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4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7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70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73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6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9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82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8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88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9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94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97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100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103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106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109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112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11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11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21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24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27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30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33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36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39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42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4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48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51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54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57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60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63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66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69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72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7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78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81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84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87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90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93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96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99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202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20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208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211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214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217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220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223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226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229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232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23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238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241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244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247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250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AE35394-1DE4-42AC-9BEE-F75658EC7ABB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Planilha1" sheetId="1" r:id="rId1"/>
    <sheet name="MAIO" sheetId="2" r:id="rId2"/>
    <sheet name="JUNHO" sheetId="3" r:id="rId3"/>
    <sheet name="TABELA LME " sheetId="4" r:id="rId4"/>
    <sheet name="Tabela 1 (2)" sheetId="9" r:id="rId5"/>
    <sheet name="Planilha3" sheetId="6" r:id="rId6"/>
    <sheet name="Planilha2" sheetId="5" r:id="rId7"/>
    <sheet name="Table002 (Page 1)" sheetId="11" r:id="rId8"/>
    <sheet name="Planilha5" sheetId="10" r:id="rId9"/>
  </sheets>
  <definedNames>
    <definedName name="DadosExternos_1" localSheetId="4" hidden="1">'Tabela 1 (2)'!$A$1:$H$32</definedName>
    <definedName name="DadosExternos_1" localSheetId="7" hidden="1">'Table002 (Page 1)'!$A$1:$F$19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80" i="4" l="1"/>
  <c r="L9880" i="4"/>
  <c r="N9880" i="4"/>
  <c r="P9880" i="4"/>
  <c r="R9880" i="4"/>
  <c r="J9881" i="4"/>
  <c r="L9881" i="4"/>
  <c r="N9881" i="4"/>
  <c r="P9881" i="4"/>
  <c r="R9881" i="4"/>
  <c r="J9882" i="4"/>
  <c r="L9882" i="4"/>
  <c r="N9882" i="4"/>
  <c r="P9882" i="4"/>
  <c r="R9882" i="4"/>
  <c r="J9883" i="4"/>
  <c r="L9883" i="4"/>
  <c r="N9883" i="4"/>
  <c r="P9883" i="4"/>
  <c r="R9883" i="4"/>
  <c r="J9884" i="4"/>
  <c r="L9884" i="4"/>
  <c r="N9884" i="4"/>
  <c r="P9884" i="4"/>
  <c r="R9884" i="4"/>
  <c r="J9885" i="4"/>
  <c r="L9885" i="4"/>
  <c r="N9885" i="4"/>
  <c r="P9885" i="4"/>
  <c r="R9885" i="4"/>
  <c r="J9886" i="4"/>
  <c r="L9886" i="4"/>
  <c r="N9886" i="4"/>
  <c r="P9886" i="4"/>
  <c r="R9886" i="4"/>
  <c r="J9887" i="4"/>
  <c r="L9887" i="4"/>
  <c r="N9887" i="4"/>
  <c r="P9887" i="4"/>
  <c r="R9887" i="4"/>
  <c r="J9888" i="4"/>
  <c r="L9888" i="4"/>
  <c r="N9888" i="4"/>
  <c r="P9888" i="4"/>
  <c r="R9888" i="4"/>
  <c r="J9889" i="4"/>
  <c r="L9889" i="4"/>
  <c r="N9889" i="4"/>
  <c r="P9889" i="4"/>
  <c r="R9889" i="4"/>
  <c r="J9890" i="4"/>
  <c r="L9890" i="4"/>
  <c r="N9890" i="4"/>
  <c r="P9890" i="4"/>
  <c r="R9890" i="4"/>
  <c r="J9891" i="4"/>
  <c r="L9891" i="4"/>
  <c r="N9891" i="4"/>
  <c r="P9891" i="4"/>
  <c r="R9891" i="4"/>
  <c r="J9892" i="4"/>
  <c r="L9892" i="4"/>
  <c r="N9892" i="4"/>
  <c r="P9892" i="4"/>
  <c r="R9892" i="4"/>
  <c r="J9893" i="4"/>
  <c r="L9893" i="4"/>
  <c r="N9893" i="4"/>
  <c r="P9893" i="4"/>
  <c r="R9893" i="4"/>
  <c r="J9894" i="4"/>
  <c r="L9894" i="4"/>
  <c r="N9894" i="4"/>
  <c r="P9894" i="4"/>
  <c r="R9894" i="4"/>
  <c r="J9895" i="4"/>
  <c r="L9895" i="4"/>
  <c r="N9895" i="4"/>
  <c r="P9895" i="4"/>
  <c r="R9895" i="4"/>
  <c r="J9896" i="4"/>
  <c r="L9896" i="4"/>
  <c r="N9896" i="4"/>
  <c r="P9896" i="4"/>
  <c r="R9896" i="4"/>
  <c r="J9897" i="4"/>
  <c r="L9897" i="4"/>
  <c r="N9897" i="4"/>
  <c r="P9897" i="4"/>
  <c r="R9897" i="4"/>
  <c r="J9898" i="4"/>
  <c r="L9898" i="4"/>
  <c r="N9898" i="4"/>
  <c r="P9898" i="4"/>
  <c r="R9898" i="4"/>
  <c r="J9899" i="4"/>
  <c r="L9899" i="4"/>
  <c r="N9899" i="4"/>
  <c r="P9899" i="4"/>
  <c r="R9899" i="4"/>
  <c r="R9879" i="4"/>
  <c r="P9879" i="4"/>
  <c r="N9879" i="4"/>
  <c r="L9879" i="4"/>
  <c r="J9879" i="4"/>
  <c r="H9880" i="4"/>
  <c r="H9881" i="4"/>
  <c r="H9882" i="4"/>
  <c r="H9883" i="4"/>
  <c r="H9884" i="4"/>
  <c r="H9885" i="4"/>
  <c r="H9886" i="4"/>
  <c r="H9887" i="4"/>
  <c r="H9888" i="4"/>
  <c r="H9889" i="4"/>
  <c r="H9890" i="4"/>
  <c r="H9891" i="4"/>
  <c r="H9892" i="4"/>
  <c r="H9893" i="4"/>
  <c r="H9894" i="4"/>
  <c r="H9895" i="4"/>
  <c r="H9896" i="4"/>
  <c r="H9897" i="4"/>
  <c r="H9898" i="4"/>
  <c r="H9899" i="4"/>
  <c r="H9879" i="4"/>
  <c r="T9830" i="4"/>
  <c r="R9830" i="4"/>
  <c r="P9830" i="4"/>
  <c r="N9830" i="4"/>
  <c r="L9830" i="4"/>
  <c r="J9830" i="4"/>
  <c r="H9830" i="4"/>
  <c r="T9879" i="4"/>
  <c r="S9835" i="4"/>
  <c r="Q9835" i="4"/>
  <c r="O9835" i="4"/>
  <c r="M9835" i="4"/>
  <c r="K9835" i="4"/>
  <c r="I9835" i="4"/>
  <c r="Q9834" i="4"/>
  <c r="O9834" i="4"/>
  <c r="M9834" i="4"/>
  <c r="K9834" i="4"/>
  <c r="J9834" i="4"/>
  <c r="I9834" i="4"/>
  <c r="H9834" i="4"/>
  <c r="U9830" i="4"/>
  <c r="S9830" i="4"/>
  <c r="Q9830" i="4"/>
  <c r="O9830" i="4"/>
  <c r="M9830" i="4"/>
  <c r="K9830" i="4"/>
  <c r="I9830" i="4"/>
  <c r="O9829" i="4"/>
  <c r="T9823" i="4"/>
  <c r="R9823" i="4"/>
  <c r="P9823" i="4"/>
  <c r="N9823" i="4"/>
  <c r="L9823" i="4"/>
  <c r="J9823" i="4"/>
  <c r="H9823" i="4"/>
  <c r="T9821" i="4"/>
  <c r="S9821" i="4"/>
  <c r="S9834" i="4" s="1"/>
  <c r="R9821" i="4"/>
  <c r="R9834" i="4" s="1"/>
  <c r="P9821" i="4"/>
  <c r="Z9815" i="4" s="1"/>
  <c r="N9821" i="4"/>
  <c r="N9834" i="4" s="1"/>
  <c r="L9821" i="4"/>
  <c r="L9834" i="4" s="1"/>
  <c r="J9821" i="4"/>
  <c r="H9821" i="4"/>
  <c r="Z9817" i="4"/>
  <c r="X9817" i="4"/>
  <c r="T9817" i="4"/>
  <c r="T9835" i="4" s="1"/>
  <c r="R9817" i="4"/>
  <c r="P9817" i="4"/>
  <c r="N9817" i="4"/>
  <c r="L9817" i="4"/>
  <c r="J9817" i="4"/>
  <c r="H9817" i="4"/>
  <c r="AD9816" i="4"/>
  <c r="AB9816" i="4"/>
  <c r="Z9816" i="4"/>
  <c r="X9816" i="4"/>
  <c r="X9815" i="4"/>
  <c r="AD9815" i="4" s="1"/>
  <c r="AD9814" i="4"/>
  <c r="X9814" i="4"/>
  <c r="AB9814" i="4" s="1"/>
  <c r="AD9813" i="4"/>
  <c r="AB9813" i="4"/>
  <c r="Z9813" i="4"/>
  <c r="X9813" i="4"/>
  <c r="Z9812" i="4"/>
  <c r="X9812" i="4"/>
  <c r="AD9812" i="4" s="1"/>
  <c r="F9812" i="4"/>
  <c r="F9813" i="4" s="1"/>
  <c r="F9814" i="4" s="1"/>
  <c r="F9815" i="4" s="1"/>
  <c r="AD9811" i="4"/>
  <c r="Z9811" i="4"/>
  <c r="X9811" i="4"/>
  <c r="AB9811" i="4" s="1"/>
  <c r="AE9810" i="4"/>
  <c r="AD9810" i="4"/>
  <c r="T9730" i="4"/>
  <c r="J9819" i="4" l="1"/>
  <c r="J9827" i="4" s="1"/>
  <c r="L9819" i="4"/>
  <c r="L9835" i="4" s="1"/>
  <c r="L9836" i="4" s="1"/>
  <c r="N9819" i="4"/>
  <c r="Y9814" i="4" s="1"/>
  <c r="AA9814" i="4" s="1"/>
  <c r="AE9814" i="4" s="1"/>
  <c r="P9819" i="4"/>
  <c r="P9835" i="4" s="1"/>
  <c r="R9819" i="4"/>
  <c r="R9825" i="4" s="1"/>
  <c r="T9825" i="4"/>
  <c r="H9819" i="4"/>
  <c r="H9827" i="4" s="1"/>
  <c r="T9827" i="4"/>
  <c r="Y9817" i="4"/>
  <c r="AA9817" i="4" s="1"/>
  <c r="AB9812" i="4"/>
  <c r="AB9815" i="4"/>
  <c r="Z9814" i="4"/>
  <c r="P9834" i="4"/>
  <c r="T9834" i="4"/>
  <c r="T9836" i="4" s="1"/>
  <c r="H9780" i="4"/>
  <c r="J9780" i="4"/>
  <c r="L9780" i="4"/>
  <c r="N9780" i="4"/>
  <c r="P9780" i="4"/>
  <c r="R9780" i="4"/>
  <c r="H9781" i="4"/>
  <c r="J9781" i="4"/>
  <c r="L9781" i="4"/>
  <c r="N9781" i="4"/>
  <c r="P9781" i="4"/>
  <c r="R9781" i="4"/>
  <c r="H9782" i="4"/>
  <c r="J9782" i="4"/>
  <c r="L9782" i="4"/>
  <c r="N9782" i="4"/>
  <c r="P9782" i="4"/>
  <c r="R9782" i="4"/>
  <c r="H9783" i="4"/>
  <c r="J9783" i="4"/>
  <c r="L9783" i="4"/>
  <c r="N9783" i="4"/>
  <c r="P9783" i="4"/>
  <c r="R9783" i="4"/>
  <c r="H9784" i="4"/>
  <c r="J9784" i="4"/>
  <c r="L9784" i="4"/>
  <c r="N9784" i="4"/>
  <c r="P9784" i="4"/>
  <c r="R9784" i="4"/>
  <c r="H9785" i="4"/>
  <c r="J9785" i="4"/>
  <c r="L9785" i="4"/>
  <c r="N9785" i="4"/>
  <c r="P9785" i="4"/>
  <c r="R9785" i="4"/>
  <c r="H9786" i="4"/>
  <c r="J9786" i="4"/>
  <c r="L9786" i="4"/>
  <c r="N9786" i="4"/>
  <c r="P9786" i="4"/>
  <c r="R9786" i="4"/>
  <c r="H9787" i="4"/>
  <c r="J9787" i="4"/>
  <c r="L9787" i="4"/>
  <c r="N9787" i="4"/>
  <c r="P9787" i="4"/>
  <c r="R9787" i="4"/>
  <c r="H9788" i="4"/>
  <c r="J9788" i="4"/>
  <c r="L9788" i="4"/>
  <c r="N9788" i="4"/>
  <c r="P9788" i="4"/>
  <c r="R9788" i="4"/>
  <c r="H9789" i="4"/>
  <c r="J9789" i="4"/>
  <c r="L9789" i="4"/>
  <c r="N9789" i="4"/>
  <c r="P9789" i="4"/>
  <c r="R9789" i="4"/>
  <c r="H9790" i="4"/>
  <c r="J9790" i="4"/>
  <c r="L9790" i="4"/>
  <c r="N9790" i="4"/>
  <c r="P9790" i="4"/>
  <c r="R9790" i="4"/>
  <c r="H9791" i="4"/>
  <c r="J9791" i="4"/>
  <c r="L9791" i="4"/>
  <c r="N9791" i="4"/>
  <c r="P9791" i="4"/>
  <c r="R9791" i="4"/>
  <c r="H9792" i="4"/>
  <c r="J9792" i="4"/>
  <c r="L9792" i="4"/>
  <c r="N9792" i="4"/>
  <c r="P9792" i="4"/>
  <c r="R9792" i="4"/>
  <c r="H9793" i="4"/>
  <c r="J9793" i="4"/>
  <c r="L9793" i="4"/>
  <c r="N9793" i="4"/>
  <c r="P9793" i="4"/>
  <c r="R9793" i="4"/>
  <c r="H9794" i="4"/>
  <c r="J9794" i="4"/>
  <c r="L9794" i="4"/>
  <c r="N9794" i="4"/>
  <c r="P9794" i="4"/>
  <c r="R9794" i="4"/>
  <c r="H9795" i="4"/>
  <c r="J9795" i="4"/>
  <c r="L9795" i="4"/>
  <c r="N9795" i="4"/>
  <c r="P9795" i="4"/>
  <c r="R9795" i="4"/>
  <c r="H9796" i="4"/>
  <c r="J9796" i="4"/>
  <c r="L9796" i="4"/>
  <c r="N9796" i="4"/>
  <c r="P9796" i="4"/>
  <c r="R9796" i="4"/>
  <c r="H9797" i="4"/>
  <c r="J9797" i="4"/>
  <c r="L9797" i="4"/>
  <c r="N9797" i="4"/>
  <c r="P9797" i="4"/>
  <c r="R9797" i="4"/>
  <c r="H9798" i="4"/>
  <c r="J9798" i="4"/>
  <c r="L9798" i="4"/>
  <c r="N9798" i="4"/>
  <c r="P9798" i="4"/>
  <c r="R9798" i="4"/>
  <c r="H9799" i="4"/>
  <c r="J9799" i="4"/>
  <c r="L9799" i="4"/>
  <c r="N9799" i="4"/>
  <c r="P9799" i="4"/>
  <c r="R9799" i="4"/>
  <c r="R9779" i="4"/>
  <c r="P9779" i="4"/>
  <c r="N9779" i="4"/>
  <c r="L9779" i="4"/>
  <c r="J9779" i="4"/>
  <c r="H9779" i="4"/>
  <c r="R9730" i="4"/>
  <c r="P9730" i="4"/>
  <c r="N9730" i="4"/>
  <c r="L9730" i="4"/>
  <c r="J9730" i="4"/>
  <c r="H9730" i="4"/>
  <c r="T9779" i="4"/>
  <c r="S9735" i="4"/>
  <c r="Q9735" i="4"/>
  <c r="O9735" i="4"/>
  <c r="M9735" i="4"/>
  <c r="K9735" i="4"/>
  <c r="I9735" i="4"/>
  <c r="R9734" i="4"/>
  <c r="Q9734" i="4"/>
  <c r="O9734" i="4"/>
  <c r="M9734" i="4"/>
  <c r="L9734" i="4"/>
  <c r="K9734" i="4"/>
  <c r="I9734" i="4"/>
  <c r="H9734" i="4"/>
  <c r="U9730" i="4"/>
  <c r="S9730" i="4"/>
  <c r="Q9730" i="4"/>
  <c r="O9730" i="4"/>
  <c r="M9730" i="4"/>
  <c r="K9730" i="4"/>
  <c r="I9730" i="4"/>
  <c r="O9729" i="4"/>
  <c r="T9723" i="4"/>
  <c r="R9723" i="4"/>
  <c r="P9723" i="4"/>
  <c r="N9723" i="4"/>
  <c r="L9723" i="4"/>
  <c r="J9723" i="4"/>
  <c r="H9723" i="4"/>
  <c r="T9721" i="4"/>
  <c r="T9734" i="4" s="1"/>
  <c r="S9721" i="4"/>
  <c r="S9734" i="4" s="1"/>
  <c r="R9721" i="4"/>
  <c r="P9721" i="4"/>
  <c r="P9734" i="4" s="1"/>
  <c r="N9721" i="4"/>
  <c r="N9734" i="4" s="1"/>
  <c r="L9721" i="4"/>
  <c r="J9721" i="4"/>
  <c r="J9734" i="4" s="1"/>
  <c r="H9721" i="4"/>
  <c r="X9717" i="4"/>
  <c r="T9717" i="4"/>
  <c r="T9735" i="4" s="1"/>
  <c r="T9736" i="4" s="1"/>
  <c r="R9717" i="4"/>
  <c r="P9717" i="4"/>
  <c r="N9717" i="4"/>
  <c r="L9717" i="4"/>
  <c r="J9717" i="4"/>
  <c r="H9717" i="4"/>
  <c r="Z9716" i="4"/>
  <c r="X9716" i="4"/>
  <c r="AD9716" i="4" s="1"/>
  <c r="AD9715" i="4"/>
  <c r="AB9715" i="4"/>
  <c r="Z9715" i="4"/>
  <c r="X9715" i="4"/>
  <c r="Z9714" i="4"/>
  <c r="X9714" i="4"/>
  <c r="AB9714" i="4" s="1"/>
  <c r="AD9713" i="4"/>
  <c r="Z9713" i="4"/>
  <c r="X9713" i="4"/>
  <c r="AB9713" i="4" s="1"/>
  <c r="F9713" i="4"/>
  <c r="F9714" i="4" s="1"/>
  <c r="F9715" i="4" s="1"/>
  <c r="AD9712" i="4"/>
  <c r="AB9712" i="4"/>
  <c r="Z9712" i="4"/>
  <c r="X9712" i="4"/>
  <c r="F9712" i="4"/>
  <c r="Z9711" i="4"/>
  <c r="X9711" i="4"/>
  <c r="AB9711" i="4" s="1"/>
  <c r="AE9710" i="4"/>
  <c r="AD9710" i="4"/>
  <c r="J9680" i="4"/>
  <c r="L9680" i="4"/>
  <c r="N9680" i="4"/>
  <c r="P9680" i="4"/>
  <c r="R9680" i="4"/>
  <c r="J9681" i="4"/>
  <c r="L9681" i="4"/>
  <c r="N9681" i="4"/>
  <c r="P9681" i="4"/>
  <c r="R9681" i="4"/>
  <c r="J9682" i="4"/>
  <c r="L9682" i="4"/>
  <c r="N9682" i="4"/>
  <c r="P9682" i="4"/>
  <c r="R9682" i="4"/>
  <c r="J9683" i="4"/>
  <c r="L9683" i="4"/>
  <c r="N9683" i="4"/>
  <c r="P9683" i="4"/>
  <c r="R9683" i="4"/>
  <c r="J9684" i="4"/>
  <c r="L9684" i="4"/>
  <c r="N9684" i="4"/>
  <c r="P9684" i="4"/>
  <c r="R9684" i="4"/>
  <c r="J9685" i="4"/>
  <c r="L9685" i="4"/>
  <c r="N9685" i="4"/>
  <c r="P9685" i="4"/>
  <c r="R9685" i="4"/>
  <c r="J9686" i="4"/>
  <c r="L9686" i="4"/>
  <c r="N9686" i="4"/>
  <c r="P9686" i="4"/>
  <c r="R9686" i="4"/>
  <c r="J9687" i="4"/>
  <c r="L9687" i="4"/>
  <c r="N9687" i="4"/>
  <c r="P9687" i="4"/>
  <c r="R9687" i="4"/>
  <c r="J9688" i="4"/>
  <c r="L9688" i="4"/>
  <c r="N9688" i="4"/>
  <c r="P9688" i="4"/>
  <c r="R9688" i="4"/>
  <c r="J9689" i="4"/>
  <c r="L9689" i="4"/>
  <c r="N9689" i="4"/>
  <c r="P9689" i="4"/>
  <c r="R9689" i="4"/>
  <c r="J9690" i="4"/>
  <c r="L9690" i="4"/>
  <c r="N9690" i="4"/>
  <c r="P9690" i="4"/>
  <c r="R9690" i="4"/>
  <c r="J9691" i="4"/>
  <c r="L9691" i="4"/>
  <c r="N9691" i="4"/>
  <c r="P9691" i="4"/>
  <c r="R9691" i="4"/>
  <c r="J9692" i="4"/>
  <c r="L9692" i="4"/>
  <c r="N9692" i="4"/>
  <c r="P9692" i="4"/>
  <c r="R9692" i="4"/>
  <c r="J9693" i="4"/>
  <c r="L9693" i="4"/>
  <c r="N9693" i="4"/>
  <c r="P9693" i="4"/>
  <c r="R9693" i="4"/>
  <c r="J9694" i="4"/>
  <c r="L9694" i="4"/>
  <c r="N9694" i="4"/>
  <c r="P9694" i="4"/>
  <c r="R9694" i="4"/>
  <c r="J9695" i="4"/>
  <c r="L9695" i="4"/>
  <c r="N9695" i="4"/>
  <c r="P9695" i="4"/>
  <c r="R9695" i="4"/>
  <c r="J9696" i="4"/>
  <c r="L9696" i="4"/>
  <c r="N9696" i="4"/>
  <c r="P9696" i="4"/>
  <c r="R9696" i="4"/>
  <c r="J9697" i="4"/>
  <c r="L9697" i="4"/>
  <c r="N9697" i="4"/>
  <c r="P9697" i="4"/>
  <c r="R9697" i="4"/>
  <c r="J9698" i="4"/>
  <c r="L9698" i="4"/>
  <c r="N9698" i="4"/>
  <c r="P9698" i="4"/>
  <c r="R9698" i="4"/>
  <c r="J9699" i="4"/>
  <c r="L9699" i="4"/>
  <c r="N9699" i="4"/>
  <c r="P9699" i="4"/>
  <c r="R9699" i="4"/>
  <c r="R9679" i="4"/>
  <c r="P9679" i="4"/>
  <c r="N9679" i="4"/>
  <c r="L9679" i="4"/>
  <c r="J9679" i="4"/>
  <c r="H9680" i="4"/>
  <c r="H9681" i="4"/>
  <c r="H9682" i="4"/>
  <c r="H9683" i="4"/>
  <c r="H9684" i="4"/>
  <c r="H9685" i="4"/>
  <c r="H9686" i="4"/>
  <c r="H9687" i="4"/>
  <c r="H9688" i="4"/>
  <c r="H9689" i="4"/>
  <c r="H9690" i="4"/>
  <c r="H9691" i="4"/>
  <c r="H9692" i="4"/>
  <c r="H9693" i="4"/>
  <c r="H9694" i="4"/>
  <c r="H9695" i="4"/>
  <c r="H9696" i="4"/>
  <c r="H9697" i="4"/>
  <c r="H9698" i="4"/>
  <c r="H9699" i="4"/>
  <c r="H9679" i="4"/>
  <c r="T9630" i="4"/>
  <c r="R9630" i="4"/>
  <c r="P9630" i="4"/>
  <c r="N9630" i="4"/>
  <c r="L9630" i="4"/>
  <c r="J9630" i="4"/>
  <c r="H9630" i="4"/>
  <c r="T9679" i="4"/>
  <c r="S9635" i="4"/>
  <c r="Q9635" i="4"/>
  <c r="O9635" i="4"/>
  <c r="M9635" i="4"/>
  <c r="K9635" i="4"/>
  <c r="I9635" i="4"/>
  <c r="T9634" i="4"/>
  <c r="S9634" i="4"/>
  <c r="R9634" i="4"/>
  <c r="Q9634" i="4"/>
  <c r="P9634" i="4"/>
  <c r="O9634" i="4"/>
  <c r="N9634" i="4"/>
  <c r="M9634" i="4"/>
  <c r="L9634" i="4"/>
  <c r="K9634" i="4"/>
  <c r="J9634" i="4"/>
  <c r="I9634" i="4"/>
  <c r="H9634" i="4"/>
  <c r="U9630" i="4"/>
  <c r="S9630" i="4"/>
  <c r="Q9630" i="4"/>
  <c r="O9630" i="4"/>
  <c r="M9630" i="4"/>
  <c r="K9630" i="4"/>
  <c r="I9630" i="4"/>
  <c r="O9629" i="4"/>
  <c r="T9623" i="4"/>
  <c r="R9623" i="4"/>
  <c r="P9623" i="4"/>
  <c r="N9623" i="4"/>
  <c r="L9623" i="4"/>
  <c r="J9623" i="4"/>
  <c r="H9623" i="4"/>
  <c r="T9621" i="4"/>
  <c r="S9621" i="4"/>
  <c r="R9621" i="4"/>
  <c r="P9621" i="4"/>
  <c r="N9621" i="4"/>
  <c r="L9621" i="4"/>
  <c r="J9621" i="4"/>
  <c r="H9621" i="4"/>
  <c r="Z9617" i="4"/>
  <c r="X9617" i="4"/>
  <c r="T9617" i="4"/>
  <c r="R9617" i="4"/>
  <c r="P9617" i="4"/>
  <c r="N9617" i="4"/>
  <c r="L9617" i="4"/>
  <c r="J9617" i="4"/>
  <c r="H9617" i="4"/>
  <c r="AD9616" i="4"/>
  <c r="AB9616" i="4"/>
  <c r="Z9616" i="4"/>
  <c r="X9616" i="4"/>
  <c r="AD9615" i="4"/>
  <c r="AB9615" i="4"/>
  <c r="Z9615" i="4"/>
  <c r="X9615" i="4"/>
  <c r="AD9614" i="4"/>
  <c r="AB9614" i="4"/>
  <c r="Z9614" i="4"/>
  <c r="X9614" i="4"/>
  <c r="AD9613" i="4"/>
  <c r="AB9613" i="4"/>
  <c r="Z9613" i="4"/>
  <c r="X9613" i="4"/>
  <c r="AD9612" i="4"/>
  <c r="AB9612" i="4"/>
  <c r="Z9612" i="4"/>
  <c r="X9612" i="4"/>
  <c r="F9612" i="4"/>
  <c r="F9613" i="4" s="1"/>
  <c r="F9614" i="4" s="1"/>
  <c r="F9615" i="4" s="1"/>
  <c r="AD9611" i="4"/>
  <c r="AB9611" i="4"/>
  <c r="Z9611" i="4"/>
  <c r="X9611" i="4"/>
  <c r="AE9610" i="4"/>
  <c r="AD9610" i="4"/>
  <c r="H9580" i="4"/>
  <c r="J9580" i="4"/>
  <c r="L9580" i="4"/>
  <c r="N9580" i="4"/>
  <c r="P9580" i="4"/>
  <c r="R9580" i="4"/>
  <c r="H9581" i="4"/>
  <c r="J9581" i="4"/>
  <c r="L9581" i="4"/>
  <c r="N9581" i="4"/>
  <c r="P9581" i="4"/>
  <c r="R9581" i="4"/>
  <c r="H9582" i="4"/>
  <c r="J9582" i="4"/>
  <c r="L9582" i="4"/>
  <c r="N9582" i="4"/>
  <c r="P9582" i="4"/>
  <c r="R9582" i="4"/>
  <c r="H9583" i="4"/>
  <c r="J9583" i="4"/>
  <c r="L9583" i="4"/>
  <c r="N9583" i="4"/>
  <c r="P9583" i="4"/>
  <c r="R9583" i="4"/>
  <c r="H9584" i="4"/>
  <c r="J9584" i="4"/>
  <c r="L9584" i="4"/>
  <c r="N9584" i="4"/>
  <c r="P9584" i="4"/>
  <c r="R9584" i="4"/>
  <c r="H9585" i="4"/>
  <c r="J9585" i="4"/>
  <c r="L9585" i="4"/>
  <c r="N9585" i="4"/>
  <c r="P9585" i="4"/>
  <c r="R9585" i="4"/>
  <c r="H9586" i="4"/>
  <c r="J9586" i="4"/>
  <c r="L9586" i="4"/>
  <c r="N9586" i="4"/>
  <c r="P9586" i="4"/>
  <c r="R9586" i="4"/>
  <c r="H9587" i="4"/>
  <c r="J9587" i="4"/>
  <c r="L9587" i="4"/>
  <c r="N9587" i="4"/>
  <c r="P9587" i="4"/>
  <c r="R9587" i="4"/>
  <c r="H9588" i="4"/>
  <c r="J9588" i="4"/>
  <c r="L9588" i="4"/>
  <c r="N9588" i="4"/>
  <c r="P9588" i="4"/>
  <c r="R9588" i="4"/>
  <c r="H9589" i="4"/>
  <c r="J9589" i="4"/>
  <c r="L9589" i="4"/>
  <c r="N9589" i="4"/>
  <c r="P9589" i="4"/>
  <c r="R9589" i="4"/>
  <c r="H9590" i="4"/>
  <c r="J9590" i="4"/>
  <c r="L9590" i="4"/>
  <c r="N9590" i="4"/>
  <c r="P9590" i="4"/>
  <c r="R9590" i="4"/>
  <c r="H9591" i="4"/>
  <c r="J9591" i="4"/>
  <c r="L9591" i="4"/>
  <c r="N9591" i="4"/>
  <c r="P9591" i="4"/>
  <c r="R9591" i="4"/>
  <c r="H9592" i="4"/>
  <c r="J9592" i="4"/>
  <c r="L9592" i="4"/>
  <c r="N9592" i="4"/>
  <c r="P9592" i="4"/>
  <c r="R9592" i="4"/>
  <c r="H9593" i="4"/>
  <c r="J9593" i="4"/>
  <c r="L9593" i="4"/>
  <c r="N9593" i="4"/>
  <c r="P9593" i="4"/>
  <c r="R9593" i="4"/>
  <c r="H9594" i="4"/>
  <c r="J9594" i="4"/>
  <c r="L9594" i="4"/>
  <c r="N9594" i="4"/>
  <c r="P9594" i="4"/>
  <c r="R9594" i="4"/>
  <c r="H9595" i="4"/>
  <c r="J9595" i="4"/>
  <c r="L9595" i="4"/>
  <c r="N9595" i="4"/>
  <c r="P9595" i="4"/>
  <c r="R9595" i="4"/>
  <c r="H9596" i="4"/>
  <c r="J9596" i="4"/>
  <c r="L9596" i="4"/>
  <c r="N9596" i="4"/>
  <c r="P9596" i="4"/>
  <c r="R9596" i="4"/>
  <c r="H9597" i="4"/>
  <c r="J9597" i="4"/>
  <c r="L9597" i="4"/>
  <c r="N9597" i="4"/>
  <c r="P9597" i="4"/>
  <c r="R9597" i="4"/>
  <c r="H9598" i="4"/>
  <c r="J9598" i="4"/>
  <c r="L9598" i="4"/>
  <c r="N9598" i="4"/>
  <c r="P9598" i="4"/>
  <c r="R9598" i="4"/>
  <c r="H9599" i="4"/>
  <c r="J9599" i="4"/>
  <c r="L9599" i="4"/>
  <c r="N9599" i="4"/>
  <c r="P9599" i="4"/>
  <c r="R9599" i="4"/>
  <c r="R9579" i="4"/>
  <c r="P9579" i="4"/>
  <c r="N9579" i="4"/>
  <c r="L9579" i="4"/>
  <c r="J9579" i="4"/>
  <c r="H9579" i="4"/>
  <c r="T9530" i="4"/>
  <c r="R9530" i="4"/>
  <c r="P9530" i="4"/>
  <c r="N9530" i="4"/>
  <c r="L9530" i="4"/>
  <c r="J9530" i="4"/>
  <c r="H9530" i="4"/>
  <c r="T9579" i="4"/>
  <c r="S9535" i="4"/>
  <c r="Q9535" i="4"/>
  <c r="O9535" i="4"/>
  <c r="M9535" i="4"/>
  <c r="K9535" i="4"/>
  <c r="I9535" i="4"/>
  <c r="Q9534" i="4"/>
  <c r="O9534" i="4"/>
  <c r="N9534" i="4"/>
  <c r="M9534" i="4"/>
  <c r="K9534" i="4"/>
  <c r="I9534" i="4"/>
  <c r="U9530" i="4"/>
  <c r="S9530" i="4"/>
  <c r="Q9530" i="4"/>
  <c r="O9530" i="4"/>
  <c r="M9530" i="4"/>
  <c r="K9530" i="4"/>
  <c r="I9530" i="4"/>
  <c r="O9529" i="4"/>
  <c r="T9523" i="4"/>
  <c r="R9523" i="4"/>
  <c r="P9523" i="4"/>
  <c r="N9523" i="4"/>
  <c r="L9523" i="4"/>
  <c r="J9523" i="4"/>
  <c r="H9523" i="4"/>
  <c r="T9521" i="4"/>
  <c r="T9534" i="4" s="1"/>
  <c r="S9521" i="4"/>
  <c r="S9534" i="4" s="1"/>
  <c r="R9521" i="4"/>
  <c r="R9534" i="4" s="1"/>
  <c r="P9521" i="4"/>
  <c r="P9534" i="4" s="1"/>
  <c r="N9521" i="4"/>
  <c r="L9521" i="4"/>
  <c r="Z9513" i="4" s="1"/>
  <c r="J9521" i="4"/>
  <c r="J9534" i="4" s="1"/>
  <c r="H9521" i="4"/>
  <c r="H9534" i="4" s="1"/>
  <c r="X9517" i="4"/>
  <c r="T9517" i="4"/>
  <c r="R9517" i="4"/>
  <c r="P9517" i="4"/>
  <c r="N9517" i="4"/>
  <c r="L9517" i="4"/>
  <c r="J9517" i="4"/>
  <c r="H9517" i="4"/>
  <c r="Z9516" i="4"/>
  <c r="X9516" i="4"/>
  <c r="AD9516" i="4" s="1"/>
  <c r="AD9515" i="4"/>
  <c r="AB9515" i="4"/>
  <c r="Z9515" i="4"/>
  <c r="X9515" i="4"/>
  <c r="Z9514" i="4"/>
  <c r="X9514" i="4"/>
  <c r="AB9514" i="4" s="1"/>
  <c r="X9513" i="4"/>
  <c r="AD9513" i="4" s="1"/>
  <c r="AD9512" i="4"/>
  <c r="AB9512" i="4"/>
  <c r="X9512" i="4"/>
  <c r="F9512" i="4"/>
  <c r="F9513" i="4" s="1"/>
  <c r="F9514" i="4" s="1"/>
  <c r="F9515" i="4" s="1"/>
  <c r="Z9511" i="4"/>
  <c r="X9511" i="4"/>
  <c r="AB9511" i="4" s="1"/>
  <c r="AE9510" i="4"/>
  <c r="AD9510" i="4"/>
  <c r="T9430" i="4"/>
  <c r="R9430" i="4"/>
  <c r="P9430" i="4"/>
  <c r="N9430" i="4"/>
  <c r="L9430" i="4"/>
  <c r="J9430" i="4"/>
  <c r="H9430" i="4"/>
  <c r="H9480" i="4"/>
  <c r="J9480" i="4"/>
  <c r="L9480" i="4"/>
  <c r="N9480" i="4"/>
  <c r="P9480" i="4"/>
  <c r="R9480" i="4"/>
  <c r="H9481" i="4"/>
  <c r="J9481" i="4"/>
  <c r="L9481" i="4"/>
  <c r="N9481" i="4"/>
  <c r="P9481" i="4"/>
  <c r="R9481" i="4"/>
  <c r="H9482" i="4"/>
  <c r="J9482" i="4"/>
  <c r="L9482" i="4"/>
  <c r="N9482" i="4"/>
  <c r="P9482" i="4"/>
  <c r="R9482" i="4"/>
  <c r="H9483" i="4"/>
  <c r="J9483" i="4"/>
  <c r="L9483" i="4"/>
  <c r="N9483" i="4"/>
  <c r="P9483" i="4"/>
  <c r="R9483" i="4"/>
  <c r="H9484" i="4"/>
  <c r="J9484" i="4"/>
  <c r="L9484" i="4"/>
  <c r="N9484" i="4"/>
  <c r="P9484" i="4"/>
  <c r="R9484" i="4"/>
  <c r="H9485" i="4"/>
  <c r="J9485" i="4"/>
  <c r="L9485" i="4"/>
  <c r="N9485" i="4"/>
  <c r="P9485" i="4"/>
  <c r="R9485" i="4"/>
  <c r="H9486" i="4"/>
  <c r="J9486" i="4"/>
  <c r="L9486" i="4"/>
  <c r="N9486" i="4"/>
  <c r="P9486" i="4"/>
  <c r="R9486" i="4"/>
  <c r="H9487" i="4"/>
  <c r="J9487" i="4"/>
  <c r="L9487" i="4"/>
  <c r="N9487" i="4"/>
  <c r="P9487" i="4"/>
  <c r="R9487" i="4"/>
  <c r="H9488" i="4"/>
  <c r="J9488" i="4"/>
  <c r="L9488" i="4"/>
  <c r="N9488" i="4"/>
  <c r="P9488" i="4"/>
  <c r="R9488" i="4"/>
  <c r="H9489" i="4"/>
  <c r="J9489" i="4"/>
  <c r="L9489" i="4"/>
  <c r="N9489" i="4"/>
  <c r="P9489" i="4"/>
  <c r="R9489" i="4"/>
  <c r="H9490" i="4"/>
  <c r="J9490" i="4"/>
  <c r="L9490" i="4"/>
  <c r="N9490" i="4"/>
  <c r="P9490" i="4"/>
  <c r="R9490" i="4"/>
  <c r="H9491" i="4"/>
  <c r="J9491" i="4"/>
  <c r="L9491" i="4"/>
  <c r="N9491" i="4"/>
  <c r="P9491" i="4"/>
  <c r="R9491" i="4"/>
  <c r="H9492" i="4"/>
  <c r="J9492" i="4"/>
  <c r="L9492" i="4"/>
  <c r="N9492" i="4"/>
  <c r="P9492" i="4"/>
  <c r="R9492" i="4"/>
  <c r="H9493" i="4"/>
  <c r="J9493" i="4"/>
  <c r="L9493" i="4"/>
  <c r="N9493" i="4"/>
  <c r="P9493" i="4"/>
  <c r="R9493" i="4"/>
  <c r="H9494" i="4"/>
  <c r="J9494" i="4"/>
  <c r="L9494" i="4"/>
  <c r="N9494" i="4"/>
  <c r="P9494" i="4"/>
  <c r="R9494" i="4"/>
  <c r="H9495" i="4"/>
  <c r="J9495" i="4"/>
  <c r="L9495" i="4"/>
  <c r="N9495" i="4"/>
  <c r="P9495" i="4"/>
  <c r="R9495" i="4"/>
  <c r="H9496" i="4"/>
  <c r="J9496" i="4"/>
  <c r="L9496" i="4"/>
  <c r="N9496" i="4"/>
  <c r="P9496" i="4"/>
  <c r="R9496" i="4"/>
  <c r="H9497" i="4"/>
  <c r="J9497" i="4"/>
  <c r="L9497" i="4"/>
  <c r="N9497" i="4"/>
  <c r="P9497" i="4"/>
  <c r="R9497" i="4"/>
  <c r="H9498" i="4"/>
  <c r="J9498" i="4"/>
  <c r="L9498" i="4"/>
  <c r="N9498" i="4"/>
  <c r="P9498" i="4"/>
  <c r="R9498" i="4"/>
  <c r="H9499" i="4"/>
  <c r="J9499" i="4"/>
  <c r="L9499" i="4"/>
  <c r="N9499" i="4"/>
  <c r="P9499" i="4"/>
  <c r="R9499" i="4"/>
  <c r="R9479" i="4"/>
  <c r="P9479" i="4"/>
  <c r="N9479" i="4"/>
  <c r="L9479" i="4"/>
  <c r="J9479" i="4"/>
  <c r="H9479" i="4"/>
  <c r="T9479" i="4" s="1"/>
  <c r="S9435" i="4"/>
  <c r="Q9435" i="4"/>
  <c r="O9435" i="4"/>
  <c r="M9435" i="4"/>
  <c r="K9435" i="4"/>
  <c r="I9435" i="4"/>
  <c r="Q9434" i="4"/>
  <c r="O9434" i="4"/>
  <c r="N9434" i="4"/>
  <c r="M9434" i="4"/>
  <c r="K9434" i="4"/>
  <c r="J9434" i="4"/>
  <c r="I9434" i="4"/>
  <c r="H9434" i="4"/>
  <c r="U9430" i="4"/>
  <c r="S9430" i="4"/>
  <c r="Q9430" i="4"/>
  <c r="O9430" i="4"/>
  <c r="M9430" i="4"/>
  <c r="K9430" i="4"/>
  <c r="I9430" i="4"/>
  <c r="O9429" i="4"/>
  <c r="T9423" i="4"/>
  <c r="R9423" i="4"/>
  <c r="P9423" i="4"/>
  <c r="N9423" i="4"/>
  <c r="L9423" i="4"/>
  <c r="J9423" i="4"/>
  <c r="H9423" i="4"/>
  <c r="T9421" i="4"/>
  <c r="T9434" i="4" s="1"/>
  <c r="S9421" i="4"/>
  <c r="S9434" i="4" s="1"/>
  <c r="R9421" i="4"/>
  <c r="Z9416" i="4" s="1"/>
  <c r="P9421" i="4"/>
  <c r="P9434" i="4" s="1"/>
  <c r="N9421" i="4"/>
  <c r="Z9414" i="4" s="1"/>
  <c r="L9421" i="4"/>
  <c r="Z9413" i="4" s="1"/>
  <c r="J9421" i="4"/>
  <c r="H9421" i="4"/>
  <c r="Z9411" i="4" s="1"/>
  <c r="X9417" i="4"/>
  <c r="T9417" i="4"/>
  <c r="T9427" i="4" s="1"/>
  <c r="R9417" i="4"/>
  <c r="P9417" i="4"/>
  <c r="N9417" i="4"/>
  <c r="L9417" i="4"/>
  <c r="J9417" i="4"/>
  <c r="H9417" i="4"/>
  <c r="AD9416" i="4"/>
  <c r="X9416" i="4"/>
  <c r="AB9416" i="4" s="1"/>
  <c r="Z9415" i="4"/>
  <c r="X9415" i="4"/>
  <c r="AD9415" i="4" s="1"/>
  <c r="X9414" i="4"/>
  <c r="AD9414" i="4" s="1"/>
  <c r="AD9413" i="4"/>
  <c r="AB9413" i="4"/>
  <c r="X9413" i="4"/>
  <c r="Z9412" i="4"/>
  <c r="X9412" i="4"/>
  <c r="AD9412" i="4" s="1"/>
  <c r="F9412" i="4"/>
  <c r="F9413" i="4" s="1"/>
  <c r="F9414" i="4" s="1"/>
  <c r="F9415" i="4" s="1"/>
  <c r="X9411" i="4"/>
  <c r="AD9411" i="4" s="1"/>
  <c r="AE9410" i="4"/>
  <c r="AD9410" i="4"/>
  <c r="H9380" i="4"/>
  <c r="J9380" i="4"/>
  <c r="L9380" i="4"/>
  <c r="N9380" i="4"/>
  <c r="P9380" i="4"/>
  <c r="R9380" i="4"/>
  <c r="H9381" i="4"/>
  <c r="J9381" i="4"/>
  <c r="L9381" i="4"/>
  <c r="N9381" i="4"/>
  <c r="P9381" i="4"/>
  <c r="R9381" i="4"/>
  <c r="H9382" i="4"/>
  <c r="J9382" i="4"/>
  <c r="L9382" i="4"/>
  <c r="N9382" i="4"/>
  <c r="P9382" i="4"/>
  <c r="R9382" i="4"/>
  <c r="H9383" i="4"/>
  <c r="J9383" i="4"/>
  <c r="L9383" i="4"/>
  <c r="N9383" i="4"/>
  <c r="P9383" i="4"/>
  <c r="R9383" i="4"/>
  <c r="H9384" i="4"/>
  <c r="J9384" i="4"/>
  <c r="L9384" i="4"/>
  <c r="N9384" i="4"/>
  <c r="P9384" i="4"/>
  <c r="R9384" i="4"/>
  <c r="H9385" i="4"/>
  <c r="J9385" i="4"/>
  <c r="L9385" i="4"/>
  <c r="N9385" i="4"/>
  <c r="P9385" i="4"/>
  <c r="R9385" i="4"/>
  <c r="H9386" i="4"/>
  <c r="J9386" i="4"/>
  <c r="L9386" i="4"/>
  <c r="N9386" i="4"/>
  <c r="P9386" i="4"/>
  <c r="R9386" i="4"/>
  <c r="H9387" i="4"/>
  <c r="J9387" i="4"/>
  <c r="L9387" i="4"/>
  <c r="N9387" i="4"/>
  <c r="P9387" i="4"/>
  <c r="R9387" i="4"/>
  <c r="H9388" i="4"/>
  <c r="J9388" i="4"/>
  <c r="L9388" i="4"/>
  <c r="N9388" i="4"/>
  <c r="P9388" i="4"/>
  <c r="R9388" i="4"/>
  <c r="H9389" i="4"/>
  <c r="J9389" i="4"/>
  <c r="L9389" i="4"/>
  <c r="N9389" i="4"/>
  <c r="P9389" i="4"/>
  <c r="R9389" i="4"/>
  <c r="H9390" i="4"/>
  <c r="J9390" i="4"/>
  <c r="L9390" i="4"/>
  <c r="N9390" i="4"/>
  <c r="P9390" i="4"/>
  <c r="R9390" i="4"/>
  <c r="H9391" i="4"/>
  <c r="J9391" i="4"/>
  <c r="L9391" i="4"/>
  <c r="N9391" i="4"/>
  <c r="P9391" i="4"/>
  <c r="R9391" i="4"/>
  <c r="H9392" i="4"/>
  <c r="J9392" i="4"/>
  <c r="L9392" i="4"/>
  <c r="N9392" i="4"/>
  <c r="P9392" i="4"/>
  <c r="R9392" i="4"/>
  <c r="H9393" i="4"/>
  <c r="J9393" i="4"/>
  <c r="L9393" i="4"/>
  <c r="N9393" i="4"/>
  <c r="P9393" i="4"/>
  <c r="R9393" i="4"/>
  <c r="H9394" i="4"/>
  <c r="J9394" i="4"/>
  <c r="L9394" i="4"/>
  <c r="N9394" i="4"/>
  <c r="P9394" i="4"/>
  <c r="R9394" i="4"/>
  <c r="H9395" i="4"/>
  <c r="J9395" i="4"/>
  <c r="L9395" i="4"/>
  <c r="N9395" i="4"/>
  <c r="P9395" i="4"/>
  <c r="R9395" i="4"/>
  <c r="H9396" i="4"/>
  <c r="J9396" i="4"/>
  <c r="L9396" i="4"/>
  <c r="N9396" i="4"/>
  <c r="P9396" i="4"/>
  <c r="R9396" i="4"/>
  <c r="H9397" i="4"/>
  <c r="J9397" i="4"/>
  <c r="L9397" i="4"/>
  <c r="N9397" i="4"/>
  <c r="P9397" i="4"/>
  <c r="R9397" i="4"/>
  <c r="H9398" i="4"/>
  <c r="J9398" i="4"/>
  <c r="L9398" i="4"/>
  <c r="N9398" i="4"/>
  <c r="P9398" i="4"/>
  <c r="R9398" i="4"/>
  <c r="H9399" i="4"/>
  <c r="J9399" i="4"/>
  <c r="L9399" i="4"/>
  <c r="N9399" i="4"/>
  <c r="P9399" i="4"/>
  <c r="R9399" i="4"/>
  <c r="R9379" i="4"/>
  <c r="P9379" i="4"/>
  <c r="N9379" i="4"/>
  <c r="L9379" i="4"/>
  <c r="J9379" i="4"/>
  <c r="H9379" i="4"/>
  <c r="Z9317" i="4"/>
  <c r="X9317" i="4"/>
  <c r="Z9316" i="4"/>
  <c r="X9316" i="4"/>
  <c r="AD9316" i="4" s="1"/>
  <c r="AD9315" i="4"/>
  <c r="AB9315" i="4"/>
  <c r="Z9315" i="4"/>
  <c r="X9315" i="4"/>
  <c r="Z9314" i="4"/>
  <c r="X9314" i="4"/>
  <c r="AB9314" i="4" s="1"/>
  <c r="Z9313" i="4"/>
  <c r="X9313" i="4"/>
  <c r="AD9313" i="4" s="1"/>
  <c r="AD9312" i="4"/>
  <c r="AB9312" i="4"/>
  <c r="Z9312" i="4"/>
  <c r="X9312" i="4"/>
  <c r="Z9311" i="4"/>
  <c r="X9311" i="4"/>
  <c r="AD9311" i="4" s="1"/>
  <c r="AE9310" i="4"/>
  <c r="AD9310" i="4"/>
  <c r="T9330" i="4"/>
  <c r="R9330" i="4"/>
  <c r="P9330" i="4"/>
  <c r="N9330" i="4"/>
  <c r="L9330" i="4"/>
  <c r="J9330" i="4"/>
  <c r="H9330" i="4"/>
  <c r="S9335" i="4"/>
  <c r="Q9335" i="4"/>
  <c r="O9335" i="4"/>
  <c r="M9335" i="4"/>
  <c r="K9335" i="4"/>
  <c r="I9335" i="4"/>
  <c r="Q9334" i="4"/>
  <c r="O9334" i="4"/>
  <c r="M9334" i="4"/>
  <c r="K9334" i="4"/>
  <c r="I9334" i="4"/>
  <c r="U9330" i="4"/>
  <c r="S9330" i="4"/>
  <c r="Q9330" i="4"/>
  <c r="O9330" i="4"/>
  <c r="M9330" i="4"/>
  <c r="K9330" i="4"/>
  <c r="I9330" i="4"/>
  <c r="O9329" i="4"/>
  <c r="S9321" i="4"/>
  <c r="S9334" i="4" s="1"/>
  <c r="T9317" i="4"/>
  <c r="Y9317" i="4" s="1"/>
  <c r="R9317" i="4"/>
  <c r="P9317" i="4"/>
  <c r="N9317" i="4"/>
  <c r="L9317" i="4"/>
  <c r="J9317" i="4"/>
  <c r="H9317" i="4"/>
  <c r="F9312" i="4"/>
  <c r="F9313" i="4" s="1"/>
  <c r="F9314" i="4" s="1"/>
  <c r="F9315" i="4" s="1"/>
  <c r="T9230" i="4"/>
  <c r="R9230" i="4"/>
  <c r="P9230" i="4"/>
  <c r="N9230" i="4"/>
  <c r="L9230" i="4"/>
  <c r="J9230" i="4"/>
  <c r="H9230" i="4"/>
  <c r="S9235" i="4"/>
  <c r="Q9235" i="4"/>
  <c r="O9235" i="4"/>
  <c r="M9235" i="4"/>
  <c r="K9235" i="4"/>
  <c r="I9235" i="4"/>
  <c r="Q9234" i="4"/>
  <c r="O9234" i="4"/>
  <c r="M9234" i="4"/>
  <c r="K9234" i="4"/>
  <c r="I9234" i="4"/>
  <c r="U9230" i="4"/>
  <c r="S9230" i="4"/>
  <c r="Q9230" i="4"/>
  <c r="O9230" i="4"/>
  <c r="M9230" i="4"/>
  <c r="K9230" i="4"/>
  <c r="I9230" i="4"/>
  <c r="O9229" i="4"/>
  <c r="S9221" i="4"/>
  <c r="S9234" i="4" s="1"/>
  <c r="X9217" i="4"/>
  <c r="T9217" i="4"/>
  <c r="T9235" i="4" s="1"/>
  <c r="R9217" i="4"/>
  <c r="P9217" i="4"/>
  <c r="N9217" i="4"/>
  <c r="L9217" i="4"/>
  <c r="J9217" i="4"/>
  <c r="H9217" i="4"/>
  <c r="X9216" i="4"/>
  <c r="AD9216" i="4" s="1"/>
  <c r="X9215" i="4"/>
  <c r="AD9215" i="4" s="1"/>
  <c r="AB9214" i="4"/>
  <c r="X9214" i="4"/>
  <c r="AD9214" i="4" s="1"/>
  <c r="X9213" i="4"/>
  <c r="AD9213" i="4" s="1"/>
  <c r="X9212" i="4"/>
  <c r="AD9212" i="4" s="1"/>
  <c r="F9212" i="4"/>
  <c r="F9213" i="4" s="1"/>
  <c r="F9214" i="4" s="1"/>
  <c r="F9215" i="4" s="1"/>
  <c r="X9211" i="4"/>
  <c r="AD9211" i="4" s="1"/>
  <c r="AE9210" i="4"/>
  <c r="AD9210" i="4"/>
  <c r="T9130" i="4"/>
  <c r="R9130" i="4"/>
  <c r="P9130" i="4"/>
  <c r="N9130" i="4"/>
  <c r="L9130" i="4"/>
  <c r="J9130" i="4"/>
  <c r="H9130" i="4"/>
  <c r="S9135" i="4"/>
  <c r="Q9135" i="4"/>
  <c r="O9135" i="4"/>
  <c r="M9135" i="4"/>
  <c r="K9135" i="4"/>
  <c r="I9135" i="4"/>
  <c r="Q9134" i="4"/>
  <c r="O9134" i="4"/>
  <c r="M9134" i="4"/>
  <c r="K9134" i="4"/>
  <c r="I9134" i="4"/>
  <c r="U9130" i="4"/>
  <c r="S9130" i="4"/>
  <c r="Q9130" i="4"/>
  <c r="O9130" i="4"/>
  <c r="M9130" i="4"/>
  <c r="K9130" i="4"/>
  <c r="I9130" i="4"/>
  <c r="O9129" i="4"/>
  <c r="S9121" i="4"/>
  <c r="S9134" i="4" s="1"/>
  <c r="X9117" i="4"/>
  <c r="T9117" i="4"/>
  <c r="T9221" i="4" s="1"/>
  <c r="R9117" i="4"/>
  <c r="P9117" i="4"/>
  <c r="N9117" i="4"/>
  <c r="L9117" i="4"/>
  <c r="J9117" i="4"/>
  <c r="H9117" i="4"/>
  <c r="X9116" i="4"/>
  <c r="AD9116" i="4" s="1"/>
  <c r="X9115" i="4"/>
  <c r="AD9115" i="4" s="1"/>
  <c r="X9114" i="4"/>
  <c r="AD9114" i="4" s="1"/>
  <c r="X9113" i="4"/>
  <c r="AD9113" i="4" s="1"/>
  <c r="AD9112" i="4"/>
  <c r="AB9112" i="4"/>
  <c r="X9112" i="4"/>
  <c r="F9112" i="4"/>
  <c r="F9113" i="4" s="1"/>
  <c r="F9114" i="4" s="1"/>
  <c r="F9115" i="4" s="1"/>
  <c r="X9111" i="4"/>
  <c r="AD9111" i="4" s="1"/>
  <c r="AE9110" i="4"/>
  <c r="AD9110" i="4"/>
  <c r="P9827" i="4" l="1"/>
  <c r="N9825" i="4"/>
  <c r="Y9816" i="4"/>
  <c r="AA9816" i="4" s="1"/>
  <c r="AE9816" i="4" s="1"/>
  <c r="R9835" i="4"/>
  <c r="R9836" i="4" s="1"/>
  <c r="R9827" i="4"/>
  <c r="P9825" i="4"/>
  <c r="N9835" i="4"/>
  <c r="N9836" i="4" s="1"/>
  <c r="N9827" i="4"/>
  <c r="Y9811" i="4"/>
  <c r="AA9811" i="4" s="1"/>
  <c r="AE9811" i="4" s="1"/>
  <c r="L9827" i="4"/>
  <c r="H9825" i="4"/>
  <c r="H9835" i="4"/>
  <c r="H9836" i="4" s="1"/>
  <c r="Y9813" i="4"/>
  <c r="AA9813" i="4" s="1"/>
  <c r="AE9813" i="4" s="1"/>
  <c r="L9825" i="4"/>
  <c r="Y9815" i="4"/>
  <c r="AA9815" i="4" s="1"/>
  <c r="AE9815" i="4" s="1"/>
  <c r="J9835" i="4"/>
  <c r="J9836" i="4" s="1"/>
  <c r="J9825" i="4"/>
  <c r="Y9812" i="4"/>
  <c r="AA9812" i="4" s="1"/>
  <c r="AE9812" i="4" s="1"/>
  <c r="P9836" i="4"/>
  <c r="J9719" i="4"/>
  <c r="J9727" i="4" s="1"/>
  <c r="L9719" i="4"/>
  <c r="L9735" i="4" s="1"/>
  <c r="L9736" i="4" s="1"/>
  <c r="N9719" i="4"/>
  <c r="N9727" i="4" s="1"/>
  <c r="R9719" i="4"/>
  <c r="R9735" i="4" s="1"/>
  <c r="R9736" i="4" s="1"/>
  <c r="P9719" i="4"/>
  <c r="P9725" i="4" s="1"/>
  <c r="H9719" i="4"/>
  <c r="H9735" i="4" s="1"/>
  <c r="H9736" i="4" s="1"/>
  <c r="AD9711" i="4"/>
  <c r="AD9714" i="4"/>
  <c r="Y9717" i="4"/>
  <c r="AB9716" i="4"/>
  <c r="Z9717" i="4"/>
  <c r="T9727" i="4"/>
  <c r="T9725" i="4"/>
  <c r="J9619" i="4"/>
  <c r="J9635" i="4" s="1"/>
  <c r="J9636" i="4" s="1"/>
  <c r="R9619" i="4"/>
  <c r="R9625" i="4" s="1"/>
  <c r="L9619" i="4"/>
  <c r="L9625" i="4" s="1"/>
  <c r="N9619" i="4"/>
  <c r="N9635" i="4" s="1"/>
  <c r="N9636" i="4" s="1"/>
  <c r="T9625" i="4"/>
  <c r="T9635" i="4"/>
  <c r="T9636" i="4" s="1"/>
  <c r="P9619" i="4"/>
  <c r="P9625" i="4" s="1"/>
  <c r="T9627" i="4"/>
  <c r="Y9617" i="4"/>
  <c r="AA9617" i="4" s="1"/>
  <c r="H9619" i="4"/>
  <c r="H9625" i="4" s="1"/>
  <c r="J9519" i="4"/>
  <c r="J9525" i="4" s="1"/>
  <c r="R9519" i="4"/>
  <c r="R9525" i="4" s="1"/>
  <c r="L9519" i="4"/>
  <c r="L9535" i="4" s="1"/>
  <c r="H9519" i="4"/>
  <c r="H9525" i="4" s="1"/>
  <c r="N9519" i="4"/>
  <c r="Y9514" i="4" s="1"/>
  <c r="AA9514" i="4" s="1"/>
  <c r="AE9514" i="4" s="1"/>
  <c r="P9519" i="4"/>
  <c r="P9535" i="4" s="1"/>
  <c r="P9536" i="4" s="1"/>
  <c r="T9525" i="4"/>
  <c r="T9535" i="4"/>
  <c r="T9536" i="4" s="1"/>
  <c r="L9534" i="4"/>
  <c r="AD9511" i="4"/>
  <c r="Y9517" i="4"/>
  <c r="AA9517" i="4" s="1"/>
  <c r="AD9514" i="4"/>
  <c r="AB9516" i="4"/>
  <c r="Z9517" i="4"/>
  <c r="T9527" i="4"/>
  <c r="AB9513" i="4"/>
  <c r="Z9512" i="4"/>
  <c r="N9419" i="4"/>
  <c r="N9435" i="4" s="1"/>
  <c r="N9436" i="4" s="1"/>
  <c r="P9419" i="4"/>
  <c r="P9427" i="4" s="1"/>
  <c r="R9419" i="4"/>
  <c r="R9435" i="4" s="1"/>
  <c r="R9436" i="4" s="1"/>
  <c r="H9419" i="4"/>
  <c r="H9427" i="4" s="1"/>
  <c r="J9419" i="4"/>
  <c r="J9425" i="4" s="1"/>
  <c r="L9419" i="4"/>
  <c r="L9427" i="4" s="1"/>
  <c r="T9435" i="4"/>
  <c r="T9436" i="4" s="1"/>
  <c r="Y9417" i="4"/>
  <c r="AB9412" i="4"/>
  <c r="L9434" i="4"/>
  <c r="AB9411" i="4"/>
  <c r="AB9414" i="4"/>
  <c r="R9434" i="4"/>
  <c r="T9425" i="4"/>
  <c r="Z9417" i="4"/>
  <c r="AB9415" i="4"/>
  <c r="J9319" i="4"/>
  <c r="Y9312" i="4" s="1"/>
  <c r="AA9312" i="4" s="1"/>
  <c r="AE9312" i="4" s="1"/>
  <c r="AA9317" i="4"/>
  <c r="AD9314" i="4"/>
  <c r="AB9316" i="4"/>
  <c r="AB9311" i="4"/>
  <c r="AB9313" i="4"/>
  <c r="T9234" i="4"/>
  <c r="T9236" i="4" s="1"/>
  <c r="T9323" i="4"/>
  <c r="Z9217" i="4"/>
  <c r="AB9212" i="4"/>
  <c r="L9319" i="4"/>
  <c r="Y9313" i="4" s="1"/>
  <c r="AA9313" i="4" s="1"/>
  <c r="AE9313" i="4" s="1"/>
  <c r="T9321" i="4"/>
  <c r="T9334" i="4" s="1"/>
  <c r="AB9115" i="4"/>
  <c r="AB9211" i="4"/>
  <c r="AB9215" i="4"/>
  <c r="P9319" i="4"/>
  <c r="H9319" i="4"/>
  <c r="R9319" i="4"/>
  <c r="Y9316" i="4" s="1"/>
  <c r="AA9316" i="4" s="1"/>
  <c r="AE9316" i="4" s="1"/>
  <c r="T9327" i="4"/>
  <c r="N9319" i="4"/>
  <c r="Y9314" i="4" s="1"/>
  <c r="AA9314" i="4" s="1"/>
  <c r="AE9314" i="4" s="1"/>
  <c r="T9325" i="4"/>
  <c r="T9335" i="4"/>
  <c r="R9219" i="4"/>
  <c r="L9219" i="4"/>
  <c r="P9219" i="4"/>
  <c r="Y9217" i="4"/>
  <c r="AB9216" i="4"/>
  <c r="T9227" i="4"/>
  <c r="AB9213" i="4"/>
  <c r="H9219" i="4"/>
  <c r="H9321" i="4" s="1"/>
  <c r="H9334" i="4" s="1"/>
  <c r="J9219" i="4"/>
  <c r="N9219" i="4"/>
  <c r="T9225" i="4"/>
  <c r="L9119" i="4"/>
  <c r="R9119" i="4"/>
  <c r="T9135" i="4"/>
  <c r="H9119" i="4"/>
  <c r="N9119" i="4"/>
  <c r="P9119" i="4"/>
  <c r="J9119" i="4"/>
  <c r="Y9117" i="4"/>
  <c r="AB9116" i="4"/>
  <c r="AB9111" i="4"/>
  <c r="AB9114" i="4"/>
  <c r="AB9113" i="4"/>
  <c r="H9017" i="4"/>
  <c r="R9727" i="4" l="1"/>
  <c r="N9725" i="4"/>
  <c r="L9727" i="4"/>
  <c r="Y9713" i="4"/>
  <c r="AA9713" i="4" s="1"/>
  <c r="AE9713" i="4" s="1"/>
  <c r="H9727" i="4"/>
  <c r="Y9711" i="4"/>
  <c r="AA9711" i="4" s="1"/>
  <c r="AE9711" i="4" s="1"/>
  <c r="H9725" i="4"/>
  <c r="Y9716" i="4"/>
  <c r="AA9716" i="4" s="1"/>
  <c r="AE9716" i="4" s="1"/>
  <c r="L9725" i="4"/>
  <c r="Y9712" i="4"/>
  <c r="AA9712" i="4" s="1"/>
  <c r="AE9712" i="4" s="1"/>
  <c r="P9735" i="4"/>
  <c r="P9736" i="4" s="1"/>
  <c r="J9735" i="4"/>
  <c r="J9736" i="4" s="1"/>
  <c r="P9727" i="4"/>
  <c r="J9725" i="4"/>
  <c r="Y9714" i="4"/>
  <c r="AA9714" i="4" s="1"/>
  <c r="AE9714" i="4" s="1"/>
  <c r="R9725" i="4"/>
  <c r="N9735" i="4"/>
  <c r="N9736" i="4" s="1"/>
  <c r="Y9715" i="4"/>
  <c r="AA9715" i="4" s="1"/>
  <c r="AE9715" i="4" s="1"/>
  <c r="AA9717" i="4"/>
  <c r="P9635" i="4"/>
  <c r="P9636" i="4" s="1"/>
  <c r="P9627" i="4"/>
  <c r="Y9615" i="4"/>
  <c r="AA9615" i="4" s="1"/>
  <c r="AE9615" i="4" s="1"/>
  <c r="Y9613" i="4"/>
  <c r="AA9613" i="4" s="1"/>
  <c r="AE9613" i="4" s="1"/>
  <c r="L9627" i="4"/>
  <c r="J9627" i="4"/>
  <c r="Y9612" i="4"/>
  <c r="AA9612" i="4" s="1"/>
  <c r="AE9612" i="4" s="1"/>
  <c r="J9625" i="4"/>
  <c r="N9627" i="4"/>
  <c r="L9635" i="4"/>
  <c r="L9636" i="4" s="1"/>
  <c r="Y9616" i="4"/>
  <c r="AA9616" i="4" s="1"/>
  <c r="AE9616" i="4" s="1"/>
  <c r="H9627" i="4"/>
  <c r="N9625" i="4"/>
  <c r="R9635" i="4"/>
  <c r="R9636" i="4" s="1"/>
  <c r="R9627" i="4"/>
  <c r="Y9614" i="4"/>
  <c r="AA9614" i="4" s="1"/>
  <c r="AE9614" i="4" s="1"/>
  <c r="Y9611" i="4"/>
  <c r="AA9611" i="4" s="1"/>
  <c r="AE9611" i="4" s="1"/>
  <c r="H9635" i="4"/>
  <c r="H9636" i="4" s="1"/>
  <c r="J9527" i="4"/>
  <c r="R9527" i="4"/>
  <c r="R9535" i="4"/>
  <c r="R9536" i="4" s="1"/>
  <c r="N9527" i="4"/>
  <c r="N9535" i="4"/>
  <c r="N9536" i="4" s="1"/>
  <c r="L9525" i="4"/>
  <c r="L9527" i="4"/>
  <c r="Y9513" i="4"/>
  <c r="AA9513" i="4" s="1"/>
  <c r="AE9513" i="4" s="1"/>
  <c r="J9535" i="4"/>
  <c r="J9536" i="4" s="1"/>
  <c r="Y9512" i="4"/>
  <c r="AA9512" i="4" s="1"/>
  <c r="AE9512" i="4" s="1"/>
  <c r="Y9511" i="4"/>
  <c r="AA9511" i="4" s="1"/>
  <c r="AE9511" i="4" s="1"/>
  <c r="P9527" i="4"/>
  <c r="H9535" i="4"/>
  <c r="H9536" i="4" s="1"/>
  <c r="Y9515" i="4"/>
  <c r="AA9515" i="4" s="1"/>
  <c r="AE9515" i="4" s="1"/>
  <c r="H9527" i="4"/>
  <c r="P9525" i="4"/>
  <c r="N9525" i="4"/>
  <c r="Y9516" i="4"/>
  <c r="AA9516" i="4" s="1"/>
  <c r="AE9516" i="4" s="1"/>
  <c r="L9536" i="4"/>
  <c r="Y9416" i="4"/>
  <c r="AA9416" i="4" s="1"/>
  <c r="AE9416" i="4" s="1"/>
  <c r="R9425" i="4"/>
  <c r="AA9417" i="4"/>
  <c r="P9435" i="4"/>
  <c r="P9436" i="4" s="1"/>
  <c r="P9425" i="4"/>
  <c r="Y9415" i="4"/>
  <c r="AA9415" i="4" s="1"/>
  <c r="AE9415" i="4" s="1"/>
  <c r="N9427" i="4"/>
  <c r="R9427" i="4"/>
  <c r="N9425" i="4"/>
  <c r="Y9414" i="4"/>
  <c r="AA9414" i="4" s="1"/>
  <c r="AE9414" i="4" s="1"/>
  <c r="L9435" i="4"/>
  <c r="L9436" i="4" s="1"/>
  <c r="J9427" i="4"/>
  <c r="Y9411" i="4"/>
  <c r="AA9411" i="4" s="1"/>
  <c r="AE9411" i="4" s="1"/>
  <c r="H9425" i="4"/>
  <c r="H9435" i="4"/>
  <c r="H9436" i="4" s="1"/>
  <c r="Y9413" i="4"/>
  <c r="AA9413" i="4" s="1"/>
  <c r="AE9413" i="4" s="1"/>
  <c r="L9425" i="4"/>
  <c r="J9435" i="4"/>
  <c r="J9436" i="4" s="1"/>
  <c r="Y9412" i="4"/>
  <c r="AA9412" i="4" s="1"/>
  <c r="AE9412" i="4" s="1"/>
  <c r="J9335" i="4"/>
  <c r="L9335" i="4"/>
  <c r="P9335" i="4"/>
  <c r="P9336" i="4" s="1"/>
  <c r="Y9315" i="4"/>
  <c r="AA9315" i="4" s="1"/>
  <c r="AE9315" i="4" s="1"/>
  <c r="H9327" i="4"/>
  <c r="Y9311" i="4"/>
  <c r="AA9311" i="4" s="1"/>
  <c r="AE9311" i="4" s="1"/>
  <c r="J9321" i="4"/>
  <c r="J9221" i="4"/>
  <c r="N9221" i="4"/>
  <c r="AA9217" i="4"/>
  <c r="P9321" i="4"/>
  <c r="P9334" i="4" s="1"/>
  <c r="Y9116" i="4"/>
  <c r="R9221" i="4"/>
  <c r="L9221" i="4"/>
  <c r="Y9213" i="4"/>
  <c r="L9321" i="4"/>
  <c r="P9221" i="4"/>
  <c r="R9235" i="4"/>
  <c r="R9321" i="4"/>
  <c r="P9325" i="4"/>
  <c r="N9323" i="4"/>
  <c r="N9321" i="4"/>
  <c r="N9334" i="4" s="1"/>
  <c r="T9336" i="4"/>
  <c r="H9221" i="4"/>
  <c r="H9227" i="4" s="1"/>
  <c r="H9325" i="4"/>
  <c r="H9335" i="4"/>
  <c r="H9336" i="4" s="1"/>
  <c r="R9335" i="4"/>
  <c r="N9325" i="4"/>
  <c r="N9327" i="4"/>
  <c r="N9335" i="4"/>
  <c r="N9336" i="4" s="1"/>
  <c r="Y9216" i="4"/>
  <c r="P9227" i="4"/>
  <c r="P9235" i="4"/>
  <c r="Y9215" i="4"/>
  <c r="L9235" i="4"/>
  <c r="Y9211" i="4"/>
  <c r="H9235" i="4"/>
  <c r="Y9214" i="4"/>
  <c r="N9235" i="4"/>
  <c r="J9235" i="4"/>
  <c r="J9227" i="4"/>
  <c r="Y9212" i="4"/>
  <c r="J9225" i="4"/>
  <c r="Y9111" i="4"/>
  <c r="L9135" i="4"/>
  <c r="Y9114" i="4"/>
  <c r="H9135" i="4"/>
  <c r="Y9112" i="4"/>
  <c r="N9135" i="4"/>
  <c r="Y9115" i="4"/>
  <c r="P9135" i="4"/>
  <c r="Y9113" i="4"/>
  <c r="R9135" i="4"/>
  <c r="J9135" i="4"/>
  <c r="F47" i="9"/>
  <c r="G43" i="9"/>
  <c r="U9030" i="4"/>
  <c r="T9030" i="4"/>
  <c r="S9030" i="4"/>
  <c r="R9030" i="4"/>
  <c r="Q9030" i="4"/>
  <c r="P9030" i="4"/>
  <c r="O9030" i="4"/>
  <c r="N9030" i="4"/>
  <c r="M9030" i="4"/>
  <c r="L9030" i="4"/>
  <c r="K9030" i="4"/>
  <c r="J9030" i="4"/>
  <c r="I9030" i="4"/>
  <c r="H8917" i="4"/>
  <c r="H9030" i="4"/>
  <c r="S9035" i="4"/>
  <c r="Q9035" i="4"/>
  <c r="O9035" i="4"/>
  <c r="M9035" i="4"/>
  <c r="K9035" i="4"/>
  <c r="I9035" i="4"/>
  <c r="Q9034" i="4"/>
  <c r="O9034" i="4"/>
  <c r="M9034" i="4"/>
  <c r="K9034" i="4"/>
  <c r="I9034" i="4"/>
  <c r="O9029" i="4"/>
  <c r="S9021" i="4"/>
  <c r="S9034" i="4" s="1"/>
  <c r="X9017" i="4"/>
  <c r="T9017" i="4"/>
  <c r="R9017" i="4"/>
  <c r="P9017" i="4"/>
  <c r="N9017" i="4"/>
  <c r="L9017" i="4"/>
  <c r="J9017" i="4"/>
  <c r="AB9016" i="4"/>
  <c r="X9016" i="4"/>
  <c r="AD9016" i="4" s="1"/>
  <c r="X9015" i="4"/>
  <c r="AB9015" i="4" s="1"/>
  <c r="X9014" i="4"/>
  <c r="AD9014" i="4" s="1"/>
  <c r="X9013" i="4"/>
  <c r="AD9013" i="4" s="1"/>
  <c r="AD9012" i="4"/>
  <c r="X9012" i="4"/>
  <c r="AB9012" i="4" s="1"/>
  <c r="F9012" i="4"/>
  <c r="F9013" i="4" s="1"/>
  <c r="F9014" i="4" s="1"/>
  <c r="F9015" i="4" s="1"/>
  <c r="AB9011" i="4"/>
  <c r="X9011" i="4"/>
  <c r="AD9011" i="4" s="1"/>
  <c r="AE9010" i="4"/>
  <c r="AD9010" i="4"/>
  <c r="H52" i="9"/>
  <c r="L48" i="9"/>
  <c r="L52" i="9" s="1"/>
  <c r="P43" i="9"/>
  <c r="P42" i="9"/>
  <c r="P33" i="9"/>
  <c r="P32" i="9"/>
  <c r="N63" i="9"/>
  <c r="N62" i="9"/>
  <c r="N61" i="9"/>
  <c r="P58" i="9"/>
  <c r="P57" i="9"/>
  <c r="P56" i="9"/>
  <c r="O53" i="9"/>
  <c r="O56" i="9"/>
  <c r="P48" i="9"/>
  <c r="P47" i="9"/>
  <c r="P38" i="9"/>
  <c r="P36" i="9"/>
  <c r="P37" i="9" s="1"/>
  <c r="P46" i="9"/>
  <c r="O47" i="9"/>
  <c r="O43" i="9"/>
  <c r="O46" i="9"/>
  <c r="O38" i="9"/>
  <c r="O37" i="9"/>
  <c r="O36" i="9"/>
  <c r="O33" i="9"/>
  <c r="K39" i="9"/>
  <c r="T8930" i="4"/>
  <c r="R8930" i="4"/>
  <c r="P8930" i="4"/>
  <c r="N8930" i="4"/>
  <c r="L8930" i="4"/>
  <c r="J8930" i="4"/>
  <c r="H8930" i="4"/>
  <c r="S8935" i="4"/>
  <c r="Q8935" i="4"/>
  <c r="O8935" i="4"/>
  <c r="M8935" i="4"/>
  <c r="K8935" i="4"/>
  <c r="I8935" i="4"/>
  <c r="Q8934" i="4"/>
  <c r="O8934" i="4"/>
  <c r="M8934" i="4"/>
  <c r="K8934" i="4"/>
  <c r="I8934" i="4"/>
  <c r="U8930" i="4"/>
  <c r="S8930" i="4"/>
  <c r="Q8930" i="4"/>
  <c r="O8930" i="4"/>
  <c r="M8930" i="4"/>
  <c r="K8930" i="4"/>
  <c r="I8930" i="4"/>
  <c r="O8929" i="4"/>
  <c r="T8921" i="4"/>
  <c r="T8934" i="4" s="1"/>
  <c r="S8921" i="4"/>
  <c r="S8934" i="4" s="1"/>
  <c r="Z8917" i="4"/>
  <c r="X8917" i="4"/>
  <c r="T8917" i="4"/>
  <c r="Y8917" i="4" s="1"/>
  <c r="R8917" i="4"/>
  <c r="P8917" i="4"/>
  <c r="N8917" i="4"/>
  <c r="L8917" i="4"/>
  <c r="J8917" i="4"/>
  <c r="X8916" i="4"/>
  <c r="AD8916" i="4" s="1"/>
  <c r="X8915" i="4"/>
  <c r="X8914" i="4"/>
  <c r="AD8914" i="4" s="1"/>
  <c r="X8913" i="4"/>
  <c r="X8912" i="4"/>
  <c r="F8912" i="4"/>
  <c r="F8913" i="4" s="1"/>
  <c r="F8914" i="4" s="1"/>
  <c r="F8915" i="4" s="1"/>
  <c r="X8911" i="4"/>
  <c r="AD8911" i="4" s="1"/>
  <c r="AE8910" i="4"/>
  <c r="AD8910" i="4"/>
  <c r="H8730" i="4"/>
  <c r="T8830" i="4"/>
  <c r="R8830" i="4"/>
  <c r="P8830" i="4"/>
  <c r="N8830" i="4"/>
  <c r="L8830" i="4"/>
  <c r="J8830" i="4"/>
  <c r="H8830" i="4"/>
  <c r="T8817" i="4"/>
  <c r="R8817" i="4"/>
  <c r="P8817" i="4"/>
  <c r="N8817" i="4"/>
  <c r="L8817" i="4"/>
  <c r="J8817" i="4"/>
  <c r="H8817" i="4"/>
  <c r="S8835" i="4"/>
  <c r="Q8835" i="4"/>
  <c r="O8835" i="4"/>
  <c r="M8835" i="4"/>
  <c r="K8835" i="4"/>
  <c r="I8835" i="4"/>
  <c r="Q8834" i="4"/>
  <c r="O8834" i="4"/>
  <c r="M8834" i="4"/>
  <c r="K8834" i="4"/>
  <c r="I8834" i="4"/>
  <c r="U8830" i="4"/>
  <c r="S8830" i="4"/>
  <c r="Q8830" i="4"/>
  <c r="O8830" i="4"/>
  <c r="M8830" i="4"/>
  <c r="K8830" i="4"/>
  <c r="I8830" i="4"/>
  <c r="O8829" i="4"/>
  <c r="T8821" i="4"/>
  <c r="T8834" i="4" s="1"/>
  <c r="S8821" i="4"/>
  <c r="S8834" i="4" s="1"/>
  <c r="X8817" i="4"/>
  <c r="X8816" i="4"/>
  <c r="X8815" i="4"/>
  <c r="X8814" i="4"/>
  <c r="X8813" i="4"/>
  <c r="X8812" i="4"/>
  <c r="F8812" i="4"/>
  <c r="F8813" i="4" s="1"/>
  <c r="F8814" i="4" s="1"/>
  <c r="F8815" i="4" s="1"/>
  <c r="X8811" i="4"/>
  <c r="AE8810" i="4"/>
  <c r="AD8810" i="4"/>
  <c r="T8730" i="4"/>
  <c r="R8730" i="4"/>
  <c r="P8730" i="4"/>
  <c r="N8730" i="4"/>
  <c r="L8730" i="4"/>
  <c r="J8730" i="4"/>
  <c r="J8717" i="4"/>
  <c r="T8630" i="4"/>
  <c r="R8630" i="4"/>
  <c r="P8630" i="4"/>
  <c r="N8630" i="4"/>
  <c r="L8630" i="4"/>
  <c r="J8630" i="4"/>
  <c r="H8630" i="4"/>
  <c r="T8617" i="4"/>
  <c r="R8617" i="4"/>
  <c r="P8617" i="4"/>
  <c r="N8617" i="4"/>
  <c r="L8617" i="4"/>
  <c r="J8617" i="4"/>
  <c r="S8735" i="4"/>
  <c r="Q8735" i="4"/>
  <c r="O8735" i="4"/>
  <c r="M8735" i="4"/>
  <c r="K8735" i="4"/>
  <c r="I8735" i="4"/>
  <c r="Q8734" i="4"/>
  <c r="O8734" i="4"/>
  <c r="M8734" i="4"/>
  <c r="K8734" i="4"/>
  <c r="I8734" i="4"/>
  <c r="U8730" i="4"/>
  <c r="S8730" i="4"/>
  <c r="Q8730" i="4"/>
  <c r="O8730" i="4"/>
  <c r="M8730" i="4"/>
  <c r="K8730" i="4"/>
  <c r="I8730" i="4"/>
  <c r="O8729" i="4"/>
  <c r="S8721" i="4"/>
  <c r="S8734" i="4" s="1"/>
  <c r="X8717" i="4"/>
  <c r="T8717" i="4"/>
  <c r="R8717" i="4"/>
  <c r="P8717" i="4"/>
  <c r="N8717" i="4"/>
  <c r="L8717" i="4"/>
  <c r="H8717" i="4"/>
  <c r="X8716" i="4"/>
  <c r="X8715" i="4"/>
  <c r="X8714" i="4"/>
  <c r="X8713" i="4"/>
  <c r="X8712" i="4"/>
  <c r="F8712" i="4"/>
  <c r="F8713" i="4" s="1"/>
  <c r="F8714" i="4" s="1"/>
  <c r="F8715" i="4" s="1"/>
  <c r="X8711" i="4"/>
  <c r="AE8710" i="4"/>
  <c r="AD8710" i="4"/>
  <c r="S8635" i="4"/>
  <c r="Q8635" i="4"/>
  <c r="O8635" i="4"/>
  <c r="M8635" i="4"/>
  <c r="K8635" i="4"/>
  <c r="I8635" i="4"/>
  <c r="Q8634" i="4"/>
  <c r="O8634" i="4"/>
  <c r="M8634" i="4"/>
  <c r="K8634" i="4"/>
  <c r="I8634" i="4"/>
  <c r="U8630" i="4"/>
  <c r="S8630" i="4"/>
  <c r="Q8630" i="4"/>
  <c r="O8630" i="4"/>
  <c r="M8630" i="4"/>
  <c r="K8630" i="4"/>
  <c r="I8630" i="4"/>
  <c r="O8629" i="4"/>
  <c r="T8621" i="4"/>
  <c r="S8621" i="4"/>
  <c r="S8634" i="4" s="1"/>
  <c r="X8617" i="4"/>
  <c r="H8617" i="4"/>
  <c r="X8616" i="4"/>
  <c r="X8615" i="4"/>
  <c r="X8614" i="4"/>
  <c r="X8613" i="4"/>
  <c r="X8612" i="4"/>
  <c r="F8612" i="4"/>
  <c r="F8613" i="4" s="1"/>
  <c r="F8614" i="4" s="1"/>
  <c r="F8615" i="4" s="1"/>
  <c r="X8611" i="4"/>
  <c r="AE8610" i="4"/>
  <c r="AD8610" i="4"/>
  <c r="T8530" i="4"/>
  <c r="R8530" i="4"/>
  <c r="P8530" i="4"/>
  <c r="N8530" i="4"/>
  <c r="L8530" i="4"/>
  <c r="J8530" i="4"/>
  <c r="H8530" i="4"/>
  <c r="S8535" i="4"/>
  <c r="Q8535" i="4"/>
  <c r="O8535" i="4"/>
  <c r="M8535" i="4"/>
  <c r="K8535" i="4"/>
  <c r="I8535" i="4"/>
  <c r="Q8534" i="4"/>
  <c r="O8534" i="4"/>
  <c r="M8534" i="4"/>
  <c r="K8534" i="4"/>
  <c r="I8534" i="4"/>
  <c r="U8530" i="4"/>
  <c r="S8530" i="4"/>
  <c r="Q8530" i="4"/>
  <c r="O8530" i="4"/>
  <c r="M8530" i="4"/>
  <c r="K8530" i="4"/>
  <c r="I8530" i="4"/>
  <c r="O8529" i="4"/>
  <c r="T8521" i="4"/>
  <c r="S8521" i="4"/>
  <c r="S8534" i="4" s="1"/>
  <c r="X8517" i="4"/>
  <c r="T8517" i="4"/>
  <c r="R8517" i="4"/>
  <c r="P8517" i="4"/>
  <c r="N8517" i="4"/>
  <c r="L8517" i="4"/>
  <c r="J8517" i="4"/>
  <c r="H8517" i="4"/>
  <c r="X8516" i="4"/>
  <c r="X8515" i="4"/>
  <c r="X8514" i="4"/>
  <c r="X8513" i="4"/>
  <c r="X8512" i="4"/>
  <c r="F8512" i="4"/>
  <c r="F8513" i="4" s="1"/>
  <c r="F8514" i="4" s="1"/>
  <c r="F8515" i="4" s="1"/>
  <c r="X8511" i="4"/>
  <c r="AE8510" i="4"/>
  <c r="AD8510" i="4"/>
  <c r="T8430" i="4"/>
  <c r="R8430" i="4"/>
  <c r="P8430" i="4"/>
  <c r="N8430" i="4"/>
  <c r="L8430" i="4"/>
  <c r="J8430" i="4"/>
  <c r="H8430" i="4"/>
  <c r="S8435" i="4"/>
  <c r="Q8435" i="4"/>
  <c r="O8435" i="4"/>
  <c r="M8435" i="4"/>
  <c r="K8435" i="4"/>
  <c r="I8435" i="4"/>
  <c r="Q8434" i="4"/>
  <c r="O8434" i="4"/>
  <c r="M8434" i="4"/>
  <c r="K8434" i="4"/>
  <c r="I8434" i="4"/>
  <c r="U8430" i="4"/>
  <c r="S8430" i="4"/>
  <c r="Q8430" i="4"/>
  <c r="O8430" i="4"/>
  <c r="M8430" i="4"/>
  <c r="K8430" i="4"/>
  <c r="I8430" i="4"/>
  <c r="O8429" i="4"/>
  <c r="S8421" i="4"/>
  <c r="S8434" i="4" s="1"/>
  <c r="X8417" i="4"/>
  <c r="T8417" i="4"/>
  <c r="R8417" i="4"/>
  <c r="P8417" i="4"/>
  <c r="N8417" i="4"/>
  <c r="L8417" i="4"/>
  <c r="J8417" i="4"/>
  <c r="H8417" i="4"/>
  <c r="X8416" i="4"/>
  <c r="X8415" i="4"/>
  <c r="AD8414" i="4"/>
  <c r="X8414" i="4"/>
  <c r="AB8414" i="4" s="1"/>
  <c r="X8413" i="4"/>
  <c r="X8412" i="4"/>
  <c r="F8412" i="4"/>
  <c r="F8413" i="4" s="1"/>
  <c r="F8414" i="4" s="1"/>
  <c r="F8415" i="4" s="1"/>
  <c r="X8411" i="4"/>
  <c r="AE8410" i="4"/>
  <c r="AD8410" i="4"/>
  <c r="T8330" i="4"/>
  <c r="R8330" i="4"/>
  <c r="P8330" i="4"/>
  <c r="N8330" i="4"/>
  <c r="L8330" i="4"/>
  <c r="J8330" i="4"/>
  <c r="H8330" i="4"/>
  <c r="AD8316" i="4"/>
  <c r="AD8315" i="4"/>
  <c r="AD8314" i="4"/>
  <c r="AD8313" i="4"/>
  <c r="AE8310" i="4"/>
  <c r="AD8310" i="4"/>
  <c r="S8335" i="4"/>
  <c r="Q8335" i="4"/>
  <c r="O8335" i="4"/>
  <c r="M8335" i="4"/>
  <c r="K8335" i="4"/>
  <c r="I8335" i="4"/>
  <c r="Q8334" i="4"/>
  <c r="O8334" i="4"/>
  <c r="M8334" i="4"/>
  <c r="K8334" i="4"/>
  <c r="I8334" i="4"/>
  <c r="U8330" i="4"/>
  <c r="S8330" i="4"/>
  <c r="Q8330" i="4"/>
  <c r="O8330" i="4"/>
  <c r="M8330" i="4"/>
  <c r="K8330" i="4"/>
  <c r="I8330" i="4"/>
  <c r="O8329" i="4"/>
  <c r="S8321" i="4"/>
  <c r="S8334" i="4" s="1"/>
  <c r="X8317" i="4"/>
  <c r="T8317" i="4"/>
  <c r="T8421" i="4" s="1"/>
  <c r="R8317" i="4"/>
  <c r="P8317" i="4"/>
  <c r="N8317" i="4"/>
  <c r="L8317" i="4"/>
  <c r="J8317" i="4"/>
  <c r="H8317" i="4"/>
  <c r="H8319" i="4" s="1"/>
  <c r="H8421" i="4" s="1"/>
  <c r="X8316" i="4"/>
  <c r="AB8316" i="4" s="1"/>
  <c r="X8315" i="4"/>
  <c r="AB8315" i="4" s="1"/>
  <c r="X8314" i="4"/>
  <c r="AB8314" i="4" s="1"/>
  <c r="X8313" i="4"/>
  <c r="AB8313" i="4" s="1"/>
  <c r="X8312" i="4"/>
  <c r="AB8312" i="4" s="1"/>
  <c r="F8312" i="4"/>
  <c r="F8313" i="4" s="1"/>
  <c r="F8314" i="4" s="1"/>
  <c r="F8315" i="4" s="1"/>
  <c r="X8311" i="4"/>
  <c r="X8217" i="4"/>
  <c r="X8216" i="4"/>
  <c r="X8215" i="4"/>
  <c r="X8214" i="4"/>
  <c r="X8213" i="4"/>
  <c r="X8212" i="4"/>
  <c r="X8211" i="4"/>
  <c r="AE8210" i="4"/>
  <c r="AD8210" i="4"/>
  <c r="T8230" i="4"/>
  <c r="R8230" i="4"/>
  <c r="P8230" i="4"/>
  <c r="N8230" i="4"/>
  <c r="L8230" i="4"/>
  <c r="J8230" i="4"/>
  <c r="H8230" i="4"/>
  <c r="S8235" i="4"/>
  <c r="Q8235" i="4"/>
  <c r="O8235" i="4"/>
  <c r="M8235" i="4"/>
  <c r="K8235" i="4"/>
  <c r="I8235" i="4"/>
  <c r="Q8234" i="4"/>
  <c r="O8234" i="4"/>
  <c r="M8234" i="4"/>
  <c r="K8234" i="4"/>
  <c r="I8234" i="4"/>
  <c r="U8230" i="4"/>
  <c r="S8230" i="4"/>
  <c r="Q8230" i="4"/>
  <c r="O8230" i="4"/>
  <c r="M8230" i="4"/>
  <c r="K8230" i="4"/>
  <c r="I8230" i="4"/>
  <c r="O8229" i="4"/>
  <c r="S8221" i="4"/>
  <c r="S8234" i="4" s="1"/>
  <c r="T8217" i="4"/>
  <c r="R8217" i="4"/>
  <c r="P8217" i="4"/>
  <c r="N8217" i="4"/>
  <c r="L8217" i="4"/>
  <c r="J8217" i="4"/>
  <c r="H8217" i="4"/>
  <c r="F8212" i="4"/>
  <c r="F8213" i="4" s="1"/>
  <c r="F8214" i="4" s="1"/>
  <c r="F8215" i="4" s="1"/>
  <c r="T8017" i="4"/>
  <c r="AD7916" i="4"/>
  <c r="AD7917" i="4"/>
  <c r="AD8015" i="4"/>
  <c r="AD8112" i="4"/>
  <c r="AE8110" i="4"/>
  <c r="AD8110" i="4"/>
  <c r="AB8112" i="4"/>
  <c r="X8117" i="4"/>
  <c r="X8116" i="4"/>
  <c r="AD8116" i="4" s="1"/>
  <c r="X8115" i="4"/>
  <c r="AB8115" i="4" s="1"/>
  <c r="X8114" i="4"/>
  <c r="X8113" i="4"/>
  <c r="X8112" i="4"/>
  <c r="X8111" i="4"/>
  <c r="AB8111" i="4" s="1"/>
  <c r="X8017" i="4"/>
  <c r="AD8017" i="4" s="1"/>
  <c r="X8016" i="4"/>
  <c r="AD8016" i="4" s="1"/>
  <c r="X8015" i="4"/>
  <c r="X8014" i="4"/>
  <c r="AD8014" i="4" s="1"/>
  <c r="X8013" i="4"/>
  <c r="AD8013" i="4" s="1"/>
  <c r="X8012" i="4"/>
  <c r="AD8012" i="4" s="1"/>
  <c r="X8011" i="4"/>
  <c r="AB8011" i="4" s="1"/>
  <c r="X7917" i="4"/>
  <c r="X7916" i="4"/>
  <c r="X7915" i="4"/>
  <c r="AD7915" i="4" s="1"/>
  <c r="X7914" i="4"/>
  <c r="AD7914" i="4" s="1"/>
  <c r="X7913" i="4"/>
  <c r="AD7913" i="4" s="1"/>
  <c r="X7912" i="4"/>
  <c r="AD7912" i="4" s="1"/>
  <c r="X7911" i="4"/>
  <c r="AB7911" i="4" s="1"/>
  <c r="T8130" i="4"/>
  <c r="R8130" i="4"/>
  <c r="P8130" i="4"/>
  <c r="N8130" i="4"/>
  <c r="L8130" i="4"/>
  <c r="J8130" i="4"/>
  <c r="H8130" i="4"/>
  <c r="R8030" i="4"/>
  <c r="P8030" i="4"/>
  <c r="N8030" i="4"/>
  <c r="L8030" i="4"/>
  <c r="J8030" i="4"/>
  <c r="R8017" i="4"/>
  <c r="P8017" i="4"/>
  <c r="N8017" i="4"/>
  <c r="L8017" i="4"/>
  <c r="J8017" i="4"/>
  <c r="H8030" i="4"/>
  <c r="S8135" i="4"/>
  <c r="Q8135" i="4"/>
  <c r="O8135" i="4"/>
  <c r="M8135" i="4"/>
  <c r="K8135" i="4"/>
  <c r="I8135" i="4"/>
  <c r="Q8134" i="4"/>
  <c r="O8134" i="4"/>
  <c r="M8134" i="4"/>
  <c r="K8134" i="4"/>
  <c r="I8134" i="4"/>
  <c r="U8130" i="4"/>
  <c r="S8130" i="4"/>
  <c r="Q8130" i="4"/>
  <c r="O8130" i="4"/>
  <c r="M8130" i="4"/>
  <c r="K8130" i="4"/>
  <c r="I8130" i="4"/>
  <c r="O8129" i="4"/>
  <c r="S8121" i="4"/>
  <c r="S8134" i="4" s="1"/>
  <c r="T8117" i="4"/>
  <c r="Y8117" i="4" s="1"/>
  <c r="R8117" i="4"/>
  <c r="P8117" i="4"/>
  <c r="N8117" i="4"/>
  <c r="L8117" i="4"/>
  <c r="J8117" i="4"/>
  <c r="H8117" i="4"/>
  <c r="F8112" i="4"/>
  <c r="F8113" i="4" s="1"/>
  <c r="F8114" i="4" s="1"/>
  <c r="F8115" i="4" s="1"/>
  <c r="S8035" i="4"/>
  <c r="Q8035" i="4"/>
  <c r="O8035" i="4"/>
  <c r="M8035" i="4"/>
  <c r="K8035" i="4"/>
  <c r="I8035" i="4"/>
  <c r="Q8034" i="4"/>
  <c r="O8034" i="4"/>
  <c r="M8034" i="4"/>
  <c r="K8034" i="4"/>
  <c r="I8034" i="4"/>
  <c r="U8030" i="4"/>
  <c r="S8030" i="4"/>
  <c r="Q8030" i="4"/>
  <c r="O8030" i="4"/>
  <c r="M8030" i="4"/>
  <c r="K8030" i="4"/>
  <c r="I8030" i="4"/>
  <c r="O8029" i="4"/>
  <c r="S8021" i="4"/>
  <c r="S8034" i="4" s="1"/>
  <c r="H8017" i="4"/>
  <c r="F8012" i="4"/>
  <c r="F8013" i="4" s="1"/>
  <c r="F8014" i="4" s="1"/>
  <c r="F8015" i="4" s="1"/>
  <c r="T7930" i="4"/>
  <c r="R7930" i="4"/>
  <c r="P7930" i="4"/>
  <c r="N7930" i="4"/>
  <c r="L7930" i="4"/>
  <c r="J7930" i="4"/>
  <c r="H7930" i="4"/>
  <c r="S7935" i="4"/>
  <c r="Q7935" i="4"/>
  <c r="O7935" i="4"/>
  <c r="M7935" i="4"/>
  <c r="K7935" i="4"/>
  <c r="I7935" i="4"/>
  <c r="Q7934" i="4"/>
  <c r="O7934" i="4"/>
  <c r="M7934" i="4"/>
  <c r="K7934" i="4"/>
  <c r="I7934" i="4"/>
  <c r="U7930" i="4"/>
  <c r="S7930" i="4"/>
  <c r="Q7930" i="4"/>
  <c r="O7930" i="4"/>
  <c r="M7930" i="4"/>
  <c r="K7930" i="4"/>
  <c r="I7930" i="4"/>
  <c r="O7929" i="4"/>
  <c r="S7921" i="4"/>
  <c r="S7934" i="4" s="1"/>
  <c r="T7917" i="4"/>
  <c r="R7917" i="4"/>
  <c r="P7917" i="4"/>
  <c r="N7917" i="4"/>
  <c r="L7917" i="4"/>
  <c r="J7917" i="4"/>
  <c r="H7917" i="4"/>
  <c r="F7912" i="4"/>
  <c r="F7913" i="4" s="1"/>
  <c r="F7914" i="4" s="1"/>
  <c r="F7915" i="4" s="1"/>
  <c r="T7830" i="4"/>
  <c r="R7830" i="4"/>
  <c r="P7830" i="4"/>
  <c r="N7830" i="4"/>
  <c r="L7830" i="4"/>
  <c r="J7830" i="4"/>
  <c r="H7830" i="4"/>
  <c r="Y8017" i="4" l="1"/>
  <c r="H8434" i="4"/>
  <c r="H8481" i="4"/>
  <c r="H8483" i="4"/>
  <c r="H8485" i="4"/>
  <c r="H8487" i="4"/>
  <c r="H8489" i="4"/>
  <c r="H8492" i="4"/>
  <c r="H8497" i="4"/>
  <c r="H8484" i="4"/>
  <c r="H8490" i="4"/>
  <c r="H8495" i="4"/>
  <c r="H8493" i="4"/>
  <c r="H8491" i="4"/>
  <c r="H8496" i="4"/>
  <c r="Z8411" i="4"/>
  <c r="H8498" i="4"/>
  <c r="H8482" i="4"/>
  <c r="H8479" i="4"/>
  <c r="T8479" i="4" s="1"/>
  <c r="H8486" i="4"/>
  <c r="H8499" i="4"/>
  <c r="H8480" i="4"/>
  <c r="H8488" i="4"/>
  <c r="H8494" i="4"/>
  <c r="T8021" i="4"/>
  <c r="Y7917" i="4"/>
  <c r="AB8114" i="4"/>
  <c r="AD8114" i="4"/>
  <c r="AB8113" i="4"/>
  <c r="AD8113" i="4"/>
  <c r="AA9213" i="4"/>
  <c r="AE9213" i="4" s="1"/>
  <c r="AD8115" i="4"/>
  <c r="L8319" i="4"/>
  <c r="Z9213" i="4"/>
  <c r="L9285" i="4"/>
  <c r="L9297" i="4"/>
  <c r="L9234" i="4"/>
  <c r="L9290" i="4"/>
  <c r="L9292" i="4"/>
  <c r="L9283" i="4"/>
  <c r="L9295" i="4"/>
  <c r="L9282" i="4"/>
  <c r="L9280" i="4"/>
  <c r="L9288" i="4"/>
  <c r="L9281" i="4"/>
  <c r="L9293" i="4"/>
  <c r="L9294" i="4"/>
  <c r="L9299" i="4"/>
  <c r="L9286" i="4"/>
  <c r="L9298" i="4"/>
  <c r="L9279" i="4"/>
  <c r="L9287" i="4"/>
  <c r="L9291" i="4"/>
  <c r="L9284" i="4"/>
  <c r="L9296" i="4"/>
  <c r="L9289" i="4"/>
  <c r="L9323" i="4"/>
  <c r="L9225" i="4"/>
  <c r="L9227" i="4"/>
  <c r="AB8116" i="4"/>
  <c r="T8221" i="4"/>
  <c r="T8323" i="4" s="1"/>
  <c r="T8534" i="4"/>
  <c r="Z8517" i="4"/>
  <c r="T8623" i="4"/>
  <c r="T8634" i="4"/>
  <c r="Z8617" i="4"/>
  <c r="AD8912" i="4"/>
  <c r="AB8912" i="4"/>
  <c r="AD8011" i="4"/>
  <c r="AB8311" i="4"/>
  <c r="AD8311" i="4"/>
  <c r="T8434" i="4"/>
  <c r="Z8417" i="4"/>
  <c r="T8523" i="4"/>
  <c r="AD8312" i="4"/>
  <c r="AD8111" i="4"/>
  <c r="AD7911" i="4"/>
  <c r="L9236" i="4"/>
  <c r="R9234" i="4"/>
  <c r="R9236" i="4" s="1"/>
  <c r="R9282" i="4"/>
  <c r="R9294" i="4"/>
  <c r="R9287" i="4"/>
  <c r="R9299" i="4"/>
  <c r="R9291" i="4"/>
  <c r="R9284" i="4"/>
  <c r="R9280" i="4"/>
  <c r="R9292" i="4"/>
  <c r="R9279" i="4"/>
  <c r="Z9216" i="4"/>
  <c r="R9285" i="4"/>
  <c r="R9297" i="4"/>
  <c r="R9290" i="4"/>
  <c r="R9289" i="4"/>
  <c r="R9283" i="4"/>
  <c r="R9295" i="4"/>
  <c r="R9288" i="4"/>
  <c r="R9296" i="4"/>
  <c r="R9281" i="4"/>
  <c r="R9293" i="4"/>
  <c r="R9286" i="4"/>
  <c r="R9298" i="4"/>
  <c r="R9225" i="4"/>
  <c r="R9323" i="4"/>
  <c r="AD8913" i="4"/>
  <c r="AB8913" i="4"/>
  <c r="AD8915" i="4"/>
  <c r="AB8915" i="4"/>
  <c r="T9121" i="4"/>
  <c r="R9227" i="4"/>
  <c r="AB9014" i="4"/>
  <c r="R9334" i="4"/>
  <c r="R9336" i="4" s="1"/>
  <c r="R9325" i="4"/>
  <c r="N9280" i="4"/>
  <c r="N9292" i="4"/>
  <c r="N9285" i="4"/>
  <c r="N9297" i="4"/>
  <c r="N9294" i="4"/>
  <c r="N9290" i="4"/>
  <c r="N9287" i="4"/>
  <c r="N9283" i="4"/>
  <c r="N9295" i="4"/>
  <c r="Z9214" i="4"/>
  <c r="N9288" i="4"/>
  <c r="N9279" i="4"/>
  <c r="N9282" i="4"/>
  <c r="N9281" i="4"/>
  <c r="N9293" i="4"/>
  <c r="N9234" i="4"/>
  <c r="N9299" i="4"/>
  <c r="N9286" i="4"/>
  <c r="N9298" i="4"/>
  <c r="N9289" i="4"/>
  <c r="N9291" i="4"/>
  <c r="N9284" i="4"/>
  <c r="N9296" i="4"/>
  <c r="N9225" i="4"/>
  <c r="N9227" i="4"/>
  <c r="Y8217" i="4"/>
  <c r="J8319" i="4"/>
  <c r="T8321" i="4"/>
  <c r="T8334" i="4" s="1"/>
  <c r="AA9214" i="4"/>
  <c r="AE9214" i="4" s="1"/>
  <c r="R9327" i="4"/>
  <c r="AA8917" i="4"/>
  <c r="AD9015" i="4"/>
  <c r="AA9212" i="4"/>
  <c r="AE9212" i="4" s="1"/>
  <c r="J9234" i="4"/>
  <c r="J9236" i="4" s="1"/>
  <c r="J9290" i="4"/>
  <c r="J9283" i="4"/>
  <c r="J9295" i="4"/>
  <c r="J9288" i="4"/>
  <c r="J9297" i="4"/>
  <c r="J9281" i="4"/>
  <c r="J9293" i="4"/>
  <c r="J9280" i="4"/>
  <c r="J9286" i="4"/>
  <c r="J9298" i="4"/>
  <c r="J9291" i="4"/>
  <c r="J9284" i="4"/>
  <c r="J9296" i="4"/>
  <c r="J9279" i="4"/>
  <c r="J9285" i="4"/>
  <c r="J9289" i="4"/>
  <c r="J9287" i="4"/>
  <c r="J9292" i="4"/>
  <c r="J9282" i="4"/>
  <c r="J9294" i="4"/>
  <c r="J9299" i="4"/>
  <c r="Z9212" i="4"/>
  <c r="Z9215" i="4"/>
  <c r="AA9215" i="4" s="1"/>
  <c r="AE9215" i="4" s="1"/>
  <c r="P9287" i="4"/>
  <c r="P9299" i="4"/>
  <c r="P9280" i="4"/>
  <c r="P9292" i="4"/>
  <c r="P9285" i="4"/>
  <c r="P9297" i="4"/>
  <c r="P9296" i="4"/>
  <c r="P9290" i="4"/>
  <c r="P9279" i="4"/>
  <c r="P9289" i="4"/>
  <c r="P9294" i="4"/>
  <c r="P9283" i="4"/>
  <c r="P9295" i="4"/>
  <c r="P9284" i="4"/>
  <c r="P9288" i="4"/>
  <c r="P9282" i="4"/>
  <c r="P9281" i="4"/>
  <c r="P9293" i="4"/>
  <c r="P9286" i="4"/>
  <c r="P9298" i="4"/>
  <c r="P9291" i="4"/>
  <c r="P9234" i="4"/>
  <c r="P9236" i="4" s="1"/>
  <c r="N9236" i="4"/>
  <c r="AA9216" i="4"/>
  <c r="AE9216" i="4" s="1"/>
  <c r="L9334" i="4"/>
  <c r="L9336" i="4" s="1"/>
  <c r="L9327" i="4"/>
  <c r="P9323" i="4"/>
  <c r="J9323" i="4"/>
  <c r="Z8817" i="4"/>
  <c r="L8819" i="4"/>
  <c r="T8923" i="4"/>
  <c r="P9225" i="4"/>
  <c r="J9334" i="4"/>
  <c r="J9336" i="4" s="1"/>
  <c r="J9325" i="4"/>
  <c r="J9327" i="4"/>
  <c r="H9225" i="4"/>
  <c r="P9327" i="4"/>
  <c r="L9325" i="4"/>
  <c r="Z9211" i="4"/>
  <c r="AA9211" i="4" s="1"/>
  <c r="AE9211" i="4" s="1"/>
  <c r="H9323" i="4"/>
  <c r="H9279" i="4"/>
  <c r="T9279" i="4" s="1"/>
  <c r="H9281" i="4"/>
  <c r="H9283" i="4"/>
  <c r="H9285" i="4"/>
  <c r="H9287" i="4"/>
  <c r="H9289" i="4"/>
  <c r="H9291" i="4"/>
  <c r="H9293" i="4"/>
  <c r="H9295" i="4"/>
  <c r="H9297" i="4"/>
  <c r="H9299" i="4"/>
  <c r="T9379" i="4"/>
  <c r="H9280" i="4"/>
  <c r="H9282" i="4"/>
  <c r="H9284" i="4"/>
  <c r="H9286" i="4"/>
  <c r="H9288" i="4"/>
  <c r="H9290" i="4"/>
  <c r="H9292" i="4"/>
  <c r="H9294" i="4"/>
  <c r="H9296" i="4"/>
  <c r="H9298" i="4"/>
  <c r="H9234" i="4"/>
  <c r="H9236" i="4" s="1"/>
  <c r="T9021" i="4"/>
  <c r="T9025" i="4" s="1"/>
  <c r="T9023" i="4"/>
  <c r="P9019" i="4"/>
  <c r="N9019" i="4"/>
  <c r="L9019" i="4"/>
  <c r="R9019" i="4"/>
  <c r="Y9017" i="4"/>
  <c r="AB9013" i="4"/>
  <c r="H9019" i="4"/>
  <c r="J9019" i="4"/>
  <c r="T9035" i="4"/>
  <c r="O57" i="9"/>
  <c r="O58" i="9" s="1"/>
  <c r="O48" i="9"/>
  <c r="P8919" i="4"/>
  <c r="R8919" i="4"/>
  <c r="T8935" i="4"/>
  <c r="T8936" i="4" s="1"/>
  <c r="H8919" i="4"/>
  <c r="T8927" i="4"/>
  <c r="J8919" i="4"/>
  <c r="L8919" i="4"/>
  <c r="N8919" i="4"/>
  <c r="T8925" i="4"/>
  <c r="AB8911" i="4"/>
  <c r="AB8914" i="4"/>
  <c r="AB8916" i="4"/>
  <c r="J8819" i="4"/>
  <c r="H8819" i="4"/>
  <c r="N8819" i="4"/>
  <c r="P8819" i="4"/>
  <c r="R8819" i="4"/>
  <c r="T8835" i="4"/>
  <c r="T8836" i="4" s="1"/>
  <c r="T8827" i="4"/>
  <c r="T8825" i="4"/>
  <c r="Y8817" i="4"/>
  <c r="L8835" i="4"/>
  <c r="Y8813" i="4"/>
  <c r="H8835" i="4"/>
  <c r="Y8811" i="4"/>
  <c r="AD8816" i="4"/>
  <c r="AB8816" i="4"/>
  <c r="AD8815" i="4"/>
  <c r="AB8815" i="4"/>
  <c r="AD8814" i="4"/>
  <c r="AB8814" i="4"/>
  <c r="AB8813" i="4"/>
  <c r="AD8813" i="4"/>
  <c r="AD8812" i="4"/>
  <c r="AB8812" i="4"/>
  <c r="AD8811" i="4"/>
  <c r="AB8811" i="4"/>
  <c r="H8719" i="4"/>
  <c r="N8719" i="4"/>
  <c r="J8719" i="4"/>
  <c r="L8719" i="4"/>
  <c r="T8723" i="4"/>
  <c r="T8721" i="4"/>
  <c r="T8823" i="4" s="1"/>
  <c r="R8719" i="4"/>
  <c r="P8719" i="4"/>
  <c r="T8735" i="4"/>
  <c r="Y8717" i="4"/>
  <c r="AD8716" i="4"/>
  <c r="AB8716" i="4"/>
  <c r="AD8715" i="4"/>
  <c r="AB8715" i="4"/>
  <c r="AD8714" i="4"/>
  <c r="AB8714" i="4"/>
  <c r="AB8713" i="4"/>
  <c r="AD8713" i="4"/>
  <c r="AD8712" i="4"/>
  <c r="AB8712" i="4"/>
  <c r="AB8711" i="4"/>
  <c r="AD8711" i="4"/>
  <c r="H8619" i="4"/>
  <c r="J8619" i="4"/>
  <c r="J8635" i="4" s="1"/>
  <c r="L8619" i="4"/>
  <c r="R8619" i="4"/>
  <c r="Y8616" i="4" s="1"/>
  <c r="P8619" i="4"/>
  <c r="N8619" i="4"/>
  <c r="T8635" i="4"/>
  <c r="T8636" i="4" s="1"/>
  <c r="T8625" i="4"/>
  <c r="T8627" i="4"/>
  <c r="Y8617" i="4"/>
  <c r="AA8617" i="4" s="1"/>
  <c r="H8635" i="4"/>
  <c r="Y8611" i="4"/>
  <c r="AD8616" i="4"/>
  <c r="AB8616" i="4"/>
  <c r="AD8615" i="4"/>
  <c r="AB8615" i="4"/>
  <c r="AB8614" i="4"/>
  <c r="AD8614" i="4"/>
  <c r="AB8613" i="4"/>
  <c r="AD8613" i="4"/>
  <c r="AD8612" i="4"/>
  <c r="AB8612" i="4"/>
  <c r="AD8611" i="4"/>
  <c r="AB8611" i="4"/>
  <c r="P8519" i="4"/>
  <c r="N8519" i="4"/>
  <c r="H8519" i="4"/>
  <c r="H8535" i="4" s="1"/>
  <c r="L8519" i="4"/>
  <c r="J8519" i="4"/>
  <c r="R8519" i="4"/>
  <c r="T8527" i="4"/>
  <c r="T8525" i="4"/>
  <c r="Y8517" i="4"/>
  <c r="AA8517" i="4" s="1"/>
  <c r="T8535" i="4"/>
  <c r="T8536" i="4" s="1"/>
  <c r="P8535" i="4"/>
  <c r="Y8513" i="4"/>
  <c r="L8535" i="4"/>
  <c r="Y8512" i="4"/>
  <c r="J8535" i="4"/>
  <c r="AD8516" i="4"/>
  <c r="AB8516" i="4"/>
  <c r="AD8515" i="4"/>
  <c r="AB8515" i="4"/>
  <c r="AB8514" i="4"/>
  <c r="AD8514" i="4"/>
  <c r="AD8513" i="4"/>
  <c r="AB8513" i="4"/>
  <c r="AB8512" i="4"/>
  <c r="AD8512" i="4"/>
  <c r="AD8511" i="4"/>
  <c r="AB8511" i="4"/>
  <c r="H8419" i="4"/>
  <c r="L8419" i="4"/>
  <c r="J8419" i="4"/>
  <c r="N8419" i="4"/>
  <c r="R8419" i="4"/>
  <c r="P8419" i="4"/>
  <c r="P8435" i="4" s="1"/>
  <c r="T8435" i="4"/>
  <c r="T8436" i="4" s="1"/>
  <c r="T8425" i="4"/>
  <c r="T8427" i="4"/>
  <c r="Y8417" i="4"/>
  <c r="AA8417" i="4" s="1"/>
  <c r="Y8415" i="4"/>
  <c r="J8435" i="4"/>
  <c r="Y8412" i="4"/>
  <c r="H8427" i="4"/>
  <c r="AB8416" i="4"/>
  <c r="AD8416" i="4"/>
  <c r="AD8415" i="4"/>
  <c r="AB8415" i="4"/>
  <c r="AD8413" i="4"/>
  <c r="AB8413" i="4"/>
  <c r="AB8412" i="4"/>
  <c r="AD8412" i="4"/>
  <c r="AD8411" i="4"/>
  <c r="AB8411" i="4"/>
  <c r="N8319" i="4"/>
  <c r="R8319" i="4"/>
  <c r="P8319" i="4"/>
  <c r="T8335" i="4"/>
  <c r="Y8317" i="4"/>
  <c r="Y8316" i="4"/>
  <c r="N8335" i="4"/>
  <c r="Y8314" i="4"/>
  <c r="Y8312" i="4"/>
  <c r="Y8311" i="4"/>
  <c r="H8335" i="4"/>
  <c r="P8219" i="4"/>
  <c r="N8219" i="4"/>
  <c r="L8219" i="4"/>
  <c r="J8219" i="4"/>
  <c r="H8219" i="4"/>
  <c r="AD8216" i="4"/>
  <c r="AB8216" i="4"/>
  <c r="AD8215" i="4"/>
  <c r="AB8215" i="4"/>
  <c r="AD8214" i="4"/>
  <c r="AB8214" i="4"/>
  <c r="AD8213" i="4"/>
  <c r="AB8213" i="4"/>
  <c r="AD8212" i="4"/>
  <c r="AB8212" i="4"/>
  <c r="AD8211" i="4"/>
  <c r="AB8211" i="4"/>
  <c r="R8219" i="4"/>
  <c r="T8235" i="4"/>
  <c r="T8227" i="4"/>
  <c r="T8225" i="4"/>
  <c r="T8030" i="4"/>
  <c r="R8119" i="4"/>
  <c r="P8119" i="4"/>
  <c r="L8119" i="4"/>
  <c r="N8119" i="4"/>
  <c r="H8119" i="4"/>
  <c r="J8119" i="4"/>
  <c r="T8135" i="4"/>
  <c r="L8019" i="4"/>
  <c r="H8019" i="4"/>
  <c r="J8019" i="4"/>
  <c r="N8019" i="4"/>
  <c r="R8019" i="4"/>
  <c r="P8019" i="4"/>
  <c r="T8121" i="4"/>
  <c r="T8223" i="4" s="1"/>
  <c r="T8027" i="4"/>
  <c r="T8025" i="4"/>
  <c r="T8035" i="4"/>
  <c r="P7919" i="4"/>
  <c r="R7919" i="4"/>
  <c r="N7919" i="4"/>
  <c r="J7919" i="4"/>
  <c r="L7919" i="4"/>
  <c r="T7935" i="4"/>
  <c r="H7919" i="4"/>
  <c r="X7817" i="4"/>
  <c r="X7816" i="4"/>
  <c r="X7815" i="4"/>
  <c r="X7814" i="4"/>
  <c r="X7813" i="4"/>
  <c r="X7812" i="4"/>
  <c r="X7811" i="4"/>
  <c r="AB7811" i="4" s="1"/>
  <c r="S7835" i="4"/>
  <c r="Q7835" i="4"/>
  <c r="O7835" i="4"/>
  <c r="M7835" i="4"/>
  <c r="K7835" i="4"/>
  <c r="I7835" i="4"/>
  <c r="Q7834" i="4"/>
  <c r="O7834" i="4"/>
  <c r="M7834" i="4"/>
  <c r="K7834" i="4"/>
  <c r="I7834" i="4"/>
  <c r="U7830" i="4"/>
  <c r="S7830" i="4"/>
  <c r="Q7830" i="4"/>
  <c r="O7830" i="4"/>
  <c r="M7830" i="4"/>
  <c r="K7830" i="4"/>
  <c r="I7830" i="4"/>
  <c r="O7829" i="4"/>
  <c r="T7821" i="4"/>
  <c r="T7834" i="4" s="1"/>
  <c r="S7821" i="4"/>
  <c r="S7834" i="4" s="1"/>
  <c r="R7821" i="4"/>
  <c r="Z7816" i="4" s="1"/>
  <c r="P7821" i="4"/>
  <c r="Z7815" i="4" s="1"/>
  <c r="T7817" i="4"/>
  <c r="R7817" i="4"/>
  <c r="P7817" i="4"/>
  <c r="N7817" i="4"/>
  <c r="L7817" i="4"/>
  <c r="J7817" i="4"/>
  <c r="H7817" i="4"/>
  <c r="F7812" i="4"/>
  <c r="F7813" i="4" s="1"/>
  <c r="F7814" i="4" s="1"/>
  <c r="F7815" i="4" s="1"/>
  <c r="S7735" i="4"/>
  <c r="Q7735" i="4"/>
  <c r="O7735" i="4"/>
  <c r="M7735" i="4"/>
  <c r="K7735" i="4"/>
  <c r="I7735" i="4"/>
  <c r="Q7734" i="4"/>
  <c r="O7734" i="4"/>
  <c r="M7734" i="4"/>
  <c r="K7734" i="4"/>
  <c r="I7734" i="4"/>
  <c r="U7730" i="4"/>
  <c r="T7730" i="4"/>
  <c r="S7730" i="4"/>
  <c r="R7730" i="4"/>
  <c r="Q7730" i="4"/>
  <c r="P7730" i="4"/>
  <c r="O7730" i="4"/>
  <c r="N7730" i="4"/>
  <c r="M7730" i="4"/>
  <c r="L7730" i="4"/>
  <c r="K7730" i="4"/>
  <c r="J7730" i="4"/>
  <c r="I7730" i="4"/>
  <c r="H7730" i="4"/>
  <c r="O7729" i="4"/>
  <c r="S7721" i="4"/>
  <c r="S7734" i="4" s="1"/>
  <c r="L7719" i="4"/>
  <c r="L7821" i="4" s="1"/>
  <c r="T7717" i="4"/>
  <c r="R7717" i="4"/>
  <c r="R7719" i="4" s="1"/>
  <c r="P7717" i="4"/>
  <c r="P7719" i="4" s="1"/>
  <c r="N7717" i="4"/>
  <c r="N7719" i="4" s="1"/>
  <c r="N7821" i="4" s="1"/>
  <c r="L7717" i="4"/>
  <c r="J7717" i="4"/>
  <c r="J7719" i="4" s="1"/>
  <c r="H7717" i="4"/>
  <c r="H7719" i="4" s="1"/>
  <c r="F7712" i="4"/>
  <c r="F7713" i="4" s="1"/>
  <c r="F7714" i="4" s="1"/>
  <c r="F7715" i="4" s="1"/>
  <c r="T7630" i="4"/>
  <c r="R7630" i="4"/>
  <c r="P7630" i="4"/>
  <c r="N7630" i="4"/>
  <c r="L7630" i="4"/>
  <c r="J7630" i="4"/>
  <c r="H7630" i="4"/>
  <c r="S7635" i="4"/>
  <c r="Q7635" i="4"/>
  <c r="O7635" i="4"/>
  <c r="M7635" i="4"/>
  <c r="K7635" i="4"/>
  <c r="I7635" i="4"/>
  <c r="Q7634" i="4"/>
  <c r="O7634" i="4"/>
  <c r="M7634" i="4"/>
  <c r="K7634" i="4"/>
  <c r="I7634" i="4"/>
  <c r="U7630" i="4"/>
  <c r="S7630" i="4"/>
  <c r="Q7630" i="4"/>
  <c r="O7630" i="4"/>
  <c r="M7630" i="4"/>
  <c r="K7630" i="4"/>
  <c r="I7630" i="4"/>
  <c r="O7629" i="4"/>
  <c r="S7621" i="4"/>
  <c r="S7634" i="4" s="1"/>
  <c r="X7617" i="4"/>
  <c r="T7617" i="4"/>
  <c r="T7635" i="4" s="1"/>
  <c r="R7617" i="4"/>
  <c r="P7617" i="4"/>
  <c r="N7617" i="4"/>
  <c r="L7617" i="4"/>
  <c r="J7617" i="4"/>
  <c r="H7617" i="4"/>
  <c r="AD7616" i="4"/>
  <c r="X7616" i="4"/>
  <c r="X7615" i="4"/>
  <c r="AD7615" i="4" s="1"/>
  <c r="X7614" i="4"/>
  <c r="AD7614" i="4" s="1"/>
  <c r="X7613" i="4"/>
  <c r="AD7613" i="4" s="1"/>
  <c r="X7612" i="4"/>
  <c r="AD7612" i="4" s="1"/>
  <c r="F7612" i="4"/>
  <c r="F7613" i="4" s="1"/>
  <c r="F7614" i="4" s="1"/>
  <c r="F7615" i="4" s="1"/>
  <c r="X7611" i="4"/>
  <c r="AD7611" i="4" s="1"/>
  <c r="AD7610" i="4"/>
  <c r="T7530" i="4"/>
  <c r="R7530" i="4"/>
  <c r="P7530" i="4"/>
  <c r="N7530" i="4"/>
  <c r="L7530" i="4"/>
  <c r="J7530" i="4"/>
  <c r="H7530" i="4"/>
  <c r="F7512" i="4"/>
  <c r="F7513" i="4" s="1"/>
  <c r="F7514" i="4" s="1"/>
  <c r="F7515" i="4" s="1"/>
  <c r="S7535" i="4"/>
  <c r="Q7535" i="4"/>
  <c r="O7535" i="4"/>
  <c r="M7535" i="4"/>
  <c r="K7535" i="4"/>
  <c r="I7535" i="4"/>
  <c r="Q7534" i="4"/>
  <c r="O7534" i="4"/>
  <c r="M7534" i="4"/>
  <c r="K7534" i="4"/>
  <c r="I7534" i="4"/>
  <c r="U7530" i="4"/>
  <c r="S7530" i="4"/>
  <c r="Q7530" i="4"/>
  <c r="O7530" i="4"/>
  <c r="M7530" i="4"/>
  <c r="K7530" i="4"/>
  <c r="I7530" i="4"/>
  <c r="O7529" i="4"/>
  <c r="S7521" i="4"/>
  <c r="S7534" i="4" s="1"/>
  <c r="X7517" i="4"/>
  <c r="T7517" i="4"/>
  <c r="T7621" i="4" s="1"/>
  <c r="R7517" i="4"/>
  <c r="P7517" i="4"/>
  <c r="N7517" i="4"/>
  <c r="L7517" i="4"/>
  <c r="J7517" i="4"/>
  <c r="H7517" i="4"/>
  <c r="X7516" i="4"/>
  <c r="AD7516" i="4" s="1"/>
  <c r="X7515" i="4"/>
  <c r="AD7515" i="4" s="1"/>
  <c r="X7514" i="4"/>
  <c r="AD7514" i="4" s="1"/>
  <c r="X7513" i="4"/>
  <c r="AD7513" i="4" s="1"/>
  <c r="X7512" i="4"/>
  <c r="AD7512" i="4" s="1"/>
  <c r="X7511" i="4"/>
  <c r="AD7511" i="4" s="1"/>
  <c r="AE7510" i="4"/>
  <c r="AD7510" i="4"/>
  <c r="J7821" i="4" l="1"/>
  <c r="N7834" i="4"/>
  <c r="N7886" i="4"/>
  <c r="N7884" i="4"/>
  <c r="N7892" i="4"/>
  <c r="N7882" i="4"/>
  <c r="N7894" i="4"/>
  <c r="N7880" i="4"/>
  <c r="N7890" i="4"/>
  <c r="N7889" i="4"/>
  <c r="N7891" i="4"/>
  <c r="N7893" i="4"/>
  <c r="N7895" i="4"/>
  <c r="N7897" i="4"/>
  <c r="N7899" i="4"/>
  <c r="N7887" i="4"/>
  <c r="N7885" i="4"/>
  <c r="N7883" i="4"/>
  <c r="N7881" i="4"/>
  <c r="N7879" i="4"/>
  <c r="N7896" i="4"/>
  <c r="N7888" i="4"/>
  <c r="N7898" i="4"/>
  <c r="Z7814" i="4"/>
  <c r="L7834" i="4"/>
  <c r="L7884" i="4"/>
  <c r="L7882" i="4"/>
  <c r="L7895" i="4"/>
  <c r="L7880" i="4"/>
  <c r="L7891" i="4"/>
  <c r="L7897" i="4"/>
  <c r="L7889" i="4"/>
  <c r="L7893" i="4"/>
  <c r="L7899" i="4"/>
  <c r="L7887" i="4"/>
  <c r="L7885" i="4"/>
  <c r="L7883" i="4"/>
  <c r="L7881" i="4"/>
  <c r="L7890" i="4"/>
  <c r="L7892" i="4"/>
  <c r="L7894" i="4"/>
  <c r="L7896" i="4"/>
  <c r="L7898" i="4"/>
  <c r="L7886" i="4"/>
  <c r="L7888" i="4"/>
  <c r="L7879" i="4"/>
  <c r="Z7813" i="4"/>
  <c r="L8427" i="4"/>
  <c r="T7634" i="4"/>
  <c r="T7636" i="4" s="1"/>
  <c r="T7723" i="4"/>
  <c r="H7821" i="4"/>
  <c r="Y7912" i="4"/>
  <c r="J8021" i="4"/>
  <c r="J8423" i="4"/>
  <c r="J8421" i="4"/>
  <c r="R8021" i="4"/>
  <c r="Y7916" i="4"/>
  <c r="R8321" i="4"/>
  <c r="J8335" i="4"/>
  <c r="AA8317" i="4"/>
  <c r="T8327" i="4"/>
  <c r="N8521" i="4"/>
  <c r="AA8817" i="4"/>
  <c r="L8423" i="4"/>
  <c r="L8421" i="4"/>
  <c r="P7935" i="4"/>
  <c r="P8021" i="4"/>
  <c r="Y7915" i="4"/>
  <c r="J8221" i="4"/>
  <c r="J8223" i="4"/>
  <c r="H8321" i="4"/>
  <c r="H8323" i="4"/>
  <c r="T8336" i="4"/>
  <c r="Z8317" i="4"/>
  <c r="J8521" i="4"/>
  <c r="J9121" i="4"/>
  <c r="J9123" i="4"/>
  <c r="AA8217" i="4"/>
  <c r="T8325" i="4"/>
  <c r="L8523" i="4"/>
  <c r="L8521" i="4"/>
  <c r="H9121" i="4"/>
  <c r="T8423" i="4"/>
  <c r="P8521" i="4"/>
  <c r="N8823" i="4"/>
  <c r="N8821" i="4"/>
  <c r="N8827" i="4" s="1"/>
  <c r="Y7914" i="4"/>
  <c r="N8021" i="4"/>
  <c r="T7827" i="4"/>
  <c r="T7921" i="4"/>
  <c r="T7923" i="4"/>
  <c r="N8223" i="4"/>
  <c r="N8221" i="4"/>
  <c r="L8235" i="4"/>
  <c r="L8321" i="4"/>
  <c r="L8323" i="4"/>
  <c r="L8335" i="4"/>
  <c r="L8435" i="4"/>
  <c r="H8523" i="4"/>
  <c r="H8521" i="4"/>
  <c r="J8821" i="4"/>
  <c r="J8825" i="4" s="1"/>
  <c r="J8823" i="4"/>
  <c r="R8521" i="4"/>
  <c r="T7721" i="4"/>
  <c r="T7734" i="4" s="1"/>
  <c r="L8221" i="4"/>
  <c r="N8321" i="4"/>
  <c r="L8327" i="4"/>
  <c r="Y8315" i="4"/>
  <c r="P8423" i="4"/>
  <c r="P8421" i="4"/>
  <c r="P8523" i="4" s="1"/>
  <c r="Y8413" i="4"/>
  <c r="R8623" i="4"/>
  <c r="R8621" i="4"/>
  <c r="P8821" i="4"/>
  <c r="Y8812" i="4"/>
  <c r="R8923" i="4"/>
  <c r="R8921" i="4"/>
  <c r="T9223" i="4"/>
  <c r="Z9117" i="4"/>
  <c r="AA9117" i="4" s="1"/>
  <c r="T9134" i="4"/>
  <c r="T9136" i="4" s="1"/>
  <c r="T9125" i="4"/>
  <c r="T9127" i="4"/>
  <c r="R7834" i="4"/>
  <c r="R7888" i="4"/>
  <c r="R7890" i="4"/>
  <c r="R7892" i="4"/>
  <c r="R7894" i="4"/>
  <c r="R7896" i="4"/>
  <c r="R7898" i="4"/>
  <c r="R7886" i="4"/>
  <c r="R7882" i="4"/>
  <c r="R7884" i="4"/>
  <c r="R7880" i="4"/>
  <c r="R7881" i="4"/>
  <c r="R7889" i="4"/>
  <c r="R7891" i="4"/>
  <c r="R7893" i="4"/>
  <c r="R7895" i="4"/>
  <c r="R7897" i="4"/>
  <c r="R7899" i="4"/>
  <c r="R7887" i="4"/>
  <c r="R7879" i="4"/>
  <c r="R7885" i="4"/>
  <c r="R7883" i="4"/>
  <c r="P8621" i="4"/>
  <c r="J8321" i="4"/>
  <c r="Z7817" i="4"/>
  <c r="Y8115" i="4"/>
  <c r="P8223" i="4"/>
  <c r="P8221" i="4"/>
  <c r="P8225" i="4" s="1"/>
  <c r="P8321" i="4"/>
  <c r="P8323" i="4"/>
  <c r="L8325" i="4"/>
  <c r="R8423" i="4"/>
  <c r="R8421" i="4"/>
  <c r="H8435" i="4"/>
  <c r="H8436" i="4" s="1"/>
  <c r="Y8511" i="4"/>
  <c r="Y8514" i="4"/>
  <c r="J8623" i="4"/>
  <c r="J8621" i="4"/>
  <c r="R8821" i="4"/>
  <c r="J8835" i="4"/>
  <c r="P8921" i="4"/>
  <c r="P8923" i="4"/>
  <c r="R9035" i="4"/>
  <c r="R9121" i="4"/>
  <c r="T9123" i="4"/>
  <c r="H8821" i="4"/>
  <c r="H8823" i="4"/>
  <c r="Y8313" i="4"/>
  <c r="T7735" i="4"/>
  <c r="T7736" i="4" s="1"/>
  <c r="Y7911" i="4"/>
  <c r="H8021" i="4"/>
  <c r="R8221" i="4"/>
  <c r="N8423" i="4"/>
  <c r="N8421" i="4"/>
  <c r="Y8411" i="4"/>
  <c r="AA8411" i="4" s="1"/>
  <c r="AE8411" i="4" s="1"/>
  <c r="N8435" i="4"/>
  <c r="N8535" i="4"/>
  <c r="L8623" i="4"/>
  <c r="L8621" i="4"/>
  <c r="N8921" i="4"/>
  <c r="L9121" i="4"/>
  <c r="T8034" i="4"/>
  <c r="T8036" i="4" s="1"/>
  <c r="Z8017" i="4"/>
  <c r="AA8017" i="4" s="1"/>
  <c r="AE8017" i="4" s="1"/>
  <c r="H8221" i="4"/>
  <c r="H8227" i="4" s="1"/>
  <c r="H8425" i="4"/>
  <c r="Y8414" i="4"/>
  <c r="H8621" i="4"/>
  <c r="H8623" i="4"/>
  <c r="H8921" i="4"/>
  <c r="H8925" i="4" s="1"/>
  <c r="N9121" i="4"/>
  <c r="N9123" i="4"/>
  <c r="T8123" i="4"/>
  <c r="P7834" i="4"/>
  <c r="P7880" i="4"/>
  <c r="P7882" i="4"/>
  <c r="P7884" i="4"/>
  <c r="P7886" i="4"/>
  <c r="P7888" i="4"/>
  <c r="P7889" i="4"/>
  <c r="P7891" i="4"/>
  <c r="P7893" i="4"/>
  <c r="P7895" i="4"/>
  <c r="P7897" i="4"/>
  <c r="P7899" i="4"/>
  <c r="P7887" i="4"/>
  <c r="P7885" i="4"/>
  <c r="P7883" i="4"/>
  <c r="P7879" i="4"/>
  <c r="P7881" i="4"/>
  <c r="P7898" i="4"/>
  <c r="P7890" i="4"/>
  <c r="P7892" i="4"/>
  <c r="P7894" i="4"/>
  <c r="P7896" i="4"/>
  <c r="L7935" i="4"/>
  <c r="Y7913" i="4"/>
  <c r="L8021" i="4"/>
  <c r="Y8515" i="4"/>
  <c r="N8621" i="4"/>
  <c r="L8823" i="4"/>
  <c r="L8821" i="4"/>
  <c r="J8921" i="4"/>
  <c r="P9121" i="4"/>
  <c r="L8921" i="4"/>
  <c r="T8234" i="4"/>
  <c r="T8236" i="4" s="1"/>
  <c r="Z8217" i="4"/>
  <c r="T9027" i="4"/>
  <c r="L8925" i="4"/>
  <c r="L9021" i="4"/>
  <c r="L9023" i="4"/>
  <c r="R8935" i="4"/>
  <c r="R9021" i="4"/>
  <c r="R9025" i="4" s="1"/>
  <c r="Y8914" i="4"/>
  <c r="N9021" i="4"/>
  <c r="N9023" i="4"/>
  <c r="P8925" i="4"/>
  <c r="P9023" i="4"/>
  <c r="P9021" i="4"/>
  <c r="P9027" i="4" s="1"/>
  <c r="T9034" i="4"/>
  <c r="T9036" i="4" s="1"/>
  <c r="Z9017" i="4"/>
  <c r="AA9017" i="4" s="1"/>
  <c r="Y8912" i="4"/>
  <c r="J9021" i="4"/>
  <c r="J9025" i="4" s="1"/>
  <c r="Y8911" i="4"/>
  <c r="H9021" i="4"/>
  <c r="H9027" i="4" s="1"/>
  <c r="P9035" i="4"/>
  <c r="Y9015" i="4"/>
  <c r="Y9014" i="4"/>
  <c r="N9027" i="4"/>
  <c r="N9035" i="4"/>
  <c r="Y9016" i="4"/>
  <c r="L9035" i="4"/>
  <c r="Y9013" i="4"/>
  <c r="J9035" i="4"/>
  <c r="Y9012" i="4"/>
  <c r="Y9011" i="4"/>
  <c r="H9035" i="4"/>
  <c r="H8935" i="4"/>
  <c r="N8925" i="4"/>
  <c r="Y8915" i="4"/>
  <c r="N8927" i="4"/>
  <c r="P8927" i="4"/>
  <c r="L8935" i="4"/>
  <c r="P8935" i="4"/>
  <c r="Y8916" i="4"/>
  <c r="J8935" i="4"/>
  <c r="L8927" i="4"/>
  <c r="N8935" i="4"/>
  <c r="Y8913" i="4"/>
  <c r="Y8816" i="4"/>
  <c r="R8827" i="4"/>
  <c r="Y8815" i="4"/>
  <c r="P8835" i="4"/>
  <c r="Y8814" i="4"/>
  <c r="N8835" i="4"/>
  <c r="R8825" i="4"/>
  <c r="R8835" i="4"/>
  <c r="P8825" i="4"/>
  <c r="P8827" i="4"/>
  <c r="Y8715" i="4"/>
  <c r="P8735" i="4"/>
  <c r="L8735" i="4"/>
  <c r="Y8713" i="4"/>
  <c r="Y8711" i="4"/>
  <c r="H8735" i="4"/>
  <c r="Y8612" i="4"/>
  <c r="Y8712" i="4"/>
  <c r="J8735" i="4"/>
  <c r="N8735" i="4"/>
  <c r="Y8714" i="4"/>
  <c r="Y8716" i="4"/>
  <c r="R8735" i="4"/>
  <c r="Z8717" i="4"/>
  <c r="AA8717" i="4" s="1"/>
  <c r="T8734" i="4"/>
  <c r="T8736" i="4" s="1"/>
  <c r="T8727" i="4"/>
  <c r="T8725" i="4"/>
  <c r="H8723" i="4"/>
  <c r="H8721" i="4"/>
  <c r="R8625" i="4"/>
  <c r="R8723" i="4"/>
  <c r="R8721" i="4"/>
  <c r="R8823" i="4" s="1"/>
  <c r="P8723" i="4"/>
  <c r="P8721" i="4"/>
  <c r="P8823" i="4" s="1"/>
  <c r="N8627" i="4"/>
  <c r="N8721" i="4"/>
  <c r="Y8613" i="4"/>
  <c r="L8721" i="4"/>
  <c r="L8723" i="4"/>
  <c r="J8721" i="4"/>
  <c r="P8627" i="4"/>
  <c r="Y8615" i="4"/>
  <c r="P8625" i="4"/>
  <c r="P8635" i="4"/>
  <c r="R8635" i="4"/>
  <c r="R8627" i="4"/>
  <c r="Y8614" i="4"/>
  <c r="N8625" i="4"/>
  <c r="N8635" i="4"/>
  <c r="L8635" i="4"/>
  <c r="L8625" i="4"/>
  <c r="L8627" i="4"/>
  <c r="Y8516" i="4"/>
  <c r="R8525" i="4"/>
  <c r="R8527" i="4"/>
  <c r="R8535" i="4"/>
  <c r="R8427" i="4"/>
  <c r="R8435" i="4"/>
  <c r="Y8416" i="4"/>
  <c r="R8425" i="4"/>
  <c r="R8335" i="4"/>
  <c r="R8327" i="4"/>
  <c r="P8325" i="4"/>
  <c r="P8335" i="4"/>
  <c r="P8327" i="4"/>
  <c r="R8225" i="4"/>
  <c r="R8235" i="4"/>
  <c r="Y8215" i="4"/>
  <c r="P8235" i="4"/>
  <c r="Y8214" i="4"/>
  <c r="N8235" i="4"/>
  <c r="Y8213" i="4"/>
  <c r="L8227" i="4"/>
  <c r="L8225" i="4"/>
  <c r="J8227" i="4"/>
  <c r="Y8212" i="4"/>
  <c r="J8235" i="4"/>
  <c r="Y8211" i="4"/>
  <c r="H8235" i="4"/>
  <c r="Y8216" i="4"/>
  <c r="R8227" i="4"/>
  <c r="P8135" i="4"/>
  <c r="R8135" i="4"/>
  <c r="Y8116" i="4"/>
  <c r="N8135" i="4"/>
  <c r="Y8114" i="4"/>
  <c r="L8135" i="4"/>
  <c r="Y8113" i="4"/>
  <c r="J8135" i="4"/>
  <c r="Y8112" i="4"/>
  <c r="H8135" i="4"/>
  <c r="Y8111" i="4"/>
  <c r="L8121" i="4"/>
  <c r="L8223" i="4" s="1"/>
  <c r="Y8013" i="4"/>
  <c r="H8027" i="4"/>
  <c r="Y8011" i="4"/>
  <c r="T8125" i="4"/>
  <c r="Z8117" i="4"/>
  <c r="AA8117" i="4" s="1"/>
  <c r="Y8015" i="4"/>
  <c r="R8121" i="4"/>
  <c r="R8223" i="4" s="1"/>
  <c r="Y8016" i="4"/>
  <c r="N8121" i="4"/>
  <c r="Y8014" i="4"/>
  <c r="J8121" i="4"/>
  <c r="J8125" i="4" s="1"/>
  <c r="Y8012" i="4"/>
  <c r="H8121" i="4"/>
  <c r="H8223" i="4" s="1"/>
  <c r="H8123" i="4"/>
  <c r="R8025" i="4"/>
  <c r="R8125" i="4"/>
  <c r="R8027" i="4"/>
  <c r="R8035" i="4"/>
  <c r="R8123" i="4"/>
  <c r="J8123" i="4"/>
  <c r="J8035" i="4"/>
  <c r="J8025" i="4"/>
  <c r="H8025" i="4"/>
  <c r="L8123" i="4"/>
  <c r="H8035" i="4"/>
  <c r="L8127" i="4"/>
  <c r="N8123" i="4"/>
  <c r="N8035" i="4"/>
  <c r="L8027" i="4"/>
  <c r="L8035" i="4"/>
  <c r="L8025" i="4"/>
  <c r="J8027" i="4"/>
  <c r="N8027" i="4"/>
  <c r="L8125" i="4"/>
  <c r="N8127" i="4"/>
  <c r="N8125" i="4"/>
  <c r="N8025" i="4"/>
  <c r="P8027" i="4"/>
  <c r="T8127" i="4"/>
  <c r="P8035" i="4"/>
  <c r="P8121" i="4"/>
  <c r="T8134" i="4"/>
  <c r="T8136" i="4" s="1"/>
  <c r="R7935" i="4"/>
  <c r="N7935" i="4"/>
  <c r="J7935" i="4"/>
  <c r="H7935" i="4"/>
  <c r="R7819" i="4"/>
  <c r="T7835" i="4"/>
  <c r="T7836" i="4" s="1"/>
  <c r="Y7817" i="4"/>
  <c r="L7819" i="4"/>
  <c r="J7819" i="4"/>
  <c r="H7819" i="4"/>
  <c r="P7819" i="4"/>
  <c r="N7819" i="4"/>
  <c r="T7825" i="4"/>
  <c r="P7735" i="4"/>
  <c r="R7735" i="4"/>
  <c r="N7735" i="4"/>
  <c r="H7735" i="4"/>
  <c r="J7735" i="4"/>
  <c r="T7725" i="4"/>
  <c r="L7735" i="4"/>
  <c r="T7727" i="4"/>
  <c r="N7619" i="4"/>
  <c r="R7619" i="4"/>
  <c r="Y7617" i="4"/>
  <c r="H7619" i="4"/>
  <c r="J7619" i="4"/>
  <c r="L7619" i="4"/>
  <c r="P7619" i="4"/>
  <c r="Z7617" i="4"/>
  <c r="T7627" i="4"/>
  <c r="T7625" i="4"/>
  <c r="P7519" i="4"/>
  <c r="H7519" i="4"/>
  <c r="L7519" i="4"/>
  <c r="R7519" i="4"/>
  <c r="Y7517" i="4"/>
  <c r="J7519" i="4"/>
  <c r="N7519" i="4"/>
  <c r="T7535" i="4"/>
  <c r="T7430" i="4"/>
  <c r="R7430" i="4"/>
  <c r="P7430" i="4"/>
  <c r="N7430" i="4"/>
  <c r="L7430" i="4"/>
  <c r="J7430" i="4"/>
  <c r="H7430" i="4"/>
  <c r="S7435" i="4"/>
  <c r="Q7435" i="4"/>
  <c r="O7435" i="4"/>
  <c r="M7435" i="4"/>
  <c r="K7435" i="4"/>
  <c r="I7435" i="4"/>
  <c r="Q7434" i="4"/>
  <c r="O7434" i="4"/>
  <c r="M7434" i="4"/>
  <c r="K7434" i="4"/>
  <c r="I7434" i="4"/>
  <c r="U7430" i="4"/>
  <c r="S7430" i="4"/>
  <c r="Q7430" i="4"/>
  <c r="O7430" i="4"/>
  <c r="M7430" i="4"/>
  <c r="K7430" i="4"/>
  <c r="I7430" i="4"/>
  <c r="O7429" i="4"/>
  <c r="T7421" i="4"/>
  <c r="T7434" i="4" s="1"/>
  <c r="S7421" i="4"/>
  <c r="S7434" i="4" s="1"/>
  <c r="X7417" i="4"/>
  <c r="T7417" i="4"/>
  <c r="R7417" i="4"/>
  <c r="P7417" i="4"/>
  <c r="N7417" i="4"/>
  <c r="L7417" i="4"/>
  <c r="J7417" i="4"/>
  <c r="H7417" i="4"/>
  <c r="X7416" i="4"/>
  <c r="AD7416" i="4" s="1"/>
  <c r="X7415" i="4"/>
  <c r="AD7415" i="4" s="1"/>
  <c r="AD7414" i="4"/>
  <c r="X7414" i="4"/>
  <c r="X7413" i="4"/>
  <c r="AD7413" i="4" s="1"/>
  <c r="X7412" i="4"/>
  <c r="AD7412" i="4" s="1"/>
  <c r="F7412" i="4"/>
  <c r="F7413" i="4" s="1"/>
  <c r="F7414" i="4" s="1"/>
  <c r="F7415" i="4" s="1"/>
  <c r="X7411" i="4"/>
  <c r="AD7411" i="4" s="1"/>
  <c r="AE7410" i="4"/>
  <c r="AD7410" i="4"/>
  <c r="H7330" i="4"/>
  <c r="T7330" i="4"/>
  <c r="S7330" i="4"/>
  <c r="R7330" i="4"/>
  <c r="Q7330" i="4"/>
  <c r="P7330" i="4"/>
  <c r="O7330" i="4"/>
  <c r="N7330" i="4"/>
  <c r="M7330" i="4"/>
  <c r="L7330" i="4"/>
  <c r="K7330" i="4"/>
  <c r="J7330" i="4"/>
  <c r="I7330" i="4"/>
  <c r="H7317" i="4"/>
  <c r="S7335" i="4"/>
  <c r="Q7335" i="4"/>
  <c r="O7335" i="4"/>
  <c r="M7335" i="4"/>
  <c r="K7335" i="4"/>
  <c r="I7335" i="4"/>
  <c r="Q7334" i="4"/>
  <c r="O7334" i="4"/>
  <c r="M7334" i="4"/>
  <c r="K7334" i="4"/>
  <c r="I7334" i="4"/>
  <c r="U7330" i="4"/>
  <c r="O7329" i="4"/>
  <c r="S7321" i="4"/>
  <c r="S7334" i="4" s="1"/>
  <c r="X7317" i="4"/>
  <c r="T7317" i="4"/>
  <c r="Y7317" i="4" s="1"/>
  <c r="R7317" i="4"/>
  <c r="P7317" i="4"/>
  <c r="N7317" i="4"/>
  <c r="L7317" i="4"/>
  <c r="J7317" i="4"/>
  <c r="AD7316" i="4"/>
  <c r="X7316" i="4"/>
  <c r="X7315" i="4"/>
  <c r="AD7315" i="4" s="1"/>
  <c r="AD7314" i="4"/>
  <c r="X7314" i="4"/>
  <c r="X7313" i="4"/>
  <c r="AD7313" i="4" s="1"/>
  <c r="X7312" i="4"/>
  <c r="AD7312" i="4" s="1"/>
  <c r="F7312" i="4"/>
  <c r="F7313" i="4" s="1"/>
  <c r="F7314" i="4" s="1"/>
  <c r="F7315" i="4" s="1"/>
  <c r="AD7311" i="4"/>
  <c r="X7311" i="4"/>
  <c r="AE7310" i="4"/>
  <c r="AD7310" i="4"/>
  <c r="H7230" i="4"/>
  <c r="U7230" i="4"/>
  <c r="T7230" i="4"/>
  <c r="S7230" i="4"/>
  <c r="R7230" i="4"/>
  <c r="Q7230" i="4"/>
  <c r="P7230" i="4"/>
  <c r="O7230" i="4"/>
  <c r="N7230" i="4"/>
  <c r="M7230" i="4"/>
  <c r="L7230" i="4"/>
  <c r="K7230" i="4"/>
  <c r="J7230" i="4"/>
  <c r="I7230" i="4"/>
  <c r="AD7213" i="4"/>
  <c r="AD7212" i="4"/>
  <c r="AD7211" i="4"/>
  <c r="AE7210" i="4"/>
  <c r="AD7210" i="4"/>
  <c r="S7235" i="4"/>
  <c r="Q7235" i="4"/>
  <c r="O7235" i="4"/>
  <c r="M7235" i="4"/>
  <c r="K7235" i="4"/>
  <c r="I7235" i="4"/>
  <c r="S7234" i="4"/>
  <c r="Q7234" i="4"/>
  <c r="O7234" i="4"/>
  <c r="M7234" i="4"/>
  <c r="K7234" i="4"/>
  <c r="I7234" i="4"/>
  <c r="O7229" i="4"/>
  <c r="S7221" i="4"/>
  <c r="X7217" i="4"/>
  <c r="T7217" i="4"/>
  <c r="T7321" i="4" s="1"/>
  <c r="Z7317" i="4" s="1"/>
  <c r="R7217" i="4"/>
  <c r="P7217" i="4"/>
  <c r="N7217" i="4"/>
  <c r="L7217" i="4"/>
  <c r="J7217" i="4"/>
  <c r="H7217" i="4"/>
  <c r="X7216" i="4"/>
  <c r="AD7216" i="4" s="1"/>
  <c r="X7215" i="4"/>
  <c r="AD7215" i="4" s="1"/>
  <c r="X7214" i="4"/>
  <c r="AD7214" i="4" s="1"/>
  <c r="X7213" i="4"/>
  <c r="X7212" i="4"/>
  <c r="F7212" i="4"/>
  <c r="F7213" i="4" s="1"/>
  <c r="F7214" i="4" s="1"/>
  <c r="F7215" i="4" s="1"/>
  <c r="X7211" i="4"/>
  <c r="T7117" i="4"/>
  <c r="H7117" i="4"/>
  <c r="H7130" i="4"/>
  <c r="S7135" i="4"/>
  <c r="Q7135" i="4"/>
  <c r="O7135" i="4"/>
  <c r="M7135" i="4"/>
  <c r="K7135" i="4"/>
  <c r="I7135" i="4"/>
  <c r="Q7134" i="4"/>
  <c r="O7134" i="4"/>
  <c r="M7134" i="4"/>
  <c r="K7134" i="4"/>
  <c r="I7134" i="4"/>
  <c r="U7130" i="4"/>
  <c r="T7130" i="4"/>
  <c r="S7130" i="4"/>
  <c r="R7130" i="4"/>
  <c r="Q7130" i="4"/>
  <c r="P7130" i="4"/>
  <c r="O7130" i="4"/>
  <c r="N7130" i="4"/>
  <c r="M7130" i="4"/>
  <c r="L7130" i="4"/>
  <c r="K7130" i="4"/>
  <c r="J7130" i="4"/>
  <c r="I7130" i="4"/>
  <c r="O7129" i="4"/>
  <c r="S7121" i="4"/>
  <c r="S7134" i="4" s="1"/>
  <c r="X7117" i="4"/>
  <c r="R7117" i="4"/>
  <c r="P7117" i="4"/>
  <c r="N7117" i="4"/>
  <c r="L7117" i="4"/>
  <c r="J7117" i="4"/>
  <c r="X7116" i="4"/>
  <c r="AD7116" i="4" s="1"/>
  <c r="X7115" i="4"/>
  <c r="AD7115" i="4" s="1"/>
  <c r="X7114" i="4"/>
  <c r="AD7114" i="4" s="1"/>
  <c r="AD7113" i="4"/>
  <c r="X7113" i="4"/>
  <c r="X7112" i="4"/>
  <c r="AD7112" i="4" s="1"/>
  <c r="F7112" i="4"/>
  <c r="F7113" i="4" s="1"/>
  <c r="F7114" i="4" s="1"/>
  <c r="F7115" i="4" s="1"/>
  <c r="X7111" i="4"/>
  <c r="AD7111" i="4" s="1"/>
  <c r="AE7110" i="4"/>
  <c r="AD7110" i="4"/>
  <c r="F7012" i="4"/>
  <c r="F7013" i="4" s="1"/>
  <c r="F7014" i="4" s="1"/>
  <c r="F7015" i="4" s="1"/>
  <c r="X7017" i="4"/>
  <c r="X7016" i="4"/>
  <c r="AD7016" i="4" s="1"/>
  <c r="X7015" i="4"/>
  <c r="AD7015" i="4" s="1"/>
  <c r="X7014" i="4"/>
  <c r="AD7014" i="4" s="1"/>
  <c r="X7013" i="4"/>
  <c r="AD7013" i="4" s="1"/>
  <c r="X7012" i="4"/>
  <c r="AD7012" i="4" s="1"/>
  <c r="X7011" i="4"/>
  <c r="AD7011" i="4" s="1"/>
  <c r="AE7010" i="4"/>
  <c r="AD7010" i="4"/>
  <c r="T7030" i="4"/>
  <c r="R7030" i="4"/>
  <c r="P7030" i="4"/>
  <c r="N7030" i="4"/>
  <c r="L7030" i="4"/>
  <c r="J7030" i="4"/>
  <c r="H7030" i="4"/>
  <c r="S7035" i="4"/>
  <c r="Q7035" i="4"/>
  <c r="O7035" i="4"/>
  <c r="M7035" i="4"/>
  <c r="K7035" i="4"/>
  <c r="I7035" i="4"/>
  <c r="Q7034" i="4"/>
  <c r="O7034" i="4"/>
  <c r="M7034" i="4"/>
  <c r="K7034" i="4"/>
  <c r="I7034" i="4"/>
  <c r="U7030" i="4"/>
  <c r="S7030" i="4"/>
  <c r="Q7030" i="4"/>
  <c r="O7030" i="4"/>
  <c r="M7030" i="4"/>
  <c r="K7030" i="4"/>
  <c r="I7030" i="4"/>
  <c r="O7029" i="4"/>
  <c r="S7021" i="4"/>
  <c r="S7034" i="4" s="1"/>
  <c r="T7017" i="4"/>
  <c r="T7035" i="4" s="1"/>
  <c r="R7017" i="4"/>
  <c r="P7017" i="4"/>
  <c r="N7017" i="4"/>
  <c r="L7017" i="4"/>
  <c r="J7017" i="4"/>
  <c r="H7017" i="4"/>
  <c r="T6930" i="4"/>
  <c r="R6930" i="4"/>
  <c r="P6930" i="4"/>
  <c r="N6930" i="4"/>
  <c r="L6930" i="4"/>
  <c r="J6930" i="4"/>
  <c r="H6930" i="4"/>
  <c r="Z6932" i="4"/>
  <c r="Z6928" i="4"/>
  <c r="S6935" i="4"/>
  <c r="Q6935" i="4"/>
  <c r="O6935" i="4"/>
  <c r="M6935" i="4"/>
  <c r="K6935" i="4"/>
  <c r="I6935" i="4"/>
  <c r="Q6934" i="4"/>
  <c r="O6934" i="4"/>
  <c r="M6934" i="4"/>
  <c r="K6934" i="4"/>
  <c r="I6934" i="4"/>
  <c r="U6930" i="4"/>
  <c r="S6930" i="4"/>
  <c r="Q6930" i="4"/>
  <c r="O6930" i="4"/>
  <c r="M6930" i="4"/>
  <c r="K6930" i="4"/>
  <c r="I6930" i="4"/>
  <c r="O6929" i="4"/>
  <c r="S6921" i="4"/>
  <c r="S6934" i="4" s="1"/>
  <c r="X6917" i="4"/>
  <c r="T6917" i="4"/>
  <c r="T6935" i="4" s="1"/>
  <c r="R6917" i="4"/>
  <c r="P6917" i="4"/>
  <c r="N6917" i="4"/>
  <c r="L6917" i="4"/>
  <c r="J6917" i="4"/>
  <c r="H6917" i="4"/>
  <c r="X6916" i="4"/>
  <c r="AD6916" i="4" s="1"/>
  <c r="X6915" i="4"/>
  <c r="AD6915" i="4" s="1"/>
  <c r="X6914" i="4"/>
  <c r="AD6914" i="4" s="1"/>
  <c r="AD6913" i="4"/>
  <c r="X6913" i="4"/>
  <c r="X6912" i="4"/>
  <c r="AD6912" i="4" s="1"/>
  <c r="F6912" i="4"/>
  <c r="F6913" i="4" s="1"/>
  <c r="F6914" i="4" s="1"/>
  <c r="F6915" i="4" s="1"/>
  <c r="X6911" i="4"/>
  <c r="AD6911" i="4" s="1"/>
  <c r="AE6910" i="4"/>
  <c r="AD6910" i="4"/>
  <c r="X6817" i="4"/>
  <c r="X6816" i="4"/>
  <c r="AD6816" i="4" s="1"/>
  <c r="X6815" i="4"/>
  <c r="AD6815" i="4" s="1"/>
  <c r="AD6814" i="4"/>
  <c r="X6814" i="4"/>
  <c r="X6813" i="4"/>
  <c r="AD6813" i="4" s="1"/>
  <c r="X6812" i="4"/>
  <c r="AD6812" i="4" s="1"/>
  <c r="X6811" i="4"/>
  <c r="AD6811" i="4" s="1"/>
  <c r="AE6810" i="4"/>
  <c r="AD6810" i="4"/>
  <c r="S6835" i="4"/>
  <c r="Q6835" i="4"/>
  <c r="O6835" i="4"/>
  <c r="M6835" i="4"/>
  <c r="K6835" i="4"/>
  <c r="I6835" i="4"/>
  <c r="Q6834" i="4"/>
  <c r="O6834" i="4"/>
  <c r="M6834" i="4"/>
  <c r="K6834" i="4"/>
  <c r="I6834" i="4"/>
  <c r="U6830" i="4"/>
  <c r="T6830" i="4"/>
  <c r="S6830" i="4"/>
  <c r="R6830" i="4"/>
  <c r="Q6830" i="4"/>
  <c r="P6830" i="4"/>
  <c r="O6830" i="4"/>
  <c r="N6830" i="4"/>
  <c r="M6830" i="4"/>
  <c r="L6830" i="4"/>
  <c r="K6830" i="4"/>
  <c r="J6830" i="4"/>
  <c r="I6830" i="4"/>
  <c r="H6830" i="4"/>
  <c r="O6829" i="4"/>
  <c r="S6821" i="4"/>
  <c r="S6834" i="4" s="1"/>
  <c r="T6817" i="4"/>
  <c r="R6817" i="4"/>
  <c r="P6817" i="4"/>
  <c r="N6817" i="4"/>
  <c r="L6817" i="4"/>
  <c r="J6817" i="4"/>
  <c r="H6817" i="4"/>
  <c r="F6812" i="4"/>
  <c r="F6813" i="4" s="1"/>
  <c r="F6814" i="4" s="1"/>
  <c r="F6815" i="4" s="1"/>
  <c r="T6730" i="4"/>
  <c r="R6730" i="4"/>
  <c r="P6730" i="4"/>
  <c r="N6730" i="4"/>
  <c r="L6730" i="4"/>
  <c r="J6730" i="4"/>
  <c r="H6730" i="4"/>
  <c r="S6735" i="4"/>
  <c r="Q6735" i="4"/>
  <c r="O6735" i="4"/>
  <c r="M6735" i="4"/>
  <c r="K6735" i="4"/>
  <c r="I6735" i="4"/>
  <c r="Q6734" i="4"/>
  <c r="O6734" i="4"/>
  <c r="M6734" i="4"/>
  <c r="K6734" i="4"/>
  <c r="I6734" i="4"/>
  <c r="U6730" i="4"/>
  <c r="S6730" i="4"/>
  <c r="Q6730" i="4"/>
  <c r="O6730" i="4"/>
  <c r="M6730" i="4"/>
  <c r="K6730" i="4"/>
  <c r="I6730" i="4"/>
  <c r="O6729" i="4"/>
  <c r="S6721" i="4"/>
  <c r="S6734" i="4" s="1"/>
  <c r="X6717" i="4"/>
  <c r="T6717" i="4"/>
  <c r="T6823" i="4" s="1"/>
  <c r="R6717" i="4"/>
  <c r="P6717" i="4"/>
  <c r="N6717" i="4"/>
  <c r="L6717" i="4"/>
  <c r="J6717" i="4"/>
  <c r="H6717" i="4"/>
  <c r="X6716" i="4"/>
  <c r="AD6716" i="4" s="1"/>
  <c r="X6715" i="4"/>
  <c r="AD6715" i="4" s="1"/>
  <c r="X6714" i="4"/>
  <c r="AD6714" i="4" s="1"/>
  <c r="X6713" i="4"/>
  <c r="AD6713" i="4" s="1"/>
  <c r="X6712" i="4"/>
  <c r="AD6712" i="4" s="1"/>
  <c r="F6712" i="4"/>
  <c r="F6713" i="4" s="1"/>
  <c r="F6714" i="4" s="1"/>
  <c r="F6715" i="4" s="1"/>
  <c r="X6711" i="4"/>
  <c r="AD6711" i="4" s="1"/>
  <c r="AE6710" i="4"/>
  <c r="AD6710" i="4"/>
  <c r="T6617" i="4"/>
  <c r="T6721" i="4" s="1"/>
  <c r="R6617" i="4"/>
  <c r="P6617" i="4"/>
  <c r="N6617" i="4"/>
  <c r="L6617" i="4"/>
  <c r="J6617" i="4"/>
  <c r="H6617" i="4"/>
  <c r="AA8011" i="4" l="1"/>
  <c r="AE8011" i="4" s="1"/>
  <c r="J8480" i="4"/>
  <c r="J8482" i="4"/>
  <c r="J8484" i="4"/>
  <c r="J8486" i="4"/>
  <c r="J8488" i="4"/>
  <c r="J8490" i="4"/>
  <c r="J8492" i="4"/>
  <c r="J8494" i="4"/>
  <c r="J8496" i="4"/>
  <c r="J8498" i="4"/>
  <c r="J8481" i="4"/>
  <c r="J8483" i="4"/>
  <c r="J8485" i="4"/>
  <c r="J8487" i="4"/>
  <c r="J8489" i="4"/>
  <c r="J8499" i="4"/>
  <c r="J8497" i="4"/>
  <c r="J8495" i="4"/>
  <c r="J8491" i="4"/>
  <c r="J8493" i="4"/>
  <c r="J8479" i="4"/>
  <c r="J8434" i="4"/>
  <c r="J8436" i="4" s="1"/>
  <c r="Z8412" i="4"/>
  <c r="AA8412" i="4" s="1"/>
  <c r="AE8412" i="4" s="1"/>
  <c r="J8427" i="4"/>
  <c r="J8425" i="4"/>
  <c r="J8523" i="4"/>
  <c r="AA8913" i="4"/>
  <c r="AE8913" i="4" s="1"/>
  <c r="L8834" i="4"/>
  <c r="L8836" i="4" s="1"/>
  <c r="L8880" i="4"/>
  <c r="L8882" i="4"/>
  <c r="L8884" i="4"/>
  <c r="L8886" i="4"/>
  <c r="L8888" i="4"/>
  <c r="L8890" i="4"/>
  <c r="L8892" i="4"/>
  <c r="L8894" i="4"/>
  <c r="L8896" i="4"/>
  <c r="L8898" i="4"/>
  <c r="L8881" i="4"/>
  <c r="L8883" i="4"/>
  <c r="L8885" i="4"/>
  <c r="L8887" i="4"/>
  <c r="L8889" i="4"/>
  <c r="L8891" i="4"/>
  <c r="L8893" i="4"/>
  <c r="L8895" i="4"/>
  <c r="L8897" i="4"/>
  <c r="L8899" i="4"/>
  <c r="Z8813" i="4"/>
  <c r="AA8813" i="4" s="1"/>
  <c r="AE8813" i="4" s="1"/>
  <c r="L8879" i="4"/>
  <c r="L8827" i="4"/>
  <c r="L8825" i="4"/>
  <c r="L8923" i="4"/>
  <c r="AA8915" i="4"/>
  <c r="AE8915" i="4" s="1"/>
  <c r="P8036" i="4"/>
  <c r="N8479" i="4"/>
  <c r="N8491" i="4"/>
  <c r="N8496" i="4"/>
  <c r="N8480" i="4"/>
  <c r="N8483" i="4"/>
  <c r="N8486" i="4"/>
  <c r="N8489" i="4"/>
  <c r="N8494" i="4"/>
  <c r="N8492" i="4"/>
  <c r="N8499" i="4"/>
  <c r="N8481" i="4"/>
  <c r="N8484" i="4"/>
  <c r="N8487" i="4"/>
  <c r="N8490" i="4"/>
  <c r="N8497" i="4"/>
  <c r="N8485" i="4"/>
  <c r="N8498" i="4"/>
  <c r="N8495" i="4"/>
  <c r="N8493" i="4"/>
  <c r="N8488" i="4"/>
  <c r="N8482" i="4"/>
  <c r="Z8414" i="4"/>
  <c r="AA8414" i="4" s="1"/>
  <c r="AE8414" i="4" s="1"/>
  <c r="N8427" i="4"/>
  <c r="N8434" i="4"/>
  <c r="N8436" i="4" s="1"/>
  <c r="N8425" i="4"/>
  <c r="L7921" i="4"/>
  <c r="L7923" i="4"/>
  <c r="H8834" i="4"/>
  <c r="H8836" i="4" s="1"/>
  <c r="H8879" i="4"/>
  <c r="T8879" i="4" s="1"/>
  <c r="Z8811" i="4"/>
  <c r="AA8811" i="4" s="1"/>
  <c r="AE8811" i="4" s="1"/>
  <c r="H8881" i="4"/>
  <c r="H8883" i="4"/>
  <c r="H8885" i="4"/>
  <c r="H8887" i="4"/>
  <c r="H8889" i="4"/>
  <c r="H8891" i="4"/>
  <c r="H8893" i="4"/>
  <c r="H8895" i="4"/>
  <c r="H8897" i="4"/>
  <c r="H8899" i="4"/>
  <c r="H8882" i="4"/>
  <c r="H8888" i="4"/>
  <c r="H8898" i="4"/>
  <c r="H8884" i="4"/>
  <c r="H8894" i="4"/>
  <c r="H8880" i="4"/>
  <c r="H8890" i="4"/>
  <c r="H8892" i="4"/>
  <c r="H8896" i="4"/>
  <c r="H8886" i="4"/>
  <c r="H8825" i="4"/>
  <c r="H8827" i="4"/>
  <c r="P8534" i="4"/>
  <c r="P8536" i="4" s="1"/>
  <c r="P8580" i="4"/>
  <c r="P8582" i="4"/>
  <c r="P8584" i="4"/>
  <c r="P8586" i="4"/>
  <c r="P8588" i="4"/>
  <c r="P8590" i="4"/>
  <c r="P8583" i="4"/>
  <c r="P8593" i="4"/>
  <c r="P8596" i="4"/>
  <c r="P8599" i="4"/>
  <c r="P8579" i="4"/>
  <c r="P8587" i="4"/>
  <c r="P8591" i="4"/>
  <c r="P8594" i="4"/>
  <c r="P8597" i="4"/>
  <c r="P8581" i="4"/>
  <c r="P8585" i="4"/>
  <c r="P8595" i="4"/>
  <c r="P8589" i="4"/>
  <c r="Z8515" i="4"/>
  <c r="AA8515" i="4" s="1"/>
  <c r="AE8515" i="4" s="1"/>
  <c r="P8598" i="4"/>
  <c r="P8592" i="4"/>
  <c r="P8525" i="4"/>
  <c r="P8623" i="4"/>
  <c r="P8527" i="4"/>
  <c r="N8534" i="4"/>
  <c r="Z8514" i="4"/>
  <c r="N8586" i="4"/>
  <c r="N8590" i="4"/>
  <c r="N8580" i="4"/>
  <c r="N8587" i="4"/>
  <c r="N8579" i="4"/>
  <c r="N8584" i="4"/>
  <c r="N8591" i="4"/>
  <c r="N8594" i="4"/>
  <c r="N8597" i="4"/>
  <c r="N8581" i="4"/>
  <c r="N8588" i="4"/>
  <c r="N8585" i="4"/>
  <c r="N8595" i="4"/>
  <c r="N8593" i="4"/>
  <c r="N8589" i="4"/>
  <c r="N8596" i="4"/>
  <c r="N8592" i="4"/>
  <c r="N8598" i="4"/>
  <c r="N8582" i="4"/>
  <c r="N8583" i="4"/>
  <c r="N8599" i="4"/>
  <c r="N8525" i="4"/>
  <c r="N8527" i="4"/>
  <c r="N8623" i="4"/>
  <c r="AA8514" i="4"/>
  <c r="AE8514" i="4" s="1"/>
  <c r="P8434" i="4"/>
  <c r="P8436" i="4" s="1"/>
  <c r="P8479" i="4"/>
  <c r="P8480" i="4"/>
  <c r="P8483" i="4"/>
  <c r="P8486" i="4"/>
  <c r="P8489" i="4"/>
  <c r="P8494" i="4"/>
  <c r="P8492" i="4"/>
  <c r="P8499" i="4"/>
  <c r="P8481" i="4"/>
  <c r="P8484" i="4"/>
  <c r="P8487" i="4"/>
  <c r="P8490" i="4"/>
  <c r="P8497" i="4"/>
  <c r="P8482" i="4"/>
  <c r="P8496" i="4"/>
  <c r="P8491" i="4"/>
  <c r="P8485" i="4"/>
  <c r="P8498" i="4"/>
  <c r="Z8415" i="4"/>
  <c r="AA8415" i="4" s="1"/>
  <c r="AE8415" i="4" s="1"/>
  <c r="P8488" i="4"/>
  <c r="P8493" i="4"/>
  <c r="P8495" i="4"/>
  <c r="P8425" i="4"/>
  <c r="Z8912" i="4"/>
  <c r="AA8912" i="4" s="1"/>
  <c r="AE8912" i="4" s="1"/>
  <c r="J8934" i="4"/>
  <c r="J8979" i="4"/>
  <c r="J8981" i="4"/>
  <c r="J8983" i="4"/>
  <c r="J8985" i="4"/>
  <c r="J8987" i="4"/>
  <c r="J8989" i="4"/>
  <c r="J8991" i="4"/>
  <c r="J8993" i="4"/>
  <c r="J8995" i="4"/>
  <c r="J8997" i="4"/>
  <c r="J8999" i="4"/>
  <c r="J8988" i="4"/>
  <c r="J8984" i="4"/>
  <c r="J8994" i="4"/>
  <c r="J8980" i="4"/>
  <c r="J8990" i="4"/>
  <c r="J8986" i="4"/>
  <c r="J8996" i="4"/>
  <c r="J8982" i="4"/>
  <c r="J8992" i="4"/>
  <c r="J8998" i="4"/>
  <c r="J9023" i="4"/>
  <c r="J8925" i="4"/>
  <c r="J8927" i="4"/>
  <c r="T7135" i="4"/>
  <c r="T7221" i="4"/>
  <c r="T7435" i="4"/>
  <c r="T7436" i="4" s="1"/>
  <c r="T7523" i="4"/>
  <c r="T7521" i="4"/>
  <c r="L9025" i="4"/>
  <c r="L9123" i="4"/>
  <c r="N8234" i="4"/>
  <c r="Z8214" i="4"/>
  <c r="AA8214" i="4" s="1"/>
  <c r="AE8214" i="4" s="1"/>
  <c r="N8279" i="4"/>
  <c r="N8280" i="4"/>
  <c r="N8281" i="4"/>
  <c r="N8287" i="4"/>
  <c r="N8288" i="4"/>
  <c r="N8293" i="4"/>
  <c r="N8296" i="4"/>
  <c r="N8282" i="4"/>
  <c r="N8285" i="4"/>
  <c r="N8291" i="4"/>
  <c r="N8299" i="4"/>
  <c r="N8294" i="4"/>
  <c r="N8295" i="4"/>
  <c r="N8286" i="4"/>
  <c r="N8297" i="4"/>
  <c r="N8283" i="4"/>
  <c r="N8289" i="4"/>
  <c r="N8292" i="4"/>
  <c r="N8284" i="4"/>
  <c r="N8290" i="4"/>
  <c r="N8298" i="4"/>
  <c r="N8225" i="4"/>
  <c r="N8227" i="4"/>
  <c r="N8323" i="4"/>
  <c r="N8523" i="4"/>
  <c r="R7721" i="4"/>
  <c r="Z9112" i="4"/>
  <c r="AA9112" i="4" s="1"/>
  <c r="AE9112" i="4" s="1"/>
  <c r="J9193" i="4"/>
  <c r="J9185" i="4"/>
  <c r="J9195" i="4"/>
  <c r="J9180" i="4"/>
  <c r="J9182" i="4"/>
  <c r="J9184" i="4"/>
  <c r="J9186" i="4"/>
  <c r="J9188" i="4"/>
  <c r="J9190" i="4"/>
  <c r="J9192" i="4"/>
  <c r="J9194" i="4"/>
  <c r="J9196" i="4"/>
  <c r="J9198" i="4"/>
  <c r="J9187" i="4"/>
  <c r="J9134" i="4"/>
  <c r="J9136" i="4" s="1"/>
  <c r="J9197" i="4"/>
  <c r="J9183" i="4"/>
  <c r="J9179" i="4"/>
  <c r="J9189" i="4"/>
  <c r="J9191" i="4"/>
  <c r="J9181" i="4"/>
  <c r="J9199" i="4"/>
  <c r="J9127" i="4"/>
  <c r="J9223" i="4"/>
  <c r="J9125" i="4"/>
  <c r="Y7614" i="4"/>
  <c r="N7723" i="4"/>
  <c r="N7721" i="4"/>
  <c r="R8236" i="4"/>
  <c r="P8427" i="4"/>
  <c r="H7621" i="4"/>
  <c r="H7723" i="4" s="1"/>
  <c r="J8234" i="4"/>
  <c r="J8280" i="4"/>
  <c r="J8282" i="4"/>
  <c r="J8284" i="4"/>
  <c r="J8286" i="4"/>
  <c r="J8288" i="4"/>
  <c r="J8290" i="4"/>
  <c r="Z8212" i="4"/>
  <c r="AA8212" i="4" s="1"/>
  <c r="AE8212" i="4" s="1"/>
  <c r="J8296" i="4"/>
  <c r="J8285" i="4"/>
  <c r="J8291" i="4"/>
  <c r="J8299" i="4"/>
  <c r="J8294" i="4"/>
  <c r="J8297" i="4"/>
  <c r="J8283" i="4"/>
  <c r="J8289" i="4"/>
  <c r="J8287" i="4"/>
  <c r="J8292" i="4"/>
  <c r="J8281" i="4"/>
  <c r="J8298" i="4"/>
  <c r="J8295" i="4"/>
  <c r="J8279" i="4"/>
  <c r="J8293" i="4"/>
  <c r="J8323" i="4"/>
  <c r="J8634" i="4"/>
  <c r="J8636" i="4" s="1"/>
  <c r="J8680" i="4"/>
  <c r="J8682" i="4"/>
  <c r="J8684" i="4"/>
  <c r="J8686" i="4"/>
  <c r="J8679" i="4"/>
  <c r="J8688" i="4"/>
  <c r="J8692" i="4"/>
  <c r="J8681" i="4"/>
  <c r="J8685" i="4"/>
  <c r="J8699" i="4"/>
  <c r="J8689" i="4"/>
  <c r="J8696" i="4"/>
  <c r="J8693" i="4"/>
  <c r="J8690" i="4"/>
  <c r="J8697" i="4"/>
  <c r="J8691" i="4"/>
  <c r="J8683" i="4"/>
  <c r="J8694" i="4"/>
  <c r="J8698" i="4"/>
  <c r="Z8612" i="4"/>
  <c r="AA8612" i="4" s="1"/>
  <c r="AE8612" i="4" s="1"/>
  <c r="J8695" i="4"/>
  <c r="J8687" i="4"/>
  <c r="J8627" i="4"/>
  <c r="J8625" i="4"/>
  <c r="J8723" i="4"/>
  <c r="Y7515" i="4"/>
  <c r="P7621" i="4"/>
  <c r="P7625" i="4" s="1"/>
  <c r="H7923" i="4"/>
  <c r="H7921" i="4"/>
  <c r="N9183" i="4"/>
  <c r="N9197" i="4"/>
  <c r="N9191" i="4"/>
  <c r="N9181" i="4"/>
  <c r="N9193" i="4"/>
  <c r="N9179" i="4"/>
  <c r="N9187" i="4"/>
  <c r="N9180" i="4"/>
  <c r="N9182" i="4"/>
  <c r="N9184" i="4"/>
  <c r="N9186" i="4"/>
  <c r="N9188" i="4"/>
  <c r="N9190" i="4"/>
  <c r="N9192" i="4"/>
  <c r="N9194" i="4"/>
  <c r="N9196" i="4"/>
  <c r="N9198" i="4"/>
  <c r="N9134" i="4"/>
  <c r="N9136" i="4" s="1"/>
  <c r="N9195" i="4"/>
  <c r="N9189" i="4"/>
  <c r="Z9114" i="4"/>
  <c r="AA9114" i="4" s="1"/>
  <c r="AE9114" i="4" s="1"/>
  <c r="N9185" i="4"/>
  <c r="N9199" i="4"/>
  <c r="N9127" i="4"/>
  <c r="N9125" i="4"/>
  <c r="N9223" i="4"/>
  <c r="J8834" i="4"/>
  <c r="Z8812" i="4"/>
  <c r="J8896" i="4"/>
  <c r="J8892" i="4"/>
  <c r="J8897" i="4"/>
  <c r="J8883" i="4"/>
  <c r="J8888" i="4"/>
  <c r="J8893" i="4"/>
  <c r="J8898" i="4"/>
  <c r="J8879" i="4"/>
  <c r="J8884" i="4"/>
  <c r="J8889" i="4"/>
  <c r="J8894" i="4"/>
  <c r="J8899" i="4"/>
  <c r="J8880" i="4"/>
  <c r="J8885" i="4"/>
  <c r="J8890" i="4"/>
  <c r="J8895" i="4"/>
  <c r="J8891" i="4"/>
  <c r="J8886" i="4"/>
  <c r="J8881" i="4"/>
  <c r="J8882" i="4"/>
  <c r="J8887" i="4"/>
  <c r="J8923" i="4"/>
  <c r="J8827" i="4"/>
  <c r="J7923" i="4"/>
  <c r="J7921" i="4"/>
  <c r="J8225" i="4"/>
  <c r="H8923" i="4"/>
  <c r="AA8516" i="4"/>
  <c r="AE8516" i="4" s="1"/>
  <c r="H8936" i="4"/>
  <c r="AA8511" i="4"/>
  <c r="AE8511" i="4" s="1"/>
  <c r="R8934" i="4"/>
  <c r="R8936" i="4" s="1"/>
  <c r="R8979" i="4"/>
  <c r="R8997" i="4"/>
  <c r="R8993" i="4"/>
  <c r="R8998" i="4"/>
  <c r="R8984" i="4"/>
  <c r="Z8916" i="4"/>
  <c r="R8989" i="4"/>
  <c r="R8994" i="4"/>
  <c r="R8980" i="4"/>
  <c r="R8999" i="4"/>
  <c r="R8985" i="4"/>
  <c r="R8990" i="4"/>
  <c r="R8995" i="4"/>
  <c r="R8981" i="4"/>
  <c r="R8986" i="4"/>
  <c r="R8991" i="4"/>
  <c r="R8996" i="4"/>
  <c r="R8992" i="4"/>
  <c r="R8987" i="4"/>
  <c r="R8982" i="4"/>
  <c r="R8983" i="4"/>
  <c r="R8988" i="4"/>
  <c r="T7423" i="4"/>
  <c r="AA8012" i="4"/>
  <c r="AE8012" i="4" s="1"/>
  <c r="R8234" i="4"/>
  <c r="Z8216" i="4"/>
  <c r="R8281" i="4"/>
  <c r="R8283" i="4"/>
  <c r="R8285" i="4"/>
  <c r="R8287" i="4"/>
  <c r="R8289" i="4"/>
  <c r="R8291" i="4"/>
  <c r="R8293" i="4"/>
  <c r="R8295" i="4"/>
  <c r="R8297" i="4"/>
  <c r="R8299" i="4"/>
  <c r="R8284" i="4"/>
  <c r="R8290" i="4"/>
  <c r="R8298" i="4"/>
  <c r="R8296" i="4"/>
  <c r="R8282" i="4"/>
  <c r="R8288" i="4"/>
  <c r="R8294" i="4"/>
  <c r="R8279" i="4"/>
  <c r="R8280" i="4"/>
  <c r="R8286" i="4"/>
  <c r="R8292" i="4"/>
  <c r="R9123" i="4"/>
  <c r="J8380" i="4"/>
  <c r="J8382" i="4"/>
  <c r="J8384" i="4"/>
  <c r="J8386" i="4"/>
  <c r="J8388" i="4"/>
  <c r="J8390" i="4"/>
  <c r="J8392" i="4"/>
  <c r="J8394" i="4"/>
  <c r="J8396" i="4"/>
  <c r="J8398" i="4"/>
  <c r="J8389" i="4"/>
  <c r="J8387" i="4"/>
  <c r="J8399" i="4"/>
  <c r="J8385" i="4"/>
  <c r="J8397" i="4"/>
  <c r="J8383" i="4"/>
  <c r="J8393" i="4"/>
  <c r="J8395" i="4"/>
  <c r="J8381" i="4"/>
  <c r="J8391" i="4"/>
  <c r="J8379" i="4"/>
  <c r="J8325" i="4"/>
  <c r="Z8312" i="4"/>
  <c r="AA8312" i="4" s="1"/>
  <c r="AE8312" i="4" s="1"/>
  <c r="J8334" i="4"/>
  <c r="T7934" i="4"/>
  <c r="T7936" i="4" s="1"/>
  <c r="Z7917" i="4"/>
  <c r="AA7917" i="4" s="1"/>
  <c r="AE7917" i="4" s="1"/>
  <c r="T7925" i="4"/>
  <c r="T8023" i="4"/>
  <c r="T7927" i="4"/>
  <c r="J8534" i="4"/>
  <c r="J8536" i="4" s="1"/>
  <c r="J8581" i="4"/>
  <c r="J8583" i="4"/>
  <c r="J8585" i="4"/>
  <c r="J8587" i="4"/>
  <c r="J8589" i="4"/>
  <c r="J8591" i="4"/>
  <c r="J8593" i="4"/>
  <c r="J8595" i="4"/>
  <c r="J8597" i="4"/>
  <c r="J8599" i="4"/>
  <c r="J8590" i="4"/>
  <c r="J8584" i="4"/>
  <c r="J8594" i="4"/>
  <c r="J8588" i="4"/>
  <c r="J8579" i="4"/>
  <c r="Z8512" i="4"/>
  <c r="AA8512" i="4" s="1"/>
  <c r="AE8512" i="4" s="1"/>
  <c r="J8592" i="4"/>
  <c r="J8598" i="4"/>
  <c r="J8582" i="4"/>
  <c r="J8586" i="4"/>
  <c r="J8596" i="4"/>
  <c r="J8580" i="4"/>
  <c r="J8525" i="4"/>
  <c r="J8527" i="4"/>
  <c r="J8034" i="4"/>
  <c r="J8085" i="4"/>
  <c r="J8098" i="4"/>
  <c r="Z8012" i="4"/>
  <c r="J8083" i="4"/>
  <c r="J8096" i="4"/>
  <c r="J8081" i="4"/>
  <c r="J8094" i="4"/>
  <c r="J8079" i="4"/>
  <c r="J8092" i="4"/>
  <c r="J8090" i="4"/>
  <c r="J8088" i="4"/>
  <c r="J8099" i="4"/>
  <c r="J8089" i="4"/>
  <c r="J8086" i="4"/>
  <c r="J8097" i="4"/>
  <c r="J8084" i="4"/>
  <c r="J8095" i="4"/>
  <c r="J8082" i="4"/>
  <c r="J8093" i="4"/>
  <c r="J8080" i="4"/>
  <c r="J8091" i="4"/>
  <c r="J8087" i="4"/>
  <c r="Z8911" i="4"/>
  <c r="H8980" i="4"/>
  <c r="H8982" i="4"/>
  <c r="H8984" i="4"/>
  <c r="H8986" i="4"/>
  <c r="H8988" i="4"/>
  <c r="H8990" i="4"/>
  <c r="H8992" i="4"/>
  <c r="H8994" i="4"/>
  <c r="H8996" i="4"/>
  <c r="H8998" i="4"/>
  <c r="H8981" i="4"/>
  <c r="H8983" i="4"/>
  <c r="H8985" i="4"/>
  <c r="H8987" i="4"/>
  <c r="H8989" i="4"/>
  <c r="H8991" i="4"/>
  <c r="H8993" i="4"/>
  <c r="H8995" i="4"/>
  <c r="H8997" i="4"/>
  <c r="H8999" i="4"/>
  <c r="H8934" i="4"/>
  <c r="H8979" i="4"/>
  <c r="T8979" i="4" s="1"/>
  <c r="T7121" i="4"/>
  <c r="T7125" i="4" s="1"/>
  <c r="Y7816" i="4"/>
  <c r="AA7816" i="4" s="1"/>
  <c r="R7921" i="4"/>
  <c r="R7923" i="4"/>
  <c r="N8825" i="4"/>
  <c r="J8936" i="4"/>
  <c r="N8634" i="4"/>
  <c r="N8681" i="4"/>
  <c r="N8683" i="4"/>
  <c r="N8685" i="4"/>
  <c r="N8687" i="4"/>
  <c r="N8689" i="4"/>
  <c r="N8691" i="4"/>
  <c r="N8693" i="4"/>
  <c r="N8695" i="4"/>
  <c r="N8697" i="4"/>
  <c r="N8699" i="4"/>
  <c r="Z8614" i="4"/>
  <c r="N8688" i="4"/>
  <c r="N8692" i="4"/>
  <c r="N8696" i="4"/>
  <c r="N8682" i="4"/>
  <c r="N8686" i="4"/>
  <c r="N8679" i="4"/>
  <c r="N8690" i="4"/>
  <c r="N8680" i="4"/>
  <c r="N8694" i="4"/>
  <c r="N8684" i="4"/>
  <c r="N8698" i="4"/>
  <c r="H8634" i="4"/>
  <c r="H8636" i="4" s="1"/>
  <c r="H8680" i="4"/>
  <c r="H8682" i="4"/>
  <c r="H8684" i="4"/>
  <c r="H8686" i="4"/>
  <c r="H8688" i="4"/>
  <c r="H8690" i="4"/>
  <c r="H8692" i="4"/>
  <c r="H8694" i="4"/>
  <c r="H8696" i="4"/>
  <c r="H8698" i="4"/>
  <c r="H8679" i="4"/>
  <c r="T8679" i="4" s="1"/>
  <c r="H8695" i="4"/>
  <c r="H8681" i="4"/>
  <c r="H8685" i="4"/>
  <c r="H8699" i="4"/>
  <c r="Z8611" i="4"/>
  <c r="AA8611" i="4" s="1"/>
  <c r="AE8611" i="4" s="1"/>
  <c r="H8689" i="4"/>
  <c r="H8693" i="4"/>
  <c r="H8697" i="4"/>
  <c r="H8683" i="4"/>
  <c r="H8687" i="4"/>
  <c r="H8691" i="4"/>
  <c r="H8627" i="4"/>
  <c r="H8625" i="4"/>
  <c r="Z8914" i="4"/>
  <c r="AA8914" i="4" s="1"/>
  <c r="AE8914" i="4" s="1"/>
  <c r="N8979" i="4"/>
  <c r="N8980" i="4"/>
  <c r="N8982" i="4"/>
  <c r="N8984" i="4"/>
  <c r="N8986" i="4"/>
  <c r="N8988" i="4"/>
  <c r="N8990" i="4"/>
  <c r="N8992" i="4"/>
  <c r="N8994" i="4"/>
  <c r="N8996" i="4"/>
  <c r="N8998" i="4"/>
  <c r="N8993" i="4"/>
  <c r="N8934" i="4"/>
  <c r="N8936" i="4" s="1"/>
  <c r="N8989" i="4"/>
  <c r="N8999" i="4"/>
  <c r="N8985" i="4"/>
  <c r="N8995" i="4"/>
  <c r="N8981" i="4"/>
  <c r="N8991" i="4"/>
  <c r="N8987" i="4"/>
  <c r="N8997" i="4"/>
  <c r="N8983" i="4"/>
  <c r="R9134" i="4"/>
  <c r="R9136" i="4" s="1"/>
  <c r="R9181" i="4"/>
  <c r="R9183" i="4"/>
  <c r="R9185" i="4"/>
  <c r="R9187" i="4"/>
  <c r="R9189" i="4"/>
  <c r="R9191" i="4"/>
  <c r="R9193" i="4"/>
  <c r="R9195" i="4"/>
  <c r="R9197" i="4"/>
  <c r="R9199" i="4"/>
  <c r="R9179" i="4"/>
  <c r="Z9116" i="4"/>
  <c r="AA9116" i="4" s="1"/>
  <c r="AE9116" i="4" s="1"/>
  <c r="R9184" i="4"/>
  <c r="R9198" i="4"/>
  <c r="R9182" i="4"/>
  <c r="R9194" i="4"/>
  <c r="R9180" i="4"/>
  <c r="R9186" i="4"/>
  <c r="R9188" i="4"/>
  <c r="R9190" i="4"/>
  <c r="R9192" i="4"/>
  <c r="R9196" i="4"/>
  <c r="R9127" i="4"/>
  <c r="R9223" i="4"/>
  <c r="R9125" i="4"/>
  <c r="AA8812" i="4"/>
  <c r="AE8812" i="4" s="1"/>
  <c r="N8384" i="4"/>
  <c r="N8391" i="4"/>
  <c r="N8396" i="4"/>
  <c r="N8382" i="4"/>
  <c r="N8389" i="4"/>
  <c r="N8394" i="4"/>
  <c r="N8380" i="4"/>
  <c r="N8387" i="4"/>
  <c r="N8392" i="4"/>
  <c r="N8399" i="4"/>
  <c r="N8385" i="4"/>
  <c r="N8383" i="4"/>
  <c r="N8397" i="4"/>
  <c r="N8393" i="4"/>
  <c r="N8390" i="4"/>
  <c r="N8398" i="4"/>
  <c r="N8386" i="4"/>
  <c r="N8395" i="4"/>
  <c r="N8381" i="4"/>
  <c r="N8379" i="4"/>
  <c r="N8388" i="4"/>
  <c r="N8327" i="4"/>
  <c r="N8334" i="4"/>
  <c r="N8336" i="4" s="1"/>
  <c r="N8325" i="4"/>
  <c r="Z8314" i="4"/>
  <c r="AA8314" i="4" s="1"/>
  <c r="AE8314" i="4" s="1"/>
  <c r="H8534" i="4"/>
  <c r="H8536" i="4" s="1"/>
  <c r="H8581" i="4"/>
  <c r="H8583" i="4"/>
  <c r="H8585" i="4"/>
  <c r="H8587" i="4"/>
  <c r="H8589" i="4"/>
  <c r="H8591" i="4"/>
  <c r="H8593" i="4"/>
  <c r="H8595" i="4"/>
  <c r="H8597" i="4"/>
  <c r="H8599" i="4"/>
  <c r="H8580" i="4"/>
  <c r="H8582" i="4"/>
  <c r="H8584" i="4"/>
  <c r="H8586" i="4"/>
  <c r="H8588" i="4"/>
  <c r="H8590" i="4"/>
  <c r="H8592" i="4"/>
  <c r="H8594" i="4"/>
  <c r="H8596" i="4"/>
  <c r="H8598" i="4"/>
  <c r="H8579" i="4"/>
  <c r="T8579" i="4" s="1"/>
  <c r="Z8511" i="4"/>
  <c r="H8527" i="4"/>
  <c r="H8525" i="4"/>
  <c r="H9180" i="4"/>
  <c r="H9182" i="4"/>
  <c r="H9184" i="4"/>
  <c r="H9186" i="4"/>
  <c r="H9188" i="4"/>
  <c r="H9190" i="4"/>
  <c r="H9192" i="4"/>
  <c r="H9194" i="4"/>
  <c r="H9196" i="4"/>
  <c r="H9198" i="4"/>
  <c r="Z9111" i="4"/>
  <c r="AA9111" i="4" s="1"/>
  <c r="AE9111" i="4" s="1"/>
  <c r="H9134" i="4"/>
  <c r="H9136" i="4" s="1"/>
  <c r="H9179" i="4"/>
  <c r="T9179" i="4" s="1"/>
  <c r="H9181" i="4"/>
  <c r="H9183" i="4"/>
  <c r="H9185" i="4"/>
  <c r="H9187" i="4"/>
  <c r="H9189" i="4"/>
  <c r="H9191" i="4"/>
  <c r="H9193" i="4"/>
  <c r="H9195" i="4"/>
  <c r="H9197" i="4"/>
  <c r="H9199" i="4"/>
  <c r="H9127" i="4"/>
  <c r="H9223" i="4"/>
  <c r="H9125" i="4"/>
  <c r="J8336" i="4"/>
  <c r="AA7817" i="4"/>
  <c r="AA7317" i="4"/>
  <c r="N7621" i="4"/>
  <c r="AA8216" i="4"/>
  <c r="AE8216" i="4" s="1"/>
  <c r="N8236" i="4"/>
  <c r="N8836" i="4"/>
  <c r="R8925" i="4"/>
  <c r="H8927" i="4"/>
  <c r="N8923" i="4"/>
  <c r="H8034" i="4"/>
  <c r="H8036" i="4" s="1"/>
  <c r="H8079" i="4"/>
  <c r="T8079" i="4" s="1"/>
  <c r="H8083" i="4"/>
  <c r="H8096" i="4"/>
  <c r="H8081" i="4"/>
  <c r="H8094" i="4"/>
  <c r="H8092" i="4"/>
  <c r="Z8011" i="4"/>
  <c r="H8090" i="4"/>
  <c r="H8088" i="4"/>
  <c r="H8099" i="4"/>
  <c r="H8086" i="4"/>
  <c r="H8097" i="4"/>
  <c r="H8084" i="4"/>
  <c r="H8095" i="4"/>
  <c r="H8087" i="4"/>
  <c r="H8082" i="4"/>
  <c r="H8093" i="4"/>
  <c r="H8080" i="4"/>
  <c r="H8091" i="4"/>
  <c r="H8089" i="4"/>
  <c r="H8085" i="4"/>
  <c r="H8098" i="4"/>
  <c r="R8434" i="4"/>
  <c r="R8482" i="4"/>
  <c r="R8485" i="4"/>
  <c r="R8488" i="4"/>
  <c r="R8493" i="4"/>
  <c r="R8498" i="4"/>
  <c r="R8491" i="4"/>
  <c r="R8496" i="4"/>
  <c r="R8480" i="4"/>
  <c r="R8483" i="4"/>
  <c r="R8486" i="4"/>
  <c r="R8489" i="4"/>
  <c r="R8494" i="4"/>
  <c r="R8492" i="4"/>
  <c r="R8499" i="4"/>
  <c r="R8479" i="4"/>
  <c r="R8490" i="4"/>
  <c r="R8495" i="4"/>
  <c r="R8484" i="4"/>
  <c r="R8497" i="4"/>
  <c r="Z8416" i="4"/>
  <c r="AA8416" i="4" s="1"/>
  <c r="AE8416" i="4" s="1"/>
  <c r="R8487" i="4"/>
  <c r="R8481" i="4"/>
  <c r="H9123" i="4"/>
  <c r="R8323" i="4"/>
  <c r="R8836" i="4"/>
  <c r="Z9113" i="4"/>
  <c r="AA9113" i="4" s="1"/>
  <c r="AE9113" i="4" s="1"/>
  <c r="L9187" i="4"/>
  <c r="L9195" i="4"/>
  <c r="L9134" i="4"/>
  <c r="L9136" i="4" s="1"/>
  <c r="L9199" i="4"/>
  <c r="L9189" i="4"/>
  <c r="L9180" i="4"/>
  <c r="L9182" i="4"/>
  <c r="L9184" i="4"/>
  <c r="L9186" i="4"/>
  <c r="L9188" i="4"/>
  <c r="L9190" i="4"/>
  <c r="L9192" i="4"/>
  <c r="L9194" i="4"/>
  <c r="L9196" i="4"/>
  <c r="L9198" i="4"/>
  <c r="L9191" i="4"/>
  <c r="L9179" i="4"/>
  <c r="L9183" i="4"/>
  <c r="L9193" i="4"/>
  <c r="L9181" i="4"/>
  <c r="L9197" i="4"/>
  <c r="L9185" i="4"/>
  <c r="L9223" i="4"/>
  <c r="L9125" i="4"/>
  <c r="L9127" i="4"/>
  <c r="P8034" i="4"/>
  <c r="P8080" i="4"/>
  <c r="P8091" i="4"/>
  <c r="P8089" i="4"/>
  <c r="P8087" i="4"/>
  <c r="P8085" i="4"/>
  <c r="P8098" i="4"/>
  <c r="P8083" i="4"/>
  <c r="P8096" i="4"/>
  <c r="P8095" i="4"/>
  <c r="P8081" i="4"/>
  <c r="P8094" i="4"/>
  <c r="P8092" i="4"/>
  <c r="Z8015" i="4"/>
  <c r="AA8015" i="4" s="1"/>
  <c r="AE8015" i="4" s="1"/>
  <c r="P8090" i="4"/>
  <c r="P8088" i="4"/>
  <c r="P8099" i="4"/>
  <c r="P8084" i="4"/>
  <c r="P8086" i="4"/>
  <c r="P8097" i="4"/>
  <c r="P8082" i="4"/>
  <c r="P8079" i="4"/>
  <c r="P8093" i="4"/>
  <c r="J7621" i="4"/>
  <c r="J8127" i="4"/>
  <c r="J8036" i="4"/>
  <c r="H8225" i="4"/>
  <c r="N8636" i="4"/>
  <c r="R8927" i="4"/>
  <c r="H9023" i="4"/>
  <c r="P8834" i="4"/>
  <c r="P8880" i="4"/>
  <c r="P8882" i="4"/>
  <c r="P8884" i="4"/>
  <c r="P8886" i="4"/>
  <c r="P8888" i="4"/>
  <c r="P8890" i="4"/>
  <c r="P8892" i="4"/>
  <c r="P8894" i="4"/>
  <c r="P8896" i="4"/>
  <c r="P8898" i="4"/>
  <c r="P8881" i="4"/>
  <c r="P8883" i="4"/>
  <c r="P8885" i="4"/>
  <c r="P8887" i="4"/>
  <c r="P8889" i="4"/>
  <c r="P8891" i="4"/>
  <c r="P8893" i="4"/>
  <c r="P8895" i="4"/>
  <c r="P8897" i="4"/>
  <c r="P8899" i="4"/>
  <c r="Z8815" i="4"/>
  <c r="P8879" i="4"/>
  <c r="L8234" i="4"/>
  <c r="L8280" i="4"/>
  <c r="L8282" i="4"/>
  <c r="L8284" i="4"/>
  <c r="L8286" i="4"/>
  <c r="L8288" i="4"/>
  <c r="L8290" i="4"/>
  <c r="L8292" i="4"/>
  <c r="L8294" i="4"/>
  <c r="L8296" i="4"/>
  <c r="L8298" i="4"/>
  <c r="Z8213" i="4"/>
  <c r="AA8213" i="4" s="1"/>
  <c r="AE8213" i="4" s="1"/>
  <c r="L8293" i="4"/>
  <c r="L8291" i="4"/>
  <c r="L8285" i="4"/>
  <c r="L8299" i="4"/>
  <c r="L8297" i="4"/>
  <c r="L8283" i="4"/>
  <c r="L8289" i="4"/>
  <c r="L8279" i="4"/>
  <c r="L8295" i="4"/>
  <c r="L8287" i="4"/>
  <c r="L8281" i="4"/>
  <c r="L8436" i="4"/>
  <c r="N8034" i="4"/>
  <c r="N8036" i="4" s="1"/>
  <c r="N8089" i="4"/>
  <c r="N8079" i="4"/>
  <c r="N8087" i="4"/>
  <c r="N8083" i="4"/>
  <c r="N8085" i="4"/>
  <c r="N8098" i="4"/>
  <c r="N8096" i="4"/>
  <c r="N8081" i="4"/>
  <c r="N8094" i="4"/>
  <c r="N8082" i="4"/>
  <c r="N8092" i="4"/>
  <c r="N8090" i="4"/>
  <c r="N8088" i="4"/>
  <c r="N8099" i="4"/>
  <c r="N8086" i="4"/>
  <c r="N8097" i="4"/>
  <c r="Z8014" i="4"/>
  <c r="AA8014" i="4" s="1"/>
  <c r="AE8014" i="4" s="1"/>
  <c r="N8093" i="4"/>
  <c r="N8084" i="4"/>
  <c r="N8095" i="4"/>
  <c r="N8091" i="4"/>
  <c r="N8080" i="4"/>
  <c r="L8534" i="4"/>
  <c r="L8536" i="4" s="1"/>
  <c r="L8583" i="4"/>
  <c r="L8593" i="4"/>
  <c r="L8596" i="4"/>
  <c r="L8599" i="4"/>
  <c r="L8580" i="4"/>
  <c r="L8587" i="4"/>
  <c r="L8584" i="4"/>
  <c r="L8591" i="4"/>
  <c r="L8594" i="4"/>
  <c r="L8597" i="4"/>
  <c r="Z8513" i="4"/>
  <c r="AA8513" i="4" s="1"/>
  <c r="AE8513" i="4" s="1"/>
  <c r="L8581" i="4"/>
  <c r="L8579" i="4"/>
  <c r="L8588" i="4"/>
  <c r="L8585" i="4"/>
  <c r="L8586" i="4"/>
  <c r="L8595" i="4"/>
  <c r="L8589" i="4"/>
  <c r="L8598" i="4"/>
  <c r="L8582" i="4"/>
  <c r="L8590" i="4"/>
  <c r="L8592" i="4"/>
  <c r="L8527" i="4"/>
  <c r="L8525" i="4"/>
  <c r="L8480" i="4"/>
  <c r="L8482" i="4"/>
  <c r="L8484" i="4"/>
  <c r="L8486" i="4"/>
  <c r="L8488" i="4"/>
  <c r="L8490" i="4"/>
  <c r="L8492" i="4"/>
  <c r="L8494" i="4"/>
  <c r="L8496" i="4"/>
  <c r="L8498" i="4"/>
  <c r="L8499" i="4"/>
  <c r="L8481" i="4"/>
  <c r="L8487" i="4"/>
  <c r="L8497" i="4"/>
  <c r="L8495" i="4"/>
  <c r="L8483" i="4"/>
  <c r="L8485" i="4"/>
  <c r="L8491" i="4"/>
  <c r="L8493" i="4"/>
  <c r="L8479" i="4"/>
  <c r="L8489" i="4"/>
  <c r="L8434" i="4"/>
  <c r="Z8413" i="4"/>
  <c r="L8425" i="4"/>
  <c r="R8379" i="4"/>
  <c r="R8381" i="4"/>
  <c r="R8386" i="4"/>
  <c r="R8393" i="4"/>
  <c r="R8398" i="4"/>
  <c r="R8384" i="4"/>
  <c r="R8391" i="4"/>
  <c r="R8396" i="4"/>
  <c r="R8382" i="4"/>
  <c r="R8389" i="4"/>
  <c r="R8394" i="4"/>
  <c r="R8380" i="4"/>
  <c r="R8387" i="4"/>
  <c r="R8388" i="4"/>
  <c r="R8383" i="4"/>
  <c r="R8397" i="4"/>
  <c r="R8395" i="4"/>
  <c r="R8385" i="4"/>
  <c r="R8390" i="4"/>
  <c r="R8399" i="4"/>
  <c r="R8392" i="4"/>
  <c r="R8325" i="4"/>
  <c r="Z8316" i="4"/>
  <c r="AA8316" i="4" s="1"/>
  <c r="AE8316" i="4" s="1"/>
  <c r="R8334" i="4"/>
  <c r="R8336" i="4" s="1"/>
  <c r="J7834" i="4"/>
  <c r="J7882" i="4"/>
  <c r="J7887" i="4"/>
  <c r="J7880" i="4"/>
  <c r="J7889" i="4"/>
  <c r="J7891" i="4"/>
  <c r="J7893" i="4"/>
  <c r="J7895" i="4"/>
  <c r="J7897" i="4"/>
  <c r="J7899" i="4"/>
  <c r="J7885" i="4"/>
  <c r="J7883" i="4"/>
  <c r="J7881" i="4"/>
  <c r="J7886" i="4"/>
  <c r="J7890" i="4"/>
  <c r="J7892" i="4"/>
  <c r="J7894" i="4"/>
  <c r="J7896" i="4"/>
  <c r="J7898" i="4"/>
  <c r="J7888" i="4"/>
  <c r="J7879" i="4"/>
  <c r="J7884" i="4"/>
  <c r="Z7812" i="4"/>
  <c r="T7225" i="4"/>
  <c r="P7723" i="4"/>
  <c r="P7721" i="4"/>
  <c r="AA8016" i="4"/>
  <c r="AE8016" i="4" s="1"/>
  <c r="AA8613" i="4"/>
  <c r="AE8613" i="4" s="1"/>
  <c r="AA8916" i="4"/>
  <c r="AE8916" i="4" s="1"/>
  <c r="Z8913" i="4"/>
  <c r="L8980" i="4"/>
  <c r="L8982" i="4"/>
  <c r="L8984" i="4"/>
  <c r="L8986" i="4"/>
  <c r="L8988" i="4"/>
  <c r="L8990" i="4"/>
  <c r="L8992" i="4"/>
  <c r="L8994" i="4"/>
  <c r="L8996" i="4"/>
  <c r="L8998" i="4"/>
  <c r="L8979" i="4"/>
  <c r="L8981" i="4"/>
  <c r="L8983" i="4"/>
  <c r="L8985" i="4"/>
  <c r="L8987" i="4"/>
  <c r="L8989" i="4"/>
  <c r="L8991" i="4"/>
  <c r="L8993" i="4"/>
  <c r="L8995" i="4"/>
  <c r="L8997" i="4"/>
  <c r="L8999" i="4"/>
  <c r="L8934" i="4"/>
  <c r="L8034" i="4"/>
  <c r="L8087" i="4"/>
  <c r="L8085" i="4"/>
  <c r="L8098" i="4"/>
  <c r="L8079" i="4"/>
  <c r="L8094" i="4"/>
  <c r="L8091" i="4"/>
  <c r="L8083" i="4"/>
  <c r="L8096" i="4"/>
  <c r="L8081" i="4"/>
  <c r="L8092" i="4"/>
  <c r="L8090" i="4"/>
  <c r="L8080" i="4"/>
  <c r="L8088" i="4"/>
  <c r="L8099" i="4"/>
  <c r="L8086" i="4"/>
  <c r="L8097" i="4"/>
  <c r="L8084" i="4"/>
  <c r="L8095" i="4"/>
  <c r="L8082" i="4"/>
  <c r="L8093" i="4"/>
  <c r="L8089" i="4"/>
  <c r="Z8013" i="4"/>
  <c r="AA8013" i="4" s="1"/>
  <c r="AE8013" i="4" s="1"/>
  <c r="L8634" i="4"/>
  <c r="L8636" i="4" s="1"/>
  <c r="L8680" i="4"/>
  <c r="L8684" i="4"/>
  <c r="L8691" i="4"/>
  <c r="L8698" i="4"/>
  <c r="L8695" i="4"/>
  <c r="L8692" i="4"/>
  <c r="L8681" i="4"/>
  <c r="L8685" i="4"/>
  <c r="L8699" i="4"/>
  <c r="L8689" i="4"/>
  <c r="L8696" i="4"/>
  <c r="L8682" i="4"/>
  <c r="L8686" i="4"/>
  <c r="L8693" i="4"/>
  <c r="L8690" i="4"/>
  <c r="L8679" i="4"/>
  <c r="Z8613" i="4"/>
  <c r="L8683" i="4"/>
  <c r="L8694" i="4"/>
  <c r="L8697" i="4"/>
  <c r="L8687" i="4"/>
  <c r="L8688" i="4"/>
  <c r="Z8915" i="4"/>
  <c r="P8980" i="4"/>
  <c r="P8982" i="4"/>
  <c r="P8984" i="4"/>
  <c r="P8986" i="4"/>
  <c r="P8988" i="4"/>
  <c r="P8990" i="4"/>
  <c r="P8992" i="4"/>
  <c r="P8994" i="4"/>
  <c r="P8996" i="4"/>
  <c r="P8998" i="4"/>
  <c r="P8983" i="4"/>
  <c r="P8989" i="4"/>
  <c r="P8999" i="4"/>
  <c r="P8985" i="4"/>
  <c r="P8995" i="4"/>
  <c r="P8979" i="4"/>
  <c r="P8981" i="4"/>
  <c r="P8991" i="4"/>
  <c r="P8993" i="4"/>
  <c r="P8997" i="4"/>
  <c r="P8987" i="4"/>
  <c r="P8934" i="4"/>
  <c r="R8634" i="4"/>
  <c r="R8636" i="4" s="1"/>
  <c r="R8681" i="4"/>
  <c r="R8683" i="4"/>
  <c r="R8685" i="4"/>
  <c r="R8687" i="4"/>
  <c r="R8689" i="4"/>
  <c r="R8691" i="4"/>
  <c r="R8693" i="4"/>
  <c r="R8695" i="4"/>
  <c r="R8697" i="4"/>
  <c r="R8699" i="4"/>
  <c r="R8679" i="4"/>
  <c r="R8680" i="4"/>
  <c r="R8682" i="4"/>
  <c r="R8684" i="4"/>
  <c r="R8686" i="4"/>
  <c r="R8688" i="4"/>
  <c r="R8690" i="4"/>
  <c r="R8692" i="4"/>
  <c r="R8694" i="4"/>
  <c r="R8696" i="4"/>
  <c r="R8698" i="4"/>
  <c r="Z8616" i="4"/>
  <c r="AA8616" i="4" s="1"/>
  <c r="AE8616" i="4" s="1"/>
  <c r="J8327" i="4"/>
  <c r="T7823" i="4"/>
  <c r="L7635" i="4"/>
  <c r="L7721" i="4"/>
  <c r="AA8614" i="4"/>
  <c r="AE8614" i="4" s="1"/>
  <c r="P8836" i="4"/>
  <c r="P8936" i="4"/>
  <c r="AA8911" i="4"/>
  <c r="AE8911" i="4" s="1"/>
  <c r="P9123" i="4"/>
  <c r="J8836" i="4"/>
  <c r="H8236" i="4"/>
  <c r="R7621" i="4"/>
  <c r="J7721" i="4"/>
  <c r="J7723" i="4"/>
  <c r="N7921" i="4"/>
  <c r="N7923" i="4"/>
  <c r="L8036" i="4"/>
  <c r="R8436" i="4"/>
  <c r="N8723" i="4"/>
  <c r="AA8815" i="4"/>
  <c r="AE8815" i="4" s="1"/>
  <c r="L8936" i="4"/>
  <c r="R9023" i="4"/>
  <c r="P9134" i="4"/>
  <c r="P9136" i="4" s="1"/>
  <c r="P9187" i="4"/>
  <c r="P9195" i="4"/>
  <c r="P9191" i="4"/>
  <c r="P9179" i="4"/>
  <c r="P9183" i="4"/>
  <c r="P9193" i="4"/>
  <c r="P9180" i="4"/>
  <c r="P9182" i="4"/>
  <c r="P9184" i="4"/>
  <c r="P9186" i="4"/>
  <c r="P9188" i="4"/>
  <c r="P9190" i="4"/>
  <c r="P9192" i="4"/>
  <c r="P9194" i="4"/>
  <c r="P9196" i="4"/>
  <c r="P9198" i="4"/>
  <c r="Z9115" i="4"/>
  <c r="AA9115" i="4" s="1"/>
  <c r="AE9115" i="4" s="1"/>
  <c r="P9189" i="4"/>
  <c r="P9199" i="4"/>
  <c r="P9185" i="4"/>
  <c r="P9181" i="4"/>
  <c r="P9197" i="4"/>
  <c r="P9127" i="4"/>
  <c r="P9223" i="4"/>
  <c r="P9125" i="4"/>
  <c r="N8536" i="4"/>
  <c r="R8834" i="4"/>
  <c r="R8880" i="4"/>
  <c r="R8882" i="4"/>
  <c r="R8884" i="4"/>
  <c r="R8886" i="4"/>
  <c r="R8888" i="4"/>
  <c r="R8890" i="4"/>
  <c r="R8892" i="4"/>
  <c r="R8894" i="4"/>
  <c r="R8896" i="4"/>
  <c r="R8898" i="4"/>
  <c r="Z8816" i="4"/>
  <c r="AA8816" i="4" s="1"/>
  <c r="AE8816" i="4" s="1"/>
  <c r="R8891" i="4"/>
  <c r="R8887" i="4"/>
  <c r="R8897" i="4"/>
  <c r="R8883" i="4"/>
  <c r="R8893" i="4"/>
  <c r="R8889" i="4"/>
  <c r="R8899" i="4"/>
  <c r="R8885" i="4"/>
  <c r="R8895" i="4"/>
  <c r="R8879" i="4"/>
  <c r="R8881" i="4"/>
  <c r="P8379" i="4"/>
  <c r="P8382" i="4"/>
  <c r="P8389" i="4"/>
  <c r="P8394" i="4"/>
  <c r="P8380" i="4"/>
  <c r="P8387" i="4"/>
  <c r="P8392" i="4"/>
  <c r="P8399" i="4"/>
  <c r="P8385" i="4"/>
  <c r="P8388" i="4"/>
  <c r="P8396" i="4"/>
  <c r="P8383" i="4"/>
  <c r="P8397" i="4"/>
  <c r="P8381" i="4"/>
  <c r="P8384" i="4"/>
  <c r="P8393" i="4"/>
  <c r="P8390" i="4"/>
  <c r="P8398" i="4"/>
  <c r="P8391" i="4"/>
  <c r="P8386" i="4"/>
  <c r="P8395" i="4"/>
  <c r="Z8315" i="4"/>
  <c r="AA8315" i="4" s="1"/>
  <c r="AE8315" i="4" s="1"/>
  <c r="P8334" i="4"/>
  <c r="P8336" i="4" s="1"/>
  <c r="P8634" i="4"/>
  <c r="P8636" i="4" s="1"/>
  <c r="Z8615" i="4"/>
  <c r="AA8615" i="4" s="1"/>
  <c r="AE8615" i="4" s="1"/>
  <c r="P8680" i="4"/>
  <c r="P8682" i="4"/>
  <c r="P8684" i="4"/>
  <c r="P8686" i="4"/>
  <c r="P8688" i="4"/>
  <c r="P8690" i="4"/>
  <c r="P8692" i="4"/>
  <c r="P8694" i="4"/>
  <c r="P8696" i="4"/>
  <c r="P8698" i="4"/>
  <c r="P8695" i="4"/>
  <c r="P8681" i="4"/>
  <c r="P8685" i="4"/>
  <c r="P8699" i="4"/>
  <c r="P8689" i="4"/>
  <c r="P8679" i="4"/>
  <c r="P8693" i="4"/>
  <c r="P8691" i="4"/>
  <c r="P8687" i="4"/>
  <c r="P8683" i="4"/>
  <c r="P8697" i="4"/>
  <c r="R8523" i="4"/>
  <c r="L8380" i="4"/>
  <c r="L8387" i="4"/>
  <c r="L8392" i="4"/>
  <c r="L8399" i="4"/>
  <c r="L8385" i="4"/>
  <c r="L8390" i="4"/>
  <c r="L8397" i="4"/>
  <c r="L8383" i="4"/>
  <c r="L8379" i="4"/>
  <c r="L8393" i="4"/>
  <c r="L8384" i="4"/>
  <c r="L8389" i="4"/>
  <c r="L8398" i="4"/>
  <c r="L8394" i="4"/>
  <c r="L8388" i="4"/>
  <c r="L8386" i="4"/>
  <c r="L8395" i="4"/>
  <c r="L8381" i="4"/>
  <c r="L8391" i="4"/>
  <c r="L8396" i="4"/>
  <c r="L8382" i="4"/>
  <c r="L8334" i="4"/>
  <c r="L8336" i="4" s="1"/>
  <c r="Z8313" i="4"/>
  <c r="AA8313" i="4" s="1"/>
  <c r="AE8313" i="4" s="1"/>
  <c r="H8334" i="4"/>
  <c r="H8336" i="4" s="1"/>
  <c r="H8380" i="4"/>
  <c r="H8382" i="4"/>
  <c r="H8384" i="4"/>
  <c r="H8386" i="4"/>
  <c r="H8388" i="4"/>
  <c r="H8390" i="4"/>
  <c r="H8392" i="4"/>
  <c r="H8394" i="4"/>
  <c r="H8396" i="4"/>
  <c r="H8398" i="4"/>
  <c r="H8385" i="4"/>
  <c r="H8397" i="4"/>
  <c r="H8383" i="4"/>
  <c r="H8395" i="4"/>
  <c r="H8381" i="4"/>
  <c r="H8393" i="4"/>
  <c r="H8379" i="4"/>
  <c r="T8379" i="4" s="1"/>
  <c r="H8389" i="4"/>
  <c r="Z8311" i="4"/>
  <c r="AA8311" i="4" s="1"/>
  <c r="AE8311" i="4" s="1"/>
  <c r="H8391" i="4"/>
  <c r="H8399" i="4"/>
  <c r="H8387" i="4"/>
  <c r="H8423" i="4"/>
  <c r="H8325" i="4"/>
  <c r="H8327" i="4"/>
  <c r="R8034" i="4"/>
  <c r="R8036" i="4" s="1"/>
  <c r="R8080" i="4"/>
  <c r="R8082" i="4"/>
  <c r="R8084" i="4"/>
  <c r="R8086" i="4"/>
  <c r="R8088" i="4"/>
  <c r="R8090" i="4"/>
  <c r="R8092" i="4"/>
  <c r="R8094" i="4"/>
  <c r="R8096" i="4"/>
  <c r="R8098" i="4"/>
  <c r="R8093" i="4"/>
  <c r="R8091" i="4"/>
  <c r="R8089" i="4"/>
  <c r="R8087" i="4"/>
  <c r="R8085" i="4"/>
  <c r="Z8016" i="4"/>
  <c r="R8083" i="4"/>
  <c r="R8097" i="4"/>
  <c r="R8081" i="4"/>
  <c r="R8079" i="4"/>
  <c r="R8099" i="4"/>
  <c r="R8095" i="4"/>
  <c r="L7621" i="4"/>
  <c r="L7723" i="4" s="1"/>
  <c r="H7635" i="4"/>
  <c r="H7721" i="4"/>
  <c r="P7921" i="4"/>
  <c r="P7923" i="4"/>
  <c r="P8123" i="4"/>
  <c r="P8025" i="4"/>
  <c r="J8236" i="4"/>
  <c r="P8236" i="4"/>
  <c r="H8234" i="4"/>
  <c r="H8296" i="4"/>
  <c r="H8285" i="4"/>
  <c r="H8291" i="4"/>
  <c r="H8299" i="4"/>
  <c r="H8294" i="4"/>
  <c r="H8282" i="4"/>
  <c r="H8288" i="4"/>
  <c r="Z8211" i="4"/>
  <c r="AA8211" i="4" s="1"/>
  <c r="AE8211" i="4" s="1"/>
  <c r="H8297" i="4"/>
  <c r="H8283" i="4"/>
  <c r="H8289" i="4"/>
  <c r="H8284" i="4"/>
  <c r="H8286" i="4"/>
  <c r="H8292" i="4"/>
  <c r="H8279" i="4"/>
  <c r="T8279" i="4" s="1"/>
  <c r="H8280" i="4"/>
  <c r="H8295" i="4"/>
  <c r="H8290" i="4"/>
  <c r="H8293" i="4"/>
  <c r="H8281" i="4"/>
  <c r="H8287" i="4"/>
  <c r="H8298" i="4"/>
  <c r="P8234" i="4"/>
  <c r="Z8215" i="4"/>
  <c r="AA8215" i="4" s="1"/>
  <c r="AE8215" i="4" s="1"/>
  <c r="P8280" i="4"/>
  <c r="P8282" i="4"/>
  <c r="P8284" i="4"/>
  <c r="P8286" i="4"/>
  <c r="P8288" i="4"/>
  <c r="P8290" i="4"/>
  <c r="P8292" i="4"/>
  <c r="P8294" i="4"/>
  <c r="P8296" i="4"/>
  <c r="P8298" i="4"/>
  <c r="P8281" i="4"/>
  <c r="P8287" i="4"/>
  <c r="P8293" i="4"/>
  <c r="P8285" i="4"/>
  <c r="P8291" i="4"/>
  <c r="P8299" i="4"/>
  <c r="P8279" i="4"/>
  <c r="P8297" i="4"/>
  <c r="P8283" i="4"/>
  <c r="P8289" i="4"/>
  <c r="P8295" i="4"/>
  <c r="P8227" i="4"/>
  <c r="AA8413" i="4"/>
  <c r="AE8413" i="4" s="1"/>
  <c r="R8534" i="4"/>
  <c r="R8536" i="4" s="1"/>
  <c r="R8581" i="4"/>
  <c r="R8583" i="4"/>
  <c r="R8585" i="4"/>
  <c r="R8587" i="4"/>
  <c r="R8589" i="4"/>
  <c r="R8591" i="4"/>
  <c r="R8593" i="4"/>
  <c r="R8595" i="4"/>
  <c r="R8597" i="4"/>
  <c r="R8599" i="4"/>
  <c r="R8579" i="4"/>
  <c r="R8590" i="4"/>
  <c r="R8596" i="4"/>
  <c r="R8580" i="4"/>
  <c r="R8584" i="4"/>
  <c r="R8594" i="4"/>
  <c r="R8592" i="4"/>
  <c r="R8586" i="4"/>
  <c r="R8588" i="4"/>
  <c r="R8582" i="4"/>
  <c r="R8598" i="4"/>
  <c r="Z8516" i="4"/>
  <c r="L8236" i="4"/>
  <c r="N8834" i="4"/>
  <c r="N8879" i="4"/>
  <c r="N8881" i="4"/>
  <c r="N8883" i="4"/>
  <c r="N8885" i="4"/>
  <c r="N8887" i="4"/>
  <c r="N8889" i="4"/>
  <c r="N8891" i="4"/>
  <c r="N8893" i="4"/>
  <c r="N8895" i="4"/>
  <c r="N8897" i="4"/>
  <c r="N8899" i="4"/>
  <c r="Z8814" i="4"/>
  <c r="AA8814" i="4" s="1"/>
  <c r="AE8814" i="4" s="1"/>
  <c r="N8886" i="4"/>
  <c r="N8882" i="4"/>
  <c r="N8892" i="4"/>
  <c r="N8888" i="4"/>
  <c r="N8898" i="4"/>
  <c r="N8884" i="4"/>
  <c r="N8894" i="4"/>
  <c r="N8880" i="4"/>
  <c r="N8890" i="4"/>
  <c r="N8896" i="4"/>
  <c r="H7834" i="4"/>
  <c r="H7880" i="4"/>
  <c r="H7879" i="4"/>
  <c r="T7879" i="4" s="1"/>
  <c r="H7889" i="4"/>
  <c r="H7891" i="4"/>
  <c r="H7893" i="4"/>
  <c r="H7895" i="4"/>
  <c r="H7897" i="4"/>
  <c r="H7899" i="4"/>
  <c r="H7887" i="4"/>
  <c r="H7885" i="4"/>
  <c r="H7883" i="4"/>
  <c r="H7881" i="4"/>
  <c r="H7890" i="4"/>
  <c r="H7892" i="4"/>
  <c r="H7894" i="4"/>
  <c r="H7896" i="4"/>
  <c r="H7898" i="4"/>
  <c r="H7884" i="4"/>
  <c r="H7888" i="4"/>
  <c r="H7886" i="4"/>
  <c r="H7882" i="4"/>
  <c r="Z7811" i="4"/>
  <c r="L9027" i="4"/>
  <c r="N9034" i="4"/>
  <c r="N9036" i="4" s="1"/>
  <c r="N9082" i="4"/>
  <c r="N9085" i="4"/>
  <c r="N9088" i="4"/>
  <c r="N9091" i="4"/>
  <c r="N9094" i="4"/>
  <c r="N9097" i="4"/>
  <c r="N9079" i="4"/>
  <c r="N9080" i="4"/>
  <c r="N9083" i="4"/>
  <c r="N9086" i="4"/>
  <c r="N9089" i="4"/>
  <c r="N9092" i="4"/>
  <c r="N9095" i="4"/>
  <c r="N9098" i="4"/>
  <c r="Z9014" i="4"/>
  <c r="AA9014" i="4" s="1"/>
  <c r="AE9014" i="4" s="1"/>
  <c r="N9081" i="4"/>
  <c r="N9084" i="4"/>
  <c r="N9087" i="4"/>
  <c r="N9090" i="4"/>
  <c r="N9093" i="4"/>
  <c r="N9096" i="4"/>
  <c r="N9099" i="4"/>
  <c r="R9034" i="4"/>
  <c r="R9036" i="4" s="1"/>
  <c r="Z9016" i="4"/>
  <c r="AA9016" i="4" s="1"/>
  <c r="AE9016" i="4" s="1"/>
  <c r="R9082" i="4"/>
  <c r="R9085" i="4"/>
  <c r="R9088" i="4"/>
  <c r="R9091" i="4"/>
  <c r="R9094" i="4"/>
  <c r="R9097" i="4"/>
  <c r="R9080" i="4"/>
  <c r="R9083" i="4"/>
  <c r="R9086" i="4"/>
  <c r="R9089" i="4"/>
  <c r="R9092" i="4"/>
  <c r="R9095" i="4"/>
  <c r="R9098" i="4"/>
  <c r="R9087" i="4"/>
  <c r="R9084" i="4"/>
  <c r="R9090" i="4"/>
  <c r="R9096" i="4"/>
  <c r="R9079" i="4"/>
  <c r="R9081" i="4"/>
  <c r="R9093" i="4"/>
  <c r="R9099" i="4"/>
  <c r="R9027" i="4"/>
  <c r="N9025" i="4"/>
  <c r="P9025" i="4"/>
  <c r="Z9015" i="4"/>
  <c r="AA9015" i="4" s="1"/>
  <c r="AE9015" i="4" s="1"/>
  <c r="P9079" i="4"/>
  <c r="P9082" i="4"/>
  <c r="P9085" i="4"/>
  <c r="P9088" i="4"/>
  <c r="P9091" i="4"/>
  <c r="P9094" i="4"/>
  <c r="P9097" i="4"/>
  <c r="P9080" i="4"/>
  <c r="P9083" i="4"/>
  <c r="P9086" i="4"/>
  <c r="P9089" i="4"/>
  <c r="P9092" i="4"/>
  <c r="P9095" i="4"/>
  <c r="P9098" i="4"/>
  <c r="P9081" i="4"/>
  <c r="P9084" i="4"/>
  <c r="P9087" i="4"/>
  <c r="P9090" i="4"/>
  <c r="P9093" i="4"/>
  <c r="P9096" i="4"/>
  <c r="P9099" i="4"/>
  <c r="P9034" i="4"/>
  <c r="P9036" i="4" s="1"/>
  <c r="L9034" i="4"/>
  <c r="L9036" i="4" s="1"/>
  <c r="L9083" i="4"/>
  <c r="L9098" i="4"/>
  <c r="L9086" i="4"/>
  <c r="L9092" i="4"/>
  <c r="L9079" i="4"/>
  <c r="L9080" i="4"/>
  <c r="L9095" i="4"/>
  <c r="L9089" i="4"/>
  <c r="L9081" i="4"/>
  <c r="L9084" i="4"/>
  <c r="L9087" i="4"/>
  <c r="L9090" i="4"/>
  <c r="L9093" i="4"/>
  <c r="L9096" i="4"/>
  <c r="L9099" i="4"/>
  <c r="L9088" i="4"/>
  <c r="L9082" i="4"/>
  <c r="L9094" i="4"/>
  <c r="Z9013" i="4"/>
  <c r="AA9013" i="4" s="1"/>
  <c r="AE9013" i="4" s="1"/>
  <c r="L9085" i="4"/>
  <c r="L9091" i="4"/>
  <c r="L9097" i="4"/>
  <c r="J9027" i="4"/>
  <c r="J9034" i="4"/>
  <c r="J9036" i="4" s="1"/>
  <c r="J9089" i="4"/>
  <c r="J9082" i="4"/>
  <c r="J9094" i="4"/>
  <c r="J9087" i="4"/>
  <c r="J9099" i="4"/>
  <c r="J9080" i="4"/>
  <c r="J9092" i="4"/>
  <c r="J9085" i="4"/>
  <c r="J9097" i="4"/>
  <c r="J9090" i="4"/>
  <c r="J9083" i="4"/>
  <c r="J9095" i="4"/>
  <c r="J9084" i="4"/>
  <c r="J9088" i="4"/>
  <c r="J9086" i="4"/>
  <c r="J9091" i="4"/>
  <c r="J9081" i="4"/>
  <c r="J9093" i="4"/>
  <c r="J9096" i="4"/>
  <c r="J9079" i="4"/>
  <c r="J9098" i="4"/>
  <c r="Z9012" i="4"/>
  <c r="AA9012" i="4" s="1"/>
  <c r="AE9012" i="4" s="1"/>
  <c r="H9025" i="4"/>
  <c r="H9034" i="4"/>
  <c r="H9036" i="4" s="1"/>
  <c r="H9081" i="4"/>
  <c r="H9093" i="4"/>
  <c r="H9082" i="4"/>
  <c r="H9094" i="4"/>
  <c r="H9095" i="4"/>
  <c r="H9083" i="4"/>
  <c r="H9084" i="4"/>
  <c r="H9096" i="4"/>
  <c r="Z9011" i="4"/>
  <c r="AA9011" i="4" s="1"/>
  <c r="AE9011" i="4" s="1"/>
  <c r="H9085" i="4"/>
  <c r="H9097" i="4"/>
  <c r="H9080" i="4"/>
  <c r="H9086" i="4"/>
  <c r="H9098" i="4"/>
  <c r="H9087" i="4"/>
  <c r="H9099" i="4"/>
  <c r="H9088" i="4"/>
  <c r="H9079" i="4"/>
  <c r="T9079" i="4" s="1"/>
  <c r="H9089" i="4"/>
  <c r="H9090" i="4"/>
  <c r="H9092" i="4"/>
  <c r="H9091" i="4"/>
  <c r="H8727" i="4"/>
  <c r="H8725" i="4"/>
  <c r="H8779" i="4"/>
  <c r="T8779" i="4" s="1"/>
  <c r="H8797" i="4"/>
  <c r="H8795" i="4"/>
  <c r="H8792" i="4"/>
  <c r="H8791" i="4"/>
  <c r="H8790" i="4"/>
  <c r="H8787" i="4"/>
  <c r="H8784" i="4"/>
  <c r="H8782" i="4"/>
  <c r="H8781" i="4"/>
  <c r="Z8711" i="4"/>
  <c r="AA8711" i="4" s="1"/>
  <c r="AE8711" i="4" s="1"/>
  <c r="H8799" i="4"/>
  <c r="H8798" i="4"/>
  <c r="H8796" i="4"/>
  <c r="H8794" i="4"/>
  <c r="H8793" i="4"/>
  <c r="H8789" i="4"/>
  <c r="H8788" i="4"/>
  <c r="H8786" i="4"/>
  <c r="H8785" i="4"/>
  <c r="H8783" i="4"/>
  <c r="H8780" i="4"/>
  <c r="H8734" i="4"/>
  <c r="H8736" i="4" s="1"/>
  <c r="R8725" i="4"/>
  <c r="R8727" i="4"/>
  <c r="R8799" i="4"/>
  <c r="R8797" i="4"/>
  <c r="R8793" i="4"/>
  <c r="R8791" i="4"/>
  <c r="R8789" i="4"/>
  <c r="R8786" i="4"/>
  <c r="R8785" i="4"/>
  <c r="R8783" i="4"/>
  <c r="R8780" i="4"/>
  <c r="Z8716" i="4"/>
  <c r="AA8716" i="4" s="1"/>
  <c r="AE8716" i="4" s="1"/>
  <c r="R8779" i="4"/>
  <c r="R8798" i="4"/>
  <c r="R8796" i="4"/>
  <c r="R8795" i="4"/>
  <c r="R8794" i="4"/>
  <c r="R8792" i="4"/>
  <c r="R8790" i="4"/>
  <c r="R8788" i="4"/>
  <c r="R8787" i="4"/>
  <c r="R8784" i="4"/>
  <c r="R8782" i="4"/>
  <c r="R8781" i="4"/>
  <c r="R8734" i="4"/>
  <c r="R8736" i="4" s="1"/>
  <c r="P8725" i="4"/>
  <c r="P8727" i="4"/>
  <c r="P8779" i="4"/>
  <c r="P8799" i="4"/>
  <c r="P8798" i="4"/>
  <c r="P8797" i="4"/>
  <c r="P8796" i="4"/>
  <c r="P8795" i="4"/>
  <c r="P8794" i="4"/>
  <c r="P8793" i="4"/>
  <c r="P8792" i="4"/>
  <c r="P8791" i="4"/>
  <c r="P8790" i="4"/>
  <c r="P8789" i="4"/>
  <c r="P8788" i="4"/>
  <c r="P8787" i="4"/>
  <c r="P8786" i="4"/>
  <c r="P8785" i="4"/>
  <c r="P8784" i="4"/>
  <c r="P8783" i="4"/>
  <c r="P8782" i="4"/>
  <c r="P8781" i="4"/>
  <c r="P8780" i="4"/>
  <c r="Z8715" i="4"/>
  <c r="AA8715" i="4" s="1"/>
  <c r="AE8715" i="4" s="1"/>
  <c r="P8734" i="4"/>
  <c r="P8736" i="4" s="1"/>
  <c r="N8727" i="4"/>
  <c r="N8725" i="4"/>
  <c r="N8779" i="4"/>
  <c r="N8798" i="4"/>
  <c r="N8796" i="4"/>
  <c r="N8795" i="4"/>
  <c r="N8793" i="4"/>
  <c r="N8791" i="4"/>
  <c r="N8789" i="4"/>
  <c r="N8787" i="4"/>
  <c r="N8785" i="4"/>
  <c r="N8783" i="4"/>
  <c r="N8780" i="4"/>
  <c r="N8799" i="4"/>
  <c r="N8797" i="4"/>
  <c r="N8794" i="4"/>
  <c r="N8792" i="4"/>
  <c r="N8790" i="4"/>
  <c r="N8788" i="4"/>
  <c r="N8786" i="4"/>
  <c r="N8784" i="4"/>
  <c r="N8782" i="4"/>
  <c r="N8781" i="4"/>
  <c r="Z8714" i="4"/>
  <c r="AA8714" i="4" s="1"/>
  <c r="AE8714" i="4" s="1"/>
  <c r="N8734" i="4"/>
  <c r="N8736" i="4" s="1"/>
  <c r="L8727" i="4"/>
  <c r="L8725" i="4"/>
  <c r="L8779" i="4"/>
  <c r="L8798" i="4"/>
  <c r="L8797" i="4"/>
  <c r="L8795" i="4"/>
  <c r="L8793" i="4"/>
  <c r="L8791" i="4"/>
  <c r="L8789" i="4"/>
  <c r="L8787" i="4"/>
  <c r="L8784" i="4"/>
  <c r="L8782" i="4"/>
  <c r="L8781" i="4"/>
  <c r="Z8713" i="4"/>
  <c r="AA8713" i="4" s="1"/>
  <c r="AE8713" i="4" s="1"/>
  <c r="L8799" i="4"/>
  <c r="L8796" i="4"/>
  <c r="L8794" i="4"/>
  <c r="L8792" i="4"/>
  <c r="L8790" i="4"/>
  <c r="L8788" i="4"/>
  <c r="L8786" i="4"/>
  <c r="L8785" i="4"/>
  <c r="L8783" i="4"/>
  <c r="L8780" i="4"/>
  <c r="L8734" i="4"/>
  <c r="L8736" i="4" s="1"/>
  <c r="J8727" i="4"/>
  <c r="J8725" i="4"/>
  <c r="J8798" i="4"/>
  <c r="J8796" i="4"/>
  <c r="J8793" i="4"/>
  <c r="J8788" i="4"/>
  <c r="J8780" i="4"/>
  <c r="Z8712" i="4"/>
  <c r="AA8712" i="4" s="1"/>
  <c r="AE8712" i="4" s="1"/>
  <c r="J8799" i="4"/>
  <c r="J8797" i="4"/>
  <c r="J8795" i="4"/>
  <c r="J8792" i="4"/>
  <c r="J8790" i="4"/>
  <c r="J8786" i="4"/>
  <c r="J8783" i="4"/>
  <c r="J8784" i="4"/>
  <c r="J8785" i="4"/>
  <c r="J8779" i="4"/>
  <c r="J8794" i="4"/>
  <c r="J8791" i="4"/>
  <c r="J8789" i="4"/>
  <c r="J8782" i="4"/>
  <c r="J8787" i="4"/>
  <c r="J8781" i="4"/>
  <c r="J8734" i="4"/>
  <c r="J8736" i="4" s="1"/>
  <c r="N8134" i="4"/>
  <c r="N8136" i="4" s="1"/>
  <c r="N8179" i="4"/>
  <c r="N8186" i="4"/>
  <c r="N8194" i="4"/>
  <c r="Z8114" i="4"/>
  <c r="AA8114" i="4" s="1"/>
  <c r="AE8114" i="4" s="1"/>
  <c r="N8185" i="4"/>
  <c r="N8191" i="4"/>
  <c r="N8195" i="4"/>
  <c r="N8199" i="4"/>
  <c r="N8182" i="4"/>
  <c r="N8180" i="4"/>
  <c r="N8181" i="4"/>
  <c r="N8183" i="4"/>
  <c r="N8187" i="4"/>
  <c r="N8189" i="4"/>
  <c r="N8193" i="4"/>
  <c r="N8197" i="4"/>
  <c r="N8184" i="4"/>
  <c r="N8190" i="4"/>
  <c r="N8192" i="4"/>
  <c r="N8196" i="4"/>
  <c r="N8198" i="4"/>
  <c r="N8188" i="4"/>
  <c r="R8134" i="4"/>
  <c r="R8136" i="4" s="1"/>
  <c r="R8181" i="4"/>
  <c r="R8185" i="4"/>
  <c r="R8187" i="4"/>
  <c r="R8189" i="4"/>
  <c r="R8191" i="4"/>
  <c r="R8193" i="4"/>
  <c r="R8195" i="4"/>
  <c r="R8197" i="4"/>
  <c r="R8199" i="4"/>
  <c r="Z8116" i="4"/>
  <c r="AA8116" i="4" s="1"/>
  <c r="AE8116" i="4" s="1"/>
  <c r="R8180" i="4"/>
  <c r="R8182" i="4"/>
  <c r="R8184" i="4"/>
  <c r="R8186" i="4"/>
  <c r="R8188" i="4"/>
  <c r="R8190" i="4"/>
  <c r="R8192" i="4"/>
  <c r="R8194" i="4"/>
  <c r="R8196" i="4"/>
  <c r="R8198" i="4"/>
  <c r="R8179" i="4"/>
  <c r="R8183" i="4"/>
  <c r="H8134" i="4"/>
  <c r="H8136" i="4" s="1"/>
  <c r="H8183" i="4"/>
  <c r="H8189" i="4"/>
  <c r="H8191" i="4"/>
  <c r="H8195" i="4"/>
  <c r="H8197" i="4"/>
  <c r="H8199" i="4"/>
  <c r="H8179" i="4"/>
  <c r="T8179" i="4" s="1"/>
  <c r="Z8111" i="4"/>
  <c r="AA8111" i="4" s="1"/>
  <c r="AE8111" i="4" s="1"/>
  <c r="H8185" i="4"/>
  <c r="H8181" i="4"/>
  <c r="H8187" i="4"/>
  <c r="H8193" i="4"/>
  <c r="H8180" i="4"/>
  <c r="H8182" i="4"/>
  <c r="H8184" i="4"/>
  <c r="H8186" i="4"/>
  <c r="H8188" i="4"/>
  <c r="H8190" i="4"/>
  <c r="H8192" i="4"/>
  <c r="H8194" i="4"/>
  <c r="H8196" i="4"/>
  <c r="H8198" i="4"/>
  <c r="P8179" i="4"/>
  <c r="P8180" i="4"/>
  <c r="P8182" i="4"/>
  <c r="P8184" i="4"/>
  <c r="P8186" i="4"/>
  <c r="P8188" i="4"/>
  <c r="P8190" i="4"/>
  <c r="P8192" i="4"/>
  <c r="P8194" i="4"/>
  <c r="P8196" i="4"/>
  <c r="P8198" i="4"/>
  <c r="P8181" i="4"/>
  <c r="P8185" i="4"/>
  <c r="P8189" i="4"/>
  <c r="P8193" i="4"/>
  <c r="P8197" i="4"/>
  <c r="P8183" i="4"/>
  <c r="P8187" i="4"/>
  <c r="P8191" i="4"/>
  <c r="P8195" i="4"/>
  <c r="P8199" i="4"/>
  <c r="Z8115" i="4"/>
  <c r="AA8115" i="4" s="1"/>
  <c r="AE8115" i="4" s="1"/>
  <c r="R8127" i="4"/>
  <c r="J8134" i="4"/>
  <c r="J8136" i="4" s="1"/>
  <c r="J8180" i="4"/>
  <c r="J8182" i="4"/>
  <c r="J8184" i="4"/>
  <c r="J8186" i="4"/>
  <c r="J8188" i="4"/>
  <c r="J8190" i="4"/>
  <c r="J8192" i="4"/>
  <c r="J8194" i="4"/>
  <c r="J8196" i="4"/>
  <c r="J8198" i="4"/>
  <c r="Z8112" i="4"/>
  <c r="AA8112" i="4" s="1"/>
  <c r="AE8112" i="4" s="1"/>
  <c r="J8179" i="4"/>
  <c r="J8181" i="4"/>
  <c r="J8183" i="4"/>
  <c r="J8185" i="4"/>
  <c r="J8187" i="4"/>
  <c r="J8189" i="4"/>
  <c r="J8191" i="4"/>
  <c r="J8193" i="4"/>
  <c r="J8195" i="4"/>
  <c r="J8197" i="4"/>
  <c r="J8199" i="4"/>
  <c r="L8134" i="4"/>
  <c r="L8136" i="4" s="1"/>
  <c r="L8180" i="4"/>
  <c r="L8182" i="4"/>
  <c r="L8184" i="4"/>
  <c r="L8186" i="4"/>
  <c r="L8188" i="4"/>
  <c r="L8190" i="4"/>
  <c r="L8192" i="4"/>
  <c r="L8194" i="4"/>
  <c r="L8196" i="4"/>
  <c r="L8198" i="4"/>
  <c r="L8179" i="4"/>
  <c r="L8181" i="4"/>
  <c r="L8183" i="4"/>
  <c r="L8185" i="4"/>
  <c r="L8187" i="4"/>
  <c r="L8189" i="4"/>
  <c r="L8191" i="4"/>
  <c r="L8193" i="4"/>
  <c r="L8195" i="4"/>
  <c r="L8197" i="4"/>
  <c r="L8199" i="4"/>
  <c r="Z8113" i="4"/>
  <c r="AA8113" i="4" s="1"/>
  <c r="AE8113" i="4" s="1"/>
  <c r="H8127" i="4"/>
  <c r="H8125" i="4"/>
  <c r="P8134" i="4"/>
  <c r="P8136" i="4" s="1"/>
  <c r="P8127" i="4"/>
  <c r="P8125" i="4"/>
  <c r="R7827" i="4"/>
  <c r="R7825" i="4"/>
  <c r="R7835" i="4"/>
  <c r="R7836" i="4" s="1"/>
  <c r="N7825" i="4"/>
  <c r="Y7814" i="4"/>
  <c r="AA7814" i="4" s="1"/>
  <c r="P7835" i="4"/>
  <c r="P7836" i="4" s="1"/>
  <c r="Y7815" i="4"/>
  <c r="AA7815" i="4" s="1"/>
  <c r="H7827" i="4"/>
  <c r="Y7811" i="4"/>
  <c r="AA7811" i="4" s="1"/>
  <c r="J7835" i="4"/>
  <c r="J7836" i="4" s="1"/>
  <c r="Y7812" i="4"/>
  <c r="AA7812" i="4" s="1"/>
  <c r="L7825" i="4"/>
  <c r="Y7813" i="4"/>
  <c r="AA7813" i="4" s="1"/>
  <c r="H7825" i="4"/>
  <c r="L7835" i="4"/>
  <c r="L7836" i="4" s="1"/>
  <c r="N7827" i="4"/>
  <c r="N7835" i="4"/>
  <c r="N7836" i="4" s="1"/>
  <c r="J7827" i="4"/>
  <c r="L7827" i="4"/>
  <c r="J7825" i="4"/>
  <c r="H7835" i="4"/>
  <c r="H7836" i="4" s="1"/>
  <c r="P7825" i="4"/>
  <c r="P7827" i="4"/>
  <c r="P7635" i="4"/>
  <c r="N7627" i="4"/>
  <c r="N7625" i="4"/>
  <c r="N7635" i="4"/>
  <c r="L7625" i="4"/>
  <c r="L7627" i="4"/>
  <c r="R7635" i="4"/>
  <c r="H7627" i="4"/>
  <c r="Y7612" i="4"/>
  <c r="J7635" i="4"/>
  <c r="J7627" i="4"/>
  <c r="Y7613" i="4"/>
  <c r="Y7616" i="4"/>
  <c r="Y7611" i="4"/>
  <c r="AA7617" i="4"/>
  <c r="H7625" i="4"/>
  <c r="Y7615" i="4"/>
  <c r="P7535" i="4"/>
  <c r="L7535" i="4"/>
  <c r="Y7513" i="4"/>
  <c r="Y7511" i="4"/>
  <c r="H7535" i="4"/>
  <c r="Y7516" i="4"/>
  <c r="R7535" i="4"/>
  <c r="Y7514" i="4"/>
  <c r="N7535" i="4"/>
  <c r="J7535" i="4"/>
  <c r="Y7512" i="4"/>
  <c r="J7419" i="4"/>
  <c r="H7419" i="4"/>
  <c r="L7419" i="4"/>
  <c r="P7419" i="4"/>
  <c r="R7419" i="4"/>
  <c r="Y7417" i="4"/>
  <c r="AA7417" i="4" s="1"/>
  <c r="Z7417" i="4"/>
  <c r="T7427" i="4"/>
  <c r="N7419" i="4"/>
  <c r="T7425" i="4"/>
  <c r="T7327" i="4"/>
  <c r="L7319" i="4"/>
  <c r="H7319" i="4"/>
  <c r="J7319" i="4"/>
  <c r="N7319" i="4"/>
  <c r="P7319" i="4"/>
  <c r="T7335" i="4"/>
  <c r="R7319" i="4"/>
  <c r="T7325" i="4"/>
  <c r="T7334" i="4"/>
  <c r="R7219" i="4"/>
  <c r="H7219" i="4"/>
  <c r="L7219" i="4"/>
  <c r="P7219" i="4"/>
  <c r="Y7217" i="4"/>
  <c r="Z7217" i="4"/>
  <c r="T7227" i="4"/>
  <c r="T7235" i="4"/>
  <c r="J7219" i="4"/>
  <c r="N7219" i="4"/>
  <c r="P7119" i="4"/>
  <c r="H7119" i="4"/>
  <c r="L7119" i="4"/>
  <c r="J7119" i="4"/>
  <c r="N7119" i="4"/>
  <c r="R7119" i="4"/>
  <c r="Y7117" i="4"/>
  <c r="T6734" i="4"/>
  <c r="Z6717" i="4"/>
  <c r="T6821" i="4"/>
  <c r="T6825" i="4" s="1"/>
  <c r="T7021" i="4"/>
  <c r="T7123" i="4" s="1"/>
  <c r="T6921" i="4"/>
  <c r="T6934" i="4" s="1"/>
  <c r="T6936" i="4" s="1"/>
  <c r="L7019" i="4"/>
  <c r="Y7017" i="4"/>
  <c r="N7019" i="4"/>
  <c r="P7019" i="4"/>
  <c r="H7019" i="4"/>
  <c r="J7019" i="4"/>
  <c r="R7019" i="4"/>
  <c r="P6919" i="4"/>
  <c r="H6919" i="4"/>
  <c r="L6919" i="4"/>
  <c r="R6919" i="4"/>
  <c r="Y6917" i="4"/>
  <c r="J6919" i="4"/>
  <c r="N6919" i="4"/>
  <c r="J6819" i="4"/>
  <c r="H6819" i="4"/>
  <c r="N6819" i="4"/>
  <c r="R6819" i="4"/>
  <c r="L6819" i="4"/>
  <c r="P6819" i="4"/>
  <c r="Y6817" i="4"/>
  <c r="T6835" i="4"/>
  <c r="P6719" i="4"/>
  <c r="N6719" i="4"/>
  <c r="R6719" i="4"/>
  <c r="L6719" i="4"/>
  <c r="H6719" i="4"/>
  <c r="Y6717" i="4"/>
  <c r="J6719" i="4"/>
  <c r="T6725" i="4"/>
  <c r="T6735" i="4"/>
  <c r="T6736" i="4" s="1"/>
  <c r="T6727" i="4"/>
  <c r="AE6610" i="4"/>
  <c r="AD6610" i="4"/>
  <c r="X6617" i="4"/>
  <c r="X6616" i="4"/>
  <c r="AD6616" i="4" s="1"/>
  <c r="X6615" i="4"/>
  <c r="AD6615" i="4" s="1"/>
  <c r="X6614" i="4"/>
  <c r="AD6614" i="4" s="1"/>
  <c r="X6613" i="4"/>
  <c r="AD6613" i="4" s="1"/>
  <c r="X6612" i="4"/>
  <c r="AD6612" i="4" s="1"/>
  <c r="X6611" i="4"/>
  <c r="AD6611" i="4" s="1"/>
  <c r="T6635" i="4"/>
  <c r="S6635" i="4"/>
  <c r="Q6635" i="4"/>
  <c r="O6635" i="4"/>
  <c r="M6635" i="4"/>
  <c r="K6635" i="4"/>
  <c r="I6635" i="4"/>
  <c r="Q6634" i="4"/>
  <c r="O6634" i="4"/>
  <c r="M6634" i="4"/>
  <c r="K6634" i="4"/>
  <c r="I6634" i="4"/>
  <c r="U6630" i="4"/>
  <c r="T6630" i="4"/>
  <c r="S6630" i="4"/>
  <c r="R6630" i="4"/>
  <c r="Q6630" i="4"/>
  <c r="P6630" i="4"/>
  <c r="O6630" i="4"/>
  <c r="N6630" i="4"/>
  <c r="M6630" i="4"/>
  <c r="L6630" i="4"/>
  <c r="K6630" i="4"/>
  <c r="J6630" i="4"/>
  <c r="I6630" i="4"/>
  <c r="H6630" i="4"/>
  <c r="O6629" i="4"/>
  <c r="S6621" i="4"/>
  <c r="S6634" i="4" s="1"/>
  <c r="F6612" i="4"/>
  <c r="F6613" i="4" s="1"/>
  <c r="F6614" i="4" s="1"/>
  <c r="F6615" i="4" s="1"/>
  <c r="J7787" i="4" l="1"/>
  <c r="J7799" i="4"/>
  <c r="J7780" i="4"/>
  <c r="J7792" i="4"/>
  <c r="J7790" i="4"/>
  <c r="J7785" i="4"/>
  <c r="J7797" i="4"/>
  <c r="J7783" i="4"/>
  <c r="J7795" i="4"/>
  <c r="J7788" i="4"/>
  <c r="J7781" i="4"/>
  <c r="J7793" i="4"/>
  <c r="J7786" i="4"/>
  <c r="J7798" i="4"/>
  <c r="J7791" i="4"/>
  <c r="J7784" i="4"/>
  <c r="J7796" i="4"/>
  <c r="J7779" i="4"/>
  <c r="J7782" i="4"/>
  <c r="J7789" i="4"/>
  <c r="J7794" i="4"/>
  <c r="J7734" i="4"/>
  <c r="J7736" i="4" s="1"/>
  <c r="J7725" i="4"/>
  <c r="J7823" i="4"/>
  <c r="J7727" i="4"/>
  <c r="P7627" i="4"/>
  <c r="J7681" i="4"/>
  <c r="J7683" i="4"/>
  <c r="J7685" i="4"/>
  <c r="J7687" i="4"/>
  <c r="J7689" i="4"/>
  <c r="J7691" i="4"/>
  <c r="J7693" i="4"/>
  <c r="J7695" i="4"/>
  <c r="J7697" i="4"/>
  <c r="J7699" i="4"/>
  <c r="J7634" i="4"/>
  <c r="J7679" i="4"/>
  <c r="J7680" i="4"/>
  <c r="J7682" i="4"/>
  <c r="J7684" i="4"/>
  <c r="J7686" i="4"/>
  <c r="J7688" i="4"/>
  <c r="J7690" i="4"/>
  <c r="J7692" i="4"/>
  <c r="J7694" i="4"/>
  <c r="J7696" i="4"/>
  <c r="J7698" i="4"/>
  <c r="Z7612" i="4"/>
  <c r="J7625" i="4"/>
  <c r="Z7614" i="4"/>
  <c r="AA7614" i="4" s="1"/>
  <c r="AE7614" i="4" s="1"/>
  <c r="N7680" i="4"/>
  <c r="N7686" i="4"/>
  <c r="N7690" i="4"/>
  <c r="N7692" i="4"/>
  <c r="N7681" i="4"/>
  <c r="N7683" i="4"/>
  <c r="N7685" i="4"/>
  <c r="N7687" i="4"/>
  <c r="N7689" i="4"/>
  <c r="N7691" i="4"/>
  <c r="N7693" i="4"/>
  <c r="N7695" i="4"/>
  <c r="N7697" i="4"/>
  <c r="N7699" i="4"/>
  <c r="N7688" i="4"/>
  <c r="N7698" i="4"/>
  <c r="N7682" i="4"/>
  <c r="N7684" i="4"/>
  <c r="N7696" i="4"/>
  <c r="N7634" i="4"/>
  <c r="N7636" i="4" s="1"/>
  <c r="N7679" i="4"/>
  <c r="N7694" i="4"/>
  <c r="J7435" i="4"/>
  <c r="J7521" i="4"/>
  <c r="N7521" i="4"/>
  <c r="R7679" i="4"/>
  <c r="R7680" i="4"/>
  <c r="R7682" i="4"/>
  <c r="R7681" i="4"/>
  <c r="R7683" i="4"/>
  <c r="R7685" i="4"/>
  <c r="R7687" i="4"/>
  <c r="R7689" i="4"/>
  <c r="R7691" i="4"/>
  <c r="R7693" i="4"/>
  <c r="R7695" i="4"/>
  <c r="R7697" i="4"/>
  <c r="R7699" i="4"/>
  <c r="R7634" i="4"/>
  <c r="R7636" i="4" s="1"/>
  <c r="R7696" i="4"/>
  <c r="R7698" i="4"/>
  <c r="R7688" i="4"/>
  <c r="R7694" i="4"/>
  <c r="R7690" i="4"/>
  <c r="R7684" i="4"/>
  <c r="R7692" i="4"/>
  <c r="R7686" i="4"/>
  <c r="Z7616" i="4"/>
  <c r="Y7015" i="4"/>
  <c r="P7121" i="4"/>
  <c r="P7127" i="4" s="1"/>
  <c r="T7025" i="4"/>
  <c r="T7127" i="4"/>
  <c r="Y7316" i="4"/>
  <c r="R7421" i="4"/>
  <c r="AA7612" i="4"/>
  <c r="AE7612" i="4" s="1"/>
  <c r="J7934" i="4"/>
  <c r="J7936" i="4" s="1"/>
  <c r="J7987" i="4"/>
  <c r="J7999" i="4"/>
  <c r="J7995" i="4"/>
  <c r="J7982" i="4"/>
  <c r="J7990" i="4"/>
  <c r="J7980" i="4"/>
  <c r="J7985" i="4"/>
  <c r="J7998" i="4"/>
  <c r="J7993" i="4"/>
  <c r="J7992" i="4"/>
  <c r="J7979" i="4"/>
  <c r="J7988" i="4"/>
  <c r="J7983" i="4"/>
  <c r="J7996" i="4"/>
  <c r="J7991" i="4"/>
  <c r="J7986" i="4"/>
  <c r="Z7912" i="4"/>
  <c r="AA7912" i="4" s="1"/>
  <c r="AE7912" i="4" s="1"/>
  <c r="J7981" i="4"/>
  <c r="J7994" i="4"/>
  <c r="J7984" i="4"/>
  <c r="J7989" i="4"/>
  <c r="J7997" i="4"/>
  <c r="J7925" i="4"/>
  <c r="J7927" i="4"/>
  <c r="J8023" i="4"/>
  <c r="Y7012" i="4"/>
  <c r="J7121" i="4"/>
  <c r="J7223" i="4" s="1"/>
  <c r="J7123" i="4"/>
  <c r="P7934" i="4"/>
  <c r="P7936" i="4" s="1"/>
  <c r="P7984" i="4"/>
  <c r="P7996" i="4"/>
  <c r="P7997" i="4"/>
  <c r="P7979" i="4"/>
  <c r="P7994" i="4"/>
  <c r="P7992" i="4"/>
  <c r="P7987" i="4"/>
  <c r="P7982" i="4"/>
  <c r="P7995" i="4"/>
  <c r="P7986" i="4"/>
  <c r="P7990" i="4"/>
  <c r="P7985" i="4"/>
  <c r="P7998" i="4"/>
  <c r="P7980" i="4"/>
  <c r="P7993" i="4"/>
  <c r="P7988" i="4"/>
  <c r="P7983" i="4"/>
  <c r="P7991" i="4"/>
  <c r="P7999" i="4"/>
  <c r="P7981" i="4"/>
  <c r="Z7915" i="4"/>
  <c r="AA7915" i="4" s="1"/>
  <c r="AE7915" i="4" s="1"/>
  <c r="P7989" i="4"/>
  <c r="P8023" i="4"/>
  <c r="P7927" i="4"/>
  <c r="P7925" i="4"/>
  <c r="T6927" i="4"/>
  <c r="Y7014" i="4"/>
  <c r="N7121" i="4"/>
  <c r="R7625" i="4"/>
  <c r="H7782" i="4"/>
  <c r="H7794" i="4"/>
  <c r="H7783" i="4"/>
  <c r="H7795" i="4"/>
  <c r="H7785" i="4"/>
  <c r="H7784" i="4"/>
  <c r="H7796" i="4"/>
  <c r="H7797" i="4"/>
  <c r="H7786" i="4"/>
  <c r="H7798" i="4"/>
  <c r="H7787" i="4"/>
  <c r="H7799" i="4"/>
  <c r="H7788" i="4"/>
  <c r="H7779" i="4"/>
  <c r="T7779" i="4" s="1"/>
  <c r="H7789" i="4"/>
  <c r="H7790" i="4"/>
  <c r="H7791" i="4"/>
  <c r="H7793" i="4"/>
  <c r="H7792" i="4"/>
  <c r="H7781" i="4"/>
  <c r="H7780" i="4"/>
  <c r="H7734" i="4"/>
  <c r="H7736" i="4" s="1"/>
  <c r="H7823" i="4"/>
  <c r="H7727" i="4"/>
  <c r="H7725" i="4"/>
  <c r="L7734" i="4"/>
  <c r="L7736" i="4" s="1"/>
  <c r="L7782" i="4"/>
  <c r="L7794" i="4"/>
  <c r="L7787" i="4"/>
  <c r="L7799" i="4"/>
  <c r="L7780" i="4"/>
  <c r="L7792" i="4"/>
  <c r="L7785" i="4"/>
  <c r="L7797" i="4"/>
  <c r="L7790" i="4"/>
  <c r="L7783" i="4"/>
  <c r="L7795" i="4"/>
  <c r="L7788" i="4"/>
  <c r="L7781" i="4"/>
  <c r="L7793" i="4"/>
  <c r="L7786" i="4"/>
  <c r="L7798" i="4"/>
  <c r="L7779" i="4"/>
  <c r="L7791" i="4"/>
  <c r="L7796" i="4"/>
  <c r="L7789" i="4"/>
  <c r="L7784" i="4"/>
  <c r="L7725" i="4"/>
  <c r="L7727" i="4"/>
  <c r="L7823" i="4"/>
  <c r="T7534" i="4"/>
  <c r="T7536" i="4" s="1"/>
  <c r="T7623" i="4"/>
  <c r="Z7517" i="4"/>
  <c r="AA7517" i="4" s="1"/>
  <c r="T7525" i="4"/>
  <c r="T7527" i="4"/>
  <c r="P7734" i="4"/>
  <c r="P7736" i="4" s="1"/>
  <c r="P7784" i="4"/>
  <c r="P7796" i="4"/>
  <c r="P7787" i="4"/>
  <c r="P7799" i="4"/>
  <c r="P7789" i="4"/>
  <c r="P7782" i="4"/>
  <c r="P7794" i="4"/>
  <c r="P7780" i="4"/>
  <c r="P7792" i="4"/>
  <c r="P7785" i="4"/>
  <c r="P7797" i="4"/>
  <c r="P7790" i="4"/>
  <c r="P7779" i="4"/>
  <c r="P7783" i="4"/>
  <c r="P7795" i="4"/>
  <c r="P7788" i="4"/>
  <c r="P7781" i="4"/>
  <c r="P7793" i="4"/>
  <c r="P7786" i="4"/>
  <c r="P7791" i="4"/>
  <c r="P7798" i="4"/>
  <c r="P7725" i="4"/>
  <c r="P7823" i="4"/>
  <c r="P7727" i="4"/>
  <c r="Y7016" i="4"/>
  <c r="R7121" i="4"/>
  <c r="P7634" i="4"/>
  <c r="P7636" i="4" s="1"/>
  <c r="Z7615" i="4"/>
  <c r="AA7615" i="4" s="1"/>
  <c r="AE7615" i="4" s="1"/>
  <c r="P7692" i="4"/>
  <c r="P7680" i="4"/>
  <c r="P7696" i="4"/>
  <c r="P7688" i="4"/>
  <c r="P7681" i="4"/>
  <c r="P7683" i="4"/>
  <c r="P7685" i="4"/>
  <c r="P7687" i="4"/>
  <c r="P7689" i="4"/>
  <c r="P7691" i="4"/>
  <c r="P7693" i="4"/>
  <c r="P7695" i="4"/>
  <c r="P7697" i="4"/>
  <c r="P7699" i="4"/>
  <c r="P7684" i="4"/>
  <c r="P7698" i="4"/>
  <c r="P7690" i="4"/>
  <c r="P7686" i="4"/>
  <c r="P7679" i="4"/>
  <c r="P7682" i="4"/>
  <c r="P7694" i="4"/>
  <c r="N7789" i="4"/>
  <c r="N7782" i="4"/>
  <c r="N7794" i="4"/>
  <c r="N7780" i="4"/>
  <c r="N7787" i="4"/>
  <c r="N7799" i="4"/>
  <c r="N7792" i="4"/>
  <c r="N7785" i="4"/>
  <c r="N7797" i="4"/>
  <c r="N7790" i="4"/>
  <c r="N7783" i="4"/>
  <c r="N7795" i="4"/>
  <c r="N7788" i="4"/>
  <c r="N7779" i="4"/>
  <c r="N7781" i="4"/>
  <c r="N7793" i="4"/>
  <c r="N7786" i="4"/>
  <c r="N7798" i="4"/>
  <c r="N7796" i="4"/>
  <c r="N7784" i="4"/>
  <c r="N7791" i="4"/>
  <c r="N7734" i="4"/>
  <c r="N7736" i="4" s="1"/>
  <c r="N7823" i="4"/>
  <c r="N7727" i="4"/>
  <c r="N7725" i="4"/>
  <c r="N7321" i="4"/>
  <c r="T6923" i="4"/>
  <c r="AA7616" i="4"/>
  <c r="AE7616" i="4" s="1"/>
  <c r="J7321" i="4"/>
  <c r="J7323" i="4"/>
  <c r="J7636" i="4"/>
  <c r="Z6917" i="4"/>
  <c r="R7127" i="4"/>
  <c r="R7223" i="4"/>
  <c r="R7221" i="4"/>
  <c r="P7421" i="4"/>
  <c r="T6827" i="4"/>
  <c r="Y7013" i="4"/>
  <c r="L7121" i="4"/>
  <c r="N7135" i="4"/>
  <c r="N7223" i="4"/>
  <c r="N7221" i="4"/>
  <c r="N7227" i="4" s="1"/>
  <c r="Y7314" i="4"/>
  <c r="N7421" i="4"/>
  <c r="N7425" i="4" s="1"/>
  <c r="R7427" i="4"/>
  <c r="R7523" i="4"/>
  <c r="R7521" i="4"/>
  <c r="L7636" i="4"/>
  <c r="L7982" i="4"/>
  <c r="L7994" i="4"/>
  <c r="L7987" i="4"/>
  <c r="L7985" i="4"/>
  <c r="L7995" i="4"/>
  <c r="L7990" i="4"/>
  <c r="L7979" i="4"/>
  <c r="L7998" i="4"/>
  <c r="L7980" i="4"/>
  <c r="L7993" i="4"/>
  <c r="Z7913" i="4"/>
  <c r="AA7913" i="4" s="1"/>
  <c r="AE7913" i="4" s="1"/>
  <c r="L7997" i="4"/>
  <c r="L7988" i="4"/>
  <c r="L7989" i="4"/>
  <c r="L7983" i="4"/>
  <c r="L7996" i="4"/>
  <c r="L7991" i="4"/>
  <c r="L7999" i="4"/>
  <c r="L7934" i="4"/>
  <c r="L7936" i="4" s="1"/>
  <c r="L7986" i="4"/>
  <c r="L7981" i="4"/>
  <c r="L7984" i="4"/>
  <c r="L7992" i="4"/>
  <c r="L8023" i="4"/>
  <c r="L7927" i="4"/>
  <c r="L7925" i="4"/>
  <c r="P7125" i="4"/>
  <c r="P7221" i="4"/>
  <c r="P7225" i="4" s="1"/>
  <c r="Y7112" i="4"/>
  <c r="J7221" i="4"/>
  <c r="Y7215" i="4"/>
  <c r="P7321" i="4"/>
  <c r="J7327" i="4"/>
  <c r="J7423" i="4"/>
  <c r="J7421" i="4"/>
  <c r="Y7415" i="4"/>
  <c r="P7523" i="4"/>
  <c r="P7521" i="4"/>
  <c r="L7681" i="4"/>
  <c r="L7683" i="4"/>
  <c r="L7685" i="4"/>
  <c r="L7687" i="4"/>
  <c r="L7689" i="4"/>
  <c r="L7691" i="4"/>
  <c r="L7693" i="4"/>
  <c r="L7695" i="4"/>
  <c r="L7697" i="4"/>
  <c r="L7699" i="4"/>
  <c r="L7679" i="4"/>
  <c r="L7680" i="4"/>
  <c r="L7682" i="4"/>
  <c r="L7684" i="4"/>
  <c r="L7686" i="4"/>
  <c r="L7688" i="4"/>
  <c r="L7690" i="4"/>
  <c r="L7692" i="4"/>
  <c r="L7694" i="4"/>
  <c r="L7696" i="4"/>
  <c r="L7698" i="4"/>
  <c r="Z7613" i="4"/>
  <c r="AA7613" i="4" s="1"/>
  <c r="AE7613" i="4" s="1"/>
  <c r="L7634" i="4"/>
  <c r="R7934" i="4"/>
  <c r="R7936" i="4" s="1"/>
  <c r="R7991" i="4"/>
  <c r="R7981" i="4"/>
  <c r="R7989" i="4"/>
  <c r="R7984" i="4"/>
  <c r="R7997" i="4"/>
  <c r="R7999" i="4"/>
  <c r="R7992" i="4"/>
  <c r="R7987" i="4"/>
  <c r="R7982" i="4"/>
  <c r="R7995" i="4"/>
  <c r="R7990" i="4"/>
  <c r="R7985" i="4"/>
  <c r="R7998" i="4"/>
  <c r="R7980" i="4"/>
  <c r="R7993" i="4"/>
  <c r="Z7916" i="4"/>
  <c r="AA7916" i="4" s="1"/>
  <c r="AE7916" i="4" s="1"/>
  <c r="R7988" i="4"/>
  <c r="R7996" i="4"/>
  <c r="R7983" i="4"/>
  <c r="R7994" i="4"/>
  <c r="R7986" i="4"/>
  <c r="R7979" i="4"/>
  <c r="R7925" i="4"/>
  <c r="R8023" i="4"/>
  <c r="R7927" i="4"/>
  <c r="H7681" i="4"/>
  <c r="H7683" i="4"/>
  <c r="H7685" i="4"/>
  <c r="H7687" i="4"/>
  <c r="H7689" i="4"/>
  <c r="H7691" i="4"/>
  <c r="H7693" i="4"/>
  <c r="H7695" i="4"/>
  <c r="H7697" i="4"/>
  <c r="H7699" i="4"/>
  <c r="H7682" i="4"/>
  <c r="H7692" i="4"/>
  <c r="H7698" i="4"/>
  <c r="H7634" i="4"/>
  <c r="H7636" i="4" s="1"/>
  <c r="H7680" i="4"/>
  <c r="H7684" i="4"/>
  <c r="H7686" i="4"/>
  <c r="H7690" i="4"/>
  <c r="H7694" i="4"/>
  <c r="H7696" i="4"/>
  <c r="H7688" i="4"/>
  <c r="Z7611" i="4"/>
  <c r="AA7611" i="4" s="1"/>
  <c r="AE7611" i="4" s="1"/>
  <c r="H7679" i="4"/>
  <c r="T7679" i="4" s="1"/>
  <c r="R7723" i="4"/>
  <c r="T7234" i="4"/>
  <c r="T7236" i="4" s="1"/>
  <c r="T7323" i="4"/>
  <c r="L7321" i="4"/>
  <c r="L7323" i="4"/>
  <c r="Y7413" i="4"/>
  <c r="L7521" i="4"/>
  <c r="L7523" i="4"/>
  <c r="H7934" i="4"/>
  <c r="H7936" i="4" s="1"/>
  <c r="H7982" i="4"/>
  <c r="H7994" i="4"/>
  <c r="H7989" i="4"/>
  <c r="H7990" i="4"/>
  <c r="H7991" i="4"/>
  <c r="H7992" i="4"/>
  <c r="H7980" i="4"/>
  <c r="H7993" i="4"/>
  <c r="H7981" i="4"/>
  <c r="H7995" i="4"/>
  <c r="H7983" i="4"/>
  <c r="H7996" i="4"/>
  <c r="H7987" i="4"/>
  <c r="H7984" i="4"/>
  <c r="H7997" i="4"/>
  <c r="H7985" i="4"/>
  <c r="H7998" i="4"/>
  <c r="H7979" i="4"/>
  <c r="T7979" i="4" s="1"/>
  <c r="H7986" i="4"/>
  <c r="H7999" i="4"/>
  <c r="H7988" i="4"/>
  <c r="Z7911" i="4"/>
  <c r="AA7911" i="4" s="1"/>
  <c r="AE7911" i="4" s="1"/>
  <c r="H7927" i="4"/>
  <c r="H8023" i="4"/>
  <c r="H7925" i="4"/>
  <c r="R7791" i="4"/>
  <c r="R7784" i="4"/>
  <c r="R7796" i="4"/>
  <c r="R7789" i="4"/>
  <c r="R7782" i="4"/>
  <c r="R7794" i="4"/>
  <c r="R7787" i="4"/>
  <c r="R7799" i="4"/>
  <c r="R7780" i="4"/>
  <c r="R7792" i="4"/>
  <c r="R7779" i="4"/>
  <c r="R7785" i="4"/>
  <c r="R7797" i="4"/>
  <c r="R7790" i="4"/>
  <c r="R7783" i="4"/>
  <c r="R7795" i="4"/>
  <c r="R7788" i="4"/>
  <c r="R7781" i="4"/>
  <c r="R7786" i="4"/>
  <c r="R7793" i="4"/>
  <c r="R7798" i="4"/>
  <c r="R7734" i="4"/>
  <c r="R7736" i="4" s="1"/>
  <c r="R7823" i="4"/>
  <c r="R7725" i="4"/>
  <c r="R7727" i="4"/>
  <c r="R7235" i="4"/>
  <c r="R7323" i="4"/>
  <c r="R7321" i="4"/>
  <c r="R7423" i="4" s="1"/>
  <c r="Z7117" i="4"/>
  <c r="AA7117" i="4" s="1"/>
  <c r="T7134" i="4"/>
  <c r="T7136" i="4" s="1"/>
  <c r="Y7113" i="4"/>
  <c r="L7221" i="4"/>
  <c r="L7225" i="4" s="1"/>
  <c r="H7421" i="4"/>
  <c r="H7135" i="4"/>
  <c r="H7221" i="4"/>
  <c r="Y7211" i="4"/>
  <c r="H7321" i="4"/>
  <c r="H7325" i="4" s="1"/>
  <c r="H7323" i="4"/>
  <c r="L7335" i="4"/>
  <c r="L7421" i="4"/>
  <c r="H7523" i="4"/>
  <c r="H7521" i="4"/>
  <c r="N7989" i="4"/>
  <c r="N7984" i="4"/>
  <c r="N7992" i="4"/>
  <c r="N7987" i="4"/>
  <c r="N7979" i="4"/>
  <c r="Z7914" i="4"/>
  <c r="AA7914" i="4" s="1"/>
  <c r="AE7914" i="4" s="1"/>
  <c r="N7990" i="4"/>
  <c r="N7982" i="4"/>
  <c r="N7995" i="4"/>
  <c r="N7985" i="4"/>
  <c r="N7998" i="4"/>
  <c r="N7980" i="4"/>
  <c r="N7993" i="4"/>
  <c r="N7988" i="4"/>
  <c r="N7934" i="4"/>
  <c r="N7936" i="4" s="1"/>
  <c r="N7981" i="4"/>
  <c r="N7983" i="4"/>
  <c r="N7996" i="4"/>
  <c r="N7991" i="4"/>
  <c r="N7999" i="4"/>
  <c r="N7986" i="4"/>
  <c r="N7994" i="4"/>
  <c r="N7997" i="4"/>
  <c r="N7925" i="4"/>
  <c r="N8023" i="4"/>
  <c r="N7927" i="4"/>
  <c r="R7627" i="4"/>
  <c r="T7223" i="4"/>
  <c r="Y7416" i="4"/>
  <c r="P7435" i="4"/>
  <c r="P7427" i="4"/>
  <c r="H7435" i="4"/>
  <c r="L7425" i="4"/>
  <c r="R7435" i="4"/>
  <c r="Y7411" i="4"/>
  <c r="L7435" i="4"/>
  <c r="L7427" i="4"/>
  <c r="Y7412" i="4"/>
  <c r="R7425" i="4"/>
  <c r="P7425" i="4"/>
  <c r="N7435" i="4"/>
  <c r="Y7414" i="4"/>
  <c r="J7325" i="4"/>
  <c r="J7335" i="4"/>
  <c r="Y7312" i="4"/>
  <c r="L7327" i="4"/>
  <c r="Y7311" i="4"/>
  <c r="H7335" i="4"/>
  <c r="Y7313" i="4"/>
  <c r="N7335" i="4"/>
  <c r="P7335" i="4"/>
  <c r="T7336" i="4"/>
  <c r="Y7315" i="4"/>
  <c r="R7335" i="4"/>
  <c r="R7327" i="4"/>
  <c r="H7235" i="4"/>
  <c r="H7227" i="4"/>
  <c r="R7227" i="4"/>
  <c r="P7235" i="4"/>
  <c r="Y7213" i="4"/>
  <c r="P7227" i="4"/>
  <c r="L7227" i="4"/>
  <c r="L7235" i="4"/>
  <c r="H7225" i="4"/>
  <c r="R7225" i="4"/>
  <c r="Y7216" i="4"/>
  <c r="AA7217" i="4"/>
  <c r="Y7214" i="4"/>
  <c r="N7235" i="4"/>
  <c r="J7235" i="4"/>
  <c r="Y7212" i="4"/>
  <c r="J7227" i="4"/>
  <c r="J7225" i="4"/>
  <c r="Y7011" i="4"/>
  <c r="H7121" i="4"/>
  <c r="H7223" i="4" s="1"/>
  <c r="J7135" i="4"/>
  <c r="Y7111" i="4"/>
  <c r="Y7115" i="4"/>
  <c r="P7135" i="4"/>
  <c r="L7127" i="4"/>
  <c r="L7135" i="4"/>
  <c r="J7127" i="4"/>
  <c r="Y7114" i="4"/>
  <c r="N7125" i="4"/>
  <c r="N7127" i="4"/>
  <c r="Y7116" i="4"/>
  <c r="R7135" i="4"/>
  <c r="AA6817" i="4"/>
  <c r="Y6815" i="4"/>
  <c r="P6921" i="4"/>
  <c r="R7021" i="4"/>
  <c r="R7027" i="4" s="1"/>
  <c r="Y6711" i="4"/>
  <c r="H6821" i="4"/>
  <c r="Y6811" i="4"/>
  <c r="H6923" i="4"/>
  <c r="H6921" i="4"/>
  <c r="H6925" i="4" s="1"/>
  <c r="L7021" i="4"/>
  <c r="L7123" i="4" s="1"/>
  <c r="Y6814" i="4"/>
  <c r="N6921" i="4"/>
  <c r="N7023" i="4" s="1"/>
  <c r="L6735" i="4"/>
  <c r="L6821" i="4"/>
  <c r="L6923" i="4" s="1"/>
  <c r="H6927" i="4"/>
  <c r="H7021" i="4"/>
  <c r="H7025" i="4" s="1"/>
  <c r="Y6813" i="4"/>
  <c r="L6921" i="4"/>
  <c r="L6925" i="4" s="1"/>
  <c r="Y6816" i="4"/>
  <c r="R6921" i="4"/>
  <c r="R7023" i="4" s="1"/>
  <c r="N7021" i="4"/>
  <c r="N7123" i="4" s="1"/>
  <c r="T7023" i="4"/>
  <c r="AA6917" i="4"/>
  <c r="J6821" i="4"/>
  <c r="J6923" i="4" s="1"/>
  <c r="AA6717" i="4"/>
  <c r="T7034" i="4"/>
  <c r="T7036" i="4" s="1"/>
  <c r="Z7017" i="4"/>
  <c r="AA7017" i="4" s="1"/>
  <c r="Y6812" i="4"/>
  <c r="J6921" i="4"/>
  <c r="Y6716" i="4"/>
  <c r="R6821" i="4"/>
  <c r="R6825" i="4" s="1"/>
  <c r="T6925" i="4"/>
  <c r="P6935" i="4"/>
  <c r="P7021" i="4"/>
  <c r="P7123" i="4" s="1"/>
  <c r="T6834" i="4"/>
  <c r="T6836" i="4" s="1"/>
  <c r="Z6817" i="4"/>
  <c r="N6735" i="4"/>
  <c r="N6821" i="4"/>
  <c r="N6923" i="4" s="1"/>
  <c r="T7027" i="4"/>
  <c r="P6821" i="4"/>
  <c r="P6827" i="4" s="1"/>
  <c r="J7021" i="4"/>
  <c r="J7025" i="4" s="1"/>
  <c r="L7025" i="4"/>
  <c r="L7027" i="4"/>
  <c r="L7035" i="4"/>
  <c r="N7035" i="4"/>
  <c r="R7025" i="4"/>
  <c r="R7035" i="4"/>
  <c r="J7035" i="4"/>
  <c r="J7027" i="4"/>
  <c r="H7035" i="4"/>
  <c r="P7035" i="4"/>
  <c r="Y6915" i="4"/>
  <c r="Y6913" i="4"/>
  <c r="H6935" i="4"/>
  <c r="Y6911" i="4"/>
  <c r="L6927" i="4"/>
  <c r="L6935" i="4"/>
  <c r="R6935" i="4"/>
  <c r="Y6916" i="4"/>
  <c r="J6935" i="4"/>
  <c r="Y6912" i="4"/>
  <c r="Y6914" i="4"/>
  <c r="N6935" i="4"/>
  <c r="N6927" i="4"/>
  <c r="P6825" i="4"/>
  <c r="H6835" i="4"/>
  <c r="J6827" i="4"/>
  <c r="J6835" i="4"/>
  <c r="R6827" i="4"/>
  <c r="R6835" i="4"/>
  <c r="N6835" i="4"/>
  <c r="N6825" i="4"/>
  <c r="P6835" i="4"/>
  <c r="L6835" i="4"/>
  <c r="R6735" i="4"/>
  <c r="Y6715" i="4"/>
  <c r="P6735" i="4"/>
  <c r="Y6714" i="4"/>
  <c r="Y6713" i="4"/>
  <c r="H6735" i="4"/>
  <c r="J6735" i="4"/>
  <c r="Y6712" i="4"/>
  <c r="Y6617" i="4"/>
  <c r="P6619" i="4"/>
  <c r="H6619" i="4"/>
  <c r="R6619" i="4"/>
  <c r="J6619" i="4"/>
  <c r="L6619" i="4"/>
  <c r="N6619" i="4"/>
  <c r="T6530" i="4"/>
  <c r="AA7211" i="4" l="1"/>
  <c r="AE7211" i="4" s="1"/>
  <c r="N7334" i="4"/>
  <c r="N7379" i="4"/>
  <c r="Z7314" i="4"/>
  <c r="N7380" i="4"/>
  <c r="N7382" i="4"/>
  <c r="N7384" i="4"/>
  <c r="N7386" i="4"/>
  <c r="N7388" i="4"/>
  <c r="N7390" i="4"/>
  <c r="N7392" i="4"/>
  <c r="N7394" i="4"/>
  <c r="N7396" i="4"/>
  <c r="N7398" i="4"/>
  <c r="N7381" i="4"/>
  <c r="N7387" i="4"/>
  <c r="N7393" i="4"/>
  <c r="N7399" i="4"/>
  <c r="N7391" i="4"/>
  <c r="N7383" i="4"/>
  <c r="N7389" i="4"/>
  <c r="N7395" i="4"/>
  <c r="N7385" i="4"/>
  <c r="N7397" i="4"/>
  <c r="N7323" i="4"/>
  <c r="R7134" i="4"/>
  <c r="R7182" i="4"/>
  <c r="R7194" i="4"/>
  <c r="R7183" i="4"/>
  <c r="R7195" i="4"/>
  <c r="R7185" i="4"/>
  <c r="R7197" i="4"/>
  <c r="R7186" i="4"/>
  <c r="R7198" i="4"/>
  <c r="R7187" i="4"/>
  <c r="R7199" i="4"/>
  <c r="R7188" i="4"/>
  <c r="R7179" i="4"/>
  <c r="R7189" i="4"/>
  <c r="Z7116" i="4"/>
  <c r="R7192" i="4"/>
  <c r="R7190" i="4"/>
  <c r="R7180" i="4"/>
  <c r="R7193" i="4"/>
  <c r="R7181" i="4"/>
  <c r="R7191" i="4"/>
  <c r="R7196" i="4"/>
  <c r="R7184" i="4"/>
  <c r="L7191" i="4"/>
  <c r="L7180" i="4"/>
  <c r="L7192" i="4"/>
  <c r="L7182" i="4"/>
  <c r="L7194" i="4"/>
  <c r="Z7113" i="4"/>
  <c r="L7183" i="4"/>
  <c r="L7195" i="4"/>
  <c r="L7184" i="4"/>
  <c r="L7196" i="4"/>
  <c r="L7185" i="4"/>
  <c r="L7197" i="4"/>
  <c r="L7134" i="4"/>
  <c r="L7186" i="4"/>
  <c r="L7198" i="4"/>
  <c r="L7188" i="4"/>
  <c r="L7193" i="4"/>
  <c r="L7199" i="4"/>
  <c r="L7181" i="4"/>
  <c r="L7187" i="4"/>
  <c r="L7190" i="4"/>
  <c r="L7179" i="4"/>
  <c r="L7189" i="4"/>
  <c r="R7123" i="4"/>
  <c r="P7336" i="4"/>
  <c r="P7323" i="4"/>
  <c r="N7523" i="4"/>
  <c r="J7434" i="4"/>
  <c r="J7491" i="4"/>
  <c r="J7480" i="4"/>
  <c r="J7492" i="4"/>
  <c r="J7479" i="4"/>
  <c r="J7481" i="4"/>
  <c r="J7493" i="4"/>
  <c r="J7482" i="4"/>
  <c r="J7494" i="4"/>
  <c r="J7483" i="4"/>
  <c r="J7495" i="4"/>
  <c r="Z7412" i="4"/>
  <c r="AA7412" i="4" s="1"/>
  <c r="AE7412" i="4" s="1"/>
  <c r="J7484" i="4"/>
  <c r="J7496" i="4"/>
  <c r="J7487" i="4"/>
  <c r="J7485" i="4"/>
  <c r="J7497" i="4"/>
  <c r="J7499" i="4"/>
  <c r="J7486" i="4"/>
  <c r="J7498" i="4"/>
  <c r="J7488" i="4"/>
  <c r="J7489" i="4"/>
  <c r="J7490" i="4"/>
  <c r="Z7315" i="4"/>
  <c r="P7379" i="4"/>
  <c r="P7380" i="4"/>
  <c r="P7382" i="4"/>
  <c r="P7384" i="4"/>
  <c r="P7386" i="4"/>
  <c r="P7388" i="4"/>
  <c r="P7390" i="4"/>
  <c r="P7392" i="4"/>
  <c r="P7394" i="4"/>
  <c r="P7396" i="4"/>
  <c r="P7398" i="4"/>
  <c r="P7385" i="4"/>
  <c r="P7391" i="4"/>
  <c r="P7397" i="4"/>
  <c r="P7381" i="4"/>
  <c r="P7387" i="4"/>
  <c r="P7393" i="4"/>
  <c r="P7399" i="4"/>
  <c r="P7383" i="4"/>
  <c r="P7389" i="4"/>
  <c r="P7395" i="4"/>
  <c r="P7334" i="4"/>
  <c r="R6923" i="4"/>
  <c r="R7136" i="4"/>
  <c r="N7336" i="4"/>
  <c r="AA7411" i="4"/>
  <c r="AE7411" i="4" s="1"/>
  <c r="H7234" i="4"/>
  <c r="H7280" i="4"/>
  <c r="H7282" i="4"/>
  <c r="H7284" i="4"/>
  <c r="H7286" i="4"/>
  <c r="H7288" i="4"/>
  <c r="H7290" i="4"/>
  <c r="H7292" i="4"/>
  <c r="H7294" i="4"/>
  <c r="H7296" i="4"/>
  <c r="H7298" i="4"/>
  <c r="H7279" i="4"/>
  <c r="T7279" i="4" s="1"/>
  <c r="H7281" i="4"/>
  <c r="H7283" i="4"/>
  <c r="H7285" i="4"/>
  <c r="H7287" i="4"/>
  <c r="H7289" i="4"/>
  <c r="H7291" i="4"/>
  <c r="H7293" i="4"/>
  <c r="H7295" i="4"/>
  <c r="H7297" i="4"/>
  <c r="H7299" i="4"/>
  <c r="Z7211" i="4"/>
  <c r="R7236" i="4"/>
  <c r="N7134" i="4"/>
  <c r="N7188" i="4"/>
  <c r="N7179" i="4"/>
  <c r="Z7114" i="4"/>
  <c r="N7189" i="4"/>
  <c r="N7191" i="4"/>
  <c r="N7180" i="4"/>
  <c r="N7192" i="4"/>
  <c r="N7181" i="4"/>
  <c r="N7193" i="4"/>
  <c r="N7182" i="4"/>
  <c r="N7194" i="4"/>
  <c r="N7183" i="4"/>
  <c r="N7195" i="4"/>
  <c r="N7185" i="4"/>
  <c r="N7186" i="4"/>
  <c r="N7187" i="4"/>
  <c r="N7190" i="4"/>
  <c r="N7196" i="4"/>
  <c r="N7197" i="4"/>
  <c r="N7198" i="4"/>
  <c r="N7199" i="4"/>
  <c r="N7184" i="4"/>
  <c r="N7534" i="4"/>
  <c r="N7536" i="4" s="1"/>
  <c r="N7579" i="4"/>
  <c r="N7580" i="4"/>
  <c r="N7582" i="4"/>
  <c r="N7584" i="4"/>
  <c r="N7586" i="4"/>
  <c r="N7588" i="4"/>
  <c r="N7590" i="4"/>
  <c r="N7592" i="4"/>
  <c r="N7594" i="4"/>
  <c r="N7596" i="4"/>
  <c r="N7598" i="4"/>
  <c r="N7593" i="4"/>
  <c r="N7595" i="4"/>
  <c r="N7581" i="4"/>
  <c r="N7599" i="4"/>
  <c r="N7589" i="4"/>
  <c r="N7597" i="4"/>
  <c r="N7583" i="4"/>
  <c r="N7585" i="4"/>
  <c r="N7587" i="4"/>
  <c r="N7591" i="4"/>
  <c r="Z7514" i="4"/>
  <c r="AA7514" i="4" s="1"/>
  <c r="AE7514" i="4" s="1"/>
  <c r="N7525" i="4"/>
  <c r="N7527" i="4"/>
  <c r="N7623" i="4"/>
  <c r="Z7214" i="4"/>
  <c r="N7279" i="4"/>
  <c r="N7280" i="4"/>
  <c r="N7282" i="4"/>
  <c r="N7284" i="4"/>
  <c r="N7286" i="4"/>
  <c r="N7288" i="4"/>
  <c r="N7290" i="4"/>
  <c r="N7292" i="4"/>
  <c r="N7294" i="4"/>
  <c r="N7296" i="4"/>
  <c r="N7298" i="4"/>
  <c r="N7234" i="4"/>
  <c r="N7236" i="4" s="1"/>
  <c r="N7285" i="4"/>
  <c r="N7295" i="4"/>
  <c r="N7281" i="4"/>
  <c r="N7299" i="4"/>
  <c r="N7291" i="4"/>
  <c r="N7283" i="4"/>
  <c r="N7287" i="4"/>
  <c r="N7293" i="4"/>
  <c r="N7289" i="4"/>
  <c r="N7297" i="4"/>
  <c r="L7136" i="4"/>
  <c r="L7380" i="4"/>
  <c r="L7382" i="4"/>
  <c r="L7384" i="4"/>
  <c r="L7386" i="4"/>
  <c r="L7388" i="4"/>
  <c r="L7390" i="4"/>
  <c r="L7392" i="4"/>
  <c r="L7394" i="4"/>
  <c r="L7396" i="4"/>
  <c r="L7398" i="4"/>
  <c r="L7379" i="4"/>
  <c r="L7334" i="4"/>
  <c r="L7336" i="4" s="1"/>
  <c r="Z7313" i="4"/>
  <c r="L7381" i="4"/>
  <c r="L7387" i="4"/>
  <c r="L7383" i="4"/>
  <c r="L7389" i="4"/>
  <c r="L7395" i="4"/>
  <c r="L7385" i="4"/>
  <c r="L7399" i="4"/>
  <c r="L7391" i="4"/>
  <c r="L7393" i="4"/>
  <c r="L7397" i="4"/>
  <c r="J7125" i="4"/>
  <c r="N7327" i="4"/>
  <c r="R7534" i="4"/>
  <c r="R7536" i="4" s="1"/>
  <c r="R7581" i="4"/>
  <c r="R7583" i="4"/>
  <c r="R7585" i="4"/>
  <c r="R7587" i="4"/>
  <c r="R7589" i="4"/>
  <c r="R7591" i="4"/>
  <c r="R7593" i="4"/>
  <c r="R7595" i="4"/>
  <c r="R7597" i="4"/>
  <c r="R7599" i="4"/>
  <c r="Z7516" i="4"/>
  <c r="AA7516" i="4" s="1"/>
  <c r="AE7516" i="4" s="1"/>
  <c r="R7579" i="4"/>
  <c r="R7580" i="4"/>
  <c r="R7582" i="4"/>
  <c r="R7584" i="4"/>
  <c r="R7586" i="4"/>
  <c r="R7588" i="4"/>
  <c r="R7590" i="4"/>
  <c r="R7592" i="4"/>
  <c r="R7594" i="4"/>
  <c r="R7596" i="4"/>
  <c r="R7598" i="4"/>
  <c r="R7527" i="4"/>
  <c r="R7525" i="4"/>
  <c r="R7623" i="4"/>
  <c r="J7380" i="4"/>
  <c r="J7382" i="4"/>
  <c r="J7384" i="4"/>
  <c r="J7386" i="4"/>
  <c r="J7390" i="4"/>
  <c r="J7392" i="4"/>
  <c r="J7396" i="4"/>
  <c r="J7398" i="4"/>
  <c r="J7388" i="4"/>
  <c r="J7394" i="4"/>
  <c r="J7379" i="4"/>
  <c r="J7334" i="4"/>
  <c r="J7336" i="4" s="1"/>
  <c r="Z7312" i="4"/>
  <c r="J7393" i="4"/>
  <c r="J7381" i="4"/>
  <c r="J7387" i="4"/>
  <c r="J7399" i="4"/>
  <c r="J7383" i="4"/>
  <c r="J7389" i="4"/>
  <c r="J7395" i="4"/>
  <c r="J7385" i="4"/>
  <c r="J7391" i="4"/>
  <c r="J7397" i="4"/>
  <c r="J7523" i="4"/>
  <c r="AA7113" i="4"/>
  <c r="AE7113" i="4" s="1"/>
  <c r="R7336" i="4"/>
  <c r="AA7312" i="4"/>
  <c r="AE7312" i="4" s="1"/>
  <c r="N6925" i="4"/>
  <c r="L7023" i="4"/>
  <c r="AA7116" i="4"/>
  <c r="AE7116" i="4" s="1"/>
  <c r="J7136" i="4"/>
  <c r="N7225" i="4"/>
  <c r="N7325" i="4"/>
  <c r="N7427" i="4"/>
  <c r="H7534" i="4"/>
  <c r="H7536" i="4" s="1"/>
  <c r="H7580" i="4"/>
  <c r="H7582" i="4"/>
  <c r="H7584" i="4"/>
  <c r="H7586" i="4"/>
  <c r="H7588" i="4"/>
  <c r="H7590" i="4"/>
  <c r="H7592" i="4"/>
  <c r="H7594" i="4"/>
  <c r="H7596" i="4"/>
  <c r="H7598" i="4"/>
  <c r="Z7511" i="4"/>
  <c r="AA7511" i="4" s="1"/>
  <c r="AE7511" i="4" s="1"/>
  <c r="H7579" i="4"/>
  <c r="T7579" i="4" s="1"/>
  <c r="H7581" i="4"/>
  <c r="H7583" i="4"/>
  <c r="H7585" i="4"/>
  <c r="H7587" i="4"/>
  <c r="H7589" i="4"/>
  <c r="H7591" i="4"/>
  <c r="H7593" i="4"/>
  <c r="H7595" i="4"/>
  <c r="H7597" i="4"/>
  <c r="H7599" i="4"/>
  <c r="H7527" i="4"/>
  <c r="H7623" i="4"/>
  <c r="H7525" i="4"/>
  <c r="H7434" i="4"/>
  <c r="H7436" i="4" s="1"/>
  <c r="H7490" i="4"/>
  <c r="H7491" i="4"/>
  <c r="H7480" i="4"/>
  <c r="H7492" i="4"/>
  <c r="H7481" i="4"/>
  <c r="H7493" i="4"/>
  <c r="H7482" i="4"/>
  <c r="H7494" i="4"/>
  <c r="H7498" i="4"/>
  <c r="H7483" i="4"/>
  <c r="H7495" i="4"/>
  <c r="H7484" i="4"/>
  <c r="H7496" i="4"/>
  <c r="H7485" i="4"/>
  <c r="H7497" i="4"/>
  <c r="Z7411" i="4"/>
  <c r="H7486" i="4"/>
  <c r="H7479" i="4"/>
  <c r="T7479" i="4" s="1"/>
  <c r="H7487" i="4"/>
  <c r="H7488" i="4"/>
  <c r="H7489" i="4"/>
  <c r="H7499" i="4"/>
  <c r="J7234" i="4"/>
  <c r="J7279" i="4"/>
  <c r="J7284" i="4"/>
  <c r="J7299" i="4"/>
  <c r="J7285" i="4"/>
  <c r="J7281" i="4"/>
  <c r="J7290" i="4"/>
  <c r="J7291" i="4"/>
  <c r="J7286" i="4"/>
  <c r="J7294" i="4"/>
  <c r="J7280" i="4"/>
  <c r="J7287" i="4"/>
  <c r="J7296" i="4"/>
  <c r="J7289" i="4"/>
  <c r="J7282" i="4"/>
  <c r="J7297" i="4"/>
  <c r="J7298" i="4"/>
  <c r="J7295" i="4"/>
  <c r="J7283" i="4"/>
  <c r="J7292" i="4"/>
  <c r="J7288" i="4"/>
  <c r="J7293" i="4"/>
  <c r="Z7212" i="4"/>
  <c r="J7534" i="4"/>
  <c r="J7536" i="4" s="1"/>
  <c r="J7581" i="4"/>
  <c r="J7589" i="4"/>
  <c r="J7595" i="4"/>
  <c r="J7580" i="4"/>
  <c r="J7582" i="4"/>
  <c r="J7584" i="4"/>
  <c r="J7586" i="4"/>
  <c r="J7588" i="4"/>
  <c r="J7590" i="4"/>
  <c r="J7592" i="4"/>
  <c r="J7594" i="4"/>
  <c r="J7596" i="4"/>
  <c r="J7598" i="4"/>
  <c r="J7579" i="4"/>
  <c r="J7583" i="4"/>
  <c r="J7593" i="4"/>
  <c r="J7599" i="4"/>
  <c r="Z7512" i="4"/>
  <c r="AA7512" i="4" s="1"/>
  <c r="AE7512" i="4" s="1"/>
  <c r="J7597" i="4"/>
  <c r="J7591" i="4"/>
  <c r="J7587" i="4"/>
  <c r="J7585" i="4"/>
  <c r="J7623" i="4"/>
  <c r="J7527" i="4"/>
  <c r="J7525" i="4"/>
  <c r="AA7413" i="4"/>
  <c r="AE7413" i="4" s="1"/>
  <c r="J7182" i="4"/>
  <c r="J7194" i="4"/>
  <c r="J7183" i="4"/>
  <c r="J7195" i="4"/>
  <c r="J7185" i="4"/>
  <c r="J7197" i="4"/>
  <c r="J7186" i="4"/>
  <c r="J7198" i="4"/>
  <c r="J7187" i="4"/>
  <c r="J7199" i="4"/>
  <c r="Z7112" i="4"/>
  <c r="AA7112" i="4" s="1"/>
  <c r="AE7112" i="4" s="1"/>
  <c r="J7188" i="4"/>
  <c r="J7179" i="4"/>
  <c r="J7189" i="4"/>
  <c r="J7193" i="4"/>
  <c r="J7196" i="4"/>
  <c r="J7192" i="4"/>
  <c r="J7180" i="4"/>
  <c r="J7181" i="4"/>
  <c r="J7191" i="4"/>
  <c r="J7134" i="4"/>
  <c r="J7184" i="4"/>
  <c r="J7190" i="4"/>
  <c r="AA7315" i="4"/>
  <c r="AE7315" i="4" s="1"/>
  <c r="H7380" i="4"/>
  <c r="H7382" i="4"/>
  <c r="H7384" i="4"/>
  <c r="H7386" i="4"/>
  <c r="H7388" i="4"/>
  <c r="H7390" i="4"/>
  <c r="H7392" i="4"/>
  <c r="H7394" i="4"/>
  <c r="H7396" i="4"/>
  <c r="H7398" i="4"/>
  <c r="H7379" i="4"/>
  <c r="T7379" i="4" s="1"/>
  <c r="H7381" i="4"/>
  <c r="H7383" i="4"/>
  <c r="H7385" i="4"/>
  <c r="H7387" i="4"/>
  <c r="H7389" i="4"/>
  <c r="H7391" i="4"/>
  <c r="H7393" i="4"/>
  <c r="H7395" i="4"/>
  <c r="H7397" i="4"/>
  <c r="H7399" i="4"/>
  <c r="Z7311" i="4"/>
  <c r="AA7311" i="4" s="1"/>
  <c r="AE7311" i="4" s="1"/>
  <c r="H7334" i="4"/>
  <c r="H7336" i="4" s="1"/>
  <c r="N7136" i="4"/>
  <c r="J7236" i="4"/>
  <c r="R7334" i="4"/>
  <c r="R7381" i="4"/>
  <c r="R7383" i="4"/>
  <c r="R7385" i="4"/>
  <c r="R7387" i="4"/>
  <c r="R7389" i="4"/>
  <c r="R7391" i="4"/>
  <c r="R7393" i="4"/>
  <c r="R7395" i="4"/>
  <c r="R7397" i="4"/>
  <c r="R7399" i="4"/>
  <c r="R7379" i="4"/>
  <c r="R7380" i="4"/>
  <c r="R7382" i="4"/>
  <c r="R7384" i="4"/>
  <c r="R7386" i="4"/>
  <c r="R7388" i="4"/>
  <c r="R7390" i="4"/>
  <c r="R7392" i="4"/>
  <c r="R7394" i="4"/>
  <c r="R7396" i="4"/>
  <c r="R7398" i="4"/>
  <c r="Z7316" i="4"/>
  <c r="AA7316" i="4" s="1"/>
  <c r="AE7316" i="4" s="1"/>
  <c r="AA7214" i="4"/>
  <c r="AE7214" i="4" s="1"/>
  <c r="P7325" i="4"/>
  <c r="N7436" i="4"/>
  <c r="H7423" i="4"/>
  <c r="P7423" i="4"/>
  <c r="R7434" i="4"/>
  <c r="R7436" i="4" s="1"/>
  <c r="R7487" i="4"/>
  <c r="R7499" i="4"/>
  <c r="R7488" i="4"/>
  <c r="R7489" i="4"/>
  <c r="R7490" i="4"/>
  <c r="R7491" i="4"/>
  <c r="R7483" i="4"/>
  <c r="R7480" i="4"/>
  <c r="R7492" i="4"/>
  <c r="R7481" i="4"/>
  <c r="R7493" i="4"/>
  <c r="R7482" i="4"/>
  <c r="R7494" i="4"/>
  <c r="Z7416" i="4"/>
  <c r="AA7416" i="4" s="1"/>
  <c r="AE7416" i="4" s="1"/>
  <c r="R7495" i="4"/>
  <c r="R7484" i="4"/>
  <c r="R7479" i="4"/>
  <c r="R7485" i="4"/>
  <c r="R7486" i="4"/>
  <c r="R7496" i="4"/>
  <c r="R7498" i="4"/>
  <c r="R7497" i="4"/>
  <c r="J7436" i="4"/>
  <c r="J7427" i="4"/>
  <c r="P7134" i="4"/>
  <c r="P7136" i="4" s="1"/>
  <c r="P7185" i="4"/>
  <c r="P7197" i="4"/>
  <c r="P7186" i="4"/>
  <c r="P7198" i="4"/>
  <c r="P7188" i="4"/>
  <c r="P7179" i="4"/>
  <c r="P7189" i="4"/>
  <c r="P7190" i="4"/>
  <c r="P7191" i="4"/>
  <c r="P7180" i="4"/>
  <c r="P7192" i="4"/>
  <c r="P7199" i="4"/>
  <c r="P7181" i="4"/>
  <c r="P7182" i="4"/>
  <c r="P7183" i="4"/>
  <c r="P7184" i="4"/>
  <c r="P7196" i="4"/>
  <c r="P7187" i="4"/>
  <c r="P7193" i="4"/>
  <c r="Z7115" i="4"/>
  <c r="AA7115" i="4" s="1"/>
  <c r="AE7115" i="4" s="1"/>
  <c r="P7194" i="4"/>
  <c r="P7195" i="4"/>
  <c r="L7125" i="4"/>
  <c r="R7125" i="4"/>
  <c r="H7123" i="4"/>
  <c r="H7236" i="4"/>
  <c r="AA7313" i="4"/>
  <c r="AE7313" i="4" s="1"/>
  <c r="H7427" i="4"/>
  <c r="H7425" i="4"/>
  <c r="H7327" i="4"/>
  <c r="Z7515" i="4"/>
  <c r="AA7515" i="4" s="1"/>
  <c r="AE7515" i="4" s="1"/>
  <c r="P7581" i="4"/>
  <c r="P7583" i="4"/>
  <c r="P7585" i="4"/>
  <c r="P7587" i="4"/>
  <c r="P7589" i="4"/>
  <c r="P7591" i="4"/>
  <c r="P7593" i="4"/>
  <c r="P7595" i="4"/>
  <c r="P7597" i="4"/>
  <c r="P7599" i="4"/>
  <c r="P7580" i="4"/>
  <c r="P7590" i="4"/>
  <c r="P7598" i="4"/>
  <c r="P7586" i="4"/>
  <c r="P7592" i="4"/>
  <c r="P7579" i="4"/>
  <c r="P7584" i="4"/>
  <c r="P7594" i="4"/>
  <c r="P7588" i="4"/>
  <c r="P7596" i="4"/>
  <c r="P7582" i="4"/>
  <c r="P7534" i="4"/>
  <c r="P7536" i="4" s="1"/>
  <c r="P7527" i="4"/>
  <c r="P7623" i="4"/>
  <c r="P7525" i="4"/>
  <c r="N7423" i="4"/>
  <c r="Z7415" i="4"/>
  <c r="AA7415" i="4" s="1"/>
  <c r="AE7415" i="4" s="1"/>
  <c r="P7491" i="4"/>
  <c r="P7480" i="4"/>
  <c r="P7492" i="4"/>
  <c r="P7481" i="4"/>
  <c r="P7493" i="4"/>
  <c r="P7482" i="4"/>
  <c r="P7494" i="4"/>
  <c r="P7483" i="4"/>
  <c r="P7495" i="4"/>
  <c r="P7499" i="4"/>
  <c r="P7484" i="4"/>
  <c r="P7496" i="4"/>
  <c r="P7487" i="4"/>
  <c r="P7485" i="4"/>
  <c r="P7497" i="4"/>
  <c r="P7486" i="4"/>
  <c r="P7498" i="4"/>
  <c r="P7489" i="4"/>
  <c r="P7490" i="4"/>
  <c r="P7479" i="4"/>
  <c r="P7488" i="4"/>
  <c r="P7434" i="4"/>
  <c r="P7436" i="4" s="1"/>
  <c r="AA7212" i="4"/>
  <c r="AE7212" i="4" s="1"/>
  <c r="J7425" i="4"/>
  <c r="L7423" i="4"/>
  <c r="L7280" i="4"/>
  <c r="L7282" i="4"/>
  <c r="L7284" i="4"/>
  <c r="L7286" i="4"/>
  <c r="L7288" i="4"/>
  <c r="L7290" i="4"/>
  <c r="L7292" i="4"/>
  <c r="L7294" i="4"/>
  <c r="L7296" i="4"/>
  <c r="L7298" i="4"/>
  <c r="Z7213" i="4"/>
  <c r="AA7213" i="4" s="1"/>
  <c r="AE7213" i="4" s="1"/>
  <c r="L7279" i="4"/>
  <c r="L7234" i="4"/>
  <c r="L7236" i="4" s="1"/>
  <c r="L7289" i="4"/>
  <c r="L7299" i="4"/>
  <c r="L7295" i="4"/>
  <c r="L7285" i="4"/>
  <c r="L7281" i="4"/>
  <c r="L7291" i="4"/>
  <c r="L7287" i="4"/>
  <c r="L7293" i="4"/>
  <c r="L7297" i="4"/>
  <c r="L7283" i="4"/>
  <c r="P7234" i="4"/>
  <c r="P7236" i="4" s="1"/>
  <c r="Z7215" i="4"/>
  <c r="AA7215" i="4" s="1"/>
  <c r="AE7215" i="4" s="1"/>
  <c r="P7280" i="4"/>
  <c r="P7282" i="4"/>
  <c r="P7284" i="4"/>
  <c r="P7286" i="4"/>
  <c r="P7288" i="4"/>
  <c r="P7290" i="4"/>
  <c r="P7292" i="4"/>
  <c r="P7294" i="4"/>
  <c r="P7296" i="4"/>
  <c r="P7298" i="4"/>
  <c r="P7293" i="4"/>
  <c r="P7299" i="4"/>
  <c r="P7283" i="4"/>
  <c r="P7285" i="4"/>
  <c r="P7279" i="4"/>
  <c r="P7297" i="4"/>
  <c r="P7295" i="4"/>
  <c r="P7281" i="4"/>
  <c r="P7291" i="4"/>
  <c r="P7289" i="4"/>
  <c r="P7287" i="4"/>
  <c r="N7434" i="4"/>
  <c r="N7483" i="4"/>
  <c r="N7495" i="4"/>
  <c r="N7484" i="4"/>
  <c r="N7496" i="4"/>
  <c r="N7485" i="4"/>
  <c r="N7497" i="4"/>
  <c r="N7486" i="4"/>
  <c r="N7498" i="4"/>
  <c r="N7487" i="4"/>
  <c r="N7499" i="4"/>
  <c r="N7488" i="4"/>
  <c r="N7489" i="4"/>
  <c r="N7491" i="4"/>
  <c r="N7490" i="4"/>
  <c r="N7480" i="4"/>
  <c r="N7481" i="4"/>
  <c r="N7482" i="4"/>
  <c r="N7492" i="4"/>
  <c r="N7493" i="4"/>
  <c r="N7494" i="4"/>
  <c r="N7479" i="4"/>
  <c r="Z7414" i="4"/>
  <c r="AA7414" i="4" s="1"/>
  <c r="AE7414" i="4" s="1"/>
  <c r="P7327" i="4"/>
  <c r="R6925" i="4"/>
  <c r="H7023" i="4"/>
  <c r="AA7114" i="4"/>
  <c r="AE7114" i="4" s="1"/>
  <c r="R7325" i="4"/>
  <c r="L7325" i="4"/>
  <c r="L7434" i="4"/>
  <c r="L7436" i="4" s="1"/>
  <c r="L7487" i="4"/>
  <c r="L7499" i="4"/>
  <c r="L7479" i="4"/>
  <c r="L7488" i="4"/>
  <c r="Z7413" i="4"/>
  <c r="L7489" i="4"/>
  <c r="L7490" i="4"/>
  <c r="L7491" i="4"/>
  <c r="L7495" i="4"/>
  <c r="L7480" i="4"/>
  <c r="L7492" i="4"/>
  <c r="L7481" i="4"/>
  <c r="L7493" i="4"/>
  <c r="L7482" i="4"/>
  <c r="L7494" i="4"/>
  <c r="L7483" i="4"/>
  <c r="L7497" i="4"/>
  <c r="L7498" i="4"/>
  <c r="L7486" i="4"/>
  <c r="L7496" i="4"/>
  <c r="L7484" i="4"/>
  <c r="L7485" i="4"/>
  <c r="L7223" i="4"/>
  <c r="L7534" i="4"/>
  <c r="L7536" i="4" s="1"/>
  <c r="L7591" i="4"/>
  <c r="L7588" i="4"/>
  <c r="L7596" i="4"/>
  <c r="Z7513" i="4"/>
  <c r="AA7513" i="4" s="1"/>
  <c r="AE7513" i="4" s="1"/>
  <c r="L7580" i="4"/>
  <c r="L7590" i="4"/>
  <c r="L7594" i="4"/>
  <c r="L7581" i="4"/>
  <c r="L7589" i="4"/>
  <c r="L7593" i="4"/>
  <c r="L7599" i="4"/>
  <c r="L7582" i="4"/>
  <c r="L7584" i="4"/>
  <c r="L7586" i="4"/>
  <c r="L7592" i="4"/>
  <c r="L7598" i="4"/>
  <c r="L7585" i="4"/>
  <c r="L7597" i="4"/>
  <c r="L7579" i="4"/>
  <c r="L7595" i="4"/>
  <c r="L7587" i="4"/>
  <c r="L7583" i="4"/>
  <c r="L7525" i="4"/>
  <c r="L7623" i="4"/>
  <c r="L7527" i="4"/>
  <c r="P7223" i="4"/>
  <c r="AA7314" i="4"/>
  <c r="AE7314" i="4" s="1"/>
  <c r="R7234" i="4"/>
  <c r="R7281" i="4"/>
  <c r="R7283" i="4"/>
  <c r="R7285" i="4"/>
  <c r="R7287" i="4"/>
  <c r="R7289" i="4"/>
  <c r="R7291" i="4"/>
  <c r="R7293" i="4"/>
  <c r="R7295" i="4"/>
  <c r="R7297" i="4"/>
  <c r="R7299" i="4"/>
  <c r="R7279" i="4"/>
  <c r="R7280" i="4"/>
  <c r="R7282" i="4"/>
  <c r="R7284" i="4"/>
  <c r="R7286" i="4"/>
  <c r="R7288" i="4"/>
  <c r="R7290" i="4"/>
  <c r="R7292" i="4"/>
  <c r="R7294" i="4"/>
  <c r="R7296" i="4"/>
  <c r="R7298" i="4"/>
  <c r="Z7216" i="4"/>
  <c r="AA7216" i="4" s="1"/>
  <c r="AE7216" i="4" s="1"/>
  <c r="H7134" i="4"/>
  <c r="H7136" i="4" s="1"/>
  <c r="H7189" i="4"/>
  <c r="H7190" i="4"/>
  <c r="H7192" i="4"/>
  <c r="H7181" i="4"/>
  <c r="H7193" i="4"/>
  <c r="H7182" i="4"/>
  <c r="H7194" i="4"/>
  <c r="H7183" i="4"/>
  <c r="H7195" i="4"/>
  <c r="H7184" i="4"/>
  <c r="H7196" i="4"/>
  <c r="H7185" i="4"/>
  <c r="H7197" i="4"/>
  <c r="H7186" i="4"/>
  <c r="H7198" i="4"/>
  <c r="H7187" i="4"/>
  <c r="H7199" i="4"/>
  <c r="H7188" i="4"/>
  <c r="H7179" i="4"/>
  <c r="T7179" i="4" s="1"/>
  <c r="H7191" i="4"/>
  <c r="H7180" i="4"/>
  <c r="Z7111" i="4"/>
  <c r="AA7111" i="4" s="1"/>
  <c r="AE7111" i="4" s="1"/>
  <c r="H7127" i="4"/>
  <c r="H7125" i="4"/>
  <c r="P6934" i="4"/>
  <c r="P6985" i="4"/>
  <c r="P6989" i="4"/>
  <c r="P6993" i="4"/>
  <c r="P6997" i="4"/>
  <c r="P6981" i="4"/>
  <c r="P6983" i="4"/>
  <c r="P6987" i="4"/>
  <c r="P6991" i="4"/>
  <c r="P6995" i="4"/>
  <c r="P6999" i="4"/>
  <c r="P6979" i="4"/>
  <c r="Z6915" i="4"/>
  <c r="P6980" i="4"/>
  <c r="P6982" i="4"/>
  <c r="P6984" i="4"/>
  <c r="P6986" i="4"/>
  <c r="P6988" i="4"/>
  <c r="P6990" i="4"/>
  <c r="P6992" i="4"/>
  <c r="P6994" i="4"/>
  <c r="P6996" i="4"/>
  <c r="P6998" i="4"/>
  <c r="Y6614" i="4"/>
  <c r="N6721" i="4"/>
  <c r="J6934" i="4"/>
  <c r="J6980" i="4"/>
  <c r="J6982" i="4"/>
  <c r="J6984" i="4"/>
  <c r="J6986" i="4"/>
  <c r="J6988" i="4"/>
  <c r="J6990" i="4"/>
  <c r="J6992" i="4"/>
  <c r="J6994" i="4"/>
  <c r="J6996" i="4"/>
  <c r="J6998" i="4"/>
  <c r="J6985" i="4"/>
  <c r="J6997" i="4"/>
  <c r="J6981" i="4"/>
  <c r="J6993" i="4"/>
  <c r="J6983" i="4"/>
  <c r="J6991" i="4"/>
  <c r="J6995" i="4"/>
  <c r="J6979" i="4"/>
  <c r="J6999" i="4"/>
  <c r="J6987" i="4"/>
  <c r="J6989" i="4"/>
  <c r="Z6912" i="4"/>
  <c r="AA6912" i="4" s="1"/>
  <c r="AE6912" i="4" s="1"/>
  <c r="Y6612" i="4"/>
  <c r="J6721" i="4"/>
  <c r="AA6811" i="4"/>
  <c r="AE6811" i="4" s="1"/>
  <c r="J7036" i="4"/>
  <c r="J7034" i="4"/>
  <c r="J7080" i="4"/>
  <c r="J7082" i="4"/>
  <c r="J7084" i="4"/>
  <c r="J7086" i="4"/>
  <c r="J7088" i="4"/>
  <c r="J7090" i="4"/>
  <c r="J7092" i="4"/>
  <c r="J7094" i="4"/>
  <c r="J7096" i="4"/>
  <c r="J7098" i="4"/>
  <c r="J7095" i="4"/>
  <c r="J7089" i="4"/>
  <c r="Z7012" i="4"/>
  <c r="AA7012" i="4" s="1"/>
  <c r="AE7012" i="4" s="1"/>
  <c r="J7085" i="4"/>
  <c r="J7091" i="4"/>
  <c r="J7097" i="4"/>
  <c r="J7079" i="4"/>
  <c r="J7083" i="4"/>
  <c r="J7093" i="4"/>
  <c r="J7081" i="4"/>
  <c r="J7087" i="4"/>
  <c r="J7099" i="4"/>
  <c r="N6934" i="4"/>
  <c r="N6936" i="4" s="1"/>
  <c r="N6981" i="4"/>
  <c r="N6983" i="4"/>
  <c r="N6985" i="4"/>
  <c r="N6987" i="4"/>
  <c r="N6989" i="4"/>
  <c r="N6991" i="4"/>
  <c r="N6993" i="4"/>
  <c r="N6995" i="4"/>
  <c r="N6997" i="4"/>
  <c r="N6999" i="4"/>
  <c r="N6979" i="4"/>
  <c r="N6980" i="4"/>
  <c r="N6982" i="4"/>
  <c r="N6984" i="4"/>
  <c r="N6986" i="4"/>
  <c r="N6988" i="4"/>
  <c r="N6990" i="4"/>
  <c r="N6992" i="4"/>
  <c r="N6994" i="4"/>
  <c r="N6996" i="4"/>
  <c r="N6998" i="4"/>
  <c r="Z6914" i="4"/>
  <c r="AA6914" i="4" s="1"/>
  <c r="AE6914" i="4" s="1"/>
  <c r="H6721" i="4"/>
  <c r="J6936" i="4"/>
  <c r="P6925" i="4"/>
  <c r="J7023" i="4"/>
  <c r="J6834" i="4"/>
  <c r="J6880" i="4"/>
  <c r="J6882" i="4"/>
  <c r="J6884" i="4"/>
  <c r="J6886" i="4"/>
  <c r="J6888" i="4"/>
  <c r="J6890" i="4"/>
  <c r="J6892" i="4"/>
  <c r="J6894" i="4"/>
  <c r="J6896" i="4"/>
  <c r="J6898" i="4"/>
  <c r="J6879" i="4"/>
  <c r="Z6812" i="4"/>
  <c r="J6881" i="4"/>
  <c r="J6883" i="4"/>
  <c r="J6885" i="4"/>
  <c r="J6887" i="4"/>
  <c r="J6889" i="4"/>
  <c r="J6891" i="4"/>
  <c r="J6893" i="4"/>
  <c r="J6895" i="4"/>
  <c r="J6897" i="4"/>
  <c r="J6899" i="4"/>
  <c r="H7034" i="4"/>
  <c r="H7036" i="4" s="1"/>
  <c r="Z7011" i="4"/>
  <c r="AA7011" i="4" s="1"/>
  <c r="AE7011" i="4" s="1"/>
  <c r="H7080" i="4"/>
  <c r="H7082" i="4"/>
  <c r="H7084" i="4"/>
  <c r="H7086" i="4"/>
  <c r="H7088" i="4"/>
  <c r="H7090" i="4"/>
  <c r="H7092" i="4"/>
  <c r="H7094" i="4"/>
  <c r="H7096" i="4"/>
  <c r="H7098" i="4"/>
  <c r="H7079" i="4"/>
  <c r="T7079" i="4" s="1"/>
  <c r="H7081" i="4"/>
  <c r="H7083" i="4"/>
  <c r="H7085" i="4"/>
  <c r="H7087" i="4"/>
  <c r="H7089" i="4"/>
  <c r="H7091" i="4"/>
  <c r="H7093" i="4"/>
  <c r="H7095" i="4"/>
  <c r="H7097" i="4"/>
  <c r="H7099" i="4"/>
  <c r="N7034" i="4"/>
  <c r="N7081" i="4"/>
  <c r="N7083" i="4"/>
  <c r="N7085" i="4"/>
  <c r="N7087" i="4"/>
  <c r="N7089" i="4"/>
  <c r="N7091" i="4"/>
  <c r="N7093" i="4"/>
  <c r="N7095" i="4"/>
  <c r="N7097" i="4"/>
  <c r="N7099" i="4"/>
  <c r="N7079" i="4"/>
  <c r="Z7014" i="4"/>
  <c r="AA7014" i="4" s="1"/>
  <c r="AE7014" i="4" s="1"/>
  <c r="N7080" i="4"/>
  <c r="N7082" i="4"/>
  <c r="N7084" i="4"/>
  <c r="N7086" i="4"/>
  <c r="N7088" i="4"/>
  <c r="N7090" i="4"/>
  <c r="N7092" i="4"/>
  <c r="N7094" i="4"/>
  <c r="N7096" i="4"/>
  <c r="N7098" i="4"/>
  <c r="H6936" i="4"/>
  <c r="L6834" i="4"/>
  <c r="L6836" i="4" s="1"/>
  <c r="L6880" i="4"/>
  <c r="L6882" i="4"/>
  <c r="L6884" i="4"/>
  <c r="L6886" i="4"/>
  <c r="L6888" i="4"/>
  <c r="L6890" i="4"/>
  <c r="L6892" i="4"/>
  <c r="L6894" i="4"/>
  <c r="L6896" i="4"/>
  <c r="L6898" i="4"/>
  <c r="L6891" i="4"/>
  <c r="Z6813" i="4"/>
  <c r="AA6813" i="4" s="1"/>
  <c r="AE6813" i="4" s="1"/>
  <c r="L6879" i="4"/>
  <c r="L6887" i="4"/>
  <c r="L6897" i="4"/>
  <c r="L6881" i="4"/>
  <c r="L6889" i="4"/>
  <c r="L6899" i="4"/>
  <c r="L6885" i="4"/>
  <c r="L6895" i="4"/>
  <c r="L6883" i="4"/>
  <c r="L6893" i="4"/>
  <c r="R6934" i="4"/>
  <c r="R6936" i="4" s="1"/>
  <c r="R6981" i="4"/>
  <c r="R6983" i="4"/>
  <c r="R6985" i="4"/>
  <c r="R6987" i="4"/>
  <c r="R6989" i="4"/>
  <c r="R6991" i="4"/>
  <c r="R6993" i="4"/>
  <c r="R6995" i="4"/>
  <c r="R6997" i="4"/>
  <c r="R6999" i="4"/>
  <c r="R6979" i="4"/>
  <c r="R6998" i="4"/>
  <c r="R6980" i="4"/>
  <c r="R6982" i="4"/>
  <c r="R6984" i="4"/>
  <c r="R6986" i="4"/>
  <c r="R6988" i="4"/>
  <c r="R6990" i="4"/>
  <c r="R6992" i="4"/>
  <c r="R6994" i="4"/>
  <c r="R6996" i="4"/>
  <c r="Z6916" i="4"/>
  <c r="AA6916" i="4" s="1"/>
  <c r="AE6916" i="4" s="1"/>
  <c r="AA6915" i="4"/>
  <c r="AE6915" i="4" s="1"/>
  <c r="N7036" i="4"/>
  <c r="H7027" i="4"/>
  <c r="Z6814" i="4"/>
  <c r="AA6814" i="4" s="1"/>
  <c r="AE6814" i="4" s="1"/>
  <c r="N6879" i="4"/>
  <c r="N6898" i="4"/>
  <c r="N6880" i="4"/>
  <c r="N6882" i="4"/>
  <c r="N6884" i="4"/>
  <c r="N6886" i="4"/>
  <c r="N6888" i="4"/>
  <c r="N6890" i="4"/>
  <c r="N6892" i="4"/>
  <c r="N6894" i="4"/>
  <c r="N6896" i="4"/>
  <c r="N6834" i="4"/>
  <c r="N6836" i="4" s="1"/>
  <c r="N6897" i="4"/>
  <c r="N6899" i="4"/>
  <c r="N6883" i="4"/>
  <c r="N6895" i="4"/>
  <c r="N6881" i="4"/>
  <c r="N6887" i="4"/>
  <c r="N6893" i="4"/>
  <c r="N6885" i="4"/>
  <c r="N6889" i="4"/>
  <c r="N6891" i="4"/>
  <c r="N6827" i="4"/>
  <c r="H6934" i="4"/>
  <c r="H6980" i="4"/>
  <c r="H6982" i="4"/>
  <c r="H6984" i="4"/>
  <c r="H6986" i="4"/>
  <c r="H6988" i="4"/>
  <c r="H6990" i="4"/>
  <c r="H6992" i="4"/>
  <c r="H6994" i="4"/>
  <c r="H6996" i="4"/>
  <c r="H6998" i="4"/>
  <c r="Z6911" i="4"/>
  <c r="AA6911" i="4" s="1"/>
  <c r="AE6911" i="4" s="1"/>
  <c r="H6979" i="4"/>
  <c r="T6979" i="4" s="1"/>
  <c r="H6981" i="4"/>
  <c r="H6983" i="4"/>
  <c r="H6985" i="4"/>
  <c r="H6987" i="4"/>
  <c r="H6989" i="4"/>
  <c r="H6991" i="4"/>
  <c r="H6993" i="4"/>
  <c r="H6995" i="4"/>
  <c r="H6997" i="4"/>
  <c r="H6999" i="4"/>
  <c r="Y6613" i="4"/>
  <c r="L6721" i="4"/>
  <c r="AA6812" i="4"/>
  <c r="AE6812" i="4" s="1"/>
  <c r="J6836" i="4"/>
  <c r="P7034" i="4"/>
  <c r="P7036" i="4" s="1"/>
  <c r="P7081" i="4"/>
  <c r="P7083" i="4"/>
  <c r="P7085" i="4"/>
  <c r="P7087" i="4"/>
  <c r="P7089" i="4"/>
  <c r="P7091" i="4"/>
  <c r="P7093" i="4"/>
  <c r="P7095" i="4"/>
  <c r="P7097" i="4"/>
  <c r="P7099" i="4"/>
  <c r="Z7015" i="4"/>
  <c r="AA7015" i="4" s="1"/>
  <c r="AE7015" i="4" s="1"/>
  <c r="P7079" i="4"/>
  <c r="P7080" i="4"/>
  <c r="P7082" i="4"/>
  <c r="P7084" i="4"/>
  <c r="P7086" i="4"/>
  <c r="P7088" i="4"/>
  <c r="P7090" i="4"/>
  <c r="P7092" i="4"/>
  <c r="P7094" i="4"/>
  <c r="P7096" i="4"/>
  <c r="P7098" i="4"/>
  <c r="H6834" i="4"/>
  <c r="H6836" i="4" s="1"/>
  <c r="H6880" i="4"/>
  <c r="H6882" i="4"/>
  <c r="H6884" i="4"/>
  <c r="H6886" i="4"/>
  <c r="H6888" i="4"/>
  <c r="H6890" i="4"/>
  <c r="H6892" i="4"/>
  <c r="H6894" i="4"/>
  <c r="H6896" i="4"/>
  <c r="H6898" i="4"/>
  <c r="Z6811" i="4"/>
  <c r="H6889" i="4"/>
  <c r="H6899" i="4"/>
  <c r="H6879" i="4"/>
  <c r="T6879" i="4" s="1"/>
  <c r="H6887" i="4"/>
  <c r="H6897" i="4"/>
  <c r="H6881" i="4"/>
  <c r="H6883" i="4"/>
  <c r="H6885" i="4"/>
  <c r="H6891" i="4"/>
  <c r="H6893" i="4"/>
  <c r="H6895" i="4"/>
  <c r="L6825" i="4"/>
  <c r="H6827" i="4"/>
  <c r="P7023" i="4"/>
  <c r="R7036" i="4"/>
  <c r="Y6615" i="4"/>
  <c r="P6721" i="4"/>
  <c r="J6925" i="4"/>
  <c r="P6927" i="4"/>
  <c r="R6721" i="4"/>
  <c r="J6927" i="4"/>
  <c r="P6936" i="4"/>
  <c r="J6825" i="4"/>
  <c r="P6834" i="4"/>
  <c r="P6836" i="4" s="1"/>
  <c r="Z6815" i="4"/>
  <c r="AA6815" i="4" s="1"/>
  <c r="AE6815" i="4" s="1"/>
  <c r="P6881" i="4"/>
  <c r="P6883" i="4"/>
  <c r="P6885" i="4"/>
  <c r="P6887" i="4"/>
  <c r="P6889" i="4"/>
  <c r="P6891" i="4"/>
  <c r="P6893" i="4"/>
  <c r="P6895" i="4"/>
  <c r="P6897" i="4"/>
  <c r="P6899" i="4"/>
  <c r="P6879" i="4"/>
  <c r="P6880" i="4"/>
  <c r="P6882" i="4"/>
  <c r="P6884" i="4"/>
  <c r="P6886" i="4"/>
  <c r="P6888" i="4"/>
  <c r="P6890" i="4"/>
  <c r="P6892" i="4"/>
  <c r="P6894" i="4"/>
  <c r="P6896" i="4"/>
  <c r="P6898" i="4"/>
  <c r="L6980" i="4"/>
  <c r="L6982" i="4"/>
  <c r="L6984" i="4"/>
  <c r="L6986" i="4"/>
  <c r="L6988" i="4"/>
  <c r="L6990" i="4"/>
  <c r="L6992" i="4"/>
  <c r="L6994" i="4"/>
  <c r="L6996" i="4"/>
  <c r="L6998" i="4"/>
  <c r="L6979" i="4"/>
  <c r="L6934" i="4"/>
  <c r="L6936" i="4" s="1"/>
  <c r="L6999" i="4"/>
  <c r="L6983" i="4"/>
  <c r="L6995" i="4"/>
  <c r="L6987" i="4"/>
  <c r="L6993" i="4"/>
  <c r="L6981" i="4"/>
  <c r="L6997" i="4"/>
  <c r="L6985" i="4"/>
  <c r="L6989" i="4"/>
  <c r="L6991" i="4"/>
  <c r="Z6913" i="4"/>
  <c r="AA6913" i="4" s="1"/>
  <c r="AE6913" i="4" s="1"/>
  <c r="R7034" i="4"/>
  <c r="Z7016" i="4"/>
  <c r="AA7016" i="4" s="1"/>
  <c r="AE7016" i="4" s="1"/>
  <c r="R7081" i="4"/>
  <c r="R7083" i="4"/>
  <c r="R7085" i="4"/>
  <c r="R7087" i="4"/>
  <c r="R7089" i="4"/>
  <c r="R7091" i="4"/>
  <c r="R7093" i="4"/>
  <c r="R7095" i="4"/>
  <c r="R7097" i="4"/>
  <c r="R7099" i="4"/>
  <c r="R7079" i="4"/>
  <c r="R7080" i="4"/>
  <c r="R7082" i="4"/>
  <c r="R7084" i="4"/>
  <c r="R7086" i="4"/>
  <c r="R7088" i="4"/>
  <c r="R7090" i="4"/>
  <c r="R7092" i="4"/>
  <c r="R7094" i="4"/>
  <c r="R7096" i="4"/>
  <c r="R7098" i="4"/>
  <c r="R6927" i="4"/>
  <c r="P7027" i="4"/>
  <c r="N7025" i="4"/>
  <c r="R6834" i="4"/>
  <c r="R6836" i="4" s="1"/>
  <c r="R6881" i="4"/>
  <c r="R6885" i="4"/>
  <c r="R6887" i="4"/>
  <c r="R6891" i="4"/>
  <c r="R6895" i="4"/>
  <c r="R6899" i="4"/>
  <c r="R6883" i="4"/>
  <c r="R6889" i="4"/>
  <c r="R6893" i="4"/>
  <c r="R6897" i="4"/>
  <c r="R6879" i="4"/>
  <c r="R6880" i="4"/>
  <c r="R6882" i="4"/>
  <c r="R6884" i="4"/>
  <c r="R6886" i="4"/>
  <c r="R6888" i="4"/>
  <c r="R6890" i="4"/>
  <c r="R6892" i="4"/>
  <c r="R6894" i="4"/>
  <c r="R6896" i="4"/>
  <c r="R6898" i="4"/>
  <c r="Z6816" i="4"/>
  <c r="AA6816" i="4" s="1"/>
  <c r="AE6816" i="4" s="1"/>
  <c r="L6827" i="4"/>
  <c r="H6825" i="4"/>
  <c r="P7025" i="4"/>
  <c r="N7027" i="4"/>
  <c r="L7080" i="4"/>
  <c r="L7082" i="4"/>
  <c r="L7084" i="4"/>
  <c r="L7086" i="4"/>
  <c r="L7088" i="4"/>
  <c r="L7090" i="4"/>
  <c r="L7092" i="4"/>
  <c r="L7094" i="4"/>
  <c r="L7096" i="4"/>
  <c r="L7098" i="4"/>
  <c r="L7079" i="4"/>
  <c r="Z7013" i="4"/>
  <c r="AA7013" i="4" s="1"/>
  <c r="AE7013" i="4" s="1"/>
  <c r="L7034" i="4"/>
  <c r="L7036" i="4" s="1"/>
  <c r="L7085" i="4"/>
  <c r="L7087" i="4"/>
  <c r="L7099" i="4"/>
  <c r="L7081" i="4"/>
  <c r="L7089" i="4"/>
  <c r="L7097" i="4"/>
  <c r="L7083" i="4"/>
  <c r="L7091" i="4"/>
  <c r="L7093" i="4"/>
  <c r="L7095" i="4"/>
  <c r="P6923" i="4"/>
  <c r="Y6616" i="4"/>
  <c r="P6635" i="4"/>
  <c r="H6635" i="4"/>
  <c r="Y6611" i="4"/>
  <c r="R6635" i="4"/>
  <c r="N6635" i="4"/>
  <c r="J6635" i="4"/>
  <c r="L6635" i="4"/>
  <c r="X6517" i="4"/>
  <c r="AD6517" i="4" s="1"/>
  <c r="X6516" i="4"/>
  <c r="AD6516" i="4" s="1"/>
  <c r="X6515" i="4"/>
  <c r="AD6515" i="4" s="1"/>
  <c r="X6514" i="4"/>
  <c r="AD6514" i="4" s="1"/>
  <c r="X6513" i="4"/>
  <c r="AD6513" i="4" s="1"/>
  <c r="X6512" i="4"/>
  <c r="AD6512" i="4" s="1"/>
  <c r="X6511" i="4"/>
  <c r="AD6511" i="4" s="1"/>
  <c r="R6530" i="4"/>
  <c r="P6530" i="4"/>
  <c r="N6530" i="4"/>
  <c r="L6530" i="4"/>
  <c r="J6530" i="4"/>
  <c r="H6530" i="4"/>
  <c r="S6535" i="4"/>
  <c r="Q6535" i="4"/>
  <c r="O6535" i="4"/>
  <c r="M6535" i="4"/>
  <c r="K6535" i="4"/>
  <c r="I6535" i="4"/>
  <c r="Q6534" i="4"/>
  <c r="O6534" i="4"/>
  <c r="M6534" i="4"/>
  <c r="K6534" i="4"/>
  <c r="I6534" i="4"/>
  <c r="U6530" i="4"/>
  <c r="S6530" i="4"/>
  <c r="Q6530" i="4"/>
  <c r="O6530" i="4"/>
  <c r="M6530" i="4"/>
  <c r="K6530" i="4"/>
  <c r="I6530" i="4"/>
  <c r="O6529" i="4"/>
  <c r="S6521" i="4"/>
  <c r="S6534" i="4" s="1"/>
  <c r="T6517" i="4"/>
  <c r="R6517" i="4"/>
  <c r="P6517" i="4"/>
  <c r="N6517" i="4"/>
  <c r="L6517" i="4"/>
  <c r="J6517" i="4"/>
  <c r="H6517" i="4"/>
  <c r="F6512" i="4"/>
  <c r="F6513" i="4" s="1"/>
  <c r="F6514" i="4" s="1"/>
  <c r="F6515" i="4" s="1"/>
  <c r="U6430" i="4"/>
  <c r="T6430" i="4"/>
  <c r="S6430" i="4"/>
  <c r="R6430" i="4"/>
  <c r="Q6430" i="4"/>
  <c r="P6430" i="4"/>
  <c r="O6430" i="4"/>
  <c r="N6430" i="4"/>
  <c r="M6430" i="4"/>
  <c r="L6430" i="4"/>
  <c r="K6430" i="4"/>
  <c r="J6430" i="4"/>
  <c r="I6430" i="4"/>
  <c r="H6430" i="4"/>
  <c r="S6435" i="4"/>
  <c r="Q6435" i="4"/>
  <c r="O6435" i="4"/>
  <c r="M6435" i="4"/>
  <c r="K6435" i="4"/>
  <c r="I6435" i="4"/>
  <c r="Q6434" i="4"/>
  <c r="O6434" i="4"/>
  <c r="M6434" i="4"/>
  <c r="K6434" i="4"/>
  <c r="I6434" i="4"/>
  <c r="O6429" i="4"/>
  <c r="S6421" i="4"/>
  <c r="S6434" i="4" s="1"/>
  <c r="AD6417" i="4"/>
  <c r="X6417" i="4"/>
  <c r="T6417" i="4"/>
  <c r="T6435" i="4" s="1"/>
  <c r="R6417" i="4"/>
  <c r="P6417" i="4"/>
  <c r="N6417" i="4"/>
  <c r="L6417" i="4"/>
  <c r="J6417" i="4"/>
  <c r="H6417" i="4"/>
  <c r="X6416" i="4"/>
  <c r="AD6416" i="4" s="1"/>
  <c r="X6415" i="4"/>
  <c r="AD6415" i="4" s="1"/>
  <c r="X6414" i="4"/>
  <c r="AD6414" i="4" s="1"/>
  <c r="X6413" i="4"/>
  <c r="AD6413" i="4" s="1"/>
  <c r="X6412" i="4"/>
  <c r="AD6412" i="4" s="1"/>
  <c r="F6412" i="4"/>
  <c r="F6413" i="4" s="1"/>
  <c r="F6414" i="4" s="1"/>
  <c r="F6415" i="4" s="1"/>
  <c r="X6411" i="4"/>
  <c r="AD6411" i="4" s="1"/>
  <c r="X6317" i="4"/>
  <c r="AD6317" i="4" s="1"/>
  <c r="AD6316" i="4"/>
  <c r="X6316" i="4"/>
  <c r="X6315" i="4"/>
  <c r="AD6315" i="4" s="1"/>
  <c r="X6314" i="4"/>
  <c r="AD6314" i="4" s="1"/>
  <c r="X6313" i="4"/>
  <c r="AD6313" i="4" s="1"/>
  <c r="X6312" i="4"/>
  <c r="AD6312" i="4" s="1"/>
  <c r="X6311" i="4"/>
  <c r="AD6311" i="4" s="1"/>
  <c r="T6330" i="4"/>
  <c r="R6330" i="4"/>
  <c r="P6330" i="4"/>
  <c r="N6330" i="4"/>
  <c r="L6330" i="4"/>
  <c r="J6330" i="4"/>
  <c r="H6330" i="4"/>
  <c r="S6335" i="4"/>
  <c r="Q6335" i="4"/>
  <c r="O6335" i="4"/>
  <c r="M6335" i="4"/>
  <c r="K6335" i="4"/>
  <c r="I6335" i="4"/>
  <c r="Q6334" i="4"/>
  <c r="O6334" i="4"/>
  <c r="M6334" i="4"/>
  <c r="K6334" i="4"/>
  <c r="I6334" i="4"/>
  <c r="S6330" i="4"/>
  <c r="Q6330" i="4"/>
  <c r="O6330" i="4"/>
  <c r="M6330" i="4"/>
  <c r="K6330" i="4"/>
  <c r="I6330" i="4"/>
  <c r="O6329" i="4"/>
  <c r="S6321" i="4"/>
  <c r="S6334" i="4" s="1"/>
  <c r="T6317" i="4"/>
  <c r="T6335" i="4" s="1"/>
  <c r="R6317" i="4"/>
  <c r="P6317" i="4"/>
  <c r="N6317" i="4"/>
  <c r="L6317" i="4"/>
  <c r="J6317" i="4"/>
  <c r="H6317" i="4"/>
  <c r="F6312" i="4"/>
  <c r="F6313" i="4" s="1"/>
  <c r="F6314" i="4" s="1"/>
  <c r="F6315" i="4" s="1"/>
  <c r="T6230" i="4"/>
  <c r="R6230" i="4"/>
  <c r="P6230" i="4"/>
  <c r="N6230" i="4"/>
  <c r="L6230" i="4"/>
  <c r="J6230" i="4"/>
  <c r="H6230" i="4"/>
  <c r="S6235" i="4"/>
  <c r="Q6235" i="4"/>
  <c r="O6235" i="4"/>
  <c r="M6235" i="4"/>
  <c r="K6235" i="4"/>
  <c r="I6235" i="4"/>
  <c r="Q6234" i="4"/>
  <c r="O6234" i="4"/>
  <c r="M6234" i="4"/>
  <c r="K6234" i="4"/>
  <c r="I6234" i="4"/>
  <c r="S6230" i="4"/>
  <c r="Q6230" i="4"/>
  <c r="O6230" i="4"/>
  <c r="M6230" i="4"/>
  <c r="K6230" i="4"/>
  <c r="I6230" i="4"/>
  <c r="O6229" i="4"/>
  <c r="S6221" i="4"/>
  <c r="S6234" i="4" s="1"/>
  <c r="X6217" i="4"/>
  <c r="AD6217" i="4" s="1"/>
  <c r="T6217" i="4"/>
  <c r="T6321" i="4" s="1"/>
  <c r="R6217" i="4"/>
  <c r="P6217" i="4"/>
  <c r="N6217" i="4"/>
  <c r="L6217" i="4"/>
  <c r="J6217" i="4"/>
  <c r="H6217" i="4"/>
  <c r="X6216" i="4"/>
  <c r="AD6216" i="4" s="1"/>
  <c r="X6215" i="4"/>
  <c r="AD6215" i="4" s="1"/>
  <c r="X6214" i="4"/>
  <c r="AD6214" i="4" s="1"/>
  <c r="X6213" i="4"/>
  <c r="AD6213" i="4" s="1"/>
  <c r="X6212" i="4"/>
  <c r="AD6212" i="4" s="1"/>
  <c r="F6212" i="4"/>
  <c r="F6213" i="4" s="1"/>
  <c r="F6214" i="4" s="1"/>
  <c r="F6215" i="4" s="1"/>
  <c r="X6211" i="4"/>
  <c r="AD6211" i="4" s="1"/>
  <c r="T6334" i="4" l="1"/>
  <c r="T6336" i="4" s="1"/>
  <c r="Z6317" i="4"/>
  <c r="T6521" i="4"/>
  <c r="Z6517" i="4" s="1"/>
  <c r="R6734" i="4"/>
  <c r="R6736" i="4" s="1"/>
  <c r="R6780" i="4"/>
  <c r="R6782" i="4"/>
  <c r="R6784" i="4"/>
  <c r="R6786" i="4"/>
  <c r="R6788" i="4"/>
  <c r="R6790" i="4"/>
  <c r="R6792" i="4"/>
  <c r="R6794" i="4"/>
  <c r="R6796" i="4"/>
  <c r="R6798" i="4"/>
  <c r="R6789" i="4"/>
  <c r="R6783" i="4"/>
  <c r="R6795" i="4"/>
  <c r="R6791" i="4"/>
  <c r="R6793" i="4"/>
  <c r="R6781" i="4"/>
  <c r="R6797" i="4"/>
  <c r="R6785" i="4"/>
  <c r="R6787" i="4"/>
  <c r="R6779" i="4"/>
  <c r="R6799" i="4"/>
  <c r="Z6716" i="4"/>
  <c r="AA6716" i="4" s="1"/>
  <c r="AE6716" i="4" s="1"/>
  <c r="R6823" i="4"/>
  <c r="R6725" i="4"/>
  <c r="R6727" i="4"/>
  <c r="J6734" i="4"/>
  <c r="J6736" i="4" s="1"/>
  <c r="J6780" i="4"/>
  <c r="J6782" i="4"/>
  <c r="J6784" i="4"/>
  <c r="J6786" i="4"/>
  <c r="J6788" i="4"/>
  <c r="J6790" i="4"/>
  <c r="J6792" i="4"/>
  <c r="J6794" i="4"/>
  <c r="J6796" i="4"/>
  <c r="J6798" i="4"/>
  <c r="J6779" i="4"/>
  <c r="Z6712" i="4"/>
  <c r="AA6712" i="4" s="1"/>
  <c r="AE6712" i="4" s="1"/>
  <c r="J6781" i="4"/>
  <c r="J6783" i="4"/>
  <c r="J6785" i="4"/>
  <c r="J6787" i="4"/>
  <c r="J6789" i="4"/>
  <c r="J6791" i="4"/>
  <c r="J6793" i="4"/>
  <c r="J6795" i="4"/>
  <c r="J6797" i="4"/>
  <c r="J6799" i="4"/>
  <c r="J6725" i="4"/>
  <c r="J6727" i="4"/>
  <c r="J6823" i="4"/>
  <c r="Z6711" i="4"/>
  <c r="AA6711" i="4" s="1"/>
  <c r="AE6711" i="4" s="1"/>
  <c r="H6779" i="4"/>
  <c r="T6779" i="4" s="1"/>
  <c r="H6781" i="4"/>
  <c r="H6785" i="4"/>
  <c r="H6789" i="4"/>
  <c r="H6793" i="4"/>
  <c r="H6797" i="4"/>
  <c r="H6783" i="4"/>
  <c r="H6787" i="4"/>
  <c r="H6791" i="4"/>
  <c r="H6795" i="4"/>
  <c r="H6799" i="4"/>
  <c r="H6790" i="4"/>
  <c r="H6784" i="4"/>
  <c r="H6796" i="4"/>
  <c r="H6798" i="4"/>
  <c r="H6788" i="4"/>
  <c r="H6780" i="4"/>
  <c r="H6792" i="4"/>
  <c r="H6782" i="4"/>
  <c r="H6794" i="4"/>
  <c r="H6786" i="4"/>
  <c r="H6734" i="4"/>
  <c r="H6736" i="4" s="1"/>
  <c r="H6727" i="4"/>
  <c r="H6823" i="4"/>
  <c r="H6725" i="4"/>
  <c r="T6423" i="4"/>
  <c r="Z6713" i="4"/>
  <c r="AA6713" i="4" s="1"/>
  <c r="AE6713" i="4" s="1"/>
  <c r="L6780" i="4"/>
  <c r="L6784" i="4"/>
  <c r="L6786" i="4"/>
  <c r="L6790" i="4"/>
  <c r="L6794" i="4"/>
  <c r="L6798" i="4"/>
  <c r="L6782" i="4"/>
  <c r="L6788" i="4"/>
  <c r="L6792" i="4"/>
  <c r="L6796" i="4"/>
  <c r="L6779" i="4"/>
  <c r="L6781" i="4"/>
  <c r="L6783" i="4"/>
  <c r="L6785" i="4"/>
  <c r="L6787" i="4"/>
  <c r="L6789" i="4"/>
  <c r="L6791" i="4"/>
  <c r="L6793" i="4"/>
  <c r="L6795" i="4"/>
  <c r="L6797" i="4"/>
  <c r="L6799" i="4"/>
  <c r="L6734" i="4"/>
  <c r="L6736" i="4" s="1"/>
  <c r="L6823" i="4"/>
  <c r="L6725" i="4"/>
  <c r="L6727" i="4"/>
  <c r="N6779" i="4"/>
  <c r="Z6714" i="4"/>
  <c r="AA6714" i="4" s="1"/>
  <c r="AE6714" i="4" s="1"/>
  <c r="N6780" i="4"/>
  <c r="N6782" i="4"/>
  <c r="N6784" i="4"/>
  <c r="N6786" i="4"/>
  <c r="N6788" i="4"/>
  <c r="N6790" i="4"/>
  <c r="N6792" i="4"/>
  <c r="N6794" i="4"/>
  <c r="N6796" i="4"/>
  <c r="N6798" i="4"/>
  <c r="N6781" i="4"/>
  <c r="N6787" i="4"/>
  <c r="N6793" i="4"/>
  <c r="N6795" i="4"/>
  <c r="N6783" i="4"/>
  <c r="N6785" i="4"/>
  <c r="N6791" i="4"/>
  <c r="N6797" i="4"/>
  <c r="N6734" i="4"/>
  <c r="N6736" i="4" s="1"/>
  <c r="N6789" i="4"/>
  <c r="N6799" i="4"/>
  <c r="N6727" i="4"/>
  <c r="N6823" i="4"/>
  <c r="N6725" i="4"/>
  <c r="T6421" i="4"/>
  <c r="T6425" i="4" s="1"/>
  <c r="T6535" i="4"/>
  <c r="T6621" i="4"/>
  <c r="Z6715" i="4"/>
  <c r="AA6715" i="4" s="1"/>
  <c r="AE6715" i="4" s="1"/>
  <c r="P6779" i="4"/>
  <c r="P6780" i="4"/>
  <c r="P6782" i="4"/>
  <c r="P6784" i="4"/>
  <c r="P6786" i="4"/>
  <c r="P6788" i="4"/>
  <c r="P6790" i="4"/>
  <c r="P6792" i="4"/>
  <c r="P6794" i="4"/>
  <c r="P6796" i="4"/>
  <c r="P6798" i="4"/>
  <c r="P6799" i="4"/>
  <c r="P6789" i="4"/>
  <c r="P6795" i="4"/>
  <c r="P6791" i="4"/>
  <c r="P6783" i="4"/>
  <c r="P6793" i="4"/>
  <c r="P6781" i="4"/>
  <c r="P6785" i="4"/>
  <c r="P6787" i="4"/>
  <c r="P6797" i="4"/>
  <c r="P6734" i="4"/>
  <c r="P6736" i="4" s="1"/>
  <c r="P6725" i="4"/>
  <c r="P6823" i="4"/>
  <c r="P6727" i="4"/>
  <c r="Y6517" i="4"/>
  <c r="P6519" i="4"/>
  <c r="R6519" i="4"/>
  <c r="J6519" i="4"/>
  <c r="H6519" i="4"/>
  <c r="N6519" i="4"/>
  <c r="T6525" i="4"/>
  <c r="L6519" i="4"/>
  <c r="J6419" i="4"/>
  <c r="L6419" i="4"/>
  <c r="N6419" i="4"/>
  <c r="R6419" i="4"/>
  <c r="H6419" i="4"/>
  <c r="P6419" i="4"/>
  <c r="Y6417" i="4"/>
  <c r="T6427" i="4"/>
  <c r="Y6317" i="4"/>
  <c r="N6319" i="4"/>
  <c r="P6319" i="4"/>
  <c r="H6319" i="4"/>
  <c r="T6325" i="4"/>
  <c r="J6319" i="4"/>
  <c r="L6319" i="4"/>
  <c r="R6319" i="4"/>
  <c r="T6327" i="4"/>
  <c r="H6219" i="4"/>
  <c r="L6219" i="4"/>
  <c r="N6219" i="4"/>
  <c r="J6219" i="4"/>
  <c r="P6219" i="4"/>
  <c r="Y6217" i="4"/>
  <c r="T6235" i="4"/>
  <c r="R6219" i="4"/>
  <c r="T6130" i="4"/>
  <c r="R6130" i="4"/>
  <c r="P6130" i="4"/>
  <c r="N6130" i="4"/>
  <c r="L6130" i="4"/>
  <c r="J6130" i="4"/>
  <c r="H6130" i="4"/>
  <c r="S6135" i="4"/>
  <c r="Q6135" i="4"/>
  <c r="O6135" i="4"/>
  <c r="M6135" i="4"/>
  <c r="K6135" i="4"/>
  <c r="I6135" i="4"/>
  <c r="Q6134" i="4"/>
  <c r="O6134" i="4"/>
  <c r="M6134" i="4"/>
  <c r="K6134" i="4"/>
  <c r="I6134" i="4"/>
  <c r="S6130" i="4"/>
  <c r="Q6130" i="4"/>
  <c r="O6130" i="4"/>
  <c r="M6130" i="4"/>
  <c r="K6130" i="4"/>
  <c r="I6130" i="4"/>
  <c r="O6129" i="4"/>
  <c r="T6121" i="4"/>
  <c r="T6134" i="4" s="1"/>
  <c r="S6121" i="4"/>
  <c r="S6134" i="4" s="1"/>
  <c r="X6117" i="4"/>
  <c r="AD6117" i="4" s="1"/>
  <c r="T6117" i="4"/>
  <c r="R6117" i="4"/>
  <c r="P6117" i="4"/>
  <c r="N6117" i="4"/>
  <c r="L6117" i="4"/>
  <c r="J6117" i="4"/>
  <c r="H6117" i="4"/>
  <c r="X6116" i="4"/>
  <c r="AD6116" i="4" s="1"/>
  <c r="X6115" i="4"/>
  <c r="AD6115" i="4" s="1"/>
  <c r="X6114" i="4"/>
  <c r="AD6114" i="4" s="1"/>
  <c r="X6113" i="4"/>
  <c r="AD6113" i="4" s="1"/>
  <c r="X6112" i="4"/>
  <c r="AD6112" i="4" s="1"/>
  <c r="F6112" i="4"/>
  <c r="F6113" i="4" s="1"/>
  <c r="F6114" i="4" s="1"/>
  <c r="F6115" i="4" s="1"/>
  <c r="X6111" i="4"/>
  <c r="AD6111" i="4" s="1"/>
  <c r="T6030" i="4"/>
  <c r="S6030" i="4"/>
  <c r="R6030" i="4"/>
  <c r="Q6030" i="4"/>
  <c r="P6030" i="4"/>
  <c r="O6030" i="4"/>
  <c r="N6030" i="4"/>
  <c r="M6030" i="4"/>
  <c r="L6030" i="4"/>
  <c r="K6030" i="4"/>
  <c r="J6030" i="4"/>
  <c r="I6030" i="4"/>
  <c r="H6030" i="4"/>
  <c r="S6035" i="4"/>
  <c r="Q6035" i="4"/>
  <c r="O6035" i="4"/>
  <c r="M6035" i="4"/>
  <c r="K6035" i="4"/>
  <c r="I6035" i="4"/>
  <c r="Q6034" i="4"/>
  <c r="O6034" i="4"/>
  <c r="M6034" i="4"/>
  <c r="K6034" i="4"/>
  <c r="I6034" i="4"/>
  <c r="O6029" i="4"/>
  <c r="S6021" i="4"/>
  <c r="S6034" i="4" s="1"/>
  <c r="X6017" i="4"/>
  <c r="AD6017" i="4" s="1"/>
  <c r="T6017" i="4"/>
  <c r="R6017" i="4"/>
  <c r="P6017" i="4"/>
  <c r="N6017" i="4"/>
  <c r="L6017" i="4"/>
  <c r="J6017" i="4"/>
  <c r="H6017" i="4"/>
  <c r="X6016" i="4"/>
  <c r="AD6016" i="4" s="1"/>
  <c r="X6015" i="4"/>
  <c r="AD6015" i="4" s="1"/>
  <c r="X6014" i="4"/>
  <c r="AD6014" i="4" s="1"/>
  <c r="X6013" i="4"/>
  <c r="AD6013" i="4" s="1"/>
  <c r="X6012" i="4"/>
  <c r="AD6012" i="4" s="1"/>
  <c r="F6012" i="4"/>
  <c r="F6013" i="4" s="1"/>
  <c r="F6014" i="4" s="1"/>
  <c r="F6015" i="4" s="1"/>
  <c r="X6011" i="4"/>
  <c r="AD6011" i="4" s="1"/>
  <c r="T5930" i="4"/>
  <c r="R5930" i="4"/>
  <c r="P5930" i="4"/>
  <c r="N5930" i="4"/>
  <c r="L5930" i="4"/>
  <c r="J5930" i="4"/>
  <c r="H5930" i="4"/>
  <c r="S5935" i="4"/>
  <c r="Q5935" i="4"/>
  <c r="O5935" i="4"/>
  <c r="M5935" i="4"/>
  <c r="K5935" i="4"/>
  <c r="I5935" i="4"/>
  <c r="Q5934" i="4"/>
  <c r="O5934" i="4"/>
  <c r="M5934" i="4"/>
  <c r="K5934" i="4"/>
  <c r="I5934" i="4"/>
  <c r="S5930" i="4"/>
  <c r="Q5930" i="4"/>
  <c r="O5930" i="4"/>
  <c r="M5930" i="4"/>
  <c r="O5929" i="4"/>
  <c r="T5921" i="4"/>
  <c r="Z5917" i="4" s="1"/>
  <c r="S5921" i="4"/>
  <c r="S5934" i="4" s="1"/>
  <c r="X5917" i="4"/>
  <c r="AD5917" i="4" s="1"/>
  <c r="T5917" i="4"/>
  <c r="Y5917" i="4" s="1"/>
  <c r="R5917" i="4"/>
  <c r="P5917" i="4"/>
  <c r="N5917" i="4"/>
  <c r="L5917" i="4"/>
  <c r="J5917" i="4"/>
  <c r="H5917" i="4"/>
  <c r="X5916" i="4"/>
  <c r="AD5916" i="4" s="1"/>
  <c r="X5915" i="4"/>
  <c r="AD5915" i="4" s="1"/>
  <c r="X5914" i="4"/>
  <c r="AD5914" i="4" s="1"/>
  <c r="X5913" i="4"/>
  <c r="AD5913" i="4" s="1"/>
  <c r="X5912" i="4"/>
  <c r="AD5912" i="4" s="1"/>
  <c r="F5912" i="4"/>
  <c r="F5913" i="4" s="1"/>
  <c r="F5914" i="4" s="1"/>
  <c r="F5915" i="4" s="1"/>
  <c r="X5911" i="4"/>
  <c r="AD5911" i="4" s="1"/>
  <c r="X5817" i="4"/>
  <c r="AD5817" i="4" s="1"/>
  <c r="X5816" i="4"/>
  <c r="AD5816" i="4" s="1"/>
  <c r="X5815" i="4"/>
  <c r="AD5815" i="4" s="1"/>
  <c r="X5814" i="4"/>
  <c r="AD5814" i="4" s="1"/>
  <c r="X5813" i="4"/>
  <c r="AD5813" i="4" s="1"/>
  <c r="X5812" i="4"/>
  <c r="AD5812" i="4" s="1"/>
  <c r="X5811" i="4"/>
  <c r="AD5811" i="4" s="1"/>
  <c r="T5830" i="4"/>
  <c r="R5830" i="4"/>
  <c r="P5830" i="4"/>
  <c r="N5830" i="4"/>
  <c r="L5830" i="4"/>
  <c r="J5830" i="4"/>
  <c r="S5835" i="4"/>
  <c r="Q5835" i="4"/>
  <c r="O5835" i="4"/>
  <c r="M5835" i="4"/>
  <c r="K5835" i="4"/>
  <c r="I5835" i="4"/>
  <c r="Q5834" i="4"/>
  <c r="O5834" i="4"/>
  <c r="M5834" i="4"/>
  <c r="K5834" i="4"/>
  <c r="I5834" i="4"/>
  <c r="S5830" i="4"/>
  <c r="Q5830" i="4"/>
  <c r="O5830" i="4"/>
  <c r="M5830" i="4"/>
  <c r="O5829" i="4"/>
  <c r="S5821" i="4"/>
  <c r="S5834" i="4" s="1"/>
  <c r="T5817" i="4"/>
  <c r="R5817" i="4"/>
  <c r="P5817" i="4"/>
  <c r="N5817" i="4"/>
  <c r="L5817" i="4"/>
  <c r="J5817" i="4"/>
  <c r="H5817" i="4"/>
  <c r="F5812" i="4"/>
  <c r="F5813" i="4" s="1"/>
  <c r="F5814" i="4" s="1"/>
  <c r="F5815" i="4" s="1"/>
  <c r="H5715" i="4"/>
  <c r="H5830" i="4" s="1"/>
  <c r="T5730" i="4"/>
  <c r="R5730" i="4"/>
  <c r="P5730" i="4"/>
  <c r="N5730" i="4"/>
  <c r="L5730" i="4"/>
  <c r="J5730" i="4"/>
  <c r="AA6517" i="4" l="1"/>
  <c r="AE6517" i="4" s="1"/>
  <c r="T6023" i="4"/>
  <c r="T6534" i="4"/>
  <c r="T6536" i="4" s="1"/>
  <c r="T5934" i="4"/>
  <c r="AA6317" i="4"/>
  <c r="AE6317" i="4" s="1"/>
  <c r="T6527" i="4"/>
  <c r="T6623" i="4"/>
  <c r="Y6312" i="4"/>
  <c r="J6421" i="4"/>
  <c r="J6523" i="4" s="1"/>
  <c r="Y6513" i="4"/>
  <c r="L6621" i="4"/>
  <c r="Y6316" i="4"/>
  <c r="R6421" i="4"/>
  <c r="R6427" i="4" s="1"/>
  <c r="P6435" i="4"/>
  <c r="P6523" i="4"/>
  <c r="P6521" i="4"/>
  <c r="N6621" i="4"/>
  <c r="H5717" i="4"/>
  <c r="H5730" i="4"/>
  <c r="Y6411" i="4"/>
  <c r="H6521" i="4"/>
  <c r="H6527" i="4" s="1"/>
  <c r="H6621" i="4"/>
  <c r="H6623" i="4"/>
  <c r="T6634" i="4"/>
  <c r="T6636" i="4" s="1"/>
  <c r="T6723" i="4"/>
  <c r="Z6617" i="4"/>
  <c r="AA6617" i="4" s="1"/>
  <c r="T6627" i="4"/>
  <c r="T6625" i="4"/>
  <c r="H6421" i="4"/>
  <c r="H6427" i="4" s="1"/>
  <c r="R6521" i="4"/>
  <c r="R6525" i="4" s="1"/>
  <c r="J6621" i="4"/>
  <c r="Y6215" i="4"/>
  <c r="P6321" i="4"/>
  <c r="P6325" i="4" s="1"/>
  <c r="P6421" i="4"/>
  <c r="P6425" i="4" s="1"/>
  <c r="N6425" i="4"/>
  <c r="N6523" i="4"/>
  <c r="N6521" i="4"/>
  <c r="N6527" i="4" s="1"/>
  <c r="AA5917" i="4"/>
  <c r="AE5917" i="4" s="1"/>
  <c r="T6021" i="4"/>
  <c r="T6221" i="4"/>
  <c r="T6223" i="4"/>
  <c r="Y6212" i="4"/>
  <c r="J6321" i="4"/>
  <c r="J6423" i="4" s="1"/>
  <c r="N6421" i="4"/>
  <c r="N6423" i="4"/>
  <c r="L6521" i="4"/>
  <c r="L6623" i="4" s="1"/>
  <c r="P6621" i="4"/>
  <c r="T6434" i="4"/>
  <c r="T6436" i="4" s="1"/>
  <c r="T6523" i="4"/>
  <c r="Z6417" i="4"/>
  <c r="R6535" i="4"/>
  <c r="R6621" i="4"/>
  <c r="N6321" i="4"/>
  <c r="N6325" i="4" s="1"/>
  <c r="L6321" i="4"/>
  <c r="J6435" i="4"/>
  <c r="J6521" i="4"/>
  <c r="J6527" i="4" s="1"/>
  <c r="R6321" i="4"/>
  <c r="R6423" i="4" s="1"/>
  <c r="H6321" i="4"/>
  <c r="H6325" i="4" s="1"/>
  <c r="L6423" i="4"/>
  <c r="L6421" i="4"/>
  <c r="L6425" i="4" s="1"/>
  <c r="AA6417" i="4"/>
  <c r="AE6417" i="4" s="1"/>
  <c r="Y6516" i="4"/>
  <c r="Y6515" i="4"/>
  <c r="Y6514" i="4"/>
  <c r="Y6512" i="4"/>
  <c r="Y6511" i="4"/>
  <c r="N6535" i="4"/>
  <c r="R6527" i="4"/>
  <c r="P6535" i="4"/>
  <c r="H6535" i="4"/>
  <c r="J6535" i="4"/>
  <c r="L6535" i="4"/>
  <c r="Y6412" i="4"/>
  <c r="Y6413" i="4"/>
  <c r="L6435" i="4"/>
  <c r="N6435" i="4"/>
  <c r="N6427" i="4"/>
  <c r="L6427" i="4"/>
  <c r="Y6414" i="4"/>
  <c r="Y6415" i="4"/>
  <c r="Y6416" i="4"/>
  <c r="R6435" i="4"/>
  <c r="H6435" i="4"/>
  <c r="J6335" i="4"/>
  <c r="J6327" i="4"/>
  <c r="J6325" i="4"/>
  <c r="H6335" i="4"/>
  <c r="Y6311" i="4"/>
  <c r="Y6314" i="4"/>
  <c r="L6335" i="4"/>
  <c r="Y6313" i="4"/>
  <c r="Y6315" i="4"/>
  <c r="L6327" i="4"/>
  <c r="N6335" i="4"/>
  <c r="N6327" i="4"/>
  <c r="P6335" i="4"/>
  <c r="R6335" i="4"/>
  <c r="Y6211" i="4"/>
  <c r="J6235" i="4"/>
  <c r="H6235" i="4"/>
  <c r="Y6213" i="4"/>
  <c r="N6235" i="4"/>
  <c r="Y6214" i="4"/>
  <c r="P6235" i="4"/>
  <c r="L6235" i="4"/>
  <c r="R6235" i="4"/>
  <c r="Y6216" i="4"/>
  <c r="N6119" i="4"/>
  <c r="H6119" i="4"/>
  <c r="J6119" i="4"/>
  <c r="L6119" i="4"/>
  <c r="P6119" i="4"/>
  <c r="Y6117" i="4"/>
  <c r="R6119" i="4"/>
  <c r="Z6117" i="4"/>
  <c r="T6127" i="4"/>
  <c r="T6135" i="4"/>
  <c r="T6136" i="4" s="1"/>
  <c r="T6125" i="4"/>
  <c r="N6019" i="4"/>
  <c r="J6019" i="4"/>
  <c r="P6019" i="4"/>
  <c r="L6019" i="4"/>
  <c r="Y6017" i="4"/>
  <c r="H6019" i="4"/>
  <c r="T6035" i="4"/>
  <c r="R6019" i="4"/>
  <c r="T5925" i="4"/>
  <c r="R5919" i="4"/>
  <c r="J5919" i="4"/>
  <c r="T5927" i="4"/>
  <c r="H5919" i="4"/>
  <c r="L5919" i="4"/>
  <c r="N5919" i="4"/>
  <c r="P5919" i="4"/>
  <c r="T5935" i="4"/>
  <c r="N5819" i="4"/>
  <c r="P5819" i="4"/>
  <c r="Y5817" i="4"/>
  <c r="R5819" i="4"/>
  <c r="L5819" i="4"/>
  <c r="T5835" i="4"/>
  <c r="H5819" i="4"/>
  <c r="J5819" i="4"/>
  <c r="S5735" i="4"/>
  <c r="Q5735" i="4"/>
  <c r="O5735" i="4"/>
  <c r="M5735" i="4"/>
  <c r="K5735" i="4"/>
  <c r="I5735" i="4"/>
  <c r="S5734" i="4"/>
  <c r="Q5734" i="4"/>
  <c r="O5734" i="4"/>
  <c r="M5734" i="4"/>
  <c r="K5734" i="4"/>
  <c r="I5734" i="4"/>
  <c r="S5730" i="4"/>
  <c r="Q5730" i="4"/>
  <c r="O5730" i="4"/>
  <c r="M5730" i="4"/>
  <c r="O5729" i="4"/>
  <c r="S5721" i="4"/>
  <c r="X5717" i="4"/>
  <c r="AD5717" i="4" s="1"/>
  <c r="T5717" i="4"/>
  <c r="R5717" i="4"/>
  <c r="P5717" i="4"/>
  <c r="N5717" i="4"/>
  <c r="L5717" i="4"/>
  <c r="J5717" i="4"/>
  <c r="AD5716" i="4"/>
  <c r="X5716" i="4"/>
  <c r="X5715" i="4"/>
  <c r="AD5715" i="4" s="1"/>
  <c r="X5714" i="4"/>
  <c r="AD5714" i="4" s="1"/>
  <c r="X5713" i="4"/>
  <c r="AD5713" i="4" s="1"/>
  <c r="X5712" i="4"/>
  <c r="AD5712" i="4" s="1"/>
  <c r="F5712" i="4"/>
  <c r="F5713" i="4" s="1"/>
  <c r="F5714" i="4" s="1"/>
  <c r="F5715" i="4" s="1"/>
  <c r="X5711" i="4"/>
  <c r="AD5711" i="4" s="1"/>
  <c r="E39" i="9"/>
  <c r="E43" i="9" s="1"/>
  <c r="T5630" i="4"/>
  <c r="R5630" i="4"/>
  <c r="P5630" i="4"/>
  <c r="N5630" i="4"/>
  <c r="L5630" i="4"/>
  <c r="J5630" i="4"/>
  <c r="T5617" i="4"/>
  <c r="R5617" i="4"/>
  <c r="P5617" i="4"/>
  <c r="N5617" i="4"/>
  <c r="L5617" i="4"/>
  <c r="J5617" i="4"/>
  <c r="H5617" i="4"/>
  <c r="H5630" i="4"/>
  <c r="S5635" i="4"/>
  <c r="Q5635" i="4"/>
  <c r="O5635" i="4"/>
  <c r="M5635" i="4"/>
  <c r="K5635" i="4"/>
  <c r="I5635" i="4"/>
  <c r="Q5634" i="4"/>
  <c r="O5634" i="4"/>
  <c r="M5634" i="4"/>
  <c r="K5634" i="4"/>
  <c r="I5634" i="4"/>
  <c r="S5630" i="4"/>
  <c r="Q5630" i="4"/>
  <c r="O5630" i="4"/>
  <c r="M5630" i="4"/>
  <c r="O5629" i="4"/>
  <c r="S5621" i="4"/>
  <c r="S5634" i="4" s="1"/>
  <c r="X5617" i="4"/>
  <c r="AD5617" i="4" s="1"/>
  <c r="X5616" i="4"/>
  <c r="AD5616" i="4" s="1"/>
  <c r="X5615" i="4"/>
  <c r="AD5615" i="4" s="1"/>
  <c r="X5614" i="4"/>
  <c r="AD5614" i="4" s="1"/>
  <c r="X5613" i="4"/>
  <c r="AD5613" i="4" s="1"/>
  <c r="X5612" i="4"/>
  <c r="AD5612" i="4" s="1"/>
  <c r="F5612" i="4"/>
  <c r="F5613" i="4" s="1"/>
  <c r="F5614" i="4" s="1"/>
  <c r="F5615" i="4" s="1"/>
  <c r="X5611" i="4"/>
  <c r="AD5611" i="4" s="1"/>
  <c r="T5530" i="4"/>
  <c r="R5530" i="4"/>
  <c r="P5530" i="4"/>
  <c r="N5530" i="4"/>
  <c r="L5530" i="4"/>
  <c r="J5530" i="4"/>
  <c r="H5530" i="4"/>
  <c r="S5535" i="4"/>
  <c r="Q5535" i="4"/>
  <c r="O5535" i="4"/>
  <c r="M5535" i="4"/>
  <c r="K5535" i="4"/>
  <c r="I5535" i="4"/>
  <c r="Q5534" i="4"/>
  <c r="O5534" i="4"/>
  <c r="M5534" i="4"/>
  <c r="K5534" i="4"/>
  <c r="I5534" i="4"/>
  <c r="S5530" i="4"/>
  <c r="Q5530" i="4"/>
  <c r="O5530" i="4"/>
  <c r="M5530" i="4"/>
  <c r="O5529" i="4"/>
  <c r="T5521" i="4"/>
  <c r="T5623" i="4" s="1"/>
  <c r="S5521" i="4"/>
  <c r="S5534" i="4" s="1"/>
  <c r="X5517" i="4"/>
  <c r="AD5517" i="4" s="1"/>
  <c r="T5517" i="4"/>
  <c r="R5517" i="4"/>
  <c r="P5517" i="4"/>
  <c r="N5517" i="4"/>
  <c r="L5517" i="4"/>
  <c r="J5517" i="4"/>
  <c r="H5517" i="4"/>
  <c r="X5516" i="4"/>
  <c r="AD5516" i="4" s="1"/>
  <c r="X5515" i="4"/>
  <c r="AD5515" i="4" s="1"/>
  <c r="X5514" i="4"/>
  <c r="AD5514" i="4" s="1"/>
  <c r="X5513" i="4"/>
  <c r="AD5513" i="4" s="1"/>
  <c r="X5512" i="4"/>
  <c r="AD5512" i="4" s="1"/>
  <c r="F5512" i="4"/>
  <c r="F5513" i="4" s="1"/>
  <c r="F5514" i="4" s="1"/>
  <c r="F5515" i="4" s="1"/>
  <c r="X5511" i="4"/>
  <c r="AD5511" i="4" s="1"/>
  <c r="D4" i="10"/>
  <c r="D2" i="10"/>
  <c r="D1" i="10"/>
  <c r="T5430" i="4"/>
  <c r="R5430" i="4"/>
  <c r="P5430" i="4"/>
  <c r="N5430" i="4"/>
  <c r="L5430" i="4"/>
  <c r="J5430" i="4"/>
  <c r="H5417" i="4"/>
  <c r="H5430" i="4"/>
  <c r="S5435" i="4"/>
  <c r="Q5435" i="4"/>
  <c r="O5435" i="4"/>
  <c r="M5435" i="4"/>
  <c r="K5435" i="4"/>
  <c r="I5435" i="4"/>
  <c r="Q5434" i="4"/>
  <c r="O5434" i="4"/>
  <c r="M5434" i="4"/>
  <c r="K5434" i="4"/>
  <c r="I5434" i="4"/>
  <c r="S5430" i="4"/>
  <c r="Q5430" i="4"/>
  <c r="O5430" i="4"/>
  <c r="M5430" i="4"/>
  <c r="O5429" i="4"/>
  <c r="S5421" i="4"/>
  <c r="S5434" i="4" s="1"/>
  <c r="X5417" i="4"/>
  <c r="AD5417" i="4" s="1"/>
  <c r="T5417" i="4"/>
  <c r="R5417" i="4"/>
  <c r="P5417" i="4"/>
  <c r="N5417" i="4"/>
  <c r="L5417" i="4"/>
  <c r="J5417" i="4"/>
  <c r="X5416" i="4"/>
  <c r="AD5416" i="4" s="1"/>
  <c r="X5415" i="4"/>
  <c r="AD5415" i="4" s="1"/>
  <c r="X5414" i="4"/>
  <c r="AD5414" i="4" s="1"/>
  <c r="X5413" i="4"/>
  <c r="AD5413" i="4" s="1"/>
  <c r="X5412" i="4"/>
  <c r="AD5412" i="4" s="1"/>
  <c r="F5412" i="4"/>
  <c r="F5413" i="4" s="1"/>
  <c r="F5414" i="4" s="1"/>
  <c r="F5415" i="4" s="1"/>
  <c r="X5411" i="4"/>
  <c r="AD5411" i="4" s="1"/>
  <c r="T5330" i="4"/>
  <c r="R5330" i="4"/>
  <c r="P5330" i="4"/>
  <c r="N5330" i="4"/>
  <c r="L5330" i="4"/>
  <c r="J5330" i="4"/>
  <c r="H5330" i="4"/>
  <c r="L6527" i="4" l="1"/>
  <c r="N6525" i="4"/>
  <c r="N6623" i="4"/>
  <c r="T5936" i="4"/>
  <c r="P6427" i="4"/>
  <c r="E46" i="9"/>
  <c r="F45" i="9"/>
  <c r="P6221" i="4"/>
  <c r="H6334" i="4"/>
  <c r="Z6311" i="4"/>
  <c r="AA6311" i="4" s="1"/>
  <c r="AE6311" i="4" s="1"/>
  <c r="H6398" i="4"/>
  <c r="H6380" i="4"/>
  <c r="H6382" i="4"/>
  <c r="H6384" i="4"/>
  <c r="H6386" i="4"/>
  <c r="H6388" i="4"/>
  <c r="H6390" i="4"/>
  <c r="H6392" i="4"/>
  <c r="H6394" i="4"/>
  <c r="H6396" i="4"/>
  <c r="H6379" i="4"/>
  <c r="T6379" i="4" s="1"/>
  <c r="H6381" i="4"/>
  <c r="H6383" i="4"/>
  <c r="H6385" i="4"/>
  <c r="H6387" i="4"/>
  <c r="H6389" i="4"/>
  <c r="H6391" i="4"/>
  <c r="H6393" i="4"/>
  <c r="H6395" i="4"/>
  <c r="H6397" i="4"/>
  <c r="H6399" i="4"/>
  <c r="H6327" i="4"/>
  <c r="H6423" i="4"/>
  <c r="Y5915" i="4"/>
  <c r="P6021" i="4"/>
  <c r="P6123" i="4" s="1"/>
  <c r="P6023" i="4"/>
  <c r="J6135" i="4"/>
  <c r="J6221" i="4"/>
  <c r="P6534" i="4"/>
  <c r="P6536" i="4" s="1"/>
  <c r="P6581" i="4"/>
  <c r="P6583" i="4"/>
  <c r="P6585" i="4"/>
  <c r="P6587" i="4"/>
  <c r="P6589" i="4"/>
  <c r="P6591" i="4"/>
  <c r="P6593" i="4"/>
  <c r="P6595" i="4"/>
  <c r="P6597" i="4"/>
  <c r="P6599" i="4"/>
  <c r="P6579" i="4"/>
  <c r="Z6515" i="4"/>
  <c r="P6580" i="4"/>
  <c r="P6582" i="4"/>
  <c r="P6584" i="4"/>
  <c r="P6586" i="4"/>
  <c r="P6588" i="4"/>
  <c r="P6590" i="4"/>
  <c r="P6592" i="4"/>
  <c r="P6594" i="4"/>
  <c r="P6596" i="4"/>
  <c r="P6598" i="4"/>
  <c r="P6525" i="4"/>
  <c r="P6623" i="4"/>
  <c r="P6527" i="4"/>
  <c r="R6121" i="4"/>
  <c r="Y5517" i="4"/>
  <c r="T5621" i="4"/>
  <c r="P6121" i="4"/>
  <c r="P6127" i="4" s="1"/>
  <c r="J6425" i="4"/>
  <c r="T5534" i="4"/>
  <c r="Z5517" i="4"/>
  <c r="J6434" i="4"/>
  <c r="J6490" i="4"/>
  <c r="J6492" i="4"/>
  <c r="J6494" i="4"/>
  <c r="J6496" i="4"/>
  <c r="J6498" i="4"/>
  <c r="J6480" i="4"/>
  <c r="J6482" i="4"/>
  <c r="J6484" i="4"/>
  <c r="J6486" i="4"/>
  <c r="J6488" i="4"/>
  <c r="J6479" i="4"/>
  <c r="Z6412" i="4"/>
  <c r="J6491" i="4"/>
  <c r="J6493" i="4"/>
  <c r="J6495" i="4"/>
  <c r="J6497" i="4"/>
  <c r="J6499" i="4"/>
  <c r="J6481" i="4"/>
  <c r="J6483" i="4"/>
  <c r="J6485" i="4"/>
  <c r="J6487" i="4"/>
  <c r="J6489" i="4"/>
  <c r="J6427" i="4"/>
  <c r="Y5811" i="4"/>
  <c r="H5921" i="4"/>
  <c r="H5927" i="4" s="1"/>
  <c r="L6021" i="4"/>
  <c r="L6123" i="4" s="1"/>
  <c r="J6436" i="4"/>
  <c r="H6434" i="4"/>
  <c r="H6491" i="4"/>
  <c r="H6492" i="4"/>
  <c r="H6488" i="4"/>
  <c r="H6495" i="4"/>
  <c r="H6498" i="4"/>
  <c r="H6490" i="4"/>
  <c r="H6479" i="4"/>
  <c r="T6479" i="4" s="1"/>
  <c r="H6493" i="4"/>
  <c r="H6480" i="4"/>
  <c r="H6497" i="4"/>
  <c r="H6499" i="4"/>
  <c r="H6481" i="4"/>
  <c r="H6483" i="4"/>
  <c r="H6485" i="4"/>
  <c r="H6487" i="4"/>
  <c r="H6489" i="4"/>
  <c r="H6482" i="4"/>
  <c r="H6486" i="4"/>
  <c r="H6496" i="4"/>
  <c r="H6494" i="4"/>
  <c r="H6484" i="4"/>
  <c r="Z6411" i="4"/>
  <c r="H6425" i="4"/>
  <c r="H6523" i="4"/>
  <c r="L5921" i="4"/>
  <c r="L6023" i="4" s="1"/>
  <c r="R6223" i="4"/>
  <c r="R6221" i="4"/>
  <c r="AA6516" i="4"/>
  <c r="AE6516" i="4" s="1"/>
  <c r="P6334" i="4"/>
  <c r="P6336" i="4" s="1"/>
  <c r="P6380" i="4"/>
  <c r="P6392" i="4"/>
  <c r="P6381" i="4"/>
  <c r="P6383" i="4"/>
  <c r="P6385" i="4"/>
  <c r="P6387" i="4"/>
  <c r="P6389" i="4"/>
  <c r="P6391" i="4"/>
  <c r="P6393" i="4"/>
  <c r="P6395" i="4"/>
  <c r="P6397" i="4"/>
  <c r="P6399" i="4"/>
  <c r="P6382" i="4"/>
  <c r="P6396" i="4"/>
  <c r="P6390" i="4"/>
  <c r="Z6315" i="4"/>
  <c r="AA6315" i="4" s="1"/>
  <c r="AE6315" i="4" s="1"/>
  <c r="P6386" i="4"/>
  <c r="P6379" i="4"/>
  <c r="P6388" i="4"/>
  <c r="P6394" i="4"/>
  <c r="P6384" i="4"/>
  <c r="P6398" i="4"/>
  <c r="P6423" i="4"/>
  <c r="P6327" i="4"/>
  <c r="Y5717" i="4"/>
  <c r="T5821" i="4"/>
  <c r="N6021" i="4"/>
  <c r="L6027" i="4"/>
  <c r="L6121" i="4"/>
  <c r="L6223" i="4" s="1"/>
  <c r="Y6113" i="4"/>
  <c r="L6221" i="4"/>
  <c r="R6327" i="4"/>
  <c r="AA6412" i="4"/>
  <c r="AE6412" i="4" s="1"/>
  <c r="J6534" i="4"/>
  <c r="J6536" i="4" s="1"/>
  <c r="Z6512" i="4"/>
  <c r="AA6512" i="4" s="1"/>
  <c r="AE6512" i="4" s="1"/>
  <c r="J6593" i="4"/>
  <c r="J6591" i="4"/>
  <c r="J6583" i="4"/>
  <c r="J6589" i="4"/>
  <c r="J6599" i="4"/>
  <c r="J6580" i="4"/>
  <c r="J6582" i="4"/>
  <c r="J6584" i="4"/>
  <c r="J6586" i="4"/>
  <c r="J6588" i="4"/>
  <c r="J6590" i="4"/>
  <c r="J6592" i="4"/>
  <c r="J6594" i="4"/>
  <c r="J6596" i="4"/>
  <c r="J6598" i="4"/>
  <c r="J6595" i="4"/>
  <c r="J6585" i="4"/>
  <c r="J6579" i="4"/>
  <c r="J6587" i="4"/>
  <c r="J6581" i="4"/>
  <c r="J6597" i="4"/>
  <c r="Y5911" i="4"/>
  <c r="H6023" i="4"/>
  <c r="H6021" i="4"/>
  <c r="H6027" i="4" s="1"/>
  <c r="J6035" i="4"/>
  <c r="J6121" i="4"/>
  <c r="J6127" i="4" s="1"/>
  <c r="H6135" i="4"/>
  <c r="H6221" i="4"/>
  <c r="R6325" i="4"/>
  <c r="L6434" i="4"/>
  <c r="L6490" i="4"/>
  <c r="L6492" i="4"/>
  <c r="L6494" i="4"/>
  <c r="L6496" i="4"/>
  <c r="L6498" i="4"/>
  <c r="L6480" i="4"/>
  <c r="L6482" i="4"/>
  <c r="L6484" i="4"/>
  <c r="L6486" i="4"/>
  <c r="L6488" i="4"/>
  <c r="L6479" i="4"/>
  <c r="Z6413" i="4"/>
  <c r="AA6413" i="4" s="1"/>
  <c r="AE6413" i="4" s="1"/>
  <c r="L6491" i="4"/>
  <c r="L6493" i="4"/>
  <c r="L6495" i="4"/>
  <c r="L6497" i="4"/>
  <c r="L6499" i="4"/>
  <c r="L6481" i="4"/>
  <c r="L6483" i="4"/>
  <c r="L6485" i="4"/>
  <c r="L6489" i="4"/>
  <c r="L6487" i="4"/>
  <c r="T6234" i="4"/>
  <c r="T6236" i="4" s="1"/>
  <c r="T6323" i="4"/>
  <c r="T6227" i="4"/>
  <c r="Z6217" i="4"/>
  <c r="AA6217" i="4" s="1"/>
  <c r="AE6217" i="4" s="1"/>
  <c r="T6225" i="4"/>
  <c r="J6623" i="4"/>
  <c r="Y5816" i="4"/>
  <c r="R5921" i="4"/>
  <c r="R5925" i="4" s="1"/>
  <c r="N6121" i="4"/>
  <c r="N6223" i="4" s="1"/>
  <c r="N6125" i="4"/>
  <c r="N6221" i="4"/>
  <c r="L6334" i="4"/>
  <c r="L6336" i="4" s="1"/>
  <c r="L6380" i="4"/>
  <c r="L6392" i="4"/>
  <c r="L6391" i="4"/>
  <c r="L6382" i="4"/>
  <c r="L6394" i="4"/>
  <c r="L6390" i="4"/>
  <c r="L6393" i="4"/>
  <c r="L6388" i="4"/>
  <c r="L6398" i="4"/>
  <c r="L6385" i="4"/>
  <c r="L6384" i="4"/>
  <c r="L6396" i="4"/>
  <c r="L6386" i="4"/>
  <c r="L6387" i="4"/>
  <c r="L6379" i="4"/>
  <c r="L6381" i="4"/>
  <c r="L6395" i="4"/>
  <c r="L6389" i="4"/>
  <c r="Z6313" i="4"/>
  <c r="AA6313" i="4" s="1"/>
  <c r="AE6313" i="4" s="1"/>
  <c r="L6399" i="4"/>
  <c r="L6383" i="4"/>
  <c r="L6397" i="4"/>
  <c r="P6634" i="4"/>
  <c r="P6636" i="4" s="1"/>
  <c r="P6679" i="4"/>
  <c r="P6682" i="4"/>
  <c r="P6686" i="4"/>
  <c r="P6688" i="4"/>
  <c r="P6692" i="4"/>
  <c r="P6694" i="4"/>
  <c r="P6698" i="4"/>
  <c r="P6683" i="4"/>
  <c r="P6689" i="4"/>
  <c r="P6697" i="4"/>
  <c r="Z6615" i="4"/>
  <c r="AA6615" i="4" s="1"/>
  <c r="AE6615" i="4" s="1"/>
  <c r="P6684" i="4"/>
  <c r="P6690" i="4"/>
  <c r="P6696" i="4"/>
  <c r="P6685" i="4"/>
  <c r="P6693" i="4"/>
  <c r="P6699" i="4"/>
  <c r="P6681" i="4"/>
  <c r="P6680" i="4"/>
  <c r="P6691" i="4"/>
  <c r="P6687" i="4"/>
  <c r="P6695" i="4"/>
  <c r="P6723" i="4"/>
  <c r="P6627" i="4"/>
  <c r="P6625" i="4"/>
  <c r="T6034" i="4"/>
  <c r="T6036" i="4" s="1"/>
  <c r="T6123" i="4"/>
  <c r="Z6017" i="4"/>
  <c r="AA6017" i="4" s="1"/>
  <c r="AE6017" i="4" s="1"/>
  <c r="J6680" i="4"/>
  <c r="J6682" i="4"/>
  <c r="J6684" i="4"/>
  <c r="J6686" i="4"/>
  <c r="J6688" i="4"/>
  <c r="J6690" i="4"/>
  <c r="J6692" i="4"/>
  <c r="J6694" i="4"/>
  <c r="J6696" i="4"/>
  <c r="J6698" i="4"/>
  <c r="J6691" i="4"/>
  <c r="J6634" i="4"/>
  <c r="J6636" i="4" s="1"/>
  <c r="J6679" i="4"/>
  <c r="J6687" i="4"/>
  <c r="J6693" i="4"/>
  <c r="J6697" i="4"/>
  <c r="Z6612" i="4"/>
  <c r="AA6612" i="4" s="1"/>
  <c r="AE6612" i="4" s="1"/>
  <c r="J6685" i="4"/>
  <c r="J6681" i="4"/>
  <c r="J6683" i="4"/>
  <c r="J6689" i="4"/>
  <c r="J6695" i="4"/>
  <c r="J6699" i="4"/>
  <c r="J6723" i="4"/>
  <c r="J6625" i="4"/>
  <c r="J6627" i="4"/>
  <c r="H6681" i="4"/>
  <c r="H6689" i="4"/>
  <c r="H6697" i="4"/>
  <c r="H6634" i="4"/>
  <c r="H6636" i="4" s="1"/>
  <c r="H6682" i="4"/>
  <c r="H6686" i="4"/>
  <c r="H6690" i="4"/>
  <c r="H6694" i="4"/>
  <c r="H6685" i="4"/>
  <c r="H6695" i="4"/>
  <c r="H6696" i="4"/>
  <c r="H6687" i="4"/>
  <c r="H6691" i="4"/>
  <c r="H6699" i="4"/>
  <c r="H6679" i="4"/>
  <c r="T6679" i="4" s="1"/>
  <c r="H6683" i="4"/>
  <c r="H6693" i="4"/>
  <c r="Z6611" i="4"/>
  <c r="AA6611" i="4" s="1"/>
  <c r="AE6611" i="4" s="1"/>
  <c r="H6680" i="4"/>
  <c r="H6684" i="4"/>
  <c r="H6688" i="4"/>
  <c r="H6692" i="4"/>
  <c r="H6698" i="4"/>
  <c r="H6625" i="4"/>
  <c r="H6627" i="4"/>
  <c r="H6723" i="4"/>
  <c r="R6434" i="4"/>
  <c r="R6436" i="4" s="1"/>
  <c r="R6479" i="4"/>
  <c r="R6490" i="4"/>
  <c r="R6492" i="4"/>
  <c r="R6494" i="4"/>
  <c r="R6496" i="4"/>
  <c r="R6498" i="4"/>
  <c r="R6480" i="4"/>
  <c r="R6482" i="4"/>
  <c r="R6484" i="4"/>
  <c r="R6486" i="4"/>
  <c r="R6488" i="4"/>
  <c r="R6481" i="4"/>
  <c r="R6487" i="4"/>
  <c r="R6491" i="4"/>
  <c r="R6493" i="4"/>
  <c r="R6495" i="4"/>
  <c r="R6497" i="4"/>
  <c r="R6499" i="4"/>
  <c r="R6483" i="4"/>
  <c r="R6485" i="4"/>
  <c r="R6489" i="4"/>
  <c r="Z6416" i="4"/>
  <c r="AA6416" i="4" s="1"/>
  <c r="AE6416" i="4" s="1"/>
  <c r="J5925" i="4"/>
  <c r="J6021" i="4"/>
  <c r="J6123" i="4" s="1"/>
  <c r="L6325" i="4"/>
  <c r="R6534" i="4"/>
  <c r="R6536" i="4" s="1"/>
  <c r="R6581" i="4"/>
  <c r="R6583" i="4"/>
  <c r="R6585" i="4"/>
  <c r="R6587" i="4"/>
  <c r="R6589" i="4"/>
  <c r="R6591" i="4"/>
  <c r="R6593" i="4"/>
  <c r="R6595" i="4"/>
  <c r="R6597" i="4"/>
  <c r="R6599" i="4"/>
  <c r="Z6516" i="4"/>
  <c r="R6579" i="4"/>
  <c r="R6580" i="4"/>
  <c r="R6582" i="4"/>
  <c r="R6584" i="4"/>
  <c r="R6586" i="4"/>
  <c r="R6588" i="4"/>
  <c r="R6590" i="4"/>
  <c r="R6592" i="4"/>
  <c r="R6594" i="4"/>
  <c r="R6596" i="4"/>
  <c r="R6598" i="4"/>
  <c r="Y5815" i="4"/>
  <c r="P5921" i="4"/>
  <c r="Y5916" i="4"/>
  <c r="R6021" i="4"/>
  <c r="R6123" i="4" s="1"/>
  <c r="H6336" i="4"/>
  <c r="L6525" i="4"/>
  <c r="T6025" i="4"/>
  <c r="L6523" i="4"/>
  <c r="R6523" i="4"/>
  <c r="H6534" i="4"/>
  <c r="H6536" i="4" s="1"/>
  <c r="Z6511" i="4"/>
  <c r="AA6511" i="4" s="1"/>
  <c r="AE6511" i="4" s="1"/>
  <c r="H6580" i="4"/>
  <c r="H6582" i="4"/>
  <c r="H6584" i="4"/>
  <c r="H6586" i="4"/>
  <c r="H6588" i="4"/>
  <c r="H6590" i="4"/>
  <c r="H6592" i="4"/>
  <c r="H6594" i="4"/>
  <c r="H6596" i="4"/>
  <c r="H6598" i="4"/>
  <c r="H6583" i="4"/>
  <c r="H6587" i="4"/>
  <c r="H6591" i="4"/>
  <c r="H6595" i="4"/>
  <c r="H6599" i="4"/>
  <c r="H6579" i="4"/>
  <c r="T6579" i="4" s="1"/>
  <c r="H6581" i="4"/>
  <c r="H6585" i="4"/>
  <c r="H6589" i="4"/>
  <c r="H6593" i="4"/>
  <c r="H6597" i="4"/>
  <c r="Y5814" i="4"/>
  <c r="N5921" i="4"/>
  <c r="N5925" i="4" s="1"/>
  <c r="J6525" i="4"/>
  <c r="N6334" i="4"/>
  <c r="N6336" i="4" s="1"/>
  <c r="N6381" i="4"/>
  <c r="N6383" i="4"/>
  <c r="N6385" i="4"/>
  <c r="N6387" i="4"/>
  <c r="N6389" i="4"/>
  <c r="N6391" i="4"/>
  <c r="N6393" i="4"/>
  <c r="N6395" i="4"/>
  <c r="N6397" i="4"/>
  <c r="N6399" i="4"/>
  <c r="N6379" i="4"/>
  <c r="Z6314" i="4"/>
  <c r="AA6314" i="4" s="1"/>
  <c r="AE6314" i="4" s="1"/>
  <c r="N6380" i="4"/>
  <c r="N6382" i="4"/>
  <c r="N6384" i="4"/>
  <c r="N6386" i="4"/>
  <c r="N6388" i="4"/>
  <c r="N6390" i="4"/>
  <c r="N6392" i="4"/>
  <c r="N6394" i="4"/>
  <c r="N6396" i="4"/>
  <c r="N6398" i="4"/>
  <c r="L6534" i="4"/>
  <c r="L6536" i="4" s="1"/>
  <c r="L6581" i="4"/>
  <c r="L6583" i="4"/>
  <c r="L6585" i="4"/>
  <c r="L6587" i="4"/>
  <c r="L6589" i="4"/>
  <c r="L6591" i="4"/>
  <c r="L6593" i="4"/>
  <c r="L6595" i="4"/>
  <c r="L6597" i="4"/>
  <c r="L6599" i="4"/>
  <c r="L6580" i="4"/>
  <c r="L6582" i="4"/>
  <c r="L6584" i="4"/>
  <c r="L6586" i="4"/>
  <c r="L6588" i="4"/>
  <c r="L6590" i="4"/>
  <c r="L6592" i="4"/>
  <c r="L6594" i="4"/>
  <c r="L6596" i="4"/>
  <c r="L6598" i="4"/>
  <c r="L6579" i="4"/>
  <c r="Z6513" i="4"/>
  <c r="AA6513" i="4" s="1"/>
  <c r="AE6513" i="4" s="1"/>
  <c r="N6534" i="4"/>
  <c r="N6536" i="4" s="1"/>
  <c r="N6581" i="4"/>
  <c r="N6583" i="4"/>
  <c r="N6585" i="4"/>
  <c r="N6587" i="4"/>
  <c r="N6589" i="4"/>
  <c r="N6591" i="4"/>
  <c r="N6593" i="4"/>
  <c r="N6595" i="4"/>
  <c r="N6597" i="4"/>
  <c r="N6599" i="4"/>
  <c r="N6579" i="4"/>
  <c r="N6582" i="4"/>
  <c r="N6586" i="4"/>
  <c r="N6588" i="4"/>
  <c r="N6592" i="4"/>
  <c r="N6596" i="4"/>
  <c r="N6580" i="4"/>
  <c r="N6584" i="4"/>
  <c r="N6590" i="4"/>
  <c r="N6594" i="4"/>
  <c r="N6598" i="4"/>
  <c r="Z6514" i="4"/>
  <c r="AA6514" i="4" s="1"/>
  <c r="AE6514" i="4" s="1"/>
  <c r="R6425" i="4"/>
  <c r="AA6411" i="4"/>
  <c r="AE6411" i="4" s="1"/>
  <c r="L6680" i="4"/>
  <c r="L6682" i="4"/>
  <c r="L6684" i="4"/>
  <c r="L6686" i="4"/>
  <c r="L6688" i="4"/>
  <c r="L6690" i="4"/>
  <c r="L6694" i="4"/>
  <c r="L6696" i="4"/>
  <c r="L6698" i="4"/>
  <c r="L6679" i="4"/>
  <c r="L6685" i="4"/>
  <c r="L6691" i="4"/>
  <c r="L6699" i="4"/>
  <c r="L6692" i="4"/>
  <c r="Z6613" i="4"/>
  <c r="AA6613" i="4" s="1"/>
  <c r="AE6613" i="4" s="1"/>
  <c r="L6681" i="4"/>
  <c r="L6687" i="4"/>
  <c r="L6689" i="4"/>
  <c r="L6695" i="4"/>
  <c r="L6697" i="4"/>
  <c r="L6634" i="4"/>
  <c r="L6636" i="4" s="1"/>
  <c r="L6683" i="4"/>
  <c r="L6693" i="4"/>
  <c r="L6627" i="4"/>
  <c r="L6723" i="4"/>
  <c r="L6625" i="4"/>
  <c r="H6121" i="4"/>
  <c r="H6127" i="4" s="1"/>
  <c r="H6436" i="4"/>
  <c r="AA6515" i="4"/>
  <c r="AE6515" i="4" s="1"/>
  <c r="R6334" i="4"/>
  <c r="R6336" i="4" s="1"/>
  <c r="Z6316" i="4"/>
  <c r="AA6316" i="4" s="1"/>
  <c r="AE6316" i="4" s="1"/>
  <c r="R6381" i="4"/>
  <c r="R6383" i="4"/>
  <c r="R6385" i="4"/>
  <c r="R6387" i="4"/>
  <c r="R6389" i="4"/>
  <c r="R6391" i="4"/>
  <c r="R6393" i="4"/>
  <c r="R6395" i="4"/>
  <c r="R6397" i="4"/>
  <c r="R6399" i="4"/>
  <c r="R6379" i="4"/>
  <c r="R6380" i="4"/>
  <c r="R6382" i="4"/>
  <c r="R6384" i="4"/>
  <c r="R6386" i="4"/>
  <c r="R6388" i="4"/>
  <c r="R6390" i="4"/>
  <c r="R6392" i="4"/>
  <c r="R6394" i="4"/>
  <c r="R6396" i="4"/>
  <c r="R6398" i="4"/>
  <c r="R6634" i="4"/>
  <c r="R6636" i="4" s="1"/>
  <c r="R6681" i="4"/>
  <c r="R6687" i="4"/>
  <c r="R6693" i="4"/>
  <c r="R6699" i="4"/>
  <c r="Z6616" i="4"/>
  <c r="AA6616" i="4" s="1"/>
  <c r="AE6616" i="4" s="1"/>
  <c r="R6679" i="4"/>
  <c r="R6683" i="4"/>
  <c r="R6685" i="4"/>
  <c r="R6689" i="4"/>
  <c r="R6697" i="4"/>
  <c r="R6691" i="4"/>
  <c r="R6680" i="4"/>
  <c r="R6682" i="4"/>
  <c r="R6684" i="4"/>
  <c r="R6686" i="4"/>
  <c r="R6688" i="4"/>
  <c r="R6690" i="4"/>
  <c r="R6692" i="4"/>
  <c r="R6694" i="4"/>
  <c r="R6696" i="4"/>
  <c r="R6698" i="4"/>
  <c r="R6695" i="4"/>
  <c r="R6723" i="4"/>
  <c r="R6625" i="4"/>
  <c r="R6627" i="4"/>
  <c r="N6434" i="4"/>
  <c r="N6436" i="4" s="1"/>
  <c r="Z6414" i="4"/>
  <c r="AA6414" i="4" s="1"/>
  <c r="AE6414" i="4" s="1"/>
  <c r="N6479" i="4"/>
  <c r="N6490" i="4"/>
  <c r="N6492" i="4"/>
  <c r="N6494" i="4"/>
  <c r="N6496" i="4"/>
  <c r="N6498" i="4"/>
  <c r="N6480" i="4"/>
  <c r="N6482" i="4"/>
  <c r="N6484" i="4"/>
  <c r="N6486" i="4"/>
  <c r="N6488" i="4"/>
  <c r="N6491" i="4"/>
  <c r="N6493" i="4"/>
  <c r="N6495" i="4"/>
  <c r="N6497" i="4"/>
  <c r="N6499" i="4"/>
  <c r="N6481" i="4"/>
  <c r="N6483" i="4"/>
  <c r="N6485" i="4"/>
  <c r="N6487" i="4"/>
  <c r="N6489" i="4"/>
  <c r="Y5812" i="4"/>
  <c r="J5921" i="4"/>
  <c r="J6023" i="4" s="1"/>
  <c r="T6027" i="4"/>
  <c r="L6436" i="4"/>
  <c r="H6525" i="4"/>
  <c r="R6623" i="4"/>
  <c r="Z6312" i="4"/>
  <c r="J6334" i="4"/>
  <c r="J6336" i="4" s="1"/>
  <c r="J6393" i="4"/>
  <c r="J6385" i="4"/>
  <c r="J6380" i="4"/>
  <c r="J6382" i="4"/>
  <c r="J6384" i="4"/>
  <c r="J6386" i="4"/>
  <c r="J6388" i="4"/>
  <c r="J6390" i="4"/>
  <c r="J6392" i="4"/>
  <c r="J6394" i="4"/>
  <c r="J6396" i="4"/>
  <c r="J6398" i="4"/>
  <c r="J6397" i="4"/>
  <c r="J6379" i="4"/>
  <c r="J6391" i="4"/>
  <c r="J6383" i="4"/>
  <c r="J6389" i="4"/>
  <c r="J6399" i="4"/>
  <c r="J6381" i="4"/>
  <c r="J6387" i="4"/>
  <c r="J6395" i="4"/>
  <c r="Z6415" i="4"/>
  <c r="AA6415" i="4" s="1"/>
  <c r="AE6415" i="4" s="1"/>
  <c r="P6479" i="4"/>
  <c r="P6490" i="4"/>
  <c r="P6492" i="4"/>
  <c r="P6494" i="4"/>
  <c r="P6496" i="4"/>
  <c r="P6498" i="4"/>
  <c r="P6480" i="4"/>
  <c r="P6482" i="4"/>
  <c r="P6484" i="4"/>
  <c r="P6486" i="4"/>
  <c r="P6488" i="4"/>
  <c r="P6491" i="4"/>
  <c r="P6493" i="4"/>
  <c r="P6495" i="4"/>
  <c r="P6497" i="4"/>
  <c r="P6499" i="4"/>
  <c r="P6481" i="4"/>
  <c r="P6483" i="4"/>
  <c r="P6485" i="4"/>
  <c r="P6487" i="4"/>
  <c r="P6489" i="4"/>
  <c r="P6434" i="4"/>
  <c r="P6436" i="4" s="1"/>
  <c r="N6634" i="4"/>
  <c r="N6636" i="4" s="1"/>
  <c r="N6679" i="4"/>
  <c r="N6680" i="4"/>
  <c r="N6682" i="4"/>
  <c r="N6684" i="4"/>
  <c r="N6686" i="4"/>
  <c r="N6688" i="4"/>
  <c r="N6690" i="4"/>
  <c r="N6692" i="4"/>
  <c r="N6694" i="4"/>
  <c r="N6696" i="4"/>
  <c r="N6698" i="4"/>
  <c r="N6683" i="4"/>
  <c r="N6689" i="4"/>
  <c r="N6695" i="4"/>
  <c r="Z6614" i="4"/>
  <c r="AA6614" i="4" s="1"/>
  <c r="AE6614" i="4" s="1"/>
  <c r="N6681" i="4"/>
  <c r="N6685" i="4"/>
  <c r="N6687" i="4"/>
  <c r="N6693" i="4"/>
  <c r="N6699" i="4"/>
  <c r="N6697" i="4"/>
  <c r="N6691" i="4"/>
  <c r="N6723" i="4"/>
  <c r="N6625" i="4"/>
  <c r="N6627" i="4"/>
  <c r="AA6312" i="4"/>
  <c r="AE6312" i="4" s="1"/>
  <c r="Y6114" i="4"/>
  <c r="N6127" i="4"/>
  <c r="N6135" i="4"/>
  <c r="Y6112" i="4"/>
  <c r="L6135" i="4"/>
  <c r="L6127" i="4"/>
  <c r="P6135" i="4"/>
  <c r="Y6115" i="4"/>
  <c r="L6125" i="4"/>
  <c r="Y6111" i="4"/>
  <c r="H6125" i="4"/>
  <c r="R6125" i="4"/>
  <c r="R6135" i="4"/>
  <c r="R6127" i="4"/>
  <c r="Y6116" i="4"/>
  <c r="AA6117" i="4"/>
  <c r="AE6117" i="4" s="1"/>
  <c r="N6035" i="4"/>
  <c r="Y6014" i="4"/>
  <c r="N6027" i="4"/>
  <c r="P6035" i="4"/>
  <c r="Y6015" i="4"/>
  <c r="Y6012" i="4"/>
  <c r="Y6013" i="4"/>
  <c r="L6035" i="4"/>
  <c r="L6025" i="4"/>
  <c r="Y6016" i="4"/>
  <c r="R6035" i="4"/>
  <c r="H6035" i="4"/>
  <c r="Y6011" i="4"/>
  <c r="R5935" i="4"/>
  <c r="P5927" i="4"/>
  <c r="Y5914" i="4"/>
  <c r="N5935" i="4"/>
  <c r="J5927" i="4"/>
  <c r="J5935" i="4"/>
  <c r="Y5912" i="4"/>
  <c r="H5925" i="4"/>
  <c r="L5925" i="4"/>
  <c r="L5935" i="4"/>
  <c r="Y5913" i="4"/>
  <c r="H5935" i="4"/>
  <c r="P5935" i="4"/>
  <c r="N5835" i="4"/>
  <c r="P5835" i="4"/>
  <c r="R5835" i="4"/>
  <c r="Y5813" i="4"/>
  <c r="L5835" i="4"/>
  <c r="J5835" i="4"/>
  <c r="H5835" i="4"/>
  <c r="N5719" i="4"/>
  <c r="H5719" i="4"/>
  <c r="J5719" i="4"/>
  <c r="T5721" i="4"/>
  <c r="T5734" i="4" s="1"/>
  <c r="L5719" i="4"/>
  <c r="T5735" i="4"/>
  <c r="P5719" i="4"/>
  <c r="R5719" i="4"/>
  <c r="P5619" i="4"/>
  <c r="T5625" i="4"/>
  <c r="H5619" i="4"/>
  <c r="J5619" i="4"/>
  <c r="R5619" i="4"/>
  <c r="L5619" i="4"/>
  <c r="N5619" i="4"/>
  <c r="T5635" i="4"/>
  <c r="Y5617" i="4"/>
  <c r="Z5617" i="4"/>
  <c r="H5519" i="4"/>
  <c r="J5519" i="4"/>
  <c r="T5527" i="4"/>
  <c r="L5519" i="4"/>
  <c r="N5519" i="4"/>
  <c r="P5519" i="4"/>
  <c r="T5525" i="4"/>
  <c r="T5535" i="4"/>
  <c r="R5519" i="4"/>
  <c r="H5419" i="4"/>
  <c r="J5419" i="4"/>
  <c r="L5419" i="4"/>
  <c r="P5419" i="4"/>
  <c r="N5419" i="4"/>
  <c r="Y5417" i="4"/>
  <c r="R5419" i="4"/>
  <c r="T5435" i="4"/>
  <c r="S5335" i="4"/>
  <c r="Q5335" i="4"/>
  <c r="O5335" i="4"/>
  <c r="M5335" i="4"/>
  <c r="K5335" i="4"/>
  <c r="I5335" i="4"/>
  <c r="Q5334" i="4"/>
  <c r="O5334" i="4"/>
  <c r="M5334" i="4"/>
  <c r="K5334" i="4"/>
  <c r="I5334" i="4"/>
  <c r="S5330" i="4"/>
  <c r="Q5330" i="4"/>
  <c r="O5330" i="4"/>
  <c r="M5330" i="4"/>
  <c r="O5329" i="4"/>
  <c r="S5321" i="4"/>
  <c r="S5334" i="4" s="1"/>
  <c r="T5317" i="4"/>
  <c r="R5317" i="4"/>
  <c r="P5317" i="4"/>
  <c r="N5317" i="4"/>
  <c r="L5317" i="4"/>
  <c r="J5317" i="4"/>
  <c r="H5317" i="4"/>
  <c r="F5312" i="4"/>
  <c r="F5313" i="4" s="1"/>
  <c r="F5314" i="4" s="1"/>
  <c r="F5315" i="4" s="1"/>
  <c r="H5230" i="4"/>
  <c r="J5230" i="4"/>
  <c r="L5230" i="4"/>
  <c r="N5230" i="4"/>
  <c r="P5230" i="4"/>
  <c r="R5230" i="4"/>
  <c r="T5230" i="4"/>
  <c r="S5235" i="4"/>
  <c r="Q5235" i="4"/>
  <c r="O5235" i="4"/>
  <c r="M5235" i="4"/>
  <c r="K5235" i="4"/>
  <c r="I5235" i="4"/>
  <c r="Q5234" i="4"/>
  <c r="O5234" i="4"/>
  <c r="M5234" i="4"/>
  <c r="K5234" i="4"/>
  <c r="I5234" i="4"/>
  <c r="S5230" i="4"/>
  <c r="Q5230" i="4"/>
  <c r="O5230" i="4"/>
  <c r="M5230" i="4"/>
  <c r="O5229" i="4"/>
  <c r="S5221" i="4"/>
  <c r="S5234" i="4" s="1"/>
  <c r="X5317" i="4"/>
  <c r="AD5317" i="4" s="1"/>
  <c r="T5217" i="4"/>
  <c r="T5321" i="4" s="1"/>
  <c r="R5217" i="4"/>
  <c r="P5217" i="4"/>
  <c r="N5217" i="4"/>
  <c r="L5217" i="4"/>
  <c r="J5217" i="4"/>
  <c r="H5217" i="4"/>
  <c r="X5316" i="4"/>
  <c r="AD5316" i="4" s="1"/>
  <c r="X5315" i="4"/>
  <c r="AD5315" i="4" s="1"/>
  <c r="X5314" i="4"/>
  <c r="AD5314" i="4" s="1"/>
  <c r="X5313" i="4"/>
  <c r="AD5313" i="4" s="1"/>
  <c r="X5312" i="4"/>
  <c r="AD5312" i="4" s="1"/>
  <c r="F5212" i="4"/>
  <c r="F5213" i="4" s="1"/>
  <c r="F5214" i="4" s="1"/>
  <c r="F5215" i="4" s="1"/>
  <c r="X5311" i="4"/>
  <c r="AD5311" i="4" s="1"/>
  <c r="T5130" i="4"/>
  <c r="R5130" i="4"/>
  <c r="P5130" i="4"/>
  <c r="N5130" i="4"/>
  <c r="L5130" i="4"/>
  <c r="J5130" i="4"/>
  <c r="H5130" i="4"/>
  <c r="S5135" i="4"/>
  <c r="Q5135" i="4"/>
  <c r="O5135" i="4"/>
  <c r="M5135" i="4"/>
  <c r="K5135" i="4"/>
  <c r="I5135" i="4"/>
  <c r="Q5134" i="4"/>
  <c r="O5134" i="4"/>
  <c r="M5134" i="4"/>
  <c r="K5134" i="4"/>
  <c r="I5134" i="4"/>
  <c r="S5130" i="4"/>
  <c r="Q5130" i="4"/>
  <c r="O5130" i="4"/>
  <c r="M5130" i="4"/>
  <c r="O5129" i="4"/>
  <c r="S5121" i="4"/>
  <c r="S5134" i="4" s="1"/>
  <c r="T5117" i="4"/>
  <c r="T5221" i="4" s="1"/>
  <c r="T5234" i="4" s="1"/>
  <c r="R5117" i="4"/>
  <c r="P5117" i="4"/>
  <c r="N5117" i="4"/>
  <c r="L5117" i="4"/>
  <c r="J5117" i="4"/>
  <c r="H5117" i="4"/>
  <c r="F5112" i="4"/>
  <c r="F5113" i="4" s="1"/>
  <c r="F5114" i="4" s="1"/>
  <c r="F5115" i="4" s="1"/>
  <c r="P23" i="6"/>
  <c r="J6125" i="4" l="1"/>
  <c r="R6023" i="4"/>
  <c r="J6027" i="4"/>
  <c r="R5927" i="4"/>
  <c r="J6025" i="4"/>
  <c r="AA5517" i="4"/>
  <c r="AE5517" i="4" s="1"/>
  <c r="T5536" i="4"/>
  <c r="H6025" i="4"/>
  <c r="Z6214" i="4"/>
  <c r="AA6214" i="4" s="1"/>
  <c r="AE6214" i="4" s="1"/>
  <c r="N6234" i="4"/>
  <c r="N6236" i="4" s="1"/>
  <c r="N6281" i="4"/>
  <c r="N6283" i="4"/>
  <c r="N6285" i="4"/>
  <c r="N6287" i="4"/>
  <c r="N6289" i="4"/>
  <c r="N6293" i="4"/>
  <c r="N6295" i="4"/>
  <c r="N6299" i="4"/>
  <c r="N6291" i="4"/>
  <c r="N6297" i="4"/>
  <c r="N6279" i="4"/>
  <c r="N6280" i="4"/>
  <c r="N6282" i="4"/>
  <c r="N6284" i="4"/>
  <c r="N6286" i="4"/>
  <c r="N6288" i="4"/>
  <c r="N6290" i="4"/>
  <c r="N6292" i="4"/>
  <c r="N6294" i="4"/>
  <c r="N6296" i="4"/>
  <c r="N6298" i="4"/>
  <c r="N6227" i="4"/>
  <c r="N6323" i="4"/>
  <c r="N6225" i="4"/>
  <c r="P6034" i="4"/>
  <c r="P6036" i="4" s="1"/>
  <c r="P6079" i="4"/>
  <c r="P6080" i="4"/>
  <c r="P6082" i="4"/>
  <c r="P6084" i="4"/>
  <c r="P6086" i="4"/>
  <c r="P6088" i="4"/>
  <c r="P6090" i="4"/>
  <c r="P6092" i="4"/>
  <c r="P6094" i="4"/>
  <c r="P6096" i="4"/>
  <c r="P6098" i="4"/>
  <c r="P6095" i="4"/>
  <c r="P6081" i="4"/>
  <c r="P6087" i="4"/>
  <c r="P6097" i="4"/>
  <c r="P6093" i="4"/>
  <c r="P6083" i="4"/>
  <c r="Z6015" i="4"/>
  <c r="AA6015" i="4" s="1"/>
  <c r="AE6015" i="4" s="1"/>
  <c r="P6089" i="4"/>
  <c r="P6099" i="4"/>
  <c r="P6085" i="4"/>
  <c r="P6091" i="4"/>
  <c r="Y5412" i="4"/>
  <c r="J5521" i="4"/>
  <c r="J5623" i="4" s="1"/>
  <c r="J5527" i="4"/>
  <c r="J5621" i="4"/>
  <c r="P6125" i="4"/>
  <c r="Z5914" i="4"/>
  <c r="N5981" i="4"/>
  <c r="N5983" i="4"/>
  <c r="N5985" i="4"/>
  <c r="N5987" i="4"/>
  <c r="N5989" i="4"/>
  <c r="N5991" i="4"/>
  <c r="N5993" i="4"/>
  <c r="N5995" i="4"/>
  <c r="N5997" i="4"/>
  <c r="N5999" i="4"/>
  <c r="N5994" i="4"/>
  <c r="N5980" i="4"/>
  <c r="N5996" i="4"/>
  <c r="N5992" i="4"/>
  <c r="N5990" i="4"/>
  <c r="N5986" i="4"/>
  <c r="N5982" i="4"/>
  <c r="N5988" i="4"/>
  <c r="N5998" i="4"/>
  <c r="N5984" i="4"/>
  <c r="N5979" i="4"/>
  <c r="N5934" i="4"/>
  <c r="N5936" i="4" s="1"/>
  <c r="N6023" i="4"/>
  <c r="R6234" i="4"/>
  <c r="R6236" i="4" s="1"/>
  <c r="R6283" i="4"/>
  <c r="R6291" i="4"/>
  <c r="R6297" i="4"/>
  <c r="R6289" i="4"/>
  <c r="R6281" i="4"/>
  <c r="R6287" i="4"/>
  <c r="R6295" i="4"/>
  <c r="R6282" i="4"/>
  <c r="R6293" i="4"/>
  <c r="R6285" i="4"/>
  <c r="R6299" i="4"/>
  <c r="R6279" i="4"/>
  <c r="R6284" i="4"/>
  <c r="R6292" i="4"/>
  <c r="Z6216" i="4"/>
  <c r="AA6216" i="4" s="1"/>
  <c r="AE6216" i="4" s="1"/>
  <c r="R6286" i="4"/>
  <c r="R6280" i="4"/>
  <c r="R6290" i="4"/>
  <c r="R6288" i="4"/>
  <c r="R6294" i="4"/>
  <c r="R6298" i="4"/>
  <c r="R6296" i="4"/>
  <c r="R6323" i="4"/>
  <c r="R6227" i="4"/>
  <c r="R6225" i="4"/>
  <c r="P6025" i="4"/>
  <c r="H5435" i="4"/>
  <c r="H5521" i="4"/>
  <c r="H5527" i="4" s="1"/>
  <c r="H5535" i="4"/>
  <c r="H5623" i="4"/>
  <c r="H5621" i="4"/>
  <c r="R5821" i="4"/>
  <c r="P6027" i="4"/>
  <c r="P5934" i="4"/>
  <c r="P5981" i="4"/>
  <c r="P5983" i="4"/>
  <c r="P5985" i="4"/>
  <c r="P5987" i="4"/>
  <c r="P5989" i="4"/>
  <c r="P5991" i="4"/>
  <c r="P5993" i="4"/>
  <c r="P5995" i="4"/>
  <c r="P5997" i="4"/>
  <c r="P5999" i="4"/>
  <c r="P5979" i="4"/>
  <c r="P5984" i="4"/>
  <c r="P5994" i="4"/>
  <c r="P5980" i="4"/>
  <c r="P5986" i="4"/>
  <c r="P5982" i="4"/>
  <c r="P5990" i="4"/>
  <c r="P5996" i="4"/>
  <c r="P5992" i="4"/>
  <c r="P5988" i="4"/>
  <c r="P5998" i="4"/>
  <c r="Z5915" i="4"/>
  <c r="AA5915" i="4" s="1"/>
  <c r="AE5915" i="4" s="1"/>
  <c r="N6034" i="4"/>
  <c r="N6036" i="4" s="1"/>
  <c r="N6084" i="4"/>
  <c r="N6098" i="4"/>
  <c r="Z6014" i="4"/>
  <c r="AA6014" i="4" s="1"/>
  <c r="AE6014" i="4" s="1"/>
  <c r="N6080" i="4"/>
  <c r="N6090" i="4"/>
  <c r="N6082" i="4"/>
  <c r="N6088" i="4"/>
  <c r="N6092" i="4"/>
  <c r="N6079" i="4"/>
  <c r="N6086" i="4"/>
  <c r="N6096" i="4"/>
  <c r="N6094" i="4"/>
  <c r="N6081" i="4"/>
  <c r="N6091" i="4"/>
  <c r="N6083" i="4"/>
  <c r="N6087" i="4"/>
  <c r="N6093" i="4"/>
  <c r="N6099" i="4"/>
  <c r="N6097" i="4"/>
  <c r="N6089" i="4"/>
  <c r="N6085" i="4"/>
  <c r="N6095" i="4"/>
  <c r="L6034" i="4"/>
  <c r="L6079" i="4"/>
  <c r="L6080" i="4"/>
  <c r="L6082" i="4"/>
  <c r="L6084" i="4"/>
  <c r="L6086" i="4"/>
  <c r="L6088" i="4"/>
  <c r="L6090" i="4"/>
  <c r="L6092" i="4"/>
  <c r="L6094" i="4"/>
  <c r="L6096" i="4"/>
  <c r="L6098" i="4"/>
  <c r="Z6013" i="4"/>
  <c r="L6091" i="4"/>
  <c r="L6093" i="4"/>
  <c r="L6089" i="4"/>
  <c r="L6097" i="4"/>
  <c r="L6083" i="4"/>
  <c r="L6085" i="4"/>
  <c r="L6087" i="4"/>
  <c r="L6099" i="4"/>
  <c r="L6095" i="4"/>
  <c r="L6081" i="4"/>
  <c r="T5627" i="4"/>
  <c r="T5634" i="4"/>
  <c r="T5636" i="4" s="1"/>
  <c r="Y5317" i="4"/>
  <c r="AA5317" i="4" s="1"/>
  <c r="AE5317" i="4" s="1"/>
  <c r="T5421" i="4"/>
  <c r="T5423" i="4"/>
  <c r="R5521" i="4"/>
  <c r="R5623" i="4" s="1"/>
  <c r="P5821" i="4"/>
  <c r="N6134" i="4"/>
  <c r="N6136" i="4" s="1"/>
  <c r="N6184" i="4"/>
  <c r="N6180" i="4"/>
  <c r="Z6114" i="4"/>
  <c r="AA6114" i="4" s="1"/>
  <c r="AE6114" i="4" s="1"/>
  <c r="N6179" i="4"/>
  <c r="N6182" i="4"/>
  <c r="N6186" i="4"/>
  <c r="N6188" i="4"/>
  <c r="N6190" i="4"/>
  <c r="N6192" i="4"/>
  <c r="N6194" i="4"/>
  <c r="N6196" i="4"/>
  <c r="N6198" i="4"/>
  <c r="N6187" i="4"/>
  <c r="N6193" i="4"/>
  <c r="N6181" i="4"/>
  <c r="N6189" i="4"/>
  <c r="N6191" i="4"/>
  <c r="N6195" i="4"/>
  <c r="N6199" i="4"/>
  <c r="N6183" i="4"/>
  <c r="N6185" i="4"/>
  <c r="N6197" i="4"/>
  <c r="N5927" i="4"/>
  <c r="L5435" i="4"/>
  <c r="L5521" i="4"/>
  <c r="L5527" i="4" s="1"/>
  <c r="AA6111" i="4"/>
  <c r="AE6111" i="4" s="1"/>
  <c r="P5925" i="4"/>
  <c r="R6027" i="4"/>
  <c r="T5723" i="4"/>
  <c r="N6123" i="4"/>
  <c r="L5934" i="4"/>
  <c r="L5936" i="4" s="1"/>
  <c r="L5981" i="4"/>
  <c r="L5983" i="4"/>
  <c r="L5985" i="4"/>
  <c r="L5987" i="4"/>
  <c r="L5989" i="4"/>
  <c r="L5991" i="4"/>
  <c r="L5993" i="4"/>
  <c r="L5995" i="4"/>
  <c r="L5997" i="4"/>
  <c r="L5999" i="4"/>
  <c r="L5980" i="4"/>
  <c r="L5990" i="4"/>
  <c r="L5982" i="4"/>
  <c r="L5979" i="4"/>
  <c r="L5996" i="4"/>
  <c r="L5992" i="4"/>
  <c r="L5988" i="4"/>
  <c r="L5998" i="4"/>
  <c r="L5984" i="4"/>
  <c r="L5994" i="4"/>
  <c r="L5986" i="4"/>
  <c r="Z5913" i="4"/>
  <c r="L5927" i="4"/>
  <c r="R6134" i="4"/>
  <c r="R6136" i="4" s="1"/>
  <c r="R6181" i="4"/>
  <c r="R6183" i="4"/>
  <c r="R6185" i="4"/>
  <c r="R6187" i="4"/>
  <c r="R6189" i="4"/>
  <c r="R6191" i="4"/>
  <c r="R6193" i="4"/>
  <c r="R6195" i="4"/>
  <c r="R6197" i="4"/>
  <c r="R6199" i="4"/>
  <c r="R6179" i="4"/>
  <c r="R6180" i="4"/>
  <c r="R6182" i="4"/>
  <c r="R6184" i="4"/>
  <c r="R6186" i="4"/>
  <c r="R6188" i="4"/>
  <c r="R6190" i="4"/>
  <c r="R6192" i="4"/>
  <c r="R6194" i="4"/>
  <c r="R6196" i="4"/>
  <c r="R6198" i="4"/>
  <c r="Z6116" i="4"/>
  <c r="AA6116" i="4" s="1"/>
  <c r="AE6116" i="4" s="1"/>
  <c r="R5621" i="4"/>
  <c r="AA5617" i="4"/>
  <c r="AE5617" i="4" s="1"/>
  <c r="Y5713" i="4"/>
  <c r="L5821" i="4"/>
  <c r="AA5914" i="4"/>
  <c r="AE5914" i="4" s="1"/>
  <c r="R6025" i="4"/>
  <c r="H6123" i="4"/>
  <c r="N6025" i="4"/>
  <c r="H6234" i="4"/>
  <c r="H6236" i="4" s="1"/>
  <c r="H6281" i="4"/>
  <c r="H6283" i="4"/>
  <c r="H6285" i="4"/>
  <c r="H6287" i="4"/>
  <c r="H6289" i="4"/>
  <c r="H6291" i="4"/>
  <c r="H6293" i="4"/>
  <c r="H6295" i="4"/>
  <c r="H6297" i="4"/>
  <c r="H6299" i="4"/>
  <c r="H6280" i="4"/>
  <c r="H6282" i="4"/>
  <c r="H6284" i="4"/>
  <c r="H6286" i="4"/>
  <c r="H6288" i="4"/>
  <c r="H6290" i="4"/>
  <c r="H6292" i="4"/>
  <c r="H6294" i="4"/>
  <c r="H6296" i="4"/>
  <c r="H6298" i="4"/>
  <c r="H6279" i="4"/>
  <c r="T6279" i="4" s="1"/>
  <c r="Z6211" i="4"/>
  <c r="AA6211" i="4" s="1"/>
  <c r="AE6211" i="4" s="1"/>
  <c r="H6323" i="4"/>
  <c r="H6227" i="4"/>
  <c r="H6225" i="4"/>
  <c r="T5834" i="4"/>
  <c r="T5836" i="4" s="1"/>
  <c r="Z5817" i="4"/>
  <c r="AA5817" i="4" s="1"/>
  <c r="AE5817" i="4" s="1"/>
  <c r="T5923" i="4"/>
  <c r="T5825" i="4"/>
  <c r="T5827" i="4"/>
  <c r="H5934" i="4"/>
  <c r="H5936" i="4" s="1"/>
  <c r="H5980" i="4"/>
  <c r="H5982" i="4"/>
  <c r="H5984" i="4"/>
  <c r="H5986" i="4"/>
  <c r="H5988" i="4"/>
  <c r="H5990" i="4"/>
  <c r="H5992" i="4"/>
  <c r="H5994" i="4"/>
  <c r="H5996" i="4"/>
  <c r="H5998" i="4"/>
  <c r="H5989" i="4"/>
  <c r="H5999" i="4"/>
  <c r="H5991" i="4"/>
  <c r="H5979" i="4"/>
  <c r="T5979" i="4" s="1"/>
  <c r="Z5911" i="4"/>
  <c r="AA5911" i="4" s="1"/>
  <c r="AE5911" i="4" s="1"/>
  <c r="H5987" i="4"/>
  <c r="H5997" i="4"/>
  <c r="H5981" i="4"/>
  <c r="H5983" i="4"/>
  <c r="H5985" i="4"/>
  <c r="H5993" i="4"/>
  <c r="H5995" i="4"/>
  <c r="T5227" i="4"/>
  <c r="T5323" i="4"/>
  <c r="P5936" i="4"/>
  <c r="Z6111" i="4"/>
  <c r="H6180" i="4"/>
  <c r="H6182" i="4"/>
  <c r="H6184" i="4"/>
  <c r="H6186" i="4"/>
  <c r="H6188" i="4"/>
  <c r="H6190" i="4"/>
  <c r="H6192" i="4"/>
  <c r="H6194" i="4"/>
  <c r="H6196" i="4"/>
  <c r="H6198" i="4"/>
  <c r="H6134" i="4"/>
  <c r="H6136" i="4" s="1"/>
  <c r="H6179" i="4"/>
  <c r="T6179" i="4" s="1"/>
  <c r="H6187" i="4"/>
  <c r="H6199" i="4"/>
  <c r="H6183" i="4"/>
  <c r="H6185" i="4"/>
  <c r="H6191" i="4"/>
  <c r="H6197" i="4"/>
  <c r="H6193" i="4"/>
  <c r="H6181" i="4"/>
  <c r="H6189" i="4"/>
  <c r="H6195" i="4"/>
  <c r="H6223" i="4"/>
  <c r="T5823" i="4"/>
  <c r="Y5712" i="4"/>
  <c r="J5821" i="4"/>
  <c r="L6036" i="4"/>
  <c r="Z5916" i="4"/>
  <c r="AA5916" i="4" s="1"/>
  <c r="AE5916" i="4" s="1"/>
  <c r="R5985" i="4"/>
  <c r="R5993" i="4"/>
  <c r="R5999" i="4"/>
  <c r="R5981" i="4"/>
  <c r="R5987" i="4"/>
  <c r="R5997" i="4"/>
  <c r="R5983" i="4"/>
  <c r="R5989" i="4"/>
  <c r="R5995" i="4"/>
  <c r="R5991" i="4"/>
  <c r="R5979" i="4"/>
  <c r="R5998" i="4"/>
  <c r="R5984" i="4"/>
  <c r="R5990" i="4"/>
  <c r="R5980" i="4"/>
  <c r="R5986" i="4"/>
  <c r="R5996" i="4"/>
  <c r="R5994" i="4"/>
  <c r="R5982" i="4"/>
  <c r="R5992" i="4"/>
  <c r="R5988" i="4"/>
  <c r="R5934" i="4"/>
  <c r="R5936" i="4" s="1"/>
  <c r="L6234" i="4"/>
  <c r="L6236" i="4" s="1"/>
  <c r="L6281" i="4"/>
  <c r="L6283" i="4"/>
  <c r="L6285" i="4"/>
  <c r="L6287" i="4"/>
  <c r="L6289" i="4"/>
  <c r="L6291" i="4"/>
  <c r="L6293" i="4"/>
  <c r="L6295" i="4"/>
  <c r="L6297" i="4"/>
  <c r="L6299" i="4"/>
  <c r="Z6213" i="4"/>
  <c r="AA6213" i="4" s="1"/>
  <c r="AE6213" i="4" s="1"/>
  <c r="L6280" i="4"/>
  <c r="L6282" i="4"/>
  <c r="L6284" i="4"/>
  <c r="L6286" i="4"/>
  <c r="L6288" i="4"/>
  <c r="L6290" i="4"/>
  <c r="L6292" i="4"/>
  <c r="L6294" i="4"/>
  <c r="L6296" i="4"/>
  <c r="L6298" i="4"/>
  <c r="L6279" i="4"/>
  <c r="L6227" i="4"/>
  <c r="L6225" i="4"/>
  <c r="L6323" i="4"/>
  <c r="P6223" i="4"/>
  <c r="N5521" i="4"/>
  <c r="N5525" i="4" s="1"/>
  <c r="AA5913" i="4"/>
  <c r="AE5913" i="4" s="1"/>
  <c r="AA6013" i="4"/>
  <c r="AE6013" i="4" s="1"/>
  <c r="Z6212" i="4"/>
  <c r="AA6212" i="4" s="1"/>
  <c r="AE6212" i="4" s="1"/>
  <c r="J6294" i="4"/>
  <c r="J6281" i="4"/>
  <c r="J6283" i="4"/>
  <c r="J6285" i="4"/>
  <c r="J6287" i="4"/>
  <c r="J6289" i="4"/>
  <c r="J6291" i="4"/>
  <c r="J6293" i="4"/>
  <c r="J6295" i="4"/>
  <c r="J6297" i="4"/>
  <c r="J6299" i="4"/>
  <c r="J6280" i="4"/>
  <c r="J6290" i="4"/>
  <c r="J6296" i="4"/>
  <c r="J6292" i="4"/>
  <c r="J6282" i="4"/>
  <c r="J6298" i="4"/>
  <c r="J6279" i="4"/>
  <c r="J6288" i="4"/>
  <c r="J6286" i="4"/>
  <c r="J6284" i="4"/>
  <c r="J6234" i="4"/>
  <c r="J6236" i="4" s="1"/>
  <c r="J6225" i="4"/>
  <c r="J6323" i="4"/>
  <c r="J6227" i="4"/>
  <c r="P6280" i="4"/>
  <c r="P6298" i="4"/>
  <c r="P6286" i="4"/>
  <c r="P6299" i="4"/>
  <c r="P6290" i="4"/>
  <c r="Z6215" i="4"/>
  <c r="AA6215" i="4" s="1"/>
  <c r="AE6215" i="4" s="1"/>
  <c r="P6295" i="4"/>
  <c r="P6284" i="4"/>
  <c r="P6281" i="4"/>
  <c r="P6283" i="4"/>
  <c r="P6285" i="4"/>
  <c r="P6287" i="4"/>
  <c r="P6289" i="4"/>
  <c r="P6291" i="4"/>
  <c r="P6293" i="4"/>
  <c r="P6297" i="4"/>
  <c r="P6279" i="4"/>
  <c r="P6282" i="4"/>
  <c r="P6292" i="4"/>
  <c r="P6288" i="4"/>
  <c r="P6296" i="4"/>
  <c r="P6234" i="4"/>
  <c r="P6236" i="4" s="1"/>
  <c r="P6294" i="4"/>
  <c r="P6225" i="4"/>
  <c r="P6323" i="4"/>
  <c r="P6227" i="4"/>
  <c r="P5435" i="4"/>
  <c r="P5521" i="4"/>
  <c r="P5525" i="4" s="1"/>
  <c r="P5621" i="4"/>
  <c r="P5625" i="4" s="1"/>
  <c r="P5623" i="4"/>
  <c r="N5735" i="4"/>
  <c r="N5821" i="4"/>
  <c r="J5981" i="4"/>
  <c r="J5983" i="4"/>
  <c r="J5985" i="4"/>
  <c r="J5987" i="4"/>
  <c r="J5989" i="4"/>
  <c r="J5991" i="4"/>
  <c r="J5993" i="4"/>
  <c r="J5995" i="4"/>
  <c r="J5997" i="4"/>
  <c r="J5999" i="4"/>
  <c r="Z5912" i="4"/>
  <c r="AA5912" i="4" s="1"/>
  <c r="AE5912" i="4" s="1"/>
  <c r="J5982" i="4"/>
  <c r="J5934" i="4"/>
  <c r="J5936" i="4" s="1"/>
  <c r="J5984" i="4"/>
  <c r="J5986" i="4"/>
  <c r="J5988" i="4"/>
  <c r="J5994" i="4"/>
  <c r="J5980" i="4"/>
  <c r="J5996" i="4"/>
  <c r="J5990" i="4"/>
  <c r="J5992" i="4"/>
  <c r="J5998" i="4"/>
  <c r="J5979" i="4"/>
  <c r="J6134" i="4"/>
  <c r="J6181" i="4"/>
  <c r="J6183" i="4"/>
  <c r="J6185" i="4"/>
  <c r="J6187" i="4"/>
  <c r="J6180" i="4"/>
  <c r="J6182" i="4"/>
  <c r="J6184" i="4"/>
  <c r="J6186" i="4"/>
  <c r="J6188" i="4"/>
  <c r="J6190" i="4"/>
  <c r="J6192" i="4"/>
  <c r="J6194" i="4"/>
  <c r="J6196" i="4"/>
  <c r="J6198" i="4"/>
  <c r="J6179" i="4"/>
  <c r="J6193" i="4"/>
  <c r="J6199" i="4"/>
  <c r="J6197" i="4"/>
  <c r="J6189" i="4"/>
  <c r="J6191" i="4"/>
  <c r="J6195" i="4"/>
  <c r="Z6112" i="4"/>
  <c r="AA6112" i="4" s="1"/>
  <c r="AE6112" i="4" s="1"/>
  <c r="J6223" i="4"/>
  <c r="L5621" i="4"/>
  <c r="N5535" i="4"/>
  <c r="N5621" i="4"/>
  <c r="N5625" i="4" s="1"/>
  <c r="J6034" i="4"/>
  <c r="J6036" i="4" s="1"/>
  <c r="J6080" i="4"/>
  <c r="J6082" i="4"/>
  <c r="J6084" i="4"/>
  <c r="J6086" i="4"/>
  <c r="J6088" i="4"/>
  <c r="J6090" i="4"/>
  <c r="J6092" i="4"/>
  <c r="J6094" i="4"/>
  <c r="J6096" i="4"/>
  <c r="J6098" i="4"/>
  <c r="J6079" i="4"/>
  <c r="Z6012" i="4"/>
  <c r="J6087" i="4"/>
  <c r="J6099" i="4"/>
  <c r="J6083" i="4"/>
  <c r="J6089" i="4"/>
  <c r="J6095" i="4"/>
  <c r="J6085" i="4"/>
  <c r="J6081" i="4"/>
  <c r="J6091" i="4"/>
  <c r="J6097" i="4"/>
  <c r="J6093" i="4"/>
  <c r="L6181" i="4"/>
  <c r="L6183" i="4"/>
  <c r="L6185" i="4"/>
  <c r="L6187" i="4"/>
  <c r="L6189" i="4"/>
  <c r="L6191" i="4"/>
  <c r="L6193" i="4"/>
  <c r="L6134" i="4"/>
  <c r="L6136" i="4" s="1"/>
  <c r="L6180" i="4"/>
  <c r="L6182" i="4"/>
  <c r="L6184" i="4"/>
  <c r="L6186" i="4"/>
  <c r="L6188" i="4"/>
  <c r="L6190" i="4"/>
  <c r="L6192" i="4"/>
  <c r="L6194" i="4"/>
  <c r="L6196" i="4"/>
  <c r="L6198" i="4"/>
  <c r="L6179" i="4"/>
  <c r="Z6113" i="4"/>
  <c r="AA6113" i="4" s="1"/>
  <c r="AE6113" i="4" s="1"/>
  <c r="L6195" i="4"/>
  <c r="L6199" i="4"/>
  <c r="L6197" i="4"/>
  <c r="J6136" i="4"/>
  <c r="T5334" i="4"/>
  <c r="Z5317" i="4"/>
  <c r="AA6012" i="4"/>
  <c r="AE6012" i="4" s="1"/>
  <c r="R6034" i="4"/>
  <c r="R6036" i="4" s="1"/>
  <c r="R6081" i="4"/>
  <c r="R6083" i="4"/>
  <c r="R6085" i="4"/>
  <c r="R6087" i="4"/>
  <c r="R6089" i="4"/>
  <c r="R6091" i="4"/>
  <c r="R6093" i="4"/>
  <c r="R6095" i="4"/>
  <c r="R6097" i="4"/>
  <c r="R6099" i="4"/>
  <c r="R6084" i="4"/>
  <c r="R6079" i="4"/>
  <c r="R6080" i="4"/>
  <c r="R6082" i="4"/>
  <c r="R6086" i="4"/>
  <c r="R6088" i="4"/>
  <c r="R6090" i="4"/>
  <c r="R6092" i="4"/>
  <c r="R6094" i="4"/>
  <c r="R6096" i="4"/>
  <c r="R6098" i="4"/>
  <c r="Z6016" i="4"/>
  <c r="AA6016" i="4" s="1"/>
  <c r="AE6016" i="4" s="1"/>
  <c r="H6034" i="4"/>
  <c r="H6036" i="4" s="1"/>
  <c r="H6080" i="4"/>
  <c r="H6082" i="4"/>
  <c r="H6084" i="4"/>
  <c r="H6086" i="4"/>
  <c r="H6088" i="4"/>
  <c r="H6090" i="4"/>
  <c r="H6092" i="4"/>
  <c r="H6094" i="4"/>
  <c r="H6096" i="4"/>
  <c r="H6098" i="4"/>
  <c r="H6079" i="4"/>
  <c r="T6079" i="4" s="1"/>
  <c r="H6087" i="4"/>
  <c r="H6097" i="4"/>
  <c r="H6089" i="4"/>
  <c r="H6085" i="4"/>
  <c r="H6099" i="4"/>
  <c r="H6081" i="4"/>
  <c r="H6095" i="4"/>
  <c r="H6091" i="4"/>
  <c r="H6083" i="4"/>
  <c r="H6093" i="4"/>
  <c r="Z6011" i="4"/>
  <c r="AA6011" i="4" s="1"/>
  <c r="AE6011" i="4" s="1"/>
  <c r="P6134" i="4"/>
  <c r="P6136" i="4" s="1"/>
  <c r="P6179" i="4"/>
  <c r="P6180" i="4"/>
  <c r="P6182" i="4"/>
  <c r="P6184" i="4"/>
  <c r="P6186" i="4"/>
  <c r="P6188" i="4"/>
  <c r="P6190" i="4"/>
  <c r="P6192" i="4"/>
  <c r="P6194" i="4"/>
  <c r="P6196" i="4"/>
  <c r="P6198" i="4"/>
  <c r="P6197" i="4"/>
  <c r="P6187" i="4"/>
  <c r="P6181" i="4"/>
  <c r="P6199" i="4"/>
  <c r="P6189" i="4"/>
  <c r="P6195" i="4"/>
  <c r="P6183" i="4"/>
  <c r="P6191" i="4"/>
  <c r="P6185" i="4"/>
  <c r="Z6115" i="4"/>
  <c r="AA6115" i="4" s="1"/>
  <c r="AE6115" i="4" s="1"/>
  <c r="P6193" i="4"/>
  <c r="Y5711" i="4"/>
  <c r="H5821" i="4"/>
  <c r="Y5714" i="4"/>
  <c r="H5735" i="4"/>
  <c r="J5735" i="4"/>
  <c r="T5736" i="4"/>
  <c r="T5725" i="4"/>
  <c r="Z5717" i="4"/>
  <c r="AA5717" i="4" s="1"/>
  <c r="AE5717" i="4" s="1"/>
  <c r="T5727" i="4"/>
  <c r="R5627" i="4"/>
  <c r="R5721" i="4"/>
  <c r="P5721" i="4"/>
  <c r="P5823" i="4" s="1"/>
  <c r="N5721" i="4"/>
  <c r="L5625" i="4"/>
  <c r="L5723" i="4"/>
  <c r="L5721" i="4"/>
  <c r="L5823" i="4" s="1"/>
  <c r="J5625" i="4"/>
  <c r="J5723" i="4"/>
  <c r="J5721" i="4"/>
  <c r="J5823" i="4" s="1"/>
  <c r="H5721" i="4"/>
  <c r="Y5715" i="4"/>
  <c r="P5735" i="4"/>
  <c r="L5735" i="4"/>
  <c r="Y5716" i="4"/>
  <c r="R5735" i="4"/>
  <c r="Y5615" i="4"/>
  <c r="P5635" i="4"/>
  <c r="P5627" i="4"/>
  <c r="Y5611" i="4"/>
  <c r="R5635" i="4"/>
  <c r="J5627" i="4"/>
  <c r="Y5612" i="4"/>
  <c r="N5635" i="4"/>
  <c r="J5635" i="4"/>
  <c r="L5635" i="4"/>
  <c r="Y5616" i="4"/>
  <c r="Y5613" i="4"/>
  <c r="Y5614" i="4"/>
  <c r="N5627" i="4"/>
  <c r="H5635" i="4"/>
  <c r="J5525" i="4"/>
  <c r="Y5512" i="4"/>
  <c r="Y5514" i="4"/>
  <c r="Y5513" i="4"/>
  <c r="J5535" i="4"/>
  <c r="Y5511" i="4"/>
  <c r="P5535" i="4"/>
  <c r="H5525" i="4"/>
  <c r="L5535" i="4"/>
  <c r="Y5515" i="4"/>
  <c r="R5535" i="4"/>
  <c r="R5527" i="4"/>
  <c r="Y5516" i="4"/>
  <c r="R5525" i="4"/>
  <c r="J5435" i="4"/>
  <c r="Y5411" i="4"/>
  <c r="Y5415" i="4"/>
  <c r="Y5413" i="4"/>
  <c r="R5435" i="4"/>
  <c r="Y5416" i="4"/>
  <c r="N5435" i="4"/>
  <c r="Y5414" i="4"/>
  <c r="R5319" i="4"/>
  <c r="H5319" i="4"/>
  <c r="N5319" i="4"/>
  <c r="J5319" i="4"/>
  <c r="T5335" i="4"/>
  <c r="L5319" i="4"/>
  <c r="P5319" i="4"/>
  <c r="T5325" i="4"/>
  <c r="T5327" i="4"/>
  <c r="N5219" i="4"/>
  <c r="J5219" i="4"/>
  <c r="L5219" i="4"/>
  <c r="H5219" i="4"/>
  <c r="P5219" i="4"/>
  <c r="T5235" i="4"/>
  <c r="T5236" i="4" s="1"/>
  <c r="R5219" i="4"/>
  <c r="T5225" i="4"/>
  <c r="P5119" i="4"/>
  <c r="N5119" i="4"/>
  <c r="Y5117" i="4"/>
  <c r="R5119" i="4"/>
  <c r="L5119" i="4"/>
  <c r="J5119" i="4"/>
  <c r="H5119" i="4"/>
  <c r="T5135" i="4"/>
  <c r="S25" i="6"/>
  <c r="P26" i="6"/>
  <c r="P24" i="6"/>
  <c r="R24" i="6" s="1"/>
  <c r="R26" i="6" s="1"/>
  <c r="P22" i="6"/>
  <c r="Q21" i="6"/>
  <c r="V14" i="6"/>
  <c r="V15" i="6"/>
  <c r="V13" i="6"/>
  <c r="R18" i="6"/>
  <c r="T18" i="6"/>
  <c r="S18" i="6"/>
  <c r="T20" i="6"/>
  <c r="Q18" i="6"/>
  <c r="S14" i="6"/>
  <c r="S15" i="6"/>
  <c r="S13" i="6"/>
  <c r="N5623" i="4" l="1"/>
  <c r="T5336" i="4"/>
  <c r="L5525" i="4"/>
  <c r="N5527" i="4"/>
  <c r="L5623" i="4"/>
  <c r="H5690" i="4"/>
  <c r="H5691" i="4"/>
  <c r="H5682" i="4"/>
  <c r="H5694" i="4"/>
  <c r="H5683" i="4"/>
  <c r="H5695" i="4"/>
  <c r="H5634" i="4"/>
  <c r="H5636" i="4" s="1"/>
  <c r="H5684" i="4"/>
  <c r="H5696" i="4"/>
  <c r="H5685" i="4"/>
  <c r="H5697" i="4"/>
  <c r="H5686" i="4"/>
  <c r="H5698" i="4"/>
  <c r="H5688" i="4"/>
  <c r="H5679" i="4"/>
  <c r="T5679" i="4" s="1"/>
  <c r="Z5611" i="4"/>
  <c r="AA5611" i="4" s="1"/>
  <c r="AE5611" i="4" s="1"/>
  <c r="H5680" i="4"/>
  <c r="H5681" i="4"/>
  <c r="H5687" i="4"/>
  <c r="H5689" i="4"/>
  <c r="H5692" i="4"/>
  <c r="H5693" i="4"/>
  <c r="H5699" i="4"/>
  <c r="J5421" i="4"/>
  <c r="Y5112" i="4"/>
  <c r="J5221" i="4"/>
  <c r="P5235" i="4"/>
  <c r="P5321" i="4"/>
  <c r="P5423" i="4" s="1"/>
  <c r="P5323" i="4"/>
  <c r="H5421" i="4"/>
  <c r="L5686" i="4"/>
  <c r="L5698" i="4"/>
  <c r="L5679" i="4"/>
  <c r="L5691" i="4"/>
  <c r="L5682" i="4"/>
  <c r="L5694" i="4"/>
  <c r="L5687" i="4"/>
  <c r="L5699" i="4"/>
  <c r="L5680" i="4"/>
  <c r="L5692" i="4"/>
  <c r="L5685" i="4"/>
  <c r="L5697" i="4"/>
  <c r="L5690" i="4"/>
  <c r="L5688" i="4"/>
  <c r="L5693" i="4"/>
  <c r="L5634" i="4"/>
  <c r="L5684" i="4"/>
  <c r="L5695" i="4"/>
  <c r="L5681" i="4"/>
  <c r="L5696" i="4"/>
  <c r="L5689" i="4"/>
  <c r="Z5613" i="4"/>
  <c r="AA5613" i="4" s="1"/>
  <c r="AE5613" i="4" s="1"/>
  <c r="L5683" i="4"/>
  <c r="J5834" i="4"/>
  <c r="J5836" i="4" s="1"/>
  <c r="J5883" i="4"/>
  <c r="J5895" i="4"/>
  <c r="J5888" i="4"/>
  <c r="J5881" i="4"/>
  <c r="J5893" i="4"/>
  <c r="J5891" i="4"/>
  <c r="J5886" i="4"/>
  <c r="J5898" i="4"/>
  <c r="J5889" i="4"/>
  <c r="J5884" i="4"/>
  <c r="J5896" i="4"/>
  <c r="J5879" i="4"/>
  <c r="J5880" i="4"/>
  <c r="J5897" i="4"/>
  <c r="Z5812" i="4"/>
  <c r="AA5812" i="4" s="1"/>
  <c r="AE5812" i="4" s="1"/>
  <c r="J5892" i="4"/>
  <c r="J5887" i="4"/>
  <c r="J5899" i="4"/>
  <c r="J5890" i="4"/>
  <c r="J5885" i="4"/>
  <c r="J5882" i="4"/>
  <c r="J5894" i="4"/>
  <c r="J5923" i="4"/>
  <c r="J5825" i="4"/>
  <c r="J5827" i="4"/>
  <c r="Y5111" i="4"/>
  <c r="H5221" i="4"/>
  <c r="P5880" i="4"/>
  <c r="P5892" i="4"/>
  <c r="P5898" i="4"/>
  <c r="P5885" i="4"/>
  <c r="P5897" i="4"/>
  <c r="Z5815" i="4"/>
  <c r="AA5815" i="4" s="1"/>
  <c r="AE5815" i="4" s="1"/>
  <c r="P5890" i="4"/>
  <c r="P5879" i="4"/>
  <c r="P5834" i="4"/>
  <c r="P5836" i="4" s="1"/>
  <c r="P5883" i="4"/>
  <c r="P5895" i="4"/>
  <c r="P5886" i="4"/>
  <c r="P5888" i="4"/>
  <c r="P5881" i="4"/>
  <c r="P5893" i="4"/>
  <c r="P5887" i="4"/>
  <c r="P5899" i="4"/>
  <c r="P5894" i="4"/>
  <c r="P5889" i="4"/>
  <c r="P5884" i="4"/>
  <c r="P5882" i="4"/>
  <c r="P5896" i="4"/>
  <c r="P5891" i="4"/>
  <c r="P5827" i="4"/>
  <c r="P5923" i="4"/>
  <c r="P5825" i="4"/>
  <c r="R5634" i="4"/>
  <c r="R5683" i="4"/>
  <c r="R5695" i="4"/>
  <c r="R5688" i="4"/>
  <c r="R5691" i="4"/>
  <c r="R5684" i="4"/>
  <c r="R5696" i="4"/>
  <c r="R5689" i="4"/>
  <c r="R5682" i="4"/>
  <c r="R5694" i="4"/>
  <c r="R5687" i="4"/>
  <c r="R5699" i="4"/>
  <c r="R5685" i="4"/>
  <c r="R5697" i="4"/>
  <c r="R5698" i="4"/>
  <c r="R5692" i="4"/>
  <c r="R5679" i="4"/>
  <c r="R5693" i="4"/>
  <c r="R5690" i="4"/>
  <c r="R5686" i="4"/>
  <c r="R5680" i="4"/>
  <c r="R5681" i="4"/>
  <c r="Z5616" i="4"/>
  <c r="AA5616" i="4" s="1"/>
  <c r="AE5616" i="4" s="1"/>
  <c r="H5580" i="4"/>
  <c r="H5582" i="4"/>
  <c r="H5584" i="4"/>
  <c r="H5586" i="4"/>
  <c r="H5588" i="4"/>
  <c r="H5590" i="4"/>
  <c r="H5592" i="4"/>
  <c r="H5594" i="4"/>
  <c r="H5596" i="4"/>
  <c r="H5598" i="4"/>
  <c r="H5583" i="4"/>
  <c r="H5587" i="4"/>
  <c r="H5591" i="4"/>
  <c r="H5595" i="4"/>
  <c r="H5599" i="4"/>
  <c r="H5534" i="4"/>
  <c r="H5536" i="4" s="1"/>
  <c r="H5579" i="4"/>
  <c r="T5579" i="4" s="1"/>
  <c r="H5581" i="4"/>
  <c r="H5585" i="4"/>
  <c r="H5589" i="4"/>
  <c r="H5593" i="4"/>
  <c r="H5597" i="4"/>
  <c r="Z5511" i="4"/>
  <c r="Z5515" i="4"/>
  <c r="AA5515" i="4" s="1"/>
  <c r="AE5515" i="4" s="1"/>
  <c r="P5579" i="4"/>
  <c r="P5589" i="4"/>
  <c r="P5586" i="4"/>
  <c r="P5583" i="4"/>
  <c r="P5587" i="4"/>
  <c r="P5591" i="4"/>
  <c r="P5595" i="4"/>
  <c r="P5599" i="4"/>
  <c r="P5590" i="4"/>
  <c r="P5580" i="4"/>
  <c r="P5584" i="4"/>
  <c r="P5588" i="4"/>
  <c r="P5592" i="4"/>
  <c r="P5596" i="4"/>
  <c r="P5585" i="4"/>
  <c r="P5594" i="4"/>
  <c r="P5593" i="4"/>
  <c r="P5598" i="4"/>
  <c r="P5582" i="4"/>
  <c r="P5581" i="4"/>
  <c r="P5597" i="4"/>
  <c r="P5534" i="4"/>
  <c r="P5536" i="4" s="1"/>
  <c r="Z5514" i="4"/>
  <c r="AA5514" i="4" s="1"/>
  <c r="AE5514" i="4" s="1"/>
  <c r="N5579" i="4"/>
  <c r="N5580" i="4"/>
  <c r="N5582" i="4"/>
  <c r="N5584" i="4"/>
  <c r="N5586" i="4"/>
  <c r="N5588" i="4"/>
  <c r="N5590" i="4"/>
  <c r="N5592" i="4"/>
  <c r="N5594" i="4"/>
  <c r="N5596" i="4"/>
  <c r="N5598" i="4"/>
  <c r="N5583" i="4"/>
  <c r="N5587" i="4"/>
  <c r="N5591" i="4"/>
  <c r="N5595" i="4"/>
  <c r="N5599" i="4"/>
  <c r="N5581" i="4"/>
  <c r="N5585" i="4"/>
  <c r="N5589" i="4"/>
  <c r="N5593" i="4"/>
  <c r="N5597" i="4"/>
  <c r="N5534" i="4"/>
  <c r="N5536" i="4" s="1"/>
  <c r="Z5516" i="4"/>
  <c r="AA5516" i="4" s="1"/>
  <c r="AE5516" i="4" s="1"/>
  <c r="R5581" i="4"/>
  <c r="R5583" i="4"/>
  <c r="R5585" i="4"/>
  <c r="R5587" i="4"/>
  <c r="R5589" i="4"/>
  <c r="R5591" i="4"/>
  <c r="R5593" i="4"/>
  <c r="R5595" i="4"/>
  <c r="R5597" i="4"/>
  <c r="R5599" i="4"/>
  <c r="R5579" i="4"/>
  <c r="R5598" i="4"/>
  <c r="R5582" i="4"/>
  <c r="R5586" i="4"/>
  <c r="R5594" i="4"/>
  <c r="R5580" i="4"/>
  <c r="R5584" i="4"/>
  <c r="R5588" i="4"/>
  <c r="R5592" i="4"/>
  <c r="R5596" i="4"/>
  <c r="R5590" i="4"/>
  <c r="R5534" i="4"/>
  <c r="J5691" i="4"/>
  <c r="J5684" i="4"/>
  <c r="J5696" i="4"/>
  <c r="J5679" i="4"/>
  <c r="J5687" i="4"/>
  <c r="J5699" i="4"/>
  <c r="J5680" i="4"/>
  <c r="J5692" i="4"/>
  <c r="J5685" i="4"/>
  <c r="J5697" i="4"/>
  <c r="J5690" i="4"/>
  <c r="J5683" i="4"/>
  <c r="J5695" i="4"/>
  <c r="J5681" i="4"/>
  <c r="J5693" i="4"/>
  <c r="J5698" i="4"/>
  <c r="J5634" i="4"/>
  <c r="J5636" i="4" s="1"/>
  <c r="Z5612" i="4"/>
  <c r="AA5612" i="4" s="1"/>
  <c r="AE5612" i="4" s="1"/>
  <c r="J5686" i="4"/>
  <c r="J5694" i="4"/>
  <c r="J5688" i="4"/>
  <c r="J5689" i="4"/>
  <c r="J5682" i="4"/>
  <c r="L5834" i="4"/>
  <c r="L5836" i="4" s="1"/>
  <c r="L5890" i="4"/>
  <c r="L5884" i="4"/>
  <c r="L5883" i="4"/>
  <c r="L5895" i="4"/>
  <c r="L5879" i="4"/>
  <c r="L5888" i="4"/>
  <c r="L5886" i="4"/>
  <c r="L5898" i="4"/>
  <c r="L5881" i="4"/>
  <c r="L5893" i="4"/>
  <c r="Z5813" i="4"/>
  <c r="AA5813" i="4" s="1"/>
  <c r="AE5813" i="4" s="1"/>
  <c r="L5891" i="4"/>
  <c r="L5896" i="4"/>
  <c r="L5885" i="4"/>
  <c r="L5880" i="4"/>
  <c r="L5897" i="4"/>
  <c r="L5882" i="4"/>
  <c r="L5894" i="4"/>
  <c r="L5889" i="4"/>
  <c r="L5887" i="4"/>
  <c r="L5899" i="4"/>
  <c r="L5892" i="4"/>
  <c r="L5923" i="4"/>
  <c r="L5827" i="4"/>
  <c r="L5825" i="4"/>
  <c r="R5421" i="4"/>
  <c r="L5321" i="4"/>
  <c r="L5327" i="4" s="1"/>
  <c r="Z5513" i="4"/>
  <c r="AA5513" i="4" s="1"/>
  <c r="AE5513" i="4" s="1"/>
  <c r="L5580" i="4"/>
  <c r="L5582" i="4"/>
  <c r="L5584" i="4"/>
  <c r="L5586" i="4"/>
  <c r="L5588" i="4"/>
  <c r="L5590" i="4"/>
  <c r="L5592" i="4"/>
  <c r="L5594" i="4"/>
  <c r="L5596" i="4"/>
  <c r="L5598" i="4"/>
  <c r="L5579" i="4"/>
  <c r="L5583" i="4"/>
  <c r="L5587" i="4"/>
  <c r="L5591" i="4"/>
  <c r="L5595" i="4"/>
  <c r="L5599" i="4"/>
  <c r="L5581" i="4"/>
  <c r="L5585" i="4"/>
  <c r="L5589" i="4"/>
  <c r="L5593" i="4"/>
  <c r="L5597" i="4"/>
  <c r="L5534" i="4"/>
  <c r="R5235" i="4"/>
  <c r="R5321" i="4"/>
  <c r="R5327" i="4" s="1"/>
  <c r="L5727" i="4"/>
  <c r="L5780" i="4"/>
  <c r="L5782" i="4"/>
  <c r="L5784" i="4"/>
  <c r="L5786" i="4"/>
  <c r="L5788" i="4"/>
  <c r="L5790" i="4"/>
  <c r="L5792" i="4"/>
  <c r="L5794" i="4"/>
  <c r="L5796" i="4"/>
  <c r="L5798" i="4"/>
  <c r="L5779" i="4"/>
  <c r="L5785" i="4"/>
  <c r="L5795" i="4"/>
  <c r="L5787" i="4"/>
  <c r="L5797" i="4"/>
  <c r="L5783" i="4"/>
  <c r="L5793" i="4"/>
  <c r="L5791" i="4"/>
  <c r="L5789" i="4"/>
  <c r="L5799" i="4"/>
  <c r="L5781" i="4"/>
  <c r="N5421" i="4"/>
  <c r="AA5615" i="4"/>
  <c r="AE5615" i="4" s="1"/>
  <c r="P5634" i="4"/>
  <c r="P5636" i="4" s="1"/>
  <c r="P5688" i="4"/>
  <c r="P5681" i="4"/>
  <c r="P5693" i="4"/>
  <c r="P5684" i="4"/>
  <c r="P5696" i="4"/>
  <c r="Z5615" i="4"/>
  <c r="P5689" i="4"/>
  <c r="P5694" i="4"/>
  <c r="P5682" i="4"/>
  <c r="P5687" i="4"/>
  <c r="P5699" i="4"/>
  <c r="P5680" i="4"/>
  <c r="P5692" i="4"/>
  <c r="P5690" i="4"/>
  <c r="P5679" i="4"/>
  <c r="P5691" i="4"/>
  <c r="P5685" i="4"/>
  <c r="P5686" i="4"/>
  <c r="P5697" i="4"/>
  <c r="P5683" i="4"/>
  <c r="P5695" i="4"/>
  <c r="P5698" i="4"/>
  <c r="H5321" i="4"/>
  <c r="H5327" i="4" s="1"/>
  <c r="H5323" i="4"/>
  <c r="R5536" i="4"/>
  <c r="N5779" i="4"/>
  <c r="N5780" i="4"/>
  <c r="N5782" i="4"/>
  <c r="N5784" i="4"/>
  <c r="N5786" i="4"/>
  <c r="N5788" i="4"/>
  <c r="N5790" i="4"/>
  <c r="N5792" i="4"/>
  <c r="N5794" i="4"/>
  <c r="N5796" i="4"/>
  <c r="N5798" i="4"/>
  <c r="N5799" i="4"/>
  <c r="N5785" i="4"/>
  <c r="N5791" i="4"/>
  <c r="N5787" i="4"/>
  <c r="N5781" i="4"/>
  <c r="N5797" i="4"/>
  <c r="N5795" i="4"/>
  <c r="N5783" i="4"/>
  <c r="N5793" i="4"/>
  <c r="N5789" i="4"/>
  <c r="N5723" i="4"/>
  <c r="R5221" i="4"/>
  <c r="R5323" i="4" s="1"/>
  <c r="J5235" i="4"/>
  <c r="J5321" i="4"/>
  <c r="J5325" i="4" s="1"/>
  <c r="J5323" i="4"/>
  <c r="N5235" i="4"/>
  <c r="N5321" i="4"/>
  <c r="N5423" i="4" s="1"/>
  <c r="P5723" i="4"/>
  <c r="T5434" i="4"/>
  <c r="T5436" i="4" s="1"/>
  <c r="Z5417" i="4"/>
  <c r="AA5417" i="4" s="1"/>
  <c r="AE5417" i="4" s="1"/>
  <c r="T5523" i="4"/>
  <c r="T5425" i="4"/>
  <c r="T5427" i="4"/>
  <c r="N5634" i="4"/>
  <c r="N5636" i="4" s="1"/>
  <c r="N5681" i="4"/>
  <c r="N5693" i="4"/>
  <c r="N5686" i="4"/>
  <c r="N5698" i="4"/>
  <c r="N5689" i="4"/>
  <c r="N5682" i="4"/>
  <c r="N5694" i="4"/>
  <c r="Z5614" i="4"/>
  <c r="AA5614" i="4" s="1"/>
  <c r="AE5614" i="4" s="1"/>
  <c r="N5687" i="4"/>
  <c r="N5699" i="4"/>
  <c r="N5680" i="4"/>
  <c r="N5692" i="4"/>
  <c r="N5685" i="4"/>
  <c r="N5697" i="4"/>
  <c r="N5683" i="4"/>
  <c r="N5695" i="4"/>
  <c r="N5684" i="4"/>
  <c r="N5679" i="4"/>
  <c r="N5690" i="4"/>
  <c r="N5691" i="4"/>
  <c r="N5688" i="4"/>
  <c r="N5696" i="4"/>
  <c r="Y5113" i="4"/>
  <c r="L5221" i="4"/>
  <c r="L5227" i="4" s="1"/>
  <c r="L5636" i="4"/>
  <c r="L5536" i="4"/>
  <c r="Y5114" i="4"/>
  <c r="N5221" i="4"/>
  <c r="R5625" i="4"/>
  <c r="H5723" i="4"/>
  <c r="P5784" i="4"/>
  <c r="P5779" i="4"/>
  <c r="P5780" i="4"/>
  <c r="P5792" i="4"/>
  <c r="P5786" i="4"/>
  <c r="P5794" i="4"/>
  <c r="P5798" i="4"/>
  <c r="P5782" i="4"/>
  <c r="P5790" i="4"/>
  <c r="P5796" i="4"/>
  <c r="P5788" i="4"/>
  <c r="P5789" i="4"/>
  <c r="P5799" i="4"/>
  <c r="P5791" i="4"/>
  <c r="P5781" i="4"/>
  <c r="P5787" i="4"/>
  <c r="P5783" i="4"/>
  <c r="P5797" i="4"/>
  <c r="P5793" i="4"/>
  <c r="P5785" i="4"/>
  <c r="P5795" i="4"/>
  <c r="Z5811" i="4"/>
  <c r="AA5811" i="4" s="1"/>
  <c r="AE5811" i="4" s="1"/>
  <c r="H5923" i="4"/>
  <c r="J5581" i="4"/>
  <c r="J5583" i="4"/>
  <c r="J5585" i="4"/>
  <c r="J5587" i="4"/>
  <c r="J5589" i="4"/>
  <c r="J5591" i="4"/>
  <c r="J5593" i="4"/>
  <c r="J5595" i="4"/>
  <c r="J5597" i="4"/>
  <c r="J5599" i="4"/>
  <c r="J5580" i="4"/>
  <c r="J5584" i="4"/>
  <c r="J5586" i="4"/>
  <c r="J5588" i="4"/>
  <c r="J5590" i="4"/>
  <c r="J5592" i="4"/>
  <c r="J5596" i="4"/>
  <c r="J5598" i="4"/>
  <c r="J5582" i="4"/>
  <c r="J5594" i="4"/>
  <c r="J5534" i="4"/>
  <c r="J5536" i="4" s="1"/>
  <c r="J5579" i="4"/>
  <c r="Z5512" i="4"/>
  <c r="AA5512" i="4" s="1"/>
  <c r="AE5512" i="4" s="1"/>
  <c r="P5527" i="4"/>
  <c r="J5780" i="4"/>
  <c r="J5782" i="4"/>
  <c r="J5784" i="4"/>
  <c r="J5786" i="4"/>
  <c r="J5788" i="4"/>
  <c r="J5790" i="4"/>
  <c r="J5792" i="4"/>
  <c r="J5794" i="4"/>
  <c r="J5796" i="4"/>
  <c r="J5798" i="4"/>
  <c r="J5779" i="4"/>
  <c r="J5795" i="4"/>
  <c r="J5781" i="4"/>
  <c r="J5797" i="4"/>
  <c r="J5783" i="4"/>
  <c r="J5793" i="4"/>
  <c r="J5789" i="4"/>
  <c r="J5791" i="4"/>
  <c r="J5799" i="4"/>
  <c r="J5785" i="4"/>
  <c r="J5787" i="4"/>
  <c r="R5779" i="4"/>
  <c r="R5780" i="4"/>
  <c r="R5782" i="4"/>
  <c r="R5784" i="4"/>
  <c r="R5786" i="4"/>
  <c r="R5788" i="4"/>
  <c r="R5790" i="4"/>
  <c r="R5792" i="4"/>
  <c r="R5794" i="4"/>
  <c r="R5796" i="4"/>
  <c r="R5798" i="4"/>
  <c r="R5789" i="4"/>
  <c r="R5799" i="4"/>
  <c r="R5781" i="4"/>
  <c r="R5791" i="4"/>
  <c r="R5797" i="4"/>
  <c r="R5787" i="4"/>
  <c r="R5795" i="4"/>
  <c r="R5783" i="4"/>
  <c r="R5793" i="4"/>
  <c r="R5785" i="4"/>
  <c r="N5823" i="4"/>
  <c r="Z5816" i="4"/>
  <c r="AA5816" i="4" s="1"/>
  <c r="AE5816" i="4" s="1"/>
  <c r="R5887" i="4"/>
  <c r="R5899" i="4"/>
  <c r="R5880" i="4"/>
  <c r="R5892" i="4"/>
  <c r="R5879" i="4"/>
  <c r="R5885" i="4"/>
  <c r="R5897" i="4"/>
  <c r="R5834" i="4"/>
  <c r="R5836" i="4" s="1"/>
  <c r="R5890" i="4"/>
  <c r="R5883" i="4"/>
  <c r="R5895" i="4"/>
  <c r="R5881" i="4"/>
  <c r="R5893" i="4"/>
  <c r="R5888" i="4"/>
  <c r="R5891" i="4"/>
  <c r="R5886" i="4"/>
  <c r="R5882" i="4"/>
  <c r="R5898" i="4"/>
  <c r="R5889" i="4"/>
  <c r="R5894" i="4"/>
  <c r="R5884" i="4"/>
  <c r="R5896" i="4"/>
  <c r="R5825" i="4"/>
  <c r="R5827" i="4"/>
  <c r="R5923" i="4"/>
  <c r="Y5115" i="4"/>
  <c r="P5221" i="4"/>
  <c r="AA5511" i="4"/>
  <c r="AE5511" i="4" s="1"/>
  <c r="R5636" i="4"/>
  <c r="H5780" i="4"/>
  <c r="H5782" i="4"/>
  <c r="H5784" i="4"/>
  <c r="H5786" i="4"/>
  <c r="H5788" i="4"/>
  <c r="H5790" i="4"/>
  <c r="H5792" i="4"/>
  <c r="H5794" i="4"/>
  <c r="H5796" i="4"/>
  <c r="H5798" i="4"/>
  <c r="H5781" i="4"/>
  <c r="H5793" i="4"/>
  <c r="H5787" i="4"/>
  <c r="H5795" i="4"/>
  <c r="H5783" i="4"/>
  <c r="H5789" i="4"/>
  <c r="H5797" i="4"/>
  <c r="H5785" i="4"/>
  <c r="H5779" i="4"/>
  <c r="T5779" i="4" s="1"/>
  <c r="H5791" i="4"/>
  <c r="H5799" i="4"/>
  <c r="H5823" i="4"/>
  <c r="P5421" i="4"/>
  <c r="H5625" i="4"/>
  <c r="L5423" i="4"/>
  <c r="L5421" i="4"/>
  <c r="L5627" i="4"/>
  <c r="H5627" i="4"/>
  <c r="R5723" i="4"/>
  <c r="N5834" i="4"/>
  <c r="N5836" i="4" s="1"/>
  <c r="N5885" i="4"/>
  <c r="N5897" i="4"/>
  <c r="N5890" i="4"/>
  <c r="N5881" i="4"/>
  <c r="N5883" i="4"/>
  <c r="N5895" i="4"/>
  <c r="Z5814" i="4"/>
  <c r="AA5814" i="4" s="1"/>
  <c r="AE5814" i="4" s="1"/>
  <c r="N5893" i="4"/>
  <c r="N5888" i="4"/>
  <c r="N5879" i="4"/>
  <c r="N5891" i="4"/>
  <c r="N5886" i="4"/>
  <c r="N5898" i="4"/>
  <c r="N5882" i="4"/>
  <c r="N5899" i="4"/>
  <c r="N5896" i="4"/>
  <c r="N5880" i="4"/>
  <c r="N5894" i="4"/>
  <c r="N5889" i="4"/>
  <c r="N5884" i="4"/>
  <c r="N5892" i="4"/>
  <c r="N5887" i="4"/>
  <c r="N5923" i="4"/>
  <c r="N5827" i="4"/>
  <c r="N5825" i="4"/>
  <c r="R5823" i="4"/>
  <c r="H5834" i="4"/>
  <c r="H5836" i="4" s="1"/>
  <c r="H5882" i="4"/>
  <c r="H5884" i="4"/>
  <c r="H5886" i="4"/>
  <c r="H5890" i="4"/>
  <c r="H5892" i="4"/>
  <c r="H5896" i="4"/>
  <c r="H5879" i="4"/>
  <c r="T5879" i="4" s="1"/>
  <c r="H5885" i="4"/>
  <c r="H5891" i="4"/>
  <c r="H5897" i="4"/>
  <c r="H5880" i="4"/>
  <c r="H5888" i="4"/>
  <c r="H5894" i="4"/>
  <c r="H5898" i="4"/>
  <c r="H5881" i="4"/>
  <c r="H5887" i="4"/>
  <c r="H5895" i="4"/>
  <c r="H5883" i="4"/>
  <c r="H5889" i="4"/>
  <c r="H5893" i="4"/>
  <c r="H5899" i="4"/>
  <c r="H5827" i="4"/>
  <c r="H5825" i="4"/>
  <c r="R5734" i="4"/>
  <c r="R5736" i="4" s="1"/>
  <c r="Z5716" i="4"/>
  <c r="AA5716" i="4" s="1"/>
  <c r="AE5716" i="4" s="1"/>
  <c r="R5725" i="4"/>
  <c r="R5727" i="4"/>
  <c r="P5734" i="4"/>
  <c r="P5736" i="4" s="1"/>
  <c r="Z5715" i="4"/>
  <c r="AA5715" i="4" s="1"/>
  <c r="AE5715" i="4" s="1"/>
  <c r="P5727" i="4"/>
  <c r="P5725" i="4"/>
  <c r="Z5714" i="4"/>
  <c r="AA5714" i="4" s="1"/>
  <c r="AE5714" i="4" s="1"/>
  <c r="N5734" i="4"/>
  <c r="N5736" i="4" s="1"/>
  <c r="N5727" i="4"/>
  <c r="N5725" i="4"/>
  <c r="L5734" i="4"/>
  <c r="L5736" i="4" s="1"/>
  <c r="Z5713" i="4"/>
  <c r="AA5713" i="4" s="1"/>
  <c r="AE5713" i="4" s="1"/>
  <c r="L5725" i="4"/>
  <c r="Z5712" i="4"/>
  <c r="AA5712" i="4" s="1"/>
  <c r="AE5712" i="4" s="1"/>
  <c r="J5734" i="4"/>
  <c r="J5736" i="4" s="1"/>
  <c r="J5725" i="4"/>
  <c r="J5727" i="4"/>
  <c r="H5734" i="4"/>
  <c r="H5736" i="4" s="1"/>
  <c r="Z5711" i="4"/>
  <c r="AA5711" i="4" s="1"/>
  <c r="AE5711" i="4" s="1"/>
  <c r="H5725" i="4"/>
  <c r="H5727" i="4"/>
  <c r="Y5316" i="4"/>
  <c r="P5335" i="4"/>
  <c r="Y5315" i="4"/>
  <c r="N5325" i="4"/>
  <c r="Y5314" i="4"/>
  <c r="L5325" i="4"/>
  <c r="Y5313" i="4"/>
  <c r="J5335" i="4"/>
  <c r="Y5312" i="4"/>
  <c r="H5335" i="4"/>
  <c r="Y5311" i="4"/>
  <c r="H5325" i="4"/>
  <c r="R5335" i="4"/>
  <c r="R5325" i="4"/>
  <c r="N5327" i="4"/>
  <c r="N5335" i="4"/>
  <c r="L5335" i="4"/>
  <c r="P5225" i="4"/>
  <c r="R5227" i="4"/>
  <c r="L5235" i="4"/>
  <c r="J5227" i="4"/>
  <c r="J5225" i="4"/>
  <c r="H5235" i="4"/>
  <c r="H5227" i="4"/>
  <c r="H5225" i="4"/>
  <c r="P5227" i="4"/>
  <c r="L5225" i="4"/>
  <c r="P5135" i="4"/>
  <c r="N5135" i="4"/>
  <c r="L5135" i="4"/>
  <c r="Y5116" i="4"/>
  <c r="R5135" i="4"/>
  <c r="H5135" i="4"/>
  <c r="J5135" i="4"/>
  <c r="P28" i="6"/>
  <c r="P25" i="6"/>
  <c r="P5327" i="4" l="1"/>
  <c r="P5325" i="4"/>
  <c r="R5423" i="4"/>
  <c r="J5423" i="4"/>
  <c r="H5423" i="4"/>
  <c r="N5280" i="4"/>
  <c r="N5292" i="4"/>
  <c r="N5285" i="4"/>
  <c r="N5297" i="4"/>
  <c r="N5290" i="4"/>
  <c r="N5283" i="4"/>
  <c r="N5295" i="4"/>
  <c r="N5288" i="4"/>
  <c r="N5279" i="4"/>
  <c r="N5281" i="4"/>
  <c r="N5293" i="4"/>
  <c r="N5286" i="4"/>
  <c r="N5298" i="4"/>
  <c r="N5291" i="4"/>
  <c r="N5284" i="4"/>
  <c r="N5296" i="4"/>
  <c r="N5287" i="4"/>
  <c r="N5299" i="4"/>
  <c r="N5289" i="4"/>
  <c r="N5282" i="4"/>
  <c r="N5294" i="4"/>
  <c r="N5234" i="4"/>
  <c r="N5236" i="4" s="1"/>
  <c r="R5225" i="4"/>
  <c r="H5334" i="4"/>
  <c r="H5336" i="4" s="1"/>
  <c r="H5379" i="4"/>
  <c r="T5379" i="4" s="1"/>
  <c r="Z5311" i="4"/>
  <c r="AA5311" i="4" s="1"/>
  <c r="AE5311" i="4" s="1"/>
  <c r="H5394" i="4"/>
  <c r="H5380" i="4"/>
  <c r="H5386" i="4"/>
  <c r="H5391" i="4"/>
  <c r="H5390" i="4"/>
  <c r="H5389" i="4"/>
  <c r="H5395" i="4"/>
  <c r="H5381" i="4"/>
  <c r="H5387" i="4"/>
  <c r="H5384" i="4"/>
  <c r="H5392" i="4"/>
  <c r="H5398" i="4"/>
  <c r="H5397" i="4"/>
  <c r="H5382" i="4"/>
  <c r="H5388" i="4"/>
  <c r="H5383" i="4"/>
  <c r="H5393" i="4"/>
  <c r="H5399" i="4"/>
  <c r="H5385" i="4"/>
  <c r="H5396" i="4"/>
  <c r="P5390" i="4"/>
  <c r="P5392" i="4"/>
  <c r="P5394" i="4"/>
  <c r="P5396" i="4"/>
  <c r="P5398" i="4"/>
  <c r="P5380" i="4"/>
  <c r="P5382" i="4"/>
  <c r="P5384" i="4"/>
  <c r="P5386" i="4"/>
  <c r="P5388" i="4"/>
  <c r="P5379" i="4"/>
  <c r="Z5315" i="4"/>
  <c r="AA5315" i="4" s="1"/>
  <c r="AE5315" i="4" s="1"/>
  <c r="P5393" i="4"/>
  <c r="P5391" i="4"/>
  <c r="P5397" i="4"/>
  <c r="P5383" i="4"/>
  <c r="P5385" i="4"/>
  <c r="P5389" i="4"/>
  <c r="P5395" i="4"/>
  <c r="P5381" i="4"/>
  <c r="P5387" i="4"/>
  <c r="P5399" i="4"/>
  <c r="P5334" i="4"/>
  <c r="P5336" i="4" s="1"/>
  <c r="J5327" i="4"/>
  <c r="N5323" i="4"/>
  <c r="P5234" i="4"/>
  <c r="P5236" i="4" s="1"/>
  <c r="P5287" i="4"/>
  <c r="P5299" i="4"/>
  <c r="P5289" i="4"/>
  <c r="P5280" i="4"/>
  <c r="P5292" i="4"/>
  <c r="P5285" i="4"/>
  <c r="P5297" i="4"/>
  <c r="P5290" i="4"/>
  <c r="P5294" i="4"/>
  <c r="P5283" i="4"/>
  <c r="P5295" i="4"/>
  <c r="P5288" i="4"/>
  <c r="P5279" i="4"/>
  <c r="P5286" i="4"/>
  <c r="P5281" i="4"/>
  <c r="P5293" i="4"/>
  <c r="P5282" i="4"/>
  <c r="P5298" i="4"/>
  <c r="P5291" i="4"/>
  <c r="P5284" i="4"/>
  <c r="P5296" i="4"/>
  <c r="L5234" i="4"/>
  <c r="L5285" i="4"/>
  <c r="L5297" i="4"/>
  <c r="L5290" i="4"/>
  <c r="L5292" i="4"/>
  <c r="L5283" i="4"/>
  <c r="L5295" i="4"/>
  <c r="L5287" i="4"/>
  <c r="L5288" i="4"/>
  <c r="L5279" i="4"/>
  <c r="L5281" i="4"/>
  <c r="L5293" i="4"/>
  <c r="L5299" i="4"/>
  <c r="L5286" i="4"/>
  <c r="L5298" i="4"/>
  <c r="L5291" i="4"/>
  <c r="L5284" i="4"/>
  <c r="L5296" i="4"/>
  <c r="L5289" i="4"/>
  <c r="L5282" i="4"/>
  <c r="L5294" i="4"/>
  <c r="L5280" i="4"/>
  <c r="N5334" i="4"/>
  <c r="N5336" i="4" s="1"/>
  <c r="N5390" i="4"/>
  <c r="N5392" i="4"/>
  <c r="N5394" i="4"/>
  <c r="N5396" i="4"/>
  <c r="N5398" i="4"/>
  <c r="N5380" i="4"/>
  <c r="N5382" i="4"/>
  <c r="N5384" i="4"/>
  <c r="N5386" i="4"/>
  <c r="N5388" i="4"/>
  <c r="N5397" i="4"/>
  <c r="N5383" i="4"/>
  <c r="N5381" i="4"/>
  <c r="N5379" i="4"/>
  <c r="Z5314" i="4"/>
  <c r="N5391" i="4"/>
  <c r="N5387" i="4"/>
  <c r="N5395" i="4"/>
  <c r="N5393" i="4"/>
  <c r="N5399" i="4"/>
  <c r="N5389" i="4"/>
  <c r="N5385" i="4"/>
  <c r="N5434" i="4"/>
  <c r="N5436" i="4" s="1"/>
  <c r="N5481" i="4"/>
  <c r="N5483" i="4"/>
  <c r="N5485" i="4"/>
  <c r="N5487" i="4"/>
  <c r="N5489" i="4"/>
  <c r="N5491" i="4"/>
  <c r="N5493" i="4"/>
  <c r="N5495" i="4"/>
  <c r="N5497" i="4"/>
  <c r="N5499" i="4"/>
  <c r="Z5414" i="4"/>
  <c r="AA5414" i="4" s="1"/>
  <c r="AE5414" i="4" s="1"/>
  <c r="N5492" i="4"/>
  <c r="N5479" i="4"/>
  <c r="N5482" i="4"/>
  <c r="N5486" i="4"/>
  <c r="N5488" i="4"/>
  <c r="N5494" i="4"/>
  <c r="N5498" i="4"/>
  <c r="N5480" i="4"/>
  <c r="N5484" i="4"/>
  <c r="N5490" i="4"/>
  <c r="N5496" i="4"/>
  <c r="N5425" i="4"/>
  <c r="N5427" i="4"/>
  <c r="N5523" i="4"/>
  <c r="R5389" i="4"/>
  <c r="R5391" i="4"/>
  <c r="R5393" i="4"/>
  <c r="R5395" i="4"/>
  <c r="R5397" i="4"/>
  <c r="R5399" i="4"/>
  <c r="R5381" i="4"/>
  <c r="R5383" i="4"/>
  <c r="R5385" i="4"/>
  <c r="R5387" i="4"/>
  <c r="R5390" i="4"/>
  <c r="R5392" i="4"/>
  <c r="R5398" i="4"/>
  <c r="R5380" i="4"/>
  <c r="R5382" i="4"/>
  <c r="R5386" i="4"/>
  <c r="R5388" i="4"/>
  <c r="R5396" i="4"/>
  <c r="R5384" i="4"/>
  <c r="R5394" i="4"/>
  <c r="Z5316" i="4"/>
  <c r="AA5316" i="4" s="1"/>
  <c r="AE5316" i="4" s="1"/>
  <c r="R5379" i="4"/>
  <c r="R5334" i="4"/>
  <c r="R5336" i="4"/>
  <c r="J5290" i="4"/>
  <c r="J5285" i="4"/>
  <c r="J5283" i="4"/>
  <c r="J5295" i="4"/>
  <c r="J5288" i="4"/>
  <c r="J5279" i="4"/>
  <c r="J5281" i="4"/>
  <c r="J5293" i="4"/>
  <c r="J5292" i="4"/>
  <c r="J5286" i="4"/>
  <c r="J5298" i="4"/>
  <c r="J5234" i="4"/>
  <c r="J5236" i="4" s="1"/>
  <c r="J5291" i="4"/>
  <c r="J5297" i="4"/>
  <c r="J5284" i="4"/>
  <c r="J5296" i="4"/>
  <c r="J5280" i="4"/>
  <c r="J5289" i="4"/>
  <c r="J5282" i="4"/>
  <c r="J5294" i="4"/>
  <c r="J5287" i="4"/>
  <c r="J5299" i="4"/>
  <c r="H5296" i="4"/>
  <c r="H5285" i="4"/>
  <c r="H5297" i="4"/>
  <c r="H5284" i="4"/>
  <c r="H5286" i="4"/>
  <c r="H5298" i="4"/>
  <c r="H5287" i="4"/>
  <c r="H5299" i="4"/>
  <c r="H5288" i="4"/>
  <c r="H5279" i="4"/>
  <c r="T5279" i="4" s="1"/>
  <c r="H5289" i="4"/>
  <c r="H5290" i="4"/>
  <c r="H5291" i="4"/>
  <c r="H5234" i="4"/>
  <c r="H5236" i="4" s="1"/>
  <c r="H5280" i="4"/>
  <c r="H5292" i="4"/>
  <c r="H5283" i="4"/>
  <c r="H5281" i="4"/>
  <c r="H5293" i="4"/>
  <c r="H5282" i="4"/>
  <c r="H5294" i="4"/>
  <c r="H5295" i="4"/>
  <c r="R5434" i="4"/>
  <c r="R5436" i="4" s="1"/>
  <c r="Z5416" i="4"/>
  <c r="AA5416" i="4" s="1"/>
  <c r="AE5416" i="4" s="1"/>
  <c r="R5493" i="4"/>
  <c r="R5499" i="4"/>
  <c r="R5485" i="4"/>
  <c r="R5484" i="4"/>
  <c r="R5487" i="4"/>
  <c r="R5479" i="4"/>
  <c r="R5486" i="4"/>
  <c r="R5480" i="4"/>
  <c r="R5494" i="4"/>
  <c r="R5481" i="4"/>
  <c r="R5488" i="4"/>
  <c r="R5491" i="4"/>
  <c r="R5497" i="4"/>
  <c r="R5482" i="4"/>
  <c r="R5483" i="4"/>
  <c r="R5496" i="4"/>
  <c r="R5492" i="4"/>
  <c r="R5498" i="4"/>
  <c r="R5495" i="4"/>
  <c r="R5489" i="4"/>
  <c r="R5490" i="4"/>
  <c r="R5427" i="4"/>
  <c r="R5523" i="4"/>
  <c r="R5425" i="4"/>
  <c r="N5227" i="4"/>
  <c r="H5434" i="4"/>
  <c r="H5436" i="4" s="1"/>
  <c r="H5481" i="4"/>
  <c r="H5484" i="4"/>
  <c r="H5491" i="4"/>
  <c r="H5497" i="4"/>
  <c r="H5480" i="4"/>
  <c r="H5494" i="4"/>
  <c r="H5496" i="4"/>
  <c r="H5485" i="4"/>
  <c r="H5488" i="4"/>
  <c r="H5479" i="4"/>
  <c r="T5479" i="4" s="1"/>
  <c r="H5489" i="4"/>
  <c r="H5493" i="4"/>
  <c r="H5495" i="4"/>
  <c r="H5482" i="4"/>
  <c r="H5490" i="4"/>
  <c r="H5492" i="4"/>
  <c r="H5498" i="4"/>
  <c r="H5499" i="4"/>
  <c r="H5487" i="4"/>
  <c r="H5483" i="4"/>
  <c r="H5486" i="4"/>
  <c r="Z5411" i="4"/>
  <c r="AA5411" i="4" s="1"/>
  <c r="AE5411" i="4" s="1"/>
  <c r="H5427" i="4"/>
  <c r="H5425" i="4"/>
  <c r="H5523" i="4"/>
  <c r="Z5415" i="4"/>
  <c r="AA5415" i="4" s="1"/>
  <c r="AE5415" i="4" s="1"/>
  <c r="P5479" i="4"/>
  <c r="P5480" i="4"/>
  <c r="P5484" i="4"/>
  <c r="P5490" i="4"/>
  <c r="P5482" i="4"/>
  <c r="P5486" i="4"/>
  <c r="P5487" i="4"/>
  <c r="P5496" i="4"/>
  <c r="P5494" i="4"/>
  <c r="P5481" i="4"/>
  <c r="P5488" i="4"/>
  <c r="P5491" i="4"/>
  <c r="P5497" i="4"/>
  <c r="P5492" i="4"/>
  <c r="P5483" i="4"/>
  <c r="P5489" i="4"/>
  <c r="P5485" i="4"/>
  <c r="P5498" i="4"/>
  <c r="P5499" i="4"/>
  <c r="P5493" i="4"/>
  <c r="P5495" i="4"/>
  <c r="P5434" i="4"/>
  <c r="P5436" i="4" s="1"/>
  <c r="P5425" i="4"/>
  <c r="P5427" i="4"/>
  <c r="P5523" i="4"/>
  <c r="L5323" i="4"/>
  <c r="J5434" i="4"/>
  <c r="J5436" i="4" s="1"/>
  <c r="J5480" i="4"/>
  <c r="J5482" i="4"/>
  <c r="J5484" i="4"/>
  <c r="J5486" i="4"/>
  <c r="J5488" i="4"/>
  <c r="J5490" i="4"/>
  <c r="J5492" i="4"/>
  <c r="J5494" i="4"/>
  <c r="J5496" i="4"/>
  <c r="J5498" i="4"/>
  <c r="J5483" i="4"/>
  <c r="J5481" i="4"/>
  <c r="J5491" i="4"/>
  <c r="J5497" i="4"/>
  <c r="J5479" i="4"/>
  <c r="J5485" i="4"/>
  <c r="J5493" i="4"/>
  <c r="J5495" i="4"/>
  <c r="J5489" i="4"/>
  <c r="Z5412" i="4"/>
  <c r="AA5412" i="4" s="1"/>
  <c r="AE5412" i="4" s="1"/>
  <c r="J5499" i="4"/>
  <c r="J5487" i="4"/>
  <c r="J5425" i="4"/>
  <c r="J5523" i="4"/>
  <c r="J5427" i="4"/>
  <c r="J5334" i="4"/>
  <c r="J5336" i="4" s="1"/>
  <c r="Z5312" i="4"/>
  <c r="AA5312" i="4" s="1"/>
  <c r="AE5312" i="4" s="1"/>
  <c r="J5391" i="4"/>
  <c r="J5397" i="4"/>
  <c r="J5383" i="4"/>
  <c r="J5394" i="4"/>
  <c r="J5380" i="4"/>
  <c r="J5386" i="4"/>
  <c r="J5398" i="4"/>
  <c r="J5384" i="4"/>
  <c r="J5388" i="4"/>
  <c r="J5379" i="4"/>
  <c r="J5399" i="4"/>
  <c r="J5389" i="4"/>
  <c r="J5395" i="4"/>
  <c r="J5381" i="4"/>
  <c r="J5387" i="4"/>
  <c r="J5392" i="4"/>
  <c r="J5393" i="4"/>
  <c r="J5382" i="4"/>
  <c r="J5390" i="4"/>
  <c r="J5385" i="4"/>
  <c r="J5396" i="4"/>
  <c r="L5334" i="4"/>
  <c r="L5336" i="4" s="1"/>
  <c r="Z5313" i="4"/>
  <c r="AA5313" i="4" s="1"/>
  <c r="AE5313" i="4" s="1"/>
  <c r="L5379" i="4"/>
  <c r="L5391" i="4"/>
  <c r="L5397" i="4"/>
  <c r="L5383" i="4"/>
  <c r="L5394" i="4"/>
  <c r="L5386" i="4"/>
  <c r="L5395" i="4"/>
  <c r="L5398" i="4"/>
  <c r="L5399" i="4"/>
  <c r="L5382" i="4"/>
  <c r="L5380" i="4"/>
  <c r="L5389" i="4"/>
  <c r="L5387" i="4"/>
  <c r="L5390" i="4"/>
  <c r="L5388" i="4"/>
  <c r="L5381" i="4"/>
  <c r="L5392" i="4"/>
  <c r="L5384" i="4"/>
  <c r="L5393" i="4"/>
  <c r="L5396" i="4"/>
  <c r="L5385" i="4"/>
  <c r="L5236" i="4"/>
  <c r="AA5314" i="4"/>
  <c r="AE5314" i="4" s="1"/>
  <c r="Z5413" i="4"/>
  <c r="AA5413" i="4" s="1"/>
  <c r="AE5413" i="4" s="1"/>
  <c r="L5480" i="4"/>
  <c r="L5482" i="4"/>
  <c r="L5484" i="4"/>
  <c r="L5486" i="4"/>
  <c r="L5488" i="4"/>
  <c r="L5490" i="4"/>
  <c r="L5492" i="4"/>
  <c r="L5494" i="4"/>
  <c r="L5496" i="4"/>
  <c r="L5498" i="4"/>
  <c r="L5479" i="4"/>
  <c r="L5495" i="4"/>
  <c r="L5487" i="4"/>
  <c r="L5481" i="4"/>
  <c r="L5491" i="4"/>
  <c r="L5497" i="4"/>
  <c r="L5485" i="4"/>
  <c r="L5493" i="4"/>
  <c r="L5483" i="4"/>
  <c r="L5489" i="4"/>
  <c r="L5499" i="4"/>
  <c r="L5434" i="4"/>
  <c r="L5436" i="4" s="1"/>
  <c r="L5523" i="4"/>
  <c r="L5427" i="4"/>
  <c r="L5425" i="4"/>
  <c r="R5234" i="4"/>
  <c r="R5236" i="4" s="1"/>
  <c r="R5282" i="4"/>
  <c r="R5294" i="4"/>
  <c r="R5287" i="4"/>
  <c r="R5299" i="4"/>
  <c r="R5280" i="4"/>
  <c r="R5292" i="4"/>
  <c r="R5289" i="4"/>
  <c r="R5285" i="4"/>
  <c r="R5297" i="4"/>
  <c r="R5290" i="4"/>
  <c r="R5283" i="4"/>
  <c r="R5295" i="4"/>
  <c r="R5288" i="4"/>
  <c r="R5279" i="4"/>
  <c r="R5281" i="4"/>
  <c r="R5284" i="4"/>
  <c r="R5296" i="4"/>
  <c r="R5293" i="4"/>
  <c r="R5286" i="4"/>
  <c r="R5298" i="4"/>
  <c r="R5291" i="4"/>
  <c r="N5225" i="4"/>
  <c r="P21" i="6"/>
  <c r="M15" i="6"/>
  <c r="C3" i="6"/>
  <c r="C4" i="6"/>
  <c r="E1" i="6"/>
  <c r="A4" i="6"/>
  <c r="T5030" i="4"/>
  <c r="R5030" i="4"/>
  <c r="P5030" i="4"/>
  <c r="N5030" i="4"/>
  <c r="L5030" i="4"/>
  <c r="J5030" i="4"/>
  <c r="H5030" i="4"/>
  <c r="F24" i="5"/>
  <c r="F22" i="5"/>
  <c r="F18" i="5"/>
  <c r="H17" i="5"/>
  <c r="H16" i="5"/>
  <c r="S5035" i="4"/>
  <c r="Q5035" i="4"/>
  <c r="O5035" i="4"/>
  <c r="M5035" i="4"/>
  <c r="K5035" i="4"/>
  <c r="I5035" i="4"/>
  <c r="Q5034" i="4"/>
  <c r="O5034" i="4"/>
  <c r="M5034" i="4"/>
  <c r="K5034" i="4"/>
  <c r="I5034" i="4"/>
  <c r="S5030" i="4"/>
  <c r="Q5030" i="4"/>
  <c r="O5030" i="4"/>
  <c r="M5030" i="4"/>
  <c r="O5029" i="4"/>
  <c r="S5021" i="4"/>
  <c r="S5034" i="4" s="1"/>
  <c r="T5017" i="4"/>
  <c r="R5017" i="4"/>
  <c r="P5017" i="4"/>
  <c r="N5017" i="4"/>
  <c r="L5017" i="4"/>
  <c r="J5017" i="4"/>
  <c r="H5017" i="4"/>
  <c r="X5117" i="4"/>
  <c r="AD5117" i="4" s="1"/>
  <c r="X5116" i="4"/>
  <c r="AD5116" i="4" s="1"/>
  <c r="X5115" i="4"/>
  <c r="AD5115" i="4" s="1"/>
  <c r="X5114" i="4"/>
  <c r="AD5114" i="4" s="1"/>
  <c r="X5113" i="4"/>
  <c r="AD5113" i="4" s="1"/>
  <c r="F5012" i="4"/>
  <c r="F5013" i="4" s="1"/>
  <c r="F5014" i="4" s="1"/>
  <c r="F5015" i="4" s="1"/>
  <c r="X5112" i="4"/>
  <c r="AD5112" i="4" s="1"/>
  <c r="X5111" i="4"/>
  <c r="AD5111" i="4" s="1"/>
  <c r="T5035" i="4" l="1"/>
  <c r="T5121" i="4"/>
  <c r="Q22" i="6"/>
  <c r="P5019" i="4"/>
  <c r="N5019" i="4"/>
  <c r="H5019" i="4"/>
  <c r="J5019" i="4"/>
  <c r="L5019" i="4"/>
  <c r="R5019" i="4"/>
  <c r="J39" i="5"/>
  <c r="L40" i="5" s="1"/>
  <c r="T4930" i="4"/>
  <c r="R4930" i="4"/>
  <c r="P4930" i="4"/>
  <c r="N4930" i="4"/>
  <c r="L4930" i="4"/>
  <c r="J4930" i="4"/>
  <c r="H4930" i="4"/>
  <c r="S4935" i="4"/>
  <c r="Q4935" i="4"/>
  <c r="O4935" i="4"/>
  <c r="M4935" i="4"/>
  <c r="K4935" i="4"/>
  <c r="I4935" i="4"/>
  <c r="Q4934" i="4"/>
  <c r="O4934" i="4"/>
  <c r="M4934" i="4"/>
  <c r="K4934" i="4"/>
  <c r="I4934" i="4"/>
  <c r="S4930" i="4"/>
  <c r="Q4930" i="4"/>
  <c r="O4930" i="4"/>
  <c r="M4930" i="4"/>
  <c r="O4929" i="4"/>
  <c r="S4921" i="4"/>
  <c r="S4934" i="4" s="1"/>
  <c r="T4917" i="4"/>
  <c r="R4917" i="4"/>
  <c r="P4917" i="4"/>
  <c r="N4917" i="4"/>
  <c r="L4917" i="4"/>
  <c r="J4917" i="4"/>
  <c r="H4917" i="4"/>
  <c r="X4916" i="4"/>
  <c r="AD4916" i="4" s="1"/>
  <c r="X4915" i="4"/>
  <c r="AD4915" i="4" s="1"/>
  <c r="X4914" i="4"/>
  <c r="AD4914" i="4" s="1"/>
  <c r="X4913" i="4"/>
  <c r="AD4913" i="4" s="1"/>
  <c r="X4912" i="4"/>
  <c r="AD4912" i="4" s="1"/>
  <c r="F4912" i="4"/>
  <c r="F4913" i="4" s="1"/>
  <c r="F4914" i="4" s="1"/>
  <c r="F4915" i="4" s="1"/>
  <c r="X4911" i="4"/>
  <c r="AD4911" i="4" s="1"/>
  <c r="X4910" i="4"/>
  <c r="AD4910" i="4" s="1"/>
  <c r="T4830" i="4"/>
  <c r="R4830" i="4"/>
  <c r="P4830" i="4"/>
  <c r="N4830" i="4"/>
  <c r="L4830" i="4"/>
  <c r="J4830" i="4"/>
  <c r="H4830" i="4"/>
  <c r="S4835" i="4"/>
  <c r="Q4835" i="4"/>
  <c r="O4835" i="4"/>
  <c r="M4835" i="4"/>
  <c r="K4835" i="4"/>
  <c r="I4835" i="4"/>
  <c r="Q4834" i="4"/>
  <c r="O4834" i="4"/>
  <c r="M4834" i="4"/>
  <c r="K4834" i="4"/>
  <c r="I4834" i="4"/>
  <c r="S4830" i="4"/>
  <c r="Q4830" i="4"/>
  <c r="O4830" i="4"/>
  <c r="M4830" i="4"/>
  <c r="O4829" i="4"/>
  <c r="S4821" i="4"/>
  <c r="S4834" i="4" s="1"/>
  <c r="T4817" i="4"/>
  <c r="R4817" i="4"/>
  <c r="P4817" i="4"/>
  <c r="N4817" i="4"/>
  <c r="L4817" i="4"/>
  <c r="J4817" i="4"/>
  <c r="H4817" i="4"/>
  <c r="X4816" i="4"/>
  <c r="AD4816" i="4" s="1"/>
  <c r="X4815" i="4"/>
  <c r="AD4815" i="4" s="1"/>
  <c r="X4814" i="4"/>
  <c r="AD4814" i="4" s="1"/>
  <c r="X4813" i="4"/>
  <c r="AD4813" i="4" s="1"/>
  <c r="X4812" i="4"/>
  <c r="AD4812" i="4" s="1"/>
  <c r="F4812" i="4"/>
  <c r="F4813" i="4" s="1"/>
  <c r="F4814" i="4" s="1"/>
  <c r="F4815" i="4" s="1"/>
  <c r="X4811" i="4"/>
  <c r="AD4811" i="4" s="1"/>
  <c r="X4810" i="4"/>
  <c r="AD4810" i="4" s="1"/>
  <c r="I20" i="5"/>
  <c r="L20" i="5" s="1"/>
  <c r="M20" i="5" s="1"/>
  <c r="N20" i="5" s="1"/>
  <c r="O20" i="5" s="1"/>
  <c r="O25" i="5"/>
  <c r="O24" i="5"/>
  <c r="P23" i="5"/>
  <c r="Q23" i="5" s="1"/>
  <c r="O23" i="5"/>
  <c r="O22" i="5"/>
  <c r="U11" i="5"/>
  <c r="Q9" i="5"/>
  <c r="O11" i="5"/>
  <c r="O13" i="5" s="1"/>
  <c r="S7" i="5"/>
  <c r="Q7" i="5"/>
  <c r="Q11" i="5"/>
  <c r="S11" i="5" s="1"/>
  <c r="T11" i="5" s="1"/>
  <c r="M15" i="5"/>
  <c r="M14" i="5"/>
  <c r="M13" i="5"/>
  <c r="M12" i="5"/>
  <c r="J12" i="5"/>
  <c r="F11" i="5"/>
  <c r="F10" i="5"/>
  <c r="F9" i="5"/>
  <c r="F8" i="5"/>
  <c r="B3" i="5"/>
  <c r="F1" i="5"/>
  <c r="E1" i="5"/>
  <c r="D1" i="5"/>
  <c r="B1" i="5"/>
  <c r="T4730" i="4"/>
  <c r="R4730" i="4"/>
  <c r="P4730" i="4"/>
  <c r="N4730" i="4"/>
  <c r="L4730" i="4"/>
  <c r="J4730" i="4"/>
  <c r="H4730" i="4"/>
  <c r="S4735" i="4"/>
  <c r="Q4735" i="4"/>
  <c r="O4735" i="4"/>
  <c r="M4735" i="4"/>
  <c r="K4735" i="4"/>
  <c r="I4735" i="4"/>
  <c r="Q4734" i="4"/>
  <c r="O4734" i="4"/>
  <c r="M4734" i="4"/>
  <c r="K4734" i="4"/>
  <c r="I4734" i="4"/>
  <c r="S4730" i="4"/>
  <c r="Q4730" i="4"/>
  <c r="O4730" i="4"/>
  <c r="M4730" i="4"/>
  <c r="O4729" i="4"/>
  <c r="S4721" i="4"/>
  <c r="S4734" i="4" s="1"/>
  <c r="T4717" i="4"/>
  <c r="T4735" i="4" s="1"/>
  <c r="R4717" i="4"/>
  <c r="P4717" i="4"/>
  <c r="N4717" i="4"/>
  <c r="L4717" i="4"/>
  <c r="J4717" i="4"/>
  <c r="H4717" i="4"/>
  <c r="X4716" i="4"/>
  <c r="AD4716" i="4" s="1"/>
  <c r="X4715" i="4"/>
  <c r="AD4715" i="4" s="1"/>
  <c r="X4714" i="4"/>
  <c r="AD4714" i="4" s="1"/>
  <c r="X4713" i="4"/>
  <c r="AD4713" i="4" s="1"/>
  <c r="X4712" i="4"/>
  <c r="AD4712" i="4" s="1"/>
  <c r="F4712" i="4"/>
  <c r="F4713" i="4" s="1"/>
  <c r="F4714" i="4" s="1"/>
  <c r="F4715" i="4" s="1"/>
  <c r="X4711" i="4"/>
  <c r="AD4711" i="4" s="1"/>
  <c r="X4710" i="4"/>
  <c r="AD4710" i="4" s="1"/>
  <c r="T4630" i="4"/>
  <c r="R4630" i="4"/>
  <c r="P4630" i="4"/>
  <c r="N4630" i="4"/>
  <c r="L4630" i="4"/>
  <c r="J4630" i="4"/>
  <c r="H4630" i="4"/>
  <c r="L5121" i="4" l="1"/>
  <c r="T4921" i="4"/>
  <c r="Z4916" i="4" s="1"/>
  <c r="J5035" i="4"/>
  <c r="J5121" i="4"/>
  <c r="H5121" i="4"/>
  <c r="N5121" i="4"/>
  <c r="T4821" i="4"/>
  <c r="T4825" i="4" s="1"/>
  <c r="T5223" i="4"/>
  <c r="T5134" i="4"/>
  <c r="T5136" i="4" s="1"/>
  <c r="Z5117" i="4"/>
  <c r="AA5117" i="4" s="1"/>
  <c r="AE5117" i="4" s="1"/>
  <c r="T5127" i="4"/>
  <c r="T5125" i="4"/>
  <c r="P5121" i="4"/>
  <c r="T4935" i="4"/>
  <c r="T5021" i="4"/>
  <c r="R5121" i="4"/>
  <c r="L5035" i="4"/>
  <c r="R5035" i="4"/>
  <c r="H5035" i="4"/>
  <c r="N5035" i="4"/>
  <c r="P5035" i="4"/>
  <c r="L4919" i="4"/>
  <c r="N4919" i="4"/>
  <c r="J4919" i="4"/>
  <c r="R4919" i="4"/>
  <c r="P4919" i="4"/>
  <c r="T4927" i="4"/>
  <c r="T4934" i="4"/>
  <c r="Y4916" i="4"/>
  <c r="AA4916" i="4" s="1"/>
  <c r="AE4916" i="4" s="1"/>
  <c r="H4919" i="4"/>
  <c r="T4925" i="4"/>
  <c r="N4819" i="4"/>
  <c r="P4819" i="4"/>
  <c r="R4819" i="4"/>
  <c r="L4819" i="4"/>
  <c r="H4819" i="4"/>
  <c r="T4835" i="4"/>
  <c r="Y4816" i="4"/>
  <c r="J4819" i="4"/>
  <c r="P13" i="5"/>
  <c r="P4719" i="4"/>
  <c r="H4719" i="4"/>
  <c r="J4719" i="4"/>
  <c r="L4719" i="4"/>
  <c r="N4719" i="4"/>
  <c r="R4719" i="4"/>
  <c r="Y4716" i="4"/>
  <c r="T4617" i="4"/>
  <c r="R4617" i="4"/>
  <c r="P4617" i="4"/>
  <c r="N4617" i="4"/>
  <c r="L4617" i="4"/>
  <c r="J4617" i="4"/>
  <c r="H4617" i="4"/>
  <c r="T4936" i="4" l="1"/>
  <c r="T4827" i="4"/>
  <c r="Z5111" i="4"/>
  <c r="AA5111" i="4" s="1"/>
  <c r="AE5111" i="4" s="1"/>
  <c r="H5179" i="4"/>
  <c r="T5179" i="4" s="1"/>
  <c r="H5181" i="4"/>
  <c r="H5183" i="4"/>
  <c r="H5185" i="4"/>
  <c r="H5187" i="4"/>
  <c r="H5189" i="4"/>
  <c r="H5191" i="4"/>
  <c r="H5193" i="4"/>
  <c r="H5195" i="4"/>
  <c r="H5197" i="4"/>
  <c r="H5199" i="4"/>
  <c r="H5180" i="4"/>
  <c r="H5186" i="4"/>
  <c r="H5190" i="4"/>
  <c r="H5196" i="4"/>
  <c r="H5184" i="4"/>
  <c r="H5134" i="4"/>
  <c r="H5136" i="4" s="1"/>
  <c r="H5182" i="4"/>
  <c r="H5188" i="4"/>
  <c r="H5192" i="4"/>
  <c r="H5194" i="4"/>
  <c r="H5198" i="4"/>
  <c r="H5127" i="4"/>
  <c r="H5223" i="4"/>
  <c r="H5125" i="4"/>
  <c r="H5021" i="4"/>
  <c r="J4821" i="4"/>
  <c r="R4921" i="4"/>
  <c r="R4927" i="4" s="1"/>
  <c r="R5134" i="4"/>
  <c r="R5136" i="4" s="1"/>
  <c r="R5188" i="4"/>
  <c r="R5196" i="4"/>
  <c r="R5180" i="4"/>
  <c r="R5182" i="4"/>
  <c r="R5184" i="4"/>
  <c r="R5186" i="4"/>
  <c r="R5190" i="4"/>
  <c r="R5192" i="4"/>
  <c r="R5194" i="4"/>
  <c r="R5198" i="4"/>
  <c r="Z5116" i="4"/>
  <c r="AA5116" i="4" s="1"/>
  <c r="AE5116" i="4" s="1"/>
  <c r="R5179" i="4"/>
  <c r="R5181" i="4"/>
  <c r="R5183" i="4"/>
  <c r="R5185" i="4"/>
  <c r="R5187" i="4"/>
  <c r="R5189" i="4"/>
  <c r="R5191" i="4"/>
  <c r="R5193" i="4"/>
  <c r="R5195" i="4"/>
  <c r="R5197" i="4"/>
  <c r="R5199" i="4"/>
  <c r="R5223" i="4"/>
  <c r="R5127" i="4"/>
  <c r="R5125" i="4"/>
  <c r="P5180" i="4"/>
  <c r="P5182" i="4"/>
  <c r="P5184" i="4"/>
  <c r="P5186" i="4"/>
  <c r="P5188" i="4"/>
  <c r="P5190" i="4"/>
  <c r="P5192" i="4"/>
  <c r="P5194" i="4"/>
  <c r="P5196" i="4"/>
  <c r="P5198" i="4"/>
  <c r="P5134" i="4"/>
  <c r="P5136" i="4" s="1"/>
  <c r="P5191" i="4"/>
  <c r="P5199" i="4"/>
  <c r="Z5115" i="4"/>
  <c r="AA5115" i="4" s="1"/>
  <c r="AE5115" i="4" s="1"/>
  <c r="P5185" i="4"/>
  <c r="P5193" i="4"/>
  <c r="P5187" i="4"/>
  <c r="P5197" i="4"/>
  <c r="P5181" i="4"/>
  <c r="P5183" i="4"/>
  <c r="P5189" i="4"/>
  <c r="P5195" i="4"/>
  <c r="P5179" i="4"/>
  <c r="P5125" i="4"/>
  <c r="P5223" i="4"/>
  <c r="P5127" i="4"/>
  <c r="H4921" i="4"/>
  <c r="H5023" i="4" s="1"/>
  <c r="J5134" i="4"/>
  <c r="J5136" i="4" s="1"/>
  <c r="J5194" i="4"/>
  <c r="J5182" i="4"/>
  <c r="J5198" i="4"/>
  <c r="J5180" i="4"/>
  <c r="J5196" i="4"/>
  <c r="J5179" i="4"/>
  <c r="J5186" i="4"/>
  <c r="J5192" i="4"/>
  <c r="Z5112" i="4"/>
  <c r="AA5112" i="4" s="1"/>
  <c r="AE5112" i="4" s="1"/>
  <c r="J5181" i="4"/>
  <c r="J5183" i="4"/>
  <c r="J5185" i="4"/>
  <c r="J5187" i="4"/>
  <c r="J5189" i="4"/>
  <c r="J5191" i="4"/>
  <c r="J5193" i="4"/>
  <c r="J5195" i="4"/>
  <c r="J5197" i="4"/>
  <c r="J5199" i="4"/>
  <c r="J5184" i="4"/>
  <c r="J5190" i="4"/>
  <c r="J5188" i="4"/>
  <c r="J5125" i="4"/>
  <c r="J5127" i="4"/>
  <c r="J5223" i="4"/>
  <c r="Y4812" i="4"/>
  <c r="L4921" i="4"/>
  <c r="L4923" i="4"/>
  <c r="H4821" i="4"/>
  <c r="P5021" i="4"/>
  <c r="P4821" i="4"/>
  <c r="P4827" i="4" s="1"/>
  <c r="Y4814" i="4"/>
  <c r="P4921" i="4"/>
  <c r="P4923" i="4"/>
  <c r="R4935" i="4"/>
  <c r="R5021" i="4"/>
  <c r="R5023" i="4"/>
  <c r="R4821" i="4"/>
  <c r="R4827" i="4" s="1"/>
  <c r="J4935" i="4"/>
  <c r="J5021" i="4"/>
  <c r="T5034" i="4"/>
  <c r="T5036" i="4" s="1"/>
  <c r="T5123" i="4"/>
  <c r="T5027" i="4"/>
  <c r="T5025" i="4"/>
  <c r="L5134" i="4"/>
  <c r="L5136" i="4" s="1"/>
  <c r="L5180" i="4"/>
  <c r="L5182" i="4"/>
  <c r="L5184" i="4"/>
  <c r="L5186" i="4"/>
  <c r="L5188" i="4"/>
  <c r="L5190" i="4"/>
  <c r="L5192" i="4"/>
  <c r="L5194" i="4"/>
  <c r="L5196" i="4"/>
  <c r="L5198" i="4"/>
  <c r="L5179" i="4"/>
  <c r="Z5113" i="4"/>
  <c r="AA5113" i="4" s="1"/>
  <c r="AE5113" i="4" s="1"/>
  <c r="L5181" i="4"/>
  <c r="L5183" i="4"/>
  <c r="L5185" i="4"/>
  <c r="L5187" i="4"/>
  <c r="L5189" i="4"/>
  <c r="L5191" i="4"/>
  <c r="L5193" i="4"/>
  <c r="L5195" i="4"/>
  <c r="L5197" i="4"/>
  <c r="L5199" i="4"/>
  <c r="L5125" i="4"/>
  <c r="L5127" i="4"/>
  <c r="L5223" i="4"/>
  <c r="L4821" i="4"/>
  <c r="N4921" i="4"/>
  <c r="N4927" i="4" s="1"/>
  <c r="T4834" i="4"/>
  <c r="T4836" i="4" s="1"/>
  <c r="Z4816" i="4"/>
  <c r="J4921" i="4"/>
  <c r="J4923" i="4"/>
  <c r="N4935" i="4"/>
  <c r="N5021" i="4"/>
  <c r="N5023" i="4"/>
  <c r="T5023" i="4"/>
  <c r="N4821" i="4"/>
  <c r="AA4816" i="4"/>
  <c r="AE4816" i="4" s="1"/>
  <c r="L4935" i="4"/>
  <c r="L5023" i="4"/>
  <c r="L5021" i="4"/>
  <c r="N5134" i="4"/>
  <c r="N5136" i="4" s="1"/>
  <c r="N5179" i="4"/>
  <c r="N5180" i="4"/>
  <c r="N5182" i="4"/>
  <c r="N5184" i="4"/>
  <c r="N5186" i="4"/>
  <c r="N5188" i="4"/>
  <c r="N5190" i="4"/>
  <c r="N5192" i="4"/>
  <c r="N5194" i="4"/>
  <c r="N5196" i="4"/>
  <c r="N5198" i="4"/>
  <c r="N5185" i="4"/>
  <c r="N5189" i="4"/>
  <c r="N5193" i="4"/>
  <c r="N5197" i="4"/>
  <c r="Z5114" i="4"/>
  <c r="AA5114" i="4" s="1"/>
  <c r="AE5114" i="4" s="1"/>
  <c r="N5181" i="4"/>
  <c r="N5183" i="4"/>
  <c r="N5187" i="4"/>
  <c r="N5191" i="4"/>
  <c r="N5195" i="4"/>
  <c r="N5199" i="4"/>
  <c r="N5127" i="4"/>
  <c r="N5125" i="4"/>
  <c r="N5223" i="4"/>
  <c r="T4923" i="4"/>
  <c r="Y4912" i="4"/>
  <c r="Y4913" i="4"/>
  <c r="J4925" i="4"/>
  <c r="J4927" i="4"/>
  <c r="Y4911" i="4"/>
  <c r="N4925" i="4"/>
  <c r="Y4915" i="4"/>
  <c r="Y4914" i="4"/>
  <c r="P4935" i="4"/>
  <c r="Y4910" i="4"/>
  <c r="H4927" i="4"/>
  <c r="H4925" i="4"/>
  <c r="H4935" i="4"/>
  <c r="N4835" i="4"/>
  <c r="Y4813" i="4"/>
  <c r="N4827" i="4"/>
  <c r="P4835" i="4"/>
  <c r="R4835" i="4"/>
  <c r="L4825" i="4"/>
  <c r="Y4815" i="4"/>
  <c r="L4835" i="4"/>
  <c r="L4827" i="4"/>
  <c r="J4835" i="4"/>
  <c r="Y4811" i="4"/>
  <c r="J4825" i="4"/>
  <c r="J4827" i="4"/>
  <c r="Y4810" i="4"/>
  <c r="H4835" i="4"/>
  <c r="Y4714" i="4"/>
  <c r="T4721" i="4"/>
  <c r="T4823" i="4" s="1"/>
  <c r="Y4713" i="4"/>
  <c r="J4735" i="4"/>
  <c r="Y4712" i="4"/>
  <c r="L4735" i="4"/>
  <c r="N4735" i="4"/>
  <c r="Y4715" i="4"/>
  <c r="H4735" i="4"/>
  <c r="R4735" i="4"/>
  <c r="Y4710" i="4"/>
  <c r="P4735" i="4"/>
  <c r="Y4711" i="4"/>
  <c r="Y4616" i="4"/>
  <c r="X4616" i="4"/>
  <c r="AD4616" i="4" s="1"/>
  <c r="X4615" i="4"/>
  <c r="AD4615" i="4" s="1"/>
  <c r="X4614" i="4"/>
  <c r="AD4614" i="4" s="1"/>
  <c r="X4613" i="4"/>
  <c r="AD4613" i="4" s="1"/>
  <c r="X4612" i="4"/>
  <c r="AD4612" i="4" s="1"/>
  <c r="X4611" i="4"/>
  <c r="AD4611" i="4" s="1"/>
  <c r="X4610" i="4"/>
  <c r="AD4610" i="4" s="1"/>
  <c r="S4635" i="4"/>
  <c r="Q4635" i="4"/>
  <c r="O4635" i="4"/>
  <c r="M4635" i="4"/>
  <c r="K4635" i="4"/>
  <c r="I4635" i="4"/>
  <c r="Q4634" i="4"/>
  <c r="O4634" i="4"/>
  <c r="M4634" i="4"/>
  <c r="K4634" i="4"/>
  <c r="I4634" i="4"/>
  <c r="S4630" i="4"/>
  <c r="Q4630" i="4"/>
  <c r="O4630" i="4"/>
  <c r="M4630" i="4"/>
  <c r="O4629" i="4"/>
  <c r="S4621" i="4"/>
  <c r="S4634" i="4" s="1"/>
  <c r="T4635" i="4"/>
  <c r="R4619" i="4"/>
  <c r="P4619" i="4"/>
  <c r="N4619" i="4"/>
  <c r="F4612" i="4"/>
  <c r="F4613" i="4" s="1"/>
  <c r="F4614" i="4" s="1"/>
  <c r="F4615" i="4" s="1"/>
  <c r="T4530" i="4"/>
  <c r="R4530" i="4"/>
  <c r="P4530" i="4"/>
  <c r="N4530" i="4"/>
  <c r="L4530" i="4"/>
  <c r="J4530" i="4"/>
  <c r="H4530" i="4"/>
  <c r="S4521" i="4"/>
  <c r="S4534" i="4" s="1"/>
  <c r="O4534" i="4"/>
  <c r="S4535" i="4"/>
  <c r="Q4535" i="4"/>
  <c r="O4535" i="4"/>
  <c r="M4535" i="4"/>
  <c r="K4535" i="4"/>
  <c r="I4535" i="4"/>
  <c r="Q4534" i="4"/>
  <c r="M4534" i="4"/>
  <c r="K4534" i="4"/>
  <c r="I4534" i="4"/>
  <c r="S4530" i="4"/>
  <c r="Q4530" i="4"/>
  <c r="O4530" i="4"/>
  <c r="M4530" i="4"/>
  <c r="O4529" i="4"/>
  <c r="T4517" i="4"/>
  <c r="T4621" i="4" s="1"/>
  <c r="T4634" i="4" s="1"/>
  <c r="R4517" i="4"/>
  <c r="P4517" i="4"/>
  <c r="N4517" i="4"/>
  <c r="L4517" i="4"/>
  <c r="J4517" i="4"/>
  <c r="H4517" i="4"/>
  <c r="X4516" i="4"/>
  <c r="AD4516" i="4" s="1"/>
  <c r="X4515" i="4"/>
  <c r="AD4515" i="4" s="1"/>
  <c r="X4514" i="4"/>
  <c r="AD4514" i="4" s="1"/>
  <c r="X4513" i="4"/>
  <c r="AD4513" i="4" s="1"/>
  <c r="X4512" i="4"/>
  <c r="AD4512" i="4" s="1"/>
  <c r="F4512" i="4"/>
  <c r="F4513" i="4" s="1"/>
  <c r="F4514" i="4" s="1"/>
  <c r="F4515" i="4" s="1"/>
  <c r="X4511" i="4"/>
  <c r="AD4511" i="4" s="1"/>
  <c r="X4510" i="4"/>
  <c r="AD4510" i="4" s="1"/>
  <c r="X4416" i="4"/>
  <c r="AD4416" i="4" s="1"/>
  <c r="X4415" i="4"/>
  <c r="AD4415" i="4" s="1"/>
  <c r="X4414" i="4"/>
  <c r="AD4414" i="4" s="1"/>
  <c r="X4413" i="4"/>
  <c r="AD4413" i="4" s="1"/>
  <c r="X4412" i="4"/>
  <c r="AD4412" i="4" s="1"/>
  <c r="X4411" i="4"/>
  <c r="AD4411" i="4" s="1"/>
  <c r="X4410" i="4"/>
  <c r="AD4410" i="4" s="1"/>
  <c r="T4430" i="4"/>
  <c r="R4430" i="4"/>
  <c r="P4430" i="4"/>
  <c r="N4430" i="4"/>
  <c r="L4430" i="4"/>
  <c r="J4430" i="4"/>
  <c r="H4430" i="4"/>
  <c r="S4435" i="4"/>
  <c r="Q4435" i="4"/>
  <c r="O4435" i="4"/>
  <c r="M4435" i="4"/>
  <c r="K4435" i="4"/>
  <c r="I4435" i="4"/>
  <c r="Q4434" i="4"/>
  <c r="O4434" i="4"/>
  <c r="M4434" i="4"/>
  <c r="K4434" i="4"/>
  <c r="I4434" i="4"/>
  <c r="S4430" i="4"/>
  <c r="Q4430" i="4"/>
  <c r="O4430" i="4"/>
  <c r="M4430" i="4"/>
  <c r="O4429" i="4"/>
  <c r="S4421" i="4"/>
  <c r="S4434" i="4" s="1"/>
  <c r="T4417" i="4"/>
  <c r="T4435" i="4" s="1"/>
  <c r="R4417" i="4"/>
  <c r="P4417" i="4"/>
  <c r="N4417" i="4"/>
  <c r="L4417" i="4"/>
  <c r="J4417" i="4"/>
  <c r="H4417" i="4"/>
  <c r="F4412" i="4"/>
  <c r="F4413" i="4" s="1"/>
  <c r="F4414" i="4" s="1"/>
  <c r="F4415" i="4" s="1"/>
  <c r="T4366" i="4"/>
  <c r="R4366" i="4"/>
  <c r="P4366" i="4"/>
  <c r="N4366" i="4"/>
  <c r="L4366" i="4"/>
  <c r="J4366" i="4"/>
  <c r="H4366" i="4"/>
  <c r="T4302" i="4"/>
  <c r="R4302" i="4"/>
  <c r="P4302" i="4"/>
  <c r="N4302" i="4"/>
  <c r="L4302" i="4"/>
  <c r="J4302" i="4"/>
  <c r="H4302" i="4"/>
  <c r="S4371" i="4"/>
  <c r="Q4371" i="4"/>
  <c r="O4371" i="4"/>
  <c r="M4371" i="4"/>
  <c r="K4371" i="4"/>
  <c r="I4371" i="4"/>
  <c r="Q4370" i="4"/>
  <c r="O4370" i="4"/>
  <c r="M4370" i="4"/>
  <c r="K4370" i="4"/>
  <c r="I4370" i="4"/>
  <c r="S4366" i="4"/>
  <c r="Q4366" i="4"/>
  <c r="O4366" i="4"/>
  <c r="M4366" i="4"/>
  <c r="O4365" i="4"/>
  <c r="S4357" i="4"/>
  <c r="S4370" i="4" s="1"/>
  <c r="T4353" i="4"/>
  <c r="T4371" i="4" s="1"/>
  <c r="R4353" i="4"/>
  <c r="P4353" i="4"/>
  <c r="N4353" i="4"/>
  <c r="L4353" i="4"/>
  <c r="J4353" i="4"/>
  <c r="H4353" i="4"/>
  <c r="F4348" i="4"/>
  <c r="F4349" i="4" s="1"/>
  <c r="F4350" i="4" s="1"/>
  <c r="F4351" i="4" s="1"/>
  <c r="R4923" i="4" l="1"/>
  <c r="R4825" i="4"/>
  <c r="T4521" i="4"/>
  <c r="T4534" i="4" s="1"/>
  <c r="N5034" i="4"/>
  <c r="N5036" i="4" s="1"/>
  <c r="N5079" i="4"/>
  <c r="N5084" i="4"/>
  <c r="N5098" i="4"/>
  <c r="N5081" i="4"/>
  <c r="N5083" i="4"/>
  <c r="N5085" i="4"/>
  <c r="N5087" i="4"/>
  <c r="N5089" i="4"/>
  <c r="N5091" i="4"/>
  <c r="N5093" i="4"/>
  <c r="N5095" i="4"/>
  <c r="N5097" i="4"/>
  <c r="N5099" i="4"/>
  <c r="N5080" i="4"/>
  <c r="N5094" i="4"/>
  <c r="N5082" i="4"/>
  <c r="N5088" i="4"/>
  <c r="N5096" i="4"/>
  <c r="N5090" i="4"/>
  <c r="N5092" i="4"/>
  <c r="N5086" i="4"/>
  <c r="N5123" i="4"/>
  <c r="N5027" i="4"/>
  <c r="N5025" i="4"/>
  <c r="R5034" i="4"/>
  <c r="R5036" i="4" s="1"/>
  <c r="R5090" i="4"/>
  <c r="R5082" i="4"/>
  <c r="R5081" i="4"/>
  <c r="R5083" i="4"/>
  <c r="R5085" i="4"/>
  <c r="R5087" i="4"/>
  <c r="R5089" i="4"/>
  <c r="R5091" i="4"/>
  <c r="R5093" i="4"/>
  <c r="R5095" i="4"/>
  <c r="R5097" i="4"/>
  <c r="R5099" i="4"/>
  <c r="R5079" i="4"/>
  <c r="R5080" i="4"/>
  <c r="R5088" i="4"/>
  <c r="R5094" i="4"/>
  <c r="R5098" i="4"/>
  <c r="R5096" i="4"/>
  <c r="R5092" i="4"/>
  <c r="R5086" i="4"/>
  <c r="R5084" i="4"/>
  <c r="R5025" i="4"/>
  <c r="R5027" i="4"/>
  <c r="R5123" i="4"/>
  <c r="R4934" i="4"/>
  <c r="R4936" i="4" s="1"/>
  <c r="R4979" i="4"/>
  <c r="R4989" i="4"/>
  <c r="Z4915" i="4"/>
  <c r="AA4915" i="4" s="1"/>
  <c r="AE4915" i="4" s="1"/>
  <c r="R4985" i="4"/>
  <c r="R4997" i="4"/>
  <c r="R4987" i="4"/>
  <c r="R4981" i="4"/>
  <c r="R4995" i="4"/>
  <c r="R4980" i="4"/>
  <c r="R4982" i="4"/>
  <c r="R4984" i="4"/>
  <c r="R4986" i="4"/>
  <c r="R4988" i="4"/>
  <c r="R4990" i="4"/>
  <c r="R4992" i="4"/>
  <c r="R4994" i="4"/>
  <c r="R4996" i="4"/>
  <c r="R4998" i="4"/>
  <c r="R4991" i="4"/>
  <c r="R4983" i="4"/>
  <c r="R4993" i="4"/>
  <c r="R4999" i="4"/>
  <c r="Z4911" i="4"/>
  <c r="AA4911" i="4" s="1"/>
  <c r="AE4911" i="4" s="1"/>
  <c r="J4979" i="4"/>
  <c r="J4980" i="4"/>
  <c r="J4982" i="4"/>
  <c r="J4984" i="4"/>
  <c r="J4986" i="4"/>
  <c r="J4988" i="4"/>
  <c r="J4990" i="4"/>
  <c r="J4992" i="4"/>
  <c r="J4994" i="4"/>
  <c r="J4996" i="4"/>
  <c r="J4998" i="4"/>
  <c r="J4981" i="4"/>
  <c r="J4983" i="4"/>
  <c r="J4985" i="4"/>
  <c r="J4987" i="4"/>
  <c r="J4989" i="4"/>
  <c r="J4991" i="4"/>
  <c r="J4993" i="4"/>
  <c r="J4995" i="4"/>
  <c r="J4997" i="4"/>
  <c r="J4999" i="4"/>
  <c r="J4934" i="4"/>
  <c r="Z4912" i="4"/>
  <c r="AA4912" i="4" s="1"/>
  <c r="AE4912" i="4" s="1"/>
  <c r="L4980" i="4"/>
  <c r="L4982" i="4"/>
  <c r="L4984" i="4"/>
  <c r="L4986" i="4"/>
  <c r="L4988" i="4"/>
  <c r="L4990" i="4"/>
  <c r="L4992" i="4"/>
  <c r="L4994" i="4"/>
  <c r="L4996" i="4"/>
  <c r="L4998" i="4"/>
  <c r="L4979" i="4"/>
  <c r="L4981" i="4"/>
  <c r="L4983" i="4"/>
  <c r="L4985" i="4"/>
  <c r="L4987" i="4"/>
  <c r="L4989" i="4"/>
  <c r="L4991" i="4"/>
  <c r="L4993" i="4"/>
  <c r="L4995" i="4"/>
  <c r="L4997" i="4"/>
  <c r="L4999" i="4"/>
  <c r="L4934" i="4"/>
  <c r="L4936" i="4" s="1"/>
  <c r="Z4914" i="4"/>
  <c r="P4984" i="4"/>
  <c r="P4986" i="4"/>
  <c r="P4990" i="4"/>
  <c r="P4996" i="4"/>
  <c r="P4983" i="4"/>
  <c r="P4997" i="4"/>
  <c r="P4979" i="4"/>
  <c r="P4988" i="4"/>
  <c r="P4998" i="4"/>
  <c r="P4985" i="4"/>
  <c r="P4995" i="4"/>
  <c r="P4982" i="4"/>
  <c r="P4994" i="4"/>
  <c r="P4981" i="4"/>
  <c r="P4999" i="4"/>
  <c r="P4934" i="4"/>
  <c r="P4936" i="4" s="1"/>
  <c r="P4980" i="4"/>
  <c r="P4992" i="4"/>
  <c r="P4989" i="4"/>
  <c r="P4987" i="4"/>
  <c r="P4993" i="4"/>
  <c r="P4991" i="4"/>
  <c r="H4881" i="4"/>
  <c r="H4893" i="4"/>
  <c r="H4834" i="4"/>
  <c r="H4836" i="4" s="1"/>
  <c r="H4887" i="4"/>
  <c r="H4891" i="4"/>
  <c r="H4897" i="4"/>
  <c r="H4879" i="4"/>
  <c r="T4879" i="4" s="1"/>
  <c r="H4885" i="4"/>
  <c r="H4895" i="4"/>
  <c r="H4880" i="4"/>
  <c r="H4882" i="4"/>
  <c r="H4884" i="4"/>
  <c r="H4886" i="4"/>
  <c r="H4888" i="4"/>
  <c r="H4890" i="4"/>
  <c r="H4892" i="4"/>
  <c r="H4894" i="4"/>
  <c r="H4896" i="4"/>
  <c r="H4898" i="4"/>
  <c r="H4889" i="4"/>
  <c r="Z4810" i="4"/>
  <c r="AA4810" i="4" s="1"/>
  <c r="AE4810" i="4" s="1"/>
  <c r="H4883" i="4"/>
  <c r="H4899" i="4"/>
  <c r="L5034" i="4"/>
  <c r="L5036" i="4" s="1"/>
  <c r="L5086" i="4"/>
  <c r="L5081" i="4"/>
  <c r="L5083" i="4"/>
  <c r="L5085" i="4"/>
  <c r="L5087" i="4"/>
  <c r="L5089" i="4"/>
  <c r="L5091" i="4"/>
  <c r="L5093" i="4"/>
  <c r="L5095" i="4"/>
  <c r="L5097" i="4"/>
  <c r="L5099" i="4"/>
  <c r="L5088" i="4"/>
  <c r="L5096" i="4"/>
  <c r="L5082" i="4"/>
  <c r="L5090" i="4"/>
  <c r="L5094" i="4"/>
  <c r="L5080" i="4"/>
  <c r="L5084" i="4"/>
  <c r="L5092" i="4"/>
  <c r="L5098" i="4"/>
  <c r="L5079" i="4"/>
  <c r="L5027" i="4"/>
  <c r="L5123" i="4"/>
  <c r="L5025" i="4"/>
  <c r="T4623" i="4"/>
  <c r="J4881" i="4"/>
  <c r="J4883" i="4"/>
  <c r="J4885" i="4"/>
  <c r="J4887" i="4"/>
  <c r="J4889" i="4"/>
  <c r="J4891" i="4"/>
  <c r="J4893" i="4"/>
  <c r="J4895" i="4"/>
  <c r="J4897" i="4"/>
  <c r="J4899" i="4"/>
  <c r="J4834" i="4"/>
  <c r="J4836" i="4" s="1"/>
  <c r="Z4811" i="4"/>
  <c r="AA4811" i="4" s="1"/>
  <c r="AE4811" i="4" s="1"/>
  <c r="J4880" i="4"/>
  <c r="J4882" i="4"/>
  <c r="J4884" i="4"/>
  <c r="J4886" i="4"/>
  <c r="J4888" i="4"/>
  <c r="J4890" i="4"/>
  <c r="J4892" i="4"/>
  <c r="J4894" i="4"/>
  <c r="J4896" i="4"/>
  <c r="J4898" i="4"/>
  <c r="J4879" i="4"/>
  <c r="N4834" i="4"/>
  <c r="N4836" i="4" s="1"/>
  <c r="N4883" i="4"/>
  <c r="N4895" i="4"/>
  <c r="N4881" i="4"/>
  <c r="N4887" i="4"/>
  <c r="N4889" i="4"/>
  <c r="N4893" i="4"/>
  <c r="N4897" i="4"/>
  <c r="N4885" i="4"/>
  <c r="N4891" i="4"/>
  <c r="N4899" i="4"/>
  <c r="N4882" i="4"/>
  <c r="N4886" i="4"/>
  <c r="N4890" i="4"/>
  <c r="N4894" i="4"/>
  <c r="N4898" i="4"/>
  <c r="N4879" i="4"/>
  <c r="N4880" i="4"/>
  <c r="N4884" i="4"/>
  <c r="N4888" i="4"/>
  <c r="N4892" i="4"/>
  <c r="N4896" i="4"/>
  <c r="Z4813" i="4"/>
  <c r="AA4813" i="4" s="1"/>
  <c r="AE4813" i="4" s="1"/>
  <c r="J5034" i="4"/>
  <c r="J5036" i="4" s="1"/>
  <c r="J5081" i="4"/>
  <c r="J5083" i="4"/>
  <c r="J5085" i="4"/>
  <c r="J5087" i="4"/>
  <c r="J5089" i="4"/>
  <c r="J5091" i="4"/>
  <c r="J5093" i="4"/>
  <c r="J5095" i="4"/>
  <c r="J5097" i="4"/>
  <c r="J5099" i="4"/>
  <c r="J5080" i="4"/>
  <c r="J5090" i="4"/>
  <c r="J5079" i="4"/>
  <c r="J5084" i="4"/>
  <c r="J5094" i="4"/>
  <c r="J5082" i="4"/>
  <c r="J5086" i="4"/>
  <c r="J5088" i="4"/>
  <c r="J5092" i="4"/>
  <c r="J5098" i="4"/>
  <c r="J5096" i="4"/>
  <c r="J5123" i="4"/>
  <c r="J5027" i="4"/>
  <c r="J5025" i="4"/>
  <c r="P4834" i="4"/>
  <c r="P4836" i="4" s="1"/>
  <c r="P4898" i="4"/>
  <c r="P4882" i="4"/>
  <c r="P4892" i="4"/>
  <c r="P4881" i="4"/>
  <c r="P4883" i="4"/>
  <c r="P4885" i="4"/>
  <c r="P4887" i="4"/>
  <c r="P4889" i="4"/>
  <c r="P4891" i="4"/>
  <c r="P4893" i="4"/>
  <c r="P4895" i="4"/>
  <c r="P4897" i="4"/>
  <c r="P4899" i="4"/>
  <c r="P4888" i="4"/>
  <c r="P4879" i="4"/>
  <c r="P4886" i="4"/>
  <c r="P4896" i="4"/>
  <c r="Z4814" i="4"/>
  <c r="AA4814" i="4" s="1"/>
  <c r="AE4814" i="4" s="1"/>
  <c r="P4880" i="4"/>
  <c r="P4890" i="4"/>
  <c r="P4894" i="4"/>
  <c r="P4884" i="4"/>
  <c r="H4827" i="4"/>
  <c r="L4927" i="4"/>
  <c r="N4923" i="4"/>
  <c r="J5023" i="4"/>
  <c r="H4923" i="4"/>
  <c r="R4836" i="4"/>
  <c r="AA4914" i="4"/>
  <c r="AE4914" i="4" s="1"/>
  <c r="L4925" i="4"/>
  <c r="N4934" i="4"/>
  <c r="N4936" i="4" s="1"/>
  <c r="N4987" i="4"/>
  <c r="N4983" i="4"/>
  <c r="N4979" i="4"/>
  <c r="N4985" i="4"/>
  <c r="N4999" i="4"/>
  <c r="N4980" i="4"/>
  <c r="N4982" i="4"/>
  <c r="N4984" i="4"/>
  <c r="N4986" i="4"/>
  <c r="N4988" i="4"/>
  <c r="N4990" i="4"/>
  <c r="N4992" i="4"/>
  <c r="N4994" i="4"/>
  <c r="N4996" i="4"/>
  <c r="N4998" i="4"/>
  <c r="N4981" i="4"/>
  <c r="N4995" i="4"/>
  <c r="N4991" i="4"/>
  <c r="N4989" i="4"/>
  <c r="N4993" i="4"/>
  <c r="N4997" i="4"/>
  <c r="Z4913" i="4"/>
  <c r="AA4913" i="4" s="1"/>
  <c r="AE4913" i="4" s="1"/>
  <c r="J4936" i="4"/>
  <c r="P5023" i="4"/>
  <c r="H4934" i="4"/>
  <c r="H4936" i="4" s="1"/>
  <c r="H4980" i="4"/>
  <c r="H4982" i="4"/>
  <c r="H4984" i="4"/>
  <c r="H4986" i="4"/>
  <c r="H4988" i="4"/>
  <c r="H4990" i="4"/>
  <c r="H4992" i="4"/>
  <c r="H4994" i="4"/>
  <c r="H4996" i="4"/>
  <c r="H4998" i="4"/>
  <c r="H4979" i="4"/>
  <c r="T4979" i="4" s="1"/>
  <c r="H4981" i="4"/>
  <c r="H4983" i="4"/>
  <c r="H4985" i="4"/>
  <c r="H4987" i="4"/>
  <c r="H4989" i="4"/>
  <c r="H4991" i="4"/>
  <c r="H4993" i="4"/>
  <c r="H4995" i="4"/>
  <c r="H4997" i="4"/>
  <c r="H4999" i="4"/>
  <c r="Z4910" i="4"/>
  <c r="AA4910" i="4" s="1"/>
  <c r="AE4910" i="4" s="1"/>
  <c r="H5034" i="4"/>
  <c r="H5036" i="4" s="1"/>
  <c r="H5081" i="4"/>
  <c r="H5083" i="4"/>
  <c r="H5085" i="4"/>
  <c r="H5087" i="4"/>
  <c r="H5089" i="4"/>
  <c r="H5091" i="4"/>
  <c r="H5093" i="4"/>
  <c r="H5095" i="4"/>
  <c r="H5097" i="4"/>
  <c r="H5099" i="4"/>
  <c r="H5080" i="4"/>
  <c r="H5082" i="4"/>
  <c r="H5084" i="4"/>
  <c r="H5086" i="4"/>
  <c r="H5090" i="4"/>
  <c r="H5092" i="4"/>
  <c r="H5094" i="4"/>
  <c r="H5096" i="4"/>
  <c r="H5098" i="4"/>
  <c r="H5079" i="4"/>
  <c r="T5079" i="4" s="1"/>
  <c r="H5088" i="4"/>
  <c r="H5025" i="4"/>
  <c r="H5123" i="4"/>
  <c r="H5027" i="4"/>
  <c r="P4925" i="4"/>
  <c r="N4825" i="4"/>
  <c r="Z4815" i="4"/>
  <c r="AA4815" i="4" s="1"/>
  <c r="AE4815" i="4" s="1"/>
  <c r="R4885" i="4"/>
  <c r="R4895" i="4"/>
  <c r="R4898" i="4"/>
  <c r="R4889" i="4"/>
  <c r="R4899" i="4"/>
  <c r="R4891" i="4"/>
  <c r="R4880" i="4"/>
  <c r="R4888" i="4"/>
  <c r="R4881" i="4"/>
  <c r="R4883" i="4"/>
  <c r="R4887" i="4"/>
  <c r="R4893" i="4"/>
  <c r="R4897" i="4"/>
  <c r="R4884" i="4"/>
  <c r="R4879" i="4"/>
  <c r="R4882" i="4"/>
  <c r="R4892" i="4"/>
  <c r="R4890" i="4"/>
  <c r="R4834" i="4"/>
  <c r="R4894" i="4"/>
  <c r="R4886" i="4"/>
  <c r="R4896" i="4"/>
  <c r="P5092" i="4"/>
  <c r="P5079" i="4"/>
  <c r="P5086" i="4"/>
  <c r="P5088" i="4"/>
  <c r="P5096" i="4"/>
  <c r="P5081" i="4"/>
  <c r="P5083" i="4"/>
  <c r="P5085" i="4"/>
  <c r="P5087" i="4"/>
  <c r="P5089" i="4"/>
  <c r="P5091" i="4"/>
  <c r="P5093" i="4"/>
  <c r="P5095" i="4"/>
  <c r="P5097" i="4"/>
  <c r="P5099" i="4"/>
  <c r="P5082" i="4"/>
  <c r="P5098" i="4"/>
  <c r="P5080" i="4"/>
  <c r="P5090" i="4"/>
  <c r="P5094" i="4"/>
  <c r="P5084" i="4"/>
  <c r="P5034" i="4"/>
  <c r="P5036" i="4" s="1"/>
  <c r="P5123" i="4"/>
  <c r="P5027" i="4"/>
  <c r="P5025" i="4"/>
  <c r="H4825" i="4"/>
  <c r="P4825" i="4"/>
  <c r="R4925" i="4"/>
  <c r="Z4812" i="4"/>
  <c r="AA4812" i="4" s="1"/>
  <c r="AE4812" i="4" s="1"/>
  <c r="L4881" i="4"/>
  <c r="L4883" i="4"/>
  <c r="L4885" i="4"/>
  <c r="L4887" i="4"/>
  <c r="L4889" i="4"/>
  <c r="L4891" i="4"/>
  <c r="L4893" i="4"/>
  <c r="L4895" i="4"/>
  <c r="L4897" i="4"/>
  <c r="L4899" i="4"/>
  <c r="L4880" i="4"/>
  <c r="L4882" i="4"/>
  <c r="L4884" i="4"/>
  <c r="L4886" i="4"/>
  <c r="L4888" i="4"/>
  <c r="L4890" i="4"/>
  <c r="L4892" i="4"/>
  <c r="L4894" i="4"/>
  <c r="L4896" i="4"/>
  <c r="L4898" i="4"/>
  <c r="L4879" i="4"/>
  <c r="L4834" i="4"/>
  <c r="L4836" i="4" s="1"/>
  <c r="P4927" i="4"/>
  <c r="Y4613" i="4"/>
  <c r="N4721" i="4"/>
  <c r="N4823" i="4" s="1"/>
  <c r="Y4614" i="4"/>
  <c r="P4721" i="4"/>
  <c r="P4823" i="4" s="1"/>
  <c r="Y4615" i="4"/>
  <c r="R4721" i="4"/>
  <c r="R4823" i="4" s="1"/>
  <c r="T4636" i="4"/>
  <c r="T4723" i="4"/>
  <c r="T4734" i="4"/>
  <c r="T4736" i="4" s="1"/>
  <c r="Z4716" i="4"/>
  <c r="AA4716" i="4" s="1"/>
  <c r="AE4716" i="4" s="1"/>
  <c r="T4725" i="4"/>
  <c r="T4727" i="4"/>
  <c r="Z4616" i="4"/>
  <c r="AA4616" i="4" s="1"/>
  <c r="AE4616" i="4" s="1"/>
  <c r="T4627" i="4"/>
  <c r="R4635" i="4"/>
  <c r="P4635" i="4"/>
  <c r="N4635" i="4"/>
  <c r="J4619" i="4"/>
  <c r="L4619" i="4"/>
  <c r="T4625" i="4"/>
  <c r="H4619" i="4"/>
  <c r="R4519" i="4"/>
  <c r="P4519" i="4"/>
  <c r="L4519" i="4"/>
  <c r="T4527" i="4"/>
  <c r="Z4516" i="4"/>
  <c r="N4519" i="4"/>
  <c r="J4519" i="4"/>
  <c r="T4525" i="4"/>
  <c r="Y4516" i="4"/>
  <c r="H4519" i="4"/>
  <c r="T4535" i="4"/>
  <c r="T4536" i="4" s="1"/>
  <c r="P4419" i="4"/>
  <c r="T4421" i="4"/>
  <c r="Y4416" i="4"/>
  <c r="R4419" i="4"/>
  <c r="H4419" i="4"/>
  <c r="J4419" i="4"/>
  <c r="N4419" i="4"/>
  <c r="L4419" i="4"/>
  <c r="P4355" i="4"/>
  <c r="R4355" i="4"/>
  <c r="H4355" i="4"/>
  <c r="J4355" i="4"/>
  <c r="N4355" i="4"/>
  <c r="L4355" i="4"/>
  <c r="N4621" i="4" l="1"/>
  <c r="Y4611" i="4"/>
  <c r="J4721" i="4"/>
  <c r="J4823" i="4" s="1"/>
  <c r="Y4610" i="4"/>
  <c r="H4721" i="4"/>
  <c r="H4823" i="4" s="1"/>
  <c r="L4621" i="4"/>
  <c r="L4723" i="4" s="1"/>
  <c r="N4779" i="4"/>
  <c r="N4780" i="4"/>
  <c r="N4782" i="4"/>
  <c r="N4784" i="4"/>
  <c r="N4786" i="4"/>
  <c r="N4788" i="4"/>
  <c r="N4790" i="4"/>
  <c r="N4792" i="4"/>
  <c r="N4794" i="4"/>
  <c r="N4796" i="4"/>
  <c r="N4798" i="4"/>
  <c r="N4734" i="4"/>
  <c r="N4736" i="4" s="1"/>
  <c r="Z4713" i="4"/>
  <c r="AA4713" i="4" s="1"/>
  <c r="AE4713" i="4" s="1"/>
  <c r="N4781" i="4"/>
  <c r="N4783" i="4"/>
  <c r="N4785" i="4"/>
  <c r="N4787" i="4"/>
  <c r="N4789" i="4"/>
  <c r="N4791" i="4"/>
  <c r="N4793" i="4"/>
  <c r="N4795" i="4"/>
  <c r="N4797" i="4"/>
  <c r="N4799" i="4"/>
  <c r="N4727" i="4"/>
  <c r="N4725" i="4"/>
  <c r="J4621" i="4"/>
  <c r="J4723" i="4" s="1"/>
  <c r="Z4714" i="4"/>
  <c r="AA4714" i="4" s="1"/>
  <c r="AE4714" i="4" s="1"/>
  <c r="P4780" i="4"/>
  <c r="P4782" i="4"/>
  <c r="P4784" i="4"/>
  <c r="P4786" i="4"/>
  <c r="P4788" i="4"/>
  <c r="P4792" i="4"/>
  <c r="P4794" i="4"/>
  <c r="P4790" i="4"/>
  <c r="P4779" i="4"/>
  <c r="P4734" i="4"/>
  <c r="P4736" i="4" s="1"/>
  <c r="P4798" i="4"/>
  <c r="P4781" i="4"/>
  <c r="P4783" i="4"/>
  <c r="P4785" i="4"/>
  <c r="P4787" i="4"/>
  <c r="P4789" i="4"/>
  <c r="P4791" i="4"/>
  <c r="P4793" i="4"/>
  <c r="P4795" i="4"/>
  <c r="P4797" i="4"/>
  <c r="P4799" i="4"/>
  <c r="P4796" i="4"/>
  <c r="P4725" i="4"/>
  <c r="P4727" i="4"/>
  <c r="P4621" i="4"/>
  <c r="Y4515" i="4"/>
  <c r="R4621" i="4"/>
  <c r="H4621" i="4"/>
  <c r="H4625" i="4" s="1"/>
  <c r="R4780" i="4"/>
  <c r="R4782" i="4"/>
  <c r="R4784" i="4"/>
  <c r="R4786" i="4"/>
  <c r="R4788" i="4"/>
  <c r="R4790" i="4"/>
  <c r="R4792" i="4"/>
  <c r="R4794" i="4"/>
  <c r="R4796" i="4"/>
  <c r="R4798" i="4"/>
  <c r="R4734" i="4"/>
  <c r="R4736" i="4" s="1"/>
  <c r="R4781" i="4"/>
  <c r="R4783" i="4"/>
  <c r="R4785" i="4"/>
  <c r="R4787" i="4"/>
  <c r="R4789" i="4"/>
  <c r="R4791" i="4"/>
  <c r="R4793" i="4"/>
  <c r="R4795" i="4"/>
  <c r="R4797" i="4"/>
  <c r="R4799" i="4"/>
  <c r="R4779" i="4"/>
  <c r="Z4715" i="4"/>
  <c r="AA4715" i="4" s="1"/>
  <c r="AE4715" i="4" s="1"/>
  <c r="R4727" i="4"/>
  <c r="R4725" i="4"/>
  <c r="Y4612" i="4"/>
  <c r="L4721" i="4"/>
  <c r="L4823" i="4" s="1"/>
  <c r="J4635" i="4"/>
  <c r="L4635" i="4"/>
  <c r="H4635" i="4"/>
  <c r="Y4414" i="4"/>
  <c r="P4521" i="4"/>
  <c r="P4527" i="4" s="1"/>
  <c r="Y4412" i="4"/>
  <c r="L4521" i="4"/>
  <c r="L4623" i="4" s="1"/>
  <c r="Y4413" i="4"/>
  <c r="N4521" i="4"/>
  <c r="N4623" i="4" s="1"/>
  <c r="Y4411" i="4"/>
  <c r="J4521" i="4"/>
  <c r="J4527" i="4" s="1"/>
  <c r="Y4410" i="4"/>
  <c r="H4521" i="4"/>
  <c r="H4623" i="4" s="1"/>
  <c r="Y4415" i="4"/>
  <c r="R4521" i="4"/>
  <c r="R4623" i="4" s="1"/>
  <c r="T4427" i="4"/>
  <c r="T4523" i="4"/>
  <c r="R4535" i="4"/>
  <c r="Y4514" i="4"/>
  <c r="P4535" i="4"/>
  <c r="Y4512" i="4"/>
  <c r="L4535" i="4"/>
  <c r="AA4516" i="4"/>
  <c r="AE4516" i="4" s="1"/>
  <c r="J4535" i="4"/>
  <c r="Y4511" i="4"/>
  <c r="N4535" i="4"/>
  <c r="Y4513" i="4"/>
  <c r="H4535" i="4"/>
  <c r="Y4510" i="4"/>
  <c r="P4435" i="4"/>
  <c r="R4435" i="4"/>
  <c r="T4425" i="4"/>
  <c r="N4421" i="4"/>
  <c r="N4427" i="4" s="1"/>
  <c r="J4421" i="4"/>
  <c r="J4425" i="4" s="1"/>
  <c r="H4421" i="4"/>
  <c r="H4425" i="4" s="1"/>
  <c r="R4421" i="4"/>
  <c r="R4523" i="4" s="1"/>
  <c r="P4421" i="4"/>
  <c r="P4523" i="4" s="1"/>
  <c r="Z4416" i="4"/>
  <c r="AA4416" i="4" s="1"/>
  <c r="T4434" i="4"/>
  <c r="T4436" i="4" s="1"/>
  <c r="L4421" i="4"/>
  <c r="L4427" i="4" s="1"/>
  <c r="H4435" i="4"/>
  <c r="L4435" i="4"/>
  <c r="N4435" i="4"/>
  <c r="J4435" i="4"/>
  <c r="P4371" i="4"/>
  <c r="R4371" i="4"/>
  <c r="L4371" i="4"/>
  <c r="N4371" i="4"/>
  <c r="J4371" i="4"/>
  <c r="H4371" i="4"/>
  <c r="J4625" i="4" l="1"/>
  <c r="J4627" i="4"/>
  <c r="R4527" i="4"/>
  <c r="R4525" i="4"/>
  <c r="H4734" i="4"/>
  <c r="H4736" i="4" s="1"/>
  <c r="H4779" i="4"/>
  <c r="T4779" i="4" s="1"/>
  <c r="H4781" i="4"/>
  <c r="H4783" i="4"/>
  <c r="H4785" i="4"/>
  <c r="H4787" i="4"/>
  <c r="H4789" i="4"/>
  <c r="H4791" i="4"/>
  <c r="H4793" i="4"/>
  <c r="H4795" i="4"/>
  <c r="H4797" i="4"/>
  <c r="H4799" i="4"/>
  <c r="H4780" i="4"/>
  <c r="H4782" i="4"/>
  <c r="H4784" i="4"/>
  <c r="H4786" i="4"/>
  <c r="H4788" i="4"/>
  <c r="H4790" i="4"/>
  <c r="H4792" i="4"/>
  <c r="H4794" i="4"/>
  <c r="H4796" i="4"/>
  <c r="H4798" i="4"/>
  <c r="Z4710" i="4"/>
  <c r="AA4710" i="4" s="1"/>
  <c r="AE4710" i="4" s="1"/>
  <c r="H4725" i="4"/>
  <c r="H4727" i="4"/>
  <c r="H4627" i="4"/>
  <c r="H4723" i="4"/>
  <c r="J4781" i="4"/>
  <c r="J4783" i="4"/>
  <c r="J4785" i="4"/>
  <c r="J4787" i="4"/>
  <c r="J4789" i="4"/>
  <c r="J4791" i="4"/>
  <c r="J4793" i="4"/>
  <c r="J4795" i="4"/>
  <c r="J4797" i="4"/>
  <c r="J4799" i="4"/>
  <c r="J4788" i="4"/>
  <c r="J4779" i="4"/>
  <c r="Z4711" i="4"/>
  <c r="AA4711" i="4" s="1"/>
  <c r="AE4711" i="4" s="1"/>
  <c r="J4786" i="4"/>
  <c r="J4784" i="4"/>
  <c r="J4780" i="4"/>
  <c r="J4792" i="4"/>
  <c r="J4796" i="4"/>
  <c r="J4790" i="4"/>
  <c r="J4798" i="4"/>
  <c r="J4734" i="4"/>
  <c r="J4736" i="4" s="1"/>
  <c r="J4782" i="4"/>
  <c r="J4794" i="4"/>
  <c r="J4725" i="4"/>
  <c r="J4727" i="4"/>
  <c r="N4525" i="4"/>
  <c r="L4625" i="4"/>
  <c r="Z4712" i="4"/>
  <c r="AA4712" i="4" s="1"/>
  <c r="AE4712" i="4" s="1"/>
  <c r="L4780" i="4"/>
  <c r="L4782" i="4"/>
  <c r="L4784" i="4"/>
  <c r="L4786" i="4"/>
  <c r="L4788" i="4"/>
  <c r="L4790" i="4"/>
  <c r="L4792" i="4"/>
  <c r="L4794" i="4"/>
  <c r="L4796" i="4"/>
  <c r="L4798" i="4"/>
  <c r="L4779" i="4"/>
  <c r="L4781" i="4"/>
  <c r="L4783" i="4"/>
  <c r="L4785" i="4"/>
  <c r="L4787" i="4"/>
  <c r="L4789" i="4"/>
  <c r="L4791" i="4"/>
  <c r="L4793" i="4"/>
  <c r="L4795" i="4"/>
  <c r="L4797" i="4"/>
  <c r="L4799" i="4"/>
  <c r="L4734" i="4"/>
  <c r="L4736" i="4" s="1"/>
  <c r="L4727" i="4"/>
  <c r="L4725" i="4"/>
  <c r="R4680" i="4"/>
  <c r="R4682" i="4"/>
  <c r="R4684" i="4"/>
  <c r="R4686" i="4"/>
  <c r="R4688" i="4"/>
  <c r="R4690" i="4"/>
  <c r="R4692" i="4"/>
  <c r="R4694" i="4"/>
  <c r="R4696" i="4"/>
  <c r="R4698" i="4"/>
  <c r="R4699" i="4"/>
  <c r="R4679" i="4"/>
  <c r="R4681" i="4"/>
  <c r="R4683" i="4"/>
  <c r="R4685" i="4"/>
  <c r="R4687" i="4"/>
  <c r="R4689" i="4"/>
  <c r="R4691" i="4"/>
  <c r="R4693" i="4"/>
  <c r="R4695" i="4"/>
  <c r="R4697" i="4"/>
  <c r="R4634" i="4"/>
  <c r="R4636" i="4" s="1"/>
  <c r="Z4615" i="4"/>
  <c r="AA4615" i="4" s="1"/>
  <c r="AE4615" i="4" s="1"/>
  <c r="R4627" i="4"/>
  <c r="R4723" i="4"/>
  <c r="R4625" i="4"/>
  <c r="H4682" i="4"/>
  <c r="H4698" i="4"/>
  <c r="H4684" i="4"/>
  <c r="H4681" i="4"/>
  <c r="H4683" i="4"/>
  <c r="H4685" i="4"/>
  <c r="H4687" i="4"/>
  <c r="H4689" i="4"/>
  <c r="H4691" i="4"/>
  <c r="H4693" i="4"/>
  <c r="H4695" i="4"/>
  <c r="H4697" i="4"/>
  <c r="H4699" i="4"/>
  <c r="H4688" i="4"/>
  <c r="H4686" i="4"/>
  <c r="H4694" i="4"/>
  <c r="H4692" i="4"/>
  <c r="H4680" i="4"/>
  <c r="H4690" i="4"/>
  <c r="H4696" i="4"/>
  <c r="H4679" i="4"/>
  <c r="T4679" i="4" s="1"/>
  <c r="Z4610" i="4"/>
  <c r="AA4610" i="4" s="1"/>
  <c r="AE4610" i="4" s="1"/>
  <c r="H4634" i="4"/>
  <c r="H4636" i="4" s="1"/>
  <c r="J4623" i="4"/>
  <c r="N4634" i="4"/>
  <c r="N4636" i="4" s="1"/>
  <c r="N4680" i="4"/>
  <c r="N4682" i="4"/>
  <c r="N4684" i="4"/>
  <c r="N4686" i="4"/>
  <c r="N4688" i="4"/>
  <c r="N4690" i="4"/>
  <c r="N4692" i="4"/>
  <c r="N4694" i="4"/>
  <c r="N4696" i="4"/>
  <c r="N4698" i="4"/>
  <c r="N4679" i="4"/>
  <c r="N4691" i="4"/>
  <c r="N4697" i="4"/>
  <c r="N4695" i="4"/>
  <c r="N4687" i="4"/>
  <c r="N4693" i="4"/>
  <c r="N4681" i="4"/>
  <c r="N4683" i="4"/>
  <c r="N4685" i="4"/>
  <c r="N4689" i="4"/>
  <c r="N4699" i="4"/>
  <c r="Z4613" i="4"/>
  <c r="AA4613" i="4" s="1"/>
  <c r="AE4613" i="4" s="1"/>
  <c r="N4723" i="4"/>
  <c r="N4627" i="4"/>
  <c r="N4625" i="4"/>
  <c r="L4679" i="4"/>
  <c r="L4692" i="4"/>
  <c r="L4689" i="4"/>
  <c r="L4697" i="4"/>
  <c r="L4690" i="4"/>
  <c r="L4688" i="4"/>
  <c r="L4698" i="4"/>
  <c r="L4684" i="4"/>
  <c r="L4696" i="4"/>
  <c r="L4681" i="4"/>
  <c r="L4683" i="4"/>
  <c r="L4685" i="4"/>
  <c r="L4687" i="4"/>
  <c r="L4691" i="4"/>
  <c r="L4693" i="4"/>
  <c r="L4695" i="4"/>
  <c r="L4699" i="4"/>
  <c r="L4682" i="4"/>
  <c r="L4680" i="4"/>
  <c r="L4694" i="4"/>
  <c r="L4686" i="4"/>
  <c r="Z4612" i="4"/>
  <c r="AA4612" i="4" s="1"/>
  <c r="AE4612" i="4" s="1"/>
  <c r="L4634" i="4"/>
  <c r="L4636" i="4" s="1"/>
  <c r="L4627" i="4"/>
  <c r="P4623" i="4"/>
  <c r="P4634" i="4"/>
  <c r="P4636" i="4" s="1"/>
  <c r="P4680" i="4"/>
  <c r="P4682" i="4"/>
  <c r="P4684" i="4"/>
  <c r="P4686" i="4"/>
  <c r="P4688" i="4"/>
  <c r="P4690" i="4"/>
  <c r="P4692" i="4"/>
  <c r="P4694" i="4"/>
  <c r="P4696" i="4"/>
  <c r="P4698" i="4"/>
  <c r="P4693" i="4"/>
  <c r="P4695" i="4"/>
  <c r="P4699" i="4"/>
  <c r="P4681" i="4"/>
  <c r="P4683" i="4"/>
  <c r="P4685" i="4"/>
  <c r="P4687" i="4"/>
  <c r="P4689" i="4"/>
  <c r="P4691" i="4"/>
  <c r="P4697" i="4"/>
  <c r="P4679" i="4"/>
  <c r="Z4614" i="4"/>
  <c r="AA4614" i="4" s="1"/>
  <c r="AE4614" i="4" s="1"/>
  <c r="P4627" i="4"/>
  <c r="P4723" i="4"/>
  <c r="P4625" i="4"/>
  <c r="L4525" i="4"/>
  <c r="J4679" i="4"/>
  <c r="J4681" i="4"/>
  <c r="J4683" i="4"/>
  <c r="J4685" i="4"/>
  <c r="J4687" i="4"/>
  <c r="J4689" i="4"/>
  <c r="J4691" i="4"/>
  <c r="J4693" i="4"/>
  <c r="J4695" i="4"/>
  <c r="J4697" i="4"/>
  <c r="J4699" i="4"/>
  <c r="J4680" i="4"/>
  <c r="J4682" i="4"/>
  <c r="J4684" i="4"/>
  <c r="J4686" i="4"/>
  <c r="J4688" i="4"/>
  <c r="J4690" i="4"/>
  <c r="J4692" i="4"/>
  <c r="J4694" i="4"/>
  <c r="J4696" i="4"/>
  <c r="J4698" i="4"/>
  <c r="Z4611" i="4"/>
  <c r="AA4611" i="4" s="1"/>
  <c r="AE4611" i="4" s="1"/>
  <c r="J4634" i="4"/>
  <c r="J4636" i="4" s="1"/>
  <c r="H4534" i="4"/>
  <c r="H4536" i="4" s="1"/>
  <c r="H4579" i="4"/>
  <c r="T4579" i="4" s="1"/>
  <c r="H4581" i="4"/>
  <c r="H4583" i="4"/>
  <c r="H4585" i="4"/>
  <c r="H4587" i="4"/>
  <c r="H4589" i="4"/>
  <c r="H4591" i="4"/>
  <c r="H4593" i="4"/>
  <c r="H4595" i="4"/>
  <c r="H4597" i="4"/>
  <c r="H4599" i="4"/>
  <c r="H4580" i="4"/>
  <c r="H4582" i="4"/>
  <c r="H4584" i="4"/>
  <c r="H4586" i="4"/>
  <c r="H4588" i="4"/>
  <c r="H4590" i="4"/>
  <c r="H4592" i="4"/>
  <c r="H4594" i="4"/>
  <c r="H4596" i="4"/>
  <c r="H4598" i="4"/>
  <c r="Z4510" i="4"/>
  <c r="AA4510" i="4" s="1"/>
  <c r="AE4510" i="4" s="1"/>
  <c r="J4523" i="4"/>
  <c r="N4523" i="4"/>
  <c r="P4534" i="4"/>
  <c r="P4586" i="4"/>
  <c r="P4596" i="4"/>
  <c r="P4584" i="4"/>
  <c r="P4590" i="4"/>
  <c r="P4594" i="4"/>
  <c r="P4580" i="4"/>
  <c r="P4588" i="4"/>
  <c r="P4581" i="4"/>
  <c r="P4583" i="4"/>
  <c r="P4585" i="4"/>
  <c r="P4587" i="4"/>
  <c r="P4589" i="4"/>
  <c r="P4591" i="4"/>
  <c r="P4593" i="4"/>
  <c r="P4595" i="4"/>
  <c r="P4597" i="4"/>
  <c r="P4599" i="4"/>
  <c r="P4579" i="4"/>
  <c r="P4582" i="4"/>
  <c r="P4592" i="4"/>
  <c r="P4598" i="4"/>
  <c r="Z4514" i="4"/>
  <c r="AA4514" i="4" s="1"/>
  <c r="AE4514" i="4" s="1"/>
  <c r="J4534" i="4"/>
  <c r="J4583" i="4"/>
  <c r="J4587" i="4"/>
  <c r="J4591" i="4"/>
  <c r="J4595" i="4"/>
  <c r="J4599" i="4"/>
  <c r="J4582" i="4"/>
  <c r="J4588" i="4"/>
  <c r="J4594" i="4"/>
  <c r="J4581" i="4"/>
  <c r="J4585" i="4"/>
  <c r="J4589" i="4"/>
  <c r="J4593" i="4"/>
  <c r="J4597" i="4"/>
  <c r="J4580" i="4"/>
  <c r="J4590" i="4"/>
  <c r="J4598" i="4"/>
  <c r="J4579" i="4"/>
  <c r="J4584" i="4"/>
  <c r="J4586" i="4"/>
  <c r="J4592" i="4"/>
  <c r="J4596" i="4"/>
  <c r="Z4511" i="4"/>
  <c r="AA4511" i="4" s="1"/>
  <c r="AE4511" i="4" s="1"/>
  <c r="J4525" i="4"/>
  <c r="J4536" i="4"/>
  <c r="N4534" i="4"/>
  <c r="N4536" i="4" s="1"/>
  <c r="N4595" i="4"/>
  <c r="N4579" i="4"/>
  <c r="N4584" i="4"/>
  <c r="N4590" i="4"/>
  <c r="N4596" i="4"/>
  <c r="N4593" i="4"/>
  <c r="N4599" i="4"/>
  <c r="N4582" i="4"/>
  <c r="N4588" i="4"/>
  <c r="N4594" i="4"/>
  <c r="N4581" i="4"/>
  <c r="N4583" i="4"/>
  <c r="N4585" i="4"/>
  <c r="N4587" i="4"/>
  <c r="N4589" i="4"/>
  <c r="N4591" i="4"/>
  <c r="N4597" i="4"/>
  <c r="N4580" i="4"/>
  <c r="N4586" i="4"/>
  <c r="N4592" i="4"/>
  <c r="N4598" i="4"/>
  <c r="Z4513" i="4"/>
  <c r="AA4513" i="4" s="1"/>
  <c r="AE4513" i="4" s="1"/>
  <c r="H4527" i="4"/>
  <c r="L4534" i="4"/>
  <c r="L4536" i="4" s="1"/>
  <c r="L4587" i="4"/>
  <c r="L4593" i="4"/>
  <c r="L4597" i="4"/>
  <c r="L4582" i="4"/>
  <c r="L4586" i="4"/>
  <c r="L4594" i="4"/>
  <c r="L4589" i="4"/>
  <c r="L4595" i="4"/>
  <c r="L4599" i="4"/>
  <c r="L4580" i="4"/>
  <c r="L4590" i="4"/>
  <c r="L4596" i="4"/>
  <c r="L4579" i="4"/>
  <c r="L4581" i="4"/>
  <c r="L4583" i="4"/>
  <c r="L4585" i="4"/>
  <c r="L4591" i="4"/>
  <c r="L4584" i="4"/>
  <c r="L4588" i="4"/>
  <c r="L4592" i="4"/>
  <c r="L4598" i="4"/>
  <c r="Z4512" i="4"/>
  <c r="AA4512" i="4" s="1"/>
  <c r="AE4512" i="4" s="1"/>
  <c r="R4534" i="4"/>
  <c r="R4536" i="4" s="1"/>
  <c r="R4580" i="4"/>
  <c r="R4582" i="4"/>
  <c r="R4584" i="4"/>
  <c r="R4586" i="4"/>
  <c r="R4588" i="4"/>
  <c r="R4590" i="4"/>
  <c r="R4592" i="4"/>
  <c r="R4594" i="4"/>
  <c r="R4596" i="4"/>
  <c r="R4598" i="4"/>
  <c r="Z4515" i="4"/>
  <c r="AA4515" i="4" s="1"/>
  <c r="AE4515" i="4" s="1"/>
  <c r="R4581" i="4"/>
  <c r="R4583" i="4"/>
  <c r="R4585" i="4"/>
  <c r="R4587" i="4"/>
  <c r="R4589" i="4"/>
  <c r="R4591" i="4"/>
  <c r="R4593" i="4"/>
  <c r="R4595" i="4"/>
  <c r="R4597" i="4"/>
  <c r="R4599" i="4"/>
  <c r="R4579" i="4"/>
  <c r="AE4416" i="4"/>
  <c r="H4525" i="4"/>
  <c r="L4523" i="4"/>
  <c r="P4536" i="4"/>
  <c r="N4527" i="4"/>
  <c r="P4525" i="4"/>
  <c r="H4523" i="4"/>
  <c r="L4527" i="4"/>
  <c r="J4427" i="4"/>
  <c r="H4427" i="4"/>
  <c r="L4425" i="4"/>
  <c r="R4480" i="4"/>
  <c r="R4482" i="4"/>
  <c r="R4484" i="4"/>
  <c r="R4486" i="4"/>
  <c r="R4488" i="4"/>
  <c r="R4490" i="4"/>
  <c r="R4492" i="4"/>
  <c r="R4494" i="4"/>
  <c r="R4496" i="4"/>
  <c r="R4498" i="4"/>
  <c r="Z4415" i="4"/>
  <c r="R4434" i="4"/>
  <c r="R4436" i="4" s="1"/>
  <c r="R4483" i="4"/>
  <c r="R4487" i="4"/>
  <c r="R4491" i="4"/>
  <c r="R4495" i="4"/>
  <c r="R4499" i="4"/>
  <c r="R4479" i="4"/>
  <c r="R4481" i="4"/>
  <c r="R4485" i="4"/>
  <c r="R4489" i="4"/>
  <c r="R4493" i="4"/>
  <c r="R4497" i="4"/>
  <c r="R4427" i="4"/>
  <c r="R4425" i="4"/>
  <c r="H4479" i="4"/>
  <c r="T4479" i="4" s="1"/>
  <c r="H4481" i="4"/>
  <c r="H4483" i="4"/>
  <c r="H4485" i="4"/>
  <c r="H4487" i="4"/>
  <c r="H4489" i="4"/>
  <c r="H4491" i="4"/>
  <c r="H4493" i="4"/>
  <c r="H4495" i="4"/>
  <c r="H4497" i="4"/>
  <c r="H4499" i="4"/>
  <c r="H4434" i="4"/>
  <c r="H4436" i="4" s="1"/>
  <c r="Z4410" i="4"/>
  <c r="AA4410" i="4" s="1"/>
  <c r="AE4410" i="4" s="1"/>
  <c r="H4482" i="4"/>
  <c r="H4486" i="4"/>
  <c r="H4490" i="4"/>
  <c r="H4494" i="4"/>
  <c r="H4498" i="4"/>
  <c r="H4484" i="4"/>
  <c r="H4492" i="4"/>
  <c r="H4496" i="4"/>
  <c r="H4488" i="4"/>
  <c r="H4480" i="4"/>
  <c r="L4479" i="4"/>
  <c r="Z4412" i="4"/>
  <c r="AA4412" i="4" s="1"/>
  <c r="L4482" i="4"/>
  <c r="L4486" i="4"/>
  <c r="L4490" i="4"/>
  <c r="L4494" i="4"/>
  <c r="L4498" i="4"/>
  <c r="L4487" i="4"/>
  <c r="L4499" i="4"/>
  <c r="L4434" i="4"/>
  <c r="L4436" i="4" s="1"/>
  <c r="L4483" i="4"/>
  <c r="L4491" i="4"/>
  <c r="L4495" i="4"/>
  <c r="L4484" i="4"/>
  <c r="L4488" i="4"/>
  <c r="L4492" i="4"/>
  <c r="L4496" i="4"/>
  <c r="L4480" i="4"/>
  <c r="L4493" i="4"/>
  <c r="L4481" i="4"/>
  <c r="L4485" i="4"/>
  <c r="L4489" i="4"/>
  <c r="L4497" i="4"/>
  <c r="J4479" i="4"/>
  <c r="J4434" i="4"/>
  <c r="J4436" i="4" s="1"/>
  <c r="J4481" i="4"/>
  <c r="Z4411" i="4"/>
  <c r="AA4411" i="4" s="1"/>
  <c r="AE4411" i="4" s="1"/>
  <c r="J4480" i="4"/>
  <c r="J4482" i="4"/>
  <c r="J4484" i="4"/>
  <c r="J4486" i="4"/>
  <c r="J4488" i="4"/>
  <c r="J4490" i="4"/>
  <c r="J4492" i="4"/>
  <c r="J4494" i="4"/>
  <c r="J4496" i="4"/>
  <c r="J4498" i="4"/>
  <c r="J4483" i="4"/>
  <c r="J4487" i="4"/>
  <c r="J4491" i="4"/>
  <c r="J4495" i="4"/>
  <c r="J4499" i="4"/>
  <c r="J4485" i="4"/>
  <c r="J4489" i="4"/>
  <c r="J4493" i="4"/>
  <c r="J4497" i="4"/>
  <c r="N4434" i="4"/>
  <c r="N4436" i="4" s="1"/>
  <c r="N4480" i="4"/>
  <c r="N4482" i="4"/>
  <c r="N4484" i="4"/>
  <c r="N4486" i="4"/>
  <c r="N4488" i="4"/>
  <c r="N4490" i="4"/>
  <c r="N4492" i="4"/>
  <c r="N4494" i="4"/>
  <c r="N4496" i="4"/>
  <c r="N4498" i="4"/>
  <c r="Z4413" i="4"/>
  <c r="AA4413" i="4" s="1"/>
  <c r="N4483" i="4"/>
  <c r="N4487" i="4"/>
  <c r="N4491" i="4"/>
  <c r="N4495" i="4"/>
  <c r="N4499" i="4"/>
  <c r="N4479" i="4"/>
  <c r="N4485" i="4"/>
  <c r="N4489" i="4"/>
  <c r="N4497" i="4"/>
  <c r="N4481" i="4"/>
  <c r="N4493" i="4"/>
  <c r="N4425" i="4"/>
  <c r="P4434" i="4"/>
  <c r="P4436" i="4" s="1"/>
  <c r="Z4414" i="4"/>
  <c r="AA4414" i="4" s="1"/>
  <c r="P4480" i="4"/>
  <c r="P4482" i="4"/>
  <c r="P4484" i="4"/>
  <c r="P4486" i="4"/>
  <c r="P4488" i="4"/>
  <c r="P4490" i="4"/>
  <c r="P4492" i="4"/>
  <c r="P4494" i="4"/>
  <c r="P4496" i="4"/>
  <c r="P4498" i="4"/>
  <c r="P4481" i="4"/>
  <c r="P4483" i="4"/>
  <c r="P4485" i="4"/>
  <c r="P4487" i="4"/>
  <c r="P4489" i="4"/>
  <c r="P4491" i="4"/>
  <c r="P4493" i="4"/>
  <c r="P4495" i="4"/>
  <c r="P4497" i="4"/>
  <c r="P4499" i="4"/>
  <c r="P4479" i="4"/>
  <c r="P4427" i="4"/>
  <c r="P4425" i="4"/>
  <c r="T4289" i="4"/>
  <c r="R4289" i="4"/>
  <c r="P4289" i="4"/>
  <c r="N4289" i="4"/>
  <c r="L4289" i="4"/>
  <c r="J4289" i="4"/>
  <c r="H4289" i="4"/>
  <c r="S4307" i="4"/>
  <c r="Q4307" i="4"/>
  <c r="O4307" i="4"/>
  <c r="M4307" i="4"/>
  <c r="K4307" i="4"/>
  <c r="I4307" i="4"/>
  <c r="Q4306" i="4"/>
  <c r="O4306" i="4"/>
  <c r="M4306" i="4"/>
  <c r="K4306" i="4"/>
  <c r="I4306" i="4"/>
  <c r="S4302" i="4"/>
  <c r="Q4302" i="4"/>
  <c r="O4302" i="4"/>
  <c r="M4302" i="4"/>
  <c r="O4301" i="4"/>
  <c r="S4293" i="4"/>
  <c r="S4306" i="4" s="1"/>
  <c r="F4284" i="4"/>
  <c r="F4285" i="4" s="1"/>
  <c r="F4286" i="4" s="1"/>
  <c r="F4287" i="4" s="1"/>
  <c r="R4225" i="4"/>
  <c r="P4225" i="4"/>
  <c r="N4225" i="4"/>
  <c r="L4225" i="4"/>
  <c r="J4225" i="4"/>
  <c r="H4225" i="4"/>
  <c r="T4238" i="4"/>
  <c r="H4238" i="4"/>
  <c r="J4238" i="4"/>
  <c r="L4238" i="4"/>
  <c r="N4238" i="4"/>
  <c r="P4238" i="4"/>
  <c r="R4238" i="4"/>
  <c r="T4225" i="4"/>
  <c r="T4243" i="4" s="1"/>
  <c r="S4243" i="4"/>
  <c r="Q4243" i="4"/>
  <c r="O4243" i="4"/>
  <c r="M4243" i="4"/>
  <c r="K4243" i="4"/>
  <c r="I4243" i="4"/>
  <c r="Q4242" i="4"/>
  <c r="O4242" i="4"/>
  <c r="M4242" i="4"/>
  <c r="K4242" i="4"/>
  <c r="I4242" i="4"/>
  <c r="S4238" i="4"/>
  <c r="Q4238" i="4"/>
  <c r="O4238" i="4"/>
  <c r="M4238" i="4"/>
  <c r="O4237" i="4"/>
  <c r="S4229" i="4"/>
  <c r="S4242" i="4" s="1"/>
  <c r="F4220" i="4"/>
  <c r="F4221" i="4" s="1"/>
  <c r="F4222" i="4" s="1"/>
  <c r="F4223" i="4" s="1"/>
  <c r="AE4413" i="4" l="1"/>
  <c r="AE4412" i="4"/>
  <c r="AE4414" i="4"/>
  <c r="AA4415" i="4"/>
  <c r="AE4415" i="4" s="1"/>
  <c r="T4293" i="4"/>
  <c r="T4306" i="4" s="1"/>
  <c r="T4307" i="4"/>
  <c r="T4357" i="4"/>
  <c r="R4291" i="4"/>
  <c r="P4291" i="4"/>
  <c r="L4291" i="4"/>
  <c r="N4291" i="4"/>
  <c r="H4291" i="4"/>
  <c r="J4291" i="4"/>
  <c r="P4227" i="4"/>
  <c r="L4227" i="4"/>
  <c r="H4227" i="4"/>
  <c r="N4227" i="4"/>
  <c r="J4227" i="4"/>
  <c r="R4227" i="4"/>
  <c r="T4174" i="4"/>
  <c r="R4174" i="4"/>
  <c r="P4174" i="4"/>
  <c r="N4174" i="4"/>
  <c r="L4174" i="4"/>
  <c r="H4174" i="4"/>
  <c r="J4174" i="4"/>
  <c r="S4179" i="4"/>
  <c r="Q4179" i="4"/>
  <c r="O4179" i="4"/>
  <c r="M4179" i="4"/>
  <c r="K4179" i="4"/>
  <c r="I4179" i="4"/>
  <c r="Q4178" i="4"/>
  <c r="O4178" i="4"/>
  <c r="M4178" i="4"/>
  <c r="K4178" i="4"/>
  <c r="I4178" i="4"/>
  <c r="S4174" i="4"/>
  <c r="Q4174" i="4"/>
  <c r="O4174" i="4"/>
  <c r="M4174" i="4"/>
  <c r="O4173" i="4"/>
  <c r="S4165" i="4"/>
  <c r="S4178" i="4" s="1"/>
  <c r="T4161" i="4"/>
  <c r="R4161" i="4"/>
  <c r="P4161" i="4"/>
  <c r="N4161" i="4"/>
  <c r="L4161" i="4"/>
  <c r="J4161" i="4"/>
  <c r="H4161" i="4"/>
  <c r="F4156" i="4"/>
  <c r="F4157" i="4" s="1"/>
  <c r="F4158" i="4" s="1"/>
  <c r="F4159" i="4" s="1"/>
  <c r="T4110" i="4"/>
  <c r="R4110" i="4"/>
  <c r="P4110" i="4"/>
  <c r="N4110" i="4"/>
  <c r="L4110" i="4"/>
  <c r="J4110" i="4"/>
  <c r="H4110" i="4"/>
  <c r="S4115" i="4"/>
  <c r="Q4115" i="4"/>
  <c r="O4115" i="4"/>
  <c r="M4115" i="4"/>
  <c r="K4115" i="4"/>
  <c r="I4115" i="4"/>
  <c r="Q4114" i="4"/>
  <c r="O4114" i="4"/>
  <c r="M4114" i="4"/>
  <c r="K4114" i="4"/>
  <c r="I4114" i="4"/>
  <c r="S4110" i="4"/>
  <c r="Q4110" i="4"/>
  <c r="O4110" i="4"/>
  <c r="M4110" i="4"/>
  <c r="O4109" i="4"/>
  <c r="S4101" i="4"/>
  <c r="S4114" i="4" s="1"/>
  <c r="T4097" i="4"/>
  <c r="T4115" i="4" s="1"/>
  <c r="R4097" i="4"/>
  <c r="P4097" i="4"/>
  <c r="N4097" i="4"/>
  <c r="L4097" i="4"/>
  <c r="J4097" i="4"/>
  <c r="H4097" i="4"/>
  <c r="F4092" i="4"/>
  <c r="F4093" i="4" s="1"/>
  <c r="F4094" i="4" s="1"/>
  <c r="F4095" i="4" s="1"/>
  <c r="T4046" i="4"/>
  <c r="R4046" i="4"/>
  <c r="P4046" i="4"/>
  <c r="N4046" i="4"/>
  <c r="L4046" i="4"/>
  <c r="J4046" i="4"/>
  <c r="H4046" i="4"/>
  <c r="H4033" i="4"/>
  <c r="S4051" i="4"/>
  <c r="Q4051" i="4"/>
  <c r="O4051" i="4"/>
  <c r="M4051" i="4"/>
  <c r="K4051" i="4"/>
  <c r="I4051" i="4"/>
  <c r="Q4050" i="4"/>
  <c r="O4050" i="4"/>
  <c r="M4050" i="4"/>
  <c r="K4050" i="4"/>
  <c r="I4050" i="4"/>
  <c r="S4046" i="4"/>
  <c r="Q4046" i="4"/>
  <c r="O4046" i="4"/>
  <c r="M4046" i="4"/>
  <c r="O4045" i="4"/>
  <c r="S4037" i="4"/>
  <c r="S4050" i="4" s="1"/>
  <c r="T4033" i="4"/>
  <c r="T4101" i="4" s="1"/>
  <c r="T4114" i="4" s="1"/>
  <c r="R4033" i="4"/>
  <c r="P4033" i="4"/>
  <c r="F4028" i="4"/>
  <c r="F4029" i="4" s="1"/>
  <c r="F4030" i="4" s="1"/>
  <c r="F4031" i="4" s="1"/>
  <c r="L4099" i="4" l="1"/>
  <c r="L4165" i="4" s="1"/>
  <c r="L4203" i="4" s="1"/>
  <c r="T4299" i="4"/>
  <c r="P4099" i="4"/>
  <c r="P4165" i="4" s="1"/>
  <c r="P4178" i="4" s="1"/>
  <c r="T4297" i="4"/>
  <c r="T4359" i="4"/>
  <c r="T4308" i="4"/>
  <c r="T4165" i="4"/>
  <c r="T4178" i="4" s="1"/>
  <c r="P4243" i="4"/>
  <c r="P4293" i="4"/>
  <c r="P4297" i="4" s="1"/>
  <c r="J4357" i="4"/>
  <c r="H4357" i="4"/>
  <c r="N4307" i="4"/>
  <c r="N4357" i="4"/>
  <c r="L4357" i="4"/>
  <c r="P4357" i="4"/>
  <c r="J4293" i="4"/>
  <c r="J4297" i="4" s="1"/>
  <c r="R4307" i="4"/>
  <c r="R4357" i="4"/>
  <c r="R4293" i="4"/>
  <c r="R4299" i="4" s="1"/>
  <c r="N4243" i="4"/>
  <c r="N4293" i="4"/>
  <c r="N4297" i="4" s="1"/>
  <c r="T4370" i="4"/>
  <c r="T4372" i="4" s="1"/>
  <c r="T4423" i="4"/>
  <c r="T4363" i="4"/>
  <c r="T4361" i="4"/>
  <c r="T4167" i="4"/>
  <c r="H4243" i="4"/>
  <c r="H4293" i="4"/>
  <c r="H4359" i="4" s="1"/>
  <c r="L4293" i="4"/>
  <c r="L4299" i="4" s="1"/>
  <c r="L4307" i="4"/>
  <c r="P4307" i="4"/>
  <c r="J4307" i="4"/>
  <c r="H4307" i="4"/>
  <c r="T4179" i="4"/>
  <c r="T4229" i="4"/>
  <c r="T4295" i="4" s="1"/>
  <c r="L4243" i="4"/>
  <c r="R4243" i="4"/>
  <c r="J4243" i="4"/>
  <c r="P4163" i="4"/>
  <c r="R4163" i="4"/>
  <c r="H4163" i="4"/>
  <c r="J4163" i="4"/>
  <c r="L4163" i="4"/>
  <c r="N4163" i="4"/>
  <c r="N4099" i="4"/>
  <c r="R4099" i="4"/>
  <c r="T4116" i="4"/>
  <c r="T4105" i="4"/>
  <c r="T4107" i="4"/>
  <c r="H4099" i="4"/>
  <c r="J4099" i="4"/>
  <c r="R4035" i="4"/>
  <c r="P4035" i="4"/>
  <c r="T4051" i="4"/>
  <c r="T3982" i="4"/>
  <c r="R3982" i="4"/>
  <c r="P3982" i="4"/>
  <c r="N3982" i="4"/>
  <c r="L3982" i="4"/>
  <c r="J3982" i="4"/>
  <c r="H3982" i="4"/>
  <c r="L4297" i="4" l="1"/>
  <c r="T4231" i="4"/>
  <c r="L4202" i="4"/>
  <c r="L4201" i="4"/>
  <c r="L4204" i="4"/>
  <c r="L4199" i="4"/>
  <c r="L4200" i="4"/>
  <c r="P4198" i="4"/>
  <c r="P4200" i="4"/>
  <c r="L4196" i="4"/>
  <c r="L4193" i="4"/>
  <c r="P4207" i="4"/>
  <c r="L4198" i="4"/>
  <c r="L4115" i="4"/>
  <c r="P4189" i="4"/>
  <c r="P4187" i="4"/>
  <c r="P4202" i="4"/>
  <c r="L4194" i="4"/>
  <c r="L4191" i="4"/>
  <c r="P4196" i="4"/>
  <c r="L4195" i="4"/>
  <c r="P4191" i="4"/>
  <c r="P4204" i="4"/>
  <c r="L4192" i="4"/>
  <c r="L4189" i="4"/>
  <c r="P4203" i="4"/>
  <c r="P4115" i="4"/>
  <c r="P4193" i="4"/>
  <c r="L4190" i="4"/>
  <c r="P4195" i="4"/>
  <c r="P4197" i="4"/>
  <c r="L4207" i="4"/>
  <c r="P4192" i="4"/>
  <c r="P4205" i="4"/>
  <c r="L4178" i="4"/>
  <c r="L4188" i="4"/>
  <c r="P4199" i="4"/>
  <c r="P4188" i="4"/>
  <c r="L4187" i="4"/>
  <c r="L4205" i="4"/>
  <c r="P4194" i="4"/>
  <c r="L4197" i="4"/>
  <c r="P4206" i="4"/>
  <c r="P4201" i="4"/>
  <c r="P4190" i="4"/>
  <c r="L4206" i="4"/>
  <c r="T4169" i="4"/>
  <c r="R4297" i="4"/>
  <c r="H4297" i="4"/>
  <c r="H4299" i="4"/>
  <c r="P4359" i="4"/>
  <c r="J4299" i="4"/>
  <c r="L4359" i="4"/>
  <c r="T4180" i="4"/>
  <c r="T4171" i="4"/>
  <c r="P4299" i="4"/>
  <c r="N4306" i="4"/>
  <c r="N4316" i="4"/>
  <c r="N4318" i="4"/>
  <c r="N4320" i="4"/>
  <c r="N4322" i="4"/>
  <c r="N4324" i="4"/>
  <c r="N4326" i="4"/>
  <c r="N4328" i="4"/>
  <c r="N4330" i="4"/>
  <c r="N4332" i="4"/>
  <c r="N4334" i="4"/>
  <c r="N4325" i="4"/>
  <c r="N4333" i="4"/>
  <c r="N4321" i="4"/>
  <c r="N4335" i="4"/>
  <c r="N4315" i="4"/>
  <c r="N4331" i="4"/>
  <c r="N4323" i="4"/>
  <c r="N4317" i="4"/>
  <c r="N4329" i="4"/>
  <c r="N4319" i="4"/>
  <c r="N4327" i="4"/>
  <c r="L4370" i="4"/>
  <c r="L4372" i="4" s="1"/>
  <c r="L4380" i="4"/>
  <c r="L4382" i="4"/>
  <c r="L4384" i="4"/>
  <c r="L4386" i="4"/>
  <c r="L4388" i="4"/>
  <c r="L4390" i="4"/>
  <c r="L4392" i="4"/>
  <c r="L4394" i="4"/>
  <c r="L4396" i="4"/>
  <c r="L4398" i="4"/>
  <c r="L4383" i="4"/>
  <c r="L4379" i="4"/>
  <c r="L4391" i="4"/>
  <c r="L4387" i="4"/>
  <c r="L4397" i="4"/>
  <c r="L4381" i="4"/>
  <c r="L4395" i="4"/>
  <c r="L4385" i="4"/>
  <c r="L4389" i="4"/>
  <c r="L4399" i="4"/>
  <c r="L4393" i="4"/>
  <c r="L4423" i="4"/>
  <c r="L4363" i="4"/>
  <c r="L4361" i="4"/>
  <c r="L4306" i="4"/>
  <c r="L4308" i="4" s="1"/>
  <c r="L4315" i="4"/>
  <c r="L4322" i="4"/>
  <c r="L4320" i="4"/>
  <c r="L4316" i="4"/>
  <c r="L4330" i="4"/>
  <c r="L4318" i="4"/>
  <c r="L4334" i="4"/>
  <c r="L4328" i="4"/>
  <c r="L4317" i="4"/>
  <c r="L4319" i="4"/>
  <c r="L4321" i="4"/>
  <c r="L4323" i="4"/>
  <c r="L4325" i="4"/>
  <c r="L4327" i="4"/>
  <c r="L4329" i="4"/>
  <c r="L4331" i="4"/>
  <c r="L4333" i="4"/>
  <c r="L4335" i="4"/>
  <c r="L4326" i="4"/>
  <c r="L4324" i="4"/>
  <c r="L4332" i="4"/>
  <c r="H4319" i="4"/>
  <c r="H4323" i="4"/>
  <c r="H4331" i="4"/>
  <c r="H4335" i="4"/>
  <c r="H4306" i="4"/>
  <c r="H4308" i="4" s="1"/>
  <c r="H4325" i="4"/>
  <c r="H4315" i="4"/>
  <c r="T4315" i="4" s="1"/>
  <c r="H4329" i="4"/>
  <c r="H4317" i="4"/>
  <c r="H4321" i="4"/>
  <c r="H4327" i="4"/>
  <c r="H4333" i="4"/>
  <c r="H4316" i="4"/>
  <c r="H4318" i="4"/>
  <c r="H4320" i="4"/>
  <c r="H4322" i="4"/>
  <c r="H4324" i="4"/>
  <c r="H4326" i="4"/>
  <c r="H4328" i="4"/>
  <c r="H4330" i="4"/>
  <c r="H4332" i="4"/>
  <c r="H4334" i="4"/>
  <c r="R4316" i="4"/>
  <c r="R4318" i="4"/>
  <c r="R4320" i="4"/>
  <c r="R4322" i="4"/>
  <c r="R4324" i="4"/>
  <c r="R4326" i="4"/>
  <c r="R4328" i="4"/>
  <c r="R4330" i="4"/>
  <c r="R4332" i="4"/>
  <c r="R4334" i="4"/>
  <c r="R4306" i="4"/>
  <c r="R4308" i="4" s="1"/>
  <c r="R4317" i="4"/>
  <c r="R4319" i="4"/>
  <c r="R4321" i="4"/>
  <c r="R4323" i="4"/>
  <c r="R4325" i="4"/>
  <c r="R4327" i="4"/>
  <c r="R4329" i="4"/>
  <c r="R4331" i="4"/>
  <c r="R4333" i="4"/>
  <c r="R4335" i="4"/>
  <c r="R4315" i="4"/>
  <c r="N4359" i="4"/>
  <c r="R4380" i="4"/>
  <c r="R4382" i="4"/>
  <c r="R4384" i="4"/>
  <c r="R4386" i="4"/>
  <c r="R4388" i="4"/>
  <c r="R4390" i="4"/>
  <c r="R4392" i="4"/>
  <c r="R4394" i="4"/>
  <c r="R4396" i="4"/>
  <c r="R4398" i="4"/>
  <c r="R4389" i="4"/>
  <c r="R4399" i="4"/>
  <c r="R4379" i="4"/>
  <c r="R4370" i="4"/>
  <c r="R4372" i="4" s="1"/>
  <c r="R4383" i="4"/>
  <c r="R4393" i="4"/>
  <c r="R4387" i="4"/>
  <c r="R4397" i="4"/>
  <c r="R4391" i="4"/>
  <c r="R4381" i="4"/>
  <c r="R4395" i="4"/>
  <c r="R4385" i="4"/>
  <c r="R4361" i="4"/>
  <c r="R4423" i="4"/>
  <c r="R4363" i="4"/>
  <c r="N4370" i="4"/>
  <c r="N4372" i="4" s="1"/>
  <c r="N4379" i="4"/>
  <c r="N4393" i="4"/>
  <c r="N4396" i="4"/>
  <c r="N4383" i="4"/>
  <c r="N4386" i="4"/>
  <c r="N4387" i="4"/>
  <c r="N4384" i="4"/>
  <c r="N4390" i="4"/>
  <c r="N4397" i="4"/>
  <c r="N4380" i="4"/>
  <c r="N4391" i="4"/>
  <c r="N4394" i="4"/>
  <c r="N4381" i="4"/>
  <c r="N4395" i="4"/>
  <c r="N4392" i="4"/>
  <c r="N4385" i="4"/>
  <c r="N4388" i="4"/>
  <c r="N4398" i="4"/>
  <c r="N4389" i="4"/>
  <c r="N4399" i="4"/>
  <c r="N4382" i="4"/>
  <c r="N4423" i="4"/>
  <c r="N4363" i="4"/>
  <c r="N4361" i="4"/>
  <c r="P4051" i="4"/>
  <c r="P4101" i="4"/>
  <c r="N4299" i="4"/>
  <c r="R4359" i="4"/>
  <c r="N4308" i="4"/>
  <c r="N4165" i="4"/>
  <c r="N4171" i="4" s="1"/>
  <c r="J4306" i="4"/>
  <c r="J4308" i="4" s="1"/>
  <c r="J4315" i="4"/>
  <c r="J4333" i="4"/>
  <c r="J4317" i="4"/>
  <c r="J4319" i="4"/>
  <c r="J4321" i="4"/>
  <c r="J4323" i="4"/>
  <c r="J4325" i="4"/>
  <c r="J4327" i="4"/>
  <c r="J4329" i="4"/>
  <c r="J4331" i="4"/>
  <c r="J4335" i="4"/>
  <c r="J4316" i="4"/>
  <c r="J4318" i="4"/>
  <c r="J4320" i="4"/>
  <c r="J4322" i="4"/>
  <c r="J4324" i="4"/>
  <c r="J4326" i="4"/>
  <c r="J4328" i="4"/>
  <c r="J4330" i="4"/>
  <c r="J4332" i="4"/>
  <c r="J4334" i="4"/>
  <c r="P4370" i="4"/>
  <c r="P4372" i="4" s="1"/>
  <c r="P4380" i="4"/>
  <c r="P4382" i="4"/>
  <c r="P4384" i="4"/>
  <c r="P4386" i="4"/>
  <c r="P4388" i="4"/>
  <c r="P4390" i="4"/>
  <c r="P4392" i="4"/>
  <c r="P4394" i="4"/>
  <c r="P4396" i="4"/>
  <c r="P4398" i="4"/>
  <c r="P4393" i="4"/>
  <c r="P4391" i="4"/>
  <c r="P4383" i="4"/>
  <c r="P4379" i="4"/>
  <c r="P4387" i="4"/>
  <c r="P4397" i="4"/>
  <c r="P4381" i="4"/>
  <c r="P4395" i="4"/>
  <c r="P4385" i="4"/>
  <c r="P4389" i="4"/>
  <c r="P4399" i="4"/>
  <c r="P4423" i="4"/>
  <c r="P4363" i="4"/>
  <c r="P4361" i="4"/>
  <c r="H4379" i="4"/>
  <c r="T4379" i="4" s="1"/>
  <c r="H4381" i="4"/>
  <c r="H4383" i="4"/>
  <c r="H4385" i="4"/>
  <c r="H4387" i="4"/>
  <c r="H4389" i="4"/>
  <c r="H4391" i="4"/>
  <c r="H4393" i="4"/>
  <c r="H4395" i="4"/>
  <c r="H4397" i="4"/>
  <c r="H4399" i="4"/>
  <c r="H4390" i="4"/>
  <c r="H4394" i="4"/>
  <c r="H4396" i="4"/>
  <c r="H4380" i="4"/>
  <c r="H4384" i="4"/>
  <c r="H4398" i="4"/>
  <c r="H4388" i="4"/>
  <c r="H4392" i="4"/>
  <c r="H4370" i="4"/>
  <c r="H4372" i="4" s="1"/>
  <c r="H4382" i="4"/>
  <c r="H4386" i="4"/>
  <c r="H4423" i="4"/>
  <c r="H4363" i="4"/>
  <c r="H4361" i="4"/>
  <c r="R4051" i="4"/>
  <c r="R4101" i="4"/>
  <c r="R4105" i="4" s="1"/>
  <c r="R4165" i="4"/>
  <c r="R4231" i="4" s="1"/>
  <c r="J4165" i="4"/>
  <c r="J4171" i="4" s="1"/>
  <c r="H4165" i="4"/>
  <c r="H4231" i="4" s="1"/>
  <c r="J4359" i="4"/>
  <c r="J4379" i="4"/>
  <c r="J4381" i="4"/>
  <c r="J4385" i="4"/>
  <c r="J4387" i="4"/>
  <c r="J4389" i="4"/>
  <c r="J4391" i="4"/>
  <c r="J4393" i="4"/>
  <c r="J4395" i="4"/>
  <c r="J4399" i="4"/>
  <c r="J4383" i="4"/>
  <c r="J4386" i="4"/>
  <c r="J4397" i="4"/>
  <c r="J4390" i="4"/>
  <c r="J4380" i="4"/>
  <c r="J4394" i="4"/>
  <c r="J4384" i="4"/>
  <c r="J4370" i="4"/>
  <c r="J4372" i="4" s="1"/>
  <c r="J4388" i="4"/>
  <c r="J4398" i="4"/>
  <c r="J4392" i="4"/>
  <c r="J4382" i="4"/>
  <c r="J4396" i="4"/>
  <c r="J4423" i="4"/>
  <c r="J4363" i="4"/>
  <c r="J4361" i="4"/>
  <c r="P4326" i="4"/>
  <c r="P4332" i="4"/>
  <c r="P4316" i="4"/>
  <c r="P4318" i="4"/>
  <c r="P4320" i="4"/>
  <c r="P4322" i="4"/>
  <c r="P4324" i="4"/>
  <c r="P4328" i="4"/>
  <c r="P4330" i="4"/>
  <c r="P4334" i="4"/>
  <c r="P4317" i="4"/>
  <c r="P4319" i="4"/>
  <c r="P4321" i="4"/>
  <c r="P4323" i="4"/>
  <c r="P4325" i="4"/>
  <c r="P4327" i="4"/>
  <c r="P4329" i="4"/>
  <c r="P4331" i="4"/>
  <c r="P4333" i="4"/>
  <c r="P4335" i="4"/>
  <c r="P4306" i="4"/>
  <c r="P4308" i="4" s="1"/>
  <c r="P4315" i="4"/>
  <c r="J4179" i="4"/>
  <c r="J4229" i="4"/>
  <c r="J4295" i="4" s="1"/>
  <c r="R4229" i="4"/>
  <c r="R4295" i="4" s="1"/>
  <c r="P4169" i="4"/>
  <c r="P4229" i="4"/>
  <c r="P4295" i="4" s="1"/>
  <c r="P4231" i="4"/>
  <c r="T4242" i="4"/>
  <c r="T4244" i="4" s="1"/>
  <c r="T4235" i="4"/>
  <c r="T4233" i="4"/>
  <c r="N4229" i="4"/>
  <c r="N4295" i="4" s="1"/>
  <c r="L4169" i="4"/>
  <c r="L4229" i="4"/>
  <c r="L4295" i="4" s="1"/>
  <c r="L4231" i="4"/>
  <c r="H4229" i="4"/>
  <c r="H4295" i="4" s="1"/>
  <c r="P4171" i="4"/>
  <c r="P4179" i="4"/>
  <c r="P4180" i="4" s="1"/>
  <c r="R4179" i="4"/>
  <c r="H4179" i="4"/>
  <c r="L4171" i="4"/>
  <c r="L4179" i="4"/>
  <c r="N4179" i="4"/>
  <c r="N4115" i="4"/>
  <c r="R4115" i="4"/>
  <c r="J4115" i="4"/>
  <c r="H4115" i="4"/>
  <c r="S3987" i="4"/>
  <c r="Q3987" i="4"/>
  <c r="O3987" i="4"/>
  <c r="M3987" i="4"/>
  <c r="K3987" i="4"/>
  <c r="I3987" i="4"/>
  <c r="Q3986" i="4"/>
  <c r="O3986" i="4"/>
  <c r="M3986" i="4"/>
  <c r="K3986" i="4"/>
  <c r="I3986" i="4"/>
  <c r="S3982" i="4"/>
  <c r="Q3982" i="4"/>
  <c r="O3982" i="4"/>
  <c r="M3982" i="4"/>
  <c r="O3981" i="4"/>
  <c r="S3973" i="4"/>
  <c r="S3986" i="4" s="1"/>
  <c r="T3969" i="4"/>
  <c r="R3969" i="4"/>
  <c r="P3969" i="4"/>
  <c r="N3969" i="4"/>
  <c r="L3969" i="4"/>
  <c r="J3969" i="4"/>
  <c r="H3969" i="4"/>
  <c r="F3964" i="4"/>
  <c r="F3965" i="4" s="1"/>
  <c r="F3966" i="4" s="1"/>
  <c r="F3967" i="4" s="1"/>
  <c r="T3905" i="4"/>
  <c r="T3973" i="4" s="1"/>
  <c r="T3986" i="4" s="1"/>
  <c r="L4180" i="4" l="1"/>
  <c r="R4171" i="4"/>
  <c r="J4169" i="4"/>
  <c r="R4114" i="4"/>
  <c r="R4116" i="4" s="1"/>
  <c r="R4123" i="4"/>
  <c r="R4124" i="4"/>
  <c r="R4126" i="4"/>
  <c r="R4128" i="4"/>
  <c r="R4130" i="4"/>
  <c r="R4132" i="4"/>
  <c r="R4134" i="4"/>
  <c r="R4136" i="4"/>
  <c r="R4138" i="4"/>
  <c r="R4140" i="4"/>
  <c r="R4142" i="4"/>
  <c r="R4135" i="4"/>
  <c r="R4143" i="4"/>
  <c r="R4125" i="4"/>
  <c r="R4129" i="4"/>
  <c r="R4133" i="4"/>
  <c r="R4137" i="4"/>
  <c r="R4131" i="4"/>
  <c r="R4141" i="4"/>
  <c r="R4127" i="4"/>
  <c r="R4139" i="4"/>
  <c r="H4188" i="4"/>
  <c r="H4190" i="4"/>
  <c r="H4192" i="4"/>
  <c r="H4194" i="4"/>
  <c r="H4196" i="4"/>
  <c r="H4198" i="4"/>
  <c r="H4200" i="4"/>
  <c r="H4202" i="4"/>
  <c r="H4204" i="4"/>
  <c r="H4206" i="4"/>
  <c r="H4178" i="4"/>
  <c r="H4180" i="4" s="1"/>
  <c r="H4189" i="4"/>
  <c r="H4195" i="4"/>
  <c r="H4201" i="4"/>
  <c r="H4205" i="4"/>
  <c r="H4191" i="4"/>
  <c r="H4197" i="4"/>
  <c r="H4203" i="4"/>
  <c r="H4207" i="4"/>
  <c r="H4193" i="4"/>
  <c r="H4187" i="4"/>
  <c r="T4187" i="4" s="1"/>
  <c r="H4199" i="4"/>
  <c r="N4178" i="4"/>
  <c r="N4180" i="4" s="1"/>
  <c r="N4189" i="4"/>
  <c r="N4191" i="4"/>
  <c r="N4193" i="4"/>
  <c r="N4195" i="4"/>
  <c r="N4197" i="4"/>
  <c r="N4199" i="4"/>
  <c r="N4201" i="4"/>
  <c r="N4203" i="4"/>
  <c r="N4205" i="4"/>
  <c r="N4207" i="4"/>
  <c r="N4187" i="4"/>
  <c r="N4188" i="4"/>
  <c r="N4190" i="4"/>
  <c r="N4192" i="4"/>
  <c r="N4194" i="4"/>
  <c r="N4196" i="4"/>
  <c r="N4198" i="4"/>
  <c r="N4200" i="4"/>
  <c r="N4202" i="4"/>
  <c r="N4204" i="4"/>
  <c r="N4206" i="4"/>
  <c r="H4169" i="4"/>
  <c r="J4178" i="4"/>
  <c r="J4180" i="4" s="1"/>
  <c r="J4189" i="4"/>
  <c r="J4191" i="4"/>
  <c r="J4193" i="4"/>
  <c r="J4195" i="4"/>
  <c r="J4197" i="4"/>
  <c r="J4199" i="4"/>
  <c r="J4201" i="4"/>
  <c r="J4203" i="4"/>
  <c r="J4205" i="4"/>
  <c r="J4207" i="4"/>
  <c r="J4188" i="4"/>
  <c r="J4190" i="4"/>
  <c r="J4192" i="4"/>
  <c r="J4194" i="4"/>
  <c r="J4196" i="4"/>
  <c r="J4198" i="4"/>
  <c r="J4200" i="4"/>
  <c r="J4202" i="4"/>
  <c r="J4204" i="4"/>
  <c r="J4206" i="4"/>
  <c r="J4187" i="4"/>
  <c r="R4178" i="4"/>
  <c r="R4180" i="4" s="1"/>
  <c r="R4193" i="4"/>
  <c r="R4195" i="4"/>
  <c r="R4197" i="4"/>
  <c r="R4201" i="4"/>
  <c r="R4205" i="4"/>
  <c r="R4189" i="4"/>
  <c r="R4199" i="4"/>
  <c r="R4207" i="4"/>
  <c r="R4191" i="4"/>
  <c r="R4203" i="4"/>
  <c r="R4187" i="4"/>
  <c r="R4188" i="4"/>
  <c r="R4190" i="4"/>
  <c r="R4192" i="4"/>
  <c r="R4194" i="4"/>
  <c r="R4196" i="4"/>
  <c r="R4198" i="4"/>
  <c r="R4200" i="4"/>
  <c r="R4202" i="4"/>
  <c r="R4204" i="4"/>
  <c r="R4206" i="4"/>
  <c r="R4167" i="4"/>
  <c r="N4169" i="4"/>
  <c r="R4169" i="4"/>
  <c r="R4107" i="4"/>
  <c r="N4231" i="4"/>
  <c r="H4171" i="4"/>
  <c r="J4231" i="4"/>
  <c r="P4124" i="4"/>
  <c r="P4130" i="4"/>
  <c r="P4142" i="4"/>
  <c r="P4123" i="4"/>
  <c r="P4132" i="4"/>
  <c r="P4138" i="4"/>
  <c r="P4136" i="4"/>
  <c r="P4126" i="4"/>
  <c r="P4128" i="4"/>
  <c r="P4134" i="4"/>
  <c r="P4140" i="4"/>
  <c r="P4125" i="4"/>
  <c r="P4127" i="4"/>
  <c r="P4129" i="4"/>
  <c r="P4131" i="4"/>
  <c r="P4133" i="4"/>
  <c r="P4135" i="4"/>
  <c r="P4137" i="4"/>
  <c r="P4139" i="4"/>
  <c r="P4141" i="4"/>
  <c r="P4143" i="4"/>
  <c r="P4114" i="4"/>
  <c r="P4116" i="4" s="1"/>
  <c r="P4105" i="4"/>
  <c r="P4107" i="4"/>
  <c r="P4167" i="4"/>
  <c r="H4242" i="4"/>
  <c r="H4244" i="4" s="1"/>
  <c r="H4258" i="4"/>
  <c r="H4270" i="4"/>
  <c r="H4259" i="4"/>
  <c r="H4271" i="4"/>
  <c r="H4262" i="4"/>
  <c r="H4263" i="4"/>
  <c r="H4252" i="4"/>
  <c r="H4251" i="4"/>
  <c r="T4251" i="4" s="1"/>
  <c r="H4265" i="4"/>
  <c r="H4266" i="4"/>
  <c r="H4267" i="4"/>
  <c r="H4260" i="4"/>
  <c r="H4261" i="4"/>
  <c r="H4264" i="4"/>
  <c r="H4253" i="4"/>
  <c r="H4254" i="4"/>
  <c r="H4255" i="4"/>
  <c r="H4257" i="4"/>
  <c r="H4269" i="4"/>
  <c r="H4256" i="4"/>
  <c r="H4268" i="4"/>
  <c r="H4235" i="4"/>
  <c r="H4233" i="4"/>
  <c r="P4242" i="4"/>
  <c r="P4244" i="4" s="1"/>
  <c r="P4255" i="4"/>
  <c r="P4267" i="4"/>
  <c r="P4256" i="4"/>
  <c r="P4268" i="4"/>
  <c r="P4260" i="4"/>
  <c r="P4251" i="4"/>
  <c r="P4261" i="4"/>
  <c r="P4252" i="4"/>
  <c r="P4264" i="4"/>
  <c r="P4266" i="4"/>
  <c r="P4257" i="4"/>
  <c r="P4269" i="4"/>
  <c r="P4258" i="4"/>
  <c r="P4270" i="4"/>
  <c r="P4259" i="4"/>
  <c r="P4271" i="4"/>
  <c r="P4262" i="4"/>
  <c r="P4263" i="4"/>
  <c r="P4253" i="4"/>
  <c r="P4265" i="4"/>
  <c r="P4254" i="4"/>
  <c r="P4233" i="4"/>
  <c r="P4235" i="4"/>
  <c r="R4242" i="4"/>
  <c r="R4244" i="4" s="1"/>
  <c r="R4263" i="4"/>
  <c r="R4252" i="4"/>
  <c r="R4264" i="4"/>
  <c r="R4267" i="4"/>
  <c r="R4256" i="4"/>
  <c r="R4269" i="4"/>
  <c r="R4258" i="4"/>
  <c r="R4253" i="4"/>
  <c r="R4265" i="4"/>
  <c r="R4251" i="4"/>
  <c r="R4254" i="4"/>
  <c r="R4266" i="4"/>
  <c r="R4255" i="4"/>
  <c r="R4268" i="4"/>
  <c r="R4257" i="4"/>
  <c r="R4270" i="4"/>
  <c r="R4259" i="4"/>
  <c r="R4271" i="4"/>
  <c r="R4262" i="4"/>
  <c r="R4260" i="4"/>
  <c r="R4261" i="4"/>
  <c r="R4233" i="4"/>
  <c r="R4235" i="4"/>
  <c r="N4242" i="4"/>
  <c r="N4244" i="4" s="1"/>
  <c r="N4258" i="4"/>
  <c r="N4270" i="4"/>
  <c r="N4259" i="4"/>
  <c r="N4271" i="4"/>
  <c r="N4264" i="4"/>
  <c r="N4253" i="4"/>
  <c r="N4267" i="4"/>
  <c r="N4260" i="4"/>
  <c r="N4261" i="4"/>
  <c r="N4251" i="4"/>
  <c r="N4262" i="4"/>
  <c r="N4263" i="4"/>
  <c r="N4252" i="4"/>
  <c r="N4265" i="4"/>
  <c r="N4254" i="4"/>
  <c r="N4266" i="4"/>
  <c r="N4255" i="4"/>
  <c r="N4257" i="4"/>
  <c r="N4256" i="4"/>
  <c r="N4268" i="4"/>
  <c r="N4269" i="4"/>
  <c r="N4235" i="4"/>
  <c r="N4233" i="4"/>
  <c r="J4254" i="4"/>
  <c r="J4266" i="4"/>
  <c r="J4242" i="4"/>
  <c r="J4244" i="4" s="1"/>
  <c r="J4255" i="4"/>
  <c r="J4267" i="4"/>
  <c r="J4258" i="4"/>
  <c r="J4259" i="4"/>
  <c r="J4261" i="4"/>
  <c r="J4262" i="4"/>
  <c r="J4263" i="4"/>
  <c r="J4253" i="4"/>
  <c r="J4256" i="4"/>
  <c r="J4268" i="4"/>
  <c r="J4257" i="4"/>
  <c r="J4269" i="4"/>
  <c r="J4270" i="4"/>
  <c r="J4271" i="4"/>
  <c r="J4251" i="4"/>
  <c r="J4260" i="4"/>
  <c r="J4252" i="4"/>
  <c r="J4264" i="4"/>
  <c r="J4265" i="4"/>
  <c r="J4233" i="4"/>
  <c r="J4235" i="4"/>
  <c r="L4242" i="4"/>
  <c r="L4244" i="4" s="1"/>
  <c r="L4262" i="4"/>
  <c r="L4263" i="4"/>
  <c r="L4254" i="4"/>
  <c r="L4255" i="4"/>
  <c r="L4268" i="4"/>
  <c r="L4257" i="4"/>
  <c r="L4258" i="4"/>
  <c r="L4259" i="4"/>
  <c r="L4252" i="4"/>
  <c r="L4264" i="4"/>
  <c r="L4253" i="4"/>
  <c r="L4265" i="4"/>
  <c r="L4266" i="4"/>
  <c r="L4251" i="4"/>
  <c r="L4267" i="4"/>
  <c r="L4256" i="4"/>
  <c r="L4269" i="4"/>
  <c r="L4270" i="4"/>
  <c r="L4271" i="4"/>
  <c r="L4261" i="4"/>
  <c r="L4260" i="4"/>
  <c r="L4233" i="4"/>
  <c r="L4235" i="4"/>
  <c r="T4037" i="4"/>
  <c r="T4103" i="4" s="1"/>
  <c r="T4039" i="4"/>
  <c r="L3971" i="4"/>
  <c r="N3971" i="4"/>
  <c r="P3971" i="4"/>
  <c r="R3971" i="4"/>
  <c r="H3971" i="4"/>
  <c r="T3987" i="4"/>
  <c r="T3988" i="4" s="1"/>
  <c r="T3979" i="4"/>
  <c r="J3971" i="4"/>
  <c r="T3977" i="4"/>
  <c r="H3918" i="4"/>
  <c r="J3918" i="4"/>
  <c r="L3918" i="4"/>
  <c r="N3918" i="4"/>
  <c r="P3918" i="4"/>
  <c r="R3918" i="4"/>
  <c r="T3918" i="4"/>
  <c r="S3923" i="4"/>
  <c r="Q3923" i="4"/>
  <c r="O3923" i="4"/>
  <c r="M3923" i="4"/>
  <c r="K3923" i="4"/>
  <c r="I3923" i="4"/>
  <c r="Q3922" i="4"/>
  <c r="O3922" i="4"/>
  <c r="M3922" i="4"/>
  <c r="K3922" i="4"/>
  <c r="I3922" i="4"/>
  <c r="S3918" i="4"/>
  <c r="Q3918" i="4"/>
  <c r="O3918" i="4"/>
  <c r="M3918" i="4"/>
  <c r="O3917" i="4"/>
  <c r="S3909" i="4"/>
  <c r="S3922" i="4" s="1"/>
  <c r="R3905" i="4"/>
  <c r="P3905" i="4"/>
  <c r="N3905" i="4"/>
  <c r="L3905" i="4"/>
  <c r="J3905" i="4"/>
  <c r="H3905" i="4"/>
  <c r="F3900" i="4"/>
  <c r="F3901" i="4" s="1"/>
  <c r="F3902" i="4" s="1"/>
  <c r="F3903" i="4" s="1"/>
  <c r="T3854" i="4"/>
  <c r="R3854" i="4"/>
  <c r="P3854" i="4"/>
  <c r="N3854" i="4"/>
  <c r="L3854" i="4"/>
  <c r="J3854" i="4"/>
  <c r="H3854" i="4"/>
  <c r="S3859" i="4"/>
  <c r="Q3859" i="4"/>
  <c r="O3859" i="4"/>
  <c r="M3859" i="4"/>
  <c r="K3859" i="4"/>
  <c r="I3859" i="4"/>
  <c r="Q3858" i="4"/>
  <c r="O3858" i="4"/>
  <c r="M3858" i="4"/>
  <c r="K3858" i="4"/>
  <c r="I3858" i="4"/>
  <c r="S3854" i="4"/>
  <c r="Q3854" i="4"/>
  <c r="O3854" i="4"/>
  <c r="M3854" i="4"/>
  <c r="O3853" i="4"/>
  <c r="S3845" i="4"/>
  <c r="S3858" i="4" s="1"/>
  <c r="T3841" i="4"/>
  <c r="R3841" i="4"/>
  <c r="P3841" i="4"/>
  <c r="N3841" i="4"/>
  <c r="L3841" i="4"/>
  <c r="J3841" i="4"/>
  <c r="H3841" i="4"/>
  <c r="F3836" i="4"/>
  <c r="F3837" i="4" s="1"/>
  <c r="F3838" i="4" s="1"/>
  <c r="F3839" i="4" s="1"/>
  <c r="T3777" i="4"/>
  <c r="T3845" i="4" s="1"/>
  <c r="T3858" i="4" s="1"/>
  <c r="T3790" i="4"/>
  <c r="R3790" i="4"/>
  <c r="P3790" i="4"/>
  <c r="N3790" i="4"/>
  <c r="L3790" i="4"/>
  <c r="J3790" i="4"/>
  <c r="H3790" i="4"/>
  <c r="T3713" i="4"/>
  <c r="T3781" i="4" s="1"/>
  <c r="T3794" i="4" s="1"/>
  <c r="S3795" i="4"/>
  <c r="Q3795" i="4"/>
  <c r="O3795" i="4"/>
  <c r="M3795" i="4"/>
  <c r="K3795" i="4"/>
  <c r="I3795" i="4"/>
  <c r="Q3794" i="4"/>
  <c r="O3794" i="4"/>
  <c r="M3794" i="4"/>
  <c r="K3794" i="4"/>
  <c r="I3794" i="4"/>
  <c r="S3790" i="4"/>
  <c r="Q3790" i="4"/>
  <c r="O3790" i="4"/>
  <c r="M3790" i="4"/>
  <c r="O3789" i="4"/>
  <c r="S3781" i="4"/>
  <c r="S3794" i="4" s="1"/>
  <c r="R3777" i="4"/>
  <c r="P3777" i="4"/>
  <c r="N3777" i="4"/>
  <c r="L3777" i="4"/>
  <c r="J3777" i="4"/>
  <c r="H3777" i="4"/>
  <c r="F3772" i="4"/>
  <c r="F3773" i="4" s="1"/>
  <c r="F3774" i="4" s="1"/>
  <c r="F3775" i="4" s="1"/>
  <c r="T3726" i="4"/>
  <c r="R3726" i="4"/>
  <c r="P3726" i="4"/>
  <c r="N3726" i="4"/>
  <c r="L3726" i="4"/>
  <c r="J3726" i="4"/>
  <c r="H3726" i="4"/>
  <c r="S3731" i="4"/>
  <c r="Q3731" i="4"/>
  <c r="O3731" i="4"/>
  <c r="M3731" i="4"/>
  <c r="K3731" i="4"/>
  <c r="I3731" i="4"/>
  <c r="Q3730" i="4"/>
  <c r="O3730" i="4"/>
  <c r="M3730" i="4"/>
  <c r="K3730" i="4"/>
  <c r="I3730" i="4"/>
  <c r="S3726" i="4"/>
  <c r="Q3726" i="4"/>
  <c r="O3726" i="4"/>
  <c r="M3726" i="4"/>
  <c r="O3725" i="4"/>
  <c r="S3717" i="4"/>
  <c r="S3730" i="4" s="1"/>
  <c r="R3713" i="4"/>
  <c r="P3713" i="4"/>
  <c r="N3713" i="4"/>
  <c r="L3713" i="4"/>
  <c r="J3713" i="4"/>
  <c r="H3713" i="4"/>
  <c r="F3708" i="4"/>
  <c r="F3709" i="4" s="1"/>
  <c r="F3710" i="4" s="1"/>
  <c r="F3711" i="4" s="1"/>
  <c r="T3662" i="4"/>
  <c r="R3662" i="4"/>
  <c r="P3662" i="4"/>
  <c r="N3662" i="4"/>
  <c r="L3662" i="4"/>
  <c r="J3662" i="4"/>
  <c r="H3662" i="4"/>
  <c r="S3667" i="4"/>
  <c r="Q3667" i="4"/>
  <c r="O3667" i="4"/>
  <c r="M3667" i="4"/>
  <c r="K3667" i="4"/>
  <c r="I3667" i="4"/>
  <c r="Q3666" i="4"/>
  <c r="O3666" i="4"/>
  <c r="M3666" i="4"/>
  <c r="K3666" i="4"/>
  <c r="I3666" i="4"/>
  <c r="S3662" i="4"/>
  <c r="Q3662" i="4"/>
  <c r="O3662" i="4"/>
  <c r="M3662" i="4"/>
  <c r="O3661" i="4"/>
  <c r="S3653" i="4"/>
  <c r="S3666" i="4" s="1"/>
  <c r="T3649" i="4"/>
  <c r="R3649" i="4"/>
  <c r="P3649" i="4"/>
  <c r="N3649" i="4"/>
  <c r="L3649" i="4"/>
  <c r="J3649" i="4"/>
  <c r="H3649" i="4"/>
  <c r="F3644" i="4"/>
  <c r="F3645" i="4" s="1"/>
  <c r="F3646" i="4" s="1"/>
  <c r="F3647" i="4" s="1"/>
  <c r="T3598" i="4"/>
  <c r="R3598" i="4"/>
  <c r="P3598" i="4"/>
  <c r="N3598" i="4"/>
  <c r="L3598" i="4"/>
  <c r="J3598" i="4"/>
  <c r="H3598" i="4"/>
  <c r="S3603" i="4"/>
  <c r="Q3603" i="4"/>
  <c r="O3603" i="4"/>
  <c r="M3603" i="4"/>
  <c r="K3603" i="4"/>
  <c r="I3603" i="4"/>
  <c r="Q3602" i="4"/>
  <c r="O3602" i="4"/>
  <c r="M3602" i="4"/>
  <c r="K3602" i="4"/>
  <c r="I3602" i="4"/>
  <c r="S3598" i="4"/>
  <c r="Q3598" i="4"/>
  <c r="O3598" i="4"/>
  <c r="M3598" i="4"/>
  <c r="O3597" i="4"/>
  <c r="S3589" i="4"/>
  <c r="S3602" i="4" s="1"/>
  <c r="T3585" i="4"/>
  <c r="T3603" i="4" s="1"/>
  <c r="R3585" i="4"/>
  <c r="P3585" i="4"/>
  <c r="N3585" i="4"/>
  <c r="L3585" i="4"/>
  <c r="J3585" i="4"/>
  <c r="H3585" i="4"/>
  <c r="F3580" i="4"/>
  <c r="F3581" i="4" s="1"/>
  <c r="F3582" i="4" s="1"/>
  <c r="F3583" i="4" s="1"/>
  <c r="T3911" i="4" l="1"/>
  <c r="T3653" i="4"/>
  <c r="T3666" i="4" s="1"/>
  <c r="P4037" i="4"/>
  <c r="N4037" i="4"/>
  <c r="R4037" i="4"/>
  <c r="L4037" i="4"/>
  <c r="H4037" i="4"/>
  <c r="J4037" i="4"/>
  <c r="T4043" i="4"/>
  <c r="T4050" i="4"/>
  <c r="T4052" i="4" s="1"/>
  <c r="T4041" i="4"/>
  <c r="P3987" i="4"/>
  <c r="N3987" i="4"/>
  <c r="L3987" i="4"/>
  <c r="T3909" i="4"/>
  <c r="T3915" i="4" s="1"/>
  <c r="R3987" i="4"/>
  <c r="H3987" i="4"/>
  <c r="J3987" i="4"/>
  <c r="L3907" i="4"/>
  <c r="L3973" i="4" s="1"/>
  <c r="L3979" i="4" s="1"/>
  <c r="N3907" i="4"/>
  <c r="N3973" i="4" s="1"/>
  <c r="N3979" i="4" s="1"/>
  <c r="T3923" i="4"/>
  <c r="P3907" i="4"/>
  <c r="P3973" i="4" s="1"/>
  <c r="P4039" i="4" s="1"/>
  <c r="R3907" i="4"/>
  <c r="H3907" i="4"/>
  <c r="J3907" i="4"/>
  <c r="J3973" i="4" s="1"/>
  <c r="J3977" i="4" s="1"/>
  <c r="T3667" i="4"/>
  <c r="T3795" i="4"/>
  <c r="T3796" i="4" s="1"/>
  <c r="T3847" i="4"/>
  <c r="T3717" i="4"/>
  <c r="T3730" i="4" s="1"/>
  <c r="T3849" i="4"/>
  <c r="N3843" i="4"/>
  <c r="P3843" i="4"/>
  <c r="R3843" i="4"/>
  <c r="T3851" i="4"/>
  <c r="L3843" i="4"/>
  <c r="J3843" i="4"/>
  <c r="H3843" i="4"/>
  <c r="T3859" i="4"/>
  <c r="T3860" i="4" s="1"/>
  <c r="L3779" i="4"/>
  <c r="N3779" i="4"/>
  <c r="P3779" i="4"/>
  <c r="R3779" i="4"/>
  <c r="H3779" i="4"/>
  <c r="T3787" i="4"/>
  <c r="J3779" i="4"/>
  <c r="T3785" i="4"/>
  <c r="P3715" i="4"/>
  <c r="R3715" i="4"/>
  <c r="J3715" i="4"/>
  <c r="H3715" i="4"/>
  <c r="L3715" i="4"/>
  <c r="N3715" i="4"/>
  <c r="T3731" i="4"/>
  <c r="N3651" i="4"/>
  <c r="P3651" i="4"/>
  <c r="L3651" i="4"/>
  <c r="R3651" i="4"/>
  <c r="J3651" i="4"/>
  <c r="H3651" i="4"/>
  <c r="N3587" i="4"/>
  <c r="R3587" i="4"/>
  <c r="P3587" i="4"/>
  <c r="L3587" i="4"/>
  <c r="H3587" i="4"/>
  <c r="J3587" i="4"/>
  <c r="T3534" i="4"/>
  <c r="R3534" i="4"/>
  <c r="P3534" i="4"/>
  <c r="N3534" i="4"/>
  <c r="L3534" i="4"/>
  <c r="J3534" i="4"/>
  <c r="H3534" i="4"/>
  <c r="S3539" i="4"/>
  <c r="Q3539" i="4"/>
  <c r="O3539" i="4"/>
  <c r="M3539" i="4"/>
  <c r="K3539" i="4"/>
  <c r="I3539" i="4"/>
  <c r="Q3538" i="4"/>
  <c r="O3538" i="4"/>
  <c r="M3538" i="4"/>
  <c r="K3538" i="4"/>
  <c r="I3538" i="4"/>
  <c r="S3534" i="4"/>
  <c r="Q3534" i="4"/>
  <c r="O3534" i="4"/>
  <c r="M3534" i="4"/>
  <c r="O3533" i="4"/>
  <c r="S3525" i="4"/>
  <c r="S3538" i="4" s="1"/>
  <c r="T3521" i="4"/>
  <c r="R3521" i="4"/>
  <c r="P3521" i="4"/>
  <c r="N3521" i="4"/>
  <c r="L3521" i="4"/>
  <c r="J3521" i="4"/>
  <c r="H3521" i="4"/>
  <c r="F3516" i="4"/>
  <c r="F3517" i="4" s="1"/>
  <c r="F3518" i="4" s="1"/>
  <c r="F3519" i="4" s="1"/>
  <c r="T3470" i="4"/>
  <c r="R3470" i="4"/>
  <c r="P3470" i="4"/>
  <c r="N3470" i="4"/>
  <c r="L3470" i="4"/>
  <c r="J3470" i="4"/>
  <c r="H3470" i="4"/>
  <c r="S3475" i="4"/>
  <c r="Q3475" i="4"/>
  <c r="O3475" i="4"/>
  <c r="M3475" i="4"/>
  <c r="K3475" i="4"/>
  <c r="I3475" i="4"/>
  <c r="Q3474" i="4"/>
  <c r="O3474" i="4"/>
  <c r="M3474" i="4"/>
  <c r="K3474" i="4"/>
  <c r="I3474" i="4"/>
  <c r="S3470" i="4"/>
  <c r="Q3470" i="4"/>
  <c r="O3470" i="4"/>
  <c r="M3470" i="4"/>
  <c r="O3469" i="4"/>
  <c r="S3461" i="4"/>
  <c r="S3474" i="4" s="1"/>
  <c r="T3457" i="4"/>
  <c r="T3475" i="4" s="1"/>
  <c r="R3457" i="4"/>
  <c r="P3457" i="4"/>
  <c r="N3457" i="4"/>
  <c r="L3457" i="4"/>
  <c r="J3457" i="4"/>
  <c r="H3457" i="4"/>
  <c r="F3452" i="4"/>
  <c r="F3453" i="4" s="1"/>
  <c r="F3454" i="4" s="1"/>
  <c r="F3455" i="4" s="1"/>
  <c r="T3783" i="4" l="1"/>
  <c r="T3657" i="4"/>
  <c r="J3979" i="4"/>
  <c r="T3659" i="4"/>
  <c r="T3719" i="4"/>
  <c r="T3668" i="4"/>
  <c r="T3723" i="4"/>
  <c r="T3721" i="4"/>
  <c r="T3525" i="4"/>
  <c r="T3538" i="4" s="1"/>
  <c r="P3979" i="4"/>
  <c r="L3986" i="4"/>
  <c r="L3988" i="4" s="1"/>
  <c r="L3996" i="4"/>
  <c r="L3998" i="4"/>
  <c r="L4000" i="4"/>
  <c r="L4002" i="4"/>
  <c r="L4004" i="4"/>
  <c r="L4006" i="4"/>
  <c r="L4008" i="4"/>
  <c r="L4010" i="4"/>
  <c r="L4012" i="4"/>
  <c r="L4014" i="4"/>
  <c r="L4007" i="4"/>
  <c r="L3995" i="4"/>
  <c r="L4015" i="4"/>
  <c r="L4013" i="4"/>
  <c r="L4009" i="4"/>
  <c r="L3997" i="4"/>
  <c r="L3999" i="4"/>
  <c r="L4001" i="4"/>
  <c r="L4003" i="4"/>
  <c r="L4005" i="4"/>
  <c r="L4011" i="4"/>
  <c r="L3977" i="4"/>
  <c r="L4061" i="4"/>
  <c r="L4063" i="4"/>
  <c r="L4065" i="4"/>
  <c r="L4067" i="4"/>
  <c r="L4069" i="4"/>
  <c r="L4071" i="4"/>
  <c r="L4073" i="4"/>
  <c r="L4075" i="4"/>
  <c r="L4077" i="4"/>
  <c r="L4079" i="4"/>
  <c r="L4060" i="4"/>
  <c r="L4068" i="4"/>
  <c r="L4078" i="4"/>
  <c r="L4066" i="4"/>
  <c r="L4076" i="4"/>
  <c r="L4070" i="4"/>
  <c r="L4062" i="4"/>
  <c r="L4064" i="4"/>
  <c r="L4072" i="4"/>
  <c r="L4074" i="4"/>
  <c r="L4059" i="4"/>
  <c r="L4039" i="4"/>
  <c r="N3977" i="4"/>
  <c r="R4059" i="4"/>
  <c r="R4061" i="4"/>
  <c r="R4063" i="4"/>
  <c r="R4065" i="4"/>
  <c r="R4067" i="4"/>
  <c r="R4069" i="4"/>
  <c r="R4071" i="4"/>
  <c r="R4073" i="4"/>
  <c r="R4075" i="4"/>
  <c r="R4077" i="4"/>
  <c r="R4079" i="4"/>
  <c r="R4072" i="4"/>
  <c r="R4076" i="4"/>
  <c r="R4060" i="4"/>
  <c r="R4062" i="4"/>
  <c r="R4064" i="4"/>
  <c r="R4066" i="4"/>
  <c r="R4068" i="4"/>
  <c r="R4070" i="4"/>
  <c r="R4074" i="4"/>
  <c r="R4078" i="4"/>
  <c r="R4103" i="4"/>
  <c r="N4039" i="4"/>
  <c r="J3986" i="4"/>
  <c r="J3988" i="4" s="1"/>
  <c r="J3996" i="4"/>
  <c r="J3998" i="4"/>
  <c r="J4000" i="4"/>
  <c r="J4002" i="4"/>
  <c r="J4004" i="4"/>
  <c r="J4006" i="4"/>
  <c r="J4008" i="4"/>
  <c r="J4010" i="4"/>
  <c r="J4012" i="4"/>
  <c r="J4014" i="4"/>
  <c r="J4005" i="4"/>
  <c r="J4011" i="4"/>
  <c r="J3995" i="4"/>
  <c r="J4009" i="4"/>
  <c r="J3997" i="4"/>
  <c r="J4007" i="4"/>
  <c r="J3999" i="4"/>
  <c r="J4003" i="4"/>
  <c r="J4013" i="4"/>
  <c r="J4001" i="4"/>
  <c r="J4015" i="4"/>
  <c r="N4061" i="4"/>
  <c r="N4063" i="4"/>
  <c r="N4065" i="4"/>
  <c r="N4067" i="4"/>
  <c r="N4069" i="4"/>
  <c r="N4071" i="4"/>
  <c r="N4073" i="4"/>
  <c r="N4075" i="4"/>
  <c r="N4077" i="4"/>
  <c r="N4079" i="4"/>
  <c r="N4059" i="4"/>
  <c r="N4060" i="4"/>
  <c r="N4062" i="4"/>
  <c r="N4064" i="4"/>
  <c r="N4066" i="4"/>
  <c r="N4068" i="4"/>
  <c r="N4070" i="4"/>
  <c r="N4072" i="4"/>
  <c r="N4074" i="4"/>
  <c r="N4076" i="4"/>
  <c r="N4078" i="4"/>
  <c r="H3923" i="4"/>
  <c r="H3973" i="4"/>
  <c r="H4066" i="4"/>
  <c r="H4076" i="4"/>
  <c r="H4078" i="4"/>
  <c r="H4060" i="4"/>
  <c r="H4062" i="4"/>
  <c r="H4068" i="4"/>
  <c r="H4074" i="4"/>
  <c r="H4064" i="4"/>
  <c r="H4072" i="4"/>
  <c r="H4070" i="4"/>
  <c r="H4059" i="4"/>
  <c r="T4059" i="4" s="1"/>
  <c r="H4061" i="4"/>
  <c r="H4063" i="4"/>
  <c r="H4065" i="4"/>
  <c r="H4067" i="4"/>
  <c r="H4069" i="4"/>
  <c r="H4071" i="4"/>
  <c r="H4073" i="4"/>
  <c r="H4075" i="4"/>
  <c r="H4077" i="4"/>
  <c r="H4079" i="4"/>
  <c r="R3923" i="4"/>
  <c r="R3973" i="4"/>
  <c r="N3986" i="4"/>
  <c r="N3988" i="4" s="1"/>
  <c r="N3995" i="4"/>
  <c r="N3996" i="4"/>
  <c r="N3998" i="4"/>
  <c r="N4000" i="4"/>
  <c r="N4002" i="4"/>
  <c r="N4004" i="4"/>
  <c r="N4006" i="4"/>
  <c r="N4008" i="4"/>
  <c r="N4010" i="4"/>
  <c r="N4012" i="4"/>
  <c r="N4014" i="4"/>
  <c r="N3997" i="4"/>
  <c r="N3999" i="4"/>
  <c r="N4001" i="4"/>
  <c r="N4003" i="4"/>
  <c r="N4005" i="4"/>
  <c r="N4007" i="4"/>
  <c r="N4009" i="4"/>
  <c r="N4011" i="4"/>
  <c r="N4013" i="4"/>
  <c r="N4015" i="4"/>
  <c r="T3732" i="4"/>
  <c r="P3995" i="4"/>
  <c r="P4006" i="4"/>
  <c r="P3986" i="4"/>
  <c r="P3988" i="4" s="1"/>
  <c r="P4009" i="4"/>
  <c r="P4014" i="4"/>
  <c r="P4001" i="4"/>
  <c r="P4015" i="4"/>
  <c r="P3996" i="4"/>
  <c r="P3998" i="4"/>
  <c r="P4000" i="4"/>
  <c r="P4002" i="4"/>
  <c r="P4004" i="4"/>
  <c r="P4008" i="4"/>
  <c r="P4010" i="4"/>
  <c r="P4012" i="4"/>
  <c r="P3999" i="4"/>
  <c r="P4007" i="4"/>
  <c r="P4005" i="4"/>
  <c r="P4011" i="4"/>
  <c r="P3997" i="4"/>
  <c r="P4003" i="4"/>
  <c r="P4013" i="4"/>
  <c r="J4060" i="4"/>
  <c r="J4062" i="4"/>
  <c r="J4064" i="4"/>
  <c r="J4066" i="4"/>
  <c r="J4068" i="4"/>
  <c r="J4070" i="4"/>
  <c r="J4072" i="4"/>
  <c r="J4074" i="4"/>
  <c r="J4076" i="4"/>
  <c r="J4078" i="4"/>
  <c r="J4061" i="4"/>
  <c r="J4067" i="4"/>
  <c r="J4073" i="4"/>
  <c r="J4077" i="4"/>
  <c r="J4059" i="4"/>
  <c r="J4069" i="4"/>
  <c r="J4079" i="4"/>
  <c r="J4063" i="4"/>
  <c r="J4071" i="4"/>
  <c r="J4065" i="4"/>
  <c r="J4075" i="4"/>
  <c r="P4061" i="4"/>
  <c r="P4063" i="4"/>
  <c r="P4065" i="4"/>
  <c r="P4067" i="4"/>
  <c r="P4069" i="4"/>
  <c r="P4071" i="4"/>
  <c r="P4073" i="4"/>
  <c r="P4075" i="4"/>
  <c r="P4077" i="4"/>
  <c r="P4079" i="4"/>
  <c r="P4059" i="4"/>
  <c r="P4060" i="4"/>
  <c r="P4062" i="4"/>
  <c r="P4064" i="4"/>
  <c r="P4066" i="4"/>
  <c r="P4068" i="4"/>
  <c r="P4070" i="4"/>
  <c r="P4072" i="4"/>
  <c r="P4074" i="4"/>
  <c r="P4076" i="4"/>
  <c r="P4078" i="4"/>
  <c r="P4103" i="4"/>
  <c r="J4039" i="4"/>
  <c r="P3977" i="4"/>
  <c r="H4050" i="4"/>
  <c r="L4050" i="4"/>
  <c r="R4050" i="4"/>
  <c r="R4052" i="4" s="1"/>
  <c r="R4041" i="4"/>
  <c r="R4043" i="4"/>
  <c r="N4050" i="4"/>
  <c r="J4050" i="4"/>
  <c r="P4050" i="4"/>
  <c r="P4052" i="4" s="1"/>
  <c r="P4041" i="4"/>
  <c r="P4043" i="4"/>
  <c r="T3922" i="4"/>
  <c r="T3924" i="4" s="1"/>
  <c r="T3975" i="4"/>
  <c r="T3913" i="4"/>
  <c r="H3909" i="4"/>
  <c r="H3913" i="4" s="1"/>
  <c r="P3909" i="4"/>
  <c r="P3915" i="4" s="1"/>
  <c r="N3909" i="4"/>
  <c r="N3915" i="4" s="1"/>
  <c r="J3909" i="4"/>
  <c r="J3913" i="4" s="1"/>
  <c r="L3909" i="4"/>
  <c r="L3913" i="4" s="1"/>
  <c r="R3909" i="4"/>
  <c r="R3913" i="4" s="1"/>
  <c r="L3923" i="4"/>
  <c r="P3923" i="4"/>
  <c r="N3923" i="4"/>
  <c r="J3923" i="4"/>
  <c r="R3667" i="4"/>
  <c r="R3717" i="4"/>
  <c r="R3783" i="4" s="1"/>
  <c r="L3717" i="4"/>
  <c r="L3723" i="4" s="1"/>
  <c r="H3523" i="4"/>
  <c r="H3539" i="4" s="1"/>
  <c r="H3653" i="4"/>
  <c r="H3657" i="4" s="1"/>
  <c r="P3667" i="4"/>
  <c r="P3717" i="4"/>
  <c r="P3723" i="4" s="1"/>
  <c r="J3523" i="4"/>
  <c r="L3653" i="4"/>
  <c r="L3659" i="4" s="1"/>
  <c r="N3717" i="4"/>
  <c r="N3723" i="4" s="1"/>
  <c r="J3845" i="4"/>
  <c r="J3911" i="4" s="1"/>
  <c r="R3859" i="4"/>
  <c r="J3653" i="4"/>
  <c r="J3719" i="4" s="1"/>
  <c r="P3653" i="4"/>
  <c r="P3659" i="4" s="1"/>
  <c r="P3859" i="4"/>
  <c r="N3523" i="4"/>
  <c r="R3653" i="4"/>
  <c r="R3657" i="4" s="1"/>
  <c r="H3795" i="4"/>
  <c r="H3845" i="4"/>
  <c r="H3911" i="4" s="1"/>
  <c r="N3859" i="4"/>
  <c r="R3795" i="4"/>
  <c r="R3845" i="4"/>
  <c r="R3911" i="4" s="1"/>
  <c r="N3603" i="4"/>
  <c r="N3653" i="4"/>
  <c r="N3659" i="4" s="1"/>
  <c r="P3795" i="4"/>
  <c r="P3845" i="4"/>
  <c r="P3911" i="4" s="1"/>
  <c r="T3539" i="4"/>
  <c r="T3589" i="4"/>
  <c r="N3795" i="4"/>
  <c r="N3845" i="4"/>
  <c r="N3911" i="4" s="1"/>
  <c r="L3795" i="4"/>
  <c r="L3845" i="4"/>
  <c r="L3849" i="4" s="1"/>
  <c r="H3717" i="4"/>
  <c r="H3723" i="4" s="1"/>
  <c r="J3717" i="4"/>
  <c r="J3783" i="4" s="1"/>
  <c r="L3859" i="4"/>
  <c r="H3859" i="4"/>
  <c r="J3859" i="4"/>
  <c r="N3781" i="4"/>
  <c r="H3731" i="4"/>
  <c r="H3781" i="4"/>
  <c r="H3785" i="4" s="1"/>
  <c r="L3781" i="4"/>
  <c r="R3781" i="4"/>
  <c r="R3847" i="4" s="1"/>
  <c r="J3781" i="4"/>
  <c r="J3787" i="4" s="1"/>
  <c r="P3731" i="4"/>
  <c r="P3781" i="4"/>
  <c r="P3847" i="4" s="1"/>
  <c r="J3795" i="4"/>
  <c r="R3731" i="4"/>
  <c r="L3731" i="4"/>
  <c r="J3731" i="4"/>
  <c r="N3731" i="4"/>
  <c r="L3667" i="4"/>
  <c r="H3667" i="4"/>
  <c r="N3667" i="4"/>
  <c r="J3667" i="4"/>
  <c r="P3603" i="4"/>
  <c r="R3603" i="4"/>
  <c r="L3603" i="4"/>
  <c r="J3603" i="4"/>
  <c r="H3603" i="4"/>
  <c r="L3523" i="4"/>
  <c r="P3523" i="4"/>
  <c r="R3523" i="4"/>
  <c r="L3459" i="4"/>
  <c r="N3459" i="4"/>
  <c r="J3459" i="4"/>
  <c r="P3459" i="4"/>
  <c r="R3459" i="4"/>
  <c r="H3459" i="4"/>
  <c r="T3406" i="4"/>
  <c r="R3406" i="4"/>
  <c r="P3406" i="4"/>
  <c r="N3406" i="4"/>
  <c r="L3406" i="4"/>
  <c r="J3406" i="4"/>
  <c r="H3406" i="4"/>
  <c r="S3411" i="4"/>
  <c r="Q3411" i="4"/>
  <c r="O3411" i="4"/>
  <c r="M3411" i="4"/>
  <c r="K3411" i="4"/>
  <c r="I3411" i="4"/>
  <c r="Q3410" i="4"/>
  <c r="O3410" i="4"/>
  <c r="M3410" i="4"/>
  <c r="K3410" i="4"/>
  <c r="I3410" i="4"/>
  <c r="S3406" i="4"/>
  <c r="Q3406" i="4"/>
  <c r="O3406" i="4"/>
  <c r="M3406" i="4"/>
  <c r="O3405" i="4"/>
  <c r="S3397" i="4"/>
  <c r="S3410" i="4" s="1"/>
  <c r="T3393" i="4"/>
  <c r="R3393" i="4"/>
  <c r="P3393" i="4"/>
  <c r="N3393" i="4"/>
  <c r="L3393" i="4"/>
  <c r="J3393" i="4"/>
  <c r="H3393" i="4"/>
  <c r="F3388" i="4"/>
  <c r="F3389" i="4" s="1"/>
  <c r="F3390" i="4" s="1"/>
  <c r="F3391" i="4" s="1"/>
  <c r="T3342" i="4"/>
  <c r="R3342" i="4"/>
  <c r="P3342" i="4"/>
  <c r="N3342" i="4"/>
  <c r="L3342" i="4"/>
  <c r="J3342" i="4"/>
  <c r="H3342" i="4"/>
  <c r="S3347" i="4"/>
  <c r="Q3347" i="4"/>
  <c r="O3347" i="4"/>
  <c r="M3347" i="4"/>
  <c r="K3347" i="4"/>
  <c r="I3347" i="4"/>
  <c r="Q3346" i="4"/>
  <c r="O3346" i="4"/>
  <c r="M3346" i="4"/>
  <c r="K3346" i="4"/>
  <c r="I3346" i="4"/>
  <c r="S3342" i="4"/>
  <c r="Q3342" i="4"/>
  <c r="O3342" i="4"/>
  <c r="M3342" i="4"/>
  <c r="O3341" i="4"/>
  <c r="S3333" i="4"/>
  <c r="S3346" i="4" s="1"/>
  <c r="T3329" i="4"/>
  <c r="R3329" i="4"/>
  <c r="P3329" i="4"/>
  <c r="N3329" i="4"/>
  <c r="L3329" i="4"/>
  <c r="J3329" i="4"/>
  <c r="H3329" i="4"/>
  <c r="F3324" i="4"/>
  <c r="F3325" i="4" s="1"/>
  <c r="F3326" i="4" s="1"/>
  <c r="F3327" i="4" s="1"/>
  <c r="P3783" i="4" l="1"/>
  <c r="P3849" i="4"/>
  <c r="T3591" i="4"/>
  <c r="T3540" i="4"/>
  <c r="T3531" i="4"/>
  <c r="R3915" i="4"/>
  <c r="T3529" i="4"/>
  <c r="P3851" i="4"/>
  <c r="R3723" i="4"/>
  <c r="N3783" i="4"/>
  <c r="N3913" i="4"/>
  <c r="L3719" i="4"/>
  <c r="R3851" i="4"/>
  <c r="H3915" i="4"/>
  <c r="R3849" i="4"/>
  <c r="L3657" i="4"/>
  <c r="L3721" i="4"/>
  <c r="R4002" i="4"/>
  <c r="R4012" i="4"/>
  <c r="R4001" i="4"/>
  <c r="R4013" i="4"/>
  <c r="R3986" i="4"/>
  <c r="R3988" i="4" s="1"/>
  <c r="R3998" i="4"/>
  <c r="R4004" i="4"/>
  <c r="R4010" i="4"/>
  <c r="R4007" i="4"/>
  <c r="R4006" i="4"/>
  <c r="R4005" i="4"/>
  <c r="R4000" i="4"/>
  <c r="R4008" i="4"/>
  <c r="R4014" i="4"/>
  <c r="R4003" i="4"/>
  <c r="R4015" i="4"/>
  <c r="R3996" i="4"/>
  <c r="R3999" i="4"/>
  <c r="R4011" i="4"/>
  <c r="R4009" i="4"/>
  <c r="R3997" i="4"/>
  <c r="R3995" i="4"/>
  <c r="R3977" i="4"/>
  <c r="R3979" i="4"/>
  <c r="R4039" i="4"/>
  <c r="H4001" i="4"/>
  <c r="H4005" i="4"/>
  <c r="H4009" i="4"/>
  <c r="H3998" i="4"/>
  <c r="H4015" i="4"/>
  <c r="H4010" i="4"/>
  <c r="H3995" i="4"/>
  <c r="T3995" i="4" s="1"/>
  <c r="H4003" i="4"/>
  <c r="H4013" i="4"/>
  <c r="H4004" i="4"/>
  <c r="H4008" i="4"/>
  <c r="H3999" i="4"/>
  <c r="H4007" i="4"/>
  <c r="H4014" i="4"/>
  <c r="H3997" i="4"/>
  <c r="H4011" i="4"/>
  <c r="H4000" i="4"/>
  <c r="H3986" i="4"/>
  <c r="H3988" i="4" s="1"/>
  <c r="H3996" i="4"/>
  <c r="H4012" i="4"/>
  <c r="H4006" i="4"/>
  <c r="H4002" i="4"/>
  <c r="H3977" i="4"/>
  <c r="H3979" i="4"/>
  <c r="H4039" i="4"/>
  <c r="N3721" i="4"/>
  <c r="J3849" i="4"/>
  <c r="L3911" i="4"/>
  <c r="P3913" i="4"/>
  <c r="R3721" i="4"/>
  <c r="N3922" i="4"/>
  <c r="N3924" i="4" s="1"/>
  <c r="N3975" i="4"/>
  <c r="N3931" i="4"/>
  <c r="N3932" i="4"/>
  <c r="N3934" i="4"/>
  <c r="N3936" i="4"/>
  <c r="N3938" i="4"/>
  <c r="N3940" i="4"/>
  <c r="N3942" i="4"/>
  <c r="N3944" i="4"/>
  <c r="N3946" i="4"/>
  <c r="N3948" i="4"/>
  <c r="N3950" i="4"/>
  <c r="N3933" i="4"/>
  <c r="N3939" i="4"/>
  <c r="N3945" i="4"/>
  <c r="N3951" i="4"/>
  <c r="N3937" i="4"/>
  <c r="N3943" i="4"/>
  <c r="N3949" i="4"/>
  <c r="N3935" i="4"/>
  <c r="N3941" i="4"/>
  <c r="N3947" i="4"/>
  <c r="P3975" i="4"/>
  <c r="P3931" i="4"/>
  <c r="P3932" i="4"/>
  <c r="P3934" i="4"/>
  <c r="P3936" i="4"/>
  <c r="P3938" i="4"/>
  <c r="P3940" i="4"/>
  <c r="P3942" i="4"/>
  <c r="P3944" i="4"/>
  <c r="P3946" i="4"/>
  <c r="P3948" i="4"/>
  <c r="P3950" i="4"/>
  <c r="P3933" i="4"/>
  <c r="P3935" i="4"/>
  <c r="P3937" i="4"/>
  <c r="P3941" i="4"/>
  <c r="P3945" i="4"/>
  <c r="P3949" i="4"/>
  <c r="P3939" i="4"/>
  <c r="P3943" i="4"/>
  <c r="P3947" i="4"/>
  <c r="P3951" i="4"/>
  <c r="P3922" i="4"/>
  <c r="P3924" i="4" s="1"/>
  <c r="L3922" i="4"/>
  <c r="L3924" i="4" s="1"/>
  <c r="L3975" i="4"/>
  <c r="L3932" i="4"/>
  <c r="L3934" i="4"/>
  <c r="L3936" i="4"/>
  <c r="L3938" i="4"/>
  <c r="L3940" i="4"/>
  <c r="L3942" i="4"/>
  <c r="L3944" i="4"/>
  <c r="L3946" i="4"/>
  <c r="L3948" i="4"/>
  <c r="L3950" i="4"/>
  <c r="L3931" i="4"/>
  <c r="L3935" i="4"/>
  <c r="L3941" i="4"/>
  <c r="L3947" i="4"/>
  <c r="L3933" i="4"/>
  <c r="L3939" i="4"/>
  <c r="L3945" i="4"/>
  <c r="L3951" i="4"/>
  <c r="L3937" i="4"/>
  <c r="L3943" i="4"/>
  <c r="L3949" i="4"/>
  <c r="J3922" i="4"/>
  <c r="J3924" i="4" s="1"/>
  <c r="J3975" i="4"/>
  <c r="J3932" i="4"/>
  <c r="J3934" i="4"/>
  <c r="J3936" i="4"/>
  <c r="J3938" i="4"/>
  <c r="J3940" i="4"/>
  <c r="J3942" i="4"/>
  <c r="J3944" i="4"/>
  <c r="J3946" i="4"/>
  <c r="J3948" i="4"/>
  <c r="J3950" i="4"/>
  <c r="J3931" i="4"/>
  <c r="J3935" i="4"/>
  <c r="J3943" i="4"/>
  <c r="J3949" i="4"/>
  <c r="J3933" i="4"/>
  <c r="J3941" i="4"/>
  <c r="J3947" i="4"/>
  <c r="J3937" i="4"/>
  <c r="J3939" i="4"/>
  <c r="J3945" i="4"/>
  <c r="J3951" i="4"/>
  <c r="L3915" i="4"/>
  <c r="J3915" i="4"/>
  <c r="R3975" i="4"/>
  <c r="R3931" i="4"/>
  <c r="R3943" i="4"/>
  <c r="R3922" i="4"/>
  <c r="R3924" i="4" s="1"/>
  <c r="R3935" i="4"/>
  <c r="R3937" i="4"/>
  <c r="R3939" i="4"/>
  <c r="R3945" i="4"/>
  <c r="R3951" i="4"/>
  <c r="R3932" i="4"/>
  <c r="R3934" i="4"/>
  <c r="R3936" i="4"/>
  <c r="R3938" i="4"/>
  <c r="R3940" i="4"/>
  <c r="R3942" i="4"/>
  <c r="R3944" i="4"/>
  <c r="R3946" i="4"/>
  <c r="R3948" i="4"/>
  <c r="R3950" i="4"/>
  <c r="R3933" i="4"/>
  <c r="R3947" i="4"/>
  <c r="R3941" i="4"/>
  <c r="R3949" i="4"/>
  <c r="H3975" i="4"/>
  <c r="H3932" i="4"/>
  <c r="H3934" i="4"/>
  <c r="H3936" i="4"/>
  <c r="H3938" i="4"/>
  <c r="H3940" i="4"/>
  <c r="H3942" i="4"/>
  <c r="H3944" i="4"/>
  <c r="H3946" i="4"/>
  <c r="H3948" i="4"/>
  <c r="H3950" i="4"/>
  <c r="H3922" i="4"/>
  <c r="H3924" i="4" s="1"/>
  <c r="H3931" i="4"/>
  <c r="T3931" i="4" s="1"/>
  <c r="H3933" i="4"/>
  <c r="H3935" i="4"/>
  <c r="H3937" i="4"/>
  <c r="H3939" i="4"/>
  <c r="H3941" i="4"/>
  <c r="H3943" i="4"/>
  <c r="H3945" i="4"/>
  <c r="H3947" i="4"/>
  <c r="H3949" i="4"/>
  <c r="H3951" i="4"/>
  <c r="R3659" i="4"/>
  <c r="J3723" i="4"/>
  <c r="H3659" i="4"/>
  <c r="J3721" i="4"/>
  <c r="H3849" i="4"/>
  <c r="R3525" i="4"/>
  <c r="R3591" i="4" s="1"/>
  <c r="L3858" i="4"/>
  <c r="L3860" i="4" s="1"/>
  <c r="L3869" i="4"/>
  <c r="L3871" i="4"/>
  <c r="L3873" i="4"/>
  <c r="L3875" i="4"/>
  <c r="L3877" i="4"/>
  <c r="L3879" i="4"/>
  <c r="L3881" i="4"/>
  <c r="L3883" i="4"/>
  <c r="L3885" i="4"/>
  <c r="L3887" i="4"/>
  <c r="L3878" i="4"/>
  <c r="L3868" i="4"/>
  <c r="L3867" i="4"/>
  <c r="L3886" i="4"/>
  <c r="L3876" i="4"/>
  <c r="L3880" i="4"/>
  <c r="L3870" i="4"/>
  <c r="L3884" i="4"/>
  <c r="L3872" i="4"/>
  <c r="L3874" i="4"/>
  <c r="L3882" i="4"/>
  <c r="J3589" i="4"/>
  <c r="P3525" i="4"/>
  <c r="P3529" i="4" s="1"/>
  <c r="P3810" i="4"/>
  <c r="P3805" i="4"/>
  <c r="P3808" i="4"/>
  <c r="P3814" i="4"/>
  <c r="P3817" i="4"/>
  <c r="P3822" i="4"/>
  <c r="P3823" i="4"/>
  <c r="P3809" i="4"/>
  <c r="P3806" i="4"/>
  <c r="P3812" i="4"/>
  <c r="P3815" i="4"/>
  <c r="P3820" i="4"/>
  <c r="P3821" i="4"/>
  <c r="P3816" i="4"/>
  <c r="P3811" i="4"/>
  <c r="P3803" i="4"/>
  <c r="P3804" i="4"/>
  <c r="P3819" i="4"/>
  <c r="P3813" i="4"/>
  <c r="P3807" i="4"/>
  <c r="P3818" i="4"/>
  <c r="H3783" i="4"/>
  <c r="R3666" i="4"/>
  <c r="R3668" i="4" s="1"/>
  <c r="R3676" i="4"/>
  <c r="R3681" i="4"/>
  <c r="R3684" i="4"/>
  <c r="R3689" i="4"/>
  <c r="R3692" i="4"/>
  <c r="R3675" i="4"/>
  <c r="R3677" i="4"/>
  <c r="R3680" i="4"/>
  <c r="R3685" i="4"/>
  <c r="R3688" i="4"/>
  <c r="R3693" i="4"/>
  <c r="R3682" i="4"/>
  <c r="R3683" i="4"/>
  <c r="R3695" i="4"/>
  <c r="R3678" i="4"/>
  <c r="R3690" i="4"/>
  <c r="R3691" i="4"/>
  <c r="R3686" i="4"/>
  <c r="R3694" i="4"/>
  <c r="R3679" i="4"/>
  <c r="R3687" i="4"/>
  <c r="L3740" i="4"/>
  <c r="L3742" i="4"/>
  <c r="L3744" i="4"/>
  <c r="L3746" i="4"/>
  <c r="L3748" i="4"/>
  <c r="L3750" i="4"/>
  <c r="L3752" i="4"/>
  <c r="L3754" i="4"/>
  <c r="L3756" i="4"/>
  <c r="L3758" i="4"/>
  <c r="L3739" i="4"/>
  <c r="L3745" i="4"/>
  <c r="L3753" i="4"/>
  <c r="L3741" i="4"/>
  <c r="L3749" i="4"/>
  <c r="L3757" i="4"/>
  <c r="L3730" i="4"/>
  <c r="L3732" i="4" s="1"/>
  <c r="L3751" i="4"/>
  <c r="L3747" i="4"/>
  <c r="L3759" i="4"/>
  <c r="L3755" i="4"/>
  <c r="L3743" i="4"/>
  <c r="L3805" i="4"/>
  <c r="L3809" i="4"/>
  <c r="L3811" i="4"/>
  <c r="L3816" i="4"/>
  <c r="L3819" i="4"/>
  <c r="L3803" i="4"/>
  <c r="L3807" i="4"/>
  <c r="L3806" i="4"/>
  <c r="L3812" i="4"/>
  <c r="L3815" i="4"/>
  <c r="L3820" i="4"/>
  <c r="L3823" i="4"/>
  <c r="L3808" i="4"/>
  <c r="L3822" i="4"/>
  <c r="L3810" i="4"/>
  <c r="L3804" i="4"/>
  <c r="L3817" i="4"/>
  <c r="L3818" i="4"/>
  <c r="L3813" i="4"/>
  <c r="L3821" i="4"/>
  <c r="L3814" i="4"/>
  <c r="H3525" i="4"/>
  <c r="H3591" i="4" s="1"/>
  <c r="L3847" i="4"/>
  <c r="H3803" i="4"/>
  <c r="H3805" i="4"/>
  <c r="H3807" i="4"/>
  <c r="H3809" i="4"/>
  <c r="H3811" i="4"/>
  <c r="H3813" i="4"/>
  <c r="H3815" i="4"/>
  <c r="H3817" i="4"/>
  <c r="H3819" i="4"/>
  <c r="H3821" i="4"/>
  <c r="H3823" i="4"/>
  <c r="H3808" i="4"/>
  <c r="H3814" i="4"/>
  <c r="H3822" i="4"/>
  <c r="H3812" i="4"/>
  <c r="H3820" i="4"/>
  <c r="H3810" i="4"/>
  <c r="H3804" i="4"/>
  <c r="H3818" i="4"/>
  <c r="H3816" i="4"/>
  <c r="H3806" i="4"/>
  <c r="N3675" i="4"/>
  <c r="N3676" i="4"/>
  <c r="N3678" i="4"/>
  <c r="N3680" i="4"/>
  <c r="N3682" i="4"/>
  <c r="N3684" i="4"/>
  <c r="N3686" i="4"/>
  <c r="N3688" i="4"/>
  <c r="N3690" i="4"/>
  <c r="N3692" i="4"/>
  <c r="N3694" i="4"/>
  <c r="N3679" i="4"/>
  <c r="N3687" i="4"/>
  <c r="N3677" i="4"/>
  <c r="N3685" i="4"/>
  <c r="N3693" i="4"/>
  <c r="N3683" i="4"/>
  <c r="N3691" i="4"/>
  <c r="N3689" i="4"/>
  <c r="N3695" i="4"/>
  <c r="N3666" i="4"/>
  <c r="N3668" i="4" s="1"/>
  <c r="N3681" i="4"/>
  <c r="R3539" i="4"/>
  <c r="R3589" i="4"/>
  <c r="H3721" i="4"/>
  <c r="P3719" i="4"/>
  <c r="J3525" i="4"/>
  <c r="J3531" i="4" s="1"/>
  <c r="N3805" i="4"/>
  <c r="N3803" i="4"/>
  <c r="N3811" i="4"/>
  <c r="N3816" i="4"/>
  <c r="N3819" i="4"/>
  <c r="N3814" i="4"/>
  <c r="N3817" i="4"/>
  <c r="N3822" i="4"/>
  <c r="N3812" i="4"/>
  <c r="N3823" i="4"/>
  <c r="N3809" i="4"/>
  <c r="N3806" i="4"/>
  <c r="N3815" i="4"/>
  <c r="N3820" i="4"/>
  <c r="N3808" i="4"/>
  <c r="N3810" i="4"/>
  <c r="N3804" i="4"/>
  <c r="N3818" i="4"/>
  <c r="N3813" i="4"/>
  <c r="N3807" i="4"/>
  <c r="N3821" i="4"/>
  <c r="N3847" i="4"/>
  <c r="R3871" i="4"/>
  <c r="R3873" i="4"/>
  <c r="R3877" i="4"/>
  <c r="R3883" i="4"/>
  <c r="R3887" i="4"/>
  <c r="R3858" i="4"/>
  <c r="R3860" i="4" s="1"/>
  <c r="R3869" i="4"/>
  <c r="R3875" i="4"/>
  <c r="R3879" i="4"/>
  <c r="R3881" i="4"/>
  <c r="R3885" i="4"/>
  <c r="R3874" i="4"/>
  <c r="R3867" i="4"/>
  <c r="R3868" i="4"/>
  <c r="R3872" i="4"/>
  <c r="R3882" i="4"/>
  <c r="R3876" i="4"/>
  <c r="R3884" i="4"/>
  <c r="R3870" i="4"/>
  <c r="R3878" i="4"/>
  <c r="R3886" i="4"/>
  <c r="R3880" i="4"/>
  <c r="N3539" i="4"/>
  <c r="N3589" i="4"/>
  <c r="P3730" i="4"/>
  <c r="P3732" i="4" s="1"/>
  <c r="P3739" i="4"/>
  <c r="P3743" i="4"/>
  <c r="P3746" i="4"/>
  <c r="P3751" i="4"/>
  <c r="P3754" i="4"/>
  <c r="P3759" i="4"/>
  <c r="P3752" i="4"/>
  <c r="P3741" i="4"/>
  <c r="P3744" i="4"/>
  <c r="P3749" i="4"/>
  <c r="P3757" i="4"/>
  <c r="P3750" i="4"/>
  <c r="P3745" i="4"/>
  <c r="P3758" i="4"/>
  <c r="P3740" i="4"/>
  <c r="P3753" i="4"/>
  <c r="P3742" i="4"/>
  <c r="P3755" i="4"/>
  <c r="P3756" i="4"/>
  <c r="P3747" i="4"/>
  <c r="P3748" i="4"/>
  <c r="N3525" i="4"/>
  <c r="N3531" i="4" s="1"/>
  <c r="J3794" i="4"/>
  <c r="J3796" i="4" s="1"/>
  <c r="J3805" i="4"/>
  <c r="J3807" i="4"/>
  <c r="J3809" i="4"/>
  <c r="J3811" i="4"/>
  <c r="J3813" i="4"/>
  <c r="J3815" i="4"/>
  <c r="J3817" i="4"/>
  <c r="J3819" i="4"/>
  <c r="J3821" i="4"/>
  <c r="J3823" i="4"/>
  <c r="J3808" i="4"/>
  <c r="J3806" i="4"/>
  <c r="J3812" i="4"/>
  <c r="J3820" i="4"/>
  <c r="J3804" i="4"/>
  <c r="J3818" i="4"/>
  <c r="J3822" i="4"/>
  <c r="J3810" i="4"/>
  <c r="J3816" i="4"/>
  <c r="J3803" i="4"/>
  <c r="J3814" i="4"/>
  <c r="N3858" i="4"/>
  <c r="N3860" i="4" s="1"/>
  <c r="N3869" i="4"/>
  <c r="N3871" i="4"/>
  <c r="N3873" i="4"/>
  <c r="N3875" i="4"/>
  <c r="N3877" i="4"/>
  <c r="N3879" i="4"/>
  <c r="N3881" i="4"/>
  <c r="N3883" i="4"/>
  <c r="N3885" i="4"/>
  <c r="N3887" i="4"/>
  <c r="N3884" i="4"/>
  <c r="N3878" i="4"/>
  <c r="N3872" i="4"/>
  <c r="N3882" i="4"/>
  <c r="N3876" i="4"/>
  <c r="N3880" i="4"/>
  <c r="N3886" i="4"/>
  <c r="N3868" i="4"/>
  <c r="N3870" i="4"/>
  <c r="N3874" i="4"/>
  <c r="N3867" i="4"/>
  <c r="J3847" i="4"/>
  <c r="L3539" i="4"/>
  <c r="L3589" i="4"/>
  <c r="H3666" i="4"/>
  <c r="H3668" i="4" s="1"/>
  <c r="H3677" i="4"/>
  <c r="H3682" i="4"/>
  <c r="H3685" i="4"/>
  <c r="H3690" i="4"/>
  <c r="H3693" i="4"/>
  <c r="H3680" i="4"/>
  <c r="H3683" i="4"/>
  <c r="H3688" i="4"/>
  <c r="H3691" i="4"/>
  <c r="H3686" i="4"/>
  <c r="H3678" i="4"/>
  <c r="H3675" i="4"/>
  <c r="H3681" i="4"/>
  <c r="H3689" i="4"/>
  <c r="H3694" i="4"/>
  <c r="H3684" i="4"/>
  <c r="H3679" i="4"/>
  <c r="H3695" i="4"/>
  <c r="H3676" i="4"/>
  <c r="H3687" i="4"/>
  <c r="H3692" i="4"/>
  <c r="P3657" i="4"/>
  <c r="N3849" i="4"/>
  <c r="J3657" i="4"/>
  <c r="N3719" i="4"/>
  <c r="R3719" i="4"/>
  <c r="H3858" i="4"/>
  <c r="H3860" i="4" s="1"/>
  <c r="H3871" i="4"/>
  <c r="H3872" i="4"/>
  <c r="H3882" i="4"/>
  <c r="H3879" i="4"/>
  <c r="H3869" i="4"/>
  <c r="H3880" i="4"/>
  <c r="H3886" i="4"/>
  <c r="H3870" i="4"/>
  <c r="H3867" i="4"/>
  <c r="T3867" i="4" s="1"/>
  <c r="H3873" i="4"/>
  <c r="H3883" i="4"/>
  <c r="H3874" i="4"/>
  <c r="H3877" i="4"/>
  <c r="H3878" i="4"/>
  <c r="H3885" i="4"/>
  <c r="H3887" i="4"/>
  <c r="H3875" i="4"/>
  <c r="H3884" i="4"/>
  <c r="H3876" i="4"/>
  <c r="H3881" i="4"/>
  <c r="H3868" i="4"/>
  <c r="T3397" i="4"/>
  <c r="T3410" i="4" s="1"/>
  <c r="P3589" i="4"/>
  <c r="L3525" i="4"/>
  <c r="L3531" i="4" s="1"/>
  <c r="L3851" i="4"/>
  <c r="J3730" i="4"/>
  <c r="J3732" i="4" s="1"/>
  <c r="J3740" i="4"/>
  <c r="J3742" i="4"/>
  <c r="J3744" i="4"/>
  <c r="J3746" i="4"/>
  <c r="J3748" i="4"/>
  <c r="J3750" i="4"/>
  <c r="J3752" i="4"/>
  <c r="J3754" i="4"/>
  <c r="J3756" i="4"/>
  <c r="J3758" i="4"/>
  <c r="J3755" i="4"/>
  <c r="J3741" i="4"/>
  <c r="J3749" i="4"/>
  <c r="J3757" i="4"/>
  <c r="J3747" i="4"/>
  <c r="J3739" i="4"/>
  <c r="J3751" i="4"/>
  <c r="J3745" i="4"/>
  <c r="J3759" i="4"/>
  <c r="J3743" i="4"/>
  <c r="J3753" i="4"/>
  <c r="J3858" i="4"/>
  <c r="J3860" i="4" s="1"/>
  <c r="J3869" i="4"/>
  <c r="J3871" i="4"/>
  <c r="J3873" i="4"/>
  <c r="J3875" i="4"/>
  <c r="J3877" i="4"/>
  <c r="J3879" i="4"/>
  <c r="J3868" i="4"/>
  <c r="J3881" i="4"/>
  <c r="J3887" i="4"/>
  <c r="J3876" i="4"/>
  <c r="J3885" i="4"/>
  <c r="J3867" i="4"/>
  <c r="J3870" i="4"/>
  <c r="J3880" i="4"/>
  <c r="J3886" i="4"/>
  <c r="J3883" i="4"/>
  <c r="J3878" i="4"/>
  <c r="J3872" i="4"/>
  <c r="J3882" i="4"/>
  <c r="J3874" i="4"/>
  <c r="J3884" i="4"/>
  <c r="R3730" i="4"/>
  <c r="R3732" i="4" s="1"/>
  <c r="R3742" i="4"/>
  <c r="R3747" i="4"/>
  <c r="R3750" i="4"/>
  <c r="R3755" i="4"/>
  <c r="R3758" i="4"/>
  <c r="R3739" i="4"/>
  <c r="R3743" i="4"/>
  <c r="R3746" i="4"/>
  <c r="R3751" i="4"/>
  <c r="R3754" i="4"/>
  <c r="R3759" i="4"/>
  <c r="R3744" i="4"/>
  <c r="R3756" i="4"/>
  <c r="R3757" i="4"/>
  <c r="R3752" i="4"/>
  <c r="R3745" i="4"/>
  <c r="R3740" i="4"/>
  <c r="R3749" i="4"/>
  <c r="R3741" i="4"/>
  <c r="R3753" i="4"/>
  <c r="R3748" i="4"/>
  <c r="P3721" i="4"/>
  <c r="R3787" i="4"/>
  <c r="R3804" i="4"/>
  <c r="R3806" i="4"/>
  <c r="R3808" i="4"/>
  <c r="R3810" i="4"/>
  <c r="R3812" i="4"/>
  <c r="R3814" i="4"/>
  <c r="R3816" i="4"/>
  <c r="R3818" i="4"/>
  <c r="R3820" i="4"/>
  <c r="R3822" i="4"/>
  <c r="R3813" i="4"/>
  <c r="R3821" i="4"/>
  <c r="R3817" i="4"/>
  <c r="R3809" i="4"/>
  <c r="R3815" i="4"/>
  <c r="R3823" i="4"/>
  <c r="R3803" i="4"/>
  <c r="R3811" i="4"/>
  <c r="R3807" i="4"/>
  <c r="R3805" i="4"/>
  <c r="R3819" i="4"/>
  <c r="J3851" i="4"/>
  <c r="N3851" i="4"/>
  <c r="T3602" i="4"/>
  <c r="T3604" i="4" s="1"/>
  <c r="T3655" i="4"/>
  <c r="T3595" i="4"/>
  <c r="T3593" i="4"/>
  <c r="N3730" i="4"/>
  <c r="N3732" i="4" s="1"/>
  <c r="N3739" i="4"/>
  <c r="N3740" i="4"/>
  <c r="N3742" i="4"/>
  <c r="N3744" i="4"/>
  <c r="N3746" i="4"/>
  <c r="N3748" i="4"/>
  <c r="N3750" i="4"/>
  <c r="N3752" i="4"/>
  <c r="N3754" i="4"/>
  <c r="N3756" i="4"/>
  <c r="N3758" i="4"/>
  <c r="N3745" i="4"/>
  <c r="N3753" i="4"/>
  <c r="N3743" i="4"/>
  <c r="N3751" i="4"/>
  <c r="N3759" i="4"/>
  <c r="N3749" i="4"/>
  <c r="N3757" i="4"/>
  <c r="N3741" i="4"/>
  <c r="N3747" i="4"/>
  <c r="N3755" i="4"/>
  <c r="H3589" i="4"/>
  <c r="J3676" i="4"/>
  <c r="J3678" i="4"/>
  <c r="J3680" i="4"/>
  <c r="J3682" i="4"/>
  <c r="J3684" i="4"/>
  <c r="J3686" i="4"/>
  <c r="J3688" i="4"/>
  <c r="J3690" i="4"/>
  <c r="J3692" i="4"/>
  <c r="J3694" i="4"/>
  <c r="J3666" i="4"/>
  <c r="J3668" i="4" s="1"/>
  <c r="J3691" i="4"/>
  <c r="J3689" i="4"/>
  <c r="J3683" i="4"/>
  <c r="J3675" i="4"/>
  <c r="J3681" i="4"/>
  <c r="J3677" i="4"/>
  <c r="J3685" i="4"/>
  <c r="J3679" i="4"/>
  <c r="J3693" i="4"/>
  <c r="J3687" i="4"/>
  <c r="J3695" i="4"/>
  <c r="T3461" i="4"/>
  <c r="J3539" i="4"/>
  <c r="J3785" i="4"/>
  <c r="H3740" i="4"/>
  <c r="H3743" i="4"/>
  <c r="H3748" i="4"/>
  <c r="H3751" i="4"/>
  <c r="H3756" i="4"/>
  <c r="H3759" i="4"/>
  <c r="H3741" i="4"/>
  <c r="H3746" i="4"/>
  <c r="H3749" i="4"/>
  <c r="H3754" i="4"/>
  <c r="H3757" i="4"/>
  <c r="H3744" i="4"/>
  <c r="H3747" i="4"/>
  <c r="H3752" i="4"/>
  <c r="H3755" i="4"/>
  <c r="H3745" i="4"/>
  <c r="H3758" i="4"/>
  <c r="H3753" i="4"/>
  <c r="H3739" i="4"/>
  <c r="H3730" i="4"/>
  <c r="H3732" i="4" s="1"/>
  <c r="H3742" i="4"/>
  <c r="H3750" i="4"/>
  <c r="P3666" i="4"/>
  <c r="P3668" i="4" s="1"/>
  <c r="P3675" i="4"/>
  <c r="P3677" i="4"/>
  <c r="P3685" i="4"/>
  <c r="P3680" i="4"/>
  <c r="P3688" i="4"/>
  <c r="P3693" i="4"/>
  <c r="P3678" i="4"/>
  <c r="P3686" i="4"/>
  <c r="P3691" i="4"/>
  <c r="P3694" i="4"/>
  <c r="P3683" i="4"/>
  <c r="P3676" i="4"/>
  <c r="P3689" i="4"/>
  <c r="P3695" i="4"/>
  <c r="P3690" i="4"/>
  <c r="P3684" i="4"/>
  <c r="P3679" i="4"/>
  <c r="P3692" i="4"/>
  <c r="P3681" i="4"/>
  <c r="P3687" i="4"/>
  <c r="P3682" i="4"/>
  <c r="N3657" i="4"/>
  <c r="J3659" i="4"/>
  <c r="L3783" i="4"/>
  <c r="H3851" i="4"/>
  <c r="H3719" i="4"/>
  <c r="P3858" i="4"/>
  <c r="P3860" i="4" s="1"/>
  <c r="P3869" i="4"/>
  <c r="P3871" i="4"/>
  <c r="P3873" i="4"/>
  <c r="P3875" i="4"/>
  <c r="P3877" i="4"/>
  <c r="P3879" i="4"/>
  <c r="P3881" i="4"/>
  <c r="P3883" i="4"/>
  <c r="P3885" i="4"/>
  <c r="P3887" i="4"/>
  <c r="P3874" i="4"/>
  <c r="P3884" i="4"/>
  <c r="P3872" i="4"/>
  <c r="P3882" i="4"/>
  <c r="P3876" i="4"/>
  <c r="P3868" i="4"/>
  <c r="P3870" i="4"/>
  <c r="P3878" i="4"/>
  <c r="P3886" i="4"/>
  <c r="P3880" i="4"/>
  <c r="P3867" i="4"/>
  <c r="H3847" i="4"/>
  <c r="L3676" i="4"/>
  <c r="L3678" i="4"/>
  <c r="L3680" i="4"/>
  <c r="L3682" i="4"/>
  <c r="L3684" i="4"/>
  <c r="L3686" i="4"/>
  <c r="L3688" i="4"/>
  <c r="L3690" i="4"/>
  <c r="L3692" i="4"/>
  <c r="L3694" i="4"/>
  <c r="L3675" i="4"/>
  <c r="L3679" i="4"/>
  <c r="L3687" i="4"/>
  <c r="L3695" i="4"/>
  <c r="L3683" i="4"/>
  <c r="L3691" i="4"/>
  <c r="L3677" i="4"/>
  <c r="L3685" i="4"/>
  <c r="L3681" i="4"/>
  <c r="L3693" i="4"/>
  <c r="L3666" i="4"/>
  <c r="L3668" i="4" s="1"/>
  <c r="L3689" i="4"/>
  <c r="L3794" i="4"/>
  <c r="L3796" i="4" s="1"/>
  <c r="L3787" i="4"/>
  <c r="L3785" i="4"/>
  <c r="P3794" i="4"/>
  <c r="P3796" i="4" s="1"/>
  <c r="P3785" i="4"/>
  <c r="P3787" i="4"/>
  <c r="N3794" i="4"/>
  <c r="N3796" i="4" s="1"/>
  <c r="N3785" i="4"/>
  <c r="N3787" i="4"/>
  <c r="R3794" i="4"/>
  <c r="R3796" i="4" s="1"/>
  <c r="R3785" i="4"/>
  <c r="H3794" i="4"/>
  <c r="H3796" i="4" s="1"/>
  <c r="H3787" i="4"/>
  <c r="P3539" i="4"/>
  <c r="J3475" i="4"/>
  <c r="N3475" i="4"/>
  <c r="L3475" i="4"/>
  <c r="P3475" i="4"/>
  <c r="R3475" i="4"/>
  <c r="H3475" i="4"/>
  <c r="L3395" i="4"/>
  <c r="N3395" i="4"/>
  <c r="P3395" i="4"/>
  <c r="R3395" i="4"/>
  <c r="T3411" i="4"/>
  <c r="J3395" i="4"/>
  <c r="H3395" i="4"/>
  <c r="L3331" i="4"/>
  <c r="J3331" i="4"/>
  <c r="N3331" i="4"/>
  <c r="P3331" i="4"/>
  <c r="R3331" i="4"/>
  <c r="H3331" i="4"/>
  <c r="T3347" i="4"/>
  <c r="J3591" i="4" l="1"/>
  <c r="N3591" i="4"/>
  <c r="L3529" i="4"/>
  <c r="T3412" i="4"/>
  <c r="R3529" i="4"/>
  <c r="T3463" i="4"/>
  <c r="R3531" i="4"/>
  <c r="T3403" i="4"/>
  <c r="T3401" i="4"/>
  <c r="J3347" i="4"/>
  <c r="J3397" i="4"/>
  <c r="J3403" i="4" s="1"/>
  <c r="L3347" i="4"/>
  <c r="L3397" i="4"/>
  <c r="L3401" i="4" s="1"/>
  <c r="L3548" i="4"/>
  <c r="L3550" i="4"/>
  <c r="L3552" i="4"/>
  <c r="L3554" i="4"/>
  <c r="L3556" i="4"/>
  <c r="L3558" i="4"/>
  <c r="L3560" i="4"/>
  <c r="L3562" i="4"/>
  <c r="L3564" i="4"/>
  <c r="L3566" i="4"/>
  <c r="L3538" i="4"/>
  <c r="L3540" i="4" s="1"/>
  <c r="L3547" i="4"/>
  <c r="L3549" i="4"/>
  <c r="L3551" i="4"/>
  <c r="L3553" i="4"/>
  <c r="L3555" i="4"/>
  <c r="L3557" i="4"/>
  <c r="L3559" i="4"/>
  <c r="L3561" i="4"/>
  <c r="L3563" i="4"/>
  <c r="L3565" i="4"/>
  <c r="L3567" i="4"/>
  <c r="N3397" i="4"/>
  <c r="N3463" i="4" s="1"/>
  <c r="N3602" i="4"/>
  <c r="N3604" i="4" s="1"/>
  <c r="N3614" i="4"/>
  <c r="N3612" i="4"/>
  <c r="N3628" i="4"/>
  <c r="N3617" i="4"/>
  <c r="N3622" i="4"/>
  <c r="N3625" i="4"/>
  <c r="N3630" i="4"/>
  <c r="N3631" i="4"/>
  <c r="N3623" i="4"/>
  <c r="N3615" i="4"/>
  <c r="N3620" i="4"/>
  <c r="N3621" i="4"/>
  <c r="N3626" i="4"/>
  <c r="N3611" i="4"/>
  <c r="N3616" i="4"/>
  <c r="N3627" i="4"/>
  <c r="N3613" i="4"/>
  <c r="N3618" i="4"/>
  <c r="N3619" i="4"/>
  <c r="N3629" i="4"/>
  <c r="N3624" i="4"/>
  <c r="N3593" i="4"/>
  <c r="N3595" i="4"/>
  <c r="N3655" i="4"/>
  <c r="H3461" i="4"/>
  <c r="P3591" i="4"/>
  <c r="P3397" i="4"/>
  <c r="P3401" i="4" s="1"/>
  <c r="R3549" i="4"/>
  <c r="R3551" i="4"/>
  <c r="R3553" i="4"/>
  <c r="R3555" i="4"/>
  <c r="R3557" i="4"/>
  <c r="R3559" i="4"/>
  <c r="R3561" i="4"/>
  <c r="R3563" i="4"/>
  <c r="R3565" i="4"/>
  <c r="R3567" i="4"/>
  <c r="R3547" i="4"/>
  <c r="R3548" i="4"/>
  <c r="R3550" i="4"/>
  <c r="R3552" i="4"/>
  <c r="R3554" i="4"/>
  <c r="R3556" i="4"/>
  <c r="R3558" i="4"/>
  <c r="R3560" i="4"/>
  <c r="R3562" i="4"/>
  <c r="R3564" i="4"/>
  <c r="R3566" i="4"/>
  <c r="R3538" i="4"/>
  <c r="R3540" i="4" s="1"/>
  <c r="P3613" i="4"/>
  <c r="P3618" i="4"/>
  <c r="P3621" i="4"/>
  <c r="P3626" i="4"/>
  <c r="P3629" i="4"/>
  <c r="P3611" i="4"/>
  <c r="P3602" i="4"/>
  <c r="P3604" i="4" s="1"/>
  <c r="P3614" i="4"/>
  <c r="P3617" i="4"/>
  <c r="P3622" i="4"/>
  <c r="P3625" i="4"/>
  <c r="P3630" i="4"/>
  <c r="P3615" i="4"/>
  <c r="P3620" i="4"/>
  <c r="P3631" i="4"/>
  <c r="P3612" i="4"/>
  <c r="P3623" i="4"/>
  <c r="P3628" i="4"/>
  <c r="P3619" i="4"/>
  <c r="P3624" i="4"/>
  <c r="P3616" i="4"/>
  <c r="P3627" i="4"/>
  <c r="P3593" i="4"/>
  <c r="P3655" i="4"/>
  <c r="P3595" i="4"/>
  <c r="P3547" i="4"/>
  <c r="P3548" i="4"/>
  <c r="P3550" i="4"/>
  <c r="P3552" i="4"/>
  <c r="P3554" i="4"/>
  <c r="P3556" i="4"/>
  <c r="P3558" i="4"/>
  <c r="P3560" i="4"/>
  <c r="P3562" i="4"/>
  <c r="P3564" i="4"/>
  <c r="P3566" i="4"/>
  <c r="P3551" i="4"/>
  <c r="P3557" i="4"/>
  <c r="P3561" i="4"/>
  <c r="P3549" i="4"/>
  <c r="P3555" i="4"/>
  <c r="P3559" i="4"/>
  <c r="P3563" i="4"/>
  <c r="P3567" i="4"/>
  <c r="P3538" i="4"/>
  <c r="P3540" i="4" s="1"/>
  <c r="P3553" i="4"/>
  <c r="P3565" i="4"/>
  <c r="J3461" i="4"/>
  <c r="J3602" i="4"/>
  <c r="J3604" i="4" s="1"/>
  <c r="J3613" i="4"/>
  <c r="J3615" i="4"/>
  <c r="J3617" i="4"/>
  <c r="J3619" i="4"/>
  <c r="J3621" i="4"/>
  <c r="J3623" i="4"/>
  <c r="J3625" i="4"/>
  <c r="J3627" i="4"/>
  <c r="J3629" i="4"/>
  <c r="J3631" i="4"/>
  <c r="J3616" i="4"/>
  <c r="J3624" i="4"/>
  <c r="J3612" i="4"/>
  <c r="J3620" i="4"/>
  <c r="J3628" i="4"/>
  <c r="J3626" i="4"/>
  <c r="J3618" i="4"/>
  <c r="J3622" i="4"/>
  <c r="J3611" i="4"/>
  <c r="J3614" i="4"/>
  <c r="J3630" i="4"/>
  <c r="J3593" i="4"/>
  <c r="J3655" i="4"/>
  <c r="J3595" i="4"/>
  <c r="L3461" i="4"/>
  <c r="P3461" i="4"/>
  <c r="R3612" i="4"/>
  <c r="R3614" i="4"/>
  <c r="R3616" i="4"/>
  <c r="R3618" i="4"/>
  <c r="R3620" i="4"/>
  <c r="R3622" i="4"/>
  <c r="R3624" i="4"/>
  <c r="R3626" i="4"/>
  <c r="R3628" i="4"/>
  <c r="R3630" i="4"/>
  <c r="R3619" i="4"/>
  <c r="R3627" i="4"/>
  <c r="R3617" i="4"/>
  <c r="R3602" i="4"/>
  <c r="R3604" i="4" s="1"/>
  <c r="R3625" i="4"/>
  <c r="R3615" i="4"/>
  <c r="R3631" i="4"/>
  <c r="R3611" i="4"/>
  <c r="R3621" i="4"/>
  <c r="R3623" i="4"/>
  <c r="R3613" i="4"/>
  <c r="R3629" i="4"/>
  <c r="R3593" i="4"/>
  <c r="R3595" i="4"/>
  <c r="R3655" i="4"/>
  <c r="R3397" i="4"/>
  <c r="R3463" i="4" s="1"/>
  <c r="N3411" i="4"/>
  <c r="N3461" i="4"/>
  <c r="P3531" i="4"/>
  <c r="H3611" i="4"/>
  <c r="H3613" i="4"/>
  <c r="H3615" i="4"/>
  <c r="H3617" i="4"/>
  <c r="H3619" i="4"/>
  <c r="H3621" i="4"/>
  <c r="H3623" i="4"/>
  <c r="H3625" i="4"/>
  <c r="H3627" i="4"/>
  <c r="H3629" i="4"/>
  <c r="H3631" i="4"/>
  <c r="H3620" i="4"/>
  <c r="H3628" i="4"/>
  <c r="H3612" i="4"/>
  <c r="H3618" i="4"/>
  <c r="H3626" i="4"/>
  <c r="H3602" i="4"/>
  <c r="H3604" i="4" s="1"/>
  <c r="H3616" i="4"/>
  <c r="H3622" i="4"/>
  <c r="H3624" i="4"/>
  <c r="H3614" i="4"/>
  <c r="H3630" i="4"/>
  <c r="H3593" i="4"/>
  <c r="H3655" i="4"/>
  <c r="H3595" i="4"/>
  <c r="L3591" i="4"/>
  <c r="J3538" i="4"/>
  <c r="J3540" i="4" s="1"/>
  <c r="J3548" i="4"/>
  <c r="J3550" i="4"/>
  <c r="J3552" i="4"/>
  <c r="J3554" i="4"/>
  <c r="J3556" i="4"/>
  <c r="J3558" i="4"/>
  <c r="J3560" i="4"/>
  <c r="J3562" i="4"/>
  <c r="J3564" i="4"/>
  <c r="J3566" i="4"/>
  <c r="J3547" i="4"/>
  <c r="J3549" i="4"/>
  <c r="J3551" i="4"/>
  <c r="J3553" i="4"/>
  <c r="J3555" i="4"/>
  <c r="J3557" i="4"/>
  <c r="J3559" i="4"/>
  <c r="J3561" i="4"/>
  <c r="J3563" i="4"/>
  <c r="J3565" i="4"/>
  <c r="J3567" i="4"/>
  <c r="J3529" i="4"/>
  <c r="R3461" i="4"/>
  <c r="H3397" i="4"/>
  <c r="H3463" i="4" s="1"/>
  <c r="T3474" i="4"/>
  <c r="T3476" i="4" s="1"/>
  <c r="T3527" i="4"/>
  <c r="T3465" i="4"/>
  <c r="T3467" i="4"/>
  <c r="N3538" i="4"/>
  <c r="N3540" i="4" s="1"/>
  <c r="N3547" i="4"/>
  <c r="N3548" i="4"/>
  <c r="N3550" i="4"/>
  <c r="N3552" i="4"/>
  <c r="N3554" i="4"/>
  <c r="N3556" i="4"/>
  <c r="N3558" i="4"/>
  <c r="N3560" i="4"/>
  <c r="N3562" i="4"/>
  <c r="N3564" i="4"/>
  <c r="N3566" i="4"/>
  <c r="N3549" i="4"/>
  <c r="N3551" i="4"/>
  <c r="N3553" i="4"/>
  <c r="N3555" i="4"/>
  <c r="N3557" i="4"/>
  <c r="N3559" i="4"/>
  <c r="N3561" i="4"/>
  <c r="N3563" i="4"/>
  <c r="N3565" i="4"/>
  <c r="N3567" i="4"/>
  <c r="N3529" i="4"/>
  <c r="L3602" i="4"/>
  <c r="L3604" i="4" s="1"/>
  <c r="L3614" i="4"/>
  <c r="L3617" i="4"/>
  <c r="L3622" i="4"/>
  <c r="L3625" i="4"/>
  <c r="L3630" i="4"/>
  <c r="L3612" i="4"/>
  <c r="L3623" i="4"/>
  <c r="L3628" i="4"/>
  <c r="L3615" i="4"/>
  <c r="L3620" i="4"/>
  <c r="L3631" i="4"/>
  <c r="L3621" i="4"/>
  <c r="L3626" i="4"/>
  <c r="L3616" i="4"/>
  <c r="L3627" i="4"/>
  <c r="L3611" i="4"/>
  <c r="L3613" i="4"/>
  <c r="L3629" i="4"/>
  <c r="L3619" i="4"/>
  <c r="L3624" i="4"/>
  <c r="L3618" i="4"/>
  <c r="L3593" i="4"/>
  <c r="L3655" i="4"/>
  <c r="L3595" i="4"/>
  <c r="H3538" i="4"/>
  <c r="H3540" i="4" s="1"/>
  <c r="H3548" i="4"/>
  <c r="H3550" i="4"/>
  <c r="H3552" i="4"/>
  <c r="H3554" i="4"/>
  <c r="H3556" i="4"/>
  <c r="H3558" i="4"/>
  <c r="H3560" i="4"/>
  <c r="H3562" i="4"/>
  <c r="H3564" i="4"/>
  <c r="H3566" i="4"/>
  <c r="H3547" i="4"/>
  <c r="H3549" i="4"/>
  <c r="H3551" i="4"/>
  <c r="H3553" i="4"/>
  <c r="H3555" i="4"/>
  <c r="H3557" i="4"/>
  <c r="H3559" i="4"/>
  <c r="H3561" i="4"/>
  <c r="H3563" i="4"/>
  <c r="H3565" i="4"/>
  <c r="H3567" i="4"/>
  <c r="H3529" i="4"/>
  <c r="H3531" i="4"/>
  <c r="L3411" i="4"/>
  <c r="R3411" i="4"/>
  <c r="P3411" i="4"/>
  <c r="J3411" i="4"/>
  <c r="H3411" i="4"/>
  <c r="N3347" i="4"/>
  <c r="P3347" i="4"/>
  <c r="R3347" i="4"/>
  <c r="H3347" i="4"/>
  <c r="T3278" i="4"/>
  <c r="R3278" i="4"/>
  <c r="P3278" i="4"/>
  <c r="N3278" i="4"/>
  <c r="L3278" i="4"/>
  <c r="J3278" i="4"/>
  <c r="H3278" i="4"/>
  <c r="S3283" i="4"/>
  <c r="Q3283" i="4"/>
  <c r="O3283" i="4"/>
  <c r="M3283" i="4"/>
  <c r="K3283" i="4"/>
  <c r="I3283" i="4"/>
  <c r="Q3282" i="4"/>
  <c r="O3282" i="4"/>
  <c r="M3282" i="4"/>
  <c r="K3282" i="4"/>
  <c r="I3282" i="4"/>
  <c r="S3278" i="4"/>
  <c r="Q3278" i="4"/>
  <c r="O3278" i="4"/>
  <c r="M3278" i="4"/>
  <c r="O3277" i="4"/>
  <c r="S3269" i="4"/>
  <c r="S3282" i="4" s="1"/>
  <c r="T3265" i="4"/>
  <c r="R3265" i="4"/>
  <c r="P3265" i="4"/>
  <c r="N3265" i="4"/>
  <c r="L3265" i="4"/>
  <c r="J3265" i="4"/>
  <c r="H3265" i="4"/>
  <c r="F3260" i="4"/>
  <c r="F3261" i="4" s="1"/>
  <c r="F3262" i="4" s="1"/>
  <c r="F3263" i="4" s="1"/>
  <c r="T3214" i="4"/>
  <c r="R3214" i="4"/>
  <c r="P3214" i="4"/>
  <c r="N3214" i="4"/>
  <c r="L3214" i="4"/>
  <c r="J3214" i="4"/>
  <c r="H3214" i="4"/>
  <c r="S3219" i="4"/>
  <c r="Q3219" i="4"/>
  <c r="O3219" i="4"/>
  <c r="M3219" i="4"/>
  <c r="K3219" i="4"/>
  <c r="I3219" i="4"/>
  <c r="Q3218" i="4"/>
  <c r="O3218" i="4"/>
  <c r="M3218" i="4"/>
  <c r="K3218" i="4"/>
  <c r="I3218" i="4"/>
  <c r="S3214" i="4"/>
  <c r="Q3214" i="4"/>
  <c r="O3214" i="4"/>
  <c r="M3214" i="4"/>
  <c r="O3213" i="4"/>
  <c r="S3205" i="4"/>
  <c r="S3218" i="4" s="1"/>
  <c r="T3201" i="4"/>
  <c r="T3219" i="4" s="1"/>
  <c r="R3201" i="4"/>
  <c r="P3201" i="4"/>
  <c r="N3201" i="4"/>
  <c r="L3201" i="4"/>
  <c r="J3201" i="4"/>
  <c r="H3201" i="4"/>
  <c r="F3196" i="4"/>
  <c r="F3197" i="4" s="1"/>
  <c r="F3198" i="4" s="1"/>
  <c r="F3199" i="4" s="1"/>
  <c r="T3150" i="4"/>
  <c r="R3150" i="4"/>
  <c r="P3150" i="4"/>
  <c r="N3150" i="4"/>
  <c r="L3150" i="4"/>
  <c r="J3150" i="4"/>
  <c r="H3150" i="4"/>
  <c r="S3155" i="4"/>
  <c r="Q3155" i="4"/>
  <c r="O3155" i="4"/>
  <c r="M3155" i="4"/>
  <c r="K3155" i="4"/>
  <c r="I3155" i="4"/>
  <c r="Q3154" i="4"/>
  <c r="O3154" i="4"/>
  <c r="M3154" i="4"/>
  <c r="K3154" i="4"/>
  <c r="I3154" i="4"/>
  <c r="S3150" i="4"/>
  <c r="Q3150" i="4"/>
  <c r="O3150" i="4"/>
  <c r="M3150" i="4"/>
  <c r="O3149" i="4"/>
  <c r="S3141" i="4"/>
  <c r="S3154" i="4" s="1"/>
  <c r="T3137" i="4"/>
  <c r="R3137" i="4"/>
  <c r="P3137" i="4"/>
  <c r="N3137" i="4"/>
  <c r="L3137" i="4"/>
  <c r="J3137" i="4"/>
  <c r="H3137" i="4"/>
  <c r="F3132" i="4"/>
  <c r="F3133" i="4" s="1"/>
  <c r="F3134" i="4" s="1"/>
  <c r="F3135" i="4" s="1"/>
  <c r="T3086" i="4"/>
  <c r="R3086" i="4"/>
  <c r="P3086" i="4"/>
  <c r="N3086" i="4"/>
  <c r="L3086" i="4"/>
  <c r="J3086" i="4"/>
  <c r="H3086" i="4"/>
  <c r="S3091" i="4"/>
  <c r="Q3091" i="4"/>
  <c r="O3091" i="4"/>
  <c r="M3091" i="4"/>
  <c r="K3091" i="4"/>
  <c r="I3091" i="4"/>
  <c r="Q3090" i="4"/>
  <c r="O3090" i="4"/>
  <c r="M3090" i="4"/>
  <c r="K3090" i="4"/>
  <c r="I3090" i="4"/>
  <c r="S3086" i="4"/>
  <c r="Q3086" i="4"/>
  <c r="O3086" i="4"/>
  <c r="M3086" i="4"/>
  <c r="O3085" i="4"/>
  <c r="S3077" i="4"/>
  <c r="S3090" i="4" s="1"/>
  <c r="T3073" i="4"/>
  <c r="T3141" i="4" s="1"/>
  <c r="T3154" i="4" s="1"/>
  <c r="R3073" i="4"/>
  <c r="P3073" i="4"/>
  <c r="N3073" i="4"/>
  <c r="L3073" i="4"/>
  <c r="J3073" i="4"/>
  <c r="H3073" i="4"/>
  <c r="F3068" i="4"/>
  <c r="F3069" i="4" s="1"/>
  <c r="F3070" i="4" s="1"/>
  <c r="F3071" i="4" s="1"/>
  <c r="T3022" i="4"/>
  <c r="R3022" i="4"/>
  <c r="P3022" i="4"/>
  <c r="N3022" i="4"/>
  <c r="L3022" i="4"/>
  <c r="J3022" i="4"/>
  <c r="H3022" i="4"/>
  <c r="S3027" i="4"/>
  <c r="Q3027" i="4"/>
  <c r="O3027" i="4"/>
  <c r="M3027" i="4"/>
  <c r="K3027" i="4"/>
  <c r="I3027" i="4"/>
  <c r="Q3026" i="4"/>
  <c r="O3026" i="4"/>
  <c r="M3026" i="4"/>
  <c r="K3026" i="4"/>
  <c r="I3026" i="4"/>
  <c r="S3022" i="4"/>
  <c r="Q3022" i="4"/>
  <c r="O3022" i="4"/>
  <c r="M3022" i="4"/>
  <c r="O3021" i="4"/>
  <c r="S3013" i="4"/>
  <c r="S3026" i="4" s="1"/>
  <c r="T3009" i="4"/>
  <c r="T3027" i="4" s="1"/>
  <c r="R3009" i="4"/>
  <c r="P3009" i="4"/>
  <c r="N3009" i="4"/>
  <c r="L3009" i="4"/>
  <c r="J3009" i="4"/>
  <c r="H3009" i="4"/>
  <c r="F3004" i="4"/>
  <c r="F3005" i="4" s="1"/>
  <c r="F3006" i="4" s="1"/>
  <c r="F3007" i="4" s="1"/>
  <c r="T2958" i="4"/>
  <c r="R2958" i="4"/>
  <c r="P2958" i="4"/>
  <c r="N2958" i="4"/>
  <c r="L2958" i="4"/>
  <c r="J2958" i="4"/>
  <c r="H2958" i="4"/>
  <c r="S2963" i="4"/>
  <c r="Q2963" i="4"/>
  <c r="O2963" i="4"/>
  <c r="M2963" i="4"/>
  <c r="K2963" i="4"/>
  <c r="I2963" i="4"/>
  <c r="Q2962" i="4"/>
  <c r="O2962" i="4"/>
  <c r="M2962" i="4"/>
  <c r="K2962" i="4"/>
  <c r="I2962" i="4"/>
  <c r="S2958" i="4"/>
  <c r="Q2958" i="4"/>
  <c r="O2958" i="4"/>
  <c r="M2958" i="4"/>
  <c r="O2957" i="4"/>
  <c r="S2949" i="4"/>
  <c r="S2962" i="4" s="1"/>
  <c r="T2945" i="4"/>
  <c r="R2945" i="4"/>
  <c r="P2945" i="4"/>
  <c r="N2945" i="4"/>
  <c r="L2945" i="4"/>
  <c r="J2945" i="4"/>
  <c r="H2945" i="4"/>
  <c r="F2940" i="4"/>
  <c r="F2941" i="4" s="1"/>
  <c r="F2942" i="4" s="1"/>
  <c r="F2943" i="4" s="1"/>
  <c r="T2894" i="4"/>
  <c r="R2894" i="4"/>
  <c r="P2894" i="4"/>
  <c r="N2894" i="4"/>
  <c r="L2894" i="4"/>
  <c r="J2894" i="4"/>
  <c r="H2894" i="4"/>
  <c r="S2899" i="4"/>
  <c r="Q2899" i="4"/>
  <c r="O2899" i="4"/>
  <c r="M2899" i="4"/>
  <c r="K2899" i="4"/>
  <c r="I2899" i="4"/>
  <c r="Q2898" i="4"/>
  <c r="O2898" i="4"/>
  <c r="M2898" i="4"/>
  <c r="K2898" i="4"/>
  <c r="I2898" i="4"/>
  <c r="S2894" i="4"/>
  <c r="Q2894" i="4"/>
  <c r="O2894" i="4"/>
  <c r="M2894" i="4"/>
  <c r="O2893" i="4"/>
  <c r="S2885" i="4"/>
  <c r="S2898" i="4" s="1"/>
  <c r="T2881" i="4"/>
  <c r="T2949" i="4" s="1"/>
  <c r="T2962" i="4" s="1"/>
  <c r="R2881" i="4"/>
  <c r="P2881" i="4"/>
  <c r="N2881" i="4"/>
  <c r="L2881" i="4"/>
  <c r="J2881" i="4"/>
  <c r="H2881" i="4"/>
  <c r="F2876" i="4"/>
  <c r="F2877" i="4" s="1"/>
  <c r="F2878" i="4" s="1"/>
  <c r="F2879" i="4" s="1"/>
  <c r="T2830" i="4"/>
  <c r="R2830" i="4"/>
  <c r="P2830" i="4"/>
  <c r="N2830" i="4"/>
  <c r="L2830" i="4"/>
  <c r="J2830" i="4"/>
  <c r="H2830" i="4"/>
  <c r="S2835" i="4"/>
  <c r="Q2835" i="4"/>
  <c r="O2835" i="4"/>
  <c r="M2835" i="4"/>
  <c r="K2835" i="4"/>
  <c r="I2835" i="4"/>
  <c r="Q2834" i="4"/>
  <c r="O2834" i="4"/>
  <c r="M2834" i="4"/>
  <c r="K2834" i="4"/>
  <c r="I2834" i="4"/>
  <c r="S2830" i="4"/>
  <c r="Q2830" i="4"/>
  <c r="O2830" i="4"/>
  <c r="M2830" i="4"/>
  <c r="O2829" i="4"/>
  <c r="S2821" i="4"/>
  <c r="S2834" i="4" s="1"/>
  <c r="T2817" i="4"/>
  <c r="T2885" i="4" s="1"/>
  <c r="T2898" i="4" s="1"/>
  <c r="R2817" i="4"/>
  <c r="P2817" i="4"/>
  <c r="N2817" i="4"/>
  <c r="L2817" i="4"/>
  <c r="J2817" i="4"/>
  <c r="H2817" i="4"/>
  <c r="F2812" i="4"/>
  <c r="F2813" i="4" s="1"/>
  <c r="F2814" i="4" s="1"/>
  <c r="F2815" i="4" s="1"/>
  <c r="T2766" i="4"/>
  <c r="R2766" i="4"/>
  <c r="P2766" i="4"/>
  <c r="N2766" i="4"/>
  <c r="L2766" i="4"/>
  <c r="J2766" i="4"/>
  <c r="H2766" i="4"/>
  <c r="S2771" i="4"/>
  <c r="Q2771" i="4"/>
  <c r="O2771" i="4"/>
  <c r="M2771" i="4"/>
  <c r="K2771" i="4"/>
  <c r="I2771" i="4"/>
  <c r="Q2770" i="4"/>
  <c r="O2770" i="4"/>
  <c r="M2770" i="4"/>
  <c r="K2770" i="4"/>
  <c r="I2770" i="4"/>
  <c r="S2766" i="4"/>
  <c r="Q2766" i="4"/>
  <c r="O2766" i="4"/>
  <c r="M2766" i="4"/>
  <c r="O2765" i="4"/>
  <c r="S2757" i="4"/>
  <c r="S2770" i="4" s="1"/>
  <c r="T2753" i="4"/>
  <c r="R2753" i="4"/>
  <c r="P2753" i="4"/>
  <c r="N2753" i="4"/>
  <c r="L2753" i="4"/>
  <c r="J2753" i="4"/>
  <c r="H2753" i="4"/>
  <c r="F2748" i="4"/>
  <c r="F2749" i="4" s="1"/>
  <c r="F2750" i="4" s="1"/>
  <c r="F2751" i="4" s="1"/>
  <c r="T2625" i="4"/>
  <c r="R2625" i="4"/>
  <c r="P2625" i="4"/>
  <c r="N2625" i="4"/>
  <c r="L2625" i="4"/>
  <c r="J2625" i="4"/>
  <c r="T2702" i="4"/>
  <c r="R2702" i="4"/>
  <c r="P2702" i="4"/>
  <c r="N2702" i="4"/>
  <c r="L2702" i="4"/>
  <c r="J2702" i="4"/>
  <c r="H2702" i="4"/>
  <c r="S2707" i="4"/>
  <c r="Q2707" i="4"/>
  <c r="O2707" i="4"/>
  <c r="M2707" i="4"/>
  <c r="K2707" i="4"/>
  <c r="I2707" i="4"/>
  <c r="Q2706" i="4"/>
  <c r="O2706" i="4"/>
  <c r="M2706" i="4"/>
  <c r="K2706" i="4"/>
  <c r="I2706" i="4"/>
  <c r="S2702" i="4"/>
  <c r="Q2702" i="4"/>
  <c r="O2702" i="4"/>
  <c r="M2702" i="4"/>
  <c r="O2701" i="4"/>
  <c r="S2693" i="4"/>
  <c r="S2706" i="4" s="1"/>
  <c r="T2689" i="4"/>
  <c r="T2707" i="4" s="1"/>
  <c r="R2689" i="4"/>
  <c r="P2689" i="4"/>
  <c r="N2689" i="4"/>
  <c r="L2689" i="4"/>
  <c r="J2689" i="4"/>
  <c r="H2689" i="4"/>
  <c r="F2684" i="4"/>
  <c r="F2685" i="4" s="1"/>
  <c r="F2686" i="4" s="1"/>
  <c r="F2687" i="4" s="1"/>
  <c r="T2638" i="4"/>
  <c r="R2638" i="4"/>
  <c r="P2638" i="4"/>
  <c r="N2638" i="4"/>
  <c r="L2638" i="4"/>
  <c r="J2638" i="4"/>
  <c r="H2638" i="4"/>
  <c r="S2643" i="4"/>
  <c r="Q2643" i="4"/>
  <c r="O2643" i="4"/>
  <c r="M2643" i="4"/>
  <c r="K2643" i="4"/>
  <c r="I2643" i="4"/>
  <c r="Q2642" i="4"/>
  <c r="O2642" i="4"/>
  <c r="M2642" i="4"/>
  <c r="K2642" i="4"/>
  <c r="I2642" i="4"/>
  <c r="S2638" i="4"/>
  <c r="Q2638" i="4"/>
  <c r="O2638" i="4"/>
  <c r="M2638" i="4"/>
  <c r="O2637" i="4"/>
  <c r="S2629" i="4"/>
  <c r="S2642" i="4" s="1"/>
  <c r="H2625" i="4"/>
  <c r="F2620" i="4"/>
  <c r="F2621" i="4" s="1"/>
  <c r="F2622" i="4" s="1"/>
  <c r="F2623" i="4" s="1"/>
  <c r="O2573" i="4"/>
  <c r="T2574" i="4"/>
  <c r="R2574" i="4"/>
  <c r="P2574" i="4"/>
  <c r="N2574" i="4"/>
  <c r="L2574" i="4"/>
  <c r="J2574" i="4"/>
  <c r="H2574" i="4"/>
  <c r="S2579" i="4"/>
  <c r="Q2579" i="4"/>
  <c r="O2579" i="4"/>
  <c r="M2579" i="4"/>
  <c r="K2579" i="4"/>
  <c r="I2579" i="4"/>
  <c r="Q2578" i="4"/>
  <c r="O2578" i="4"/>
  <c r="M2578" i="4"/>
  <c r="K2578" i="4"/>
  <c r="I2578" i="4"/>
  <c r="S2574" i="4"/>
  <c r="Q2574" i="4"/>
  <c r="O2574" i="4"/>
  <c r="M2574" i="4"/>
  <c r="S2565" i="4"/>
  <c r="S2578" i="4" s="1"/>
  <c r="T2561" i="4"/>
  <c r="R2561" i="4"/>
  <c r="P2561" i="4"/>
  <c r="N2561" i="4"/>
  <c r="L2561" i="4"/>
  <c r="J2561" i="4"/>
  <c r="H2561" i="4"/>
  <c r="F2556" i="4"/>
  <c r="F2557" i="4" s="1"/>
  <c r="F2558" i="4" s="1"/>
  <c r="F2559" i="4" s="1"/>
  <c r="T2510" i="4"/>
  <c r="R2510" i="4"/>
  <c r="P2510" i="4"/>
  <c r="N2510" i="4"/>
  <c r="L2510" i="4"/>
  <c r="J2510" i="4"/>
  <c r="H2510" i="4"/>
  <c r="S2515" i="4"/>
  <c r="Q2515" i="4"/>
  <c r="O2515" i="4"/>
  <c r="M2515" i="4"/>
  <c r="K2515" i="4"/>
  <c r="I2515" i="4"/>
  <c r="Q2514" i="4"/>
  <c r="O2514" i="4"/>
  <c r="M2514" i="4"/>
  <c r="K2514" i="4"/>
  <c r="I2514" i="4"/>
  <c r="S2510" i="4"/>
  <c r="Q2510" i="4"/>
  <c r="O2510" i="4"/>
  <c r="M2510" i="4"/>
  <c r="S2501" i="4"/>
  <c r="S2514" i="4" s="1"/>
  <c r="T2497" i="4"/>
  <c r="T2565" i="4" s="1"/>
  <c r="T2578" i="4" s="1"/>
  <c r="R2497" i="4"/>
  <c r="P2497" i="4"/>
  <c r="N2497" i="4"/>
  <c r="L2497" i="4"/>
  <c r="J2497" i="4"/>
  <c r="H2497" i="4"/>
  <c r="F2492" i="4"/>
  <c r="F2493" i="4" s="1"/>
  <c r="F2494" i="4" s="1"/>
  <c r="F2495" i="4" s="1"/>
  <c r="T2446" i="4"/>
  <c r="R2446" i="4"/>
  <c r="P2446" i="4"/>
  <c r="N2446" i="4"/>
  <c r="L2446" i="4"/>
  <c r="J2446" i="4"/>
  <c r="H2446" i="4"/>
  <c r="S2451" i="4"/>
  <c r="Q2451" i="4"/>
  <c r="O2451" i="4"/>
  <c r="M2451" i="4"/>
  <c r="K2451" i="4"/>
  <c r="I2451" i="4"/>
  <c r="Q2450" i="4"/>
  <c r="O2450" i="4"/>
  <c r="M2450" i="4"/>
  <c r="K2450" i="4"/>
  <c r="I2450" i="4"/>
  <c r="S2446" i="4"/>
  <c r="Q2446" i="4"/>
  <c r="O2446" i="4"/>
  <c r="M2446" i="4"/>
  <c r="S2437" i="4"/>
  <c r="S2450" i="4" s="1"/>
  <c r="T2433" i="4"/>
  <c r="R2433" i="4"/>
  <c r="P2433" i="4"/>
  <c r="N2433" i="4"/>
  <c r="L2433" i="4"/>
  <c r="J2433" i="4"/>
  <c r="H2433" i="4"/>
  <c r="F2428" i="4"/>
  <c r="F2429" i="4" s="1"/>
  <c r="F2430" i="4" s="1"/>
  <c r="F2431" i="4" s="1"/>
  <c r="T2382" i="4"/>
  <c r="R2382" i="4"/>
  <c r="P2382" i="4"/>
  <c r="N2382" i="4"/>
  <c r="L2382" i="4"/>
  <c r="J2382" i="4"/>
  <c r="H2382" i="4"/>
  <c r="S2387" i="4"/>
  <c r="Q2387" i="4"/>
  <c r="O2387" i="4"/>
  <c r="M2387" i="4"/>
  <c r="K2387" i="4"/>
  <c r="I2387" i="4"/>
  <c r="Q2386" i="4"/>
  <c r="O2386" i="4"/>
  <c r="M2386" i="4"/>
  <c r="K2386" i="4"/>
  <c r="I2386" i="4"/>
  <c r="S2382" i="4"/>
  <c r="Q2382" i="4"/>
  <c r="O2382" i="4"/>
  <c r="M2382" i="4"/>
  <c r="S2373" i="4"/>
  <c r="S2386" i="4" s="1"/>
  <c r="T2369" i="4"/>
  <c r="R2369" i="4"/>
  <c r="P2369" i="4"/>
  <c r="N2369" i="4"/>
  <c r="L2369" i="4"/>
  <c r="J2369" i="4"/>
  <c r="H2369" i="4"/>
  <c r="F2364" i="4"/>
  <c r="F2365" i="4" s="1"/>
  <c r="F2366" i="4" s="1"/>
  <c r="F2367" i="4" s="1"/>
  <c r="H2318" i="4"/>
  <c r="J2318" i="4"/>
  <c r="L2318" i="4"/>
  <c r="N2318" i="4"/>
  <c r="P2318" i="4"/>
  <c r="R2318" i="4"/>
  <c r="T2318" i="4"/>
  <c r="S2323" i="4"/>
  <c r="Q2323" i="4"/>
  <c r="O2323" i="4"/>
  <c r="M2323" i="4"/>
  <c r="K2323" i="4"/>
  <c r="I2323" i="4"/>
  <c r="Q2322" i="4"/>
  <c r="O2322" i="4"/>
  <c r="M2322" i="4"/>
  <c r="K2322" i="4"/>
  <c r="I2322" i="4"/>
  <c r="S2318" i="4"/>
  <c r="Q2318" i="4"/>
  <c r="O2318" i="4"/>
  <c r="M2318" i="4"/>
  <c r="S2309" i="4"/>
  <c r="S2322" i="4" s="1"/>
  <c r="T2305" i="4"/>
  <c r="R2305" i="4"/>
  <c r="P2305" i="4"/>
  <c r="N2305" i="4"/>
  <c r="L2305" i="4"/>
  <c r="J2305" i="4"/>
  <c r="H2305" i="4"/>
  <c r="F2300" i="4"/>
  <c r="F2301" i="4" s="1"/>
  <c r="F2302" i="4" s="1"/>
  <c r="F2303" i="4" s="1"/>
  <c r="T2254" i="4"/>
  <c r="R2254" i="4"/>
  <c r="P2254" i="4"/>
  <c r="N2254" i="4"/>
  <c r="L2254" i="4"/>
  <c r="J2254" i="4"/>
  <c r="H2254" i="4"/>
  <c r="S2259" i="4"/>
  <c r="Q2259" i="4"/>
  <c r="O2259" i="4"/>
  <c r="M2259" i="4"/>
  <c r="K2259" i="4"/>
  <c r="I2259" i="4"/>
  <c r="Q2258" i="4"/>
  <c r="O2258" i="4"/>
  <c r="M2258" i="4"/>
  <c r="K2258" i="4"/>
  <c r="I2258" i="4"/>
  <c r="S2254" i="4"/>
  <c r="Q2254" i="4"/>
  <c r="O2254" i="4"/>
  <c r="M2254" i="4"/>
  <c r="S2245" i="4"/>
  <c r="S2258" i="4" s="1"/>
  <c r="T2241" i="4"/>
  <c r="T2259" i="4" s="1"/>
  <c r="R2241" i="4"/>
  <c r="P2241" i="4"/>
  <c r="N2241" i="4"/>
  <c r="L2241" i="4"/>
  <c r="J2241" i="4"/>
  <c r="H2241" i="4"/>
  <c r="F2236" i="4"/>
  <c r="F2237" i="4" s="1"/>
  <c r="F2238" i="4" s="1"/>
  <c r="F2239" i="4" s="1"/>
  <c r="H2190" i="4"/>
  <c r="J2190" i="4"/>
  <c r="L2190" i="4"/>
  <c r="N2190" i="4"/>
  <c r="P2190" i="4"/>
  <c r="R2190" i="4"/>
  <c r="T2190" i="4"/>
  <c r="S2195" i="4"/>
  <c r="Q2195" i="4"/>
  <c r="O2195" i="4"/>
  <c r="M2195" i="4"/>
  <c r="K2195" i="4"/>
  <c r="I2195" i="4"/>
  <c r="Q2194" i="4"/>
  <c r="O2194" i="4"/>
  <c r="M2194" i="4"/>
  <c r="K2194" i="4"/>
  <c r="I2194" i="4"/>
  <c r="S2190" i="4"/>
  <c r="Q2190" i="4"/>
  <c r="O2190" i="4"/>
  <c r="M2190" i="4"/>
  <c r="S2181" i="4"/>
  <c r="S2194" i="4" s="1"/>
  <c r="T2177" i="4"/>
  <c r="T2195" i="4" s="1"/>
  <c r="R2177" i="4"/>
  <c r="P2177" i="4"/>
  <c r="N2177" i="4"/>
  <c r="L2177" i="4"/>
  <c r="J2177" i="4"/>
  <c r="H2177" i="4"/>
  <c r="F2172" i="4"/>
  <c r="F2173" i="4" s="1"/>
  <c r="F2174" i="4" s="1"/>
  <c r="F2175" i="4" s="1"/>
  <c r="T2126" i="4"/>
  <c r="R2126" i="4"/>
  <c r="P2126" i="4"/>
  <c r="O2126" i="4"/>
  <c r="N2126" i="4"/>
  <c r="L2126" i="4"/>
  <c r="J2126" i="4"/>
  <c r="H2126" i="4"/>
  <c r="S2117" i="4"/>
  <c r="S2130" i="4" s="1"/>
  <c r="S2131" i="4"/>
  <c r="Q2131" i="4"/>
  <c r="O2131" i="4"/>
  <c r="M2131" i="4"/>
  <c r="K2131" i="4"/>
  <c r="I2131" i="4"/>
  <c r="Q2130" i="4"/>
  <c r="O2130" i="4"/>
  <c r="M2130" i="4"/>
  <c r="K2130" i="4"/>
  <c r="I2130" i="4"/>
  <c r="S2126" i="4"/>
  <c r="Q2126" i="4"/>
  <c r="M2126" i="4"/>
  <c r="T2113" i="4"/>
  <c r="R2113" i="4"/>
  <c r="P2113" i="4"/>
  <c r="N2113" i="4"/>
  <c r="L2113" i="4"/>
  <c r="J2113" i="4"/>
  <c r="H2113" i="4"/>
  <c r="F2108" i="4"/>
  <c r="F2109" i="4" s="1"/>
  <c r="F2110" i="4" s="1"/>
  <c r="F2111" i="4" s="1"/>
  <c r="T2049" i="4"/>
  <c r="T2067" i="4" s="1"/>
  <c r="R2049" i="4"/>
  <c r="P2049" i="4"/>
  <c r="N2049" i="4"/>
  <c r="L2049" i="4"/>
  <c r="J2049" i="4"/>
  <c r="H2049" i="4"/>
  <c r="T2062" i="4"/>
  <c r="R2062" i="4"/>
  <c r="P2062" i="4"/>
  <c r="N2062" i="4"/>
  <c r="L2062" i="4"/>
  <c r="J2062" i="4"/>
  <c r="H2062" i="4"/>
  <c r="S2067" i="4"/>
  <c r="Q2067" i="4"/>
  <c r="O2067" i="4"/>
  <c r="M2067" i="4"/>
  <c r="K2067" i="4"/>
  <c r="I2067" i="4"/>
  <c r="Q2066" i="4"/>
  <c r="O2066" i="4"/>
  <c r="M2066" i="4"/>
  <c r="K2066" i="4"/>
  <c r="I2066" i="4"/>
  <c r="S2062" i="4"/>
  <c r="Q2062" i="4"/>
  <c r="O2062" i="4"/>
  <c r="M2062" i="4"/>
  <c r="S2053" i="4"/>
  <c r="S2066" i="4" s="1"/>
  <c r="F2044" i="4"/>
  <c r="F2045" i="4" s="1"/>
  <c r="F2046" i="4" s="1"/>
  <c r="F2047" i="4" s="1"/>
  <c r="T1998" i="4"/>
  <c r="R1998" i="4"/>
  <c r="P1998" i="4"/>
  <c r="N1998" i="4"/>
  <c r="L1998" i="4"/>
  <c r="J1998" i="4"/>
  <c r="H1998" i="4"/>
  <c r="S2003" i="4"/>
  <c r="Q2003" i="4"/>
  <c r="O2003" i="4"/>
  <c r="M2003" i="4"/>
  <c r="K2003" i="4"/>
  <c r="I2003" i="4"/>
  <c r="Q2002" i="4"/>
  <c r="O2002" i="4"/>
  <c r="M2002" i="4"/>
  <c r="K2002" i="4"/>
  <c r="I2002" i="4"/>
  <c r="S1998" i="4"/>
  <c r="Q1998" i="4"/>
  <c r="O1998" i="4"/>
  <c r="M1998" i="4"/>
  <c r="S1989" i="4"/>
  <c r="S2002" i="4" s="1"/>
  <c r="T1985" i="4"/>
  <c r="T2003" i="4" s="1"/>
  <c r="R1985" i="4"/>
  <c r="P1985" i="4"/>
  <c r="N1985" i="4"/>
  <c r="L1985" i="4"/>
  <c r="J1985" i="4"/>
  <c r="H1985" i="4"/>
  <c r="F1980" i="4"/>
  <c r="F1981" i="4" s="1"/>
  <c r="F1982" i="4" s="1"/>
  <c r="F1983" i="4" s="1"/>
  <c r="T1934" i="4"/>
  <c r="R1934" i="4"/>
  <c r="P1934" i="4"/>
  <c r="N1934" i="4"/>
  <c r="L1934" i="4"/>
  <c r="J1934" i="4"/>
  <c r="H1934" i="4"/>
  <c r="S1939" i="4"/>
  <c r="Q1939" i="4"/>
  <c r="O1939" i="4"/>
  <c r="M1939" i="4"/>
  <c r="K1939" i="4"/>
  <c r="I1939" i="4"/>
  <c r="Q1938" i="4"/>
  <c r="O1938" i="4"/>
  <c r="M1938" i="4"/>
  <c r="K1938" i="4"/>
  <c r="I1938" i="4"/>
  <c r="S1934" i="4"/>
  <c r="Q1934" i="4"/>
  <c r="O1934" i="4"/>
  <c r="M1934" i="4"/>
  <c r="S1925" i="4"/>
  <c r="S1938" i="4" s="1"/>
  <c r="T1921" i="4"/>
  <c r="R1921" i="4"/>
  <c r="P1921" i="4"/>
  <c r="N1921" i="4"/>
  <c r="L1921" i="4"/>
  <c r="J1921" i="4"/>
  <c r="H1921" i="4"/>
  <c r="F1916" i="4"/>
  <c r="F1917" i="4" s="1"/>
  <c r="F1918" i="4" s="1"/>
  <c r="F1919" i="4" s="1"/>
  <c r="R2755" i="4" l="1"/>
  <c r="R2821" i="4" s="1"/>
  <c r="R2843" i="4" s="1"/>
  <c r="R3403" i="4"/>
  <c r="T3269" i="4"/>
  <c r="T3282" i="4" s="1"/>
  <c r="L2755" i="4"/>
  <c r="L2821" i="4" s="1"/>
  <c r="N2755" i="4"/>
  <c r="N2821" i="4" s="1"/>
  <c r="P2755" i="4"/>
  <c r="P2821" i="4" s="1"/>
  <c r="P2847" i="4" s="1"/>
  <c r="L3403" i="4"/>
  <c r="R2819" i="4"/>
  <c r="R2885" i="4" s="1"/>
  <c r="R2919" i="4" s="1"/>
  <c r="R2627" i="4"/>
  <c r="R2693" i="4" s="1"/>
  <c r="R2706" i="4" s="1"/>
  <c r="T2631" i="4"/>
  <c r="T2757" i="4"/>
  <c r="T2770" i="4" s="1"/>
  <c r="L3463" i="4"/>
  <c r="J2627" i="4"/>
  <c r="J2643" i="4" s="1"/>
  <c r="L2627" i="4"/>
  <c r="L2643" i="4" s="1"/>
  <c r="J3463" i="4"/>
  <c r="H2243" i="4"/>
  <c r="H2259" i="4" s="1"/>
  <c r="T2629" i="4"/>
  <c r="T2635" i="4" s="1"/>
  <c r="N2627" i="4"/>
  <c r="N2693" i="4" s="1"/>
  <c r="N2706" i="4" s="1"/>
  <c r="T2643" i="4"/>
  <c r="P2627" i="4"/>
  <c r="P2693" i="4" s="1"/>
  <c r="P2706" i="4" s="1"/>
  <c r="P2716" i="4" s="1"/>
  <c r="T3015" i="4"/>
  <c r="T3077" i="4"/>
  <c r="T3090" i="4" s="1"/>
  <c r="J2243" i="4"/>
  <c r="J2259" i="4" s="1"/>
  <c r="T2373" i="4"/>
  <c r="T2379" i="4" s="1"/>
  <c r="P2435" i="4"/>
  <c r="P2451" i="4" s="1"/>
  <c r="T3283" i="4"/>
  <c r="T3333" i="4"/>
  <c r="L2243" i="4"/>
  <c r="L2259" i="4" s="1"/>
  <c r="T2387" i="4"/>
  <c r="T2437" i="4"/>
  <c r="T2443" i="4" s="1"/>
  <c r="T2451" i="4"/>
  <c r="T2501" i="4"/>
  <c r="T2507" i="4" s="1"/>
  <c r="T2309" i="4"/>
  <c r="T2322" i="4" s="1"/>
  <c r="T2951" i="4"/>
  <c r="T3155" i="4"/>
  <c r="T3156" i="4" s="1"/>
  <c r="T3205" i="4"/>
  <c r="T3218" i="4" s="1"/>
  <c r="T3220" i="4" s="1"/>
  <c r="T3207" i="4"/>
  <c r="P3410" i="4"/>
  <c r="P3412" i="4" s="1"/>
  <c r="P3421" i="4"/>
  <c r="P3429" i="4"/>
  <c r="P3435" i="4"/>
  <c r="P3422" i="4"/>
  <c r="P3438" i="4"/>
  <c r="P3425" i="4"/>
  <c r="P3433" i="4"/>
  <c r="P3439" i="4"/>
  <c r="P3432" i="4"/>
  <c r="P3423" i="4"/>
  <c r="P3427" i="4"/>
  <c r="P3431" i="4"/>
  <c r="P3437" i="4"/>
  <c r="P3430" i="4"/>
  <c r="P3426" i="4"/>
  <c r="P3434" i="4"/>
  <c r="P3419" i="4"/>
  <c r="P3420" i="4"/>
  <c r="P3424" i="4"/>
  <c r="P3428" i="4"/>
  <c r="P3436" i="4"/>
  <c r="P3463" i="4"/>
  <c r="P3403" i="4"/>
  <c r="T2771" i="4"/>
  <c r="T2821" i="4"/>
  <c r="T2825" i="4" s="1"/>
  <c r="T2571" i="4"/>
  <c r="H2755" i="4"/>
  <c r="H2771" i="4" s="1"/>
  <c r="T3091" i="4"/>
  <c r="J2755" i="4"/>
  <c r="J2771" i="4" s="1"/>
  <c r="T3013" i="4"/>
  <c r="N3483" i="4"/>
  <c r="N3484" i="4"/>
  <c r="N3486" i="4"/>
  <c r="N3488" i="4"/>
  <c r="N3490" i="4"/>
  <c r="N3492" i="4"/>
  <c r="N3494" i="4"/>
  <c r="N3496" i="4"/>
  <c r="N3498" i="4"/>
  <c r="N3500" i="4"/>
  <c r="N3502" i="4"/>
  <c r="N3485" i="4"/>
  <c r="N3487" i="4"/>
  <c r="N3489" i="4"/>
  <c r="N3491" i="4"/>
  <c r="N3493" i="4"/>
  <c r="N3495" i="4"/>
  <c r="N3497" i="4"/>
  <c r="N3499" i="4"/>
  <c r="N3501" i="4"/>
  <c r="N3503" i="4"/>
  <c r="N3474" i="4"/>
  <c r="N3476" i="4" s="1"/>
  <c r="N3465" i="4"/>
  <c r="N3527" i="4"/>
  <c r="N3467" i="4"/>
  <c r="H2627" i="4"/>
  <c r="H2693" i="4" s="1"/>
  <c r="H2706" i="4" s="1"/>
  <c r="H2734" i="4" s="1"/>
  <c r="T2693" i="4"/>
  <c r="T2697" i="4" s="1"/>
  <c r="N3410" i="4"/>
  <c r="N3412" i="4" s="1"/>
  <c r="N3430" i="4"/>
  <c r="N3427" i="4"/>
  <c r="N3433" i="4"/>
  <c r="N3437" i="4"/>
  <c r="N3432" i="4"/>
  <c r="N3421" i="4"/>
  <c r="N3423" i="4"/>
  <c r="N3425" i="4"/>
  <c r="N3429" i="4"/>
  <c r="N3431" i="4"/>
  <c r="N3435" i="4"/>
  <c r="N3439" i="4"/>
  <c r="N3436" i="4"/>
  <c r="N3424" i="4"/>
  <c r="N3428" i="4"/>
  <c r="N3438" i="4"/>
  <c r="N3419" i="4"/>
  <c r="N3420" i="4"/>
  <c r="N3422" i="4"/>
  <c r="N3426" i="4"/>
  <c r="N3434" i="4"/>
  <c r="N3403" i="4"/>
  <c r="L3484" i="4"/>
  <c r="L3486" i="4"/>
  <c r="L3488" i="4"/>
  <c r="L3490" i="4"/>
  <c r="L3492" i="4"/>
  <c r="L3494" i="4"/>
  <c r="L3496" i="4"/>
  <c r="L3498" i="4"/>
  <c r="L3500" i="4"/>
  <c r="L3502" i="4"/>
  <c r="L3483" i="4"/>
  <c r="L3485" i="4"/>
  <c r="L3487" i="4"/>
  <c r="L3489" i="4"/>
  <c r="L3491" i="4"/>
  <c r="L3493" i="4"/>
  <c r="L3495" i="4"/>
  <c r="L3497" i="4"/>
  <c r="L3499" i="4"/>
  <c r="L3501" i="4"/>
  <c r="L3503" i="4"/>
  <c r="L3474" i="4"/>
  <c r="L3476" i="4" s="1"/>
  <c r="L3465" i="4"/>
  <c r="L3467" i="4"/>
  <c r="L3527" i="4"/>
  <c r="J3421" i="4"/>
  <c r="J3423" i="4"/>
  <c r="J3425" i="4"/>
  <c r="J3427" i="4"/>
  <c r="J3429" i="4"/>
  <c r="J3431" i="4"/>
  <c r="J3433" i="4"/>
  <c r="J3435" i="4"/>
  <c r="J3437" i="4"/>
  <c r="J3439" i="4"/>
  <c r="J3410" i="4"/>
  <c r="J3412" i="4" s="1"/>
  <c r="J3419" i="4"/>
  <c r="J3420" i="4"/>
  <c r="J3422" i="4"/>
  <c r="J3424" i="4"/>
  <c r="J3426" i="4"/>
  <c r="J3428" i="4"/>
  <c r="J3430" i="4"/>
  <c r="J3432" i="4"/>
  <c r="J3434" i="4"/>
  <c r="J3436" i="4"/>
  <c r="J3438" i="4"/>
  <c r="J3401" i="4"/>
  <c r="N3401" i="4"/>
  <c r="H3419" i="4"/>
  <c r="H3421" i="4"/>
  <c r="H3423" i="4"/>
  <c r="H3425" i="4"/>
  <c r="H3427" i="4"/>
  <c r="H3429" i="4"/>
  <c r="H3431" i="4"/>
  <c r="H3433" i="4"/>
  <c r="H3435" i="4"/>
  <c r="H3437" i="4"/>
  <c r="H3439" i="4"/>
  <c r="H3410" i="4"/>
  <c r="H3412" i="4" s="1"/>
  <c r="H3428" i="4"/>
  <c r="H3420" i="4"/>
  <c r="H3422" i="4"/>
  <c r="H3424" i="4"/>
  <c r="H3426" i="4"/>
  <c r="H3430" i="4"/>
  <c r="H3432" i="4"/>
  <c r="H3434" i="4"/>
  <c r="H3436" i="4"/>
  <c r="H3438" i="4"/>
  <c r="R3420" i="4"/>
  <c r="R3422" i="4"/>
  <c r="R3424" i="4"/>
  <c r="R3426" i="4"/>
  <c r="R3428" i="4"/>
  <c r="R3430" i="4"/>
  <c r="R3432" i="4"/>
  <c r="R3434" i="4"/>
  <c r="R3436" i="4"/>
  <c r="R3438" i="4"/>
  <c r="R3421" i="4"/>
  <c r="R3423" i="4"/>
  <c r="R3425" i="4"/>
  <c r="R3427" i="4"/>
  <c r="R3429" i="4"/>
  <c r="R3431" i="4"/>
  <c r="R3433" i="4"/>
  <c r="R3435" i="4"/>
  <c r="R3437" i="4"/>
  <c r="R3439" i="4"/>
  <c r="R3419" i="4"/>
  <c r="R3410" i="4"/>
  <c r="R3412" i="4" s="1"/>
  <c r="L3410" i="4"/>
  <c r="L3412" i="4" s="1"/>
  <c r="L3421" i="4"/>
  <c r="L3423" i="4"/>
  <c r="L3425" i="4"/>
  <c r="L3427" i="4"/>
  <c r="L3429" i="4"/>
  <c r="L3431" i="4"/>
  <c r="L3433" i="4"/>
  <c r="L3435" i="4"/>
  <c r="L3437" i="4"/>
  <c r="L3439" i="4"/>
  <c r="L3422" i="4"/>
  <c r="L3426" i="4"/>
  <c r="L3430" i="4"/>
  <c r="L3434" i="4"/>
  <c r="L3438" i="4"/>
  <c r="L3420" i="4"/>
  <c r="L3424" i="4"/>
  <c r="L3428" i="4"/>
  <c r="L3432" i="4"/>
  <c r="L3436" i="4"/>
  <c r="L3419" i="4"/>
  <c r="N3075" i="4"/>
  <c r="N3091" i="4" s="1"/>
  <c r="R3474" i="4"/>
  <c r="R3476" i="4" s="1"/>
  <c r="R3484" i="4"/>
  <c r="R3486" i="4"/>
  <c r="R3488" i="4"/>
  <c r="R3490" i="4"/>
  <c r="R3492" i="4"/>
  <c r="R3494" i="4"/>
  <c r="R3496" i="4"/>
  <c r="R3498" i="4"/>
  <c r="R3500" i="4"/>
  <c r="R3502" i="4"/>
  <c r="R3487" i="4"/>
  <c r="R3493" i="4"/>
  <c r="R3497" i="4"/>
  <c r="R3501" i="4"/>
  <c r="R3485" i="4"/>
  <c r="R3489" i="4"/>
  <c r="R3491" i="4"/>
  <c r="R3495" i="4"/>
  <c r="R3499" i="4"/>
  <c r="R3503" i="4"/>
  <c r="R3483" i="4"/>
  <c r="R3467" i="4"/>
  <c r="R3527" i="4"/>
  <c r="R3465" i="4"/>
  <c r="J3474" i="4"/>
  <c r="J3476" i="4" s="1"/>
  <c r="J3484" i="4"/>
  <c r="J3486" i="4"/>
  <c r="J3488" i="4"/>
  <c r="J3490" i="4"/>
  <c r="J3492" i="4"/>
  <c r="J3494" i="4"/>
  <c r="J3496" i="4"/>
  <c r="J3498" i="4"/>
  <c r="J3500" i="4"/>
  <c r="J3502" i="4"/>
  <c r="J3483" i="4"/>
  <c r="J3485" i="4"/>
  <c r="J3487" i="4"/>
  <c r="J3489" i="4"/>
  <c r="J3491" i="4"/>
  <c r="J3493" i="4"/>
  <c r="J3495" i="4"/>
  <c r="J3497" i="4"/>
  <c r="J3499" i="4"/>
  <c r="J3501" i="4"/>
  <c r="J3503" i="4"/>
  <c r="J3527" i="4"/>
  <c r="J3467" i="4"/>
  <c r="J3465" i="4"/>
  <c r="H3403" i="4"/>
  <c r="R3401" i="4"/>
  <c r="H3401" i="4"/>
  <c r="P3474" i="4"/>
  <c r="P3476" i="4" s="1"/>
  <c r="P3483" i="4"/>
  <c r="P3484" i="4"/>
  <c r="P3486" i="4"/>
  <c r="P3488" i="4"/>
  <c r="P3490" i="4"/>
  <c r="P3492" i="4"/>
  <c r="P3494" i="4"/>
  <c r="P3496" i="4"/>
  <c r="P3498" i="4"/>
  <c r="P3500" i="4"/>
  <c r="P3502" i="4"/>
  <c r="P3485" i="4"/>
  <c r="P3487" i="4"/>
  <c r="P3489" i="4"/>
  <c r="P3491" i="4"/>
  <c r="P3493" i="4"/>
  <c r="P3495" i="4"/>
  <c r="P3497" i="4"/>
  <c r="P3499" i="4"/>
  <c r="P3501" i="4"/>
  <c r="P3503" i="4"/>
  <c r="P3465" i="4"/>
  <c r="P3527" i="4"/>
  <c r="P3467" i="4"/>
  <c r="H3474" i="4"/>
  <c r="H3476" i="4" s="1"/>
  <c r="H3483" i="4"/>
  <c r="H3485" i="4"/>
  <c r="H3487" i="4"/>
  <c r="H3489" i="4"/>
  <c r="H3491" i="4"/>
  <c r="H3493" i="4"/>
  <c r="H3495" i="4"/>
  <c r="H3497" i="4"/>
  <c r="H3499" i="4"/>
  <c r="H3501" i="4"/>
  <c r="H3503" i="4"/>
  <c r="H3486" i="4"/>
  <c r="H3488" i="4"/>
  <c r="H3490" i="4"/>
  <c r="H3492" i="4"/>
  <c r="H3494" i="4"/>
  <c r="H3496" i="4"/>
  <c r="H3498" i="4"/>
  <c r="H3500" i="4"/>
  <c r="H3502" i="4"/>
  <c r="H3484" i="4"/>
  <c r="H3527" i="4"/>
  <c r="H3465" i="4"/>
  <c r="H3467" i="4"/>
  <c r="H3267" i="4"/>
  <c r="J3267" i="4"/>
  <c r="P3267" i="4"/>
  <c r="R3267" i="4"/>
  <c r="L3267" i="4"/>
  <c r="L3283" i="4" s="1"/>
  <c r="N3267" i="4"/>
  <c r="N3283" i="4" s="1"/>
  <c r="R3203" i="4"/>
  <c r="H3203" i="4"/>
  <c r="J3203" i="4"/>
  <c r="L3203" i="4"/>
  <c r="N3203" i="4"/>
  <c r="P3203" i="4"/>
  <c r="N3139" i="4"/>
  <c r="P3139" i="4"/>
  <c r="R3139" i="4"/>
  <c r="J3139" i="4"/>
  <c r="L3139" i="4"/>
  <c r="T3145" i="4"/>
  <c r="T3147" i="4"/>
  <c r="H3139" i="4"/>
  <c r="P3075" i="4"/>
  <c r="J3075" i="4"/>
  <c r="L3075" i="4"/>
  <c r="R3075" i="4"/>
  <c r="H3075" i="4"/>
  <c r="J3011" i="4"/>
  <c r="J3027" i="4" s="1"/>
  <c r="L3011" i="4"/>
  <c r="L3027" i="4" s="1"/>
  <c r="P3011" i="4"/>
  <c r="H3011" i="4"/>
  <c r="N3011" i="4"/>
  <c r="R3011" i="4"/>
  <c r="R2947" i="4"/>
  <c r="P2947" i="4"/>
  <c r="H2947" i="4"/>
  <c r="L2947" i="4"/>
  <c r="J2947" i="4"/>
  <c r="T2953" i="4"/>
  <c r="T2955" i="4"/>
  <c r="N2947" i="4"/>
  <c r="T2963" i="4"/>
  <c r="T2964" i="4" s="1"/>
  <c r="J2883" i="4"/>
  <c r="L2883" i="4"/>
  <c r="N2883" i="4"/>
  <c r="P2883" i="4"/>
  <c r="R2883" i="4"/>
  <c r="T2891" i="4"/>
  <c r="H2883" i="4"/>
  <c r="T2899" i="4"/>
  <c r="T2900" i="4" s="1"/>
  <c r="T2889" i="4"/>
  <c r="P2819" i="4"/>
  <c r="J2819" i="4"/>
  <c r="N2819" i="4"/>
  <c r="L2819" i="4"/>
  <c r="H2819" i="4"/>
  <c r="T2835" i="4"/>
  <c r="J2691" i="4"/>
  <c r="L2691" i="4"/>
  <c r="L2707" i="4" s="1"/>
  <c r="P2691" i="4"/>
  <c r="N2691" i="4"/>
  <c r="R2691" i="4"/>
  <c r="H2691" i="4"/>
  <c r="H2707" i="4" s="1"/>
  <c r="R2563" i="4"/>
  <c r="H2563" i="4"/>
  <c r="J2563" i="4"/>
  <c r="L2563" i="4"/>
  <c r="N2563" i="4"/>
  <c r="P2563" i="4"/>
  <c r="T2579" i="4"/>
  <c r="T2580" i="4" s="1"/>
  <c r="T2569" i="4"/>
  <c r="R2499" i="4"/>
  <c r="P2499" i="4"/>
  <c r="H2499" i="4"/>
  <c r="J2499" i="4"/>
  <c r="L2499" i="4"/>
  <c r="N2499" i="4"/>
  <c r="T2515" i="4"/>
  <c r="N2435" i="4"/>
  <c r="J2435" i="4"/>
  <c r="L2435" i="4"/>
  <c r="H2435" i="4"/>
  <c r="R2435" i="4"/>
  <c r="P2371" i="4"/>
  <c r="L2371" i="4"/>
  <c r="R2371" i="4"/>
  <c r="H2371" i="4"/>
  <c r="J2371" i="4"/>
  <c r="N2371" i="4"/>
  <c r="P2307" i="4"/>
  <c r="J2307" i="4"/>
  <c r="R2307" i="4"/>
  <c r="N2307" i="4"/>
  <c r="H2307" i="4"/>
  <c r="L2307" i="4"/>
  <c r="T2323" i="4"/>
  <c r="N2243" i="4"/>
  <c r="P2243" i="4"/>
  <c r="R2243" i="4"/>
  <c r="T2245" i="4"/>
  <c r="T2258" i="4" s="1"/>
  <c r="T2260" i="4" s="1"/>
  <c r="T2181" i="4"/>
  <c r="T2194" i="4" s="1"/>
  <c r="T2196" i="4" s="1"/>
  <c r="T2117" i="4"/>
  <c r="T2121" i="4" s="1"/>
  <c r="L2179" i="4"/>
  <c r="R2179" i="4"/>
  <c r="J2179" i="4"/>
  <c r="P2179" i="4"/>
  <c r="H2179" i="4"/>
  <c r="N2179" i="4"/>
  <c r="P2115" i="4"/>
  <c r="N2115" i="4"/>
  <c r="R2115" i="4"/>
  <c r="L2115" i="4"/>
  <c r="J2115" i="4"/>
  <c r="H2115" i="4"/>
  <c r="T2131" i="4"/>
  <c r="J2051" i="4"/>
  <c r="L2051" i="4"/>
  <c r="P2051" i="4"/>
  <c r="R2051" i="4"/>
  <c r="N2051" i="4"/>
  <c r="H2051" i="4"/>
  <c r="P1987" i="4"/>
  <c r="R1987" i="4"/>
  <c r="T1939" i="4"/>
  <c r="L1987" i="4"/>
  <c r="H1987" i="4"/>
  <c r="N1987" i="4"/>
  <c r="J1987" i="4"/>
  <c r="P1923" i="4"/>
  <c r="J1923" i="4"/>
  <c r="L1923" i="4"/>
  <c r="R1923" i="4"/>
  <c r="N1923" i="4"/>
  <c r="H1923" i="4"/>
  <c r="T1870" i="4"/>
  <c r="R1870" i="4"/>
  <c r="P1870" i="4"/>
  <c r="N1870" i="4"/>
  <c r="L1870" i="4"/>
  <c r="J1870" i="4"/>
  <c r="H1870" i="4"/>
  <c r="S1875" i="4"/>
  <c r="Q1875" i="4"/>
  <c r="O1875" i="4"/>
  <c r="M1875" i="4"/>
  <c r="K1875" i="4"/>
  <c r="I1875" i="4"/>
  <c r="Q1874" i="4"/>
  <c r="O1874" i="4"/>
  <c r="M1874" i="4"/>
  <c r="K1874" i="4"/>
  <c r="I1874" i="4"/>
  <c r="S1870" i="4"/>
  <c r="Q1870" i="4"/>
  <c r="O1870" i="4"/>
  <c r="M1870" i="4"/>
  <c r="S1861" i="4"/>
  <c r="S1874" i="4" s="1"/>
  <c r="T1857" i="4"/>
  <c r="R1857" i="4"/>
  <c r="P1857" i="4"/>
  <c r="N1857" i="4"/>
  <c r="L1857" i="4"/>
  <c r="J1857" i="4"/>
  <c r="H1857" i="4"/>
  <c r="F1852" i="4"/>
  <c r="F1853" i="4" s="1"/>
  <c r="F1854" i="4" s="1"/>
  <c r="F1855" i="4" s="1"/>
  <c r="T1834" i="4"/>
  <c r="R1834" i="4"/>
  <c r="P1834" i="4"/>
  <c r="N1834" i="4"/>
  <c r="L1834" i="4"/>
  <c r="J1834" i="4"/>
  <c r="H1834" i="4"/>
  <c r="R1821" i="4"/>
  <c r="P1821" i="4"/>
  <c r="N1821" i="4"/>
  <c r="L1821" i="4"/>
  <c r="J1821" i="4"/>
  <c r="S1839" i="4"/>
  <c r="Q1839" i="4"/>
  <c r="O1839" i="4"/>
  <c r="M1839" i="4"/>
  <c r="K1839" i="4"/>
  <c r="I1839" i="4"/>
  <c r="Q1838" i="4"/>
  <c r="O1838" i="4"/>
  <c r="M1838" i="4"/>
  <c r="K1838" i="4"/>
  <c r="I1838" i="4"/>
  <c r="S1834" i="4"/>
  <c r="Q1834" i="4"/>
  <c r="O1834" i="4"/>
  <c r="M1834" i="4"/>
  <c r="S1825" i="4"/>
  <c r="S1838" i="4" s="1"/>
  <c r="T1821" i="4"/>
  <c r="T1839" i="4" s="1"/>
  <c r="H1821" i="4"/>
  <c r="F1816" i="4"/>
  <c r="F1817" i="4" s="1"/>
  <c r="F1818" i="4" s="1"/>
  <c r="F1819" i="4" s="1"/>
  <c r="R1798" i="4"/>
  <c r="T1761" i="4"/>
  <c r="R1761" i="4"/>
  <c r="P1761" i="4"/>
  <c r="N1761" i="4"/>
  <c r="L1761" i="4"/>
  <c r="J1761" i="4"/>
  <c r="H1761" i="4"/>
  <c r="T1798" i="4"/>
  <c r="P1798" i="4"/>
  <c r="N1798" i="4"/>
  <c r="L1798" i="4"/>
  <c r="J1798" i="4"/>
  <c r="H1798" i="4"/>
  <c r="S1803" i="4"/>
  <c r="Q1803" i="4"/>
  <c r="O1803" i="4"/>
  <c r="M1803" i="4"/>
  <c r="K1803" i="4"/>
  <c r="I1803" i="4"/>
  <c r="Q1802" i="4"/>
  <c r="O1802" i="4"/>
  <c r="M1802" i="4"/>
  <c r="K1802" i="4"/>
  <c r="I1802" i="4"/>
  <c r="S1798" i="4"/>
  <c r="Q1798" i="4"/>
  <c r="O1798" i="4"/>
  <c r="M1798" i="4"/>
  <c r="S1789" i="4"/>
  <c r="S1802" i="4" s="1"/>
  <c r="T1785" i="4"/>
  <c r="T1825" i="4" s="1"/>
  <c r="R1785" i="4"/>
  <c r="P1785" i="4"/>
  <c r="N1785" i="4"/>
  <c r="L1785" i="4"/>
  <c r="J1785" i="4"/>
  <c r="H1785" i="4"/>
  <c r="F1780" i="4"/>
  <c r="F1781" i="4" s="1"/>
  <c r="F1782" i="4" s="1"/>
  <c r="F1783" i="4" s="1"/>
  <c r="R2643" i="4" l="1"/>
  <c r="P2723" i="4"/>
  <c r="P2859" i="4"/>
  <c r="R2834" i="4"/>
  <c r="R2863" i="4"/>
  <c r="R2855" i="4"/>
  <c r="R2850" i="4"/>
  <c r="P2857" i="4"/>
  <c r="R2845" i="4"/>
  <c r="R2854" i="4"/>
  <c r="P2851" i="4"/>
  <c r="T2313" i="4"/>
  <c r="R2835" i="4"/>
  <c r="P2861" i="4"/>
  <c r="P2850" i="4"/>
  <c r="P2852" i="4"/>
  <c r="P2843" i="4"/>
  <c r="P2834" i="4"/>
  <c r="P2771" i="4"/>
  <c r="T2633" i="4"/>
  <c r="N2771" i="4"/>
  <c r="P2855" i="4"/>
  <c r="T3275" i="4"/>
  <c r="P2863" i="4"/>
  <c r="P2844" i="4"/>
  <c r="J2693" i="4"/>
  <c r="J2706" i="4" s="1"/>
  <c r="J2723" i="4" s="1"/>
  <c r="P2726" i="4"/>
  <c r="R2852" i="4"/>
  <c r="P2720" i="4"/>
  <c r="R2848" i="4"/>
  <c r="P2715" i="4"/>
  <c r="T2827" i="4"/>
  <c r="R2846" i="4"/>
  <c r="P2728" i="4"/>
  <c r="R2844" i="4"/>
  <c r="R2861" i="4"/>
  <c r="R2862" i="4"/>
  <c r="R2860" i="4"/>
  <c r="R2857" i="4"/>
  <c r="T3273" i="4"/>
  <c r="R2851" i="4"/>
  <c r="R2858" i="4"/>
  <c r="R2853" i="4"/>
  <c r="R2847" i="4"/>
  <c r="R2856" i="4"/>
  <c r="T3335" i="4"/>
  <c r="R2849" i="4"/>
  <c r="R2771" i="4"/>
  <c r="R2859" i="4"/>
  <c r="T3284" i="4"/>
  <c r="T2505" i="4"/>
  <c r="T2763" i="4"/>
  <c r="N2643" i="4"/>
  <c r="T2761" i="4"/>
  <c r="T3211" i="4"/>
  <c r="R2916" i="4"/>
  <c r="R2911" i="4"/>
  <c r="P2862" i="4"/>
  <c r="R2918" i="4"/>
  <c r="P2860" i="4"/>
  <c r="R2887" i="4"/>
  <c r="R2908" i="4"/>
  <c r="L2693" i="4"/>
  <c r="L2706" i="4" s="1"/>
  <c r="L2708" i="4" s="1"/>
  <c r="R2909" i="4"/>
  <c r="R2898" i="4"/>
  <c r="P2853" i="4"/>
  <c r="P2858" i="4"/>
  <c r="R2915" i="4"/>
  <c r="R2825" i="4"/>
  <c r="R2920" i="4"/>
  <c r="P2849" i="4"/>
  <c r="P2856" i="4"/>
  <c r="R2827" i="4"/>
  <c r="R2913" i="4"/>
  <c r="P2845" i="4"/>
  <c r="P2854" i="4"/>
  <c r="R2917" i="4"/>
  <c r="T2441" i="4"/>
  <c r="H2643" i="4"/>
  <c r="R2910" i="4"/>
  <c r="R2907" i="4"/>
  <c r="P2848" i="4"/>
  <c r="T3209" i="4"/>
  <c r="R2912" i="4"/>
  <c r="P2846" i="4"/>
  <c r="P2729" i="4"/>
  <c r="P2725" i="4"/>
  <c r="T3143" i="4"/>
  <c r="P2717" i="4"/>
  <c r="P2719" i="4"/>
  <c r="T3092" i="4"/>
  <c r="P2733" i="4"/>
  <c r="P2730" i="4"/>
  <c r="P2727" i="4"/>
  <c r="P2724" i="4"/>
  <c r="L2771" i="4"/>
  <c r="P2721" i="4"/>
  <c r="P2718" i="4"/>
  <c r="T3081" i="4"/>
  <c r="P2643" i="4"/>
  <c r="P2732" i="4"/>
  <c r="P2734" i="4"/>
  <c r="T2823" i="4"/>
  <c r="R2921" i="4"/>
  <c r="P2731" i="4"/>
  <c r="P2722" i="4"/>
  <c r="R2926" i="4"/>
  <c r="R2927" i="4"/>
  <c r="P2735" i="4"/>
  <c r="R2922" i="4"/>
  <c r="R2925" i="4"/>
  <c r="R2924" i="4"/>
  <c r="R2923" i="4"/>
  <c r="R2914" i="4"/>
  <c r="T2772" i="4"/>
  <c r="T2185" i="4"/>
  <c r="H2725" i="4"/>
  <c r="T2324" i="4"/>
  <c r="H2724" i="4"/>
  <c r="H2726" i="4"/>
  <c r="H2719" i="4"/>
  <c r="T2247" i="4"/>
  <c r="H2721" i="4"/>
  <c r="H2309" i="4"/>
  <c r="H2345" i="4" s="1"/>
  <c r="H2715" i="4"/>
  <c r="T2695" i="4"/>
  <c r="T2642" i="4"/>
  <c r="T2644" i="4" s="1"/>
  <c r="H2708" i="4"/>
  <c r="T2251" i="4"/>
  <c r="T3083" i="4"/>
  <c r="T3271" i="4"/>
  <c r="P3333" i="4"/>
  <c r="R2373" i="4"/>
  <c r="R2379" i="4" s="1"/>
  <c r="N2565" i="4"/>
  <c r="N2571" i="4" s="1"/>
  <c r="H2579" i="4"/>
  <c r="H2629" i="4"/>
  <c r="J2885" i="4"/>
  <c r="J2889" i="4" s="1"/>
  <c r="H3141" i="4"/>
  <c r="H3207" i="4" s="1"/>
  <c r="J3269" i="4"/>
  <c r="J3335" i="4" s="1"/>
  <c r="H2821" i="4"/>
  <c r="H2825" i="4" s="1"/>
  <c r="L2309" i="4"/>
  <c r="L2315" i="4" s="1"/>
  <c r="L2855" i="4"/>
  <c r="L2857" i="4"/>
  <c r="L2859" i="4"/>
  <c r="L2861" i="4"/>
  <c r="L2863" i="4"/>
  <c r="L2845" i="4"/>
  <c r="L2847" i="4"/>
  <c r="L2849" i="4"/>
  <c r="L2851" i="4"/>
  <c r="L2853" i="4"/>
  <c r="L2856" i="4"/>
  <c r="L2860" i="4"/>
  <c r="L2844" i="4"/>
  <c r="L2848" i="4"/>
  <c r="L2852" i="4"/>
  <c r="L2854" i="4"/>
  <c r="L2858" i="4"/>
  <c r="L2862" i="4"/>
  <c r="L2846" i="4"/>
  <c r="L2850" i="4"/>
  <c r="L2843" i="4"/>
  <c r="L2834" i="4"/>
  <c r="J2629" i="4"/>
  <c r="J2373" i="4"/>
  <c r="J2377" i="4" s="1"/>
  <c r="L2565" i="4"/>
  <c r="L2569" i="4" s="1"/>
  <c r="R2579" i="4"/>
  <c r="R2629" i="4"/>
  <c r="H2723" i="4"/>
  <c r="P2825" i="4"/>
  <c r="P2885" i="4"/>
  <c r="P2891" i="4" s="1"/>
  <c r="P2887" i="4"/>
  <c r="L3205" i="4"/>
  <c r="L3211" i="4" s="1"/>
  <c r="H3269" i="4"/>
  <c r="H3273" i="4" s="1"/>
  <c r="J3283" i="4"/>
  <c r="J3333" i="4"/>
  <c r="T2706" i="4"/>
  <c r="T2708" i="4" s="1"/>
  <c r="T2759" i="4"/>
  <c r="H2501" i="4"/>
  <c r="H2507" i="4" s="1"/>
  <c r="J3077" i="4"/>
  <c r="J3143" i="4" s="1"/>
  <c r="J2565" i="4"/>
  <c r="J2569" i="4" s="1"/>
  <c r="N2707" i="4"/>
  <c r="N2708" i="4" s="1"/>
  <c r="N2759" i="4"/>
  <c r="N2757" i="4"/>
  <c r="N3013" i="4"/>
  <c r="N3017" i="4" s="1"/>
  <c r="R3219" i="4"/>
  <c r="R3269" i="4"/>
  <c r="R3273" i="4" s="1"/>
  <c r="H3283" i="4"/>
  <c r="H3333" i="4"/>
  <c r="T3346" i="4"/>
  <c r="T3348" i="4" s="1"/>
  <c r="T3399" i="4"/>
  <c r="T3339" i="4"/>
  <c r="T3337" i="4"/>
  <c r="N2834" i="4"/>
  <c r="N2857" i="4"/>
  <c r="N2861" i="4"/>
  <c r="N2845" i="4"/>
  <c r="N2849" i="4"/>
  <c r="N2853" i="4"/>
  <c r="N2843" i="4"/>
  <c r="N2854" i="4"/>
  <c r="N2858" i="4"/>
  <c r="N2862" i="4"/>
  <c r="N2846" i="4"/>
  <c r="N2850" i="4"/>
  <c r="N2851" i="4"/>
  <c r="N2863" i="4"/>
  <c r="N2852" i="4"/>
  <c r="N2855" i="4"/>
  <c r="N2844" i="4"/>
  <c r="N2856" i="4"/>
  <c r="N2847" i="4"/>
  <c r="N2860" i="4"/>
  <c r="N2859" i="4"/>
  <c r="N2848" i="4"/>
  <c r="N2373" i="4"/>
  <c r="N2377" i="4" s="1"/>
  <c r="T2377" i="4"/>
  <c r="H2565" i="4"/>
  <c r="H2571" i="4" s="1"/>
  <c r="H2697" i="4"/>
  <c r="H2757" i="4"/>
  <c r="H2823" i="4" s="1"/>
  <c r="H2759" i="4"/>
  <c r="H2731" i="4"/>
  <c r="P2697" i="4"/>
  <c r="P2757" i="4"/>
  <c r="P2759" i="4"/>
  <c r="J3205" i="4"/>
  <c r="J3271" i="4" s="1"/>
  <c r="L3219" i="4"/>
  <c r="L3269" i="4"/>
  <c r="L3273" i="4" s="1"/>
  <c r="P2323" i="4"/>
  <c r="P2373" i="4"/>
  <c r="P2439" i="4" s="1"/>
  <c r="R2259" i="4"/>
  <c r="R2309" i="4"/>
  <c r="R2375" i="4" s="1"/>
  <c r="P2565" i="4"/>
  <c r="P2569" i="4" s="1"/>
  <c r="R2707" i="4"/>
  <c r="R2708" i="4" s="1"/>
  <c r="R2757" i="4"/>
  <c r="R2759" i="4"/>
  <c r="H2733" i="4"/>
  <c r="L2757" i="4"/>
  <c r="H2885" i="4"/>
  <c r="H2951" i="4" s="1"/>
  <c r="H2949" i="4"/>
  <c r="H3015" i="4" s="1"/>
  <c r="R3155" i="4"/>
  <c r="R3205" i="4"/>
  <c r="R3271" i="4" s="1"/>
  <c r="N3141" i="4"/>
  <c r="N3147" i="4" s="1"/>
  <c r="T2834" i="4"/>
  <c r="T2836" i="4" s="1"/>
  <c r="T2887" i="4"/>
  <c r="P2501" i="4"/>
  <c r="P2505" i="4" s="1"/>
  <c r="P2259" i="4"/>
  <c r="P2309" i="4"/>
  <c r="P2313" i="4" s="1"/>
  <c r="N2437" i="4"/>
  <c r="N2441" i="4" s="1"/>
  <c r="R2451" i="4"/>
  <c r="R2501" i="4"/>
  <c r="R2567" i="4" s="1"/>
  <c r="R2565" i="4"/>
  <c r="R2631" i="4" s="1"/>
  <c r="H2720" i="4"/>
  <c r="H2716" i="4"/>
  <c r="J2757" i="4"/>
  <c r="J3013" i="4"/>
  <c r="J3017" i="4" s="1"/>
  <c r="R3077" i="4"/>
  <c r="R3143" i="4" s="1"/>
  <c r="P3205" i="4"/>
  <c r="P3211" i="4" s="1"/>
  <c r="T2514" i="4"/>
  <c r="T2516" i="4" s="1"/>
  <c r="T2567" i="4"/>
  <c r="T2311" i="4"/>
  <c r="N3205" i="4"/>
  <c r="N3211" i="4" s="1"/>
  <c r="R2899" i="4"/>
  <c r="R2949" i="4"/>
  <c r="R2955" i="4" s="1"/>
  <c r="R2951" i="4"/>
  <c r="R3141" i="4"/>
  <c r="R3145" i="4" s="1"/>
  <c r="H2387" i="4"/>
  <c r="H2437" i="4"/>
  <c r="H2443" i="4" s="1"/>
  <c r="H2963" i="4"/>
  <c r="H3013" i="4"/>
  <c r="H3019" i="4" s="1"/>
  <c r="L3141" i="4"/>
  <c r="L3147" i="4" s="1"/>
  <c r="T3026" i="4"/>
  <c r="T3028" i="4" s="1"/>
  <c r="T3079" i="4"/>
  <c r="T2249" i="4"/>
  <c r="R2387" i="4"/>
  <c r="R2437" i="4"/>
  <c r="R2443" i="4" s="1"/>
  <c r="J2501" i="4"/>
  <c r="J2507" i="4" s="1"/>
  <c r="P2579" i="4"/>
  <c r="P2629" i="4"/>
  <c r="H2730" i="4"/>
  <c r="N2885" i="4"/>
  <c r="N2887" i="4"/>
  <c r="N2949" i="4"/>
  <c r="N2953" i="4" s="1"/>
  <c r="P3013" i="4"/>
  <c r="P3079" i="4" s="1"/>
  <c r="T3019" i="4"/>
  <c r="J3141" i="4"/>
  <c r="J3207" i="4" s="1"/>
  <c r="L3333" i="4"/>
  <c r="J2821" i="4"/>
  <c r="J2887" i="4" s="1"/>
  <c r="T2450" i="4"/>
  <c r="T2452" i="4" s="1"/>
  <c r="T2503" i="4"/>
  <c r="T2375" i="4"/>
  <c r="J2437" i="4"/>
  <c r="J2441" i="4" s="1"/>
  <c r="L3013" i="4"/>
  <c r="P2899" i="4"/>
  <c r="P2949" i="4"/>
  <c r="P2953" i="4" s="1"/>
  <c r="L2373" i="4"/>
  <c r="L2439" i="4" s="1"/>
  <c r="L2437" i="4"/>
  <c r="L2443" i="4" s="1"/>
  <c r="N2501" i="4"/>
  <c r="N2567" i="4" s="1"/>
  <c r="N2629" i="4"/>
  <c r="H2732" i="4"/>
  <c r="L2949" i="4"/>
  <c r="L2953" i="4" s="1"/>
  <c r="R2963" i="4"/>
  <c r="R3013" i="4"/>
  <c r="R3017" i="4" s="1"/>
  <c r="P3077" i="4"/>
  <c r="P3083" i="4" s="1"/>
  <c r="P3141" i="4"/>
  <c r="P3207" i="4" s="1"/>
  <c r="P3269" i="4"/>
  <c r="P3335" i="4" s="1"/>
  <c r="R3333" i="4"/>
  <c r="T2315" i="4"/>
  <c r="N2259" i="4"/>
  <c r="N2309" i="4"/>
  <c r="N2375" i="4" s="1"/>
  <c r="N3027" i="4"/>
  <c r="N3077" i="4"/>
  <c r="L2501" i="4"/>
  <c r="L2505" i="4" s="1"/>
  <c r="L2885" i="4"/>
  <c r="L2891" i="4" s="1"/>
  <c r="L2887" i="4"/>
  <c r="H3027" i="4"/>
  <c r="H3077" i="4"/>
  <c r="H3143" i="4" s="1"/>
  <c r="N3333" i="4"/>
  <c r="T2439" i="4"/>
  <c r="T2386" i="4"/>
  <c r="T2388" i="4" s="1"/>
  <c r="H2373" i="4"/>
  <c r="H2379" i="4" s="1"/>
  <c r="P2387" i="4"/>
  <c r="P2437" i="4"/>
  <c r="L2629" i="4"/>
  <c r="T2699" i="4"/>
  <c r="H2717" i="4"/>
  <c r="J2949" i="4"/>
  <c r="J2955" i="4" s="1"/>
  <c r="T3017" i="4"/>
  <c r="L3077" i="4"/>
  <c r="L3083" i="4" s="1"/>
  <c r="H3205" i="4"/>
  <c r="H3209" i="4" s="1"/>
  <c r="N3269" i="4"/>
  <c r="N3275" i="4" s="1"/>
  <c r="J2309" i="4"/>
  <c r="J2313" i="4" s="1"/>
  <c r="P3283" i="4"/>
  <c r="R3283" i="4"/>
  <c r="P3219" i="4"/>
  <c r="J3219" i="4"/>
  <c r="N3219" i="4"/>
  <c r="H3219" i="4"/>
  <c r="P3155" i="4"/>
  <c r="N3155" i="4"/>
  <c r="J3155" i="4"/>
  <c r="L3155" i="4"/>
  <c r="H3155" i="4"/>
  <c r="P3091" i="4"/>
  <c r="R3091" i="4"/>
  <c r="L3091" i="4"/>
  <c r="J3091" i="4"/>
  <c r="H3091" i="4"/>
  <c r="P3027" i="4"/>
  <c r="R3027" i="4"/>
  <c r="P2963" i="4"/>
  <c r="L2963" i="4"/>
  <c r="J2963" i="4"/>
  <c r="N2963" i="4"/>
  <c r="N2899" i="4"/>
  <c r="L2899" i="4"/>
  <c r="J2899" i="4"/>
  <c r="R2889" i="4"/>
  <c r="R2891" i="4"/>
  <c r="H2899" i="4"/>
  <c r="P2827" i="4"/>
  <c r="P2835" i="4"/>
  <c r="J2835" i="4"/>
  <c r="H2835" i="4"/>
  <c r="L2825" i="4"/>
  <c r="L2827" i="4"/>
  <c r="L2835" i="4"/>
  <c r="N2825" i="4"/>
  <c r="N2827" i="4"/>
  <c r="N2835" i="4"/>
  <c r="P2707" i="4"/>
  <c r="P2708" i="4" s="1"/>
  <c r="P2699" i="4"/>
  <c r="J2707" i="4"/>
  <c r="R2697" i="4"/>
  <c r="R2699" i="4"/>
  <c r="H2728" i="4"/>
  <c r="H2735" i="4"/>
  <c r="H2718" i="4"/>
  <c r="H2729" i="4"/>
  <c r="H2722" i="4"/>
  <c r="H2727" i="4"/>
  <c r="R2727" i="4"/>
  <c r="R2716" i="4"/>
  <c r="R2728" i="4"/>
  <c r="R2717" i="4"/>
  <c r="R2718" i="4"/>
  <c r="R2729" i="4"/>
  <c r="R2719" i="4"/>
  <c r="R2730" i="4"/>
  <c r="R2731" i="4"/>
  <c r="R2721" i="4"/>
  <c r="R2722" i="4"/>
  <c r="R2733" i="4"/>
  <c r="R2723" i="4"/>
  <c r="R2734" i="4"/>
  <c r="R2732" i="4"/>
  <c r="R2724" i="4"/>
  <c r="R2735" i="4"/>
  <c r="R2725" i="4"/>
  <c r="R2715" i="4"/>
  <c r="R2726" i="4"/>
  <c r="R2720" i="4"/>
  <c r="N2699" i="4"/>
  <c r="N2725" i="4"/>
  <c r="N2729" i="4"/>
  <c r="N2733" i="4"/>
  <c r="N2718" i="4"/>
  <c r="N2722" i="4"/>
  <c r="N2726" i="4"/>
  <c r="N2724" i="4"/>
  <c r="N2730" i="4"/>
  <c r="N2734" i="4"/>
  <c r="N2720" i="4"/>
  <c r="N2728" i="4"/>
  <c r="N2732" i="4"/>
  <c r="N2717" i="4"/>
  <c r="N2719" i="4"/>
  <c r="N2723" i="4"/>
  <c r="N2727" i="4"/>
  <c r="N2731" i="4"/>
  <c r="N2735" i="4"/>
  <c r="N2716" i="4"/>
  <c r="N2721" i="4"/>
  <c r="N2715" i="4"/>
  <c r="N2697" i="4"/>
  <c r="H2699" i="4"/>
  <c r="L2579" i="4"/>
  <c r="J2579" i="4"/>
  <c r="N2579" i="4"/>
  <c r="N2515" i="4"/>
  <c r="P2515" i="4"/>
  <c r="L2515" i="4"/>
  <c r="R2515" i="4"/>
  <c r="H2515" i="4"/>
  <c r="J2515" i="4"/>
  <c r="N2451" i="4"/>
  <c r="L2451" i="4"/>
  <c r="J2451" i="4"/>
  <c r="H2451" i="4"/>
  <c r="L2387" i="4"/>
  <c r="J2387" i="4"/>
  <c r="N2387" i="4"/>
  <c r="H2323" i="4"/>
  <c r="N2323" i="4"/>
  <c r="L2323" i="4"/>
  <c r="J2323" i="4"/>
  <c r="R2323" i="4"/>
  <c r="T2183" i="4"/>
  <c r="T2130" i="4"/>
  <c r="T2132" i="4" s="1"/>
  <c r="N2245" i="4"/>
  <c r="N2311" i="4" s="1"/>
  <c r="H2245" i="4"/>
  <c r="H2311" i="4" s="1"/>
  <c r="J2117" i="4"/>
  <c r="J2130" i="4" s="1"/>
  <c r="P2245" i="4"/>
  <c r="P2311" i="4" s="1"/>
  <c r="H2181" i="4"/>
  <c r="H2194" i="4" s="1"/>
  <c r="J2245" i="4"/>
  <c r="J2311" i="4" s="1"/>
  <c r="J2181" i="4"/>
  <c r="J2194" i="4" s="1"/>
  <c r="R2245" i="4"/>
  <c r="R2311" i="4" s="1"/>
  <c r="L2131" i="4"/>
  <c r="L2181" i="4"/>
  <c r="L2194" i="4" s="1"/>
  <c r="L2195" i="4"/>
  <c r="L2245" i="4"/>
  <c r="L2311" i="4" s="1"/>
  <c r="H2067" i="4"/>
  <c r="H2117" i="4"/>
  <c r="H2130" i="4" s="1"/>
  <c r="R2181" i="4"/>
  <c r="R2194" i="4" s="1"/>
  <c r="N2117" i="4"/>
  <c r="N2130" i="4" s="1"/>
  <c r="N2131" i="4"/>
  <c r="N2181" i="4"/>
  <c r="N2194" i="4" s="1"/>
  <c r="R2117" i="4"/>
  <c r="R2130" i="4" s="1"/>
  <c r="P2181" i="4"/>
  <c r="P2194" i="4" s="1"/>
  <c r="P2117" i="4"/>
  <c r="P2130" i="4" s="1"/>
  <c r="T2123" i="4"/>
  <c r="L2117" i="4"/>
  <c r="L2130" i="4" s="1"/>
  <c r="T2187" i="4"/>
  <c r="J2195" i="4"/>
  <c r="R2195" i="4"/>
  <c r="P2195" i="4"/>
  <c r="H2195" i="4"/>
  <c r="N2195" i="4"/>
  <c r="R2131" i="4"/>
  <c r="H2131" i="4"/>
  <c r="J2131" i="4"/>
  <c r="L2003" i="4"/>
  <c r="L2053" i="4"/>
  <c r="L2066" i="4" s="1"/>
  <c r="R2003" i="4"/>
  <c r="R2053" i="4"/>
  <c r="R2066" i="4" s="1"/>
  <c r="P2003" i="4"/>
  <c r="P2053" i="4"/>
  <c r="P2066" i="4" s="1"/>
  <c r="J2003" i="4"/>
  <c r="J2053" i="4"/>
  <c r="J2066" i="4" s="1"/>
  <c r="P2131" i="4"/>
  <c r="N2053" i="4"/>
  <c r="N2066" i="4" s="1"/>
  <c r="H2003" i="4"/>
  <c r="H2053" i="4"/>
  <c r="H2066" i="4" s="1"/>
  <c r="J2067" i="4"/>
  <c r="L2067" i="4"/>
  <c r="N2067" i="4"/>
  <c r="R2067" i="4"/>
  <c r="P2067" i="4"/>
  <c r="H1939" i="4"/>
  <c r="H1989" i="4"/>
  <c r="H2055" i="4" s="1"/>
  <c r="L1939" i="4"/>
  <c r="L1989" i="4"/>
  <c r="L2055" i="4" s="1"/>
  <c r="J1989" i="4"/>
  <c r="J2002" i="4" s="1"/>
  <c r="T1875" i="4"/>
  <c r="N1989" i="4"/>
  <c r="N2055" i="4" s="1"/>
  <c r="R1989" i="4"/>
  <c r="R2055" i="4" s="1"/>
  <c r="P1989" i="4"/>
  <c r="P2055" i="4" s="1"/>
  <c r="N2003" i="4"/>
  <c r="P1939" i="4"/>
  <c r="J1939" i="4"/>
  <c r="R1939" i="4"/>
  <c r="N1939" i="4"/>
  <c r="T1863" i="4"/>
  <c r="T1838" i="4"/>
  <c r="T1840" i="4" s="1"/>
  <c r="T1861" i="4"/>
  <c r="R1859" i="4"/>
  <c r="N1859" i="4"/>
  <c r="L1859" i="4"/>
  <c r="P1859" i="4"/>
  <c r="H1859" i="4"/>
  <c r="J1859" i="4"/>
  <c r="P1823" i="4"/>
  <c r="J1823" i="4"/>
  <c r="R1823" i="4"/>
  <c r="H1823" i="4"/>
  <c r="L1823" i="4"/>
  <c r="N1823" i="4"/>
  <c r="T1829" i="4"/>
  <c r="T1831" i="4"/>
  <c r="N1787" i="4"/>
  <c r="L1787" i="4"/>
  <c r="P1787" i="4"/>
  <c r="R1787" i="4"/>
  <c r="H1787" i="4"/>
  <c r="J1787" i="4"/>
  <c r="T1803" i="4"/>
  <c r="S1766" i="4"/>
  <c r="Q1766" i="4"/>
  <c r="O1766" i="4"/>
  <c r="M1766" i="4"/>
  <c r="K1766" i="4"/>
  <c r="I1766" i="4"/>
  <c r="Q1765" i="4"/>
  <c r="O1765" i="4"/>
  <c r="M1765" i="4"/>
  <c r="K1765" i="4"/>
  <c r="I1765" i="4"/>
  <c r="S1761" i="4"/>
  <c r="Q1761" i="4"/>
  <c r="O1761" i="4"/>
  <c r="M1761" i="4"/>
  <c r="S1752" i="4"/>
  <c r="S1765" i="4" s="1"/>
  <c r="T1748" i="4"/>
  <c r="R1748" i="4"/>
  <c r="P1748" i="4"/>
  <c r="N1748" i="4"/>
  <c r="L1748" i="4"/>
  <c r="J1748" i="4"/>
  <c r="H1748" i="4"/>
  <c r="F1743" i="4"/>
  <c r="F1744" i="4" s="1"/>
  <c r="F1745" i="4" s="1"/>
  <c r="F1746" i="4" s="1"/>
  <c r="T1724" i="4"/>
  <c r="R1724" i="4"/>
  <c r="P1724" i="4"/>
  <c r="N1724" i="4"/>
  <c r="L1724" i="4"/>
  <c r="J1724" i="4"/>
  <c r="H1724" i="4"/>
  <c r="T1711" i="4"/>
  <c r="T1752" i="4" s="1"/>
  <c r="T1765" i="4" s="1"/>
  <c r="R1711" i="4"/>
  <c r="P1711" i="4"/>
  <c r="N1711" i="4"/>
  <c r="L1711" i="4"/>
  <c r="J1711" i="4"/>
  <c r="S1729" i="4"/>
  <c r="Q1729" i="4"/>
  <c r="O1729" i="4"/>
  <c r="M1729" i="4"/>
  <c r="K1729" i="4"/>
  <c r="I1729" i="4"/>
  <c r="Q1728" i="4"/>
  <c r="O1728" i="4"/>
  <c r="M1728" i="4"/>
  <c r="K1728" i="4"/>
  <c r="I1728" i="4"/>
  <c r="S1724" i="4"/>
  <c r="Q1724" i="4"/>
  <c r="O1724" i="4"/>
  <c r="M1724" i="4"/>
  <c r="S1715" i="4"/>
  <c r="S1728" i="4" s="1"/>
  <c r="H1711" i="4"/>
  <c r="F1706" i="4"/>
  <c r="F1707" i="4" s="1"/>
  <c r="F1708" i="4" s="1"/>
  <c r="F1709" i="4" s="1"/>
  <c r="P2836" i="4" l="1"/>
  <c r="R2836" i="4"/>
  <c r="J2724" i="4"/>
  <c r="J2715" i="4"/>
  <c r="L2725" i="4"/>
  <c r="L2730" i="4"/>
  <c r="L2732" i="4"/>
  <c r="L2727" i="4"/>
  <c r="L2717" i="4"/>
  <c r="J2728" i="4"/>
  <c r="L2726" i="4"/>
  <c r="L2731" i="4"/>
  <c r="L2697" i="4"/>
  <c r="L2728" i="4"/>
  <c r="L2716" i="4"/>
  <c r="L2719" i="4"/>
  <c r="L2724" i="4"/>
  <c r="L2721" i="4"/>
  <c r="L2723" i="4"/>
  <c r="L2734" i="4"/>
  <c r="L2715" i="4"/>
  <c r="L2718" i="4"/>
  <c r="L2722" i="4"/>
  <c r="L2735" i="4"/>
  <c r="L2733" i="4"/>
  <c r="L2729" i="4"/>
  <c r="J2719" i="4"/>
  <c r="L2720" i="4"/>
  <c r="J2732" i="4"/>
  <c r="J2734" i="4"/>
  <c r="J2697" i="4"/>
  <c r="J2733" i="4"/>
  <c r="J2729" i="4"/>
  <c r="J2708" i="4"/>
  <c r="J2735" i="4"/>
  <c r="J2717" i="4"/>
  <c r="J2759" i="4"/>
  <c r="J2721" i="4"/>
  <c r="J2699" i="4"/>
  <c r="P2507" i="4"/>
  <c r="J2716" i="4"/>
  <c r="J2718" i="4"/>
  <c r="J3275" i="4"/>
  <c r="J2720" i="4"/>
  <c r="J2731" i="4"/>
  <c r="J2725" i="4"/>
  <c r="J2726" i="4"/>
  <c r="J2730" i="4"/>
  <c r="J2722" i="4"/>
  <c r="J2727" i="4"/>
  <c r="L2759" i="4"/>
  <c r="R2505" i="4"/>
  <c r="H2569" i="4"/>
  <c r="N2569" i="4"/>
  <c r="R3275" i="4"/>
  <c r="L2699" i="4"/>
  <c r="J2891" i="4"/>
  <c r="L2507" i="4"/>
  <c r="N3273" i="4"/>
  <c r="N2443" i="4"/>
  <c r="H3147" i="4"/>
  <c r="H2344" i="4"/>
  <c r="H3145" i="4"/>
  <c r="H3275" i="4"/>
  <c r="H2340" i="4"/>
  <c r="L2571" i="4"/>
  <c r="H2333" i="4"/>
  <c r="R2569" i="4"/>
  <c r="L2631" i="4"/>
  <c r="H2322" i="4"/>
  <c r="H2324" i="4" s="1"/>
  <c r="H2377" i="4"/>
  <c r="R2900" i="4"/>
  <c r="H2505" i="4"/>
  <c r="J2951" i="4"/>
  <c r="P2377" i="4"/>
  <c r="R2315" i="4"/>
  <c r="P2379" i="4"/>
  <c r="N3019" i="4"/>
  <c r="P2951" i="4"/>
  <c r="P2315" i="4"/>
  <c r="R2507" i="4"/>
  <c r="H2342" i="4"/>
  <c r="H3083" i="4"/>
  <c r="L2313" i="4"/>
  <c r="J3083" i="4"/>
  <c r="N3079" i="4"/>
  <c r="H2337" i="4"/>
  <c r="H2335" i="4"/>
  <c r="R3209" i="4"/>
  <c r="L2441" i="4"/>
  <c r="J2827" i="4"/>
  <c r="R3211" i="4"/>
  <c r="P3145" i="4"/>
  <c r="R2377" i="4"/>
  <c r="N2836" i="4"/>
  <c r="H2891" i="4"/>
  <c r="L2379" i="4"/>
  <c r="H2889" i="4"/>
  <c r="N3335" i="4"/>
  <c r="J3081" i="4"/>
  <c r="N2507" i="4"/>
  <c r="N2379" i="4"/>
  <c r="L3145" i="4"/>
  <c r="J3273" i="4"/>
  <c r="N2631" i="4"/>
  <c r="H2567" i="4"/>
  <c r="H2503" i="4"/>
  <c r="N2503" i="4"/>
  <c r="H2338" i="4"/>
  <c r="H2336" i="4"/>
  <c r="L2377" i="4"/>
  <c r="H2334" i="4"/>
  <c r="H2955" i="4"/>
  <c r="L2375" i="4"/>
  <c r="H2332" i="4"/>
  <c r="L2196" i="4"/>
  <c r="P2567" i="4"/>
  <c r="R2953" i="4"/>
  <c r="H2331" i="4"/>
  <c r="P3271" i="4"/>
  <c r="R3079" i="4"/>
  <c r="N2439" i="4"/>
  <c r="H2351" i="4"/>
  <c r="H2375" i="4"/>
  <c r="H2343" i="4"/>
  <c r="R3019" i="4"/>
  <c r="H2341" i="4"/>
  <c r="H2313" i="4"/>
  <c r="R2441" i="4"/>
  <c r="R2571" i="4"/>
  <c r="H2315" i="4"/>
  <c r="H2339" i="4"/>
  <c r="R2503" i="4"/>
  <c r="R3081" i="4"/>
  <c r="R3207" i="4"/>
  <c r="H3335" i="4"/>
  <c r="J3079" i="4"/>
  <c r="P2068" i="4"/>
  <c r="R3147" i="4"/>
  <c r="N3207" i="4"/>
  <c r="N2505" i="4"/>
  <c r="L2889" i="4"/>
  <c r="L3209" i="4"/>
  <c r="N3145" i="4"/>
  <c r="J3147" i="4"/>
  <c r="N3271" i="4"/>
  <c r="J3019" i="4"/>
  <c r="L2567" i="4"/>
  <c r="P2571" i="4"/>
  <c r="P2889" i="4"/>
  <c r="R3083" i="4"/>
  <c r="H3079" i="4"/>
  <c r="L2951" i="4"/>
  <c r="P2631" i="4"/>
  <c r="H2350" i="4"/>
  <c r="H2349" i="4"/>
  <c r="N3015" i="4"/>
  <c r="H3017" i="4"/>
  <c r="P3081" i="4"/>
  <c r="L3335" i="4"/>
  <c r="H2348" i="4"/>
  <c r="H2347" i="4"/>
  <c r="P2057" i="4"/>
  <c r="J2132" i="4"/>
  <c r="J2315" i="4"/>
  <c r="L2123" i="4"/>
  <c r="H2441" i="4"/>
  <c r="N2955" i="4"/>
  <c r="H2346" i="4"/>
  <c r="L3026" i="4"/>
  <c r="L3028" i="4" s="1"/>
  <c r="L3035" i="4"/>
  <c r="L3039" i="4"/>
  <c r="L3043" i="4"/>
  <c r="L3047" i="4"/>
  <c r="L3051" i="4"/>
  <c r="L3055" i="4"/>
  <c r="L3036" i="4"/>
  <c r="L3040" i="4"/>
  <c r="L3044" i="4"/>
  <c r="L3048" i="4"/>
  <c r="L3052" i="4"/>
  <c r="L3038" i="4"/>
  <c r="L3049" i="4"/>
  <c r="L3042" i="4"/>
  <c r="L3045" i="4"/>
  <c r="L3054" i="4"/>
  <c r="L3037" i="4"/>
  <c r="L3046" i="4"/>
  <c r="L3050" i="4"/>
  <c r="L3041" i="4"/>
  <c r="L3053" i="4"/>
  <c r="L3017" i="4"/>
  <c r="J2770" i="4"/>
  <c r="J2761" i="4"/>
  <c r="J2763" i="4"/>
  <c r="H3218" i="4"/>
  <c r="H3220" i="4" s="1"/>
  <c r="H3227" i="4"/>
  <c r="H3229" i="4"/>
  <c r="H3231" i="4"/>
  <c r="H3233" i="4"/>
  <c r="H3235" i="4"/>
  <c r="H3237" i="4"/>
  <c r="H3239" i="4"/>
  <c r="H3241" i="4"/>
  <c r="H3243" i="4"/>
  <c r="H3245" i="4"/>
  <c r="H3247" i="4"/>
  <c r="H3242" i="4"/>
  <c r="H3228" i="4"/>
  <c r="H3234" i="4"/>
  <c r="H3244" i="4"/>
  <c r="H3240" i="4"/>
  <c r="H3236" i="4"/>
  <c r="H3238" i="4"/>
  <c r="H3230" i="4"/>
  <c r="H3246" i="4"/>
  <c r="H3232" i="4"/>
  <c r="L2642" i="4"/>
  <c r="L2644" i="4" s="1"/>
  <c r="L2656" i="4"/>
  <c r="L2668" i="4"/>
  <c r="L2661" i="4"/>
  <c r="L2652" i="4"/>
  <c r="L2664" i="4"/>
  <c r="L2655" i="4"/>
  <c r="L2658" i="4"/>
  <c r="L2671" i="4"/>
  <c r="L2659" i="4"/>
  <c r="L2669" i="4"/>
  <c r="L2653" i="4"/>
  <c r="L2657" i="4"/>
  <c r="L2660" i="4"/>
  <c r="L2663" i="4"/>
  <c r="L2651" i="4"/>
  <c r="L2667" i="4"/>
  <c r="L2654" i="4"/>
  <c r="L2662" i="4"/>
  <c r="L2670" i="4"/>
  <c r="L2665" i="4"/>
  <c r="L2666" i="4"/>
  <c r="L2695" i="4"/>
  <c r="L2633" i="4"/>
  <c r="L2635" i="4"/>
  <c r="N3090" i="4"/>
  <c r="N3092" i="4" s="1"/>
  <c r="N3099" i="4"/>
  <c r="N3102" i="4"/>
  <c r="N3106" i="4"/>
  <c r="N3110" i="4"/>
  <c r="N3114" i="4"/>
  <c r="N3118" i="4"/>
  <c r="N3103" i="4"/>
  <c r="N3107" i="4"/>
  <c r="N3111" i="4"/>
  <c r="N3115" i="4"/>
  <c r="N3119" i="4"/>
  <c r="N3105" i="4"/>
  <c r="N3108" i="4"/>
  <c r="N3117" i="4"/>
  <c r="N3101" i="4"/>
  <c r="N3112" i="4"/>
  <c r="N3100" i="4"/>
  <c r="N3104" i="4"/>
  <c r="N3109" i="4"/>
  <c r="N3113" i="4"/>
  <c r="N3116" i="4"/>
  <c r="N3083" i="4"/>
  <c r="N3081" i="4"/>
  <c r="P3282" i="4"/>
  <c r="P3284" i="4" s="1"/>
  <c r="P3292" i="4"/>
  <c r="P3294" i="4"/>
  <c r="P3296" i="4"/>
  <c r="P3298" i="4"/>
  <c r="P3300" i="4"/>
  <c r="P3302" i="4"/>
  <c r="P3304" i="4"/>
  <c r="P3306" i="4"/>
  <c r="P3308" i="4"/>
  <c r="P3310" i="4"/>
  <c r="P3293" i="4"/>
  <c r="P3303" i="4"/>
  <c r="P3309" i="4"/>
  <c r="P3295" i="4"/>
  <c r="P3301" i="4"/>
  <c r="P3311" i="4"/>
  <c r="P3305" i="4"/>
  <c r="P3307" i="4"/>
  <c r="P3297" i="4"/>
  <c r="P3299" i="4"/>
  <c r="P3291" i="4"/>
  <c r="L2469" i="4"/>
  <c r="L2459" i="4"/>
  <c r="L2450" i="4"/>
  <c r="L2452" i="4" s="1"/>
  <c r="H2761" i="4"/>
  <c r="R3154" i="4"/>
  <c r="R3156" i="4" s="1"/>
  <c r="R3165" i="4"/>
  <c r="R3167" i="4"/>
  <c r="R3169" i="4"/>
  <c r="R3171" i="4"/>
  <c r="R3173" i="4"/>
  <c r="R3175" i="4"/>
  <c r="R3177" i="4"/>
  <c r="R3179" i="4"/>
  <c r="R3181" i="4"/>
  <c r="R3183" i="4"/>
  <c r="R3163" i="4"/>
  <c r="R3164" i="4"/>
  <c r="R3168" i="4"/>
  <c r="R3172" i="4"/>
  <c r="R3176" i="4"/>
  <c r="R3180" i="4"/>
  <c r="R3170" i="4"/>
  <c r="R3182" i="4"/>
  <c r="R3166" i="4"/>
  <c r="R3178" i="4"/>
  <c r="R3174" i="4"/>
  <c r="P2333" i="4"/>
  <c r="P2341" i="4"/>
  <c r="P2345" i="4"/>
  <c r="P2335" i="4"/>
  <c r="P2343" i="4"/>
  <c r="P2349" i="4"/>
  <c r="P2332" i="4"/>
  <c r="P2339" i="4"/>
  <c r="P2351" i="4"/>
  <c r="P2344" i="4"/>
  <c r="P2337" i="4"/>
  <c r="P2347" i="4"/>
  <c r="P2348" i="4"/>
  <c r="P2342" i="4"/>
  <c r="P2334" i="4"/>
  <c r="P2346" i="4"/>
  <c r="P2338" i="4"/>
  <c r="P2331" i="4"/>
  <c r="P2336" i="4"/>
  <c r="P2350" i="4"/>
  <c r="P2340" i="4"/>
  <c r="P2322" i="4"/>
  <c r="P2324" i="4" s="1"/>
  <c r="J2567" i="4"/>
  <c r="N2578" i="4"/>
  <c r="N2580" i="4" s="1"/>
  <c r="N2595" i="4"/>
  <c r="N2600" i="4"/>
  <c r="N2587" i="4"/>
  <c r="N2588" i="4"/>
  <c r="N2605" i="4"/>
  <c r="N2591" i="4"/>
  <c r="N2596" i="4"/>
  <c r="N2601" i="4"/>
  <c r="N2594" i="4"/>
  <c r="N2599" i="4"/>
  <c r="N2604" i="4"/>
  <c r="N2592" i="4"/>
  <c r="N2597" i="4"/>
  <c r="N2607" i="4"/>
  <c r="N2590" i="4"/>
  <c r="N2602" i="4"/>
  <c r="N2589" i="4"/>
  <c r="N2603" i="4"/>
  <c r="N2598" i="4"/>
  <c r="N2593" i="4"/>
  <c r="N2606" i="4"/>
  <c r="R2770" i="4"/>
  <c r="R2823" i="4"/>
  <c r="R2761" i="4"/>
  <c r="R2763" i="4"/>
  <c r="H2187" i="4"/>
  <c r="J2505" i="4"/>
  <c r="L2836" i="4"/>
  <c r="N3346" i="4"/>
  <c r="N3348" i="4" s="1"/>
  <c r="N3357" i="4"/>
  <c r="N3359" i="4"/>
  <c r="N3361" i="4"/>
  <c r="N3363" i="4"/>
  <c r="N3365" i="4"/>
  <c r="N3367" i="4"/>
  <c r="N3369" i="4"/>
  <c r="N3371" i="4"/>
  <c r="N3373" i="4"/>
  <c r="N3375" i="4"/>
  <c r="N3355" i="4"/>
  <c r="N3356" i="4"/>
  <c r="N3368" i="4"/>
  <c r="N3360" i="4"/>
  <c r="N3366" i="4"/>
  <c r="N3372" i="4"/>
  <c r="N3358" i="4"/>
  <c r="N3362" i="4"/>
  <c r="N3364" i="4"/>
  <c r="N3370" i="4"/>
  <c r="N3374" i="4"/>
  <c r="N3337" i="4"/>
  <c r="N3339" i="4"/>
  <c r="N3399" i="4"/>
  <c r="J2439" i="4"/>
  <c r="J3163" i="4"/>
  <c r="J3165" i="4"/>
  <c r="J3167" i="4"/>
  <c r="J3169" i="4"/>
  <c r="J3171" i="4"/>
  <c r="J3173" i="4"/>
  <c r="J3175" i="4"/>
  <c r="J3177" i="4"/>
  <c r="J3179" i="4"/>
  <c r="J3181" i="4"/>
  <c r="J3183" i="4"/>
  <c r="J3154" i="4"/>
  <c r="J3156" i="4" s="1"/>
  <c r="J3164" i="4"/>
  <c r="J3168" i="4"/>
  <c r="J3172" i="4"/>
  <c r="J3176" i="4"/>
  <c r="J3180" i="4"/>
  <c r="J3170" i="4"/>
  <c r="J3174" i="4"/>
  <c r="J3166" i="4"/>
  <c r="J3178" i="4"/>
  <c r="J3182" i="4"/>
  <c r="P3218" i="4"/>
  <c r="P3229" i="4"/>
  <c r="P3231" i="4"/>
  <c r="P3233" i="4"/>
  <c r="P3235" i="4"/>
  <c r="P3237" i="4"/>
  <c r="P3239" i="4"/>
  <c r="P3241" i="4"/>
  <c r="P3243" i="4"/>
  <c r="P3245" i="4"/>
  <c r="P3247" i="4"/>
  <c r="P3236" i="4"/>
  <c r="P3246" i="4"/>
  <c r="P3228" i="4"/>
  <c r="P3227" i="4"/>
  <c r="P3238" i="4"/>
  <c r="P3234" i="4"/>
  <c r="P3244" i="4"/>
  <c r="P3230" i="4"/>
  <c r="P3232" i="4"/>
  <c r="P3240" i="4"/>
  <c r="P3242" i="4"/>
  <c r="H2962" i="4"/>
  <c r="H2964" i="4" s="1"/>
  <c r="H2971" i="4"/>
  <c r="H2973" i="4"/>
  <c r="H2975" i="4"/>
  <c r="H2977" i="4"/>
  <c r="H2979" i="4"/>
  <c r="H2981" i="4"/>
  <c r="H2983" i="4"/>
  <c r="H2985" i="4"/>
  <c r="H2987" i="4"/>
  <c r="H2989" i="4"/>
  <c r="H2991" i="4"/>
  <c r="H2986" i="4"/>
  <c r="H2976" i="4"/>
  <c r="H2984" i="4"/>
  <c r="H2988" i="4"/>
  <c r="H2978" i="4"/>
  <c r="H2982" i="4"/>
  <c r="H2990" i="4"/>
  <c r="H2974" i="4"/>
  <c r="H2980" i="4"/>
  <c r="H2972" i="4"/>
  <c r="P2590" i="4"/>
  <c r="P2607" i="4"/>
  <c r="P2595" i="4"/>
  <c r="P2600" i="4"/>
  <c r="P2578" i="4"/>
  <c r="P2580" i="4" s="1"/>
  <c r="P2603" i="4"/>
  <c r="P2591" i="4"/>
  <c r="P2589" i="4"/>
  <c r="P2606" i="4"/>
  <c r="P2594" i="4"/>
  <c r="P2599" i="4"/>
  <c r="P2604" i="4"/>
  <c r="P2601" i="4"/>
  <c r="P2596" i="4"/>
  <c r="P2602" i="4"/>
  <c r="P2597" i="4"/>
  <c r="P2592" i="4"/>
  <c r="P2587" i="4"/>
  <c r="P2598" i="4"/>
  <c r="P2593" i="4"/>
  <c r="P2605" i="4"/>
  <c r="P2588" i="4"/>
  <c r="J3145" i="4"/>
  <c r="R3291" i="4"/>
  <c r="R3282" i="4"/>
  <c r="R3284" i="4" s="1"/>
  <c r="R3307" i="4"/>
  <c r="R3293" i="4"/>
  <c r="R3298" i="4"/>
  <c r="R3299" i="4"/>
  <c r="R3304" i="4"/>
  <c r="R3309" i="4"/>
  <c r="R3305" i="4"/>
  <c r="R3310" i="4"/>
  <c r="R3296" i="4"/>
  <c r="R3301" i="4"/>
  <c r="R3306" i="4"/>
  <c r="R3297" i="4"/>
  <c r="R3302" i="4"/>
  <c r="R3294" i="4"/>
  <c r="R3295" i="4"/>
  <c r="R3292" i="4"/>
  <c r="R3300" i="4"/>
  <c r="R3303" i="4"/>
  <c r="R3308" i="4"/>
  <c r="R3311" i="4"/>
  <c r="J2578" i="4"/>
  <c r="J2580" i="4" s="1"/>
  <c r="J2593" i="4"/>
  <c r="J2598" i="4"/>
  <c r="J2603" i="4"/>
  <c r="J2589" i="4"/>
  <c r="J2606" i="4"/>
  <c r="J2594" i="4"/>
  <c r="J2599" i="4"/>
  <c r="J2592" i="4"/>
  <c r="J2602" i="4"/>
  <c r="J2590" i="4"/>
  <c r="J2607" i="4"/>
  <c r="J2596" i="4"/>
  <c r="J2601" i="4"/>
  <c r="J2591" i="4"/>
  <c r="J2604" i="4"/>
  <c r="J2595" i="4"/>
  <c r="J2587" i="4"/>
  <c r="J2605" i="4"/>
  <c r="J2597" i="4"/>
  <c r="J2588" i="4"/>
  <c r="J2600" i="4"/>
  <c r="H3271" i="4"/>
  <c r="J3291" i="4"/>
  <c r="J3282" i="4"/>
  <c r="J3284" i="4" s="1"/>
  <c r="J3293" i="4"/>
  <c r="J3295" i="4"/>
  <c r="J3297" i="4"/>
  <c r="J3299" i="4"/>
  <c r="J3301" i="4"/>
  <c r="J3303" i="4"/>
  <c r="J3305" i="4"/>
  <c r="J3307" i="4"/>
  <c r="J3309" i="4"/>
  <c r="J3311" i="4"/>
  <c r="J3298" i="4"/>
  <c r="J3308" i="4"/>
  <c r="J3300" i="4"/>
  <c r="J3296" i="4"/>
  <c r="J3306" i="4"/>
  <c r="J3292" i="4"/>
  <c r="J3310" i="4"/>
  <c r="J3302" i="4"/>
  <c r="J3304" i="4"/>
  <c r="J3294" i="4"/>
  <c r="J3346" i="4"/>
  <c r="J3348" i="4" s="1"/>
  <c r="J3357" i="4"/>
  <c r="J3359" i="4"/>
  <c r="J3361" i="4"/>
  <c r="J3363" i="4"/>
  <c r="J3365" i="4"/>
  <c r="J3367" i="4"/>
  <c r="J3369" i="4"/>
  <c r="J3371" i="4"/>
  <c r="J3373" i="4"/>
  <c r="J3375" i="4"/>
  <c r="J3356" i="4"/>
  <c r="J3358" i="4"/>
  <c r="J3360" i="4"/>
  <c r="J3362" i="4"/>
  <c r="J3364" i="4"/>
  <c r="J3366" i="4"/>
  <c r="J3368" i="4"/>
  <c r="J3370" i="4"/>
  <c r="J3372" i="4"/>
  <c r="J3374" i="4"/>
  <c r="J3355" i="4"/>
  <c r="J3399" i="4"/>
  <c r="J3337" i="4"/>
  <c r="J3339" i="4"/>
  <c r="J3218" i="4"/>
  <c r="J3220" i="4" s="1"/>
  <c r="J3229" i="4"/>
  <c r="J3231" i="4"/>
  <c r="J3233" i="4"/>
  <c r="J3235" i="4"/>
  <c r="J3237" i="4"/>
  <c r="J3239" i="4"/>
  <c r="J3241" i="4"/>
  <c r="J3243" i="4"/>
  <c r="J3245" i="4"/>
  <c r="J3247" i="4"/>
  <c r="J3232" i="4"/>
  <c r="J3242" i="4"/>
  <c r="J3234" i="4"/>
  <c r="J3230" i="4"/>
  <c r="J3240" i="4"/>
  <c r="J3227" i="4"/>
  <c r="J3238" i="4"/>
  <c r="J3244" i="4"/>
  <c r="J3246" i="4"/>
  <c r="J3236" i="4"/>
  <c r="J3228" i="4"/>
  <c r="H2196" i="4"/>
  <c r="R2187" i="4"/>
  <c r="J2379" i="4"/>
  <c r="L3090" i="4"/>
  <c r="L3092" i="4" s="1"/>
  <c r="L3100" i="4"/>
  <c r="L3102" i="4"/>
  <c r="L3104" i="4"/>
  <c r="L3106" i="4"/>
  <c r="L3108" i="4"/>
  <c r="L3110" i="4"/>
  <c r="L3112" i="4"/>
  <c r="L3114" i="4"/>
  <c r="L3116" i="4"/>
  <c r="L3118" i="4"/>
  <c r="L3103" i="4"/>
  <c r="L3107" i="4"/>
  <c r="L3111" i="4"/>
  <c r="L3115" i="4"/>
  <c r="L3119" i="4"/>
  <c r="L3105" i="4"/>
  <c r="L3109" i="4"/>
  <c r="L3101" i="4"/>
  <c r="L3099" i="4"/>
  <c r="L3113" i="4"/>
  <c r="L3117" i="4"/>
  <c r="P3143" i="4"/>
  <c r="J2469" i="4"/>
  <c r="J2459" i="4"/>
  <c r="J2450" i="4"/>
  <c r="J2452" i="4" s="1"/>
  <c r="P2651" i="4"/>
  <c r="P2658" i="4"/>
  <c r="P2670" i="4"/>
  <c r="P2663" i="4"/>
  <c r="P2654" i="4"/>
  <c r="P2666" i="4"/>
  <c r="P2664" i="4"/>
  <c r="P2667" i="4"/>
  <c r="P2661" i="4"/>
  <c r="P2652" i="4"/>
  <c r="P2659" i="4"/>
  <c r="P2662" i="4"/>
  <c r="P2665" i="4"/>
  <c r="P2669" i="4"/>
  <c r="P2642" i="4"/>
  <c r="P2644" i="4" s="1"/>
  <c r="P2653" i="4"/>
  <c r="P2660" i="4"/>
  <c r="P2668" i="4"/>
  <c r="P2655" i="4"/>
  <c r="P2671" i="4"/>
  <c r="P2656" i="4"/>
  <c r="P2657" i="4"/>
  <c r="P2633" i="4"/>
  <c r="P2635" i="4"/>
  <c r="P2695" i="4"/>
  <c r="L3143" i="4"/>
  <c r="H2908" i="4"/>
  <c r="H2910" i="4"/>
  <c r="H2912" i="4"/>
  <c r="H2914" i="4"/>
  <c r="H2916" i="4"/>
  <c r="H2921" i="4"/>
  <c r="H2898" i="4"/>
  <c r="H2900" i="4" s="1"/>
  <c r="H2919" i="4"/>
  <c r="H2915" i="4"/>
  <c r="H2924" i="4"/>
  <c r="H2926" i="4"/>
  <c r="H2920" i="4"/>
  <c r="H2911" i="4"/>
  <c r="H2918" i="4"/>
  <c r="H2925" i="4"/>
  <c r="H2917" i="4"/>
  <c r="H2922" i="4"/>
  <c r="H2907" i="4"/>
  <c r="H2909" i="4"/>
  <c r="H2923" i="4"/>
  <c r="H2927" i="4"/>
  <c r="H2913" i="4"/>
  <c r="H2578" i="4"/>
  <c r="H2580" i="4" s="1"/>
  <c r="H2598" i="4"/>
  <c r="H2599" i="4"/>
  <c r="H2590" i="4"/>
  <c r="H2602" i="4"/>
  <c r="H2591" i="4"/>
  <c r="H2603" i="4"/>
  <c r="H2593" i="4"/>
  <c r="H2605" i="4"/>
  <c r="H2594" i="4"/>
  <c r="H2606" i="4"/>
  <c r="H2595" i="4"/>
  <c r="H2607" i="4"/>
  <c r="H2587" i="4"/>
  <c r="H2596" i="4"/>
  <c r="H2588" i="4"/>
  <c r="H2589" i="4"/>
  <c r="H2592" i="4"/>
  <c r="H2597" i="4"/>
  <c r="H2600" i="4"/>
  <c r="H2601" i="4"/>
  <c r="H2604" i="4"/>
  <c r="H3291" i="4"/>
  <c r="H3292" i="4"/>
  <c r="H3294" i="4"/>
  <c r="H3296" i="4"/>
  <c r="H3298" i="4"/>
  <c r="H3300" i="4"/>
  <c r="H3302" i="4"/>
  <c r="H3304" i="4"/>
  <c r="H3306" i="4"/>
  <c r="H3308" i="4"/>
  <c r="H3310" i="4"/>
  <c r="H3293" i="4"/>
  <c r="H3295" i="4"/>
  <c r="H3297" i="4"/>
  <c r="H3299" i="4"/>
  <c r="H3301" i="4"/>
  <c r="H3303" i="4"/>
  <c r="H3305" i="4"/>
  <c r="H3307" i="4"/>
  <c r="H3309" i="4"/>
  <c r="H3311" i="4"/>
  <c r="H3282" i="4"/>
  <c r="H3284" i="4" s="1"/>
  <c r="J3209" i="4"/>
  <c r="R2474" i="4"/>
  <c r="R2461" i="4"/>
  <c r="R2468" i="4"/>
  <c r="R2386" i="4"/>
  <c r="R2388" i="4" s="1"/>
  <c r="R2478" i="4"/>
  <c r="R2465" i="4"/>
  <c r="R2475" i="4"/>
  <c r="R2462" i="4"/>
  <c r="R2466" i="4"/>
  <c r="R2470" i="4"/>
  <c r="R2404" i="4"/>
  <c r="R2477" i="4"/>
  <c r="R2398" i="4"/>
  <c r="R2473" i="4"/>
  <c r="R2396" i="4"/>
  <c r="R2399" i="4"/>
  <c r="R2402" i="4"/>
  <c r="R2405" i="4"/>
  <c r="R2408" i="4"/>
  <c r="R2411" i="4"/>
  <c r="R2407" i="4"/>
  <c r="R2476" i="4"/>
  <c r="R2414" i="4"/>
  <c r="R2464" i="4"/>
  <c r="R2472" i="4"/>
  <c r="R2460" i="4"/>
  <c r="R2397" i="4"/>
  <c r="R2400" i="4"/>
  <c r="R2403" i="4"/>
  <c r="R2406" i="4"/>
  <c r="R2409" i="4"/>
  <c r="R2412" i="4"/>
  <c r="R2395" i="4"/>
  <c r="R2401" i="4"/>
  <c r="R2413" i="4"/>
  <c r="R2479" i="4"/>
  <c r="R2467" i="4"/>
  <c r="R2410" i="4"/>
  <c r="R2463" i="4"/>
  <c r="R2415" i="4"/>
  <c r="R2471" i="4"/>
  <c r="L3292" i="4"/>
  <c r="L3294" i="4"/>
  <c r="L3296" i="4"/>
  <c r="L3298" i="4"/>
  <c r="L3300" i="4"/>
  <c r="L3302" i="4"/>
  <c r="L3304" i="4"/>
  <c r="L3306" i="4"/>
  <c r="L3308" i="4"/>
  <c r="L3310" i="4"/>
  <c r="L3291" i="4"/>
  <c r="L3282" i="4"/>
  <c r="L3284" i="4" s="1"/>
  <c r="L3293" i="4"/>
  <c r="L3295" i="4"/>
  <c r="L3297" i="4"/>
  <c r="L3299" i="4"/>
  <c r="L3301" i="4"/>
  <c r="L3303" i="4"/>
  <c r="L3305" i="4"/>
  <c r="L3307" i="4"/>
  <c r="L3309" i="4"/>
  <c r="L3311" i="4"/>
  <c r="L3275" i="4"/>
  <c r="H3346" i="4"/>
  <c r="H3348" i="4" s="1"/>
  <c r="H3358" i="4"/>
  <c r="H3364" i="4"/>
  <c r="H3370" i="4"/>
  <c r="H3355" i="4"/>
  <c r="H3357" i="4"/>
  <c r="H3365" i="4"/>
  <c r="H3375" i="4"/>
  <c r="H3356" i="4"/>
  <c r="H3362" i="4"/>
  <c r="H3366" i="4"/>
  <c r="H3372" i="4"/>
  <c r="H3361" i="4"/>
  <c r="H3371" i="4"/>
  <c r="H3360" i="4"/>
  <c r="H3368" i="4"/>
  <c r="H3374" i="4"/>
  <c r="H3363" i="4"/>
  <c r="H3359" i="4"/>
  <c r="H3367" i="4"/>
  <c r="H3373" i="4"/>
  <c r="H3369" i="4"/>
  <c r="H3337" i="4"/>
  <c r="H3339" i="4"/>
  <c r="H3399" i="4"/>
  <c r="N2898" i="4"/>
  <c r="N2900" i="4" s="1"/>
  <c r="N2908" i="4"/>
  <c r="N2910" i="4"/>
  <c r="N2912" i="4"/>
  <c r="N2914" i="4"/>
  <c r="N2916" i="4"/>
  <c r="N2918" i="4"/>
  <c r="N2920" i="4"/>
  <c r="N2922" i="4"/>
  <c r="N2909" i="4"/>
  <c r="N2919" i="4"/>
  <c r="N2917" i="4"/>
  <c r="N2915" i="4"/>
  <c r="N2907" i="4"/>
  <c r="N2924" i="4"/>
  <c r="N2926" i="4"/>
  <c r="N2913" i="4"/>
  <c r="N2925" i="4"/>
  <c r="N2911" i="4"/>
  <c r="N2927" i="4"/>
  <c r="N2921" i="4"/>
  <c r="N2923" i="4"/>
  <c r="J3211" i="4"/>
  <c r="P3275" i="4"/>
  <c r="L3079" i="4"/>
  <c r="P3154" i="4"/>
  <c r="P3156" i="4" s="1"/>
  <c r="P3164" i="4"/>
  <c r="P3166" i="4"/>
  <c r="P3168" i="4"/>
  <c r="P3170" i="4"/>
  <c r="P3172" i="4"/>
  <c r="P3174" i="4"/>
  <c r="P3176" i="4"/>
  <c r="P3178" i="4"/>
  <c r="P3180" i="4"/>
  <c r="P3182" i="4"/>
  <c r="P3167" i="4"/>
  <c r="P3171" i="4"/>
  <c r="P3175" i="4"/>
  <c r="P3179" i="4"/>
  <c r="P3183" i="4"/>
  <c r="P3163" i="4"/>
  <c r="P3173" i="4"/>
  <c r="P3177" i="4"/>
  <c r="P3181" i="4"/>
  <c r="P3165" i="4"/>
  <c r="P3169" i="4"/>
  <c r="L2386" i="4"/>
  <c r="L2388" i="4" s="1"/>
  <c r="L2477" i="4"/>
  <c r="L2464" i="4"/>
  <c r="L2397" i="4"/>
  <c r="L2399" i="4"/>
  <c r="L2401" i="4"/>
  <c r="L2403" i="4"/>
  <c r="L2405" i="4"/>
  <c r="L2407" i="4"/>
  <c r="L2409" i="4"/>
  <c r="L2411" i="4"/>
  <c r="L2413" i="4"/>
  <c r="L2415" i="4"/>
  <c r="L2472" i="4"/>
  <c r="L2468" i="4"/>
  <c r="L2478" i="4"/>
  <c r="L2465" i="4"/>
  <c r="L2471" i="4"/>
  <c r="L2466" i="4"/>
  <c r="L2396" i="4"/>
  <c r="L2402" i="4"/>
  <c r="L2408" i="4"/>
  <c r="L2395" i="4"/>
  <c r="L2474" i="4"/>
  <c r="L2414" i="4"/>
  <c r="L2462" i="4"/>
  <c r="L2470" i="4"/>
  <c r="L2475" i="4"/>
  <c r="L2473" i="4"/>
  <c r="L2400" i="4"/>
  <c r="L2406" i="4"/>
  <c r="L2412" i="4"/>
  <c r="L2461" i="4"/>
  <c r="L2476" i="4"/>
  <c r="L2463" i="4"/>
  <c r="L2479" i="4"/>
  <c r="L2460" i="4"/>
  <c r="L2398" i="4"/>
  <c r="L2404" i="4"/>
  <c r="L2410" i="4"/>
  <c r="L2467" i="4"/>
  <c r="L3154" i="4"/>
  <c r="L3156" i="4" s="1"/>
  <c r="L3165" i="4"/>
  <c r="L3167" i="4"/>
  <c r="L3169" i="4"/>
  <c r="L3171" i="4"/>
  <c r="L3173" i="4"/>
  <c r="L3175" i="4"/>
  <c r="L3177" i="4"/>
  <c r="L3179" i="4"/>
  <c r="L3181" i="4"/>
  <c r="L3183" i="4"/>
  <c r="L3166" i="4"/>
  <c r="L3170" i="4"/>
  <c r="L3174" i="4"/>
  <c r="L3178" i="4"/>
  <c r="L3182" i="4"/>
  <c r="L3163" i="4"/>
  <c r="L3180" i="4"/>
  <c r="L3164" i="4"/>
  <c r="L3176" i="4"/>
  <c r="L3168" i="4"/>
  <c r="L3172" i="4"/>
  <c r="R2962" i="4"/>
  <c r="R2964" i="4" s="1"/>
  <c r="R2972" i="4"/>
  <c r="R2974" i="4"/>
  <c r="R2976" i="4"/>
  <c r="R2978" i="4"/>
  <c r="R2980" i="4"/>
  <c r="R2982" i="4"/>
  <c r="R2984" i="4"/>
  <c r="R2986" i="4"/>
  <c r="R2988" i="4"/>
  <c r="R2990" i="4"/>
  <c r="R2975" i="4"/>
  <c r="R2989" i="4"/>
  <c r="R2983" i="4"/>
  <c r="R2973" i="4"/>
  <c r="R2977" i="4"/>
  <c r="R2991" i="4"/>
  <c r="R2981" i="4"/>
  <c r="R2971" i="4"/>
  <c r="R2979" i="4"/>
  <c r="R2987" i="4"/>
  <c r="R2985" i="4"/>
  <c r="P2524" i="4"/>
  <c r="P2526" i="4"/>
  <c r="P2528" i="4"/>
  <c r="P2530" i="4"/>
  <c r="P2532" i="4"/>
  <c r="P2534" i="4"/>
  <c r="P2536" i="4"/>
  <c r="P2538" i="4"/>
  <c r="P2540" i="4"/>
  <c r="P2542" i="4"/>
  <c r="P2529" i="4"/>
  <c r="P2541" i="4"/>
  <c r="P2523" i="4"/>
  <c r="P2514" i="4"/>
  <c r="P2516" i="4" s="1"/>
  <c r="P2525" i="4"/>
  <c r="P2537" i="4"/>
  <c r="P2533" i="4"/>
  <c r="P2527" i="4"/>
  <c r="P2539" i="4"/>
  <c r="P2535" i="4"/>
  <c r="P2531" i="4"/>
  <c r="P2543" i="4"/>
  <c r="H2887" i="4"/>
  <c r="J3090" i="4"/>
  <c r="J3092" i="4" s="1"/>
  <c r="J3100" i="4"/>
  <c r="J3102" i="4"/>
  <c r="J3104" i="4"/>
  <c r="J3106" i="4"/>
  <c r="J3108" i="4"/>
  <c r="J3110" i="4"/>
  <c r="J3112" i="4"/>
  <c r="J3114" i="4"/>
  <c r="J3116" i="4"/>
  <c r="J3118" i="4"/>
  <c r="J3099" i="4"/>
  <c r="J3101" i="4"/>
  <c r="J3105" i="4"/>
  <c r="J3109" i="4"/>
  <c r="J3113" i="4"/>
  <c r="J3117" i="4"/>
  <c r="J3103" i="4"/>
  <c r="J3107" i="4"/>
  <c r="J3111" i="4"/>
  <c r="J3115" i="4"/>
  <c r="J3119" i="4"/>
  <c r="H3211" i="4"/>
  <c r="L2578" i="4"/>
  <c r="L2580" i="4" s="1"/>
  <c r="L2588" i="4"/>
  <c r="L2605" i="4"/>
  <c r="L2593" i="4"/>
  <c r="L2598" i="4"/>
  <c r="L2587" i="4"/>
  <c r="L2596" i="4"/>
  <c r="L2601" i="4"/>
  <c r="L2589" i="4"/>
  <c r="L2606" i="4"/>
  <c r="L2604" i="4"/>
  <c r="L2592" i="4"/>
  <c r="L2597" i="4"/>
  <c r="L2602" i="4"/>
  <c r="L2590" i="4"/>
  <c r="L2607" i="4"/>
  <c r="L2591" i="4"/>
  <c r="L2603" i="4"/>
  <c r="L2599" i="4"/>
  <c r="L2595" i="4"/>
  <c r="L2594" i="4"/>
  <c r="L2600" i="4"/>
  <c r="L2972" i="4"/>
  <c r="L2974" i="4"/>
  <c r="L2976" i="4"/>
  <c r="L2978" i="4"/>
  <c r="L2980" i="4"/>
  <c r="L2982" i="4"/>
  <c r="L2984" i="4"/>
  <c r="L2986" i="4"/>
  <c r="L2988" i="4"/>
  <c r="L2990" i="4"/>
  <c r="L2979" i="4"/>
  <c r="L2987" i="4"/>
  <c r="L2977" i="4"/>
  <c r="L2981" i="4"/>
  <c r="L2985" i="4"/>
  <c r="L2971" i="4"/>
  <c r="L2989" i="4"/>
  <c r="L2973" i="4"/>
  <c r="L2975" i="4"/>
  <c r="L2983" i="4"/>
  <c r="L2991" i="4"/>
  <c r="L2962" i="4"/>
  <c r="L2964" i="4" s="1"/>
  <c r="R2653" i="4"/>
  <c r="R2665" i="4"/>
  <c r="R2651" i="4"/>
  <c r="R2658" i="4"/>
  <c r="R2670" i="4"/>
  <c r="R2661" i="4"/>
  <c r="R2654" i="4"/>
  <c r="R2664" i="4"/>
  <c r="R2667" i="4"/>
  <c r="R2655" i="4"/>
  <c r="R2668" i="4"/>
  <c r="R2652" i="4"/>
  <c r="R2656" i="4"/>
  <c r="R2666" i="4"/>
  <c r="R2669" i="4"/>
  <c r="R2663" i="4"/>
  <c r="R2659" i="4"/>
  <c r="R2660" i="4"/>
  <c r="R2662" i="4"/>
  <c r="R2671" i="4"/>
  <c r="R2657" i="4"/>
  <c r="R2642" i="4"/>
  <c r="R2644" i="4" s="1"/>
  <c r="R2695" i="4"/>
  <c r="R2635" i="4"/>
  <c r="R2633" i="4"/>
  <c r="R2196" i="4"/>
  <c r="H2827" i="4"/>
  <c r="L2955" i="4"/>
  <c r="L3019" i="4"/>
  <c r="P2459" i="4"/>
  <c r="P2469" i="4"/>
  <c r="P2450" i="4"/>
  <c r="P2452" i="4" s="1"/>
  <c r="P2443" i="4"/>
  <c r="P2441" i="4"/>
  <c r="H3090" i="4"/>
  <c r="H3092" i="4" s="1"/>
  <c r="H3100" i="4"/>
  <c r="H3102" i="4"/>
  <c r="H3104" i="4"/>
  <c r="H3106" i="4"/>
  <c r="H3108" i="4"/>
  <c r="H3110" i="4"/>
  <c r="H3112" i="4"/>
  <c r="H3114" i="4"/>
  <c r="H3116" i="4"/>
  <c r="H3118" i="4"/>
  <c r="H3099" i="4"/>
  <c r="H3101" i="4"/>
  <c r="H3103" i="4"/>
  <c r="H3105" i="4"/>
  <c r="H3107" i="4"/>
  <c r="H3109" i="4"/>
  <c r="H3111" i="4"/>
  <c r="H3113" i="4"/>
  <c r="H3115" i="4"/>
  <c r="H3117" i="4"/>
  <c r="H3119" i="4"/>
  <c r="N2322" i="4"/>
  <c r="N2324" i="4" s="1"/>
  <c r="N2333" i="4"/>
  <c r="N2335" i="4"/>
  <c r="N2337" i="4"/>
  <c r="N2339" i="4"/>
  <c r="N2341" i="4"/>
  <c r="N2343" i="4"/>
  <c r="N2345" i="4"/>
  <c r="N2347" i="4"/>
  <c r="N2349" i="4"/>
  <c r="N2351" i="4"/>
  <c r="N2331" i="4"/>
  <c r="N2332" i="4"/>
  <c r="N2334" i="4"/>
  <c r="N2336" i="4"/>
  <c r="N2338" i="4"/>
  <c r="N2340" i="4"/>
  <c r="N2342" i="4"/>
  <c r="N2344" i="4"/>
  <c r="N2346" i="4"/>
  <c r="N2348" i="4"/>
  <c r="N2350" i="4"/>
  <c r="P3015" i="4"/>
  <c r="L3081" i="4"/>
  <c r="R3099" i="4"/>
  <c r="R3100" i="4"/>
  <c r="R3102" i="4"/>
  <c r="R3104" i="4"/>
  <c r="R3106" i="4"/>
  <c r="R3108" i="4"/>
  <c r="R3110" i="4"/>
  <c r="R3112" i="4"/>
  <c r="R3114" i="4"/>
  <c r="R3116" i="4"/>
  <c r="R3118" i="4"/>
  <c r="R3101" i="4"/>
  <c r="R3105" i="4"/>
  <c r="R3109" i="4"/>
  <c r="R3113" i="4"/>
  <c r="R3117" i="4"/>
  <c r="R3090" i="4"/>
  <c r="R3092" i="4" s="1"/>
  <c r="R3115" i="4"/>
  <c r="R3111" i="4"/>
  <c r="R3103" i="4"/>
  <c r="R3107" i="4"/>
  <c r="R3119" i="4"/>
  <c r="R2602" i="4"/>
  <c r="R2590" i="4"/>
  <c r="R2607" i="4"/>
  <c r="R2593" i="4"/>
  <c r="R2598" i="4"/>
  <c r="R2603" i="4"/>
  <c r="R2596" i="4"/>
  <c r="R2601" i="4"/>
  <c r="R2589" i="4"/>
  <c r="R2606" i="4"/>
  <c r="R2594" i="4"/>
  <c r="R2599" i="4"/>
  <c r="R2595" i="4"/>
  <c r="R2597" i="4"/>
  <c r="R2591" i="4"/>
  <c r="R2592" i="4"/>
  <c r="R2604" i="4"/>
  <c r="R2578" i="4"/>
  <c r="R2580" i="4" s="1"/>
  <c r="R2600" i="4"/>
  <c r="R2605" i="4"/>
  <c r="R2587" i="4"/>
  <c r="R2588" i="4"/>
  <c r="P2503" i="4"/>
  <c r="R2332" i="4"/>
  <c r="R2342" i="4"/>
  <c r="R2344" i="4"/>
  <c r="R2350" i="4"/>
  <c r="R2336" i="4"/>
  <c r="R2333" i="4"/>
  <c r="R2335" i="4"/>
  <c r="R2337" i="4"/>
  <c r="R2339" i="4"/>
  <c r="R2341" i="4"/>
  <c r="R2343" i="4"/>
  <c r="R2345" i="4"/>
  <c r="R2347" i="4"/>
  <c r="R2349" i="4"/>
  <c r="R2351" i="4"/>
  <c r="R2338" i="4"/>
  <c r="R2331" i="4"/>
  <c r="R2348" i="4"/>
  <c r="R2322" i="4"/>
  <c r="R2324" i="4" s="1"/>
  <c r="R2340" i="4"/>
  <c r="R2346" i="4"/>
  <c r="R2334" i="4"/>
  <c r="L3207" i="4"/>
  <c r="J2375" i="4"/>
  <c r="H3154" i="4"/>
  <c r="H3156" i="4" s="1"/>
  <c r="H3165" i="4"/>
  <c r="H3167" i="4"/>
  <c r="H3169" i="4"/>
  <c r="H3171" i="4"/>
  <c r="H3173" i="4"/>
  <c r="H3175" i="4"/>
  <c r="H3177" i="4"/>
  <c r="H3179" i="4"/>
  <c r="H3181" i="4"/>
  <c r="H3183" i="4"/>
  <c r="H3164" i="4"/>
  <c r="H3166" i="4"/>
  <c r="H3168" i="4"/>
  <c r="H3170" i="4"/>
  <c r="H3172" i="4"/>
  <c r="H3174" i="4"/>
  <c r="H3176" i="4"/>
  <c r="H3178" i="4"/>
  <c r="H3180" i="4"/>
  <c r="H3182" i="4"/>
  <c r="H3163" i="4"/>
  <c r="R2313" i="4"/>
  <c r="H2642" i="4"/>
  <c r="H2644" i="4" s="1"/>
  <c r="H2662" i="4"/>
  <c r="H2663" i="4"/>
  <c r="H2654" i="4"/>
  <c r="H2666" i="4"/>
  <c r="H2655" i="4"/>
  <c r="H2667" i="4"/>
  <c r="H2657" i="4"/>
  <c r="H2669" i="4"/>
  <c r="H2653" i="4"/>
  <c r="H2656" i="4"/>
  <c r="H2660" i="4"/>
  <c r="H2661" i="4"/>
  <c r="H2651" i="4"/>
  <c r="H2665" i="4"/>
  <c r="H2668" i="4"/>
  <c r="H2670" i="4"/>
  <c r="H2652" i="4"/>
  <c r="H2658" i="4"/>
  <c r="H2659" i="4"/>
  <c r="H2664" i="4"/>
  <c r="H2671" i="4"/>
  <c r="H2695" i="4"/>
  <c r="H2633" i="4"/>
  <c r="H2635" i="4"/>
  <c r="N2663" i="4"/>
  <c r="N2656" i="4"/>
  <c r="N2668" i="4"/>
  <c r="N2642" i="4"/>
  <c r="N2644" i="4" s="1"/>
  <c r="N2659" i="4"/>
  <c r="N2671" i="4"/>
  <c r="N2652" i="4"/>
  <c r="N2661" i="4"/>
  <c r="N2662" i="4"/>
  <c r="N2665" i="4"/>
  <c r="N2666" i="4"/>
  <c r="N2653" i="4"/>
  <c r="N2657" i="4"/>
  <c r="N2660" i="4"/>
  <c r="N2667" i="4"/>
  <c r="N2669" i="4"/>
  <c r="N2651" i="4"/>
  <c r="N2654" i="4"/>
  <c r="N2655" i="4"/>
  <c r="N2670" i="4"/>
  <c r="N2664" i="4"/>
  <c r="N2658" i="4"/>
  <c r="N2635" i="4"/>
  <c r="N2633" i="4"/>
  <c r="N2695" i="4"/>
  <c r="P2123" i="4"/>
  <c r="R2185" i="4"/>
  <c r="P2247" i="4"/>
  <c r="P3019" i="4"/>
  <c r="J2962" i="4"/>
  <c r="J2964" i="4" s="1"/>
  <c r="J2971" i="4"/>
  <c r="J2972" i="4"/>
  <c r="J2983" i="4"/>
  <c r="J2986" i="4"/>
  <c r="J2977" i="4"/>
  <c r="J2980" i="4"/>
  <c r="J2991" i="4"/>
  <c r="J2974" i="4"/>
  <c r="J2985" i="4"/>
  <c r="J2988" i="4"/>
  <c r="J2975" i="4"/>
  <c r="J2978" i="4"/>
  <c r="J2976" i="4"/>
  <c r="J2984" i="4"/>
  <c r="J2979" i="4"/>
  <c r="J2987" i="4"/>
  <c r="J2973" i="4"/>
  <c r="J2981" i="4"/>
  <c r="J2982" i="4"/>
  <c r="J2990" i="4"/>
  <c r="J2989" i="4"/>
  <c r="J2503" i="4"/>
  <c r="H3026" i="4"/>
  <c r="H3028" i="4" s="1"/>
  <c r="H3035" i="4"/>
  <c r="H3037" i="4"/>
  <c r="H3039" i="4"/>
  <c r="H3041" i="4"/>
  <c r="H3043" i="4"/>
  <c r="H3045" i="4"/>
  <c r="H3047" i="4"/>
  <c r="H3049" i="4"/>
  <c r="H3051" i="4"/>
  <c r="H3053" i="4"/>
  <c r="H3055" i="4"/>
  <c r="H3038" i="4"/>
  <c r="H3042" i="4"/>
  <c r="H3046" i="4"/>
  <c r="H3050" i="4"/>
  <c r="H3054" i="4"/>
  <c r="H3036" i="4"/>
  <c r="H3040" i="4"/>
  <c r="H3044" i="4"/>
  <c r="H3048" i="4"/>
  <c r="H3052" i="4"/>
  <c r="N3228" i="4"/>
  <c r="N3230" i="4"/>
  <c r="N3232" i="4"/>
  <c r="N3234" i="4"/>
  <c r="N3236" i="4"/>
  <c r="N3238" i="4"/>
  <c r="N3240" i="4"/>
  <c r="N3242" i="4"/>
  <c r="N3244" i="4"/>
  <c r="N3246" i="4"/>
  <c r="N3218" i="4"/>
  <c r="N3220" i="4" s="1"/>
  <c r="N3229" i="4"/>
  <c r="N3231" i="4"/>
  <c r="N3233" i="4"/>
  <c r="N3235" i="4"/>
  <c r="N3237" i="4"/>
  <c r="N3239" i="4"/>
  <c r="N3241" i="4"/>
  <c r="N3243" i="4"/>
  <c r="N3245" i="4"/>
  <c r="N3247" i="4"/>
  <c r="N3227" i="4"/>
  <c r="J3026" i="4"/>
  <c r="J3028" i="4" s="1"/>
  <c r="J3037" i="4"/>
  <c r="J3039" i="4"/>
  <c r="J3041" i="4"/>
  <c r="J3043" i="4"/>
  <c r="J3045" i="4"/>
  <c r="J3047" i="4"/>
  <c r="J3049" i="4"/>
  <c r="J3051" i="4"/>
  <c r="J3053" i="4"/>
  <c r="J3055" i="4"/>
  <c r="J3036" i="4"/>
  <c r="J3040" i="4"/>
  <c r="J3044" i="4"/>
  <c r="J3048" i="4"/>
  <c r="J3052" i="4"/>
  <c r="J3042" i="4"/>
  <c r="J3054" i="4"/>
  <c r="J3046" i="4"/>
  <c r="J3035" i="4"/>
  <c r="J3050" i="4"/>
  <c r="J3038" i="4"/>
  <c r="R2514" i="4"/>
  <c r="R2516" i="4" s="1"/>
  <c r="R2524" i="4"/>
  <c r="R2526" i="4"/>
  <c r="R2528" i="4"/>
  <c r="R2530" i="4"/>
  <c r="R2532" i="4"/>
  <c r="R2534" i="4"/>
  <c r="R2536" i="4"/>
  <c r="R2538" i="4"/>
  <c r="R2540" i="4"/>
  <c r="R2542" i="4"/>
  <c r="R2523" i="4"/>
  <c r="R2529" i="4"/>
  <c r="R2541" i="4"/>
  <c r="R2525" i="4"/>
  <c r="R2537" i="4"/>
  <c r="R2535" i="4"/>
  <c r="R2533" i="4"/>
  <c r="R2527" i="4"/>
  <c r="R2539" i="4"/>
  <c r="R2543" i="4"/>
  <c r="R2531" i="4"/>
  <c r="P2375" i="4"/>
  <c r="P2770" i="4"/>
  <c r="P2823" i="4"/>
  <c r="P2763" i="4"/>
  <c r="P2761" i="4"/>
  <c r="N2386" i="4"/>
  <c r="N2388" i="4" s="1"/>
  <c r="N2472" i="4"/>
  <c r="N2479" i="4"/>
  <c r="N2466" i="4"/>
  <c r="N2397" i="4"/>
  <c r="N2399" i="4"/>
  <c r="N2401" i="4"/>
  <c r="N2403" i="4"/>
  <c r="N2405" i="4"/>
  <c r="N2407" i="4"/>
  <c r="N2409" i="4"/>
  <c r="N2411" i="4"/>
  <c r="N2413" i="4"/>
  <c r="N2415" i="4"/>
  <c r="N2476" i="4"/>
  <c r="N2463" i="4"/>
  <c r="N2473" i="4"/>
  <c r="N2460" i="4"/>
  <c r="N2396" i="4"/>
  <c r="N2398" i="4"/>
  <c r="N2400" i="4"/>
  <c r="N2402" i="4"/>
  <c r="N2404" i="4"/>
  <c r="N2406" i="4"/>
  <c r="N2408" i="4"/>
  <c r="N2410" i="4"/>
  <c r="N2412" i="4"/>
  <c r="N2478" i="4"/>
  <c r="N2395" i="4"/>
  <c r="N2477" i="4"/>
  <c r="N2465" i="4"/>
  <c r="N2474" i="4"/>
  <c r="N2471" i="4"/>
  <c r="N2462" i="4"/>
  <c r="N2470" i="4"/>
  <c r="N2414" i="4"/>
  <c r="N2461" i="4"/>
  <c r="N2468" i="4"/>
  <c r="N2475" i="4"/>
  <c r="N2464" i="4"/>
  <c r="N2467" i="4"/>
  <c r="N3026" i="4"/>
  <c r="N3028" i="4" s="1"/>
  <c r="N3036" i="4"/>
  <c r="N3038" i="4"/>
  <c r="N3040" i="4"/>
  <c r="N3042" i="4"/>
  <c r="N3044" i="4"/>
  <c r="N3046" i="4"/>
  <c r="N3048" i="4"/>
  <c r="N3050" i="4"/>
  <c r="N3052" i="4"/>
  <c r="N3054" i="4"/>
  <c r="N3037" i="4"/>
  <c r="N3041" i="4"/>
  <c r="N3045" i="4"/>
  <c r="N3049" i="4"/>
  <c r="N3053" i="4"/>
  <c r="N3035" i="4"/>
  <c r="N3039" i="4"/>
  <c r="N3051" i="4"/>
  <c r="N3055" i="4"/>
  <c r="N3043" i="4"/>
  <c r="N3047" i="4"/>
  <c r="H2514" i="4"/>
  <c r="H2516" i="4" s="1"/>
  <c r="H2523" i="4"/>
  <c r="H2532" i="4"/>
  <c r="H2537" i="4"/>
  <c r="H2525" i="4"/>
  <c r="H2528" i="4"/>
  <c r="H2533" i="4"/>
  <c r="H2540" i="4"/>
  <c r="H2529" i="4"/>
  <c r="H2536" i="4"/>
  <c r="H2541" i="4"/>
  <c r="H2524" i="4"/>
  <c r="H2534" i="4"/>
  <c r="H2535" i="4"/>
  <c r="H2530" i="4"/>
  <c r="H2538" i="4"/>
  <c r="H2542" i="4"/>
  <c r="H2531" i="4"/>
  <c r="H2543" i="4"/>
  <c r="H2527" i="4"/>
  <c r="H2526" i="4"/>
  <c r="H2539" i="4"/>
  <c r="J2898" i="4"/>
  <c r="J2900" i="4" s="1"/>
  <c r="J2914" i="4"/>
  <c r="J2923" i="4"/>
  <c r="J2925" i="4"/>
  <c r="J2927" i="4"/>
  <c r="J2921" i="4"/>
  <c r="J2910" i="4"/>
  <c r="J2915" i="4"/>
  <c r="J2913" i="4"/>
  <c r="J2922" i="4"/>
  <c r="J2920" i="4"/>
  <c r="J2911" i="4"/>
  <c r="J2918" i="4"/>
  <c r="J2919" i="4"/>
  <c r="J2908" i="4"/>
  <c r="J2924" i="4"/>
  <c r="J2916" i="4"/>
  <c r="J2926" i="4"/>
  <c r="J2917" i="4"/>
  <c r="J2912" i="4"/>
  <c r="J2907" i="4"/>
  <c r="J2909" i="4"/>
  <c r="P3357" i="4"/>
  <c r="P3363" i="4"/>
  <c r="P3367" i="4"/>
  <c r="P3371" i="4"/>
  <c r="P3375" i="4"/>
  <c r="P3359" i="4"/>
  <c r="P3361" i="4"/>
  <c r="P3365" i="4"/>
  <c r="P3369" i="4"/>
  <c r="P3373" i="4"/>
  <c r="P3355" i="4"/>
  <c r="P3356" i="4"/>
  <c r="P3360" i="4"/>
  <c r="P3364" i="4"/>
  <c r="P3368" i="4"/>
  <c r="P3372" i="4"/>
  <c r="P3358" i="4"/>
  <c r="P3362" i="4"/>
  <c r="P3366" i="4"/>
  <c r="P3370" i="4"/>
  <c r="P3374" i="4"/>
  <c r="P3346" i="4"/>
  <c r="P3348" i="4" s="1"/>
  <c r="P3337" i="4"/>
  <c r="P3399" i="4"/>
  <c r="P3339" i="4"/>
  <c r="P3090" i="4"/>
  <c r="P3092" i="4" s="1"/>
  <c r="P3101" i="4"/>
  <c r="P3103" i="4"/>
  <c r="P3105" i="4"/>
  <c r="P3107" i="4"/>
  <c r="P3109" i="4"/>
  <c r="P3111" i="4"/>
  <c r="P3113" i="4"/>
  <c r="P3115" i="4"/>
  <c r="P3117" i="4"/>
  <c r="P3119" i="4"/>
  <c r="P3099" i="4"/>
  <c r="P3100" i="4"/>
  <c r="P3104" i="4"/>
  <c r="P3108" i="4"/>
  <c r="P3112" i="4"/>
  <c r="P3116" i="4"/>
  <c r="P3114" i="4"/>
  <c r="P3118" i="4"/>
  <c r="P3110" i="4"/>
  <c r="P3102" i="4"/>
  <c r="P3106" i="4"/>
  <c r="P3037" i="4"/>
  <c r="P3039" i="4"/>
  <c r="P3041" i="4"/>
  <c r="P3043" i="4"/>
  <c r="P3045" i="4"/>
  <c r="P3047" i="4"/>
  <c r="P3049" i="4"/>
  <c r="P3051" i="4"/>
  <c r="P3053" i="4"/>
  <c r="P3055" i="4"/>
  <c r="P3026" i="4"/>
  <c r="P3028" i="4" s="1"/>
  <c r="P3038" i="4"/>
  <c r="P3042" i="4"/>
  <c r="P3046" i="4"/>
  <c r="P3050" i="4"/>
  <c r="P3054" i="4"/>
  <c r="P3035" i="4"/>
  <c r="P3048" i="4"/>
  <c r="P3052" i="4"/>
  <c r="P3044" i="4"/>
  <c r="P3036" i="4"/>
  <c r="P3040" i="4"/>
  <c r="J2386" i="4"/>
  <c r="J2388" i="4" s="1"/>
  <c r="J2470" i="4"/>
  <c r="J2477" i="4"/>
  <c r="J2464" i="4"/>
  <c r="J2474" i="4"/>
  <c r="J2461" i="4"/>
  <c r="J2471" i="4"/>
  <c r="J2475" i="4"/>
  <c r="J2463" i="4"/>
  <c r="J2396" i="4"/>
  <c r="J2402" i="4"/>
  <c r="J2408" i="4"/>
  <c r="J2462" i="4"/>
  <c r="J2478" i="4"/>
  <c r="J2399" i="4"/>
  <c r="J2405" i="4"/>
  <c r="J2411" i="4"/>
  <c r="J2414" i="4"/>
  <c r="J2406" i="4"/>
  <c r="J2466" i="4"/>
  <c r="J2395" i="4"/>
  <c r="J2400" i="4"/>
  <c r="J2412" i="4"/>
  <c r="J2465" i="4"/>
  <c r="J2397" i="4"/>
  <c r="J2403" i="4"/>
  <c r="J2409" i="4"/>
  <c r="J2479" i="4"/>
  <c r="J2460" i="4"/>
  <c r="J2473" i="4"/>
  <c r="J2467" i="4"/>
  <c r="J2468" i="4"/>
  <c r="J2415" i="4"/>
  <c r="J2476" i="4"/>
  <c r="J2398" i="4"/>
  <c r="J2404" i="4"/>
  <c r="J2410" i="4"/>
  <c r="J2472" i="4"/>
  <c r="J2401" i="4"/>
  <c r="J2407" i="4"/>
  <c r="J2413" i="4"/>
  <c r="J2185" i="4"/>
  <c r="P3147" i="4"/>
  <c r="P3209" i="4"/>
  <c r="L2898" i="4"/>
  <c r="L2900" i="4" s="1"/>
  <c r="L2909" i="4"/>
  <c r="L2914" i="4"/>
  <c r="L2923" i="4"/>
  <c r="L2925" i="4"/>
  <c r="L2927" i="4"/>
  <c r="L2917" i="4"/>
  <c r="L2910" i="4"/>
  <c r="L2908" i="4"/>
  <c r="L2924" i="4"/>
  <c r="L2926" i="4"/>
  <c r="L2913" i="4"/>
  <c r="L2922" i="4"/>
  <c r="L2907" i="4"/>
  <c r="L2920" i="4"/>
  <c r="L2919" i="4"/>
  <c r="L2915" i="4"/>
  <c r="L2921" i="4"/>
  <c r="L2911" i="4"/>
  <c r="L2916" i="4"/>
  <c r="L2918" i="4"/>
  <c r="L2912" i="4"/>
  <c r="P3017" i="4"/>
  <c r="J2854" i="4"/>
  <c r="J2856" i="4"/>
  <c r="J2858" i="4"/>
  <c r="J2860" i="4"/>
  <c r="J2862" i="4"/>
  <c r="J2844" i="4"/>
  <c r="J2846" i="4"/>
  <c r="J2848" i="4"/>
  <c r="J2850" i="4"/>
  <c r="J2852" i="4"/>
  <c r="J2843" i="4"/>
  <c r="J2834" i="4"/>
  <c r="J2836" i="4" s="1"/>
  <c r="J2855" i="4"/>
  <c r="J2857" i="4"/>
  <c r="J2859" i="4"/>
  <c r="J2861" i="4"/>
  <c r="J2863" i="4"/>
  <c r="J2845" i="4"/>
  <c r="J2847" i="4"/>
  <c r="J2849" i="4"/>
  <c r="J2851" i="4"/>
  <c r="J2853" i="4"/>
  <c r="N2951" i="4"/>
  <c r="J2443" i="4"/>
  <c r="J3015" i="4"/>
  <c r="N3143" i="4"/>
  <c r="P2386" i="4"/>
  <c r="P2388" i="4" s="1"/>
  <c r="P2479" i="4"/>
  <c r="P2466" i="4"/>
  <c r="P2474" i="4"/>
  <c r="P2461" i="4"/>
  <c r="P2471" i="4"/>
  <c r="P2467" i="4"/>
  <c r="P2414" i="4"/>
  <c r="P2462" i="4"/>
  <c r="P2395" i="4"/>
  <c r="P2470" i="4"/>
  <c r="P2396" i="4"/>
  <c r="P2399" i="4"/>
  <c r="P2402" i="4"/>
  <c r="P2405" i="4"/>
  <c r="P2408" i="4"/>
  <c r="P2411" i="4"/>
  <c r="P2473" i="4"/>
  <c r="P2477" i="4"/>
  <c r="P2465" i="4"/>
  <c r="P2468" i="4"/>
  <c r="P2401" i="4"/>
  <c r="P2410" i="4"/>
  <c r="P2478" i="4"/>
  <c r="P2476" i="4"/>
  <c r="P2397" i="4"/>
  <c r="P2400" i="4"/>
  <c r="P2403" i="4"/>
  <c r="P2406" i="4"/>
  <c r="P2409" i="4"/>
  <c r="P2412" i="4"/>
  <c r="P2413" i="4"/>
  <c r="P2464" i="4"/>
  <c r="P2463" i="4"/>
  <c r="P2472" i="4"/>
  <c r="P2460" i="4"/>
  <c r="P2415" i="4"/>
  <c r="P2404" i="4"/>
  <c r="P2475" i="4"/>
  <c r="P2398" i="4"/>
  <c r="P2407" i="4"/>
  <c r="N2313" i="4"/>
  <c r="P2898" i="4"/>
  <c r="P2900" i="4" s="1"/>
  <c r="P2911" i="4"/>
  <c r="P2916" i="4"/>
  <c r="P2912" i="4"/>
  <c r="P2921" i="4"/>
  <c r="P2919" i="4"/>
  <c r="P2908" i="4"/>
  <c r="P2915" i="4"/>
  <c r="P2913" i="4"/>
  <c r="P2923" i="4"/>
  <c r="P2927" i="4"/>
  <c r="P2907" i="4"/>
  <c r="P2909" i="4"/>
  <c r="P2922" i="4"/>
  <c r="P2926" i="4"/>
  <c r="P2917" i="4"/>
  <c r="P2918" i="4"/>
  <c r="P2920" i="4"/>
  <c r="P2925" i="4"/>
  <c r="P2910" i="4"/>
  <c r="P2914" i="4"/>
  <c r="P2924" i="4"/>
  <c r="J2631" i="4"/>
  <c r="J2825" i="4"/>
  <c r="P3273" i="4"/>
  <c r="P2972" i="4"/>
  <c r="P2974" i="4"/>
  <c r="P2976" i="4"/>
  <c r="P2978" i="4"/>
  <c r="P2980" i="4"/>
  <c r="P2982" i="4"/>
  <c r="P2984" i="4"/>
  <c r="P2986" i="4"/>
  <c r="P2988" i="4"/>
  <c r="P2990" i="4"/>
  <c r="P2989" i="4"/>
  <c r="P2979" i="4"/>
  <c r="P2973" i="4"/>
  <c r="P2987" i="4"/>
  <c r="P2991" i="4"/>
  <c r="P2981" i="4"/>
  <c r="P2985" i="4"/>
  <c r="P2977" i="4"/>
  <c r="P2975" i="4"/>
  <c r="P2983" i="4"/>
  <c r="P2971" i="4"/>
  <c r="P2962" i="4"/>
  <c r="P2964" i="4" s="1"/>
  <c r="L2247" i="4"/>
  <c r="N2891" i="4"/>
  <c r="P2955" i="4"/>
  <c r="H3081" i="4"/>
  <c r="P3220" i="4"/>
  <c r="J2322" i="4"/>
  <c r="J2324" i="4" s="1"/>
  <c r="J2333" i="4"/>
  <c r="J2335" i="4"/>
  <c r="J2337" i="4"/>
  <c r="J2339" i="4"/>
  <c r="J2341" i="4"/>
  <c r="J2343" i="4"/>
  <c r="J2345" i="4"/>
  <c r="J2347" i="4"/>
  <c r="J2349" i="4"/>
  <c r="J2351" i="4"/>
  <c r="J2332" i="4"/>
  <c r="J2334" i="4"/>
  <c r="J2336" i="4"/>
  <c r="J2338" i="4"/>
  <c r="J2340" i="4"/>
  <c r="J2342" i="4"/>
  <c r="J2344" i="4"/>
  <c r="J2346" i="4"/>
  <c r="J2348" i="4"/>
  <c r="J2350" i="4"/>
  <c r="J2331" i="4"/>
  <c r="H2396" i="4"/>
  <c r="H2398" i="4"/>
  <c r="H2400" i="4"/>
  <c r="H2402" i="4"/>
  <c r="H2404" i="4"/>
  <c r="H2406" i="4"/>
  <c r="H2408" i="4"/>
  <c r="H2410" i="4"/>
  <c r="H2412" i="4"/>
  <c r="H2399" i="4"/>
  <c r="H2405" i="4"/>
  <c r="H2411" i="4"/>
  <c r="H2414" i="4"/>
  <c r="H2397" i="4"/>
  <c r="H2403" i="4"/>
  <c r="H2409" i="4"/>
  <c r="H2395" i="4"/>
  <c r="H2415" i="4"/>
  <c r="H2386" i="4"/>
  <c r="H2388" i="4" s="1"/>
  <c r="H2401" i="4"/>
  <c r="H2407" i="4"/>
  <c r="H2413" i="4"/>
  <c r="L2514" i="4"/>
  <c r="L2516" i="4" s="1"/>
  <c r="L2525" i="4"/>
  <c r="L2527" i="4"/>
  <c r="L2534" i="4"/>
  <c r="L2539" i="4"/>
  <c r="L2530" i="4"/>
  <c r="L2535" i="4"/>
  <c r="L2542" i="4"/>
  <c r="L2526" i="4"/>
  <c r="L2531" i="4"/>
  <c r="L2538" i="4"/>
  <c r="L2543" i="4"/>
  <c r="L2533" i="4"/>
  <c r="L2523" i="4"/>
  <c r="L2541" i="4"/>
  <c r="L2528" i="4"/>
  <c r="L2529" i="4"/>
  <c r="L2540" i="4"/>
  <c r="L2524" i="4"/>
  <c r="L2536" i="4"/>
  <c r="L2537" i="4"/>
  <c r="L2532" i="4"/>
  <c r="R3335" i="4"/>
  <c r="R3015" i="4"/>
  <c r="N2514" i="4"/>
  <c r="N2516" i="4" s="1"/>
  <c r="N2524" i="4"/>
  <c r="N2527" i="4"/>
  <c r="N2534" i="4"/>
  <c r="N2539" i="4"/>
  <c r="N2530" i="4"/>
  <c r="N2535" i="4"/>
  <c r="N2542" i="4"/>
  <c r="N2528" i="4"/>
  <c r="N2533" i="4"/>
  <c r="N2540" i="4"/>
  <c r="N2526" i="4"/>
  <c r="N2531" i="4"/>
  <c r="N2538" i="4"/>
  <c r="N2543" i="4"/>
  <c r="N2529" i="4"/>
  <c r="N2532" i="4"/>
  <c r="N2541" i="4"/>
  <c r="N2536" i="4"/>
  <c r="N2525" i="4"/>
  <c r="N2537" i="4"/>
  <c r="N2523" i="4"/>
  <c r="J2823" i="4"/>
  <c r="N2971" i="4"/>
  <c r="N2973" i="4"/>
  <c r="N2975" i="4"/>
  <c r="N2977" i="4"/>
  <c r="N2979" i="4"/>
  <c r="N2981" i="4"/>
  <c r="N2983" i="4"/>
  <c r="N2985" i="4"/>
  <c r="N2987" i="4"/>
  <c r="N2989" i="4"/>
  <c r="N2991" i="4"/>
  <c r="N2982" i="4"/>
  <c r="N2972" i="4"/>
  <c r="N2990" i="4"/>
  <c r="N2980" i="4"/>
  <c r="N2984" i="4"/>
  <c r="N2974" i="4"/>
  <c r="N2988" i="4"/>
  <c r="N2962" i="4"/>
  <c r="N2964" i="4" s="1"/>
  <c r="N2976" i="4"/>
  <c r="N2978" i="4"/>
  <c r="N2986" i="4"/>
  <c r="R2439" i="4"/>
  <c r="H2439" i="4"/>
  <c r="J2953" i="4"/>
  <c r="N3154" i="4"/>
  <c r="N3156" i="4" s="1"/>
  <c r="N3166" i="4"/>
  <c r="N3170" i="4"/>
  <c r="N3174" i="4"/>
  <c r="N3178" i="4"/>
  <c r="N3182" i="4"/>
  <c r="N3164" i="4"/>
  <c r="N3168" i="4"/>
  <c r="N3172" i="4"/>
  <c r="N3176" i="4"/>
  <c r="N3180" i="4"/>
  <c r="N3165" i="4"/>
  <c r="N3169" i="4"/>
  <c r="N3173" i="4"/>
  <c r="N3177" i="4"/>
  <c r="N3181" i="4"/>
  <c r="N3179" i="4"/>
  <c r="N3183" i="4"/>
  <c r="N3175" i="4"/>
  <c r="N3167" i="4"/>
  <c r="N3163" i="4"/>
  <c r="N3171" i="4"/>
  <c r="N2770" i="4"/>
  <c r="N2761" i="4"/>
  <c r="N2763" i="4"/>
  <c r="N2823" i="4"/>
  <c r="J2661" i="4"/>
  <c r="J2654" i="4"/>
  <c r="J2666" i="4"/>
  <c r="J2657" i="4"/>
  <c r="J2669" i="4"/>
  <c r="J2642" i="4"/>
  <c r="J2644" i="4" s="1"/>
  <c r="J2655" i="4"/>
  <c r="J2658" i="4"/>
  <c r="J2671" i="4"/>
  <c r="J2656" i="4"/>
  <c r="J2660" i="4"/>
  <c r="J2663" i="4"/>
  <c r="J2651" i="4"/>
  <c r="J2667" i="4"/>
  <c r="J2670" i="4"/>
  <c r="J2652" i="4"/>
  <c r="J2668" i="4"/>
  <c r="J2653" i="4"/>
  <c r="J2662" i="4"/>
  <c r="J2664" i="4"/>
  <c r="J2665" i="4"/>
  <c r="J2659" i="4"/>
  <c r="J2635" i="4"/>
  <c r="J2695" i="4"/>
  <c r="J2633" i="4"/>
  <c r="H2770" i="4"/>
  <c r="H2763" i="4"/>
  <c r="H2854" i="4"/>
  <c r="H2856" i="4"/>
  <c r="H2858" i="4"/>
  <c r="H2860" i="4"/>
  <c r="H2862" i="4"/>
  <c r="H2844" i="4"/>
  <c r="H2846" i="4"/>
  <c r="H2848" i="4"/>
  <c r="H2850" i="4"/>
  <c r="H2852" i="4"/>
  <c r="H2843" i="4"/>
  <c r="H2834" i="4"/>
  <c r="H2836" i="4" s="1"/>
  <c r="H2855" i="4"/>
  <c r="H2859" i="4"/>
  <c r="H2863" i="4"/>
  <c r="H2847" i="4"/>
  <c r="H2851" i="4"/>
  <c r="H2861" i="4"/>
  <c r="H2853" i="4"/>
  <c r="H2845" i="4"/>
  <c r="H2857" i="4"/>
  <c r="H2849" i="4"/>
  <c r="J2514" i="4"/>
  <c r="J2516" i="4" s="1"/>
  <c r="J2523" i="4"/>
  <c r="J2532" i="4"/>
  <c r="J2537" i="4"/>
  <c r="J2528" i="4"/>
  <c r="J2533" i="4"/>
  <c r="J2540" i="4"/>
  <c r="J2526" i="4"/>
  <c r="J2531" i="4"/>
  <c r="J2538" i="4"/>
  <c r="J2543" i="4"/>
  <c r="J2529" i="4"/>
  <c r="J2536" i="4"/>
  <c r="J2541" i="4"/>
  <c r="J2539" i="4"/>
  <c r="J2534" i="4"/>
  <c r="J2535" i="4"/>
  <c r="J2524" i="4"/>
  <c r="J2530" i="4"/>
  <c r="J2525" i="4"/>
  <c r="J2542" i="4"/>
  <c r="J2527" i="4"/>
  <c r="L2770" i="4"/>
  <c r="L2763" i="4"/>
  <c r="L2823" i="4"/>
  <c r="L2761" i="4"/>
  <c r="L3218" i="4"/>
  <c r="L3220" i="4" s="1"/>
  <c r="L3227" i="4"/>
  <c r="L3246" i="4"/>
  <c r="L3232" i="4"/>
  <c r="L3237" i="4"/>
  <c r="L3238" i="4"/>
  <c r="L3243" i="4"/>
  <c r="L3229" i="4"/>
  <c r="L3244" i="4"/>
  <c r="L3230" i="4"/>
  <c r="L3235" i="4"/>
  <c r="L3240" i="4"/>
  <c r="L3245" i="4"/>
  <c r="L3241" i="4"/>
  <c r="L3231" i="4"/>
  <c r="L3242" i="4"/>
  <c r="L3233" i="4"/>
  <c r="L3234" i="4"/>
  <c r="L3247" i="4"/>
  <c r="L3236" i="4"/>
  <c r="L3239" i="4"/>
  <c r="L3228" i="4"/>
  <c r="P2059" i="4"/>
  <c r="N2315" i="4"/>
  <c r="H2953" i="4"/>
  <c r="N3209" i="4"/>
  <c r="N3282" i="4"/>
  <c r="N3284" i="4" s="1"/>
  <c r="N3291" i="4"/>
  <c r="N3292" i="4"/>
  <c r="N3294" i="4"/>
  <c r="N3296" i="4"/>
  <c r="N3298" i="4"/>
  <c r="N3300" i="4"/>
  <c r="N3302" i="4"/>
  <c r="N3304" i="4"/>
  <c r="N3306" i="4"/>
  <c r="N3308" i="4"/>
  <c r="N3310" i="4"/>
  <c r="N3303" i="4"/>
  <c r="N3295" i="4"/>
  <c r="N3305" i="4"/>
  <c r="N3301" i="4"/>
  <c r="N3311" i="4"/>
  <c r="N3297" i="4"/>
  <c r="N3309" i="4"/>
  <c r="N3299" i="4"/>
  <c r="N3293" i="4"/>
  <c r="N3307" i="4"/>
  <c r="L2503" i="4"/>
  <c r="R3355" i="4"/>
  <c r="R3358" i="4"/>
  <c r="R3363" i="4"/>
  <c r="R3369" i="4"/>
  <c r="R3373" i="4"/>
  <c r="R3360" i="4"/>
  <c r="R3357" i="4"/>
  <c r="R3359" i="4"/>
  <c r="R3361" i="4"/>
  <c r="R3365" i="4"/>
  <c r="R3367" i="4"/>
  <c r="R3371" i="4"/>
  <c r="R3375" i="4"/>
  <c r="R3364" i="4"/>
  <c r="R3346" i="4"/>
  <c r="R3348" i="4" s="1"/>
  <c r="R3356" i="4"/>
  <c r="R3362" i="4"/>
  <c r="R3366" i="4"/>
  <c r="R3368" i="4"/>
  <c r="R3370" i="4"/>
  <c r="R3372" i="4"/>
  <c r="R3374" i="4"/>
  <c r="R3339" i="4"/>
  <c r="R3399" i="4"/>
  <c r="R3337" i="4"/>
  <c r="R3026" i="4"/>
  <c r="R3028" i="4" s="1"/>
  <c r="R3036" i="4"/>
  <c r="R3038" i="4"/>
  <c r="R3040" i="4"/>
  <c r="R3042" i="4"/>
  <c r="R3044" i="4"/>
  <c r="R3046" i="4"/>
  <c r="R3048" i="4"/>
  <c r="R3050" i="4"/>
  <c r="R3052" i="4"/>
  <c r="R3054" i="4"/>
  <c r="R3037" i="4"/>
  <c r="R3039" i="4"/>
  <c r="R3041" i="4"/>
  <c r="R3043" i="4"/>
  <c r="R3045" i="4"/>
  <c r="R3047" i="4"/>
  <c r="R3049" i="4"/>
  <c r="R3051" i="4"/>
  <c r="R3053" i="4"/>
  <c r="R3055" i="4"/>
  <c r="R3035" i="4"/>
  <c r="L3015" i="4"/>
  <c r="L3346" i="4"/>
  <c r="L3348" i="4" s="1"/>
  <c r="L3357" i="4"/>
  <c r="L3359" i="4"/>
  <c r="L3361" i="4"/>
  <c r="L3363" i="4"/>
  <c r="L3365" i="4"/>
  <c r="L3367" i="4"/>
  <c r="L3369" i="4"/>
  <c r="L3371" i="4"/>
  <c r="L3373" i="4"/>
  <c r="L3375" i="4"/>
  <c r="L3356" i="4"/>
  <c r="L3358" i="4"/>
  <c r="L3360" i="4"/>
  <c r="L3362" i="4"/>
  <c r="L3364" i="4"/>
  <c r="L3366" i="4"/>
  <c r="L3368" i="4"/>
  <c r="L3370" i="4"/>
  <c r="L3374" i="4"/>
  <c r="L3355" i="4"/>
  <c r="L3372" i="4"/>
  <c r="L3339" i="4"/>
  <c r="L3337" i="4"/>
  <c r="L3399" i="4"/>
  <c r="N2889" i="4"/>
  <c r="R2469" i="4"/>
  <c r="R2459" i="4"/>
  <c r="R2450" i="4"/>
  <c r="R2452" i="4" s="1"/>
  <c r="H2450" i="4"/>
  <c r="H2452" i="4" s="1"/>
  <c r="H2462" i="4"/>
  <c r="H2474" i="4"/>
  <c r="H2463" i="4"/>
  <c r="H2475" i="4"/>
  <c r="H2466" i="4"/>
  <c r="H2478" i="4"/>
  <c r="H2469" i="4"/>
  <c r="H2473" i="4"/>
  <c r="H2461" i="4"/>
  <c r="H2471" i="4"/>
  <c r="H2476" i="4"/>
  <c r="H2477" i="4"/>
  <c r="H2460" i="4"/>
  <c r="H2479" i="4"/>
  <c r="H2464" i="4"/>
  <c r="H2465" i="4"/>
  <c r="H2467" i="4"/>
  <c r="H2459" i="4"/>
  <c r="H2472" i="4"/>
  <c r="H2468" i="4"/>
  <c r="H2470" i="4"/>
  <c r="N2450" i="4"/>
  <c r="N2452" i="4" s="1"/>
  <c r="N2469" i="4"/>
  <c r="N2459" i="4"/>
  <c r="R3228" i="4"/>
  <c r="R3230" i="4"/>
  <c r="R3232" i="4"/>
  <c r="R3234" i="4"/>
  <c r="R3236" i="4"/>
  <c r="R3238" i="4"/>
  <c r="R3240" i="4"/>
  <c r="R3242" i="4"/>
  <c r="R3244" i="4"/>
  <c r="R3246" i="4"/>
  <c r="R3229" i="4"/>
  <c r="R3231" i="4"/>
  <c r="R3233" i="4"/>
  <c r="R3235" i="4"/>
  <c r="R3237" i="4"/>
  <c r="R3239" i="4"/>
  <c r="R3241" i="4"/>
  <c r="R3243" i="4"/>
  <c r="R3245" i="4"/>
  <c r="R3247" i="4"/>
  <c r="R3218" i="4"/>
  <c r="R3220" i="4" s="1"/>
  <c r="R3227" i="4"/>
  <c r="L3271" i="4"/>
  <c r="J2571" i="4"/>
  <c r="L2322" i="4"/>
  <c r="L2324" i="4" s="1"/>
  <c r="L2333" i="4"/>
  <c r="L2335" i="4"/>
  <c r="L2337" i="4"/>
  <c r="L2339" i="4"/>
  <c r="L2341" i="4"/>
  <c r="L2343" i="4"/>
  <c r="L2345" i="4"/>
  <c r="L2347" i="4"/>
  <c r="L2349" i="4"/>
  <c r="L2351" i="4"/>
  <c r="L2332" i="4"/>
  <c r="L2334" i="4"/>
  <c r="L2336" i="4"/>
  <c r="L2338" i="4"/>
  <c r="L2340" i="4"/>
  <c r="L2342" i="4"/>
  <c r="L2344" i="4"/>
  <c r="L2346" i="4"/>
  <c r="L2348" i="4"/>
  <c r="L2350" i="4"/>
  <c r="L2331" i="4"/>
  <c r="H2631" i="4"/>
  <c r="N2183" i="4"/>
  <c r="N2132" i="4"/>
  <c r="N2121" i="4"/>
  <c r="N2196" i="4"/>
  <c r="P2132" i="4"/>
  <c r="P2183" i="4"/>
  <c r="P2121" i="4"/>
  <c r="J2119" i="4"/>
  <c r="H2247" i="4"/>
  <c r="R2132" i="4"/>
  <c r="R2121" i="4"/>
  <c r="L2187" i="4"/>
  <c r="H2185" i="4"/>
  <c r="L2185" i="4"/>
  <c r="J2183" i="4"/>
  <c r="N2059" i="4"/>
  <c r="N2123" i="4"/>
  <c r="J2121" i="4"/>
  <c r="R2123" i="4"/>
  <c r="J2123" i="4"/>
  <c r="P2185" i="4"/>
  <c r="H2119" i="4"/>
  <c r="P2273" i="4"/>
  <c r="P2285" i="4"/>
  <c r="P2278" i="4"/>
  <c r="P2271" i="4"/>
  <c r="P2283" i="4"/>
  <c r="P2276" i="4"/>
  <c r="P2269" i="4"/>
  <c r="P2281" i="4"/>
  <c r="P2258" i="4"/>
  <c r="P2260" i="4" s="1"/>
  <c r="P2274" i="4"/>
  <c r="P2286" i="4"/>
  <c r="P2272" i="4"/>
  <c r="P2284" i="4"/>
  <c r="P2277" i="4"/>
  <c r="P2270" i="4"/>
  <c r="P2282" i="4"/>
  <c r="P2267" i="4"/>
  <c r="P2275" i="4"/>
  <c r="P2287" i="4"/>
  <c r="P2279" i="4"/>
  <c r="P2268" i="4"/>
  <c r="P2280" i="4"/>
  <c r="P2251" i="4"/>
  <c r="P2249" i="4"/>
  <c r="H2139" i="4"/>
  <c r="H2141" i="4"/>
  <c r="H2143" i="4"/>
  <c r="H2145" i="4"/>
  <c r="H2147" i="4"/>
  <c r="H2149" i="4"/>
  <c r="H2151" i="4"/>
  <c r="H2153" i="4"/>
  <c r="H2155" i="4"/>
  <c r="H2157" i="4"/>
  <c r="H2159" i="4"/>
  <c r="H2140" i="4"/>
  <c r="H2142" i="4"/>
  <c r="H2144" i="4"/>
  <c r="H2146" i="4"/>
  <c r="H2148" i="4"/>
  <c r="H2150" i="4"/>
  <c r="H2152" i="4"/>
  <c r="H2154" i="4"/>
  <c r="H2156" i="4"/>
  <c r="H2158" i="4"/>
  <c r="P2187" i="4"/>
  <c r="P2205" i="4"/>
  <c r="P2211" i="4"/>
  <c r="P2217" i="4"/>
  <c r="P2223" i="4"/>
  <c r="P2206" i="4"/>
  <c r="P2212" i="4"/>
  <c r="P2218" i="4"/>
  <c r="P2207" i="4"/>
  <c r="P2213" i="4"/>
  <c r="P2219" i="4"/>
  <c r="P2208" i="4"/>
  <c r="P2214" i="4"/>
  <c r="P2220" i="4"/>
  <c r="P2203" i="4"/>
  <c r="P2209" i="4"/>
  <c r="P2215" i="4"/>
  <c r="P2221" i="4"/>
  <c r="P2204" i="4"/>
  <c r="P2210" i="4"/>
  <c r="P2216" i="4"/>
  <c r="P2222" i="4"/>
  <c r="R2119" i="4"/>
  <c r="J2207" i="4"/>
  <c r="J2208" i="4"/>
  <c r="J2210" i="4"/>
  <c r="J2209" i="4"/>
  <c r="J2211" i="4"/>
  <c r="J2212" i="4"/>
  <c r="J2213" i="4"/>
  <c r="J2204" i="4"/>
  <c r="J2205" i="4"/>
  <c r="J2206" i="4"/>
  <c r="J2203" i="4"/>
  <c r="J2222" i="4"/>
  <c r="J2216" i="4"/>
  <c r="J2157" i="4"/>
  <c r="J2143" i="4"/>
  <c r="J2155" i="4"/>
  <c r="J2221" i="4"/>
  <c r="J2215" i="4"/>
  <c r="J2139" i="4"/>
  <c r="J2149" i="4"/>
  <c r="J2220" i="4"/>
  <c r="J2214" i="4"/>
  <c r="J2141" i="4"/>
  <c r="J2147" i="4"/>
  <c r="J2151" i="4"/>
  <c r="J2153" i="4"/>
  <c r="J2159" i="4"/>
  <c r="J2219" i="4"/>
  <c r="J2145" i="4"/>
  <c r="J2150" i="4"/>
  <c r="J2156" i="4"/>
  <c r="J2218" i="4"/>
  <c r="J2144" i="4"/>
  <c r="J2223" i="4"/>
  <c r="J2217" i="4"/>
  <c r="J2140" i="4"/>
  <c r="J2142" i="4"/>
  <c r="J2146" i="4"/>
  <c r="J2148" i="4"/>
  <c r="J2152" i="4"/>
  <c r="J2154" i="4"/>
  <c r="J2158" i="4"/>
  <c r="R2140" i="4"/>
  <c r="R2144" i="4"/>
  <c r="R2150" i="4"/>
  <c r="R2152" i="4"/>
  <c r="R2158" i="4"/>
  <c r="R2142" i="4"/>
  <c r="R2148" i="4"/>
  <c r="R2154" i="4"/>
  <c r="R2146" i="4"/>
  <c r="R2156" i="4"/>
  <c r="R2143" i="4"/>
  <c r="R2149" i="4"/>
  <c r="R2155" i="4"/>
  <c r="R2141" i="4"/>
  <c r="R2147" i="4"/>
  <c r="R2153" i="4"/>
  <c r="R2157" i="4"/>
  <c r="R2145" i="4"/>
  <c r="R2151" i="4"/>
  <c r="R2159" i="4"/>
  <c r="R2139" i="4"/>
  <c r="H2057" i="4"/>
  <c r="L2271" i="4"/>
  <c r="L2283" i="4"/>
  <c r="L2276" i="4"/>
  <c r="L2269" i="4"/>
  <c r="L2281" i="4"/>
  <c r="L2274" i="4"/>
  <c r="L2286" i="4"/>
  <c r="L2279" i="4"/>
  <c r="L2277" i="4"/>
  <c r="L2272" i="4"/>
  <c r="L2284" i="4"/>
  <c r="L2270" i="4"/>
  <c r="L2282" i="4"/>
  <c r="L2275" i="4"/>
  <c r="L2287" i="4"/>
  <c r="L2258" i="4"/>
  <c r="L2260" i="4" s="1"/>
  <c r="L2268" i="4"/>
  <c r="L2280" i="4"/>
  <c r="L2273" i="4"/>
  <c r="L2285" i="4"/>
  <c r="L2278" i="4"/>
  <c r="L2267" i="4"/>
  <c r="L2249" i="4"/>
  <c r="L2251" i="4"/>
  <c r="J2247" i="4"/>
  <c r="R2258" i="4"/>
  <c r="R2260" i="4" s="1"/>
  <c r="R2268" i="4"/>
  <c r="R2280" i="4"/>
  <c r="R2274" i="4"/>
  <c r="R2273" i="4"/>
  <c r="R2285" i="4"/>
  <c r="R2286" i="4"/>
  <c r="R2278" i="4"/>
  <c r="R2271" i="4"/>
  <c r="R2283" i="4"/>
  <c r="R2276" i="4"/>
  <c r="R2269" i="4"/>
  <c r="R2281" i="4"/>
  <c r="R2279" i="4"/>
  <c r="R2272" i="4"/>
  <c r="R2284" i="4"/>
  <c r="R2267" i="4"/>
  <c r="R2277" i="4"/>
  <c r="R2270" i="4"/>
  <c r="R2282" i="4"/>
  <c r="R2275" i="4"/>
  <c r="R2287" i="4"/>
  <c r="R2249" i="4"/>
  <c r="R2251" i="4"/>
  <c r="L2119" i="4"/>
  <c r="N2213" i="4"/>
  <c r="N2214" i="4"/>
  <c r="N2207" i="4"/>
  <c r="N2215" i="4"/>
  <c r="N2219" i="4"/>
  <c r="N2204" i="4"/>
  <c r="N2216" i="4"/>
  <c r="N2205" i="4"/>
  <c r="N2217" i="4"/>
  <c r="N2206" i="4"/>
  <c r="N2218" i="4"/>
  <c r="N2208" i="4"/>
  <c r="N2220" i="4"/>
  <c r="N2209" i="4"/>
  <c r="N2221" i="4"/>
  <c r="N2210" i="4"/>
  <c r="N2222" i="4"/>
  <c r="N2203" i="4"/>
  <c r="N2211" i="4"/>
  <c r="N2223" i="4"/>
  <c r="N2212" i="4"/>
  <c r="J2276" i="4"/>
  <c r="J2267" i="4"/>
  <c r="J2269" i="4"/>
  <c r="J2281" i="4"/>
  <c r="J2274" i="4"/>
  <c r="J2286" i="4"/>
  <c r="J2279" i="4"/>
  <c r="J2272" i="4"/>
  <c r="J2284" i="4"/>
  <c r="J2277" i="4"/>
  <c r="J2275" i="4"/>
  <c r="J2287" i="4"/>
  <c r="J2282" i="4"/>
  <c r="J2268" i="4"/>
  <c r="J2280" i="4"/>
  <c r="J2270" i="4"/>
  <c r="J2273" i="4"/>
  <c r="J2285" i="4"/>
  <c r="J2278" i="4"/>
  <c r="J2258" i="4"/>
  <c r="J2260" i="4" s="1"/>
  <c r="J2271" i="4"/>
  <c r="J2283" i="4"/>
  <c r="J2249" i="4"/>
  <c r="J2251" i="4"/>
  <c r="H2258" i="4"/>
  <c r="H2260" i="4" s="1"/>
  <c r="H2268" i="4"/>
  <c r="H2280" i="4"/>
  <c r="H2269" i="4"/>
  <c r="H2281" i="4"/>
  <c r="H2267" i="4"/>
  <c r="H2270" i="4"/>
  <c r="H2282" i="4"/>
  <c r="H2271" i="4"/>
  <c r="H2283" i="4"/>
  <c r="H2272" i="4"/>
  <c r="H2284" i="4"/>
  <c r="H2286" i="4"/>
  <c r="H2273" i="4"/>
  <c r="H2285" i="4"/>
  <c r="H2274" i="4"/>
  <c r="H2275" i="4"/>
  <c r="H2287" i="4"/>
  <c r="H2276" i="4"/>
  <c r="H2277" i="4"/>
  <c r="H2278" i="4"/>
  <c r="H2279" i="4"/>
  <c r="H2249" i="4"/>
  <c r="H2251" i="4"/>
  <c r="L2140" i="4"/>
  <c r="L2142" i="4"/>
  <c r="L2144" i="4"/>
  <c r="L2146" i="4"/>
  <c r="L2148" i="4"/>
  <c r="L2150" i="4"/>
  <c r="L2152" i="4"/>
  <c r="L2154" i="4"/>
  <c r="L2156" i="4"/>
  <c r="L2158" i="4"/>
  <c r="L2220" i="4"/>
  <c r="L2143" i="4"/>
  <c r="L2159" i="4"/>
  <c r="L2221" i="4"/>
  <c r="L2215" i="4"/>
  <c r="L2139" i="4"/>
  <c r="L2214" i="4"/>
  <c r="L2145" i="4"/>
  <c r="L2153" i="4"/>
  <c r="L2219" i="4"/>
  <c r="L2147" i="4"/>
  <c r="L2155" i="4"/>
  <c r="L2141" i="4"/>
  <c r="L2218" i="4"/>
  <c r="L2151" i="4"/>
  <c r="L2223" i="4"/>
  <c r="L2217" i="4"/>
  <c r="L2149" i="4"/>
  <c r="L2222" i="4"/>
  <c r="L2216" i="4"/>
  <c r="L2157" i="4"/>
  <c r="L2183" i="4"/>
  <c r="J2187" i="4"/>
  <c r="J2004" i="4"/>
  <c r="L2121" i="4"/>
  <c r="P2196" i="4"/>
  <c r="N2139" i="4"/>
  <c r="N2140" i="4"/>
  <c r="N2142" i="4"/>
  <c r="N2144" i="4"/>
  <c r="N2146" i="4"/>
  <c r="N2148" i="4"/>
  <c r="N2150" i="4"/>
  <c r="N2152" i="4"/>
  <c r="N2154" i="4"/>
  <c r="N2156" i="4"/>
  <c r="N2158" i="4"/>
  <c r="N2141" i="4"/>
  <c r="N2143" i="4"/>
  <c r="N2145" i="4"/>
  <c r="N2147" i="4"/>
  <c r="N2149" i="4"/>
  <c r="N2151" i="4"/>
  <c r="N2153" i="4"/>
  <c r="N2155" i="4"/>
  <c r="N2157" i="4"/>
  <c r="N2159" i="4"/>
  <c r="L2205" i="4"/>
  <c r="L2206" i="4"/>
  <c r="L2207" i="4"/>
  <c r="L2208" i="4"/>
  <c r="L2209" i="4"/>
  <c r="L2210" i="4"/>
  <c r="L2212" i="4"/>
  <c r="L2213" i="4"/>
  <c r="L2211" i="4"/>
  <c r="L2203" i="4"/>
  <c r="L2204" i="4"/>
  <c r="H2183" i="4"/>
  <c r="N2057" i="4"/>
  <c r="P2140" i="4"/>
  <c r="P2142" i="4"/>
  <c r="P2144" i="4"/>
  <c r="P2146" i="4"/>
  <c r="P2148" i="4"/>
  <c r="P2150" i="4"/>
  <c r="P2152" i="4"/>
  <c r="P2154" i="4"/>
  <c r="P2156" i="4"/>
  <c r="P2158" i="4"/>
  <c r="P2139" i="4"/>
  <c r="P2141" i="4"/>
  <c r="P2143" i="4"/>
  <c r="P2145" i="4"/>
  <c r="P2147" i="4"/>
  <c r="P2149" i="4"/>
  <c r="P2151" i="4"/>
  <c r="P2153" i="4"/>
  <c r="P2155" i="4"/>
  <c r="P2157" i="4"/>
  <c r="P2159" i="4"/>
  <c r="N2119" i="4"/>
  <c r="L2132" i="4"/>
  <c r="H2204" i="4"/>
  <c r="H2216" i="4"/>
  <c r="H2207" i="4"/>
  <c r="H2210" i="4"/>
  <c r="H2205" i="4"/>
  <c r="H2217" i="4"/>
  <c r="H2222" i="4"/>
  <c r="H2206" i="4"/>
  <c r="H2218" i="4"/>
  <c r="H2219" i="4"/>
  <c r="H2208" i="4"/>
  <c r="H2220" i="4"/>
  <c r="H2209" i="4"/>
  <c r="H2221" i="4"/>
  <c r="H2211" i="4"/>
  <c r="H2223" i="4"/>
  <c r="H2212" i="4"/>
  <c r="H2203" i="4"/>
  <c r="H2213" i="4"/>
  <c r="H2214" i="4"/>
  <c r="H2215" i="4"/>
  <c r="N2247" i="4"/>
  <c r="L2057" i="4"/>
  <c r="H2123" i="4"/>
  <c r="J2196" i="4"/>
  <c r="P2119" i="4"/>
  <c r="R2204" i="4"/>
  <c r="R2210" i="4"/>
  <c r="R2216" i="4"/>
  <c r="R2222" i="4"/>
  <c r="R2207" i="4"/>
  <c r="R2205" i="4"/>
  <c r="R2211" i="4"/>
  <c r="R2217" i="4"/>
  <c r="R2223" i="4"/>
  <c r="R2206" i="4"/>
  <c r="R2212" i="4"/>
  <c r="R2218" i="4"/>
  <c r="R2203" i="4"/>
  <c r="R2219" i="4"/>
  <c r="R2208" i="4"/>
  <c r="R2214" i="4"/>
  <c r="R2220" i="4"/>
  <c r="R2213" i="4"/>
  <c r="R2209" i="4"/>
  <c r="R2215" i="4"/>
  <c r="R2221" i="4"/>
  <c r="H2121" i="4"/>
  <c r="N2278" i="4"/>
  <c r="N2271" i="4"/>
  <c r="N2283" i="4"/>
  <c r="N2276" i="4"/>
  <c r="N2284" i="4"/>
  <c r="N2269" i="4"/>
  <c r="N2281" i="4"/>
  <c r="N2274" i="4"/>
  <c r="N2286" i="4"/>
  <c r="N2279" i="4"/>
  <c r="N2277" i="4"/>
  <c r="N2270" i="4"/>
  <c r="N2282" i="4"/>
  <c r="N2258" i="4"/>
  <c r="N2260" i="4" s="1"/>
  <c r="N2275" i="4"/>
  <c r="N2287" i="4"/>
  <c r="N2272" i="4"/>
  <c r="N2268" i="4"/>
  <c r="N2280" i="4"/>
  <c r="N2267" i="4"/>
  <c r="N2273" i="4"/>
  <c r="N2285" i="4"/>
  <c r="N2251" i="4"/>
  <c r="N2249" i="4"/>
  <c r="L2068" i="4"/>
  <c r="H2132" i="4"/>
  <c r="N2185" i="4"/>
  <c r="R2183" i="4"/>
  <c r="R2247" i="4"/>
  <c r="N2187" i="4"/>
  <c r="J2055" i="4"/>
  <c r="H2083" i="4"/>
  <c r="H2095" i="4"/>
  <c r="H2086" i="4"/>
  <c r="H2076" i="4"/>
  <c r="H2084" i="4"/>
  <c r="H2075" i="4"/>
  <c r="H2085" i="4"/>
  <c r="H2087" i="4"/>
  <c r="H2088" i="4"/>
  <c r="H2077" i="4"/>
  <c r="H2089" i="4"/>
  <c r="H2092" i="4"/>
  <c r="H2078" i="4"/>
  <c r="H2090" i="4"/>
  <c r="H2079" i="4"/>
  <c r="H2091" i="4"/>
  <c r="H2080" i="4"/>
  <c r="H2081" i="4"/>
  <c r="H2093" i="4"/>
  <c r="H2082" i="4"/>
  <c r="H2094" i="4"/>
  <c r="H2068" i="4"/>
  <c r="J1995" i="4"/>
  <c r="H1993" i="4"/>
  <c r="J2059" i="4"/>
  <c r="H2059" i="4"/>
  <c r="R2059" i="4"/>
  <c r="R2068" i="4"/>
  <c r="R2057" i="4"/>
  <c r="N2086" i="4"/>
  <c r="N2077" i="4"/>
  <c r="N2082" i="4"/>
  <c r="N2094" i="4"/>
  <c r="N2079" i="4"/>
  <c r="N2091" i="4"/>
  <c r="N2084" i="4"/>
  <c r="N2075" i="4"/>
  <c r="N2089" i="4"/>
  <c r="N2080" i="4"/>
  <c r="N2092" i="4"/>
  <c r="N2095" i="4"/>
  <c r="N2085" i="4"/>
  <c r="N2078" i="4"/>
  <c r="N2090" i="4"/>
  <c r="N2083" i="4"/>
  <c r="N2076" i="4"/>
  <c r="N2088" i="4"/>
  <c r="N2081" i="4"/>
  <c r="N2093" i="4"/>
  <c r="N2087" i="4"/>
  <c r="P2081" i="4"/>
  <c r="P2093" i="4"/>
  <c r="P2077" i="4"/>
  <c r="P2089" i="4"/>
  <c r="P2086" i="4"/>
  <c r="P2075" i="4"/>
  <c r="P2084" i="4"/>
  <c r="P2094" i="4"/>
  <c r="P2079" i="4"/>
  <c r="P2091" i="4"/>
  <c r="P2082" i="4"/>
  <c r="P2087" i="4"/>
  <c r="P2090" i="4"/>
  <c r="P2080" i="4"/>
  <c r="P2092" i="4"/>
  <c r="P2085" i="4"/>
  <c r="P2078" i="4"/>
  <c r="P2083" i="4"/>
  <c r="P2095" i="4"/>
  <c r="P2076" i="4"/>
  <c r="P2088" i="4"/>
  <c r="R2076" i="4"/>
  <c r="R2088" i="4"/>
  <c r="R2075" i="4"/>
  <c r="R2079" i="4"/>
  <c r="R2091" i="4"/>
  <c r="R2081" i="4"/>
  <c r="R2093" i="4"/>
  <c r="R2086" i="4"/>
  <c r="R2084" i="4"/>
  <c r="R2089" i="4"/>
  <c r="R2082" i="4"/>
  <c r="R2094" i="4"/>
  <c r="R2085" i="4"/>
  <c r="R2087" i="4"/>
  <c r="R2080" i="4"/>
  <c r="R2092" i="4"/>
  <c r="R2078" i="4"/>
  <c r="R2090" i="4"/>
  <c r="R2083" i="4"/>
  <c r="R2095" i="4"/>
  <c r="R2077" i="4"/>
  <c r="J2084" i="4"/>
  <c r="J2087" i="4"/>
  <c r="J2080" i="4"/>
  <c r="J2077" i="4"/>
  <c r="J2089" i="4"/>
  <c r="J2075" i="4"/>
  <c r="J2085" i="4"/>
  <c r="J2082" i="4"/>
  <c r="J2094" i="4"/>
  <c r="J2092" i="4"/>
  <c r="J2078" i="4"/>
  <c r="J2090" i="4"/>
  <c r="J2081" i="4"/>
  <c r="J2083" i="4"/>
  <c r="J2095" i="4"/>
  <c r="J2076" i="4"/>
  <c r="J2088" i="4"/>
  <c r="J2093" i="4"/>
  <c r="J2086" i="4"/>
  <c r="J2079" i="4"/>
  <c r="J2091" i="4"/>
  <c r="J2068" i="4"/>
  <c r="L2079" i="4"/>
  <c r="L2091" i="4"/>
  <c r="L2087" i="4"/>
  <c r="L2084" i="4"/>
  <c r="L2094" i="4"/>
  <c r="L2077" i="4"/>
  <c r="L2089" i="4"/>
  <c r="L2082" i="4"/>
  <c r="L2075" i="4"/>
  <c r="L2085" i="4"/>
  <c r="L2076" i="4"/>
  <c r="L2078" i="4"/>
  <c r="L2090" i="4"/>
  <c r="L2083" i="4"/>
  <c r="L2095" i="4"/>
  <c r="L2088" i="4"/>
  <c r="L2081" i="4"/>
  <c r="L2093" i="4"/>
  <c r="L2086" i="4"/>
  <c r="L2080" i="4"/>
  <c r="L2092" i="4"/>
  <c r="J2057" i="4"/>
  <c r="J1993" i="4"/>
  <c r="L2059" i="4"/>
  <c r="N2068" i="4"/>
  <c r="R2002" i="4"/>
  <c r="R1995" i="4"/>
  <c r="R1993" i="4"/>
  <c r="L2002" i="4"/>
  <c r="L1995" i="4"/>
  <c r="R1925" i="4"/>
  <c r="T1874" i="4"/>
  <c r="T1876" i="4" s="1"/>
  <c r="T1925" i="4"/>
  <c r="N2002" i="4"/>
  <c r="N1995" i="4"/>
  <c r="J1925" i="4"/>
  <c r="H2002" i="4"/>
  <c r="H1995" i="4"/>
  <c r="H1925" i="4"/>
  <c r="L1993" i="4"/>
  <c r="T1927" i="4"/>
  <c r="P1925" i="4"/>
  <c r="N1993" i="4"/>
  <c r="L1925" i="4"/>
  <c r="P2002" i="4"/>
  <c r="P1995" i="4"/>
  <c r="P1993" i="4"/>
  <c r="N1925" i="4"/>
  <c r="J2013" i="4"/>
  <c r="J2025" i="4"/>
  <c r="J2017" i="4"/>
  <c r="J2029" i="4"/>
  <c r="J2030" i="4"/>
  <c r="J2023" i="4"/>
  <c r="J2016" i="4"/>
  <c r="J2022" i="4"/>
  <c r="J2018" i="4"/>
  <c r="J2028" i="4"/>
  <c r="J2015" i="4"/>
  <c r="J2027" i="4"/>
  <c r="J2020" i="4"/>
  <c r="J2011" i="4"/>
  <c r="J2031" i="4"/>
  <c r="J2024" i="4"/>
  <c r="J2026" i="4"/>
  <c r="J2019" i="4"/>
  <c r="J2012" i="4"/>
  <c r="J2021" i="4"/>
  <c r="J2014" i="4"/>
  <c r="R1875" i="4"/>
  <c r="P1875" i="4"/>
  <c r="L1875" i="4"/>
  <c r="H1875" i="4"/>
  <c r="T1791" i="4"/>
  <c r="T1865" i="4"/>
  <c r="T1867" i="4"/>
  <c r="P1861" i="4"/>
  <c r="P1927" i="4" s="1"/>
  <c r="N1839" i="4"/>
  <c r="N1861" i="4"/>
  <c r="N1927" i="4" s="1"/>
  <c r="L1825" i="4"/>
  <c r="L1838" i="4" s="1"/>
  <c r="N1803" i="4"/>
  <c r="N1825" i="4"/>
  <c r="N1838" i="4" s="1"/>
  <c r="P1839" i="4"/>
  <c r="J1803" i="4"/>
  <c r="J1825" i="4"/>
  <c r="J1838" i="4" s="1"/>
  <c r="L1839" i="4"/>
  <c r="L1861" i="4"/>
  <c r="L1927" i="4" s="1"/>
  <c r="H1803" i="4"/>
  <c r="H1825" i="4"/>
  <c r="H1838" i="4" s="1"/>
  <c r="H1861" i="4"/>
  <c r="R1825" i="4"/>
  <c r="R1838" i="4" s="1"/>
  <c r="R1861" i="4"/>
  <c r="R1927" i="4" s="1"/>
  <c r="P1803" i="4"/>
  <c r="P1825" i="4"/>
  <c r="P1838" i="4" s="1"/>
  <c r="J1861" i="4"/>
  <c r="N1875" i="4"/>
  <c r="J1875" i="4"/>
  <c r="R1839" i="4"/>
  <c r="J1839" i="4"/>
  <c r="H1839" i="4"/>
  <c r="T1756" i="4"/>
  <c r="T1789" i="4"/>
  <c r="T1827" i="4" s="1"/>
  <c r="L1803" i="4"/>
  <c r="R1803" i="4"/>
  <c r="H1750" i="4"/>
  <c r="L1750" i="4"/>
  <c r="P1750" i="4"/>
  <c r="R1750" i="4"/>
  <c r="J1750" i="4"/>
  <c r="N1750" i="4"/>
  <c r="T1758" i="4"/>
  <c r="T1766" i="4"/>
  <c r="T1767" i="4" s="1"/>
  <c r="H1713" i="4"/>
  <c r="J1713" i="4"/>
  <c r="L1713" i="4"/>
  <c r="N1713" i="4"/>
  <c r="P1713" i="4"/>
  <c r="R1713" i="4"/>
  <c r="T1729" i="4"/>
  <c r="H1831" i="4" l="1"/>
  <c r="N2781" i="4"/>
  <c r="N2785" i="4"/>
  <c r="N2789" i="4"/>
  <c r="N2793" i="4"/>
  <c r="N2797" i="4"/>
  <c r="N2779" i="4"/>
  <c r="N2783" i="4"/>
  <c r="N2787" i="4"/>
  <c r="N2791" i="4"/>
  <c r="N2795" i="4"/>
  <c r="N2799" i="4"/>
  <c r="N2780" i="4"/>
  <c r="N2784" i="4"/>
  <c r="N2788" i="4"/>
  <c r="N2792" i="4"/>
  <c r="N2796" i="4"/>
  <c r="N2790" i="4"/>
  <c r="N2782" i="4"/>
  <c r="N2794" i="4"/>
  <c r="N2798" i="4"/>
  <c r="N2786" i="4"/>
  <c r="N2772" i="4"/>
  <c r="R2779" i="4"/>
  <c r="R2781" i="4"/>
  <c r="R2783" i="4"/>
  <c r="R2785" i="4"/>
  <c r="R2787" i="4"/>
  <c r="R2789" i="4"/>
  <c r="R2791" i="4"/>
  <c r="R2793" i="4"/>
  <c r="R2795" i="4"/>
  <c r="R2797" i="4"/>
  <c r="R2799" i="4"/>
  <c r="R2782" i="4"/>
  <c r="R2786" i="4"/>
  <c r="R2790" i="4"/>
  <c r="R2794" i="4"/>
  <c r="R2798" i="4"/>
  <c r="R2780" i="4"/>
  <c r="R2792" i="4"/>
  <c r="R2784" i="4"/>
  <c r="R2796" i="4"/>
  <c r="R2788" i="4"/>
  <c r="R2772" i="4"/>
  <c r="P2781" i="4"/>
  <c r="P2783" i="4"/>
  <c r="P2785" i="4"/>
  <c r="P2787" i="4"/>
  <c r="P2789" i="4"/>
  <c r="P2791" i="4"/>
  <c r="P2793" i="4"/>
  <c r="P2795" i="4"/>
  <c r="P2797" i="4"/>
  <c r="P2799" i="4"/>
  <c r="P2782" i="4"/>
  <c r="P2786" i="4"/>
  <c r="P2790" i="4"/>
  <c r="P2794" i="4"/>
  <c r="P2798" i="4"/>
  <c r="P2792" i="4"/>
  <c r="P2780" i="4"/>
  <c r="P2784" i="4"/>
  <c r="P2796" i="4"/>
  <c r="P2779" i="4"/>
  <c r="P2788" i="4"/>
  <c r="P2772" i="4"/>
  <c r="H2781" i="4"/>
  <c r="H2783" i="4"/>
  <c r="H2785" i="4"/>
  <c r="H2787" i="4"/>
  <c r="H2789" i="4"/>
  <c r="H2791" i="4"/>
  <c r="H2793" i="4"/>
  <c r="H2795" i="4"/>
  <c r="H2797" i="4"/>
  <c r="H2799" i="4"/>
  <c r="H2779" i="4"/>
  <c r="H2780" i="4"/>
  <c r="H2784" i="4"/>
  <c r="H2788" i="4"/>
  <c r="H2792" i="4"/>
  <c r="H2796" i="4"/>
  <c r="H2790" i="4"/>
  <c r="H2782" i="4"/>
  <c r="H2794" i="4"/>
  <c r="H2786" i="4"/>
  <c r="H2798" i="4"/>
  <c r="H2772" i="4"/>
  <c r="J2781" i="4"/>
  <c r="J2783" i="4"/>
  <c r="J2785" i="4"/>
  <c r="J2787" i="4"/>
  <c r="J2789" i="4"/>
  <c r="J2791" i="4"/>
  <c r="J2793" i="4"/>
  <c r="J2795" i="4"/>
  <c r="J2797" i="4"/>
  <c r="J2799" i="4"/>
  <c r="J2779" i="4"/>
  <c r="J2780" i="4"/>
  <c r="J2782" i="4"/>
  <c r="J2784" i="4"/>
  <c r="J2786" i="4"/>
  <c r="J2788" i="4"/>
  <c r="J2790" i="4"/>
  <c r="J2792" i="4"/>
  <c r="J2794" i="4"/>
  <c r="J2796" i="4"/>
  <c r="J2798" i="4"/>
  <c r="J2772" i="4"/>
  <c r="L2779" i="4"/>
  <c r="L2780" i="4"/>
  <c r="L2782" i="4"/>
  <c r="L2784" i="4"/>
  <c r="L2786" i="4"/>
  <c r="L2788" i="4"/>
  <c r="L2790" i="4"/>
  <c r="L2792" i="4"/>
  <c r="L2794" i="4"/>
  <c r="L2796" i="4"/>
  <c r="L2798" i="4"/>
  <c r="L2781" i="4"/>
  <c r="L2785" i="4"/>
  <c r="L2789" i="4"/>
  <c r="L2793" i="4"/>
  <c r="L2797" i="4"/>
  <c r="L2791" i="4"/>
  <c r="L2799" i="4"/>
  <c r="L2783" i="4"/>
  <c r="L2795" i="4"/>
  <c r="L2787" i="4"/>
  <c r="L2772" i="4"/>
  <c r="H1897" i="4"/>
  <c r="H1888" i="4"/>
  <c r="H1889" i="4"/>
  <c r="H1890" i="4"/>
  <c r="H1893" i="4"/>
  <c r="H1891" i="4"/>
  <c r="H1885" i="4"/>
  <c r="H1887" i="4"/>
  <c r="H1895" i="4"/>
  <c r="H1886" i="4"/>
  <c r="H1896" i="4"/>
  <c r="H1898" i="4"/>
  <c r="H1899" i="4"/>
  <c r="H1903" i="4"/>
  <c r="H1894" i="4"/>
  <c r="H1892" i="4"/>
  <c r="H1884" i="4"/>
  <c r="H1883" i="4"/>
  <c r="H1902" i="4"/>
  <c r="H1900" i="4"/>
  <c r="H1901" i="4"/>
  <c r="R2017" i="4"/>
  <c r="R2029" i="4"/>
  <c r="R2022" i="4"/>
  <c r="R2020" i="4"/>
  <c r="R2021" i="4"/>
  <c r="R2014" i="4"/>
  <c r="R2026" i="4"/>
  <c r="R2015" i="4"/>
  <c r="R2027" i="4"/>
  <c r="R2019" i="4"/>
  <c r="R2031" i="4"/>
  <c r="R2012" i="4"/>
  <c r="R2024" i="4"/>
  <c r="R2030" i="4"/>
  <c r="R2023" i="4"/>
  <c r="R2016" i="4"/>
  <c r="R2025" i="4"/>
  <c r="R2018" i="4"/>
  <c r="R2013" i="4"/>
  <c r="R2028" i="4"/>
  <c r="R2011" i="4"/>
  <c r="R2004" i="4"/>
  <c r="J1895" i="4"/>
  <c r="J1886" i="4"/>
  <c r="J1891" i="4"/>
  <c r="J1903" i="4"/>
  <c r="J1884" i="4"/>
  <c r="J1897" i="4"/>
  <c r="J1892" i="4"/>
  <c r="J1883" i="4"/>
  <c r="J1894" i="4"/>
  <c r="J1896" i="4"/>
  <c r="J1885" i="4"/>
  <c r="J1898" i="4"/>
  <c r="J1893" i="4"/>
  <c r="J1887" i="4"/>
  <c r="J1888" i="4"/>
  <c r="J1889" i="4"/>
  <c r="J1890" i="4"/>
  <c r="J1899" i="4"/>
  <c r="J1900" i="4"/>
  <c r="J1901" i="4"/>
  <c r="J1902" i="4"/>
  <c r="T1938" i="4"/>
  <c r="T1940" i="4" s="1"/>
  <c r="T1989" i="4"/>
  <c r="T1929" i="4"/>
  <c r="T1931" i="4"/>
  <c r="T1991" i="4"/>
  <c r="N1874" i="4"/>
  <c r="N1876" i="4" s="1"/>
  <c r="N1889" i="4"/>
  <c r="N1901" i="4"/>
  <c r="N1902" i="4"/>
  <c r="N1890" i="4"/>
  <c r="N1885" i="4"/>
  <c r="N1897" i="4"/>
  <c r="N1891" i="4"/>
  <c r="N1883" i="4"/>
  <c r="N1886" i="4"/>
  <c r="N1898" i="4"/>
  <c r="N1888" i="4"/>
  <c r="N1887" i="4"/>
  <c r="N1899" i="4"/>
  <c r="N1900" i="4"/>
  <c r="N1903" i="4"/>
  <c r="N1892" i="4"/>
  <c r="N1884" i="4"/>
  <c r="N1893" i="4"/>
  <c r="N1894" i="4"/>
  <c r="N1895" i="4"/>
  <c r="N1896" i="4"/>
  <c r="P2022" i="4"/>
  <c r="P2015" i="4"/>
  <c r="P2025" i="4"/>
  <c r="P2027" i="4"/>
  <c r="P2014" i="4"/>
  <c r="P2026" i="4"/>
  <c r="P2011" i="4"/>
  <c r="P2020" i="4"/>
  <c r="P2019" i="4"/>
  <c r="P2031" i="4"/>
  <c r="P2013" i="4"/>
  <c r="P2012" i="4"/>
  <c r="P2024" i="4"/>
  <c r="P2017" i="4"/>
  <c r="P2029" i="4"/>
  <c r="P2023" i="4"/>
  <c r="P2016" i="4"/>
  <c r="P2018" i="4"/>
  <c r="P2028" i="4"/>
  <c r="P2021" i="4"/>
  <c r="P2030" i="4"/>
  <c r="P2004" i="4"/>
  <c r="H2013" i="4"/>
  <c r="H2025" i="4"/>
  <c r="H2011" i="4"/>
  <c r="H2027" i="4"/>
  <c r="H2016" i="4"/>
  <c r="H2014" i="4"/>
  <c r="H2026" i="4"/>
  <c r="H2015" i="4"/>
  <c r="H2021" i="4"/>
  <c r="H2022" i="4"/>
  <c r="H2028" i="4"/>
  <c r="H2023" i="4"/>
  <c r="H2012" i="4"/>
  <c r="H2024" i="4"/>
  <c r="H2017" i="4"/>
  <c r="H2018" i="4"/>
  <c r="H2019" i="4"/>
  <c r="H2020" i="4"/>
  <c r="H2029" i="4"/>
  <c r="H2030" i="4"/>
  <c r="H2031" i="4"/>
  <c r="H2004" i="4"/>
  <c r="N2015" i="4"/>
  <c r="N2027" i="4"/>
  <c r="N2025" i="4"/>
  <c r="N2018" i="4"/>
  <c r="N2019" i="4"/>
  <c r="N2031" i="4"/>
  <c r="N2013" i="4"/>
  <c r="N2030" i="4"/>
  <c r="N2012" i="4"/>
  <c r="N2024" i="4"/>
  <c r="N2011" i="4"/>
  <c r="N2017" i="4"/>
  <c r="N2029" i="4"/>
  <c r="N2022" i="4"/>
  <c r="N2020" i="4"/>
  <c r="N2016" i="4"/>
  <c r="N2026" i="4"/>
  <c r="N2028" i="4"/>
  <c r="N2021" i="4"/>
  <c r="N2014" i="4"/>
  <c r="N2023" i="4"/>
  <c r="N1938" i="4"/>
  <c r="N1931" i="4"/>
  <c r="N1929" i="4"/>
  <c r="N1991" i="4"/>
  <c r="H1927" i="4"/>
  <c r="R1886" i="4"/>
  <c r="R1898" i="4"/>
  <c r="R1894" i="4"/>
  <c r="R1887" i="4"/>
  <c r="R1895" i="4"/>
  <c r="R1899" i="4"/>
  <c r="R1900" i="4"/>
  <c r="R1901" i="4"/>
  <c r="R1884" i="4"/>
  <c r="R1896" i="4"/>
  <c r="R1885" i="4"/>
  <c r="R1897" i="4"/>
  <c r="R1888" i="4"/>
  <c r="R1889" i="4"/>
  <c r="R1890" i="4"/>
  <c r="R1891" i="4"/>
  <c r="R1892" i="4"/>
  <c r="R1893" i="4"/>
  <c r="R1902" i="4"/>
  <c r="R1903" i="4"/>
  <c r="R1883" i="4"/>
  <c r="H1938" i="4"/>
  <c r="H1991" i="4"/>
  <c r="H1931" i="4"/>
  <c r="H1929" i="4"/>
  <c r="R1938" i="4"/>
  <c r="R1929" i="4"/>
  <c r="R1991" i="4"/>
  <c r="R1931" i="4"/>
  <c r="J1938" i="4"/>
  <c r="J1931" i="4"/>
  <c r="J1929" i="4"/>
  <c r="J1991" i="4"/>
  <c r="L2020" i="4"/>
  <c r="L2018" i="4"/>
  <c r="L2013" i="4"/>
  <c r="L2025" i="4"/>
  <c r="L2012" i="4"/>
  <c r="L2024" i="4"/>
  <c r="L2030" i="4"/>
  <c r="L2023" i="4"/>
  <c r="L2017" i="4"/>
  <c r="L2029" i="4"/>
  <c r="L2022" i="4"/>
  <c r="L2011" i="4"/>
  <c r="L2015" i="4"/>
  <c r="L2027" i="4"/>
  <c r="L2031" i="4"/>
  <c r="L2026" i="4"/>
  <c r="L2016" i="4"/>
  <c r="L2019" i="4"/>
  <c r="L2028" i="4"/>
  <c r="L2021" i="4"/>
  <c r="L2014" i="4"/>
  <c r="L2004" i="4"/>
  <c r="P1894" i="4"/>
  <c r="P1885" i="4"/>
  <c r="P1890" i="4"/>
  <c r="P1902" i="4"/>
  <c r="P1896" i="4"/>
  <c r="P1897" i="4"/>
  <c r="P1891" i="4"/>
  <c r="P1903" i="4"/>
  <c r="P1883" i="4"/>
  <c r="P1884" i="4"/>
  <c r="P1892" i="4"/>
  <c r="P1893" i="4"/>
  <c r="P1895" i="4"/>
  <c r="P1889" i="4"/>
  <c r="P1898" i="4"/>
  <c r="P1899" i="4"/>
  <c r="P1900" i="4"/>
  <c r="P1901" i="4"/>
  <c r="P1888" i="4"/>
  <c r="P1886" i="4"/>
  <c r="P1887" i="4"/>
  <c r="L1938" i="4"/>
  <c r="L1929" i="4"/>
  <c r="L1931" i="4"/>
  <c r="L1991" i="4"/>
  <c r="J1927" i="4"/>
  <c r="N2004" i="4"/>
  <c r="L1865" i="4"/>
  <c r="L1892" i="4"/>
  <c r="L1883" i="4"/>
  <c r="L1894" i="4"/>
  <c r="L1895" i="4"/>
  <c r="L1888" i="4"/>
  <c r="L1900" i="4"/>
  <c r="L1889" i="4"/>
  <c r="L1901" i="4"/>
  <c r="L1891" i="4"/>
  <c r="L1890" i="4"/>
  <c r="L1902" i="4"/>
  <c r="L1903" i="4"/>
  <c r="L1893" i="4"/>
  <c r="L1899" i="4"/>
  <c r="L1884" i="4"/>
  <c r="L1885" i="4"/>
  <c r="L1886" i="4"/>
  <c r="L1887" i="4"/>
  <c r="L1896" i="4"/>
  <c r="L1897" i="4"/>
  <c r="L1898" i="4"/>
  <c r="P1938" i="4"/>
  <c r="P1991" i="4"/>
  <c r="P1931" i="4"/>
  <c r="P1929" i="4"/>
  <c r="J1863" i="4"/>
  <c r="N1829" i="4"/>
  <c r="N1831" i="4"/>
  <c r="J1831" i="4"/>
  <c r="R1831" i="4"/>
  <c r="R1863" i="4"/>
  <c r="N1840" i="4"/>
  <c r="N1863" i="4"/>
  <c r="R1840" i="4"/>
  <c r="J1829" i="4"/>
  <c r="H1863" i="4"/>
  <c r="J1840" i="4"/>
  <c r="R1829" i="4"/>
  <c r="L1831" i="4"/>
  <c r="L1829" i="4"/>
  <c r="L1863" i="4"/>
  <c r="L1840" i="4"/>
  <c r="P1840" i="4"/>
  <c r="H1874" i="4"/>
  <c r="H1876" i="4" s="1"/>
  <c r="H1865" i="4"/>
  <c r="J1874" i="4"/>
  <c r="J1876" i="4" s="1"/>
  <c r="J1867" i="4"/>
  <c r="J1865" i="4"/>
  <c r="P1831" i="4"/>
  <c r="P1863" i="4"/>
  <c r="H1840" i="4"/>
  <c r="N1865" i="4"/>
  <c r="P1874" i="4"/>
  <c r="P1876" i="4" s="1"/>
  <c r="P1867" i="4"/>
  <c r="P1865" i="4"/>
  <c r="H1829" i="4"/>
  <c r="P1829" i="4"/>
  <c r="R1874" i="4"/>
  <c r="R1876" i="4" s="1"/>
  <c r="R1865" i="4"/>
  <c r="L1874" i="4"/>
  <c r="L1876" i="4" s="1"/>
  <c r="L1867" i="4"/>
  <c r="R1867" i="4"/>
  <c r="N1867" i="4"/>
  <c r="H1867" i="4"/>
  <c r="J1752" i="4"/>
  <c r="J1765" i="4" s="1"/>
  <c r="H1752" i="4"/>
  <c r="H1765" i="4" s="1"/>
  <c r="P1789" i="4"/>
  <c r="P1827" i="4" s="1"/>
  <c r="N1766" i="4"/>
  <c r="N1789" i="4"/>
  <c r="N1827" i="4" s="1"/>
  <c r="T1802" i="4"/>
  <c r="T1804" i="4" s="1"/>
  <c r="T1793" i="4"/>
  <c r="T1795" i="4"/>
  <c r="J1766" i="4"/>
  <c r="J1789" i="4"/>
  <c r="J1827" i="4" s="1"/>
  <c r="R1766" i="4"/>
  <c r="R1789" i="4"/>
  <c r="R1827" i="4" s="1"/>
  <c r="L1789" i="4"/>
  <c r="L1827" i="4" s="1"/>
  <c r="H1789" i="4"/>
  <c r="H1827" i="4" s="1"/>
  <c r="R1752" i="4"/>
  <c r="R1765" i="4" s="1"/>
  <c r="P1766" i="4"/>
  <c r="P1752" i="4"/>
  <c r="P1765" i="4" s="1"/>
  <c r="N1752" i="4"/>
  <c r="N1765" i="4" s="1"/>
  <c r="L1729" i="4"/>
  <c r="L1752" i="4"/>
  <c r="L1765" i="4" s="1"/>
  <c r="H1766" i="4"/>
  <c r="L1766" i="4"/>
  <c r="R1729" i="4"/>
  <c r="J1729" i="4"/>
  <c r="H1729" i="4"/>
  <c r="P1729" i="4"/>
  <c r="N1729" i="4"/>
  <c r="T1687" i="4"/>
  <c r="R1687" i="4"/>
  <c r="P1687" i="4"/>
  <c r="N1687" i="4"/>
  <c r="L1687" i="4"/>
  <c r="J1687" i="4"/>
  <c r="H1687" i="4"/>
  <c r="S1692" i="4"/>
  <c r="Q1692" i="4"/>
  <c r="O1692" i="4"/>
  <c r="M1692" i="4"/>
  <c r="K1692" i="4"/>
  <c r="I1692" i="4"/>
  <c r="Q1691" i="4"/>
  <c r="O1691" i="4"/>
  <c r="M1691" i="4"/>
  <c r="K1691" i="4"/>
  <c r="I1691" i="4"/>
  <c r="S1687" i="4"/>
  <c r="Q1687" i="4"/>
  <c r="O1687" i="4"/>
  <c r="M1687" i="4"/>
  <c r="S1678" i="4"/>
  <c r="S1691" i="4" s="1"/>
  <c r="T1674" i="4"/>
  <c r="R1674" i="4"/>
  <c r="P1674" i="4"/>
  <c r="N1674" i="4"/>
  <c r="L1674" i="4"/>
  <c r="J1674" i="4"/>
  <c r="H1674" i="4"/>
  <c r="F1669" i="4"/>
  <c r="F1670" i="4" s="1"/>
  <c r="F1671" i="4" s="1"/>
  <c r="F1672" i="4" s="1"/>
  <c r="T1650" i="4"/>
  <c r="R1650" i="4"/>
  <c r="P1650" i="4"/>
  <c r="N1650" i="4"/>
  <c r="L1650" i="4"/>
  <c r="J1650" i="4"/>
  <c r="H1650" i="4"/>
  <c r="S1655" i="4"/>
  <c r="Q1655" i="4"/>
  <c r="O1655" i="4"/>
  <c r="M1655" i="4"/>
  <c r="K1655" i="4"/>
  <c r="I1655" i="4"/>
  <c r="Q1654" i="4"/>
  <c r="O1654" i="4"/>
  <c r="M1654" i="4"/>
  <c r="K1654" i="4"/>
  <c r="I1654" i="4"/>
  <c r="S1650" i="4"/>
  <c r="Q1650" i="4"/>
  <c r="O1650" i="4"/>
  <c r="M1650" i="4"/>
  <c r="S1641" i="4"/>
  <c r="S1654" i="4" s="1"/>
  <c r="T1637" i="4"/>
  <c r="R1637" i="4"/>
  <c r="P1637" i="4"/>
  <c r="N1637" i="4"/>
  <c r="L1637" i="4"/>
  <c r="J1637" i="4"/>
  <c r="H1637" i="4"/>
  <c r="F1632" i="4"/>
  <c r="F1633" i="4" s="1"/>
  <c r="F1634" i="4" s="1"/>
  <c r="F1635" i="4" s="1"/>
  <c r="R1600" i="4"/>
  <c r="P1600" i="4"/>
  <c r="N1600" i="4"/>
  <c r="L1600" i="4"/>
  <c r="J1600" i="4"/>
  <c r="T1613" i="4"/>
  <c r="R1613" i="4"/>
  <c r="P1613" i="4"/>
  <c r="N1613" i="4"/>
  <c r="L1613" i="4"/>
  <c r="J1613" i="4"/>
  <c r="H1613" i="4"/>
  <c r="S1618" i="4"/>
  <c r="Q1618" i="4"/>
  <c r="O1618" i="4"/>
  <c r="M1618" i="4"/>
  <c r="K1618" i="4"/>
  <c r="I1618" i="4"/>
  <c r="Q1617" i="4"/>
  <c r="O1617" i="4"/>
  <c r="M1617" i="4"/>
  <c r="K1617" i="4"/>
  <c r="I1617" i="4"/>
  <c r="S1613" i="4"/>
  <c r="Q1613" i="4"/>
  <c r="O1613" i="4"/>
  <c r="M1613" i="4"/>
  <c r="S1604" i="4"/>
  <c r="S1617" i="4" s="1"/>
  <c r="T1600" i="4"/>
  <c r="T1641" i="4" s="1"/>
  <c r="T1654" i="4" s="1"/>
  <c r="H1600" i="4"/>
  <c r="F1595" i="4"/>
  <c r="F1596" i="4" s="1"/>
  <c r="F1597" i="4" s="1"/>
  <c r="F1598" i="4" s="1"/>
  <c r="T1576" i="4"/>
  <c r="R1576" i="4"/>
  <c r="P1576" i="4"/>
  <c r="N1576" i="4"/>
  <c r="L1576" i="4"/>
  <c r="J1576" i="4"/>
  <c r="H1576" i="4"/>
  <c r="S1581" i="4"/>
  <c r="Q1581" i="4"/>
  <c r="O1581" i="4"/>
  <c r="M1581" i="4"/>
  <c r="K1581" i="4"/>
  <c r="I1581" i="4"/>
  <c r="Q1580" i="4"/>
  <c r="O1580" i="4"/>
  <c r="M1580" i="4"/>
  <c r="K1580" i="4"/>
  <c r="I1580" i="4"/>
  <c r="S1576" i="4"/>
  <c r="Q1576" i="4"/>
  <c r="O1576" i="4"/>
  <c r="M1576" i="4"/>
  <c r="S1567" i="4"/>
  <c r="S1580" i="4" s="1"/>
  <c r="T1563" i="4"/>
  <c r="T1581" i="4" s="1"/>
  <c r="R1563" i="4"/>
  <c r="P1563" i="4"/>
  <c r="N1563" i="4"/>
  <c r="L1563" i="4"/>
  <c r="J1563" i="4"/>
  <c r="H1563" i="4"/>
  <c r="F1558" i="4"/>
  <c r="F1559" i="4" s="1"/>
  <c r="F1560" i="4" s="1"/>
  <c r="F1561" i="4" s="1"/>
  <c r="H1502" i="4"/>
  <c r="T1539" i="4"/>
  <c r="R1539" i="4"/>
  <c r="P1539" i="4"/>
  <c r="N1539" i="4"/>
  <c r="L1539" i="4"/>
  <c r="J1539" i="4"/>
  <c r="H1539" i="4"/>
  <c r="F1521" i="4"/>
  <c r="F1522" i="4" s="1"/>
  <c r="F1523" i="4" s="1"/>
  <c r="F1524" i="4" s="1"/>
  <c r="H1526" i="4"/>
  <c r="J1526" i="4"/>
  <c r="L1526" i="4"/>
  <c r="N1526" i="4"/>
  <c r="P1526" i="4"/>
  <c r="R1526" i="4"/>
  <c r="T1526" i="4"/>
  <c r="S1530" i="4"/>
  <c r="S1543" i="4" s="1"/>
  <c r="M1539" i="4"/>
  <c r="O1539" i="4"/>
  <c r="Q1539" i="4"/>
  <c r="S1539" i="4"/>
  <c r="I1543" i="4"/>
  <c r="K1543" i="4"/>
  <c r="M1543" i="4"/>
  <c r="O1543" i="4"/>
  <c r="Q1543" i="4"/>
  <c r="I1544" i="4"/>
  <c r="K1544" i="4"/>
  <c r="M1544" i="4"/>
  <c r="O1544" i="4"/>
  <c r="Q1544" i="4"/>
  <c r="S1544" i="4"/>
  <c r="T1502" i="4"/>
  <c r="R1502" i="4"/>
  <c r="P1502" i="4"/>
  <c r="N1502" i="4"/>
  <c r="L1502" i="4"/>
  <c r="J1502" i="4"/>
  <c r="R1489" i="4"/>
  <c r="P1489" i="4"/>
  <c r="N1489" i="4"/>
  <c r="L1489" i="4"/>
  <c r="S1507" i="4"/>
  <c r="Q1507" i="4"/>
  <c r="O1507" i="4"/>
  <c r="M1507" i="4"/>
  <c r="K1507" i="4"/>
  <c r="I1507" i="4"/>
  <c r="Q1506" i="4"/>
  <c r="O1506" i="4"/>
  <c r="M1506" i="4"/>
  <c r="K1506" i="4"/>
  <c r="I1506" i="4"/>
  <c r="S1502" i="4"/>
  <c r="Q1502" i="4"/>
  <c r="O1502" i="4"/>
  <c r="M1502" i="4"/>
  <c r="S1493" i="4"/>
  <c r="S1506" i="4" s="1"/>
  <c r="T1489" i="4"/>
  <c r="J1489" i="4"/>
  <c r="H1489" i="4"/>
  <c r="F1484" i="4"/>
  <c r="F1485" i="4" s="1"/>
  <c r="F1486" i="4" s="1"/>
  <c r="F1487" i="4" s="1"/>
  <c r="T1465" i="4"/>
  <c r="R1465" i="4"/>
  <c r="P1465" i="4"/>
  <c r="N1465" i="4"/>
  <c r="L1465" i="4"/>
  <c r="J1465" i="4"/>
  <c r="H1465" i="4"/>
  <c r="S1470" i="4"/>
  <c r="Q1470" i="4"/>
  <c r="O1470" i="4"/>
  <c r="M1470" i="4"/>
  <c r="K1470" i="4"/>
  <c r="I1470" i="4"/>
  <c r="Q1469" i="4"/>
  <c r="O1469" i="4"/>
  <c r="M1469" i="4"/>
  <c r="K1469" i="4"/>
  <c r="I1469" i="4"/>
  <c r="S1465" i="4"/>
  <c r="Q1465" i="4"/>
  <c r="O1465" i="4"/>
  <c r="M1465" i="4"/>
  <c r="S1456" i="4"/>
  <c r="S1469" i="4" s="1"/>
  <c r="T1452" i="4"/>
  <c r="T1470" i="4" s="1"/>
  <c r="R1452" i="4"/>
  <c r="P1452" i="4"/>
  <c r="N1452" i="4"/>
  <c r="L1452" i="4"/>
  <c r="J1452" i="4"/>
  <c r="H1452" i="4"/>
  <c r="F1447" i="4"/>
  <c r="F1448" i="4" s="1"/>
  <c r="F1449" i="4" s="1"/>
  <c r="F1450" i="4" s="1"/>
  <c r="T1428" i="4"/>
  <c r="R1428" i="4"/>
  <c r="P1428" i="4"/>
  <c r="N1428" i="4"/>
  <c r="L1428" i="4"/>
  <c r="J1428" i="4"/>
  <c r="H1428" i="4"/>
  <c r="S1433" i="4"/>
  <c r="Q1433" i="4"/>
  <c r="O1433" i="4"/>
  <c r="M1433" i="4"/>
  <c r="K1433" i="4"/>
  <c r="I1433" i="4"/>
  <c r="Q1432" i="4"/>
  <c r="O1432" i="4"/>
  <c r="M1432" i="4"/>
  <c r="K1432" i="4"/>
  <c r="I1432" i="4"/>
  <c r="S1428" i="4"/>
  <c r="Q1428" i="4"/>
  <c r="O1428" i="4"/>
  <c r="M1428" i="4"/>
  <c r="S1419" i="4"/>
  <c r="S1432" i="4" s="1"/>
  <c r="T1415" i="4"/>
  <c r="T1456" i="4" s="1"/>
  <c r="T1469" i="4" s="1"/>
  <c r="R1415" i="4"/>
  <c r="P1415" i="4"/>
  <c r="N1415" i="4"/>
  <c r="L1415" i="4"/>
  <c r="J1415" i="4"/>
  <c r="H1415" i="4"/>
  <c r="F1410" i="4"/>
  <c r="F1411" i="4" s="1"/>
  <c r="F1412" i="4" s="1"/>
  <c r="F1413" i="4" s="1"/>
  <c r="T1391" i="4"/>
  <c r="S1391" i="4"/>
  <c r="R1391" i="4"/>
  <c r="Q1391" i="4"/>
  <c r="P1391" i="4"/>
  <c r="O1391" i="4"/>
  <c r="N1391" i="4"/>
  <c r="M1391" i="4"/>
  <c r="L1391" i="4"/>
  <c r="J1391" i="4"/>
  <c r="H1391" i="4"/>
  <c r="S1396" i="4"/>
  <c r="Q1396" i="4"/>
  <c r="O1396" i="4"/>
  <c r="M1396" i="4"/>
  <c r="K1396" i="4"/>
  <c r="I1396" i="4"/>
  <c r="Q1395" i="4"/>
  <c r="O1395" i="4"/>
  <c r="M1395" i="4"/>
  <c r="K1395" i="4"/>
  <c r="I1395" i="4"/>
  <c r="S1382" i="4"/>
  <c r="S1395" i="4" s="1"/>
  <c r="T1378" i="4"/>
  <c r="R1378" i="4"/>
  <c r="P1378" i="4"/>
  <c r="N1378" i="4"/>
  <c r="L1378" i="4"/>
  <c r="J1378" i="4"/>
  <c r="H1378" i="4"/>
  <c r="F1373" i="4"/>
  <c r="F1374" i="4" s="1"/>
  <c r="F1375" i="4" s="1"/>
  <c r="F1376" i="4" s="1"/>
  <c r="C1383" i="4"/>
  <c r="B1378" i="4"/>
  <c r="B1375" i="4"/>
  <c r="B1376" i="4"/>
  <c r="B1377" i="4"/>
  <c r="B1374" i="4"/>
  <c r="T1354" i="4"/>
  <c r="R1354" i="4"/>
  <c r="P1354" i="4"/>
  <c r="N1354" i="4"/>
  <c r="L1354" i="4"/>
  <c r="J1354" i="4"/>
  <c r="H1354" i="4"/>
  <c r="S1359" i="4"/>
  <c r="Q1359" i="4"/>
  <c r="O1359" i="4"/>
  <c r="M1359" i="4"/>
  <c r="K1359" i="4"/>
  <c r="I1359" i="4"/>
  <c r="Q1358" i="4"/>
  <c r="O1358" i="4"/>
  <c r="M1358" i="4"/>
  <c r="K1358" i="4"/>
  <c r="I1358" i="4"/>
  <c r="S1345" i="4"/>
  <c r="S1358" i="4" s="1"/>
  <c r="T1341" i="4"/>
  <c r="T1382" i="4" s="1"/>
  <c r="R1341" i="4"/>
  <c r="P1341" i="4"/>
  <c r="N1341" i="4"/>
  <c r="L1341" i="4"/>
  <c r="J1341" i="4"/>
  <c r="H1341" i="4"/>
  <c r="F1336" i="4"/>
  <c r="F1337" i="4" s="1"/>
  <c r="F1338" i="4" s="1"/>
  <c r="F1339" i="4" s="1"/>
  <c r="T1317" i="4"/>
  <c r="R1317" i="4"/>
  <c r="P1317" i="4"/>
  <c r="N1317" i="4"/>
  <c r="L1317" i="4"/>
  <c r="J1317" i="4"/>
  <c r="H1317" i="4"/>
  <c r="F1299" i="4"/>
  <c r="F1300" i="4" s="1"/>
  <c r="F1301" i="4" s="1"/>
  <c r="F1302" i="4" s="1"/>
  <c r="S1322" i="4"/>
  <c r="Q1322" i="4"/>
  <c r="O1322" i="4"/>
  <c r="M1322" i="4"/>
  <c r="K1322" i="4"/>
  <c r="I1322" i="4"/>
  <c r="Q1321" i="4"/>
  <c r="O1321" i="4"/>
  <c r="M1321" i="4"/>
  <c r="K1321" i="4"/>
  <c r="I1321" i="4"/>
  <c r="S1308" i="4"/>
  <c r="S1321" i="4" s="1"/>
  <c r="T1304" i="4"/>
  <c r="T1322" i="4" s="1"/>
  <c r="R1304" i="4"/>
  <c r="P1304" i="4"/>
  <c r="N1304" i="4"/>
  <c r="L1304" i="4"/>
  <c r="J1304" i="4"/>
  <c r="H1304" i="4"/>
  <c r="T2053" i="4" l="1"/>
  <c r="T2119" i="4" s="1"/>
  <c r="T2055" i="4"/>
  <c r="R1959" i="4"/>
  <c r="R1952" i="4"/>
  <c r="R1964" i="4"/>
  <c r="R1962" i="4"/>
  <c r="R1951" i="4"/>
  <c r="R1963" i="4"/>
  <c r="R1956" i="4"/>
  <c r="R1957" i="4"/>
  <c r="R1949" i="4"/>
  <c r="R1961" i="4"/>
  <c r="R1954" i="4"/>
  <c r="R1966" i="4"/>
  <c r="R1950" i="4"/>
  <c r="R1958" i="4"/>
  <c r="R1967" i="4"/>
  <c r="R1960" i="4"/>
  <c r="R1947" i="4"/>
  <c r="R1953" i="4"/>
  <c r="R1955" i="4"/>
  <c r="R1948" i="4"/>
  <c r="R1965" i="4"/>
  <c r="R1940" i="4"/>
  <c r="T1995" i="4"/>
  <c r="T2002" i="4"/>
  <c r="T2004" i="4" s="1"/>
  <c r="T1993" i="4"/>
  <c r="P1952" i="4"/>
  <c r="P1964" i="4"/>
  <c r="P1955" i="4"/>
  <c r="P1956" i="4"/>
  <c r="P1957" i="4"/>
  <c r="P1962" i="4"/>
  <c r="P1949" i="4"/>
  <c r="P1961" i="4"/>
  <c r="P1967" i="4"/>
  <c r="P1954" i="4"/>
  <c r="P1966" i="4"/>
  <c r="P1959" i="4"/>
  <c r="P1950" i="4"/>
  <c r="P1951" i="4"/>
  <c r="P1960" i="4"/>
  <c r="P1953" i="4"/>
  <c r="P1947" i="4"/>
  <c r="P1948" i="4"/>
  <c r="P1963" i="4"/>
  <c r="P1965" i="4"/>
  <c r="P1958" i="4"/>
  <c r="P1940" i="4"/>
  <c r="N1957" i="4"/>
  <c r="N1948" i="4"/>
  <c r="N1955" i="4"/>
  <c r="N1949" i="4"/>
  <c r="N1961" i="4"/>
  <c r="N1967" i="4"/>
  <c r="N1954" i="4"/>
  <c r="N1966" i="4"/>
  <c r="N1962" i="4"/>
  <c r="N1959" i="4"/>
  <c r="N1952" i="4"/>
  <c r="N1964" i="4"/>
  <c r="N1950" i="4"/>
  <c r="N1960" i="4"/>
  <c r="N1953" i="4"/>
  <c r="N1947" i="4"/>
  <c r="N1963" i="4"/>
  <c r="N1956" i="4"/>
  <c r="N1965" i="4"/>
  <c r="N1958" i="4"/>
  <c r="N1951" i="4"/>
  <c r="N1940" i="4"/>
  <c r="J1955" i="4"/>
  <c r="J1967" i="4"/>
  <c r="J1960" i="4"/>
  <c r="J1959" i="4"/>
  <c r="J1953" i="4"/>
  <c r="J1958" i="4"/>
  <c r="J1952" i="4"/>
  <c r="J1964" i="4"/>
  <c r="J1947" i="4"/>
  <c r="J1948" i="4"/>
  <c r="J1965" i="4"/>
  <c r="J1957" i="4"/>
  <c r="J1950" i="4"/>
  <c r="J1962" i="4"/>
  <c r="J1966" i="4"/>
  <c r="J1961" i="4"/>
  <c r="J1954" i="4"/>
  <c r="J1963" i="4"/>
  <c r="J1956" i="4"/>
  <c r="J1949" i="4"/>
  <c r="J1951" i="4"/>
  <c r="J1940" i="4"/>
  <c r="L1950" i="4"/>
  <c r="L1962" i="4"/>
  <c r="L1953" i="4"/>
  <c r="L1965" i="4"/>
  <c r="L1954" i="4"/>
  <c r="L1966" i="4"/>
  <c r="L1947" i="4"/>
  <c r="L1959" i="4"/>
  <c r="L1955" i="4"/>
  <c r="L1948" i="4"/>
  <c r="L1952" i="4"/>
  <c r="L1964" i="4"/>
  <c r="L1957" i="4"/>
  <c r="L1967" i="4"/>
  <c r="L1960" i="4"/>
  <c r="L1961" i="4"/>
  <c r="L1963" i="4"/>
  <c r="L1956" i="4"/>
  <c r="L1949" i="4"/>
  <c r="L1958" i="4"/>
  <c r="L1951" i="4"/>
  <c r="L1940" i="4"/>
  <c r="H1950" i="4"/>
  <c r="H1962" i="4"/>
  <c r="H1963" i="4"/>
  <c r="H1953" i="4"/>
  <c r="H1958" i="4"/>
  <c r="H1951" i="4"/>
  <c r="H1964" i="4"/>
  <c r="H1965" i="4"/>
  <c r="H1947" i="4"/>
  <c r="H1959" i="4"/>
  <c r="H1952" i="4"/>
  <c r="H1948" i="4"/>
  <c r="H1960" i="4"/>
  <c r="H1949" i="4"/>
  <c r="H1961" i="4"/>
  <c r="H1954" i="4"/>
  <c r="H1955" i="4"/>
  <c r="H1956" i="4"/>
  <c r="H1957" i="4"/>
  <c r="H1966" i="4"/>
  <c r="H1967" i="4"/>
  <c r="H1940" i="4"/>
  <c r="L1758" i="4"/>
  <c r="P1758" i="4"/>
  <c r="J1767" i="4"/>
  <c r="N1791" i="4"/>
  <c r="P1491" i="4"/>
  <c r="P1530" i="4" s="1"/>
  <c r="P1543" i="4" s="1"/>
  <c r="N1758" i="4"/>
  <c r="N1767" i="4"/>
  <c r="H1756" i="4"/>
  <c r="P1417" i="4"/>
  <c r="P1433" i="4" s="1"/>
  <c r="N1756" i="4"/>
  <c r="W1391" i="4"/>
  <c r="T1647" i="4"/>
  <c r="T1604" i="4"/>
  <c r="T1617" i="4" s="1"/>
  <c r="L1767" i="4"/>
  <c r="H1767" i="4"/>
  <c r="H1791" i="4"/>
  <c r="T1384" i="4"/>
  <c r="J1565" i="4"/>
  <c r="J1581" i="4" s="1"/>
  <c r="R1758" i="4"/>
  <c r="L1756" i="4"/>
  <c r="H1758" i="4"/>
  <c r="T1493" i="4"/>
  <c r="T1506" i="4" s="1"/>
  <c r="P1767" i="4"/>
  <c r="L1380" i="4"/>
  <c r="R1802" i="4"/>
  <c r="R1804" i="4" s="1"/>
  <c r="R1795" i="4"/>
  <c r="R1793" i="4"/>
  <c r="H1802" i="4"/>
  <c r="H1804" i="4" s="1"/>
  <c r="H1795" i="4"/>
  <c r="H1793" i="4"/>
  <c r="T1395" i="4"/>
  <c r="L1639" i="4"/>
  <c r="L1655" i="4" s="1"/>
  <c r="P1802" i="4"/>
  <c r="P1804" i="4" s="1"/>
  <c r="P1793" i="4"/>
  <c r="P1795" i="4"/>
  <c r="R1767" i="4"/>
  <c r="P1791" i="4"/>
  <c r="T1678" i="4"/>
  <c r="T1691" i="4" s="1"/>
  <c r="T1680" i="4"/>
  <c r="R1791" i="4"/>
  <c r="P1639" i="4"/>
  <c r="P1756" i="4"/>
  <c r="R1756" i="4"/>
  <c r="J1802" i="4"/>
  <c r="J1804" i="4" s="1"/>
  <c r="J1795" i="4"/>
  <c r="J1793" i="4"/>
  <c r="T1388" i="4"/>
  <c r="L1417" i="4"/>
  <c r="L1433" i="4" s="1"/>
  <c r="T1419" i="4"/>
  <c r="T1432" i="4" s="1"/>
  <c r="T1530" i="4"/>
  <c r="T1543" i="4" s="1"/>
  <c r="J1791" i="4"/>
  <c r="T1715" i="4"/>
  <c r="L1802" i="4"/>
  <c r="L1804" i="4" s="1"/>
  <c r="L1793" i="4"/>
  <c r="L1795" i="4"/>
  <c r="R1565" i="4"/>
  <c r="R1581" i="4" s="1"/>
  <c r="J1756" i="4"/>
  <c r="L1791" i="4"/>
  <c r="N1802" i="4"/>
  <c r="N1804" i="4" s="1"/>
  <c r="N1793" i="4"/>
  <c r="N1795" i="4"/>
  <c r="J1758" i="4"/>
  <c r="P1676" i="4"/>
  <c r="P1692" i="4" s="1"/>
  <c r="H1676" i="4"/>
  <c r="J1676" i="4"/>
  <c r="R1676" i="4"/>
  <c r="L1676" i="4"/>
  <c r="L1692" i="4" s="1"/>
  <c r="N1676" i="4"/>
  <c r="N1692" i="4" s="1"/>
  <c r="T1692" i="4"/>
  <c r="J1639" i="4"/>
  <c r="J1655" i="4" s="1"/>
  <c r="R1639" i="4"/>
  <c r="N1639" i="4"/>
  <c r="H1639" i="4"/>
  <c r="T1645" i="4"/>
  <c r="T1655" i="4"/>
  <c r="T1656" i="4" s="1"/>
  <c r="R1602" i="4"/>
  <c r="J1602" i="4"/>
  <c r="P1602" i="4"/>
  <c r="N1602" i="4"/>
  <c r="L1602" i="4"/>
  <c r="H1602" i="4"/>
  <c r="T1618" i="4"/>
  <c r="H1565" i="4"/>
  <c r="P1565" i="4"/>
  <c r="P1581" i="4" s="1"/>
  <c r="N1565" i="4"/>
  <c r="L1565" i="4"/>
  <c r="T1567" i="4"/>
  <c r="T1580" i="4" s="1"/>
  <c r="T1582" i="4" s="1"/>
  <c r="J1528" i="4"/>
  <c r="J1544" i="4" s="1"/>
  <c r="P1528" i="4"/>
  <c r="H1528" i="4"/>
  <c r="L1528" i="4"/>
  <c r="R1528" i="4"/>
  <c r="N1528" i="4"/>
  <c r="T1544" i="4"/>
  <c r="J1491" i="4"/>
  <c r="N1491" i="4"/>
  <c r="R1491" i="4"/>
  <c r="L1491" i="4"/>
  <c r="H1491" i="4"/>
  <c r="T1507" i="4"/>
  <c r="L1454" i="4"/>
  <c r="N1454" i="4"/>
  <c r="J1454" i="4"/>
  <c r="R1454" i="4"/>
  <c r="P1454" i="4"/>
  <c r="T1458" i="4"/>
  <c r="H1454" i="4"/>
  <c r="T1462" i="4"/>
  <c r="T1471" i="4"/>
  <c r="T1460" i="4"/>
  <c r="R1417" i="4"/>
  <c r="N1417" i="4"/>
  <c r="H1417" i="4"/>
  <c r="J1417" i="4"/>
  <c r="T1433" i="4"/>
  <c r="J1380" i="4"/>
  <c r="J1396" i="4" s="1"/>
  <c r="R1380" i="4"/>
  <c r="R1396" i="4" s="1"/>
  <c r="P1380" i="4"/>
  <c r="N1380" i="4"/>
  <c r="X1383" i="4"/>
  <c r="T1386" i="4"/>
  <c r="W1382" i="4" s="1"/>
  <c r="H1380" i="4"/>
  <c r="T1396" i="4"/>
  <c r="T1345" i="4"/>
  <c r="T1358" i="4" s="1"/>
  <c r="L1343" i="4"/>
  <c r="N1343" i="4"/>
  <c r="H1343" i="4"/>
  <c r="P1343" i="4"/>
  <c r="T1359" i="4"/>
  <c r="J1343" i="4"/>
  <c r="R1343" i="4"/>
  <c r="J1306" i="4"/>
  <c r="R1306" i="4"/>
  <c r="H1306" i="4"/>
  <c r="P1306" i="4"/>
  <c r="L1306" i="4"/>
  <c r="N1306" i="4"/>
  <c r="T1280" i="4"/>
  <c r="R1280" i="4"/>
  <c r="P1280" i="4"/>
  <c r="N1280" i="4"/>
  <c r="L1280" i="4"/>
  <c r="J1280" i="4"/>
  <c r="H1280" i="4"/>
  <c r="S1285" i="4"/>
  <c r="Q1285" i="4"/>
  <c r="O1285" i="4"/>
  <c r="M1285" i="4"/>
  <c r="K1285" i="4"/>
  <c r="I1285" i="4"/>
  <c r="Q1284" i="4"/>
  <c r="O1284" i="4"/>
  <c r="M1284" i="4"/>
  <c r="K1284" i="4"/>
  <c r="I1284" i="4"/>
  <c r="S1271" i="4"/>
  <c r="S1284" i="4" s="1"/>
  <c r="T1267" i="4"/>
  <c r="R1267" i="4"/>
  <c r="P1267" i="4"/>
  <c r="N1267" i="4"/>
  <c r="L1267" i="4"/>
  <c r="J1267" i="4"/>
  <c r="H1267" i="4"/>
  <c r="T1230" i="4"/>
  <c r="T1271" i="4" s="1"/>
  <c r="T1284" i="4" s="1"/>
  <c r="H1206" i="4"/>
  <c r="J1206" i="4"/>
  <c r="L1206" i="4"/>
  <c r="N1206" i="4"/>
  <c r="P1206" i="4"/>
  <c r="R1206" i="4"/>
  <c r="T1206" i="4"/>
  <c r="S1234" i="4"/>
  <c r="S1247" i="4" s="1"/>
  <c r="T1243" i="4"/>
  <c r="R1243" i="4"/>
  <c r="P1243" i="4"/>
  <c r="N1243" i="4"/>
  <c r="L1243" i="4"/>
  <c r="J1243" i="4"/>
  <c r="H1243" i="4"/>
  <c r="H1193" i="4"/>
  <c r="J1193" i="4"/>
  <c r="L1193" i="4"/>
  <c r="N1193" i="4"/>
  <c r="P1193" i="4"/>
  <c r="R1193" i="4"/>
  <c r="T1193" i="4"/>
  <c r="T1234" i="4" s="1"/>
  <c r="S1248" i="4"/>
  <c r="Q1248" i="4"/>
  <c r="O1248" i="4"/>
  <c r="M1248" i="4"/>
  <c r="K1248" i="4"/>
  <c r="I1248" i="4"/>
  <c r="Q1247" i="4"/>
  <c r="O1247" i="4"/>
  <c r="M1247" i="4"/>
  <c r="K1247" i="4"/>
  <c r="I1247" i="4"/>
  <c r="R1230" i="4"/>
  <c r="P1230" i="4"/>
  <c r="N1230" i="4"/>
  <c r="L1230" i="4"/>
  <c r="J1230" i="4"/>
  <c r="H1230" i="4"/>
  <c r="S1211" i="4"/>
  <c r="Q1211" i="4"/>
  <c r="O1211" i="4"/>
  <c r="M1211" i="4"/>
  <c r="K1211" i="4"/>
  <c r="I1211" i="4"/>
  <c r="S1210" i="4"/>
  <c r="Q1210" i="4"/>
  <c r="O1210" i="4"/>
  <c r="M1210" i="4"/>
  <c r="K1210" i="4"/>
  <c r="I1210" i="4"/>
  <c r="T1149" i="4"/>
  <c r="T1197" i="4" s="1"/>
  <c r="T1210" i="4" s="1"/>
  <c r="S1167" i="4"/>
  <c r="Q1167" i="4"/>
  <c r="O1167" i="4"/>
  <c r="M1167" i="4"/>
  <c r="K1167" i="4"/>
  <c r="I1167" i="4"/>
  <c r="S1166" i="4"/>
  <c r="Q1166" i="4"/>
  <c r="O1166" i="4"/>
  <c r="M1166" i="4"/>
  <c r="K1166" i="4"/>
  <c r="I1166" i="4"/>
  <c r="R1149" i="4"/>
  <c r="P1149" i="4"/>
  <c r="N1149" i="4"/>
  <c r="L1149" i="4"/>
  <c r="J1149" i="4"/>
  <c r="H1149" i="4"/>
  <c r="H1072" i="4"/>
  <c r="T1098" i="4"/>
  <c r="R1098" i="4"/>
  <c r="P1098" i="4"/>
  <c r="N1098" i="4"/>
  <c r="L1098" i="4"/>
  <c r="J1098" i="4"/>
  <c r="H1098" i="4"/>
  <c r="T1089" i="4"/>
  <c r="T1122" i="4" s="1"/>
  <c r="T1085" i="4"/>
  <c r="T1123" i="4" s="1"/>
  <c r="R1085" i="4"/>
  <c r="P1085" i="4"/>
  <c r="N1085" i="4"/>
  <c r="L1085" i="4"/>
  <c r="J1085" i="4"/>
  <c r="H1085" i="4"/>
  <c r="Q1135" i="4"/>
  <c r="O1135" i="4"/>
  <c r="M1135" i="4"/>
  <c r="K1135" i="4"/>
  <c r="I1135" i="4"/>
  <c r="T1069" i="4"/>
  <c r="R1069" i="4"/>
  <c r="P1069" i="4"/>
  <c r="N1069" i="4"/>
  <c r="L1069" i="4"/>
  <c r="J1069" i="4"/>
  <c r="H1069" i="4"/>
  <c r="T1057" i="4"/>
  <c r="R1057" i="4"/>
  <c r="P1057" i="4"/>
  <c r="N1057" i="4"/>
  <c r="L1057" i="4"/>
  <c r="J1057" i="4"/>
  <c r="H1057" i="4"/>
  <c r="T1061" i="4"/>
  <c r="R1061" i="4"/>
  <c r="P1061" i="4"/>
  <c r="N1061" i="4"/>
  <c r="L1061" i="4"/>
  <c r="J1061" i="4"/>
  <c r="H1061" i="4"/>
  <c r="T1035" i="4"/>
  <c r="T1041" i="4" s="1"/>
  <c r="R1033" i="4"/>
  <c r="P1033" i="4"/>
  <c r="N1033" i="4"/>
  <c r="L1033" i="4"/>
  <c r="J1033" i="4"/>
  <c r="H1033" i="4"/>
  <c r="H41" i="4"/>
  <c r="J41" i="4"/>
  <c r="L41" i="4"/>
  <c r="N41" i="4"/>
  <c r="P41" i="4"/>
  <c r="R41" i="4"/>
  <c r="T41" i="4"/>
  <c r="T47" i="4" s="1"/>
  <c r="H43" i="4"/>
  <c r="H47" i="4" s="1"/>
  <c r="J43" i="4"/>
  <c r="J47" i="4" s="1"/>
  <c r="L43" i="4"/>
  <c r="L47" i="4" s="1"/>
  <c r="N43" i="4"/>
  <c r="N47" i="4" s="1"/>
  <c r="P43" i="4"/>
  <c r="P47" i="4" s="1"/>
  <c r="R43" i="4"/>
  <c r="R47" i="4" s="1"/>
  <c r="H63" i="4"/>
  <c r="J63" i="4"/>
  <c r="L63" i="4"/>
  <c r="N63" i="4"/>
  <c r="P63" i="4"/>
  <c r="R63" i="4"/>
  <c r="T63" i="4"/>
  <c r="H65" i="4"/>
  <c r="J65" i="4"/>
  <c r="L65" i="4"/>
  <c r="N65" i="4"/>
  <c r="P65" i="4"/>
  <c r="R65" i="4"/>
  <c r="H84" i="4"/>
  <c r="J84" i="4"/>
  <c r="L84" i="4"/>
  <c r="N84" i="4"/>
  <c r="P84" i="4"/>
  <c r="R84" i="4"/>
  <c r="T84" i="4"/>
  <c r="T109" i="4" s="1"/>
  <c r="H86" i="4"/>
  <c r="J86" i="4"/>
  <c r="L86" i="4"/>
  <c r="N86" i="4"/>
  <c r="P86" i="4"/>
  <c r="R86" i="4"/>
  <c r="H105" i="4"/>
  <c r="J105" i="4"/>
  <c r="L105" i="4"/>
  <c r="N105" i="4"/>
  <c r="P105" i="4"/>
  <c r="R105" i="4"/>
  <c r="T105" i="4"/>
  <c r="H126" i="4"/>
  <c r="J126" i="4"/>
  <c r="L126" i="4"/>
  <c r="N126" i="4"/>
  <c r="P126" i="4"/>
  <c r="R126" i="4"/>
  <c r="T126" i="4"/>
  <c r="H147" i="4"/>
  <c r="J147" i="4"/>
  <c r="L147" i="4"/>
  <c r="N147" i="4"/>
  <c r="P147" i="4"/>
  <c r="R147" i="4"/>
  <c r="T147" i="4"/>
  <c r="H171" i="4"/>
  <c r="J171" i="4"/>
  <c r="L171" i="4"/>
  <c r="N171" i="4"/>
  <c r="P171" i="4"/>
  <c r="R171" i="4"/>
  <c r="T171" i="4"/>
  <c r="H196" i="4"/>
  <c r="J196" i="4"/>
  <c r="L196" i="4"/>
  <c r="N196" i="4"/>
  <c r="P196" i="4"/>
  <c r="R196" i="4"/>
  <c r="T196" i="4"/>
  <c r="H221" i="4"/>
  <c r="J221" i="4"/>
  <c r="L221" i="4"/>
  <c r="N221" i="4"/>
  <c r="P221" i="4"/>
  <c r="R221" i="4"/>
  <c r="T221" i="4"/>
  <c r="H245" i="4"/>
  <c r="J245" i="4"/>
  <c r="L245" i="4"/>
  <c r="N245" i="4"/>
  <c r="P245" i="4"/>
  <c r="R245" i="4"/>
  <c r="T245" i="4"/>
  <c r="T273" i="4" s="1"/>
  <c r="H269" i="4"/>
  <c r="J269" i="4"/>
  <c r="L269" i="4"/>
  <c r="N269" i="4"/>
  <c r="P269" i="4"/>
  <c r="R269" i="4"/>
  <c r="T269" i="4"/>
  <c r="H293" i="4"/>
  <c r="J293" i="4"/>
  <c r="L293" i="4"/>
  <c r="N293" i="4"/>
  <c r="P293" i="4"/>
  <c r="R293" i="4"/>
  <c r="T293" i="4"/>
  <c r="H317" i="4"/>
  <c r="J317" i="4"/>
  <c r="L317" i="4"/>
  <c r="N317" i="4"/>
  <c r="P317" i="4"/>
  <c r="R317" i="4"/>
  <c r="T317" i="4"/>
  <c r="H341" i="4"/>
  <c r="J341" i="4"/>
  <c r="L341" i="4"/>
  <c r="N341" i="4"/>
  <c r="P341" i="4"/>
  <c r="R341" i="4"/>
  <c r="T341" i="4"/>
  <c r="H365" i="4"/>
  <c r="J365" i="4"/>
  <c r="L365" i="4"/>
  <c r="N365" i="4"/>
  <c r="P365" i="4"/>
  <c r="R365" i="4"/>
  <c r="T365" i="4"/>
  <c r="H389" i="4"/>
  <c r="H391" i="4" s="1"/>
  <c r="J389" i="4"/>
  <c r="J391" i="4" s="1"/>
  <c r="L389" i="4"/>
  <c r="L391" i="4" s="1"/>
  <c r="N389" i="4"/>
  <c r="N391" i="4" s="1"/>
  <c r="P389" i="4"/>
  <c r="P391" i="4" s="1"/>
  <c r="P418" i="4" s="1"/>
  <c r="R389" i="4"/>
  <c r="R391" i="4" s="1"/>
  <c r="H414" i="4"/>
  <c r="J414" i="4"/>
  <c r="L414" i="4"/>
  <c r="N414" i="4"/>
  <c r="P414" i="4"/>
  <c r="R414" i="4"/>
  <c r="T414" i="4"/>
  <c r="T418" i="4"/>
  <c r="H440" i="4"/>
  <c r="J440" i="4"/>
  <c r="L440" i="4"/>
  <c r="N440" i="4"/>
  <c r="P440" i="4"/>
  <c r="R440" i="4"/>
  <c r="T440" i="4"/>
  <c r="T469" i="4" s="1"/>
  <c r="H465" i="4"/>
  <c r="J465" i="4"/>
  <c r="L465" i="4"/>
  <c r="N465" i="4"/>
  <c r="P465" i="4"/>
  <c r="R465" i="4"/>
  <c r="T465" i="4"/>
  <c r="T495" i="4" s="1"/>
  <c r="H491" i="4"/>
  <c r="J491" i="4"/>
  <c r="L491" i="4"/>
  <c r="N491" i="4"/>
  <c r="P491" i="4"/>
  <c r="R491" i="4"/>
  <c r="T491" i="4"/>
  <c r="H516" i="4"/>
  <c r="J516" i="4"/>
  <c r="L516" i="4"/>
  <c r="N516" i="4"/>
  <c r="P516" i="4"/>
  <c r="R516" i="4"/>
  <c r="T516" i="4"/>
  <c r="T546" i="4" s="1"/>
  <c r="H542" i="4"/>
  <c r="J542" i="4"/>
  <c r="L542" i="4"/>
  <c r="N542" i="4"/>
  <c r="P542" i="4"/>
  <c r="R542" i="4"/>
  <c r="T542" i="4"/>
  <c r="T571" i="4" s="1"/>
  <c r="H567" i="4"/>
  <c r="J567" i="4"/>
  <c r="L567" i="4"/>
  <c r="N567" i="4"/>
  <c r="P567" i="4"/>
  <c r="R567" i="4"/>
  <c r="T567" i="4"/>
  <c r="H592" i="4"/>
  <c r="J592" i="4"/>
  <c r="L592" i="4"/>
  <c r="N592" i="4"/>
  <c r="P592" i="4"/>
  <c r="R592" i="4"/>
  <c r="T592" i="4"/>
  <c r="H617" i="4"/>
  <c r="J617" i="4"/>
  <c r="L617" i="4"/>
  <c r="N617" i="4"/>
  <c r="P617" i="4"/>
  <c r="R617" i="4"/>
  <c r="T617" i="4"/>
  <c r="H642" i="4"/>
  <c r="J642" i="4"/>
  <c r="L642" i="4"/>
  <c r="N642" i="4"/>
  <c r="P642" i="4"/>
  <c r="R642" i="4"/>
  <c r="T642" i="4"/>
  <c r="T671" i="4" s="1"/>
  <c r="H667" i="4"/>
  <c r="J667" i="4"/>
  <c r="L667" i="4"/>
  <c r="N667" i="4"/>
  <c r="P667" i="4"/>
  <c r="R667" i="4"/>
  <c r="T667" i="4"/>
  <c r="H693" i="4"/>
  <c r="J693" i="4"/>
  <c r="L693" i="4"/>
  <c r="N693" i="4"/>
  <c r="P693" i="4"/>
  <c r="T693" i="4"/>
  <c r="J719" i="4"/>
  <c r="L719" i="4"/>
  <c r="N719" i="4"/>
  <c r="P719" i="4"/>
  <c r="R719" i="4"/>
  <c r="T719" i="4"/>
  <c r="T723" i="4"/>
  <c r="H745" i="4"/>
  <c r="J745" i="4"/>
  <c r="L745" i="4"/>
  <c r="N745" i="4"/>
  <c r="P745" i="4"/>
  <c r="R745" i="4"/>
  <c r="T745" i="4"/>
  <c r="T749" i="4"/>
  <c r="H771" i="4"/>
  <c r="J771" i="4"/>
  <c r="L771" i="4"/>
  <c r="N771" i="4"/>
  <c r="P771" i="4"/>
  <c r="R771" i="4"/>
  <c r="T771" i="4"/>
  <c r="T775" i="4"/>
  <c r="H797" i="4"/>
  <c r="J797" i="4"/>
  <c r="L797" i="4"/>
  <c r="N797" i="4"/>
  <c r="P797" i="4"/>
  <c r="R797" i="4"/>
  <c r="T797" i="4"/>
  <c r="T801" i="4"/>
  <c r="H823" i="4"/>
  <c r="J823" i="4"/>
  <c r="L823" i="4"/>
  <c r="N823" i="4"/>
  <c r="P823" i="4"/>
  <c r="R823" i="4"/>
  <c r="T823" i="4"/>
  <c r="T827" i="4"/>
  <c r="H848" i="4"/>
  <c r="J848" i="4"/>
  <c r="L848" i="4"/>
  <c r="N848" i="4"/>
  <c r="P848" i="4"/>
  <c r="R848" i="4"/>
  <c r="T848" i="4"/>
  <c r="T852" i="4"/>
  <c r="H875" i="4"/>
  <c r="J875" i="4"/>
  <c r="L875" i="4"/>
  <c r="N875" i="4"/>
  <c r="P875" i="4"/>
  <c r="R875" i="4"/>
  <c r="T875" i="4"/>
  <c r="T879" i="4"/>
  <c r="H901" i="4"/>
  <c r="J901" i="4"/>
  <c r="L901" i="4"/>
  <c r="N901" i="4"/>
  <c r="P901" i="4"/>
  <c r="R901" i="4"/>
  <c r="T901" i="4"/>
  <c r="T905" i="4"/>
  <c r="H927" i="4"/>
  <c r="J927" i="4"/>
  <c r="L927" i="4"/>
  <c r="N927" i="4"/>
  <c r="P927" i="4"/>
  <c r="R927" i="4"/>
  <c r="T927" i="4"/>
  <c r="T931" i="4"/>
  <c r="H953" i="4"/>
  <c r="J953" i="4"/>
  <c r="L953" i="4"/>
  <c r="N953" i="4"/>
  <c r="P953" i="4"/>
  <c r="R953" i="4"/>
  <c r="T953" i="4"/>
  <c r="T957" i="4"/>
  <c r="H979" i="4"/>
  <c r="J979" i="4"/>
  <c r="L979" i="4"/>
  <c r="N979" i="4"/>
  <c r="P979" i="4"/>
  <c r="R979" i="4"/>
  <c r="T979" i="4"/>
  <c r="T983" i="4"/>
  <c r="H1005" i="4"/>
  <c r="H1035" i="4" s="1"/>
  <c r="J1005" i="4"/>
  <c r="J1035" i="4" s="1"/>
  <c r="L1005" i="4"/>
  <c r="L1007" i="4" s="1"/>
  <c r="N1005" i="4"/>
  <c r="N1035" i="4" s="1"/>
  <c r="P1005" i="4"/>
  <c r="P1035" i="4" s="1"/>
  <c r="R1005" i="4"/>
  <c r="R1035" i="4" s="1"/>
  <c r="T1009" i="4"/>
  <c r="T1037" i="4" s="1"/>
  <c r="T2066" i="4" l="1"/>
  <c r="T2068" i="4" s="1"/>
  <c r="T2059" i="4"/>
  <c r="T2057" i="4"/>
  <c r="P1534" i="4"/>
  <c r="L128" i="4"/>
  <c r="L151" i="4" s="1"/>
  <c r="T1425" i="4"/>
  <c r="T1693" i="4"/>
  <c r="P1456" i="4"/>
  <c r="P1469" i="4" s="1"/>
  <c r="J1604" i="4"/>
  <c r="J1617" i="4" s="1"/>
  <c r="T1434" i="4"/>
  <c r="T1545" i="4"/>
  <c r="T1423" i="4"/>
  <c r="P1507" i="4"/>
  <c r="L594" i="4"/>
  <c r="L621" i="4" s="1"/>
  <c r="T1397" i="4"/>
  <c r="T1534" i="4"/>
  <c r="T1619" i="4"/>
  <c r="T1608" i="4"/>
  <c r="T1610" i="4"/>
  <c r="L67" i="4"/>
  <c r="L69" i="4" s="1"/>
  <c r="L1269" i="4"/>
  <c r="L1308" i="4" s="1"/>
  <c r="L931" i="4"/>
  <c r="T1643" i="4"/>
  <c r="J1715" i="4"/>
  <c r="R1382" i="4"/>
  <c r="R1395" i="4" s="1"/>
  <c r="R1397" i="4" s="1"/>
  <c r="H1456" i="4"/>
  <c r="H1469" i="4" s="1"/>
  <c r="T1497" i="4"/>
  <c r="N1507" i="4"/>
  <c r="N1530" i="4"/>
  <c r="N1543" i="4" s="1"/>
  <c r="H1567" i="4"/>
  <c r="H1606" i="4" s="1"/>
  <c r="H1604" i="4"/>
  <c r="H1617" i="4" s="1"/>
  <c r="J1618" i="4"/>
  <c r="J1641" i="4"/>
  <c r="J1680" i="4" s="1"/>
  <c r="T1728" i="4"/>
  <c r="T1730" i="4" s="1"/>
  <c r="T1754" i="4"/>
  <c r="T1721" i="4"/>
  <c r="T1719" i="4"/>
  <c r="J1382" i="4"/>
  <c r="J1421" i="4" s="1"/>
  <c r="H1493" i="4"/>
  <c r="H1506" i="4" s="1"/>
  <c r="J1530" i="4"/>
  <c r="J1569" i="4" s="1"/>
  <c r="R1641" i="4"/>
  <c r="R1654" i="4" s="1"/>
  <c r="H1678" i="4"/>
  <c r="H1691" i="4" s="1"/>
  <c r="T1717" i="4"/>
  <c r="P1678" i="4"/>
  <c r="T1606" i="4"/>
  <c r="T1349" i="4"/>
  <c r="N1456" i="4"/>
  <c r="N1495" i="4" s="1"/>
  <c r="L1470" i="4"/>
  <c r="N1655" i="4"/>
  <c r="N1678" i="4"/>
  <c r="L1678" i="4"/>
  <c r="L1691" i="4" s="1"/>
  <c r="L1693" i="4" s="1"/>
  <c r="T1536" i="4"/>
  <c r="T1684" i="4"/>
  <c r="T151" i="4"/>
  <c r="T153" i="4" s="1"/>
  <c r="T177" i="4" s="1"/>
  <c r="P1382" i="4"/>
  <c r="P1395" i="4" s="1"/>
  <c r="R1456" i="4"/>
  <c r="R1469" i="4" s="1"/>
  <c r="P1493" i="4"/>
  <c r="J1507" i="4"/>
  <c r="P1536" i="4"/>
  <c r="R1618" i="4"/>
  <c r="R1678" i="4"/>
  <c r="R1691" i="4" s="1"/>
  <c r="T1499" i="4"/>
  <c r="L1419" i="4"/>
  <c r="L1423" i="4" s="1"/>
  <c r="J695" i="4"/>
  <c r="L271" i="4"/>
  <c r="L297" i="4" s="1"/>
  <c r="H1359" i="4"/>
  <c r="H1382" i="4"/>
  <c r="H1395" i="4" s="1"/>
  <c r="N1433" i="4"/>
  <c r="R1493" i="4"/>
  <c r="R1497" i="4" s="1"/>
  <c r="T1571" i="4"/>
  <c r="J1678" i="4"/>
  <c r="J1691" i="4" s="1"/>
  <c r="N1715" i="4"/>
  <c r="N1359" i="4"/>
  <c r="N1382" i="4"/>
  <c r="N1395" i="4" s="1"/>
  <c r="J1493" i="4"/>
  <c r="J1506" i="4" s="1"/>
  <c r="L1715" i="4"/>
  <c r="L1456" i="4"/>
  <c r="L1469" i="4" s="1"/>
  <c r="L1359" i="4"/>
  <c r="L1382" i="4"/>
  <c r="L1388" i="4" s="1"/>
  <c r="N1419" i="4"/>
  <c r="N1425" i="4" s="1"/>
  <c r="N1493" i="4"/>
  <c r="N1506" i="4" s="1"/>
  <c r="T1532" i="4"/>
  <c r="H1581" i="4"/>
  <c r="R1715" i="4"/>
  <c r="R1604" i="4"/>
  <c r="R1617" i="4" s="1"/>
  <c r="P1419" i="4"/>
  <c r="L1493" i="4"/>
  <c r="L1506" i="4" s="1"/>
  <c r="H1641" i="4"/>
  <c r="H1654" i="4" s="1"/>
  <c r="H1507" i="4"/>
  <c r="H1530" i="4"/>
  <c r="H1543" i="4" s="1"/>
  <c r="L1581" i="4"/>
  <c r="L1604" i="4"/>
  <c r="L1617" i="4" s="1"/>
  <c r="H1692" i="4"/>
  <c r="H1715" i="4"/>
  <c r="H1419" i="4"/>
  <c r="H1432" i="4" s="1"/>
  <c r="J1419" i="4"/>
  <c r="J1432" i="4" s="1"/>
  <c r="T1421" i="4"/>
  <c r="L1530" i="4"/>
  <c r="L1543" i="4" s="1"/>
  <c r="N1581" i="4"/>
  <c r="N1604" i="4"/>
  <c r="N1617" i="4" s="1"/>
  <c r="N1618" i="4"/>
  <c r="N1641" i="4"/>
  <c r="N1645" i="4" s="1"/>
  <c r="T1682" i="4"/>
  <c r="P1715" i="4"/>
  <c r="R1419" i="4"/>
  <c r="R1458" i="4" s="1"/>
  <c r="T1508" i="4"/>
  <c r="L1641" i="4"/>
  <c r="L1647" i="4" s="1"/>
  <c r="R1433" i="4"/>
  <c r="J1456" i="4"/>
  <c r="J1469" i="4" s="1"/>
  <c r="N1470" i="4"/>
  <c r="T1495" i="4"/>
  <c r="R1530" i="4"/>
  <c r="R1543" i="4" s="1"/>
  <c r="P1604" i="4"/>
  <c r="P1617" i="4" s="1"/>
  <c r="P1641" i="4"/>
  <c r="P1655" i="4"/>
  <c r="J1692" i="4"/>
  <c r="R1692" i="4"/>
  <c r="R1655" i="4"/>
  <c r="H1655" i="4"/>
  <c r="P1618" i="4"/>
  <c r="L1618" i="4"/>
  <c r="H1618" i="4"/>
  <c r="T1569" i="4"/>
  <c r="T1573" i="4"/>
  <c r="R1567" i="4"/>
  <c r="R1606" i="4" s="1"/>
  <c r="R1544" i="4"/>
  <c r="P1544" i="4"/>
  <c r="P1545" i="4" s="1"/>
  <c r="P1567" i="4"/>
  <c r="P1606" i="4" s="1"/>
  <c r="P1569" i="4"/>
  <c r="N1567" i="4"/>
  <c r="N1606" i="4" s="1"/>
  <c r="N1544" i="4"/>
  <c r="L1567" i="4"/>
  <c r="L1606" i="4" s="1"/>
  <c r="J1567" i="4"/>
  <c r="J1606" i="4" s="1"/>
  <c r="H1544" i="4"/>
  <c r="L1544" i="4"/>
  <c r="L1507" i="4"/>
  <c r="R1507" i="4"/>
  <c r="J1470" i="4"/>
  <c r="R1470" i="4"/>
  <c r="P1470" i="4"/>
  <c r="H1470" i="4"/>
  <c r="J1433" i="4"/>
  <c r="H1433" i="4"/>
  <c r="W1378" i="4"/>
  <c r="L1396" i="4"/>
  <c r="T1273" i="4"/>
  <c r="T1275" i="4"/>
  <c r="T1308" i="4"/>
  <c r="T1310" i="4"/>
  <c r="T1167" i="4"/>
  <c r="T1236" i="4"/>
  <c r="N1396" i="4"/>
  <c r="H1396" i="4"/>
  <c r="P1396" i="4"/>
  <c r="H1322" i="4"/>
  <c r="H1345" i="4"/>
  <c r="H1351" i="4" s="1"/>
  <c r="N1345" i="4"/>
  <c r="N1349" i="4" s="1"/>
  <c r="R1345" i="4"/>
  <c r="R1358" i="4" s="1"/>
  <c r="L1322" i="4"/>
  <c r="L1345" i="4"/>
  <c r="L1384" i="4" s="1"/>
  <c r="J1345" i="4"/>
  <c r="J1358" i="4" s="1"/>
  <c r="T1360" i="4"/>
  <c r="T1351" i="4"/>
  <c r="J1322" i="4"/>
  <c r="P1322" i="4"/>
  <c r="P1345" i="4"/>
  <c r="P1358" i="4" s="1"/>
  <c r="P1359" i="4"/>
  <c r="J1359" i="4"/>
  <c r="R1359" i="4"/>
  <c r="R1322" i="4"/>
  <c r="N1322" i="4"/>
  <c r="J1269" i="4"/>
  <c r="T1277" i="4"/>
  <c r="R1269" i="4"/>
  <c r="T1285" i="4"/>
  <c r="T1286" i="4" s="1"/>
  <c r="H1269" i="4"/>
  <c r="P1269" i="4"/>
  <c r="N1269" i="4"/>
  <c r="L1232" i="4"/>
  <c r="L1248" i="4" s="1"/>
  <c r="H1232" i="4"/>
  <c r="P1232" i="4"/>
  <c r="J1232" i="4"/>
  <c r="R1232" i="4"/>
  <c r="L1195" i="4"/>
  <c r="L1211" i="4" s="1"/>
  <c r="T1201" i="4"/>
  <c r="H1195" i="4"/>
  <c r="P1195" i="4"/>
  <c r="J1195" i="4"/>
  <c r="R1195" i="4"/>
  <c r="N1232" i="4"/>
  <c r="T1248" i="4"/>
  <c r="T1211" i="4"/>
  <c r="T1212" i="4" s="1"/>
  <c r="N1195" i="4"/>
  <c r="T1203" i="4"/>
  <c r="L173" i="4"/>
  <c r="L200" i="4" s="1"/>
  <c r="T621" i="4"/>
  <c r="T625" i="4" s="1"/>
  <c r="T648" i="4" s="1"/>
  <c r="J1151" i="4"/>
  <c r="L1151" i="4"/>
  <c r="T1155" i="4"/>
  <c r="T1153" i="4"/>
  <c r="T1199" i="4" s="1"/>
  <c r="H1151" i="4"/>
  <c r="R1151" i="4"/>
  <c r="N1151" i="4"/>
  <c r="P1151" i="4"/>
  <c r="H1087" i="4"/>
  <c r="L1087" i="4"/>
  <c r="J1087" i="4"/>
  <c r="T1091" i="4"/>
  <c r="T1124" i="4"/>
  <c r="T200" i="4"/>
  <c r="T206" i="4" s="1"/>
  <c r="L544" i="4"/>
  <c r="L571" i="4" s="1"/>
  <c r="T1095" i="4"/>
  <c r="L1009" i="4"/>
  <c r="L1013" i="4" s="1"/>
  <c r="R594" i="4"/>
  <c r="R621" i="4" s="1"/>
  <c r="R544" i="4"/>
  <c r="R571" i="4" s="1"/>
  <c r="P594" i="4"/>
  <c r="P621" i="4" s="1"/>
  <c r="P544" i="4"/>
  <c r="P571" i="4" s="1"/>
  <c r="L109" i="4"/>
  <c r="P295" i="4"/>
  <c r="P321" i="4" s="1"/>
  <c r="R1087" i="4"/>
  <c r="T1093" i="4"/>
  <c r="N1087" i="4"/>
  <c r="P1087" i="4"/>
  <c r="R173" i="4"/>
  <c r="R200" i="4" s="1"/>
  <c r="R749" i="4"/>
  <c r="P644" i="4"/>
  <c r="P671" i="4" s="1"/>
  <c r="T475" i="4"/>
  <c r="J442" i="4"/>
  <c r="J469" i="4" s="1"/>
  <c r="T1067" i="4"/>
  <c r="P1063" i="4"/>
  <c r="H1063" i="4"/>
  <c r="H801" i="4"/>
  <c r="J594" i="4"/>
  <c r="J621" i="4" s="1"/>
  <c r="J544" i="4"/>
  <c r="J571" i="4" s="1"/>
  <c r="H319" i="4"/>
  <c r="H345" i="4" s="1"/>
  <c r="P223" i="4"/>
  <c r="P249" i="4" s="1"/>
  <c r="J173" i="4"/>
  <c r="J200" i="4" s="1"/>
  <c r="L1059" i="4"/>
  <c r="N1059" i="4"/>
  <c r="T1065" i="4"/>
  <c r="H1059" i="4"/>
  <c r="P1059" i="4"/>
  <c r="J1059" i="4"/>
  <c r="H594" i="4"/>
  <c r="H621" i="4" s="1"/>
  <c r="T807" i="4"/>
  <c r="N594" i="4"/>
  <c r="N621" i="4" s="1"/>
  <c r="L723" i="4"/>
  <c r="T935" i="4"/>
  <c r="J852" i="4"/>
  <c r="L773" i="4"/>
  <c r="H544" i="4"/>
  <c r="H571" i="4" s="1"/>
  <c r="L442" i="4"/>
  <c r="L469" i="4" s="1"/>
  <c r="L247" i="4"/>
  <c r="L273" i="4" s="1"/>
  <c r="N1063" i="4"/>
  <c r="J983" i="4"/>
  <c r="P669" i="4"/>
  <c r="T779" i="4"/>
  <c r="P773" i="4"/>
  <c r="P109" i="4"/>
  <c r="H879" i="4"/>
  <c r="H825" i="4"/>
  <c r="J799" i="4"/>
  <c r="H173" i="4"/>
  <c r="H200" i="4" s="1"/>
  <c r="L877" i="4"/>
  <c r="T833" i="4"/>
  <c r="T422" i="4"/>
  <c r="T446" i="4" s="1"/>
  <c r="L903" i="4"/>
  <c r="P1009" i="4"/>
  <c r="L827" i="4"/>
  <c r="N773" i="4"/>
  <c r="T751" i="4"/>
  <c r="L644" i="4"/>
  <c r="L671" i="4" s="1"/>
  <c r="N544" i="4"/>
  <c r="N571" i="4" s="1"/>
  <c r="N493" i="4"/>
  <c r="N520" i="4" s="1"/>
  <c r="R442" i="4"/>
  <c r="R469" i="4" s="1"/>
  <c r="R247" i="4"/>
  <c r="R273" i="4" s="1"/>
  <c r="J247" i="4"/>
  <c r="J273" i="4" s="1"/>
  <c r="H88" i="4"/>
  <c r="H90" i="4" s="1"/>
  <c r="P825" i="4"/>
  <c r="P775" i="4"/>
  <c r="J749" i="4"/>
  <c r="H467" i="4"/>
  <c r="H495" i="4" s="1"/>
  <c r="P442" i="4"/>
  <c r="P469" i="4" s="1"/>
  <c r="P416" i="4"/>
  <c r="P424" i="4" s="1"/>
  <c r="P247" i="4"/>
  <c r="P273" i="4" s="1"/>
  <c r="N173" i="4"/>
  <c r="N200" i="4" s="1"/>
  <c r="H107" i="4"/>
  <c r="H130" i="4" s="1"/>
  <c r="R903" i="4"/>
  <c r="P801" i="4"/>
  <c r="N442" i="4"/>
  <c r="N469" i="4" s="1"/>
  <c r="N247" i="4"/>
  <c r="N273" i="4" s="1"/>
  <c r="H1009" i="4"/>
  <c r="P955" i="4"/>
  <c r="T883" i="4"/>
  <c r="T829" i="4"/>
  <c r="L852" i="4"/>
  <c r="R799" i="4"/>
  <c r="R827" i="4"/>
  <c r="N747" i="4"/>
  <c r="R695" i="4"/>
  <c r="N343" i="4"/>
  <c r="N369" i="4" s="1"/>
  <c r="N149" i="4"/>
  <c r="N175" i="4" s="1"/>
  <c r="L149" i="4"/>
  <c r="L175" i="4" s="1"/>
  <c r="R128" i="4"/>
  <c r="R151" i="4" s="1"/>
  <c r="J128" i="4"/>
  <c r="J151" i="4" s="1"/>
  <c r="L619" i="4"/>
  <c r="L646" i="4" s="1"/>
  <c r="P877" i="4"/>
  <c r="H905" i="4"/>
  <c r="T805" i="4"/>
  <c r="L799" i="4"/>
  <c r="H669" i="4"/>
  <c r="H223" i="4"/>
  <c r="H249" i="4" s="1"/>
  <c r="P198" i="4"/>
  <c r="P225" i="4" s="1"/>
  <c r="J1007" i="4"/>
  <c r="T911" i="4"/>
  <c r="R931" i="4"/>
  <c r="J931" i="4"/>
  <c r="N877" i="4"/>
  <c r="T854" i="4"/>
  <c r="P695" i="4"/>
  <c r="R669" i="4"/>
  <c r="H271" i="4"/>
  <c r="H297" i="4" s="1"/>
  <c r="P173" i="4"/>
  <c r="P200" i="4" s="1"/>
  <c r="J1063" i="4"/>
  <c r="R1063" i="4"/>
  <c r="P905" i="4"/>
  <c r="N801" i="4"/>
  <c r="N799" i="4"/>
  <c r="N749" i="4"/>
  <c r="R644" i="4"/>
  <c r="R671" i="4" s="1"/>
  <c r="R619" i="4"/>
  <c r="R646" i="4" s="1"/>
  <c r="J619" i="4"/>
  <c r="J646" i="4" s="1"/>
  <c r="T575" i="4"/>
  <c r="T598" i="4" s="1"/>
  <c r="R343" i="4"/>
  <c r="R369" i="4" s="1"/>
  <c r="H295" i="4"/>
  <c r="H321" i="4" s="1"/>
  <c r="J271" i="4"/>
  <c r="J297" i="4" s="1"/>
  <c r="R223" i="4"/>
  <c r="R249" i="4" s="1"/>
  <c r="N198" i="4"/>
  <c r="N225" i="4" s="1"/>
  <c r="H67" i="4"/>
  <c r="H69" i="4" s="1"/>
  <c r="R67" i="4"/>
  <c r="R69" i="4" s="1"/>
  <c r="J67" i="4"/>
  <c r="J69" i="4" s="1"/>
  <c r="L88" i="4"/>
  <c r="L90" i="4" s="1"/>
  <c r="T1011" i="4"/>
  <c r="R957" i="4"/>
  <c r="T933" i="4"/>
  <c r="N905" i="4"/>
  <c r="J903" i="4"/>
  <c r="N903" i="4"/>
  <c r="R825" i="4"/>
  <c r="J825" i="4"/>
  <c r="H695" i="4"/>
  <c r="J723" i="4"/>
  <c r="J644" i="4"/>
  <c r="J671" i="4" s="1"/>
  <c r="P619" i="4"/>
  <c r="L518" i="4"/>
  <c r="L546" i="4" s="1"/>
  <c r="T297" i="4"/>
  <c r="T303" i="4" s="1"/>
  <c r="T277" i="4"/>
  <c r="T299" i="4" s="1"/>
  <c r="R271" i="4"/>
  <c r="R297" i="4" s="1"/>
  <c r="N128" i="4"/>
  <c r="N151" i="4" s="1"/>
  <c r="N88" i="4"/>
  <c r="N90" i="4" s="1"/>
  <c r="T67" i="4"/>
  <c r="T69" i="4" s="1"/>
  <c r="T1063" i="4"/>
  <c r="H955" i="4"/>
  <c r="J827" i="4"/>
  <c r="R721" i="4"/>
  <c r="H644" i="4"/>
  <c r="H671" i="4" s="1"/>
  <c r="N619" i="4"/>
  <c r="N646" i="4" s="1"/>
  <c r="T369" i="4"/>
  <c r="T375" i="4" s="1"/>
  <c r="N223" i="4"/>
  <c r="J198" i="4"/>
  <c r="J225" i="4" s="1"/>
  <c r="L107" i="4"/>
  <c r="L130" i="4" s="1"/>
  <c r="P67" i="4"/>
  <c r="P69" i="4" s="1"/>
  <c r="N67" i="4"/>
  <c r="N69" i="4" s="1"/>
  <c r="L1035" i="4"/>
  <c r="L1041" i="4" s="1"/>
  <c r="T1039" i="4"/>
  <c r="R1059" i="4"/>
  <c r="N1039" i="4"/>
  <c r="N1041" i="4"/>
  <c r="H1039" i="4"/>
  <c r="H1041" i="4"/>
  <c r="P1039" i="4"/>
  <c r="P1041" i="4"/>
  <c r="J1039" i="4"/>
  <c r="J1041" i="4"/>
  <c r="R1039" i="4"/>
  <c r="R1041" i="4"/>
  <c r="T552" i="4"/>
  <c r="T550" i="4"/>
  <c r="T573" i="4" s="1"/>
  <c r="L929" i="4"/>
  <c r="N721" i="4"/>
  <c r="N981" i="4"/>
  <c r="L957" i="4"/>
  <c r="R955" i="4"/>
  <c r="J955" i="4"/>
  <c r="R929" i="4"/>
  <c r="T909" i="4"/>
  <c r="T907" i="4"/>
  <c r="L905" i="4"/>
  <c r="N827" i="4"/>
  <c r="P852" i="4"/>
  <c r="H852" i="4"/>
  <c r="T803" i="4"/>
  <c r="L801" i="4"/>
  <c r="R723" i="4"/>
  <c r="N695" i="4"/>
  <c r="J669" i="4"/>
  <c r="P723" i="4"/>
  <c r="H697" i="4"/>
  <c r="N644" i="4"/>
  <c r="R518" i="4"/>
  <c r="R546" i="4" s="1"/>
  <c r="J518" i="4"/>
  <c r="J546" i="4" s="1"/>
  <c r="R493" i="4"/>
  <c r="R520" i="4" s="1"/>
  <c r="J493" i="4"/>
  <c r="J520" i="4" s="1"/>
  <c r="P467" i="4"/>
  <c r="P495" i="4" s="1"/>
  <c r="P319" i="4"/>
  <c r="P345" i="4" s="1"/>
  <c r="R319" i="4"/>
  <c r="R345" i="4" s="1"/>
  <c r="J319" i="4"/>
  <c r="J345" i="4" s="1"/>
  <c r="N295" i="4"/>
  <c r="N321" i="4" s="1"/>
  <c r="T279" i="4"/>
  <c r="P271" i="4"/>
  <c r="L223" i="4"/>
  <c r="L249" i="4" s="1"/>
  <c r="H198" i="4"/>
  <c r="H225" i="4" s="1"/>
  <c r="P149" i="4"/>
  <c r="P175" i="4" s="1"/>
  <c r="R107" i="4"/>
  <c r="R130" i="4" s="1"/>
  <c r="J107" i="4"/>
  <c r="J130" i="4" s="1"/>
  <c r="T111" i="4"/>
  <c r="P983" i="4"/>
  <c r="L981" i="4"/>
  <c r="T959" i="4"/>
  <c r="J957" i="4"/>
  <c r="J929" i="4"/>
  <c r="P957" i="4"/>
  <c r="H957" i="4"/>
  <c r="R852" i="4"/>
  <c r="J721" i="4"/>
  <c r="L695" i="4"/>
  <c r="T596" i="4"/>
  <c r="T602" i="4" s="1"/>
  <c r="P569" i="4"/>
  <c r="P596" i="4" s="1"/>
  <c r="H569" i="4"/>
  <c r="H596" i="4" s="1"/>
  <c r="N518" i="4"/>
  <c r="N546" i="4" s="1"/>
  <c r="P518" i="4"/>
  <c r="P546" i="4" s="1"/>
  <c r="H518" i="4"/>
  <c r="H546" i="4" s="1"/>
  <c r="N467" i="4"/>
  <c r="T345" i="4"/>
  <c r="T349" i="4" s="1"/>
  <c r="T371" i="4" s="1"/>
  <c r="L343" i="4"/>
  <c r="L369" i="4" s="1"/>
  <c r="N319" i="4"/>
  <c r="N345" i="4" s="1"/>
  <c r="N271" i="4"/>
  <c r="N297" i="4" s="1"/>
  <c r="J223" i="4"/>
  <c r="J249" i="4" s="1"/>
  <c r="P107" i="4"/>
  <c r="T88" i="4"/>
  <c r="T90" i="4" s="1"/>
  <c r="J88" i="4"/>
  <c r="J90" i="4" s="1"/>
  <c r="L319" i="4"/>
  <c r="L345" i="4" s="1"/>
  <c r="T1015" i="4"/>
  <c r="N1007" i="4"/>
  <c r="N983" i="4"/>
  <c r="R1009" i="4"/>
  <c r="J1009" i="4"/>
  <c r="T985" i="4"/>
  <c r="T937" i="4"/>
  <c r="N931" i="4"/>
  <c r="H929" i="4"/>
  <c r="H877" i="4"/>
  <c r="T831" i="4"/>
  <c r="L825" i="4"/>
  <c r="H773" i="4"/>
  <c r="L669" i="4"/>
  <c r="H619" i="4"/>
  <c r="H646" i="4" s="1"/>
  <c r="N569" i="4"/>
  <c r="J467" i="4"/>
  <c r="J495" i="4" s="1"/>
  <c r="L467" i="4"/>
  <c r="H442" i="4"/>
  <c r="H469" i="4" s="1"/>
  <c r="J343" i="4"/>
  <c r="J369" i="4" s="1"/>
  <c r="R198" i="4"/>
  <c r="R225" i="4" s="1"/>
  <c r="T130" i="4"/>
  <c r="T132" i="4" s="1"/>
  <c r="N107" i="4"/>
  <c r="N130" i="4" s="1"/>
  <c r="R88" i="4"/>
  <c r="R90" i="4" s="1"/>
  <c r="H109" i="4"/>
  <c r="P931" i="4"/>
  <c r="P903" i="4"/>
  <c r="J905" i="4"/>
  <c r="J877" i="4"/>
  <c r="L879" i="4"/>
  <c r="L850" i="4"/>
  <c r="T1013" i="4"/>
  <c r="R1007" i="4"/>
  <c r="H1007" i="4"/>
  <c r="T989" i="4"/>
  <c r="P981" i="4"/>
  <c r="H981" i="4"/>
  <c r="N955" i="4"/>
  <c r="R850" i="4"/>
  <c r="J850" i="4"/>
  <c r="N775" i="4"/>
  <c r="N723" i="4"/>
  <c r="N669" i="4"/>
  <c r="R905" i="4"/>
  <c r="R877" i="4"/>
  <c r="T677" i="4"/>
  <c r="T725" i="4"/>
  <c r="N1009" i="4"/>
  <c r="P1007" i="4"/>
  <c r="T987" i="4"/>
  <c r="R983" i="4"/>
  <c r="H983" i="4"/>
  <c r="J981" i="4"/>
  <c r="P929" i="4"/>
  <c r="H747" i="4"/>
  <c r="P747" i="4"/>
  <c r="J775" i="4"/>
  <c r="R775" i="4"/>
  <c r="T777" i="4"/>
  <c r="T755" i="4"/>
  <c r="T753" i="4"/>
  <c r="L775" i="4"/>
  <c r="L747" i="4"/>
  <c r="T675" i="4"/>
  <c r="N418" i="4"/>
  <c r="N957" i="4"/>
  <c r="N929" i="4"/>
  <c r="H931" i="4"/>
  <c r="H903" i="4"/>
  <c r="H850" i="4"/>
  <c r="P850" i="4"/>
  <c r="J879" i="4"/>
  <c r="R879" i="4"/>
  <c r="T881" i="4"/>
  <c r="T858" i="4"/>
  <c r="T856" i="4"/>
  <c r="R981" i="4"/>
  <c r="T963" i="4"/>
  <c r="T961" i="4"/>
  <c r="L983" i="4"/>
  <c r="L955" i="4"/>
  <c r="P879" i="4"/>
  <c r="N850" i="4"/>
  <c r="N879" i="4"/>
  <c r="N852" i="4"/>
  <c r="N825" i="4"/>
  <c r="P827" i="4"/>
  <c r="P799" i="4"/>
  <c r="H827" i="4"/>
  <c r="H799" i="4"/>
  <c r="H775" i="4"/>
  <c r="R801" i="4"/>
  <c r="R773" i="4"/>
  <c r="J801" i="4"/>
  <c r="J773" i="4"/>
  <c r="R747" i="4"/>
  <c r="J747" i="4"/>
  <c r="H721" i="4"/>
  <c r="P721" i="4"/>
  <c r="T729" i="4"/>
  <c r="T727" i="4"/>
  <c r="H749" i="4"/>
  <c r="P749" i="4"/>
  <c r="L749" i="4"/>
  <c r="L721" i="4"/>
  <c r="T885" i="4"/>
  <c r="T781" i="4"/>
  <c r="T646" i="4"/>
  <c r="T577" i="4"/>
  <c r="J569" i="4"/>
  <c r="H418" i="4"/>
  <c r="L418" i="4"/>
  <c r="R569" i="4"/>
  <c r="J418" i="4"/>
  <c r="L569" i="4"/>
  <c r="H493" i="4"/>
  <c r="P493" i="4"/>
  <c r="T501" i="4"/>
  <c r="T520" i="4"/>
  <c r="T499" i="4"/>
  <c r="T522" i="4" s="1"/>
  <c r="L493" i="4"/>
  <c r="H416" i="4"/>
  <c r="N416" i="4"/>
  <c r="T424" i="4"/>
  <c r="T444" i="4"/>
  <c r="L416" i="4"/>
  <c r="R418" i="4"/>
  <c r="J367" i="4"/>
  <c r="N367" i="4"/>
  <c r="T393" i="4"/>
  <c r="R367" i="4"/>
  <c r="L367" i="4"/>
  <c r="R416" i="4"/>
  <c r="J416" i="4"/>
  <c r="T473" i="4"/>
  <c r="T497" i="4" s="1"/>
  <c r="P367" i="4"/>
  <c r="H367" i="4"/>
  <c r="R295" i="4"/>
  <c r="J295" i="4"/>
  <c r="T321" i="4"/>
  <c r="T325" i="4" s="1"/>
  <c r="T347" i="4" s="1"/>
  <c r="L295" i="4"/>
  <c r="R467" i="4"/>
  <c r="P343" i="4"/>
  <c r="H343" i="4"/>
  <c r="T249" i="4"/>
  <c r="T175" i="4"/>
  <c r="H149" i="4"/>
  <c r="L198" i="4"/>
  <c r="J109" i="4"/>
  <c r="R109" i="4"/>
  <c r="H247" i="4"/>
  <c r="T225" i="4"/>
  <c r="T229" i="4" s="1"/>
  <c r="T251" i="4" s="1"/>
  <c r="R149" i="4"/>
  <c r="J149" i="4"/>
  <c r="P128" i="4"/>
  <c r="H128" i="4"/>
  <c r="N109" i="4"/>
  <c r="P88" i="4"/>
  <c r="P90" i="4" s="1"/>
  <c r="J1619" i="4" l="1"/>
  <c r="L1608" i="4"/>
  <c r="N1545" i="4"/>
  <c r="H1608" i="4"/>
  <c r="R1462" i="4"/>
  <c r="L132" i="4"/>
  <c r="P1619" i="4"/>
  <c r="R1471" i="4"/>
  <c r="J1388" i="4"/>
  <c r="N1397" i="4"/>
  <c r="P1471" i="4"/>
  <c r="J1608" i="4"/>
  <c r="J1643" i="4"/>
  <c r="P1462" i="4"/>
  <c r="T155" i="4"/>
  <c r="P1421" i="4"/>
  <c r="P1610" i="4"/>
  <c r="P1460" i="4"/>
  <c r="P1495" i="4"/>
  <c r="N1458" i="4"/>
  <c r="L937" i="4"/>
  <c r="N1497" i="4"/>
  <c r="N1421" i="4"/>
  <c r="H1497" i="4"/>
  <c r="N1386" i="4"/>
  <c r="P1397" i="4"/>
  <c r="J1610" i="4"/>
  <c r="N1680" i="4"/>
  <c r="H1645" i="4"/>
  <c r="J1508" i="4"/>
  <c r="J1471" i="4"/>
  <c r="N1388" i="4"/>
  <c r="J1499" i="4"/>
  <c r="J1532" i="4"/>
  <c r="L1682" i="4"/>
  <c r="L1684" i="4"/>
  <c r="H1434" i="4"/>
  <c r="L1497" i="4"/>
  <c r="L1717" i="4"/>
  <c r="L1285" i="4"/>
  <c r="J1425" i="4"/>
  <c r="H1423" i="4"/>
  <c r="R1536" i="4"/>
  <c r="L1532" i="4"/>
  <c r="H1682" i="4"/>
  <c r="H1532" i="4"/>
  <c r="J1682" i="4"/>
  <c r="L1643" i="4"/>
  <c r="L1499" i="4"/>
  <c r="H1508" i="4"/>
  <c r="N1384" i="4"/>
  <c r="H1458" i="4"/>
  <c r="J1536" i="4"/>
  <c r="H1388" i="4"/>
  <c r="R1610" i="4"/>
  <c r="L1458" i="4"/>
  <c r="R1643" i="4"/>
  <c r="R1384" i="4"/>
  <c r="R1608" i="4"/>
  <c r="L1421" i="4"/>
  <c r="P1384" i="4"/>
  <c r="R1351" i="4"/>
  <c r="P1608" i="4"/>
  <c r="J1497" i="4"/>
  <c r="H1460" i="4"/>
  <c r="H1684" i="4"/>
  <c r="R1495" i="4"/>
  <c r="J1384" i="4"/>
  <c r="L1471" i="4"/>
  <c r="P1386" i="4"/>
  <c r="H1462" i="4"/>
  <c r="L1534" i="4"/>
  <c r="H1647" i="4"/>
  <c r="L1495" i="4"/>
  <c r="J1462" i="4"/>
  <c r="R1645" i="4"/>
  <c r="J1349" i="4"/>
  <c r="R1534" i="4"/>
  <c r="R1532" i="4"/>
  <c r="L1460" i="4"/>
  <c r="R1460" i="4"/>
  <c r="R1619" i="4"/>
  <c r="N1508" i="4"/>
  <c r="J1460" i="4"/>
  <c r="H1717" i="4"/>
  <c r="P1654" i="4"/>
  <c r="P1656" i="4" s="1"/>
  <c r="P1645" i="4"/>
  <c r="P1680" i="4"/>
  <c r="N1643" i="4"/>
  <c r="R1717" i="4"/>
  <c r="P1691" i="4"/>
  <c r="P1693" i="4" s="1"/>
  <c r="P1684" i="4"/>
  <c r="P1682" i="4"/>
  <c r="L959" i="4"/>
  <c r="H1545" i="4"/>
  <c r="N1569" i="4"/>
  <c r="H1619" i="4"/>
  <c r="R1647" i="4"/>
  <c r="L1654" i="4"/>
  <c r="L1656" i="4" s="1"/>
  <c r="L1645" i="4"/>
  <c r="N1654" i="4"/>
  <c r="N1656" i="4" s="1"/>
  <c r="N1647" i="4"/>
  <c r="R1728" i="4"/>
  <c r="R1730" i="4" s="1"/>
  <c r="R1719" i="4"/>
  <c r="R1721" i="4"/>
  <c r="R1754" i="4"/>
  <c r="L1395" i="4"/>
  <c r="L1397" i="4" s="1"/>
  <c r="L1386" i="4"/>
  <c r="R1506" i="4"/>
  <c r="R1508" i="4" s="1"/>
  <c r="R1499" i="4"/>
  <c r="J1728" i="4"/>
  <c r="J1730" i="4" s="1"/>
  <c r="J1721" i="4"/>
  <c r="J1719" i="4"/>
  <c r="J1754" i="4"/>
  <c r="H1397" i="4"/>
  <c r="H1569" i="4"/>
  <c r="N1536" i="4"/>
  <c r="L1619" i="4"/>
  <c r="R1693" i="4"/>
  <c r="L1610" i="4"/>
  <c r="N1619" i="4"/>
  <c r="H1643" i="4"/>
  <c r="R1682" i="4"/>
  <c r="H1680" i="4"/>
  <c r="J1395" i="4"/>
  <c r="J1397" i="4" s="1"/>
  <c r="J1386" i="4"/>
  <c r="H1534" i="4"/>
  <c r="J1717" i="4"/>
  <c r="N1691" i="4"/>
  <c r="N1693" i="4" s="1"/>
  <c r="N1684" i="4"/>
  <c r="L1545" i="4"/>
  <c r="H1386" i="4"/>
  <c r="H1536" i="4"/>
  <c r="H1610" i="4"/>
  <c r="H1421" i="4"/>
  <c r="R1680" i="4"/>
  <c r="N1532" i="4"/>
  <c r="J1684" i="4"/>
  <c r="R1432" i="4"/>
  <c r="R1434" i="4" s="1"/>
  <c r="R1423" i="4"/>
  <c r="R1425" i="4"/>
  <c r="N1717" i="4"/>
  <c r="N1608" i="4"/>
  <c r="J1693" i="4"/>
  <c r="R1421" i="4"/>
  <c r="H1728" i="4"/>
  <c r="H1730" i="4" s="1"/>
  <c r="H1754" i="4"/>
  <c r="H1719" i="4"/>
  <c r="H1721" i="4"/>
  <c r="N1728" i="4"/>
  <c r="N1730" i="4" s="1"/>
  <c r="N1719" i="4"/>
  <c r="N1721" i="4"/>
  <c r="N1754" i="4"/>
  <c r="H1384" i="4"/>
  <c r="R1386" i="4"/>
  <c r="J1434" i="4"/>
  <c r="R1545" i="4"/>
  <c r="N1610" i="4"/>
  <c r="R1684" i="4"/>
  <c r="R1388" i="4"/>
  <c r="H1693" i="4"/>
  <c r="N1682" i="4"/>
  <c r="P1647" i="4"/>
  <c r="N1469" i="4"/>
  <c r="N1471" i="4" s="1"/>
  <c r="N1460" i="4"/>
  <c r="N1462" i="4"/>
  <c r="L1462" i="4"/>
  <c r="P1432" i="4"/>
  <c r="P1434" i="4" s="1"/>
  <c r="P1458" i="4"/>
  <c r="P1425" i="4"/>
  <c r="P1423" i="4"/>
  <c r="L1728" i="4"/>
  <c r="L1730" i="4" s="1"/>
  <c r="L1721" i="4"/>
  <c r="L1719" i="4"/>
  <c r="L1754" i="4"/>
  <c r="T627" i="4"/>
  <c r="P1717" i="4"/>
  <c r="J1654" i="4"/>
  <c r="J1656" i="4" s="1"/>
  <c r="J1647" i="4"/>
  <c r="J1645" i="4"/>
  <c r="J1351" i="4"/>
  <c r="H1471" i="4"/>
  <c r="L1536" i="4"/>
  <c r="H1656" i="4"/>
  <c r="P1728" i="4"/>
  <c r="P1730" i="4" s="1"/>
  <c r="P1721" i="4"/>
  <c r="P1719" i="4"/>
  <c r="P1754" i="4"/>
  <c r="N1499" i="4"/>
  <c r="P1388" i="4"/>
  <c r="J1495" i="4"/>
  <c r="H1425" i="4"/>
  <c r="L1569" i="4"/>
  <c r="J1458" i="4"/>
  <c r="J1543" i="4"/>
  <c r="J1545" i="4" s="1"/>
  <c r="J1534" i="4"/>
  <c r="L279" i="4"/>
  <c r="L1508" i="4"/>
  <c r="N1534" i="4"/>
  <c r="R1569" i="4"/>
  <c r="R1656" i="4"/>
  <c r="P1643" i="4"/>
  <c r="J1423" i="4"/>
  <c r="N1432" i="4"/>
  <c r="N1434" i="4" s="1"/>
  <c r="N1423" i="4"/>
  <c r="L1432" i="4"/>
  <c r="L1434" i="4" s="1"/>
  <c r="L1425" i="4"/>
  <c r="P1506" i="4"/>
  <c r="P1508" i="4" s="1"/>
  <c r="P1532" i="4"/>
  <c r="P1497" i="4"/>
  <c r="P1499" i="4"/>
  <c r="L1680" i="4"/>
  <c r="H1495" i="4"/>
  <c r="H1499" i="4"/>
  <c r="R1580" i="4"/>
  <c r="R1582" i="4" s="1"/>
  <c r="R1571" i="4"/>
  <c r="R1573" i="4"/>
  <c r="P1580" i="4"/>
  <c r="P1582" i="4" s="1"/>
  <c r="P1573" i="4"/>
  <c r="P1571" i="4"/>
  <c r="N1580" i="4"/>
  <c r="N1582" i="4" s="1"/>
  <c r="N1571" i="4"/>
  <c r="N1573" i="4"/>
  <c r="L1580" i="4"/>
  <c r="L1582" i="4" s="1"/>
  <c r="L1573" i="4"/>
  <c r="L1571" i="4"/>
  <c r="J1580" i="4"/>
  <c r="J1582" i="4" s="1"/>
  <c r="J1571" i="4"/>
  <c r="J1573" i="4"/>
  <c r="H1580" i="4"/>
  <c r="H1582" i="4" s="1"/>
  <c r="H1573" i="4"/>
  <c r="H1571" i="4"/>
  <c r="L1321" i="4"/>
  <c r="L1323" i="4" s="1"/>
  <c r="L1312" i="4"/>
  <c r="J1211" i="4"/>
  <c r="J1234" i="4"/>
  <c r="J1273" i="4" s="1"/>
  <c r="L1234" i="4"/>
  <c r="L1273" i="4" s="1"/>
  <c r="H1271" i="4"/>
  <c r="H1284" i="4" s="1"/>
  <c r="P1308" i="4"/>
  <c r="R1308" i="4"/>
  <c r="P1349" i="4"/>
  <c r="H1234" i="4"/>
  <c r="H1273" i="4" s="1"/>
  <c r="J1248" i="4"/>
  <c r="J1271" i="4"/>
  <c r="J1284" i="4" s="1"/>
  <c r="J1308" i="4"/>
  <c r="T1321" i="4"/>
  <c r="T1323" i="4" s="1"/>
  <c r="T1347" i="4"/>
  <c r="T1314" i="4"/>
  <c r="T1312" i="4"/>
  <c r="R1234" i="4"/>
  <c r="R1273" i="4" s="1"/>
  <c r="P1248" i="4"/>
  <c r="P1271" i="4"/>
  <c r="P1284" i="4" s="1"/>
  <c r="N1308" i="4"/>
  <c r="J1285" i="4"/>
  <c r="P1351" i="4"/>
  <c r="N1234" i="4"/>
  <c r="N1273" i="4" s="1"/>
  <c r="N1271" i="4"/>
  <c r="N1284" i="4" s="1"/>
  <c r="P1211" i="4"/>
  <c r="P1234" i="4"/>
  <c r="P1273" i="4" s="1"/>
  <c r="R1248" i="4"/>
  <c r="R1271" i="4"/>
  <c r="R1284" i="4" s="1"/>
  <c r="L1271" i="4"/>
  <c r="H1308" i="4"/>
  <c r="P1360" i="4"/>
  <c r="L1347" i="4"/>
  <c r="L1314" i="4"/>
  <c r="J1360" i="4"/>
  <c r="L1358" i="4"/>
  <c r="L1360" i="4" s="1"/>
  <c r="L1351" i="4"/>
  <c r="L1349" i="4"/>
  <c r="R1360" i="4"/>
  <c r="N1358" i="4"/>
  <c r="N1360" i="4" s="1"/>
  <c r="N1351" i="4"/>
  <c r="H1358" i="4"/>
  <c r="H1360" i="4" s="1"/>
  <c r="H1349" i="4"/>
  <c r="R1349" i="4"/>
  <c r="R1285" i="4"/>
  <c r="N1285" i="4"/>
  <c r="P1285" i="4"/>
  <c r="H1285" i="4"/>
  <c r="H1248" i="4"/>
  <c r="N1167" i="4"/>
  <c r="N1176" i="4" s="1"/>
  <c r="N1197" i="4"/>
  <c r="N1210" i="4" s="1"/>
  <c r="R1197" i="4"/>
  <c r="R1210" i="4" s="1"/>
  <c r="L1197" i="4"/>
  <c r="L1236" i="4" s="1"/>
  <c r="L181" i="4"/>
  <c r="H1167" i="4"/>
  <c r="H1197" i="4"/>
  <c r="H1210" i="4" s="1"/>
  <c r="J1197" i="4"/>
  <c r="J1210" i="4" s="1"/>
  <c r="P1167" i="4"/>
  <c r="P1176" i="4" s="1"/>
  <c r="P1197" i="4"/>
  <c r="P1210" i="4" s="1"/>
  <c r="T1166" i="4"/>
  <c r="H1211" i="4"/>
  <c r="R1211" i="4"/>
  <c r="N1248" i="4"/>
  <c r="N1211" i="4"/>
  <c r="T204" i="4"/>
  <c r="T227" i="4" s="1"/>
  <c r="T1159" i="4"/>
  <c r="T1157" i="4"/>
  <c r="L883" i="4"/>
  <c r="P1123" i="4"/>
  <c r="P1132" i="4" s="1"/>
  <c r="P1135" i="4" s="1"/>
  <c r="P1153" i="4"/>
  <c r="P1166" i="4" s="1"/>
  <c r="P1178" i="4" s="1"/>
  <c r="J1123" i="4"/>
  <c r="J1132" i="4" s="1"/>
  <c r="J1135" i="4" s="1"/>
  <c r="J1153" i="4"/>
  <c r="J1166" i="4" s="1"/>
  <c r="J1178" i="4" s="1"/>
  <c r="R1123" i="4"/>
  <c r="R1132" i="4" s="1"/>
  <c r="R1135" i="4" s="1"/>
  <c r="R1153" i="4"/>
  <c r="R1166" i="4" s="1"/>
  <c r="R1178" i="4" s="1"/>
  <c r="N1123" i="4"/>
  <c r="N1132" i="4" s="1"/>
  <c r="N1135" i="4" s="1"/>
  <c r="N1153" i="4"/>
  <c r="N1166" i="4" s="1"/>
  <c r="N1178" i="4" s="1"/>
  <c r="L1123" i="4"/>
  <c r="L1132" i="4" s="1"/>
  <c r="L1135" i="4" s="1"/>
  <c r="L1153" i="4"/>
  <c r="L1166" i="4" s="1"/>
  <c r="L1178" i="4" s="1"/>
  <c r="R1167" i="4"/>
  <c r="R1176" i="4" s="1"/>
  <c r="L1167" i="4"/>
  <c r="L1176" i="4" s="1"/>
  <c r="J1167" i="4"/>
  <c r="H1123" i="4"/>
  <c r="H1132" i="4" s="1"/>
  <c r="H1135" i="4" s="1"/>
  <c r="H1153" i="4"/>
  <c r="H1166" i="4" s="1"/>
  <c r="H1178" i="4" s="1"/>
  <c r="P422" i="4"/>
  <c r="P446" i="4" s="1"/>
  <c r="P471" i="4" s="1"/>
  <c r="H831" i="4"/>
  <c r="N777" i="4"/>
  <c r="L552" i="4"/>
  <c r="L1015" i="4"/>
  <c r="T301" i="4"/>
  <c r="T323" i="4" s="1"/>
  <c r="L111" i="4"/>
  <c r="L1037" i="4"/>
  <c r="P550" i="4"/>
  <c r="P573" i="4" s="1"/>
  <c r="L779" i="4"/>
  <c r="P181" i="4"/>
  <c r="H231" i="4"/>
  <c r="P627" i="4"/>
  <c r="R255" i="4"/>
  <c r="H1067" i="4"/>
  <c r="H1089" i="4"/>
  <c r="H1122" i="4" s="1"/>
  <c r="H1091" i="4"/>
  <c r="R1067" i="4"/>
  <c r="R1089" i="4"/>
  <c r="R1122" i="4" s="1"/>
  <c r="R1091" i="4"/>
  <c r="J1067" i="4"/>
  <c r="J1089" i="4"/>
  <c r="J1122" i="4" s="1"/>
  <c r="J1091" i="4"/>
  <c r="N1065" i="4"/>
  <c r="N1091" i="4"/>
  <c r="N1089" i="4"/>
  <c r="N1155" i="4" s="1"/>
  <c r="P1065" i="4"/>
  <c r="P1089" i="4"/>
  <c r="P1155" i="4" s="1"/>
  <c r="P1091" i="4"/>
  <c r="L1065" i="4"/>
  <c r="L1089" i="4"/>
  <c r="L1155" i="4" s="1"/>
  <c r="L1091" i="4"/>
  <c r="R963" i="4"/>
  <c r="H327" i="4"/>
  <c r="J727" i="4"/>
  <c r="P473" i="4"/>
  <c r="P497" i="4" s="1"/>
  <c r="P725" i="4"/>
  <c r="P253" i="4"/>
  <c r="P275" i="4" s="1"/>
  <c r="P831" i="4"/>
  <c r="P675" i="4"/>
  <c r="H111" i="4"/>
  <c r="R229" i="4"/>
  <c r="R251" i="4" s="1"/>
  <c r="L475" i="4"/>
  <c r="H907" i="4"/>
  <c r="L277" i="4"/>
  <c r="L299" i="4" s="1"/>
  <c r="J1015" i="4"/>
  <c r="N153" i="4"/>
  <c r="N177" i="4" s="1"/>
  <c r="L933" i="4"/>
  <c r="R805" i="4"/>
  <c r="J550" i="4"/>
  <c r="J573" i="4" s="1"/>
  <c r="N132" i="4"/>
  <c r="N577" i="4"/>
  <c r="L854" i="4"/>
  <c r="H985" i="4"/>
  <c r="J524" i="4"/>
  <c r="J548" i="4" s="1"/>
  <c r="J833" i="4"/>
  <c r="P803" i="4"/>
  <c r="J204" i="4"/>
  <c r="J227" i="4" s="1"/>
  <c r="N652" i="4"/>
  <c r="J253" i="4"/>
  <c r="J275" i="4" s="1"/>
  <c r="N552" i="4"/>
  <c r="P961" i="4"/>
  <c r="R132" i="4"/>
  <c r="P279" i="4"/>
  <c r="J829" i="4"/>
  <c r="P179" i="4"/>
  <c r="P202" i="4" s="1"/>
  <c r="J1065" i="4"/>
  <c r="P1067" i="4"/>
  <c r="L1067" i="4"/>
  <c r="H1065" i="4"/>
  <c r="T373" i="4"/>
  <c r="T395" i="4" s="1"/>
  <c r="R909" i="4"/>
  <c r="P444" i="4"/>
  <c r="P448" i="4" s="1"/>
  <c r="P779" i="4"/>
  <c r="L675" i="4"/>
  <c r="R351" i="4"/>
  <c r="R253" i="4"/>
  <c r="R275" i="4" s="1"/>
  <c r="P1037" i="4"/>
  <c r="L179" i="4"/>
  <c r="L202" i="4" s="1"/>
  <c r="R1037" i="4"/>
  <c r="P781" i="4"/>
  <c r="N303" i="4"/>
  <c r="H677" i="4"/>
  <c r="R854" i="4"/>
  <c r="R652" i="4"/>
  <c r="N807" i="4"/>
  <c r="N1067" i="4"/>
  <c r="P552" i="4"/>
  <c r="L351" i="4"/>
  <c r="L473" i="4"/>
  <c r="L497" i="4" s="1"/>
  <c r="R627" i="4"/>
  <c r="N650" i="4"/>
  <c r="N673" i="4" s="1"/>
  <c r="N181" i="4"/>
  <c r="H550" i="4"/>
  <c r="H573" i="4" s="1"/>
  <c r="H625" i="4"/>
  <c r="H648" i="4" s="1"/>
  <c r="L677" i="4"/>
  <c r="N751" i="4"/>
  <c r="P111" i="4"/>
  <c r="J132" i="4"/>
  <c r="L909" i="4"/>
  <c r="N351" i="4"/>
  <c r="T351" i="4"/>
  <c r="L495" i="4"/>
  <c r="L499" i="4" s="1"/>
  <c r="L522" i="4" s="1"/>
  <c r="N550" i="4"/>
  <c r="N573" i="4" s="1"/>
  <c r="H627" i="4"/>
  <c r="H959" i="4"/>
  <c r="N475" i="4"/>
  <c r="N206" i="4"/>
  <c r="N803" i="4"/>
  <c r="P204" i="4"/>
  <c r="P227" i="4" s="1"/>
  <c r="R204" i="4"/>
  <c r="R227" i="4" s="1"/>
  <c r="R625" i="4"/>
  <c r="R648" i="4" s="1"/>
  <c r="R933" i="4"/>
  <c r="P625" i="4"/>
  <c r="P648" i="4" s="1"/>
  <c r="R831" i="4"/>
  <c r="R833" i="4"/>
  <c r="N911" i="4"/>
  <c r="H301" i="4"/>
  <c r="H323" i="4" s="1"/>
  <c r="H675" i="4"/>
  <c r="L725" i="4"/>
  <c r="H963" i="4"/>
  <c r="J229" i="4"/>
  <c r="J251" i="4" s="1"/>
  <c r="N829" i="4"/>
  <c r="P255" i="4"/>
  <c r="J206" i="4"/>
  <c r="N671" i="4"/>
  <c r="N675" i="4" s="1"/>
  <c r="L1039" i="4"/>
  <c r="N231" i="4"/>
  <c r="J650" i="4"/>
  <c r="J673" i="4" s="1"/>
  <c r="J1013" i="4"/>
  <c r="N755" i="4"/>
  <c r="L155" i="4"/>
  <c r="H473" i="4"/>
  <c r="H497" i="4" s="1"/>
  <c r="H803" i="4"/>
  <c r="L989" i="4"/>
  <c r="H1037" i="4"/>
  <c r="L1063" i="4"/>
  <c r="N909" i="4"/>
  <c r="L153" i="4"/>
  <c r="L177" i="4" s="1"/>
  <c r="P907" i="4"/>
  <c r="R231" i="4"/>
  <c r="N204" i="4"/>
  <c r="N227" i="4" s="1"/>
  <c r="N179" i="4"/>
  <c r="N202" i="4" s="1"/>
  <c r="H325" i="4"/>
  <c r="H347" i="4" s="1"/>
  <c r="N249" i="4"/>
  <c r="N255" i="4" s="1"/>
  <c r="N473" i="4"/>
  <c r="N497" i="4" s="1"/>
  <c r="H575" i="4"/>
  <c r="H598" i="4" s="1"/>
  <c r="N349" i="4"/>
  <c r="N371" i="4" s="1"/>
  <c r="R911" i="4"/>
  <c r="L833" i="4"/>
  <c r="J909" i="4"/>
  <c r="P963" i="4"/>
  <c r="R1065" i="4"/>
  <c r="J831" i="4"/>
  <c r="N111" i="4"/>
  <c r="P206" i="4"/>
  <c r="N753" i="4"/>
  <c r="L911" i="4"/>
  <c r="J985" i="4"/>
  <c r="R727" i="4"/>
  <c r="N229" i="4"/>
  <c r="N251" i="4" s="1"/>
  <c r="H552" i="4"/>
  <c r="P277" i="4"/>
  <c r="P299" i="4" s="1"/>
  <c r="L625" i="4"/>
  <c r="L648" i="4" s="1"/>
  <c r="J627" i="4"/>
  <c r="J526" i="4"/>
  <c r="H885" i="4"/>
  <c r="R725" i="4"/>
  <c r="L550" i="4"/>
  <c r="L573" i="4" s="1"/>
  <c r="L829" i="4"/>
  <c r="N327" i="4"/>
  <c r="N325" i="4"/>
  <c r="N347" i="4" s="1"/>
  <c r="P475" i="4"/>
  <c r="J1037" i="4"/>
  <c r="H204" i="4"/>
  <c r="H227" i="4" s="1"/>
  <c r="R277" i="4"/>
  <c r="R299" i="4" s="1"/>
  <c r="H229" i="4"/>
  <c r="H251" i="4" s="1"/>
  <c r="H937" i="4"/>
  <c r="J729" i="4"/>
  <c r="P646" i="4"/>
  <c r="P650" i="4" s="1"/>
  <c r="P673" i="4" s="1"/>
  <c r="R751" i="4"/>
  <c r="L781" i="4"/>
  <c r="R729" i="4"/>
  <c r="J499" i="4"/>
  <c r="J522" i="4" s="1"/>
  <c r="J854" i="4"/>
  <c r="N277" i="4"/>
  <c r="N299" i="4" s="1"/>
  <c r="N301" i="4"/>
  <c r="N323" i="4" s="1"/>
  <c r="J351" i="4"/>
  <c r="N495" i="4"/>
  <c r="N499" i="4" s="1"/>
  <c r="N522" i="4" s="1"/>
  <c r="J625" i="4"/>
  <c r="J648" i="4" s="1"/>
  <c r="J751" i="4"/>
  <c r="L1011" i="4"/>
  <c r="N933" i="4"/>
  <c r="J277" i="4"/>
  <c r="J299" i="4" s="1"/>
  <c r="R279" i="4"/>
  <c r="L831" i="4"/>
  <c r="R526" i="4"/>
  <c r="N575" i="4"/>
  <c r="N598" i="4" s="1"/>
  <c r="N805" i="4"/>
  <c r="H781" i="4"/>
  <c r="N1037" i="4"/>
  <c r="J231" i="4"/>
  <c r="H652" i="4"/>
  <c r="H650" i="4"/>
  <c r="H673" i="4" s="1"/>
  <c r="R959" i="4"/>
  <c r="R937" i="4"/>
  <c r="N155" i="4"/>
  <c r="R524" i="4"/>
  <c r="R548" i="4" s="1"/>
  <c r="N727" i="4"/>
  <c r="P883" i="4"/>
  <c r="J501" i="4"/>
  <c r="J961" i="4"/>
  <c r="J963" i="4"/>
  <c r="R111" i="4"/>
  <c r="P130" i="4"/>
  <c r="P132" i="4" s="1"/>
  <c r="J349" i="4"/>
  <c r="J371" i="4" s="1"/>
  <c r="L349" i="4"/>
  <c r="L371" i="4" s="1"/>
  <c r="P297" i="4"/>
  <c r="R650" i="4"/>
  <c r="R673" i="4" s="1"/>
  <c r="H779" i="4"/>
  <c r="N729" i="4"/>
  <c r="L885" i="4"/>
  <c r="R935" i="4"/>
  <c r="N596" i="4"/>
  <c r="N600" i="4" s="1"/>
  <c r="N623" i="4" s="1"/>
  <c r="H935" i="4"/>
  <c r="P985" i="4"/>
  <c r="J959" i="4"/>
  <c r="J935" i="4"/>
  <c r="J937" i="4"/>
  <c r="R961" i="4"/>
  <c r="R985" i="4"/>
  <c r="N279" i="4"/>
  <c r="L805" i="4"/>
  <c r="L807" i="4"/>
  <c r="N989" i="4"/>
  <c r="N987" i="4"/>
  <c r="L935" i="4"/>
  <c r="H961" i="4"/>
  <c r="J111" i="4"/>
  <c r="J255" i="4"/>
  <c r="R349" i="4"/>
  <c r="R371" i="4" s="1"/>
  <c r="H206" i="4"/>
  <c r="J475" i="4"/>
  <c r="T600" i="4"/>
  <c r="T623" i="4" s="1"/>
  <c r="P677" i="4"/>
  <c r="L907" i="4"/>
  <c r="N1011" i="4"/>
  <c r="H303" i="4"/>
  <c r="H883" i="4"/>
  <c r="J911" i="4"/>
  <c r="P600" i="4"/>
  <c r="P623" i="4" s="1"/>
  <c r="P602" i="4"/>
  <c r="R803" i="4"/>
  <c r="R781" i="4"/>
  <c r="R779" i="4"/>
  <c r="H856" i="4"/>
  <c r="H881" i="4"/>
  <c r="H858" i="4"/>
  <c r="P753" i="4"/>
  <c r="P777" i="4"/>
  <c r="P755" i="4"/>
  <c r="P959" i="4"/>
  <c r="P937" i="4"/>
  <c r="P935" i="4"/>
  <c r="H725" i="4"/>
  <c r="P351" i="4"/>
  <c r="P369" i="4"/>
  <c r="P373" i="4" s="1"/>
  <c r="P395" i="4" s="1"/>
  <c r="P349" i="4"/>
  <c r="P371" i="4" s="1"/>
  <c r="R206" i="4"/>
  <c r="P327" i="4"/>
  <c r="P325" i="4"/>
  <c r="P347" i="4" s="1"/>
  <c r="T397" i="4"/>
  <c r="T420" i="4" s="1"/>
  <c r="T399" i="4"/>
  <c r="H475" i="4"/>
  <c r="H577" i="4"/>
  <c r="P751" i="4"/>
  <c r="P729" i="4"/>
  <c r="P727" i="4"/>
  <c r="P829" i="4"/>
  <c r="P807" i="4"/>
  <c r="P805" i="4"/>
  <c r="N881" i="4"/>
  <c r="N858" i="4"/>
  <c r="N856" i="4"/>
  <c r="L963" i="4"/>
  <c r="L961" i="4"/>
  <c r="L985" i="4"/>
  <c r="R989" i="4"/>
  <c r="R987" i="4"/>
  <c r="R1011" i="4"/>
  <c r="H911" i="4"/>
  <c r="H909" i="4"/>
  <c r="H933" i="4"/>
  <c r="R552" i="4"/>
  <c r="R550" i="4"/>
  <c r="R573" i="4" s="1"/>
  <c r="J675" i="4"/>
  <c r="J677" i="4"/>
  <c r="L777" i="4"/>
  <c r="L755" i="4"/>
  <c r="L753" i="4"/>
  <c r="H753" i="4"/>
  <c r="H777" i="4"/>
  <c r="H755" i="4"/>
  <c r="P577" i="4"/>
  <c r="P575" i="4"/>
  <c r="P598" i="4" s="1"/>
  <c r="J725" i="4"/>
  <c r="L650" i="4"/>
  <c r="L673" i="4" s="1"/>
  <c r="L652" i="4"/>
  <c r="N779" i="4"/>
  <c r="N781" i="4"/>
  <c r="L803" i="4"/>
  <c r="R858" i="4"/>
  <c r="R856" i="4"/>
  <c r="R881" i="4"/>
  <c r="P885" i="4"/>
  <c r="J933" i="4"/>
  <c r="N985" i="4"/>
  <c r="N963" i="4"/>
  <c r="N961" i="4"/>
  <c r="L881" i="4"/>
  <c r="L858" i="4"/>
  <c r="L856" i="4"/>
  <c r="P911" i="4"/>
  <c r="P909" i="4"/>
  <c r="P933" i="4"/>
  <c r="R155" i="4"/>
  <c r="R175" i="4"/>
  <c r="R153" i="4"/>
  <c r="R177" i="4" s="1"/>
  <c r="H351" i="4"/>
  <c r="H369" i="4"/>
  <c r="H375" i="4" s="1"/>
  <c r="H349" i="4"/>
  <c r="H371" i="4" s="1"/>
  <c r="L255" i="4"/>
  <c r="L253" i="4"/>
  <c r="L275" i="4" s="1"/>
  <c r="R424" i="4"/>
  <c r="R444" i="4"/>
  <c r="R422" i="4"/>
  <c r="R446" i="4" s="1"/>
  <c r="R471" i="4" s="1"/>
  <c r="H424" i="4"/>
  <c r="H444" i="4"/>
  <c r="H422" i="4"/>
  <c r="H446" i="4" s="1"/>
  <c r="H600" i="4"/>
  <c r="H623" i="4" s="1"/>
  <c r="H602" i="4"/>
  <c r="N883" i="4"/>
  <c r="N885" i="4"/>
  <c r="J989" i="4"/>
  <c r="J987" i="4"/>
  <c r="J1011" i="4"/>
  <c r="P1015" i="4"/>
  <c r="P1013" i="4"/>
  <c r="R885" i="4"/>
  <c r="R883" i="4"/>
  <c r="R907" i="4"/>
  <c r="J858" i="4"/>
  <c r="J856" i="4"/>
  <c r="J881" i="4"/>
  <c r="H132" i="4"/>
  <c r="H151" i="4"/>
  <c r="H155" i="4" s="1"/>
  <c r="H253" i="4"/>
  <c r="H275" i="4" s="1"/>
  <c r="H273" i="4"/>
  <c r="H255" i="4"/>
  <c r="T231" i="4"/>
  <c r="H393" i="4"/>
  <c r="J375" i="4"/>
  <c r="J393" i="4"/>
  <c r="J373" i="4"/>
  <c r="J395" i="4" s="1"/>
  <c r="T448" i="4"/>
  <c r="T471" i="4" s="1"/>
  <c r="T450" i="4"/>
  <c r="J473" i="4"/>
  <c r="J497" i="4" s="1"/>
  <c r="P151" i="4"/>
  <c r="H175" i="4"/>
  <c r="J279" i="4"/>
  <c r="J301" i="4"/>
  <c r="J323" i="4" s="1"/>
  <c r="J303" i="4"/>
  <c r="J321" i="4"/>
  <c r="P393" i="4"/>
  <c r="L520" i="4"/>
  <c r="P499" i="4"/>
  <c r="P522" i="4" s="1"/>
  <c r="P501" i="4"/>
  <c r="P520" i="4"/>
  <c r="N625" i="4"/>
  <c r="N648" i="4" s="1"/>
  <c r="N627" i="4"/>
  <c r="N524" i="4"/>
  <c r="N548" i="4" s="1"/>
  <c r="N526" i="4"/>
  <c r="H751" i="4"/>
  <c r="H729" i="4"/>
  <c r="H727" i="4"/>
  <c r="J803" i="4"/>
  <c r="J781" i="4"/>
  <c r="J779" i="4"/>
  <c r="H833" i="4"/>
  <c r="J807" i="4"/>
  <c r="J652" i="4"/>
  <c r="R807" i="4"/>
  <c r="N1015" i="4"/>
  <c r="J552" i="4"/>
  <c r="L627" i="4"/>
  <c r="P833" i="4"/>
  <c r="N907" i="4"/>
  <c r="H987" i="4"/>
  <c r="H1011" i="4"/>
  <c r="H989" i="4"/>
  <c r="H1015" i="4"/>
  <c r="H1013" i="4"/>
  <c r="L987" i="4"/>
  <c r="L204" i="4"/>
  <c r="L227" i="4" s="1"/>
  <c r="L206" i="4"/>
  <c r="L225" i="4"/>
  <c r="T253" i="4"/>
  <c r="T275" i="4" s="1"/>
  <c r="T255" i="4"/>
  <c r="R375" i="4"/>
  <c r="R373" i="4"/>
  <c r="R395" i="4" s="1"/>
  <c r="R393" i="4"/>
  <c r="L424" i="4"/>
  <c r="L444" i="4"/>
  <c r="L422" i="4"/>
  <c r="L446" i="4" s="1"/>
  <c r="T526" i="4"/>
  <c r="T524" i="4"/>
  <c r="T548" i="4" s="1"/>
  <c r="R755" i="4"/>
  <c r="R753" i="4"/>
  <c r="R777" i="4"/>
  <c r="N854" i="4"/>
  <c r="N833" i="4"/>
  <c r="N831" i="4"/>
  <c r="J155" i="4"/>
  <c r="J175" i="4"/>
  <c r="J153" i="4"/>
  <c r="J177" i="4" s="1"/>
  <c r="T327" i="4"/>
  <c r="T179" i="4"/>
  <c r="T202" i="4" s="1"/>
  <c r="T181" i="4"/>
  <c r="R473" i="4"/>
  <c r="R497" i="4" s="1"/>
  <c r="R475" i="4"/>
  <c r="R495" i="4"/>
  <c r="L301" i="4"/>
  <c r="L323" i="4" s="1"/>
  <c r="L303" i="4"/>
  <c r="L321" i="4"/>
  <c r="R303" i="4"/>
  <c r="R321" i="4"/>
  <c r="R301" i="4"/>
  <c r="R323" i="4" s="1"/>
  <c r="J424" i="4"/>
  <c r="J444" i="4"/>
  <c r="J422" i="4"/>
  <c r="J446" i="4" s="1"/>
  <c r="P229" i="4"/>
  <c r="P251" i="4" s="1"/>
  <c r="P231" i="4"/>
  <c r="L373" i="4"/>
  <c r="L395" i="4" s="1"/>
  <c r="L393" i="4"/>
  <c r="L375" i="4"/>
  <c r="N375" i="4"/>
  <c r="N393" i="4"/>
  <c r="N373" i="4"/>
  <c r="N395" i="4" s="1"/>
  <c r="N422" i="4"/>
  <c r="N446" i="4" s="1"/>
  <c r="N424" i="4"/>
  <c r="N444" i="4"/>
  <c r="H499" i="4"/>
  <c r="H522" i="4" s="1"/>
  <c r="H501" i="4"/>
  <c r="H520" i="4"/>
  <c r="L575" i="4"/>
  <c r="L598" i="4" s="1"/>
  <c r="L596" i="4"/>
  <c r="L577" i="4"/>
  <c r="R575" i="4"/>
  <c r="R598" i="4" s="1"/>
  <c r="R577" i="4"/>
  <c r="R596" i="4"/>
  <c r="J575" i="4"/>
  <c r="J598" i="4" s="1"/>
  <c r="J577" i="4"/>
  <c r="J596" i="4"/>
  <c r="T650" i="4"/>
  <c r="T673" i="4" s="1"/>
  <c r="T652" i="4"/>
  <c r="L729" i="4"/>
  <c r="L727" i="4"/>
  <c r="L751" i="4"/>
  <c r="J755" i="4"/>
  <c r="J753" i="4"/>
  <c r="J777" i="4"/>
  <c r="H829" i="4"/>
  <c r="H807" i="4"/>
  <c r="H805" i="4"/>
  <c r="J805" i="4"/>
  <c r="H854" i="4"/>
  <c r="P856" i="4"/>
  <c r="P881" i="4"/>
  <c r="P858" i="4"/>
  <c r="N937" i="4"/>
  <c r="N935" i="4"/>
  <c r="N959" i="4"/>
  <c r="R829" i="4"/>
  <c r="N1013" i="4"/>
  <c r="P854" i="4"/>
  <c r="P987" i="4"/>
  <c r="P1011" i="4"/>
  <c r="P989" i="4"/>
  <c r="R1013" i="4"/>
  <c r="R1015" i="4"/>
  <c r="R675" i="4"/>
  <c r="R677" i="4"/>
  <c r="J885" i="4"/>
  <c r="J883" i="4"/>
  <c r="J907" i="4"/>
  <c r="N602" i="4" l="1"/>
  <c r="J1212" i="4"/>
  <c r="P1201" i="4"/>
  <c r="H1275" i="4"/>
  <c r="N1310" i="4"/>
  <c r="N677" i="4"/>
  <c r="R1159" i="4"/>
  <c r="P1212" i="4"/>
  <c r="J1236" i="4"/>
  <c r="N1277" i="4"/>
  <c r="P1277" i="4"/>
  <c r="N1286" i="4"/>
  <c r="J1203" i="4"/>
  <c r="J1286" i="4"/>
  <c r="H1212" i="4"/>
  <c r="P1275" i="4"/>
  <c r="P450" i="4"/>
  <c r="P1203" i="4"/>
  <c r="N1275" i="4"/>
  <c r="H1203" i="4"/>
  <c r="H1201" i="4"/>
  <c r="R1286" i="4"/>
  <c r="P1286" i="4"/>
  <c r="N1236" i="4"/>
  <c r="N1201" i="4"/>
  <c r="J1275" i="4"/>
  <c r="J1310" i="4"/>
  <c r="H1277" i="4"/>
  <c r="H1286" i="4"/>
  <c r="H1310" i="4"/>
  <c r="P1199" i="4"/>
  <c r="R1201" i="4"/>
  <c r="L1284" i="4"/>
  <c r="L1286" i="4" s="1"/>
  <c r="L1277" i="4"/>
  <c r="L1310" i="4"/>
  <c r="L1275" i="4"/>
  <c r="R1236" i="4"/>
  <c r="H1236" i="4"/>
  <c r="R1321" i="4"/>
  <c r="R1323" i="4" s="1"/>
  <c r="R1347" i="4"/>
  <c r="R1314" i="4"/>
  <c r="R1312" i="4"/>
  <c r="P1310" i="4"/>
  <c r="H1321" i="4"/>
  <c r="H1323" i="4" s="1"/>
  <c r="H1314" i="4"/>
  <c r="H1347" i="4"/>
  <c r="H1312" i="4"/>
  <c r="N1321" i="4"/>
  <c r="N1323" i="4" s="1"/>
  <c r="N1314" i="4"/>
  <c r="N1347" i="4"/>
  <c r="N1312" i="4"/>
  <c r="J1321" i="4"/>
  <c r="J1323" i="4" s="1"/>
  <c r="J1312" i="4"/>
  <c r="J1314" i="4"/>
  <c r="J1347" i="4"/>
  <c r="R1275" i="4"/>
  <c r="P1159" i="4"/>
  <c r="R1203" i="4"/>
  <c r="P1321" i="4"/>
  <c r="P1323" i="4" s="1"/>
  <c r="P1347" i="4"/>
  <c r="P1312" i="4"/>
  <c r="P1314" i="4"/>
  <c r="R1212" i="4"/>
  <c r="R1277" i="4"/>
  <c r="P1236" i="4"/>
  <c r="R1310" i="4"/>
  <c r="J1277" i="4"/>
  <c r="H1176" i="4"/>
  <c r="H1170" i="4"/>
  <c r="L1210" i="4"/>
  <c r="L1212" i="4" s="1"/>
  <c r="L1203" i="4"/>
  <c r="N1212" i="4"/>
  <c r="J1199" i="4"/>
  <c r="L1199" i="4"/>
  <c r="N1199" i="4"/>
  <c r="N1203" i="4"/>
  <c r="J1201" i="4"/>
  <c r="H1199" i="4"/>
  <c r="J1176" i="4"/>
  <c r="J1168" i="4"/>
  <c r="T1168" i="4"/>
  <c r="L1201" i="4"/>
  <c r="R1199" i="4"/>
  <c r="L1159" i="4"/>
  <c r="P1157" i="4"/>
  <c r="L1157" i="4"/>
  <c r="R1157" i="4"/>
  <c r="N1168" i="4"/>
  <c r="P1168" i="4"/>
  <c r="J1159" i="4"/>
  <c r="J1157" i="4"/>
  <c r="R1124" i="4"/>
  <c r="N1159" i="4"/>
  <c r="N1157" i="4"/>
  <c r="H1155" i="4"/>
  <c r="R1155" i="4"/>
  <c r="J1155" i="4"/>
  <c r="R1168" i="4"/>
  <c r="L1168" i="4"/>
  <c r="H1168" i="4"/>
  <c r="H1159" i="4"/>
  <c r="H1157" i="4"/>
  <c r="J1093" i="4"/>
  <c r="L1122" i="4"/>
  <c r="L1124" i="4" s="1"/>
  <c r="H1104" i="4"/>
  <c r="H1124" i="4"/>
  <c r="P1104" i="4"/>
  <c r="P1122" i="4"/>
  <c r="P1124" i="4" s="1"/>
  <c r="N1095" i="4"/>
  <c r="N1122" i="4"/>
  <c r="N1124" i="4" s="1"/>
  <c r="J1104" i="4"/>
  <c r="J1124" i="4"/>
  <c r="H1093" i="4"/>
  <c r="J1095" i="4"/>
  <c r="H1095" i="4"/>
  <c r="P1093" i="4"/>
  <c r="L1104" i="4"/>
  <c r="L1095" i="4"/>
  <c r="L1093" i="4"/>
  <c r="R1104" i="4"/>
  <c r="R1093" i="4"/>
  <c r="N1104" i="4"/>
  <c r="N1093" i="4"/>
  <c r="P1095" i="4"/>
  <c r="R1095" i="4"/>
  <c r="P375" i="4"/>
  <c r="L501" i="4"/>
  <c r="N725" i="4"/>
  <c r="N253" i="4"/>
  <c r="N275" i="4" s="1"/>
  <c r="N501" i="4"/>
  <c r="H153" i="4"/>
  <c r="H177" i="4" s="1"/>
  <c r="H373" i="4"/>
  <c r="H395" i="4" s="1"/>
  <c r="P652" i="4"/>
  <c r="P303" i="4"/>
  <c r="P301" i="4"/>
  <c r="P323" i="4" s="1"/>
  <c r="H526" i="4"/>
  <c r="H524" i="4"/>
  <c r="H548" i="4" s="1"/>
  <c r="R501" i="4"/>
  <c r="R499" i="4"/>
  <c r="R522" i="4" s="1"/>
  <c r="J327" i="4"/>
  <c r="J325" i="4"/>
  <c r="J347" i="4" s="1"/>
  <c r="H181" i="4"/>
  <c r="H179" i="4"/>
  <c r="H202" i="4" s="1"/>
  <c r="H399" i="4"/>
  <c r="H397" i="4"/>
  <c r="H420" i="4" s="1"/>
  <c r="H279" i="4"/>
  <c r="H277" i="4"/>
  <c r="H299" i="4" s="1"/>
  <c r="R448" i="4"/>
  <c r="R450" i="4"/>
  <c r="R179" i="4"/>
  <c r="R202" i="4" s="1"/>
  <c r="R181" i="4"/>
  <c r="R397" i="4"/>
  <c r="R420" i="4" s="1"/>
  <c r="R399" i="4"/>
  <c r="P526" i="4"/>
  <c r="P524" i="4"/>
  <c r="P548" i="4" s="1"/>
  <c r="L325" i="4"/>
  <c r="L347" i="4" s="1"/>
  <c r="L327" i="4"/>
  <c r="L229" i="4"/>
  <c r="L251" i="4" s="1"/>
  <c r="L231" i="4"/>
  <c r="R602" i="4"/>
  <c r="R600" i="4"/>
  <c r="R623" i="4" s="1"/>
  <c r="L600" i="4"/>
  <c r="L623" i="4" s="1"/>
  <c r="L602" i="4"/>
  <c r="L397" i="4"/>
  <c r="L420" i="4" s="1"/>
  <c r="L399" i="4"/>
  <c r="L448" i="4"/>
  <c r="L471" i="4" s="1"/>
  <c r="L450" i="4"/>
  <c r="J397" i="4"/>
  <c r="J420" i="4" s="1"/>
  <c r="J399" i="4"/>
  <c r="H448" i="4"/>
  <c r="H471" i="4" s="1"/>
  <c r="H450" i="4"/>
  <c r="L524" i="4"/>
  <c r="L548" i="4" s="1"/>
  <c r="L526" i="4"/>
  <c r="P155" i="4"/>
  <c r="P153" i="4"/>
  <c r="P177" i="4" s="1"/>
  <c r="J602" i="4"/>
  <c r="J600" i="4"/>
  <c r="J623" i="4" s="1"/>
  <c r="N450" i="4"/>
  <c r="N448" i="4"/>
  <c r="N471" i="4" s="1"/>
  <c r="N399" i="4"/>
  <c r="N397" i="4"/>
  <c r="N420" i="4" s="1"/>
  <c r="J450" i="4"/>
  <c r="J448" i="4"/>
  <c r="J471" i="4" s="1"/>
  <c r="R325" i="4"/>
  <c r="R347" i="4" s="1"/>
  <c r="R327" i="4"/>
  <c r="J179" i="4"/>
  <c r="J202" i="4" s="1"/>
  <c r="J181" i="4"/>
  <c r="P399" i="4"/>
  <c r="P397" i="4"/>
  <c r="P420" i="4" s="1"/>
  <c r="H1247" i="4" l="1"/>
  <c r="H1249" i="4" s="1"/>
  <c r="H1238" i="4"/>
  <c r="H1240" i="4"/>
  <c r="T1247" i="4"/>
  <c r="T1249" i="4" s="1"/>
  <c r="T1238" i="4"/>
  <c r="T1240" i="4"/>
  <c r="L1247" i="4" l="1"/>
  <c r="L1249" i="4" s="1"/>
  <c r="L1240" i="4"/>
  <c r="L1238" i="4"/>
  <c r="R1247" i="4"/>
  <c r="R1249" i="4" s="1"/>
  <c r="R1238" i="4"/>
  <c r="R1240" i="4"/>
  <c r="J1247" i="4"/>
  <c r="J1249" i="4" s="1"/>
  <c r="J1240" i="4"/>
  <c r="J1238" i="4"/>
  <c r="N1247" i="4"/>
  <c r="N1249" i="4" s="1"/>
  <c r="N1240" i="4"/>
  <c r="N1238" i="4"/>
  <c r="P1247" i="4"/>
  <c r="P1249" i="4" s="1"/>
  <c r="P1238" i="4"/>
  <c r="P1240" i="4"/>
  <c r="H4035" i="4" l="1"/>
  <c r="H4103" i="4" l="1"/>
  <c r="H4101" i="4"/>
  <c r="H4043" i="4"/>
  <c r="H4051" i="4"/>
  <c r="H4052" i="4" s="1"/>
  <c r="H4041" i="4"/>
  <c r="J4033" i="4"/>
  <c r="J4035" i="4" s="1"/>
  <c r="J4103" i="4" l="1"/>
  <c r="J4101" i="4"/>
  <c r="H4124" i="4"/>
  <c r="H4126" i="4"/>
  <c r="H4128" i="4"/>
  <c r="H4130" i="4"/>
  <c r="H4132" i="4"/>
  <c r="H4134" i="4"/>
  <c r="H4136" i="4"/>
  <c r="H4138" i="4"/>
  <c r="H4140" i="4"/>
  <c r="H4142" i="4"/>
  <c r="H4139" i="4"/>
  <c r="H4143" i="4"/>
  <c r="H4114" i="4"/>
  <c r="H4116" i="4" s="1"/>
  <c r="H4123" i="4"/>
  <c r="T4123" i="4" s="1"/>
  <c r="H4125" i="4"/>
  <c r="H4127" i="4"/>
  <c r="H4129" i="4"/>
  <c r="H4131" i="4"/>
  <c r="H4133" i="4"/>
  <c r="H4135" i="4"/>
  <c r="H4137" i="4"/>
  <c r="H4141" i="4"/>
  <c r="H4107" i="4"/>
  <c r="H4105" i="4"/>
  <c r="H4167" i="4"/>
  <c r="J4051" i="4"/>
  <c r="J4052" i="4" s="1"/>
  <c r="J4041" i="4"/>
  <c r="J4043" i="4"/>
  <c r="L4033" i="4"/>
  <c r="L4035" i="4" s="1"/>
  <c r="L4103" i="4" l="1"/>
  <c r="L4101" i="4"/>
  <c r="J4114" i="4"/>
  <c r="J4116" i="4" s="1"/>
  <c r="J4124" i="4"/>
  <c r="J4126" i="4"/>
  <c r="J4128" i="4"/>
  <c r="J4130" i="4"/>
  <c r="J4132" i="4"/>
  <c r="J4134" i="4"/>
  <c r="J4136" i="4"/>
  <c r="J4138" i="4"/>
  <c r="J4140" i="4"/>
  <c r="J4142" i="4"/>
  <c r="J4123" i="4"/>
  <c r="J4125" i="4"/>
  <c r="J4127" i="4"/>
  <c r="J4129" i="4"/>
  <c r="J4131" i="4"/>
  <c r="J4133" i="4"/>
  <c r="J4135" i="4"/>
  <c r="J4137" i="4"/>
  <c r="J4139" i="4"/>
  <c r="J4141" i="4"/>
  <c r="J4143" i="4"/>
  <c r="J4107" i="4"/>
  <c r="J4105" i="4"/>
  <c r="J4167" i="4"/>
  <c r="L4051" i="4"/>
  <c r="L4052" i="4" s="1"/>
  <c r="L4043" i="4"/>
  <c r="L4041" i="4"/>
  <c r="N4033" i="4"/>
  <c r="N4035" i="4" s="1"/>
  <c r="N4103" i="4" l="1"/>
  <c r="N4101" i="4"/>
  <c r="L4114" i="4"/>
  <c r="L4116" i="4" s="1"/>
  <c r="L4124" i="4"/>
  <c r="L4126" i="4"/>
  <c r="L4128" i="4"/>
  <c r="L4130" i="4"/>
  <c r="L4132" i="4"/>
  <c r="L4134" i="4"/>
  <c r="L4136" i="4"/>
  <c r="L4138" i="4"/>
  <c r="L4140" i="4"/>
  <c r="L4142" i="4"/>
  <c r="L4123" i="4"/>
  <c r="L4125" i="4"/>
  <c r="L4127" i="4"/>
  <c r="L4129" i="4"/>
  <c r="L4131" i="4"/>
  <c r="L4133" i="4"/>
  <c r="L4135" i="4"/>
  <c r="L4137" i="4"/>
  <c r="L4139" i="4"/>
  <c r="L4141" i="4"/>
  <c r="L4143" i="4"/>
  <c r="L4167" i="4"/>
  <c r="L4107" i="4"/>
  <c r="L4105" i="4"/>
  <c r="N4041" i="4"/>
  <c r="N4043" i="4"/>
  <c r="N4051" i="4"/>
  <c r="N4052" i="4" s="1"/>
  <c r="N4114" i="4" l="1"/>
  <c r="N4116" i="4" s="1"/>
  <c r="N4123" i="4"/>
  <c r="N4124" i="4"/>
  <c r="N4126" i="4"/>
  <c r="N4128" i="4"/>
  <c r="N4130" i="4"/>
  <c r="N4132" i="4"/>
  <c r="N4134" i="4"/>
  <c r="N4136" i="4"/>
  <c r="N4138" i="4"/>
  <c r="N4140" i="4"/>
  <c r="N4142" i="4"/>
  <c r="N4125" i="4"/>
  <c r="N4127" i="4"/>
  <c r="N4129" i="4"/>
  <c r="N4131" i="4"/>
  <c r="N4133" i="4"/>
  <c r="N4135" i="4"/>
  <c r="N4137" i="4"/>
  <c r="N4139" i="4"/>
  <c r="N4141" i="4"/>
  <c r="N4143" i="4"/>
  <c r="N4107" i="4"/>
  <c r="N4105" i="4"/>
  <c r="N416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CAA72-8147-48CF-A51F-875AA9396BC0}" keepAlive="1" name="Consulta - Tabela 1" description="Conexão com a consulta 'Tabela 1' na pasta de trabalho." type="5" refreshedVersion="0" background="1">
    <dbPr connection="Provider=Microsoft.Mashup.OleDb.1;Data Source=$Workbook$;Location=&quot;Tabela 1&quot;;Extended Properties=&quot;&quot;" command="SELECT * FROM [Tabela 1]"/>
  </connection>
  <connection id="2" xr16:uid="{F8A73524-CFB7-4737-A485-A5D654A0D191}" keepAlive="1" name="Consulta - Tabela 1 (2)" description="Conexão com a consulta 'Tabela 1 (2)' na pasta de trabalho." type="5" refreshedVersion="8" background="1" saveData="1">
    <dbPr connection="Provider=Microsoft.Mashup.OleDb.1;Data Source=$Workbook$;Location=&quot;Tabela 1 (2)&quot;;Extended Properties=&quot;&quot;" command="SELECT * FROM [Tabela 1 (2)]"/>
  </connection>
  <connection id="3" xr16:uid="{46D4A894-9CBA-4F72-86E3-D980F6A33CBE}" keepAlive="1" name="Consulta - Table002 (Page 1)" description="Conexão com a consulta 'Table002 (Page 1)' na pasta de trabalho." type="5" refreshedVersion="8" background="1" saveData="1">
    <dbPr connection="Provider=Microsoft.Mashup.OleDb.1;Data Source=$Workbook$;Location=&quot;Table002 (Page 1)&quot;;Extended Properties=&quot;&quot;" command="SELECT * FROM [Table002 (Page 1)]"/>
  </connection>
</connections>
</file>

<file path=xl/sharedStrings.xml><?xml version="1.0" encoding="utf-8"?>
<sst xmlns="http://schemas.openxmlformats.org/spreadsheetml/2006/main" count="6047" uniqueCount="397">
  <si>
    <t xml:space="preserve">DATA </t>
  </si>
  <si>
    <t>MEDIA SEMANA</t>
  </si>
  <si>
    <t>DOLAR</t>
  </si>
  <si>
    <t xml:space="preserve">COBRE </t>
  </si>
  <si>
    <t>ZINCO</t>
  </si>
  <si>
    <t>ALUMINIO</t>
  </si>
  <si>
    <t>CHUMBO</t>
  </si>
  <si>
    <t>ESTANHO</t>
  </si>
  <si>
    <t>NÍQUEL</t>
  </si>
  <si>
    <t xml:space="preserve">APEXTECH METAIS </t>
  </si>
  <si>
    <t>DATA</t>
  </si>
  <si>
    <t xml:space="preserve">ZINCO </t>
  </si>
  <si>
    <t xml:space="preserve">ALUMÍNIO </t>
  </si>
  <si>
    <t xml:space="preserve">CHUMBO </t>
  </si>
  <si>
    <t xml:space="preserve">ESTANHO </t>
  </si>
  <si>
    <t xml:space="preserve">NÍQUEL </t>
  </si>
  <si>
    <t xml:space="preserve">DÓLAR </t>
  </si>
  <si>
    <t xml:space="preserve">MEDIA SEMANAL </t>
  </si>
  <si>
    <t>100% LME</t>
  </si>
  <si>
    <t xml:space="preserve">SEMANA ANTERIOR </t>
  </si>
  <si>
    <r>
      <rPr>
        <sz val="11"/>
        <color theme="1"/>
        <rFont val="Calibri"/>
        <family val="2"/>
        <scheme val="minor"/>
      </rPr>
      <t xml:space="preserve">OSCILAÇÃO </t>
    </r>
    <r>
      <rPr>
        <sz val="11"/>
        <color theme="1"/>
        <rFont val="Calibri"/>
        <family val="2"/>
      </rPr>
      <t>≠</t>
    </r>
  </si>
  <si>
    <t>07\08\2023</t>
  </si>
  <si>
    <t>08\08\2023</t>
  </si>
  <si>
    <t>09\08\2023</t>
  </si>
  <si>
    <t>10\08\2023</t>
  </si>
  <si>
    <t>11\08\2023</t>
  </si>
  <si>
    <t>OSCILAÇÃO %</t>
  </si>
  <si>
    <r>
      <rPr>
        <sz val="10"/>
        <color theme="1"/>
        <rFont val="Calibri"/>
        <family val="2"/>
        <scheme val="minor"/>
      </rPr>
      <t xml:space="preserve">FECHAMENTO % ( </t>
    </r>
    <r>
      <rPr>
        <sz val="9"/>
        <color theme="1"/>
        <rFont val="Calibri"/>
        <family val="2"/>
        <scheme val="minor"/>
      </rPr>
      <t>SEMANA ANTERIOR</t>
    </r>
    <r>
      <rPr>
        <sz val="10"/>
        <color theme="1"/>
        <rFont val="Calibri"/>
        <family val="2"/>
        <scheme val="minor"/>
      </rPr>
      <t xml:space="preserve"> )</t>
    </r>
  </si>
  <si>
    <t>OSCILAÇÃO ≠</t>
  </si>
  <si>
    <t>feriado</t>
  </si>
  <si>
    <t xml:space="preserve"> 04/09/2023</t>
  </si>
  <si>
    <t xml:space="preserve">feriado </t>
  </si>
  <si>
    <t>FERIADO</t>
  </si>
  <si>
    <t>,,</t>
  </si>
  <si>
    <t>h=</t>
  </si>
  <si>
    <t xml:space="preserve"> </t>
  </si>
  <si>
    <t>MEDIA MENSAL</t>
  </si>
  <si>
    <t xml:space="preserve">EVOLUCAO </t>
  </si>
  <si>
    <t xml:space="preserve">MEDIA DA SEMANA </t>
  </si>
  <si>
    <t>TIPO</t>
  </si>
  <si>
    <t>OSCILAÇÃO R$</t>
  </si>
  <si>
    <t xml:space="preserve">LME ATUAL </t>
  </si>
  <si>
    <t xml:space="preserve">TIPO </t>
  </si>
  <si>
    <t>ALTA</t>
  </si>
  <si>
    <r>
      <t xml:space="preserve">FECHAMENTO % ( </t>
    </r>
    <r>
      <rPr>
        <b/>
        <sz val="9"/>
        <color theme="1"/>
        <rFont val="Calibri"/>
        <family val="2"/>
        <scheme val="minor"/>
      </rPr>
      <t>SEMANA ANTERIOR</t>
    </r>
    <r>
      <rPr>
        <b/>
        <sz val="10"/>
        <color theme="1"/>
        <rFont val="Calibri"/>
        <family val="2"/>
        <scheme val="minor"/>
      </rPr>
      <t xml:space="preserve"> )</t>
    </r>
  </si>
  <si>
    <t xml:space="preserve">Osilacao </t>
  </si>
  <si>
    <t>%</t>
  </si>
  <si>
    <t xml:space="preserve">VALORES BASE DE 90% A 110% X LME DA SEMANA </t>
  </si>
  <si>
    <t xml:space="preserve">VALORES BASE DE 90% A 110% X LME DA SEMA X DOLAR </t>
  </si>
  <si>
    <t>COTACAO VALIDA PARA A SEMANA DO DIA 16 A 20 DEZEMBRO  2024</t>
  </si>
  <si>
    <t>COTACAO VALIDA PARA A SEMANA DO DIA 23 A 28 DEZEMBRO  2024</t>
  </si>
  <si>
    <t>COTACAO VALIDA PARA A SEMANA DO DIA 30 A 03 JANEIRO  2025</t>
  </si>
  <si>
    <t xml:space="preserve">FERIADO </t>
  </si>
  <si>
    <t>COTACAO VALIDA PARA A SEMANA DO DIA 06 A 10 JANEIRO  2025</t>
  </si>
  <si>
    <t>COTACAO VALIDA PARA A SEMANA DO DIA 13 A 17 JANEIRO  2025</t>
  </si>
  <si>
    <t>COTACAO VALIDA PARA A SEMANA DO DIA 20 A 24 JANEIRO  2025</t>
  </si>
  <si>
    <t>COTACAO VALIDA PARA A SEMANA DO DIA 27 A 31 JANEIRO  2025</t>
  </si>
  <si>
    <t>COTACAO VALIDA PARA A SEMANA DO DIA 03 A 08 FEVEREIRO  2025</t>
  </si>
  <si>
    <t>COTACAO VALIDA PARA A SEMANA DO DIA 10 A 14 FEVEREIRO  2025</t>
  </si>
  <si>
    <t>COTACAO VALIDA PARA A SEMANA DO DIA 17 A 21 FEVEREIRO  2025</t>
  </si>
  <si>
    <t>COTACAO VALIDA PARA A SEMANA DO DIA 24 A 28 FEVEREIRO  2025</t>
  </si>
  <si>
    <t>COTACAO VALIDA PARA A SEMANA DO DIA 03 A 07 de MARÇO 2025</t>
  </si>
  <si>
    <t>COTACAO VALIDA PARA A SEMANA DO DIA 10 A 14 de MARÇO 2025</t>
  </si>
  <si>
    <t>COTACAO VALIDA PARA A SEMANA DO DIA 17 A 21 de MARÇO 2025</t>
  </si>
  <si>
    <t>COTACAO VALIDA PARA A SEMANA DO DIA 24 A 28 de MARÇO 2025</t>
  </si>
  <si>
    <t>COTACAO VALIDA PARA A SEMANA DO DIA 31 A 04 de abril 2025</t>
  </si>
  <si>
    <t>COTACAO VALIDA PARA A SEMANA DO DIA 07 A 11 DE ABRIL 2025</t>
  </si>
  <si>
    <t>COTACAO VALIDA PARA A SEMANA DO DIA 14 A 18 DE ABRIL 2025</t>
  </si>
  <si>
    <t>COTACAO VALIDA PARA A SEMANA DO DIA 21 A 25 DE ABRIL 2025</t>
  </si>
  <si>
    <t>COTACAO VALIDA PARA A SEMANA DO DIA 28 A 02 DE MAIO 2025</t>
  </si>
  <si>
    <t>COTACAO VALIDA PARA A SEMANA DO DIA 05 A 09 DE MAIO 2025</t>
  </si>
  <si>
    <t>COTACAO VALIDA PARA A SEMANA DO DIA 12 A 16 DE MAIO 2025</t>
  </si>
  <si>
    <t>COTACAO VALIDA PARA A SEMANA DO DIA 19 A 23 DE MAIO 2025</t>
  </si>
  <si>
    <t xml:space="preserve">COTACAO VALIDA PARA A SEMANA DO DIA 26 A 30 ABRIL </t>
  </si>
  <si>
    <t>COTACAO VALIDA PARA A SEMANA DO DIA 02 DE JUNHO A 06  JUNHO 2025</t>
  </si>
  <si>
    <t>COTACAO VALIDA PARA A SEMANA DO DIA 09  A 13  JUNHO 2025</t>
  </si>
  <si>
    <t>COTACAO VALIDA PARA A SEMANA DO DIA 16  A 21 JUNHO 2025</t>
  </si>
  <si>
    <t>COTACAO VALIDA PARA A SEMANA DO DIA 23  A 27 JUNHO 2025</t>
  </si>
  <si>
    <t xml:space="preserve">MATERIAL </t>
  </si>
  <si>
    <t xml:space="preserve">MEDIA SEMANA </t>
  </si>
  <si>
    <t xml:space="preserve">MEDIA SEMANA ANTERIOR </t>
  </si>
  <si>
    <t xml:space="preserve">VARIACAO </t>
  </si>
  <si>
    <t>COTACAO VALIDA PARA A SEMANA DO DIA 30  A 04 JULHO 2025</t>
  </si>
  <si>
    <t>COTACAO VALIDA PARA A SEMANA DO DIA 07  A 11 JULHO 2025</t>
  </si>
  <si>
    <t xml:space="preserve">irpj </t>
  </si>
  <si>
    <t>csll</t>
  </si>
  <si>
    <t>cofins</t>
  </si>
  <si>
    <t xml:space="preserve">pis </t>
  </si>
  <si>
    <t>COTACAO VALIDA PARA A SEMANA DO DIA 21 A 25 JULHO 2025</t>
  </si>
  <si>
    <t>COTACAO VALIDA PARA A SEMANA DO DIA 28 A 01 AGOSTO 2025</t>
  </si>
  <si>
    <t xml:space="preserve">toro </t>
  </si>
  <si>
    <t xml:space="preserve">vidro </t>
  </si>
  <si>
    <t xml:space="preserve">bateria </t>
  </si>
  <si>
    <t>chave</t>
  </si>
  <si>
    <t xml:space="preserve">pneus </t>
  </si>
  <si>
    <t xml:space="preserve">oleo </t>
  </si>
  <si>
    <t>COTACAO VALIDA PARA A SEMANA DO DIA 04 A 08 AGOSTO 2025</t>
  </si>
  <si>
    <t xml:space="preserve">total </t>
  </si>
  <si>
    <t xml:space="preserve">impostos </t>
  </si>
  <si>
    <t xml:space="preserve">quantidade </t>
  </si>
  <si>
    <t xml:space="preserve">valor </t>
  </si>
  <si>
    <t xml:space="preserve">prazo medio </t>
  </si>
  <si>
    <t xml:space="preserve">taxa </t>
  </si>
  <si>
    <t xml:space="preserve">juros fidc </t>
  </si>
  <si>
    <t>COTACAO VALIDA PARA A SEMANA DO DIA 11 A 15 AGOSTO 2025</t>
  </si>
  <si>
    <t>COTACAO VALIDA PARA A SEMANA DO DIA 18 A 22 AGOSTO 2025</t>
  </si>
  <si>
    <t>COTACAO VALIDA PARA A SEMANA DO DIA 25 A 30 AGOSTO 2025</t>
  </si>
  <si>
    <t>COTACAO VALIDA PARA A SEMANA DO DIA 01A 05 SETEMBRO 2025</t>
  </si>
  <si>
    <t>Dia</t>
  </si>
  <si>
    <t>Cobre U$/t</t>
  </si>
  <si>
    <t>Zinco U$/t</t>
  </si>
  <si>
    <t>Alumínio U$/t</t>
  </si>
  <si>
    <t>Chumbo U$/t</t>
  </si>
  <si>
    <t>Estanho U$/t</t>
  </si>
  <si>
    <t>Níquel U$/t</t>
  </si>
  <si>
    <t>Dólar R$/US$</t>
  </si>
  <si>
    <t>28/Jul</t>
  </si>
  <si>
    <t>9,783.00</t>
  </si>
  <si>
    <t>2,816.00</t>
  </si>
  <si>
    <t>2,632.50</t>
  </si>
  <si>
    <t>2,007.50</t>
  </si>
  <si>
    <t>34,100.00</t>
  </si>
  <si>
    <t>15,050.00</t>
  </si>
  <si>
    <t>29/Jul</t>
  </si>
  <si>
    <t>9,733.50</t>
  </si>
  <si>
    <t>2,791.00</t>
  </si>
  <si>
    <t>2,609.00</t>
  </si>
  <si>
    <t>1,983.50</t>
  </si>
  <si>
    <t>33,610.00</t>
  </si>
  <si>
    <t>14,950.00</t>
  </si>
  <si>
    <t>30/Jul</t>
  </si>
  <si>
    <t>9,699.50</t>
  </si>
  <si>
    <t>2,795.00</t>
  </si>
  <si>
    <t>2,611.00</t>
  </si>
  <si>
    <t>1,976.00</t>
  </si>
  <si>
    <t>33,785.00</t>
  </si>
  <si>
    <t>14,890.00</t>
  </si>
  <si>
    <t>31/Jul</t>
  </si>
  <si>
    <t>9,606.00</t>
  </si>
  <si>
    <t>2,769.00</t>
  </si>
  <si>
    <t>2,580.00</t>
  </si>
  <si>
    <t>1,940.00</t>
  </si>
  <si>
    <t>32,800.00</t>
  </si>
  <si>
    <t>14,800.00</t>
  </si>
  <si>
    <t>01/Ago</t>
  </si>
  <si>
    <t>9,535.50</t>
  </si>
  <si>
    <t>2,707.00</t>
  </si>
  <si>
    <t>2,545.00</t>
  </si>
  <si>
    <t>1,926.00</t>
  </si>
  <si>
    <t>33,185.00</t>
  </si>
  <si>
    <t>14,600.00</t>
  </si>
  <si>
    <t>Média Semana 31</t>
  </si>
  <si>
    <t>9,671.50</t>
  </si>
  <si>
    <t>2,775.60</t>
  </si>
  <si>
    <t>2,595.50</t>
  </si>
  <si>
    <t>1,966.60</t>
  </si>
  <si>
    <t>33,496.00</t>
  </si>
  <si>
    <t>14,858.00</t>
  </si>
  <si>
    <t>04/Ago</t>
  </si>
  <si>
    <t>9,622.50</t>
  </si>
  <si>
    <t>2,736.00</t>
  </si>
  <si>
    <t>2,575.00</t>
  </si>
  <si>
    <t>1,927.50</t>
  </si>
  <si>
    <t>33,450.00</t>
  </si>
  <si>
    <t>14,880.00</t>
  </si>
  <si>
    <t>05/Ago</t>
  </si>
  <si>
    <t>9,576.50</t>
  </si>
  <si>
    <t>2,754.50</t>
  </si>
  <si>
    <t>2,568.00</t>
  </si>
  <si>
    <t>1,919.50</t>
  </si>
  <si>
    <t>33,150.00</t>
  </si>
  <si>
    <t>14,755.00</t>
  </si>
  <si>
    <t>06/Ago</t>
  </si>
  <si>
    <t>9,604.50</t>
  </si>
  <si>
    <t>2,777.50</t>
  </si>
  <si>
    <t>2,589.50</t>
  </si>
  <si>
    <t>1,952.00</t>
  </si>
  <si>
    <t>33,525.00</t>
  </si>
  <si>
    <t>14,940.00</t>
  </si>
  <si>
    <t>07/Ago</t>
  </si>
  <si>
    <t>9,636.50</t>
  </si>
  <si>
    <t>2,808.00</t>
  </si>
  <si>
    <t>2,617.00</t>
  </si>
  <si>
    <t>1,974.00</t>
  </si>
  <si>
    <t>33,655.00</t>
  </si>
  <si>
    <t>14,980.00</t>
  </si>
  <si>
    <t>08/Ago</t>
  </si>
  <si>
    <t>9,627.00</t>
  </si>
  <si>
    <t>2,811.00</t>
  </si>
  <si>
    <t>1,963.00</t>
  </si>
  <si>
    <t>33,900.00</t>
  </si>
  <si>
    <t>14,885.00</t>
  </si>
  <si>
    <t>Média Semana 32</t>
  </si>
  <si>
    <t>9,613.40</t>
  </si>
  <si>
    <t>2,777.40</t>
  </si>
  <si>
    <t>2,591.70</t>
  </si>
  <si>
    <t>1,947.20</t>
  </si>
  <si>
    <t>33,536.00</t>
  </si>
  <si>
    <t>14,888.00</t>
  </si>
  <si>
    <t>11/Ago</t>
  </si>
  <si>
    <t>9,643.50</t>
  </si>
  <si>
    <t>2,803.50</t>
  </si>
  <si>
    <t>2,586.50</t>
  </si>
  <si>
    <t>1,958.50</t>
  </si>
  <si>
    <t>33,675.00</t>
  </si>
  <si>
    <t>15,045.00</t>
  </si>
  <si>
    <t>12/Ago</t>
  </si>
  <si>
    <t>9,661.50</t>
  </si>
  <si>
    <t>2,826.50</t>
  </si>
  <si>
    <t>2,605.00</t>
  </si>
  <si>
    <t>33,750.00</t>
  </si>
  <si>
    <t>14,985.00</t>
  </si>
  <si>
    <t>13/Ago</t>
  </si>
  <si>
    <t>9,746.50</t>
  </si>
  <si>
    <t>2,841.50</t>
  </si>
  <si>
    <t>2,626.00</t>
  </si>
  <si>
    <t>1,969.50</t>
  </si>
  <si>
    <t>33,850.00</t>
  </si>
  <si>
    <t>15,135.00</t>
  </si>
  <si>
    <t>14/Ago</t>
  </si>
  <si>
    <t>9,665.50</t>
  </si>
  <si>
    <t>2,824.00</t>
  </si>
  <si>
    <t>2,608.50</t>
  </si>
  <si>
    <t>1,942.50</t>
  </si>
  <si>
    <t>33,575.00</t>
  </si>
  <si>
    <t>15/Ago</t>
  </si>
  <si>
    <t>9,621.00</t>
  </si>
  <si>
    <t>2,811.50</t>
  </si>
  <si>
    <t>2,600.00</t>
  </si>
  <si>
    <t>1,945.50</t>
  </si>
  <si>
    <t>14,910.00</t>
  </si>
  <si>
    <t>Média Semana 33</t>
  </si>
  <si>
    <t>9,667.60</t>
  </si>
  <si>
    <t>2,821.40</t>
  </si>
  <si>
    <t>2,605.20</t>
  </si>
  <si>
    <t>1,958.00</t>
  </si>
  <si>
    <t>33,720.00</t>
  </si>
  <si>
    <t>14,991.00</t>
  </si>
  <si>
    <t>18/Ago</t>
  </si>
  <si>
    <t>9,626.50</t>
  </si>
  <si>
    <t>2,787.00</t>
  </si>
  <si>
    <t>1,925.00</t>
  </si>
  <si>
    <t>33,950.00</t>
  </si>
  <si>
    <t>14,900.00</t>
  </si>
  <si>
    <t>19/Ago</t>
  </si>
  <si>
    <t>9,621.50</t>
  </si>
  <si>
    <t>2,758.00</t>
  </si>
  <si>
    <t>2,572.50</t>
  </si>
  <si>
    <t>1,932.00</t>
  </si>
  <si>
    <t>33,995.00</t>
  </si>
  <si>
    <t>20/Ago</t>
  </si>
  <si>
    <t>2,763.00</t>
  </si>
  <si>
    <t>2,567.00</t>
  </si>
  <si>
    <t>1,929.00</t>
  </si>
  <si>
    <t>33,800.00</t>
  </si>
  <si>
    <t>14,780.00</t>
  </si>
  <si>
    <t>21/Ago</t>
  </si>
  <si>
    <t>9,611.00</t>
  </si>
  <si>
    <t>2,762.00</t>
  </si>
  <si>
    <t>2,570.50</t>
  </si>
  <si>
    <t>33,500.00</t>
  </si>
  <si>
    <t>14,770.00</t>
  </si>
  <si>
    <t>22/Ago</t>
  </si>
  <si>
    <t>9,643.00</t>
  </si>
  <si>
    <t>2,772.00</t>
  </si>
  <si>
    <t>2,589.00</t>
  </si>
  <si>
    <t>1,946.00</t>
  </si>
  <si>
    <t>33,550.00</t>
  </si>
  <si>
    <t>14,745.00</t>
  </si>
  <si>
    <t>Média Semana 34</t>
  </si>
  <si>
    <t>9,615.70</t>
  </si>
  <si>
    <t>2,768.40</t>
  </si>
  <si>
    <t>2,577.10</t>
  </si>
  <si>
    <t>1,932.80</t>
  </si>
  <si>
    <t>33,759.00</t>
  </si>
  <si>
    <t>14,816.00</t>
  </si>
  <si>
    <t>25/Ago</t>
  </si>
  <si>
    <t>26/Ago</t>
  </si>
  <si>
    <t>9,707.50</t>
  </si>
  <si>
    <t>2,789.00</t>
  </si>
  <si>
    <t>2,611.50</t>
  </si>
  <si>
    <t>1,951.50</t>
  </si>
  <si>
    <t>14,975.00</t>
  </si>
  <si>
    <t>Média Semana 35</t>
  </si>
  <si>
    <t>Média Mensal</t>
  </si>
  <si>
    <t>Quantidade</t>
  </si>
  <si>
    <t>de</t>
  </si>
  <si>
    <t>Parcelas: 42 (QUARENTA</t>
  </si>
  <si>
    <t>E</t>
  </si>
  <si>
    <t>DUAS) parcelas</t>
  </si>
  <si>
    <t>de_1</t>
  </si>
  <si>
    <t>capital.</t>
  </si>
  <si>
    <t>Cronograma</t>
  </si>
  <si>
    <t>Pagamento: em</t>
  </si>
  <si>
    <t>R$23.095,24,</t>
  </si>
  <si>
    <t>em</t>
  </si>
  <si>
    <t>06/02/2026,</t>
  </si>
  <si>
    <t>06/04/2026,</t>
  </si>
  <si>
    <t>06/06/2026,</t>
  </si>
  <si>
    <t>06/08/2026,</t>
  </si>
  <si>
    <t>06/10/2026,</t>
  </si>
  <si>
    <t>06/12/2026,</t>
  </si>
  <si>
    <t>06/02/2027,</t>
  </si>
  <si>
    <t>06/04/2027,</t>
  </si>
  <si>
    <t>06/06/2027,</t>
  </si>
  <si>
    <t>06/08/2027,</t>
  </si>
  <si>
    <t>06/10/2027,</t>
  </si>
  <si>
    <t>06/12/2027,</t>
  </si>
  <si>
    <t>06/02/2028,</t>
  </si>
  <si>
    <t>06/04/2028,</t>
  </si>
  <si>
    <t>06/06/2028,</t>
  </si>
  <si>
    <t>06/08/2028,</t>
  </si>
  <si>
    <t xml:space="preserve">metais </t>
  </si>
  <si>
    <t xml:space="preserve">fios e cabos </t>
  </si>
  <si>
    <t>total</t>
  </si>
  <si>
    <t>casa</t>
  </si>
  <si>
    <t>fdfrdfd</t>
  </si>
  <si>
    <t>COTACAO VALIDA PARA A SEMANA DO DIA 08 A 12 SETEMBRO 2025</t>
  </si>
  <si>
    <t>COTACAO VALIDA PARA A SEMANA DO DIA 15 A 19 SETEMBRO 2025</t>
  </si>
  <si>
    <t>COTACAO VALIDA PARA A SEMANA DO DIA 22 A 26 SETEMBRO 2025</t>
  </si>
  <si>
    <t>COTACAO VALIDA PARA A SEMANA DO DIA 29 A 3 OUTUBRO 2025</t>
  </si>
  <si>
    <t>COTACAO VALIDA PARA A SEMANA DO DIA 06 A  10 OUTUBRO 2025</t>
  </si>
  <si>
    <t>COTACAO VALIDA PARA A SEMANA DO DIA 13 A  17 OUTUBRO 2025</t>
  </si>
  <si>
    <t>COTACAO VALIDA PARA A SEMANA DO DIA 20 A 24 OUTUBRO 2025</t>
  </si>
  <si>
    <t>COTACAO VALIDA PARA A SEMANA DO DIA 26 A 30 OUTUBRO 2025</t>
  </si>
  <si>
    <t>COTACAO VALIDA PARA A SEMANA DO DIA 03 A 07 NOVEMBRO 2025</t>
  </si>
  <si>
    <t>COTACAO VALIDA PARA A SEMANA DO DIA 10 A 14 NOVEMBRO 2025</t>
  </si>
  <si>
    <t>COTACAO VALIDA PARA A SEMANA DO DIA 17 A 21 NOVEMBRO 2025</t>
  </si>
  <si>
    <t>Z</t>
  </si>
  <si>
    <t>COTACAO VALIDA PARA A SEMANA DO DIA 24 A 28 NOVEMBRO 2025</t>
  </si>
  <si>
    <t>COTACAO VALIDA PARA A SEMANA DO DIA 01 A 05 DEZEMBRO 2025</t>
  </si>
  <si>
    <t>COTACAO VALIDA PARA A SEMANA DO DIA 08 A 12 DEZEMBRO 2025</t>
  </si>
  <si>
    <t>COTACAO VALIDA PARA A SEMANA DO DIA 15 A 19 DEZEMBRO 2025</t>
  </si>
  <si>
    <t>COTACAO VALIDA PARA A SEMANA DO DIA 22 A 26 DEZEMBRO 2025</t>
  </si>
  <si>
    <t>COTACAO VALIDA PARA A SEMANA DO DIA 29 A 02 JANEIRO 2026</t>
  </si>
  <si>
    <t>COTACAO VALIDA PARA A SEMANA DO DIA 05 A 09 JANEIRO 2026</t>
  </si>
  <si>
    <t>27/Ago</t>
  </si>
  <si>
    <t>9,682.00</t>
  </si>
  <si>
    <t>2,775.00</t>
  </si>
  <si>
    <t>2,618.00</t>
  </si>
  <si>
    <t>1,949.00</t>
  </si>
  <si>
    <t>34,605.00</t>
  </si>
  <si>
    <t>14,925.00</t>
  </si>
  <si>
    <t>28/Ago</t>
  </si>
  <si>
    <t>9,703.50</t>
  </si>
  <si>
    <t>2,764.50</t>
  </si>
  <si>
    <t>2,615.00</t>
  </si>
  <si>
    <t>1,944.00</t>
  </si>
  <si>
    <t>34,900.00</t>
  </si>
  <si>
    <t>15,015.00</t>
  </si>
  <si>
    <t>29/Ago</t>
  </si>
  <si>
    <t>9,805.00</t>
  </si>
  <si>
    <t>2,815.50</t>
  </si>
  <si>
    <t>2,621.00</t>
  </si>
  <si>
    <t>1,943.00</t>
  </si>
  <si>
    <t>35,535.00</t>
  </si>
  <si>
    <t>15,190.00</t>
  </si>
  <si>
    <t>9,724.50</t>
  </si>
  <si>
    <t>2,786.00</t>
  </si>
  <si>
    <t>2,616.38</t>
  </si>
  <si>
    <t>1,946.88</t>
  </si>
  <si>
    <t>34,785.00</t>
  </si>
  <si>
    <t>15,026.25</t>
  </si>
  <si>
    <t>9,645.85</t>
  </si>
  <si>
    <t>2,784.35</t>
  </si>
  <si>
    <t>2,594.03</t>
  </si>
  <si>
    <t>1,945.18</t>
  </si>
  <si>
    <t>33,870.00</t>
  </si>
  <si>
    <t>14,909.00</t>
  </si>
  <si>
    <t>COTACAO VALIDA PARA A SEMANA DO DIA 12 A 16 JANEIRO 2026</t>
  </si>
  <si>
    <t>COTACAO VALIDA PARA A SEMANA DO DIA 19 A 23 JANEIRO 2026</t>
  </si>
  <si>
    <t>COTACAO VALIDA PARA A SEMANA DO DIA 02  A 06 FEVEREIRO 2026</t>
  </si>
  <si>
    <t>COTACAO VALIDA PARA A SEMANA DO DIA 09  A 13 FEVEREIRO 2026</t>
  </si>
  <si>
    <t>COTACAO VALIDA PARA A SEMANA DO DIA 16  A 20 FEVEREIRO 2026</t>
  </si>
  <si>
    <t xml:space="preserve">PRODUTO </t>
  </si>
  <si>
    <t>COTACAO VALIDA PARA A SEMANA DO DIA 23  A 27 FEVEREIRO 2026</t>
  </si>
  <si>
    <t>COTACAO VALIDA PARA A SEMANA DO DIA 02  A 06 MARÇO 2026</t>
  </si>
  <si>
    <t>COTACAO VALIDA PARA A SEMANA DO DIA 09  A 13 MARÇO 2026</t>
  </si>
  <si>
    <t>COTACAO VALIDA PARA A SEMANA DO DIA 16  A 20 MARÇO 2026</t>
  </si>
  <si>
    <t>COTACAO VALIDA PARA A SEMANA DO DIA 23  A 27 MARÇO 2026</t>
  </si>
  <si>
    <t>COTACAO VALIDA PARA A SEMANA DO DIA 30  A 03 ABRIL 2026</t>
  </si>
  <si>
    <t>COTACAO VALIDA PARA A SEMANA DO DIA 06  A 10 ABRIL 2026</t>
  </si>
  <si>
    <t>COTACAO VALIDA PARA A SEMANA DO DIA 13  A 17 ABRIL 2026</t>
  </si>
  <si>
    <t>COTACAO VALIDA PARA A SEMANA DO DIA 20  A 24 ABRIL 2026</t>
  </si>
  <si>
    <t xml:space="preserve">ENTRADA </t>
  </si>
  <si>
    <t>ENTRADA</t>
  </si>
  <si>
    <t xml:space="preserve">TOTAL PMT </t>
  </si>
  <si>
    <t xml:space="preserve">TOTAL PM </t>
  </si>
  <si>
    <t>COTACAO VALIDA PARA A SEMANA DO DIA 27  A 1MAIO 2026</t>
  </si>
  <si>
    <t>COTACAO VALIDA PARA A SEMANA DO DIA 04 A 8 MAIO 2026</t>
  </si>
  <si>
    <t>COTACAO VALIDA PARA A SEMANA DO DIA 11 A 15 MAIO 2026</t>
  </si>
  <si>
    <t>COTACAO VALIDA PARA A SEMANA DO DIA 18 A 22 MAIO 2026</t>
  </si>
  <si>
    <t>COTACAO VALIDA PARA A SEMANA DO DIA 25 A 29 MAIO 2026</t>
  </si>
  <si>
    <t>COTACAO VALIDA PARA A SEMANA DO DIA 01 A 05 JUNHO 2026</t>
  </si>
  <si>
    <t>COTACAO VALIDA PARA A SEMANA DO DIA 08 A 12 JUNHO 2026</t>
  </si>
  <si>
    <t>COTACAO VALIDA PARA A SEMANA DO DIA 15 A 19 JUNHO 2026</t>
  </si>
  <si>
    <t>COTACAO VALIDA PARA A SEMANA DO DIA 22 A 26 JUNHO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</si>
</sst>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0"/>
    <numFmt numFmtId="165" formatCode="0.000"/>
    <numFmt numFmtId="166" formatCode="_-&quot;R$&quot;\ * #,##0.0000_-;\-&quot;R$&quot;\ * #,##0.0000_-;_-&quot;R$&quot;\ * &quot;-&quot;??_-;_-@_-"/>
    <numFmt numFmtId="167" formatCode="_-&quot;R$&quot;\ * #,##0.000_-;\-&quot;R$&quot;\ * #,##0.000_-;_-&quot;R$&quot;\ * &quot;-&quot;??_-;_-@_-"/>
    <numFmt numFmtId="168" formatCode="_-&quot;R$&quot;\ * #,##0.000_-;\-&quot;R$&quot;\ * #,##0.000_-;_-&quot;R$&quot;\ * &quot;-&quot;????_-;_-@_-"/>
    <numFmt numFmtId="169" formatCode="_-&quot;R$&quot;\ * #,##0.0000_-;\-&quot;R$&quot;\ * #,##0.0000_-;_-&quot;R$&quot;\ * &quot;-&quot;????_-;_-@_-"/>
    <numFmt numFmtId="170" formatCode="_-&quot;R$&quot;\ * #,##0.00_-;\-&quot;R$&quot;\ * #,##0.00_-;_-&quot;R$&quot;\ * &quot;-&quot;????_-;_-@_-"/>
    <numFmt numFmtId="171" formatCode="0.0000%"/>
    <numFmt numFmtId="172" formatCode="_-&quot;R$&quot;\ * #,##0.000_-;\-&quot;R$&quot;\ * #,##0.000_-;_-&quot;R$&quot;\ * &quot;-&quot;???_-;_-@_-"/>
    <numFmt numFmtId="173" formatCode="_-&quot;R$&quot;\ * #,##0.00000_-;\-&quot;R$&quot;\ * #,##0.00000_-;_-&quot;R$&quot;\ * &quot;-&quot;????_-;_-@_-"/>
    <numFmt numFmtId="174" formatCode="&quot;R$&quot;\ #,##0.0000;[Red]&quot;R$&quot;\ #,##0.0000"/>
    <numFmt numFmtId="175" formatCode="0.000%"/>
    <numFmt numFmtId="176" formatCode="_-[$$-409]* #,##0.0000_ ;_-[$$-409]* \-#,##0.0000\ ;_-[$$-409]* &quot;-&quot;??_ ;_-@_ "/>
    <numFmt numFmtId="177" formatCode="&quot;R$&quot;\ #,##0.00;[Red]&quot;R$&quot;\ #,##0.00"/>
    <numFmt numFmtId="178" formatCode="_-[$USD]\ * #,##0.00_-;\-[$USD]\ * #,##0.00_-;_-[$USD]\ * &quot;-&quot;??_-;_-@_-"/>
    <numFmt numFmtId="179" formatCode="_-[$USD]\ * #,##0.0000_-;\-[$USD]\ * #,##0.0000_-;_-[$USD]\ * &quot;-&quot;??_-;_-@_-"/>
    <numFmt numFmtId="180" formatCode="_-&quot;R$&quot;\ * #,##0.000000_-;\-&quot;R$&quot;\ * #,##0.000000_-;_-&quot;R$&quot;\ * &quot;-&quot;??_-;_-@_-"/>
    <numFmt numFmtId="181" formatCode="&quot;R$&quot;\ #,##0.000;[Red]&quot;R$&quot;\ #,##0.000"/>
    <numFmt numFmtId="182" formatCode="_-&quot;R$&quot;\ * #,##0.00000_-;\-&quot;R$&quot;\ * #,##0.00000_-;_-&quot;R$&quot;\ * &quot;-&quot;??_-;_-@_-"/>
    <numFmt numFmtId="183" formatCode="_-&quot;R$&quot;\ * #,##0.00_-;\-&quot;R$&quot;\ * #,##0.00_-;_-&quot;R$&quot;\ * &quot;-&quot;???_-;_-@_-"/>
    <numFmt numFmtId="184" formatCode="_-[$R$-416]\ * #,##0.00_-;\-[$R$-416]\ * #,##0.00_-;_-[$R$-416]\ * &quot;-&quot;??_-;_-@_-"/>
    <numFmt numFmtId="185" formatCode="_-[$KGS]\ * #,##0.00_-;\-[$KGS]\ * #,##0.00_-;_-[$KGS]\ * &quot;-&quot;??_-;_-@_-"/>
  </numFmts>
  <fonts count="7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sz val="2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Webdings"/>
      <family val="1"/>
      <charset val="2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sz val="22"/>
      <color theme="0" tint="-4.9989318521683403E-2"/>
      <name val="Calibri"/>
      <family val="2"/>
      <scheme val="minor"/>
    </font>
    <font>
      <b/>
      <i/>
      <sz val="22"/>
      <color theme="0" tint="-4.9989318521683403E-2"/>
      <name val="Calibri"/>
      <family val="2"/>
      <scheme val="minor"/>
    </font>
    <font>
      <sz val="24"/>
      <color theme="1"/>
      <name val="Arial"/>
      <family val="2"/>
    </font>
    <font>
      <sz val="8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2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i/>
      <sz val="2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3AA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3D0EB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9FFF9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580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3">
    <xf numFmtId="0" fontId="0" fillId="0" borderId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516">
    <xf numFmtId="0" fontId="0" fillId="0" borderId="0" xfId="0"/>
    <xf numFmtId="0" fontId="0" fillId="2" borderId="0" xfId="0" applyFill="1"/>
    <xf numFmtId="0" fontId="15" fillId="0" borderId="1" xfId="0" applyFont="1" applyBorder="1" applyAlignment="1">
      <alignment horizontal="center"/>
    </xf>
    <xf numFmtId="16" fontId="16" fillId="0" borderId="2" xfId="0" applyNumberFormat="1" applyFont="1" applyBorder="1" applyAlignment="1">
      <alignment horizontal="center"/>
    </xf>
    <xf numFmtId="16" fontId="16" fillId="2" borderId="0" xfId="0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9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15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5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0" fillId="3" borderId="0" xfId="0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2" fillId="4" borderId="10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6" fontId="0" fillId="6" borderId="11" xfId="0" applyNumberFormat="1" applyFill="1" applyBorder="1" applyAlignment="1">
      <alignment horizontal="center"/>
    </xf>
    <xf numFmtId="2" fontId="0" fillId="7" borderId="12" xfId="0" applyNumberFormat="1" applyFill="1" applyBorder="1" applyAlignment="1">
      <alignment horizontal="center" vertical="center"/>
    </xf>
    <xf numFmtId="2" fontId="0" fillId="7" borderId="11" xfId="0" applyNumberFormat="1" applyFill="1" applyBorder="1" applyAlignment="1">
      <alignment horizontal="center" vertical="center"/>
    </xf>
    <xf numFmtId="16" fontId="0" fillId="6" borderId="13" xfId="0" applyNumberFormat="1" applyFill="1" applyBorder="1" applyAlignment="1">
      <alignment horizontal="center"/>
    </xf>
    <xf numFmtId="2" fontId="0" fillId="7" borderId="13" xfId="0" applyNumberForma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9" borderId="10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2" fontId="0" fillId="12" borderId="14" xfId="0" applyNumberFormat="1" applyFill="1" applyBorder="1" applyAlignment="1">
      <alignment horizontal="center" vertical="center"/>
    </xf>
    <xf numFmtId="0" fontId="0" fillId="2" borderId="15" xfId="0" applyFill="1" applyBorder="1"/>
    <xf numFmtId="0" fontId="0" fillId="2" borderId="16" xfId="0" applyFill="1" applyBorder="1"/>
    <xf numFmtId="0" fontId="0" fillId="13" borderId="1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16" borderId="12" xfId="0" applyNumberFormat="1" applyFill="1" applyBorder="1" applyAlignment="1">
      <alignment horizontal="center" vertical="center"/>
    </xf>
    <xf numFmtId="2" fontId="0" fillId="6" borderId="12" xfId="0" applyNumberForma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center" vertical="center"/>
    </xf>
    <xf numFmtId="2" fontId="0" fillId="12" borderId="12" xfId="0" applyNumberFormat="1" applyFill="1" applyBorder="1" applyAlignment="1">
      <alignment horizontal="center" vertical="center"/>
    </xf>
    <xf numFmtId="2" fontId="0" fillId="16" borderId="11" xfId="0" applyNumberFormat="1" applyFill="1" applyBorder="1" applyAlignment="1">
      <alignment horizontal="center" vertical="center"/>
    </xf>
    <xf numFmtId="2" fontId="0" fillId="6" borderId="11" xfId="0" applyNumberFormat="1" applyFill="1" applyBorder="1" applyAlignment="1">
      <alignment horizontal="center" vertical="center"/>
    </xf>
    <xf numFmtId="2" fontId="0" fillId="17" borderId="11" xfId="0" applyNumberFormat="1" applyFill="1" applyBorder="1" applyAlignment="1">
      <alignment horizontal="center" vertical="center"/>
    </xf>
    <xf numFmtId="2" fontId="0" fillId="12" borderId="11" xfId="0" applyNumberFormat="1" applyFill="1" applyBorder="1" applyAlignment="1">
      <alignment horizontal="center" vertical="center"/>
    </xf>
    <xf numFmtId="2" fontId="0" fillId="16" borderId="13" xfId="0" applyNumberFormat="1" applyFill="1" applyBorder="1" applyAlignment="1">
      <alignment horizontal="center" vertical="center"/>
    </xf>
    <xf numFmtId="2" fontId="0" fillId="6" borderId="13" xfId="0" applyNumberFormat="1" applyFill="1" applyBorder="1" applyAlignment="1">
      <alignment horizontal="center" vertical="center"/>
    </xf>
    <xf numFmtId="2" fontId="0" fillId="17" borderId="13" xfId="0" applyNumberFormat="1" applyFill="1" applyBorder="1" applyAlignment="1">
      <alignment horizontal="center" vertical="center"/>
    </xf>
    <xf numFmtId="2" fontId="0" fillId="12" borderId="13" xfId="0" applyNumberFormat="1" applyFill="1" applyBorder="1" applyAlignment="1">
      <alignment horizontal="center" vertical="center"/>
    </xf>
    <xf numFmtId="0" fontId="20" fillId="0" borderId="21" xfId="0" applyFont="1" applyBorder="1" applyAlignment="1">
      <alignment horizontal="center"/>
    </xf>
    <xf numFmtId="0" fontId="0" fillId="2" borderId="22" xfId="0" applyFill="1" applyBorder="1"/>
    <xf numFmtId="0" fontId="0" fillId="2" borderId="23" xfId="0" applyFill="1" applyBorder="1"/>
    <xf numFmtId="0" fontId="0" fillId="18" borderId="10" xfId="0" applyFill="1" applyBorder="1" applyAlignment="1">
      <alignment horizontal="center" vertical="center"/>
    </xf>
    <xf numFmtId="2" fontId="0" fillId="19" borderId="12" xfId="0" applyNumberFormat="1" applyFill="1" applyBorder="1" applyAlignment="1">
      <alignment horizontal="center" vertical="center"/>
    </xf>
    <xf numFmtId="164" fontId="0" fillId="9" borderId="12" xfId="0" applyNumberFormat="1" applyFill="1" applyBorder="1" applyAlignment="1">
      <alignment horizontal="center" vertical="center"/>
    </xf>
    <xf numFmtId="2" fontId="0" fillId="19" borderId="11" xfId="0" applyNumberFormat="1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2" fontId="0" fillId="19" borderId="13" xfId="0" applyNumberFormat="1" applyFill="1" applyBorder="1" applyAlignment="1">
      <alignment horizontal="center" vertical="center"/>
    </xf>
    <xf numFmtId="164" fontId="0" fillId="9" borderId="13" xfId="0" applyNumberFormat="1" applyFill="1" applyBorder="1" applyAlignment="1">
      <alignment horizontal="center" vertical="center"/>
    </xf>
    <xf numFmtId="164" fontId="0" fillId="9" borderId="10" xfId="0" applyNumberFormat="1" applyFill="1" applyBorder="1" applyAlignment="1">
      <alignment horizontal="center" vertical="center"/>
    </xf>
    <xf numFmtId="1" fontId="0" fillId="9" borderId="10" xfId="0" applyNumberFormat="1" applyFill="1" applyBorder="1" applyAlignment="1">
      <alignment horizontal="center" vertical="center"/>
    </xf>
    <xf numFmtId="165" fontId="0" fillId="12" borderId="14" xfId="0" applyNumberFormat="1" applyFill="1" applyBorder="1" applyAlignment="1">
      <alignment horizontal="center" vertical="center"/>
    </xf>
    <xf numFmtId="0" fontId="0" fillId="2" borderId="24" xfId="0" applyFill="1" applyBorder="1"/>
    <xf numFmtId="2" fontId="0" fillId="10" borderId="10" xfId="0" applyNumberFormat="1" applyFill="1" applyBorder="1" applyAlignment="1">
      <alignment horizontal="center" vertical="center"/>
    </xf>
    <xf numFmtId="165" fontId="0" fillId="9" borderId="10" xfId="0" applyNumberFormat="1" applyFill="1" applyBorder="1" applyAlignment="1">
      <alignment horizontal="center" vertical="center"/>
    </xf>
    <xf numFmtId="14" fontId="0" fillId="20" borderId="11" xfId="0" applyNumberFormat="1" applyFill="1" applyBorder="1" applyAlignment="1">
      <alignment horizontal="center"/>
    </xf>
    <xf numFmtId="2" fontId="0" fillId="20" borderId="12" xfId="0" applyNumberFormat="1" applyFill="1" applyBorder="1" applyAlignment="1">
      <alignment horizontal="center" vertical="center"/>
    </xf>
    <xf numFmtId="2" fontId="0" fillId="20" borderId="11" xfId="0" applyNumberFormat="1" applyFill="1" applyBorder="1" applyAlignment="1">
      <alignment horizontal="center" vertical="center"/>
    </xf>
    <xf numFmtId="14" fontId="0" fillId="20" borderId="13" xfId="0" applyNumberFormat="1" applyFill="1" applyBorder="1" applyAlignment="1">
      <alignment horizontal="center"/>
    </xf>
    <xf numFmtId="2" fontId="0" fillId="20" borderId="13" xfId="0" applyNumberFormat="1" applyFill="1" applyBorder="1" applyAlignment="1">
      <alignment horizontal="center" vertical="center"/>
    </xf>
    <xf numFmtId="2" fontId="23" fillId="21" borderId="10" xfId="0" applyNumberFormat="1" applyFont="1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167" fontId="22" fillId="12" borderId="10" xfId="1" applyNumberFormat="1" applyFont="1" applyFill="1" applyBorder="1" applyAlignment="1">
      <alignment horizontal="center" vertical="center"/>
    </xf>
    <xf numFmtId="167" fontId="0" fillId="2" borderId="0" xfId="1" applyNumberFormat="1" applyFont="1" applyFill="1" applyAlignment="1">
      <alignment horizontal="center" vertical="center"/>
    </xf>
    <xf numFmtId="167" fontId="0" fillId="6" borderId="10" xfId="1" applyNumberFormat="1" applyFont="1" applyFill="1" applyBorder="1" applyAlignment="1">
      <alignment horizontal="center" vertical="center"/>
    </xf>
    <xf numFmtId="167" fontId="0" fillId="2" borderId="0" xfId="1" applyNumberFormat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0" fontId="22" fillId="2" borderId="14" xfId="2" applyNumberFormat="1" applyFont="1" applyFill="1" applyBorder="1" applyAlignment="1">
      <alignment horizontal="center" vertical="center"/>
    </xf>
    <xf numFmtId="167" fontId="22" fillId="2" borderId="0" xfId="1" applyNumberFormat="1" applyFont="1" applyFill="1" applyAlignment="1">
      <alignment horizontal="center" vertical="center"/>
    </xf>
    <xf numFmtId="2" fontId="22" fillId="12" borderId="14" xfId="2" applyNumberFormat="1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24" fillId="22" borderId="10" xfId="0" applyFont="1" applyFill="1" applyBorder="1" applyAlignment="1">
      <alignment horizontal="center" vertical="center"/>
    </xf>
    <xf numFmtId="167" fontId="25" fillId="12" borderId="10" xfId="1" applyNumberFormat="1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10" fontId="22" fillId="12" borderId="14" xfId="2" applyNumberFormat="1" applyFont="1" applyFill="1" applyBorder="1" applyAlignment="1">
      <alignment horizontal="center" vertical="center"/>
    </xf>
    <xf numFmtId="168" fontId="22" fillId="2" borderId="14" xfId="0" applyNumberFormat="1" applyFont="1" applyFill="1" applyBorder="1" applyAlignment="1">
      <alignment horizontal="center" vertical="center"/>
    </xf>
    <xf numFmtId="0" fontId="0" fillId="2" borderId="29" xfId="0" applyFill="1" applyBorder="1"/>
    <xf numFmtId="0" fontId="0" fillId="2" borderId="30" xfId="0" applyFill="1" applyBorder="1"/>
    <xf numFmtId="0" fontId="0" fillId="17" borderId="10" xfId="0" applyFill="1" applyBorder="1" applyAlignment="1">
      <alignment horizontal="center" vertical="center"/>
    </xf>
    <xf numFmtId="10" fontId="22" fillId="2" borderId="0" xfId="2" applyNumberFormat="1" applyFont="1" applyFill="1" applyAlignment="1">
      <alignment horizontal="center" vertical="center"/>
    </xf>
    <xf numFmtId="2" fontId="22" fillId="2" borderId="0" xfId="2" applyNumberFormat="1" applyFont="1" applyFill="1" applyAlignment="1">
      <alignment horizontal="center" vertical="center"/>
    </xf>
    <xf numFmtId="10" fontId="22" fillId="12" borderId="14" xfId="1" applyNumberFormat="1" applyFont="1" applyFill="1" applyBorder="1" applyAlignment="1">
      <alignment horizontal="center" vertical="center"/>
    </xf>
    <xf numFmtId="168" fontId="22" fillId="2" borderId="0" xfId="0" applyNumberFormat="1" applyFont="1" applyFill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167" fontId="0" fillId="20" borderId="12" xfId="1" applyNumberFormat="1" applyFont="1" applyFill="1" applyBorder="1" applyAlignment="1">
      <alignment horizontal="center" vertical="center"/>
    </xf>
    <xf numFmtId="167" fontId="0" fillId="20" borderId="11" xfId="1" applyNumberFormat="1" applyFont="1" applyFill="1" applyBorder="1" applyAlignment="1">
      <alignment horizontal="center" vertical="center"/>
    </xf>
    <xf numFmtId="167" fontId="0" fillId="20" borderId="13" xfId="1" applyNumberFormat="1" applyFont="1" applyFill="1" applyBorder="1" applyAlignment="1">
      <alignment horizontal="center" vertical="center"/>
    </xf>
    <xf numFmtId="167" fontId="0" fillId="2" borderId="0" xfId="1" applyNumberFormat="1" applyFont="1" applyFill="1"/>
    <xf numFmtId="167" fontId="23" fillId="21" borderId="10" xfId="1" applyNumberFormat="1" applyFont="1" applyFill="1" applyBorder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0" fontId="0" fillId="2" borderId="31" xfId="0" applyFill="1" applyBorder="1"/>
    <xf numFmtId="0" fontId="0" fillId="2" borderId="32" xfId="0" applyFill="1" applyBorder="1"/>
    <xf numFmtId="166" fontId="0" fillId="20" borderId="12" xfId="1" applyNumberFormat="1" applyFont="1" applyFill="1" applyBorder="1" applyAlignment="1">
      <alignment horizontal="center" vertical="center"/>
    </xf>
    <xf numFmtId="166" fontId="0" fillId="20" borderId="11" xfId="1" applyNumberFormat="1" applyFont="1" applyFill="1" applyBorder="1" applyAlignment="1">
      <alignment horizontal="center" vertical="center"/>
    </xf>
    <xf numFmtId="166" fontId="0" fillId="20" borderId="13" xfId="1" applyNumberFormat="1" applyFont="1" applyFill="1" applyBorder="1" applyAlignment="1">
      <alignment horizontal="center" vertical="center"/>
    </xf>
    <xf numFmtId="167" fontId="0" fillId="2" borderId="0" xfId="1" applyNumberFormat="1" applyFont="1" applyFill="1" applyBorder="1"/>
    <xf numFmtId="166" fontId="23" fillId="21" borderId="10" xfId="1" applyNumberFormat="1" applyFont="1" applyFill="1" applyBorder="1" applyAlignment="1">
      <alignment horizontal="center" vertical="center"/>
    </xf>
    <xf numFmtId="166" fontId="0" fillId="6" borderId="10" xfId="1" applyNumberFormat="1" applyFont="1" applyFill="1" applyBorder="1" applyAlignment="1">
      <alignment horizontal="center" vertical="center"/>
    </xf>
    <xf numFmtId="166" fontId="0" fillId="2" borderId="0" xfId="1" applyNumberFormat="1" applyFont="1" applyFill="1" applyBorder="1" applyAlignment="1">
      <alignment horizontal="center" vertical="center"/>
    </xf>
    <xf numFmtId="10" fontId="22" fillId="2" borderId="0" xfId="0" applyNumberFormat="1" applyFont="1" applyFill="1" applyAlignment="1">
      <alignment horizontal="center" vertical="center"/>
    </xf>
    <xf numFmtId="0" fontId="0" fillId="2" borderId="33" xfId="0" applyFill="1" applyBorder="1"/>
    <xf numFmtId="14" fontId="0" fillId="20" borderId="12" xfId="0" applyNumberFormat="1" applyFill="1" applyBorder="1" applyAlignment="1">
      <alignment horizontal="center"/>
    </xf>
    <xf numFmtId="167" fontId="26" fillId="24" borderId="10" xfId="1" applyNumberFormat="1" applyFont="1" applyFill="1" applyBorder="1" applyAlignment="1">
      <alignment horizontal="center" vertical="center"/>
    </xf>
    <xf numFmtId="10" fontId="22" fillId="24" borderId="14" xfId="1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168" fontId="22" fillId="25" borderId="14" xfId="0" applyNumberFormat="1" applyFont="1" applyFill="1" applyBorder="1" applyAlignment="1">
      <alignment horizontal="center" vertical="center"/>
    </xf>
    <xf numFmtId="14" fontId="14" fillId="20" borderId="12" xfId="0" applyNumberFormat="1" applyFont="1" applyFill="1" applyBorder="1" applyAlignment="1">
      <alignment horizontal="center"/>
    </xf>
    <xf numFmtId="14" fontId="13" fillId="20" borderId="11" xfId="0" applyNumberFormat="1" applyFont="1" applyFill="1" applyBorder="1" applyAlignment="1">
      <alignment horizontal="center"/>
    </xf>
    <xf numFmtId="2" fontId="13" fillId="20" borderId="12" xfId="0" applyNumberFormat="1" applyFont="1" applyFill="1" applyBorder="1" applyAlignment="1">
      <alignment horizontal="center" vertical="center"/>
    </xf>
    <xf numFmtId="2" fontId="12" fillId="20" borderId="12" xfId="0" applyNumberFormat="1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4" fillId="2" borderId="0" xfId="0" applyFont="1" applyFill="1"/>
    <xf numFmtId="0" fontId="34" fillId="2" borderId="28" xfId="0" applyFont="1" applyFill="1" applyBorder="1"/>
    <xf numFmtId="0" fontId="34" fillId="2" borderId="32" xfId="0" applyFont="1" applyFill="1" applyBorder="1"/>
    <xf numFmtId="169" fontId="0" fillId="0" borderId="0" xfId="0" applyNumberFormat="1"/>
    <xf numFmtId="10" fontId="0" fillId="0" borderId="0" xfId="2" applyNumberFormat="1" applyFont="1"/>
    <xf numFmtId="171" fontId="0" fillId="0" borderId="0" xfId="2" applyNumberFormat="1" applyFont="1"/>
    <xf numFmtId="44" fontId="0" fillId="0" borderId="0" xfId="1" applyFont="1"/>
    <xf numFmtId="10" fontId="22" fillId="12" borderId="14" xfId="2" applyNumberFormat="1" applyFont="1" applyFill="1" applyBorder="1" applyAlignment="1">
      <alignment horizontal="right" vertical="center"/>
    </xf>
    <xf numFmtId="10" fontId="22" fillId="2" borderId="0" xfId="2" applyNumberFormat="1" applyFont="1" applyFill="1" applyBorder="1" applyAlignment="1">
      <alignment horizontal="right" vertical="center"/>
    </xf>
    <xf numFmtId="10" fontId="22" fillId="2" borderId="14" xfId="2" applyNumberFormat="1" applyFont="1" applyFill="1" applyBorder="1" applyAlignment="1">
      <alignment horizontal="right" vertical="center"/>
    </xf>
    <xf numFmtId="167" fontId="0" fillId="2" borderId="0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0" fontId="22" fillId="12" borderId="14" xfId="1" applyNumberFormat="1" applyFont="1" applyFill="1" applyBorder="1" applyAlignment="1">
      <alignment horizontal="right" vertical="center"/>
    </xf>
    <xf numFmtId="10" fontId="22" fillId="2" borderId="0" xfId="0" applyNumberFormat="1" applyFont="1" applyFill="1" applyAlignment="1">
      <alignment horizontal="right" vertical="center"/>
    </xf>
    <xf numFmtId="168" fontId="22" fillId="2" borderId="14" xfId="0" applyNumberFormat="1" applyFont="1" applyFill="1" applyBorder="1" applyAlignment="1">
      <alignment horizontal="right" vertical="center"/>
    </xf>
    <xf numFmtId="168" fontId="22" fillId="2" borderId="34" xfId="0" applyNumberFormat="1" applyFont="1" applyFill="1" applyBorder="1" applyAlignment="1">
      <alignment horizontal="right" vertical="center"/>
    </xf>
    <xf numFmtId="168" fontId="22" fillId="25" borderId="14" xfId="0" applyNumberFormat="1" applyFont="1" applyFill="1" applyBorder="1" applyAlignment="1">
      <alignment horizontal="right" vertical="center"/>
    </xf>
    <xf numFmtId="2" fontId="23" fillId="21" borderId="10" xfId="0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right" vertical="center"/>
    </xf>
    <xf numFmtId="164" fontId="23" fillId="21" borderId="10" xfId="0" applyNumberFormat="1" applyFont="1" applyFill="1" applyBorder="1" applyAlignment="1">
      <alignment horizontal="right" vertical="center"/>
    </xf>
    <xf numFmtId="167" fontId="25" fillId="12" borderId="10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7" fontId="0" fillId="6" borderId="10" xfId="1" applyNumberFormat="1" applyFont="1" applyFill="1" applyBorder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166" fontId="23" fillId="21" borderId="10" xfId="1" applyNumberFormat="1" applyFont="1" applyFill="1" applyBorder="1" applyAlignment="1">
      <alignment horizontal="right" vertical="center"/>
    </xf>
    <xf numFmtId="166" fontId="0" fillId="2" borderId="0" xfId="1" applyNumberFormat="1" applyFont="1" applyFill="1" applyBorder="1" applyAlignment="1">
      <alignment horizontal="right" vertical="center"/>
    </xf>
    <xf numFmtId="168" fontId="22" fillId="2" borderId="0" xfId="0" applyNumberFormat="1" applyFont="1" applyFill="1" applyAlignment="1">
      <alignment horizontal="right" vertical="center"/>
    </xf>
    <xf numFmtId="170" fontId="36" fillId="3" borderId="0" xfId="0" applyNumberFormat="1" applyFont="1" applyFill="1" applyAlignment="1">
      <alignment horizontal="right" vertical="center"/>
    </xf>
    <xf numFmtId="169" fontId="36" fillId="3" borderId="0" xfId="0" applyNumberFormat="1" applyFont="1" applyFill="1" applyAlignment="1">
      <alignment horizontal="right" vertical="center"/>
    </xf>
    <xf numFmtId="167" fontId="22" fillId="2" borderId="14" xfId="1" applyNumberFormat="1" applyFont="1" applyFill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17" borderId="10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4" fillId="14" borderId="10" xfId="0" applyFont="1" applyFill="1" applyBorder="1" applyAlignment="1">
      <alignment horizontal="center" vertical="center"/>
    </xf>
    <xf numFmtId="0" fontId="24" fillId="15" borderId="10" xfId="0" applyFont="1" applyFill="1" applyBorder="1" applyAlignment="1">
      <alignment horizontal="center" vertical="center"/>
    </xf>
    <xf numFmtId="0" fontId="24" fillId="23" borderId="10" xfId="0" applyFont="1" applyFill="1" applyBorder="1" applyAlignment="1">
      <alignment horizontal="center" vertical="center"/>
    </xf>
    <xf numFmtId="167" fontId="24" fillId="6" borderId="10" xfId="1" applyNumberFormat="1" applyFont="1" applyFill="1" applyBorder="1" applyAlignment="1">
      <alignment horizontal="right" vertical="center"/>
    </xf>
    <xf numFmtId="172" fontId="24" fillId="0" borderId="0" xfId="0" applyNumberFormat="1" applyFont="1"/>
    <xf numFmtId="0" fontId="24" fillId="0" borderId="0" xfId="0" applyFont="1" applyAlignment="1">
      <alignment horizontal="center" vertical="center"/>
    </xf>
    <xf numFmtId="10" fontId="0" fillId="0" borderId="0" xfId="2" applyNumberFormat="1" applyFont="1" applyBorder="1"/>
    <xf numFmtId="172" fontId="0" fillId="0" borderId="0" xfId="0" applyNumberFormat="1"/>
    <xf numFmtId="0" fontId="0" fillId="22" borderId="14" xfId="0" applyFill="1" applyBorder="1" applyAlignment="1">
      <alignment horizontal="center" vertical="center"/>
    </xf>
    <xf numFmtId="10" fontId="22" fillId="22" borderId="14" xfId="2" applyNumberFormat="1" applyFont="1" applyFill="1" applyBorder="1" applyAlignment="1">
      <alignment horizontal="right" vertical="center"/>
    </xf>
    <xf numFmtId="10" fontId="22" fillId="22" borderId="14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68" fontId="22" fillId="0" borderId="0" xfId="0" applyNumberFormat="1" applyFont="1" applyAlignment="1">
      <alignment horizontal="right" vertical="center"/>
    </xf>
    <xf numFmtId="0" fontId="43" fillId="0" borderId="0" xfId="0" applyFont="1"/>
    <xf numFmtId="0" fontId="45" fillId="0" borderId="0" xfId="0" applyFont="1"/>
    <xf numFmtId="0" fontId="45" fillId="2" borderId="28" xfId="0" applyFont="1" applyFill="1" applyBorder="1"/>
    <xf numFmtId="0" fontId="45" fillId="26" borderId="14" xfId="0" applyFont="1" applyFill="1" applyBorder="1" applyAlignment="1">
      <alignment horizontal="center" vertical="center"/>
    </xf>
    <xf numFmtId="168" fontId="46" fillId="26" borderId="14" xfId="0" applyNumberFormat="1" applyFont="1" applyFill="1" applyBorder="1" applyAlignment="1">
      <alignment horizontal="right" vertical="center"/>
    </xf>
    <xf numFmtId="0" fontId="45" fillId="2" borderId="32" xfId="0" applyFont="1" applyFill="1" applyBorder="1"/>
    <xf numFmtId="174" fontId="44" fillId="0" borderId="0" xfId="0" applyNumberFormat="1" applyFont="1"/>
    <xf numFmtId="10" fontId="22" fillId="0" borderId="0" xfId="1" applyNumberFormat="1" applyFont="1" applyFill="1" applyBorder="1" applyAlignment="1">
      <alignment horizontal="right" vertical="center"/>
    </xf>
    <xf numFmtId="16" fontId="16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8" xfId="0" applyBorder="1"/>
    <xf numFmtId="0" fontId="22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16" xfId="0" applyBorder="1"/>
    <xf numFmtId="0" fontId="0" fillId="0" borderId="27" xfId="0" applyBorder="1"/>
    <xf numFmtId="0" fontId="0" fillId="0" borderId="30" xfId="0" applyBorder="1"/>
    <xf numFmtId="0" fontId="0" fillId="0" borderId="34" xfId="0" applyBorder="1"/>
    <xf numFmtId="0" fontId="35" fillId="0" borderId="0" xfId="0" applyFont="1"/>
    <xf numFmtId="0" fontId="44" fillId="0" borderId="0" xfId="0" applyFont="1"/>
    <xf numFmtId="0" fontId="25" fillId="0" borderId="0" xfId="0" applyFont="1" applyAlignment="1">
      <alignment horizontal="center" vertical="center"/>
    </xf>
    <xf numFmtId="0" fontId="24" fillId="0" borderId="0" xfId="0" applyFont="1"/>
    <xf numFmtId="2" fontId="0" fillId="0" borderId="0" xfId="0" applyNumberFormat="1" applyAlignment="1">
      <alignment horizontal="center" vertical="center"/>
    </xf>
    <xf numFmtId="167" fontId="22" fillId="0" borderId="0" xfId="1" applyNumberFormat="1" applyFont="1" applyFill="1" applyAlignment="1">
      <alignment horizontal="center" vertical="center"/>
    </xf>
    <xf numFmtId="167" fontId="0" fillId="0" borderId="0" xfId="1" applyNumberFormat="1" applyFont="1" applyFill="1" applyAlignment="1">
      <alignment horizontal="center" vertical="center"/>
    </xf>
    <xf numFmtId="10" fontId="22" fillId="0" borderId="0" xfId="2" applyNumberFormat="1" applyFont="1" applyFill="1" applyAlignment="1">
      <alignment horizontal="center" vertical="center"/>
    </xf>
    <xf numFmtId="2" fontId="22" fillId="0" borderId="0" xfId="2" applyNumberFormat="1" applyFont="1" applyFill="1" applyAlignment="1">
      <alignment horizontal="center" vertical="center"/>
    </xf>
    <xf numFmtId="167" fontId="25" fillId="0" borderId="0" xfId="1" applyNumberFormat="1" applyFont="1" applyFill="1" applyBorder="1" applyAlignment="1">
      <alignment horizontal="center" vertical="center"/>
    </xf>
    <xf numFmtId="167" fontId="0" fillId="0" borderId="0" xfId="1" applyNumberFormat="1" applyFont="1" applyFill="1" applyBorder="1" applyAlignment="1">
      <alignment horizontal="center" vertical="center"/>
    </xf>
    <xf numFmtId="10" fontId="22" fillId="0" borderId="0" xfId="2" applyNumberFormat="1" applyFont="1" applyFill="1" applyBorder="1" applyAlignment="1">
      <alignment horizontal="center" vertical="center"/>
    </xf>
    <xf numFmtId="10" fontId="22" fillId="0" borderId="0" xfId="1" applyNumberFormat="1" applyFont="1" applyFill="1" applyBorder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7" fontId="25" fillId="0" borderId="0" xfId="1" applyNumberFormat="1" applyFont="1" applyFill="1" applyBorder="1" applyAlignment="1">
      <alignment horizontal="right" vertical="center"/>
    </xf>
    <xf numFmtId="167" fontId="0" fillId="0" borderId="0" xfId="1" applyNumberFormat="1" applyFont="1" applyFill="1" applyBorder="1" applyAlignment="1">
      <alignment horizontal="right" vertical="center"/>
    </xf>
    <xf numFmtId="10" fontId="22" fillId="0" borderId="0" xfId="2" applyNumberFormat="1" applyFont="1" applyFill="1" applyBorder="1" applyAlignment="1">
      <alignment horizontal="right" vertical="center"/>
    </xf>
    <xf numFmtId="168" fontId="22" fillId="0" borderId="34" xfId="0" applyNumberFormat="1" applyFont="1" applyBorder="1" applyAlignment="1">
      <alignment horizontal="right" vertical="center"/>
    </xf>
    <xf numFmtId="168" fontId="36" fillId="0" borderId="0" xfId="0" applyNumberFormat="1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7" fontId="24" fillId="0" borderId="0" xfId="1" applyNumberFormat="1" applyFont="1" applyFill="1" applyBorder="1" applyAlignment="1">
      <alignment horizontal="right" vertical="center"/>
    </xf>
    <xf numFmtId="0" fontId="15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170" fontId="36" fillId="0" borderId="0" xfId="0" applyNumberFormat="1" applyFont="1" applyAlignment="1">
      <alignment horizontal="right" vertical="center"/>
    </xf>
    <xf numFmtId="10" fontId="0" fillId="3" borderId="0" xfId="2" applyNumberFormat="1" applyFont="1" applyFill="1"/>
    <xf numFmtId="0" fontId="45" fillId="3" borderId="0" xfId="0" applyFont="1" applyFill="1"/>
    <xf numFmtId="0" fontId="42" fillId="3" borderId="0" xfId="0" applyFont="1" applyFill="1"/>
    <xf numFmtId="10" fontId="42" fillId="3" borderId="0" xfId="2" applyNumberFormat="1" applyFont="1" applyFill="1" applyBorder="1"/>
    <xf numFmtId="2" fontId="38" fillId="27" borderId="10" xfId="0" applyNumberFormat="1" applyFont="1" applyFill="1" applyBorder="1" applyAlignment="1">
      <alignment horizontal="right" vertical="center"/>
    </xf>
    <xf numFmtId="164" fontId="38" fillId="27" borderId="10" xfId="0" applyNumberFormat="1" applyFont="1" applyFill="1" applyBorder="1" applyAlignment="1">
      <alignment horizontal="right" vertical="center"/>
    </xf>
    <xf numFmtId="167" fontId="25" fillId="27" borderId="10" xfId="1" applyNumberFormat="1" applyFont="1" applyFill="1" applyBorder="1" applyAlignment="1">
      <alignment horizontal="right" vertical="center"/>
    </xf>
    <xf numFmtId="0" fontId="38" fillId="27" borderId="10" xfId="0" applyFont="1" applyFill="1" applyBorder="1" applyAlignment="1">
      <alignment horizontal="center" vertical="center"/>
    </xf>
    <xf numFmtId="0" fontId="25" fillId="27" borderId="10" xfId="0" applyFont="1" applyFill="1" applyBorder="1" applyAlignment="1">
      <alignment horizontal="center" vertical="center"/>
    </xf>
    <xf numFmtId="0" fontId="0" fillId="28" borderId="10" xfId="0" applyFill="1" applyBorder="1" applyAlignment="1">
      <alignment horizontal="center" vertical="center"/>
    </xf>
    <xf numFmtId="0" fontId="0" fillId="29" borderId="10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6" fontId="0" fillId="0" borderId="11" xfId="1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66" fontId="0" fillId="0" borderId="13" xfId="1" applyNumberFormat="1" applyFont="1" applyFill="1" applyBorder="1" applyAlignment="1">
      <alignment horizontal="center" vertical="center"/>
    </xf>
    <xf numFmtId="16" fontId="49" fillId="0" borderId="0" xfId="0" applyNumberFormat="1" applyFont="1" applyAlignment="1">
      <alignment horizontal="center"/>
    </xf>
    <xf numFmtId="2" fontId="49" fillId="0" borderId="12" xfId="0" applyNumberFormat="1" applyFont="1" applyBorder="1" applyAlignment="1">
      <alignment horizontal="center" vertical="center"/>
    </xf>
    <xf numFmtId="2" fontId="49" fillId="0" borderId="0" xfId="0" applyNumberFormat="1" applyFont="1" applyAlignment="1">
      <alignment horizontal="center" vertical="center"/>
    </xf>
    <xf numFmtId="166" fontId="49" fillId="0" borderId="12" xfId="1" applyNumberFormat="1" applyFont="1" applyFill="1" applyBorder="1" applyAlignment="1">
      <alignment horizontal="center" vertical="center"/>
    </xf>
    <xf numFmtId="2" fontId="49" fillId="0" borderId="11" xfId="0" applyNumberFormat="1" applyFont="1" applyBorder="1" applyAlignment="1">
      <alignment horizontal="center" vertical="center"/>
    </xf>
    <xf numFmtId="166" fontId="49" fillId="0" borderId="11" xfId="1" applyNumberFormat="1" applyFont="1" applyFill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/>
    </xf>
    <xf numFmtId="14" fontId="22" fillId="0" borderId="13" xfId="0" applyNumberFormat="1" applyFont="1" applyBorder="1" applyAlignment="1">
      <alignment horizontal="center"/>
    </xf>
    <xf numFmtId="14" fontId="22" fillId="0" borderId="12" xfId="0" applyNumberFormat="1" applyFont="1" applyBorder="1" applyAlignment="1">
      <alignment horizontal="center"/>
    </xf>
    <xf numFmtId="0" fontId="37" fillId="3" borderId="12" xfId="0" applyFont="1" applyFill="1" applyBorder="1" applyAlignment="1">
      <alignment horizontal="center" vertical="center"/>
    </xf>
    <xf numFmtId="167" fontId="22" fillId="2" borderId="0" xfId="1" applyNumberFormat="1" applyFont="1" applyFill="1" applyBorder="1" applyAlignment="1">
      <alignment horizontal="right" vertical="center"/>
    </xf>
    <xf numFmtId="0" fontId="22" fillId="2" borderId="0" xfId="0" applyFont="1" applyFill="1" applyAlignment="1">
      <alignment horizontal="right"/>
    </xf>
    <xf numFmtId="0" fontId="38" fillId="30" borderId="10" xfId="0" applyFont="1" applyFill="1" applyBorder="1" applyAlignment="1">
      <alignment horizontal="center" vertical="center"/>
    </xf>
    <xf numFmtId="167" fontId="38" fillId="30" borderId="10" xfId="1" applyNumberFormat="1" applyFont="1" applyFill="1" applyBorder="1" applyAlignment="1">
      <alignment horizontal="right" vertical="center"/>
    </xf>
    <xf numFmtId="166" fontId="38" fillId="30" borderId="10" xfId="1" applyNumberFormat="1" applyFont="1" applyFill="1" applyBorder="1" applyAlignment="1">
      <alignment horizontal="right" vertical="center"/>
    </xf>
    <xf numFmtId="0" fontId="18" fillId="30" borderId="14" xfId="0" applyFont="1" applyFill="1" applyBorder="1" applyAlignment="1">
      <alignment horizontal="center" vertical="center"/>
    </xf>
    <xf numFmtId="10" fontId="22" fillId="30" borderId="14" xfId="2" applyNumberFormat="1" applyFont="1" applyFill="1" applyBorder="1" applyAlignment="1">
      <alignment horizontal="right" vertical="center"/>
    </xf>
    <xf numFmtId="0" fontId="49" fillId="2" borderId="0" xfId="0" applyFont="1" applyFill="1" applyAlignment="1">
      <alignment horizontal="right" vertical="center"/>
    </xf>
    <xf numFmtId="166" fontId="22" fillId="2" borderId="0" xfId="1" applyNumberFormat="1" applyFont="1" applyFill="1" applyBorder="1" applyAlignment="1">
      <alignment horizontal="right" vertical="center"/>
    </xf>
    <xf numFmtId="0" fontId="38" fillId="0" borderId="0" xfId="0" applyFont="1" applyAlignment="1">
      <alignment horizontal="center" vertical="center"/>
    </xf>
    <xf numFmtId="167" fontId="22" fillId="0" borderId="0" xfId="1" applyNumberFormat="1" applyFont="1" applyFill="1" applyBorder="1" applyAlignment="1">
      <alignment horizontal="right" vertical="center"/>
    </xf>
    <xf numFmtId="167" fontId="38" fillId="0" borderId="0" xfId="1" applyNumberFormat="1" applyFont="1" applyFill="1" applyBorder="1" applyAlignment="1">
      <alignment horizontal="right" vertical="center"/>
    </xf>
    <xf numFmtId="10" fontId="37" fillId="0" borderId="0" xfId="2" applyNumberFormat="1" applyFont="1" applyFill="1" applyBorder="1" applyAlignment="1">
      <alignment horizontal="right" vertical="center"/>
    </xf>
    <xf numFmtId="2" fontId="47" fillId="0" borderId="0" xfId="0" applyNumberFormat="1" applyFont="1" applyAlignment="1">
      <alignment horizontal="center" vertical="center"/>
    </xf>
    <xf numFmtId="0" fontId="47" fillId="0" borderId="0" xfId="0" applyFont="1"/>
    <xf numFmtId="0" fontId="37" fillId="0" borderId="0" xfId="0" applyFont="1" applyAlignment="1">
      <alignment horizontal="right" vertical="center"/>
    </xf>
    <xf numFmtId="2" fontId="37" fillId="0" borderId="0" xfId="0" applyNumberFormat="1" applyFont="1" applyAlignment="1">
      <alignment horizontal="right" vertical="center"/>
    </xf>
    <xf numFmtId="0" fontId="47" fillId="0" borderId="0" xfId="0" applyFont="1" applyAlignment="1">
      <alignment horizontal="right" vertical="center"/>
    </xf>
    <xf numFmtId="10" fontId="37" fillId="0" borderId="0" xfId="0" applyNumberFormat="1" applyFont="1" applyAlignment="1">
      <alignment horizontal="right" vertical="center"/>
    </xf>
    <xf numFmtId="168" fontId="50" fillId="0" borderId="0" xfId="0" applyNumberFormat="1" applyFont="1" applyAlignment="1">
      <alignment horizontal="right" vertical="center"/>
    </xf>
    <xf numFmtId="168" fontId="37" fillId="0" borderId="0" xfId="0" applyNumberFormat="1" applyFont="1" applyAlignment="1">
      <alignment horizontal="right" vertical="center"/>
    </xf>
    <xf numFmtId="0" fontId="51" fillId="4" borderId="0" xfId="0" applyFont="1" applyFill="1" applyAlignment="1">
      <alignment horizontal="center" vertical="center"/>
    </xf>
    <xf numFmtId="0" fontId="51" fillId="4" borderId="0" xfId="0" applyFont="1" applyFill="1"/>
    <xf numFmtId="170" fontId="51" fillId="4" borderId="0" xfId="0" applyNumberFormat="1" applyFont="1" applyFill="1" applyAlignment="1">
      <alignment horizontal="right" vertical="center"/>
    </xf>
    <xf numFmtId="168" fontId="51" fillId="4" borderId="0" xfId="0" applyNumberFormat="1" applyFont="1" applyFill="1" applyAlignment="1">
      <alignment horizontal="right" vertical="center"/>
    </xf>
    <xf numFmtId="173" fontId="51" fillId="4" borderId="0" xfId="0" applyNumberFormat="1" applyFont="1" applyFill="1" applyAlignment="1">
      <alignment horizontal="right" vertical="center"/>
    </xf>
    <xf numFmtId="0" fontId="40" fillId="4" borderId="35" xfId="0" applyFont="1" applyFill="1" applyBorder="1" applyAlignment="1">
      <alignment horizontal="center" vertical="center"/>
    </xf>
    <xf numFmtId="0" fontId="40" fillId="4" borderId="34" xfId="0" applyFont="1" applyFill="1" applyBorder="1" applyAlignment="1">
      <alignment horizontal="center" vertical="center"/>
    </xf>
    <xf numFmtId="0" fontId="40" fillId="4" borderId="36" xfId="0" applyFont="1" applyFill="1" applyBorder="1" applyAlignment="1">
      <alignment horizontal="center" vertical="center"/>
    </xf>
    <xf numFmtId="0" fontId="39" fillId="30" borderId="0" xfId="0" applyFont="1" applyFill="1" applyAlignment="1">
      <alignment horizontal="left" vertical="center"/>
    </xf>
    <xf numFmtId="0" fontId="39" fillId="30" borderId="0" xfId="0" applyFont="1" applyFill="1" applyAlignment="1">
      <alignment horizontal="center" vertical="center"/>
    </xf>
    <xf numFmtId="167" fontId="39" fillId="30" borderId="0" xfId="1" applyNumberFormat="1" applyFont="1" applyFill="1" applyBorder="1" applyAlignment="1">
      <alignment horizontal="right" vertical="center"/>
    </xf>
    <xf numFmtId="2" fontId="39" fillId="30" borderId="0" xfId="0" applyNumberFormat="1" applyFont="1" applyFill="1" applyAlignment="1">
      <alignment horizontal="right" vertical="center"/>
    </xf>
    <xf numFmtId="166" fontId="40" fillId="30" borderId="0" xfId="1" applyNumberFormat="1" applyFont="1" applyFill="1" applyBorder="1" applyAlignment="1">
      <alignment horizontal="right" vertical="center"/>
    </xf>
    <xf numFmtId="0" fontId="41" fillId="27" borderId="0" xfId="0" applyFont="1" applyFill="1" applyAlignment="1">
      <alignment horizontal="left" vertical="center"/>
    </xf>
    <xf numFmtId="0" fontId="41" fillId="27" borderId="0" xfId="0" applyFont="1" applyFill="1" applyAlignment="1">
      <alignment horizontal="center" vertical="center"/>
    </xf>
    <xf numFmtId="167" fontId="41" fillId="27" borderId="0" xfId="1" applyNumberFormat="1" applyFont="1" applyFill="1" applyBorder="1" applyAlignment="1">
      <alignment horizontal="right" vertical="center"/>
    </xf>
    <xf numFmtId="0" fontId="40" fillId="27" borderId="0" xfId="0" applyFont="1" applyFill="1" applyAlignment="1">
      <alignment horizontal="right" vertical="center"/>
    </xf>
    <xf numFmtId="166" fontId="40" fillId="27" borderId="0" xfId="1" applyNumberFormat="1" applyFont="1" applyFill="1" applyBorder="1" applyAlignment="1">
      <alignment horizontal="right" vertical="center"/>
    </xf>
    <xf numFmtId="175" fontId="22" fillId="30" borderId="14" xfId="2" applyNumberFormat="1" applyFont="1" applyFill="1" applyBorder="1" applyAlignment="1">
      <alignment horizontal="right" vertical="center"/>
    </xf>
    <xf numFmtId="167" fontId="25" fillId="31" borderId="10" xfId="1" applyNumberFormat="1" applyFont="1" applyFill="1" applyBorder="1" applyAlignment="1">
      <alignment horizontal="right" vertical="center"/>
    </xf>
    <xf numFmtId="167" fontId="38" fillId="31" borderId="10" xfId="1" applyNumberFormat="1" applyFont="1" applyFill="1" applyBorder="1" applyAlignment="1">
      <alignment horizontal="right" vertical="center"/>
    </xf>
    <xf numFmtId="0" fontId="11" fillId="0" borderId="0" xfId="0" applyFont="1"/>
    <xf numFmtId="2" fontId="49" fillId="0" borderId="13" xfId="0" applyNumberFormat="1" applyFont="1" applyBorder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166" fontId="49" fillId="0" borderId="13" xfId="1" applyNumberFormat="1" applyFont="1" applyFill="1" applyBorder="1" applyAlignment="1">
      <alignment horizontal="center" vertical="center"/>
    </xf>
    <xf numFmtId="176" fontId="51" fillId="4" borderId="0" xfId="0" applyNumberFormat="1" applyFont="1" applyFill="1" applyAlignment="1">
      <alignment horizontal="right" vertical="center"/>
    </xf>
    <xf numFmtId="177" fontId="44" fillId="0" borderId="0" xfId="0" applyNumberFormat="1" applyFont="1"/>
    <xf numFmtId="172" fontId="42" fillId="3" borderId="0" xfId="0" applyNumberFormat="1" applyFont="1" applyFill="1"/>
    <xf numFmtId="169" fontId="51" fillId="4" borderId="0" xfId="0" applyNumberFormat="1" applyFont="1" applyFill="1" applyAlignment="1">
      <alignment horizontal="right" vertical="center"/>
    </xf>
    <xf numFmtId="169" fontId="22" fillId="2" borderId="0" xfId="0" applyNumberFormat="1" applyFont="1" applyFill="1" applyAlignment="1">
      <alignment horizontal="right"/>
    </xf>
    <xf numFmtId="169" fontId="46" fillId="26" borderId="14" xfId="0" applyNumberFormat="1" applyFont="1" applyFill="1" applyBorder="1" applyAlignment="1">
      <alignment horizontal="right" vertical="center"/>
    </xf>
    <xf numFmtId="169" fontId="45" fillId="0" borderId="0" xfId="0" applyNumberFormat="1" applyFont="1"/>
    <xf numFmtId="169" fontId="50" fillId="0" borderId="0" xfId="0" applyNumberFormat="1" applyFont="1" applyAlignment="1">
      <alignment horizontal="right" vertical="center"/>
    </xf>
    <xf numFmtId="44" fontId="0" fillId="0" borderId="0" xfId="0" applyNumberFormat="1"/>
    <xf numFmtId="166" fontId="41" fillId="27" borderId="0" xfId="1" applyNumberFormat="1" applyFont="1" applyFill="1" applyBorder="1" applyAlignment="1">
      <alignment horizontal="right" vertical="center"/>
    </xf>
    <xf numFmtId="166" fontId="39" fillId="30" borderId="0" xfId="1" applyNumberFormat="1" applyFont="1" applyFill="1" applyBorder="1" applyAlignment="1">
      <alignment horizontal="right" vertical="center"/>
    </xf>
    <xf numFmtId="172" fontId="38" fillId="0" borderId="0" xfId="0" applyNumberFormat="1" applyFont="1" applyAlignment="1">
      <alignment horizontal="center" vertical="center"/>
    </xf>
    <xf numFmtId="172" fontId="22" fillId="0" borderId="0" xfId="0" applyNumberFormat="1" applyFont="1" applyAlignment="1">
      <alignment horizontal="center" vertical="center"/>
    </xf>
    <xf numFmtId="178" fontId="49" fillId="0" borderId="12" xfId="0" applyNumberFormat="1" applyFont="1" applyBorder="1" applyAlignment="1">
      <alignment horizontal="center" vertical="center"/>
    </xf>
    <xf numFmtId="178" fontId="49" fillId="0" borderId="11" xfId="1" applyNumberFormat="1" applyFont="1" applyFill="1" applyBorder="1" applyAlignment="1">
      <alignment horizontal="center" vertical="center"/>
    </xf>
    <xf numFmtId="178" fontId="49" fillId="0" borderId="13" xfId="1" applyNumberFormat="1" applyFont="1" applyFill="1" applyBorder="1" applyAlignment="1">
      <alignment horizontal="center" vertical="center"/>
    </xf>
    <xf numFmtId="175" fontId="22" fillId="22" borderId="14" xfId="2" applyNumberFormat="1" applyFont="1" applyFill="1" applyBorder="1" applyAlignment="1">
      <alignment horizontal="right" vertical="center"/>
    </xf>
    <xf numFmtId="171" fontId="22" fillId="22" borderId="14" xfId="1" applyNumberFormat="1" applyFont="1" applyFill="1" applyBorder="1" applyAlignment="1">
      <alignment horizontal="right" vertical="center"/>
    </xf>
    <xf numFmtId="171" fontId="22" fillId="0" borderId="0" xfId="1" applyNumberFormat="1" applyFont="1" applyFill="1" applyBorder="1" applyAlignment="1">
      <alignment horizontal="right" vertical="center"/>
    </xf>
    <xf numFmtId="171" fontId="37" fillId="0" borderId="0" xfId="0" applyNumberFormat="1" applyFont="1" applyAlignment="1">
      <alignment horizontal="right" vertical="center"/>
    </xf>
    <xf numFmtId="171" fontId="22" fillId="30" borderId="14" xfId="2" applyNumberFormat="1" applyFont="1" applyFill="1" applyBorder="1" applyAlignment="1">
      <alignment horizontal="right" vertical="center"/>
    </xf>
    <xf numFmtId="171" fontId="22" fillId="0" borderId="0" xfId="2" applyNumberFormat="1" applyFont="1" applyFill="1" applyBorder="1" applyAlignment="1">
      <alignment horizontal="right" vertical="center"/>
    </xf>
    <xf numFmtId="171" fontId="37" fillId="0" borderId="0" xfId="2" applyNumberFormat="1" applyFont="1" applyFill="1" applyBorder="1" applyAlignment="1">
      <alignment horizontal="right" vertical="center"/>
    </xf>
    <xf numFmtId="169" fontId="22" fillId="2" borderId="0" xfId="0" applyNumberFormat="1" applyFont="1" applyFill="1" applyAlignment="1">
      <alignment horizontal="right" vertical="center"/>
    </xf>
    <xf numFmtId="179" fontId="49" fillId="0" borderId="12" xfId="0" applyNumberFormat="1" applyFont="1" applyBorder="1" applyAlignment="1">
      <alignment horizontal="center" vertical="center"/>
    </xf>
    <xf numFmtId="179" fontId="49" fillId="0" borderId="11" xfId="1" applyNumberFormat="1" applyFont="1" applyFill="1" applyBorder="1" applyAlignment="1">
      <alignment horizontal="center" vertical="center"/>
    </xf>
    <xf numFmtId="179" fontId="49" fillId="0" borderId="13" xfId="1" applyNumberFormat="1" applyFont="1" applyFill="1" applyBorder="1" applyAlignment="1">
      <alignment horizontal="center" vertical="center"/>
    </xf>
    <xf numFmtId="180" fontId="0" fillId="2" borderId="0" xfId="1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left" vertical="top"/>
    </xf>
    <xf numFmtId="44" fontId="0" fillId="2" borderId="0" xfId="1" applyFont="1" applyFill="1"/>
    <xf numFmtId="8" fontId="0" fillId="0" borderId="0" xfId="0" applyNumberFormat="1"/>
    <xf numFmtId="44" fontId="38" fillId="27" borderId="10" xfId="1" applyFont="1" applyFill="1" applyBorder="1" applyAlignment="1">
      <alignment horizontal="right" vertical="center"/>
    </xf>
    <xf numFmtId="44" fontId="38" fillId="0" borderId="0" xfId="1" applyFont="1" applyAlignment="1">
      <alignment horizontal="right" vertical="center"/>
    </xf>
    <xf numFmtId="44" fontId="37" fillId="0" borderId="0" xfId="1" applyFont="1" applyAlignment="1">
      <alignment horizontal="right" vertical="center"/>
    </xf>
    <xf numFmtId="166" fontId="38" fillId="27" borderId="10" xfId="1" applyNumberFormat="1" applyFont="1" applyFill="1" applyBorder="1" applyAlignment="1">
      <alignment horizontal="right" vertical="center"/>
    </xf>
    <xf numFmtId="0" fontId="47" fillId="3" borderId="0" xfId="0" applyFont="1" applyFill="1"/>
    <xf numFmtId="0" fontId="0" fillId="3" borderId="0" xfId="0" applyFill="1" applyAlignment="1">
      <alignment horizontal="center" vertical="center"/>
    </xf>
    <xf numFmtId="179" fontId="49" fillId="3" borderId="0" xfId="1" applyNumberFormat="1" applyFont="1" applyFill="1" applyBorder="1" applyAlignment="1">
      <alignment horizontal="center" vertical="center"/>
    </xf>
    <xf numFmtId="0" fontId="10" fillId="3" borderId="0" xfId="0" applyFont="1" applyFill="1"/>
    <xf numFmtId="0" fontId="53" fillId="3" borderId="0" xfId="0" applyFont="1" applyFill="1"/>
    <xf numFmtId="10" fontId="53" fillId="3" borderId="0" xfId="2" applyNumberFormat="1" applyFont="1" applyFill="1" applyBorder="1"/>
    <xf numFmtId="2" fontId="52" fillId="32" borderId="0" xfId="0" applyNumberFormat="1" applyFont="1" applyFill="1" applyAlignment="1">
      <alignment horizontal="center" vertical="center"/>
    </xf>
    <xf numFmtId="2" fontId="49" fillId="32" borderId="0" xfId="0" applyNumberFormat="1" applyFont="1" applyFill="1" applyAlignment="1">
      <alignment horizontal="center" vertical="center"/>
    </xf>
    <xf numFmtId="0" fontId="55" fillId="0" borderId="10" xfId="0" applyFont="1" applyBorder="1"/>
    <xf numFmtId="9" fontId="46" fillId="32" borderId="10" xfId="0" applyNumberFormat="1" applyFont="1" applyFill="1" applyBorder="1"/>
    <xf numFmtId="9" fontId="56" fillId="3" borderId="10" xfId="0" applyNumberFormat="1" applyFont="1" applyFill="1" applyBorder="1"/>
    <xf numFmtId="44" fontId="57" fillId="3" borderId="13" xfId="1" applyFont="1" applyFill="1" applyBorder="1" applyAlignment="1">
      <alignment horizontal="center" vertical="center"/>
    </xf>
    <xf numFmtId="44" fontId="44" fillId="29" borderId="13" xfId="1" applyFont="1" applyFill="1" applyBorder="1" applyAlignment="1">
      <alignment horizontal="center" vertical="center"/>
    </xf>
    <xf numFmtId="44" fontId="44" fillId="33" borderId="13" xfId="1" applyFont="1" applyFill="1" applyBorder="1" applyAlignment="1">
      <alignment horizontal="center" vertical="center"/>
    </xf>
    <xf numFmtId="44" fontId="44" fillId="27" borderId="13" xfId="1" applyFont="1" applyFill="1" applyBorder="1" applyAlignment="1">
      <alignment horizontal="center" vertical="center"/>
    </xf>
    <xf numFmtId="44" fontId="44" fillId="28" borderId="13" xfId="1" applyFont="1" applyFill="1" applyBorder="1" applyAlignment="1">
      <alignment horizontal="center" vertical="center"/>
    </xf>
    <xf numFmtId="44" fontId="44" fillId="23" borderId="13" xfId="1" applyFont="1" applyFill="1" applyBorder="1" applyAlignment="1">
      <alignment horizontal="center" vertical="center"/>
    </xf>
    <xf numFmtId="44" fontId="44" fillId="10" borderId="13" xfId="1" applyFont="1" applyFill="1" applyBorder="1" applyAlignment="1">
      <alignment horizontal="center" vertical="center"/>
    </xf>
    <xf numFmtId="0" fontId="0" fillId="2" borderId="11" xfId="0" applyFill="1" applyBorder="1"/>
    <xf numFmtId="0" fontId="22" fillId="2" borderId="11" xfId="0" applyFont="1" applyFill="1" applyBorder="1" applyAlignment="1">
      <alignment horizontal="right" vertical="center"/>
    </xf>
    <xf numFmtId="167" fontId="22" fillId="2" borderId="11" xfId="1" applyNumberFormat="1" applyFont="1" applyFill="1" applyBorder="1" applyAlignment="1">
      <alignment horizontal="right" vertical="center"/>
    </xf>
    <xf numFmtId="10" fontId="22" fillId="30" borderId="37" xfId="2" applyNumberFormat="1" applyFont="1" applyFill="1" applyBorder="1" applyAlignment="1">
      <alignment horizontal="right" vertical="center"/>
    </xf>
    <xf numFmtId="180" fontId="0" fillId="2" borderId="11" xfId="1" applyNumberFormat="1" applyFont="1" applyFill="1" applyBorder="1" applyAlignment="1">
      <alignment horizontal="right" vertical="center"/>
    </xf>
    <xf numFmtId="10" fontId="22" fillId="22" borderId="37" xfId="2" applyNumberFormat="1" applyFon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169" fontId="46" fillId="26" borderId="38" xfId="0" applyNumberFormat="1" applyFont="1" applyFill="1" applyBorder="1" applyAlignment="1">
      <alignment horizontal="right" vertical="center"/>
    </xf>
    <xf numFmtId="167" fontId="38" fillId="30" borderId="18" xfId="1" applyNumberFormat="1" applyFont="1" applyFill="1" applyBorder="1" applyAlignment="1">
      <alignment horizontal="right" vertical="center"/>
    </xf>
    <xf numFmtId="167" fontId="0" fillId="2" borderId="11" xfId="1" applyNumberFormat="1" applyFont="1" applyFill="1" applyBorder="1"/>
    <xf numFmtId="167" fontId="22" fillId="0" borderId="11" xfId="1" applyNumberFormat="1" applyFont="1" applyFill="1" applyBorder="1" applyAlignment="1">
      <alignment horizontal="right" vertical="center"/>
    </xf>
    <xf numFmtId="0" fontId="22" fillId="2" borderId="11" xfId="0" applyFont="1" applyFill="1" applyBorder="1" applyAlignment="1">
      <alignment horizontal="right"/>
    </xf>
    <xf numFmtId="167" fontId="0" fillId="2" borderId="11" xfId="1" applyNumberFormat="1" applyFont="1" applyFill="1" applyBorder="1" applyAlignment="1">
      <alignment horizontal="right" vertical="center"/>
    </xf>
    <xf numFmtId="10" fontId="22" fillId="22" borderId="37" xfId="1" applyNumberFormat="1" applyFont="1" applyFill="1" applyBorder="1" applyAlignment="1">
      <alignment horizontal="right" vertical="center"/>
    </xf>
    <xf numFmtId="0" fontId="45" fillId="2" borderId="0" xfId="0" applyFont="1" applyFill="1" applyAlignment="1">
      <alignment horizontal="center" vertical="center"/>
    </xf>
    <xf numFmtId="44" fontId="44" fillId="2" borderId="0" xfId="1" applyFont="1" applyFill="1" applyAlignment="1">
      <alignment horizontal="center" vertical="center"/>
    </xf>
    <xf numFmtId="44" fontId="57" fillId="2" borderId="0" xfId="1" applyFont="1" applyFill="1" applyAlignment="1">
      <alignment horizontal="center" vertical="center"/>
    </xf>
    <xf numFmtId="175" fontId="22" fillId="22" borderId="37" xfId="2" applyNumberFormat="1" applyFont="1" applyFill="1" applyBorder="1" applyAlignment="1">
      <alignment horizontal="right" vertical="center"/>
    </xf>
    <xf numFmtId="9" fontId="58" fillId="34" borderId="10" xfId="0" applyNumberFormat="1" applyFont="1" applyFill="1" applyBorder="1"/>
    <xf numFmtId="44" fontId="59" fillId="34" borderId="13" xfId="1" applyFont="1" applyFill="1" applyBorder="1" applyAlignment="1">
      <alignment horizontal="center" vertical="center"/>
    </xf>
    <xf numFmtId="44" fontId="59" fillId="34" borderId="0" xfId="1" applyFont="1" applyFill="1" applyAlignment="1">
      <alignment horizontal="center" vertical="center"/>
    </xf>
    <xf numFmtId="0" fontId="55" fillId="28" borderId="10" xfId="0" applyFont="1" applyFill="1" applyBorder="1" applyAlignment="1">
      <alignment horizontal="center" vertical="center"/>
    </xf>
    <xf numFmtId="0" fontId="55" fillId="29" borderId="10" xfId="0" applyFont="1" applyFill="1" applyBorder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55" fillId="33" borderId="10" xfId="0" applyFont="1" applyFill="1" applyBorder="1" applyAlignment="1">
      <alignment horizontal="center" vertical="center"/>
    </xf>
    <xf numFmtId="0" fontId="55" fillId="10" borderId="10" xfId="0" applyFont="1" applyFill="1" applyBorder="1" applyAlignment="1">
      <alignment horizontal="center" vertical="center"/>
    </xf>
    <xf numFmtId="0" fontId="55" fillId="27" borderId="10" xfId="0" applyFont="1" applyFill="1" applyBorder="1" applyAlignment="1">
      <alignment horizontal="center" vertical="center"/>
    </xf>
    <xf numFmtId="0" fontId="55" fillId="23" borderId="10" xfId="0" applyFont="1" applyFill="1" applyBorder="1" applyAlignment="1">
      <alignment horizontal="center" vertical="center"/>
    </xf>
    <xf numFmtId="9" fontId="58" fillId="3" borderId="10" xfId="0" applyNumberFormat="1" applyFont="1" applyFill="1" applyBorder="1"/>
    <xf numFmtId="44" fontId="59" fillId="3" borderId="0" xfId="1" applyFont="1" applyFill="1" applyAlignment="1">
      <alignment horizontal="center" vertical="center"/>
    </xf>
    <xf numFmtId="44" fontId="59" fillId="3" borderId="13" xfId="1" applyFont="1" applyFill="1" applyBorder="1" applyAlignment="1">
      <alignment horizontal="center" vertical="center"/>
    </xf>
    <xf numFmtId="44" fontId="51" fillId="4" borderId="0" xfId="1" applyFont="1" applyFill="1" applyAlignment="1">
      <alignment horizontal="right" vertical="center"/>
    </xf>
    <xf numFmtId="181" fontId="44" fillId="0" borderId="0" xfId="0" applyNumberFormat="1" applyFont="1"/>
    <xf numFmtId="166" fontId="51" fillId="4" borderId="0" xfId="1" applyNumberFormat="1" applyFont="1" applyFill="1" applyAlignment="1">
      <alignment horizontal="right" vertical="center"/>
    </xf>
    <xf numFmtId="44" fontId="51" fillId="4" borderId="0" xfId="0" applyNumberFormat="1" applyFont="1" applyFill="1" applyAlignment="1">
      <alignment horizontal="right" vertical="center"/>
    </xf>
    <xf numFmtId="0" fontId="9" fillId="0" borderId="0" xfId="0" applyFont="1"/>
    <xf numFmtId="182" fontId="0" fillId="0" borderId="0" xfId="0" applyNumberFormat="1"/>
    <xf numFmtId="9" fontId="60" fillId="3" borderId="10" xfId="0" applyNumberFormat="1" applyFont="1" applyFill="1" applyBorder="1"/>
    <xf numFmtId="44" fontId="61" fillId="3" borderId="13" xfId="1" applyFont="1" applyFill="1" applyBorder="1" applyAlignment="1">
      <alignment horizontal="center" vertical="center"/>
    </xf>
    <xf numFmtId="44" fontId="61" fillId="3" borderId="0" xfId="1" applyFont="1" applyFill="1" applyAlignment="1">
      <alignment horizontal="center" vertical="center"/>
    </xf>
    <xf numFmtId="0" fontId="62" fillId="25" borderId="35" xfId="0" applyFont="1" applyFill="1" applyBorder="1" applyAlignment="1">
      <alignment horizontal="left" vertical="top"/>
    </xf>
    <xf numFmtId="0" fontId="21" fillId="25" borderId="34" xfId="0" applyFont="1" applyFill="1" applyBorder="1" applyAlignment="1">
      <alignment horizontal="left" vertical="top"/>
    </xf>
    <xf numFmtId="0" fontId="21" fillId="25" borderId="36" xfId="0" applyFont="1" applyFill="1" applyBorder="1" applyAlignment="1">
      <alignment horizontal="left" vertical="top"/>
    </xf>
    <xf numFmtId="44" fontId="64" fillId="29" borderId="13" xfId="1" applyFont="1" applyFill="1" applyBorder="1" applyAlignment="1">
      <alignment horizontal="center" vertical="center"/>
    </xf>
    <xf numFmtId="44" fontId="64" fillId="2" borderId="0" xfId="1" applyFont="1" applyFill="1" applyAlignment="1">
      <alignment horizontal="center" vertical="center"/>
    </xf>
    <xf numFmtId="44" fontId="64" fillId="33" borderId="13" xfId="1" applyFont="1" applyFill="1" applyBorder="1" applyAlignment="1">
      <alignment horizontal="center" vertical="center"/>
    </xf>
    <xf numFmtId="44" fontId="64" fillId="10" borderId="13" xfId="1" applyFont="1" applyFill="1" applyBorder="1" applyAlignment="1">
      <alignment horizontal="center" vertical="center"/>
    </xf>
    <xf numFmtId="44" fontId="64" fillId="27" borderId="13" xfId="1" applyFont="1" applyFill="1" applyBorder="1" applyAlignment="1">
      <alignment horizontal="center" vertical="center"/>
    </xf>
    <xf numFmtId="44" fontId="64" fillId="28" borderId="13" xfId="1" applyFont="1" applyFill="1" applyBorder="1" applyAlignment="1">
      <alignment horizontal="center" vertical="center"/>
    </xf>
    <xf numFmtId="44" fontId="64" fillId="23" borderId="13" xfId="1" applyFont="1" applyFill="1" applyBorder="1" applyAlignment="1">
      <alignment horizontal="center" vertical="center"/>
    </xf>
    <xf numFmtId="0" fontId="51" fillId="35" borderId="0" xfId="0" applyFont="1" applyFill="1" applyAlignment="1">
      <alignment horizontal="center" vertical="center"/>
    </xf>
    <xf numFmtId="0" fontId="51" fillId="35" borderId="0" xfId="0" applyFont="1" applyFill="1"/>
    <xf numFmtId="44" fontId="65" fillId="35" borderId="10" xfId="1" applyFont="1" applyFill="1" applyBorder="1" applyAlignment="1">
      <alignment horizontal="right" vertical="center"/>
    </xf>
    <xf numFmtId="44" fontId="51" fillId="35" borderId="0" xfId="1" applyFont="1" applyFill="1" applyAlignment="1">
      <alignment horizontal="right" vertical="center"/>
    </xf>
    <xf numFmtId="44" fontId="51" fillId="35" borderId="0" xfId="0" applyNumberFormat="1" applyFont="1" applyFill="1" applyAlignment="1">
      <alignment horizontal="right" vertical="center"/>
    </xf>
    <xf numFmtId="14" fontId="0" fillId="0" borderId="0" xfId="0" applyNumberFormat="1"/>
    <xf numFmtId="166" fontId="65" fillId="35" borderId="10" xfId="1" applyNumberFormat="1" applyFont="1" applyFill="1" applyBorder="1" applyAlignment="1">
      <alignment horizontal="right" vertical="center"/>
    </xf>
    <xf numFmtId="44" fontId="39" fillId="30" borderId="0" xfId="1" applyFont="1" applyFill="1" applyBorder="1" applyAlignment="1">
      <alignment horizontal="right" vertical="center"/>
    </xf>
    <xf numFmtId="44" fontId="41" fillId="27" borderId="0" xfId="1" applyFont="1" applyFill="1" applyBorder="1" applyAlignment="1">
      <alignment horizontal="right" vertical="center"/>
    </xf>
    <xf numFmtId="44" fontId="44" fillId="0" borderId="0" xfId="0" applyNumberFormat="1" applyFont="1"/>
    <xf numFmtId="44" fontId="25" fillId="27" borderId="10" xfId="1" applyFont="1" applyFill="1" applyBorder="1" applyAlignment="1">
      <alignment horizontal="right" vertical="center"/>
    </xf>
    <xf numFmtId="44" fontId="0" fillId="3" borderId="0" xfId="0" applyNumberFormat="1" applyFill="1"/>
    <xf numFmtId="14" fontId="22" fillId="25" borderId="13" xfId="0" applyNumberFormat="1" applyFont="1" applyFill="1" applyBorder="1" applyAlignment="1">
      <alignment horizontal="center"/>
    </xf>
    <xf numFmtId="16" fontId="0" fillId="25" borderId="0" xfId="0" applyNumberFormat="1" applyFill="1" applyAlignment="1">
      <alignment horizontal="center"/>
    </xf>
    <xf numFmtId="2" fontId="49" fillId="25" borderId="13" xfId="0" applyNumberFormat="1" applyFont="1" applyFill="1" applyBorder="1" applyAlignment="1">
      <alignment horizontal="center" vertical="center"/>
    </xf>
    <xf numFmtId="2" fontId="49" fillId="25" borderId="0" xfId="0" applyNumberFormat="1" applyFont="1" applyFill="1" applyAlignment="1">
      <alignment horizontal="center" vertical="center"/>
    </xf>
    <xf numFmtId="2" fontId="52" fillId="25" borderId="0" xfId="0" applyNumberFormat="1" applyFont="1" applyFill="1" applyAlignment="1">
      <alignment horizontal="center" vertical="center"/>
    </xf>
    <xf numFmtId="2" fontId="59" fillId="32" borderId="0" xfId="0" applyNumberFormat="1" applyFont="1" applyFill="1" applyAlignment="1">
      <alignment horizontal="center" vertical="center"/>
    </xf>
    <xf numFmtId="0" fontId="0" fillId="29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28" borderId="12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44" fontId="38" fillId="27" borderId="13" xfId="1" applyFont="1" applyFill="1" applyBorder="1" applyAlignment="1">
      <alignment horizontal="right" vertical="center"/>
    </xf>
    <xf numFmtId="166" fontId="38" fillId="27" borderId="13" xfId="1" applyNumberFormat="1" applyFont="1" applyFill="1" applyBorder="1" applyAlignment="1">
      <alignment horizontal="right" vertical="center"/>
    </xf>
    <xf numFmtId="2" fontId="49" fillId="2" borderId="10" xfId="0" applyNumberFormat="1" applyFont="1" applyFill="1" applyBorder="1" applyAlignment="1">
      <alignment horizontal="center" vertical="center"/>
    </xf>
    <xf numFmtId="2" fontId="52" fillId="2" borderId="10" xfId="0" applyNumberFormat="1" applyFont="1" applyFill="1" applyBorder="1" applyAlignment="1">
      <alignment horizontal="center" vertical="center"/>
    </xf>
    <xf numFmtId="0" fontId="0" fillId="2" borderId="10" xfId="0" applyFill="1" applyBorder="1"/>
    <xf numFmtId="0" fontId="47" fillId="2" borderId="10" xfId="0" applyFont="1" applyFill="1" applyBorder="1"/>
    <xf numFmtId="167" fontId="0" fillId="2" borderId="10" xfId="1" applyNumberFormat="1" applyFont="1" applyFill="1" applyBorder="1"/>
    <xf numFmtId="164" fontId="49" fillId="2" borderId="10" xfId="0" applyNumberFormat="1" applyFont="1" applyFill="1" applyBorder="1" applyAlignment="1">
      <alignment horizontal="center" vertical="center"/>
    </xf>
    <xf numFmtId="44" fontId="38" fillId="30" borderId="10" xfId="1" applyFont="1" applyFill="1" applyBorder="1" applyAlignment="1">
      <alignment horizontal="right" vertical="center"/>
    </xf>
    <xf numFmtId="44" fontId="49" fillId="2" borderId="10" xfId="1" applyFont="1" applyFill="1" applyBorder="1" applyAlignment="1">
      <alignment horizontal="center" vertical="center"/>
    </xf>
    <xf numFmtId="44" fontId="52" fillId="2" borderId="10" xfId="1" applyFont="1" applyFill="1" applyBorder="1" applyAlignment="1">
      <alignment horizontal="center" vertical="center"/>
    </xf>
    <xf numFmtId="44" fontId="0" fillId="2" borderId="10" xfId="1" applyFont="1" applyFill="1" applyBorder="1"/>
    <xf numFmtId="44" fontId="47" fillId="2" borderId="10" xfId="1" applyFont="1" applyFill="1" applyBorder="1"/>
    <xf numFmtId="166" fontId="49" fillId="2" borderId="10" xfId="1" applyNumberFormat="1" applyFont="1" applyFill="1" applyBorder="1" applyAlignment="1">
      <alignment horizontal="center" vertical="center"/>
    </xf>
    <xf numFmtId="182" fontId="49" fillId="2" borderId="10" xfId="1" applyNumberFormat="1" applyFont="1" applyFill="1" applyBorder="1" applyAlignment="1">
      <alignment horizontal="center" vertical="center"/>
    </xf>
    <xf numFmtId="182" fontId="0" fillId="2" borderId="10" xfId="1" applyNumberFormat="1" applyFont="1" applyFill="1" applyBorder="1"/>
    <xf numFmtId="166" fontId="0" fillId="2" borderId="10" xfId="1" applyNumberFormat="1" applyFont="1" applyFill="1" applyBorder="1"/>
    <xf numFmtId="2" fontId="59" fillId="3" borderId="0" xfId="0" applyNumberFormat="1" applyFont="1" applyFill="1" applyAlignment="1">
      <alignment horizontal="center" vertical="center"/>
    </xf>
    <xf numFmtId="167" fontId="0" fillId="0" borderId="0" xfId="0" applyNumberFormat="1"/>
    <xf numFmtId="166" fontId="0" fillId="0" borderId="0" xfId="0" applyNumberFormat="1"/>
    <xf numFmtId="0" fontId="8" fillId="0" borderId="0" xfId="0" applyFont="1"/>
    <xf numFmtId="44" fontId="25" fillId="0" borderId="0" xfId="1" applyFont="1" applyFill="1" applyBorder="1" applyAlignment="1">
      <alignment horizontal="right" vertical="center"/>
    </xf>
    <xf numFmtId="44" fontId="22" fillId="2" borderId="11" xfId="1" applyFont="1" applyFill="1" applyBorder="1" applyAlignment="1">
      <alignment horizontal="right" vertical="center"/>
    </xf>
    <xf numFmtId="44" fontId="22" fillId="0" borderId="0" xfId="1" applyFont="1" applyFill="1" applyBorder="1" applyAlignment="1">
      <alignment horizontal="right" vertical="center"/>
    </xf>
    <xf numFmtId="44" fontId="38" fillId="0" borderId="0" xfId="1" applyFont="1" applyFill="1" applyBorder="1" applyAlignment="1">
      <alignment horizontal="right" vertical="center"/>
    </xf>
    <xf numFmtId="183" fontId="0" fillId="0" borderId="0" xfId="0" applyNumberFormat="1"/>
    <xf numFmtId="9" fontId="0" fillId="0" borderId="0" xfId="2" applyFont="1"/>
    <xf numFmtId="10" fontId="0" fillId="0" borderId="0" xfId="0" applyNumberFormat="1"/>
    <xf numFmtId="184" fontId="0" fillId="0" borderId="0" xfId="0" applyNumberFormat="1"/>
    <xf numFmtId="9" fontId="0" fillId="0" borderId="0" xfId="0" applyNumberFormat="1"/>
    <xf numFmtId="166" fontId="0" fillId="0" borderId="0" xfId="1" applyNumberFormat="1" applyFont="1"/>
    <xf numFmtId="175" fontId="0" fillId="0" borderId="0" xfId="2" applyNumberFormat="1" applyFont="1"/>
    <xf numFmtId="44" fontId="7" fillId="0" borderId="0" xfId="1" applyFont="1"/>
    <xf numFmtId="0" fontId="7" fillId="0" borderId="0" xfId="0" applyFont="1"/>
    <xf numFmtId="185" fontId="0" fillId="0" borderId="0" xfId="0" applyNumberFormat="1"/>
    <xf numFmtId="8" fontId="44" fillId="0" borderId="0" xfId="0" applyNumberFormat="1" applyFont="1"/>
    <xf numFmtId="44" fontId="0" fillId="0" borderId="10" xfId="1" applyFont="1" applyBorder="1"/>
    <xf numFmtId="0" fontId="6" fillId="0" borderId="0" xfId="0" applyFont="1"/>
    <xf numFmtId="0" fontId="22" fillId="0" borderId="0" xfId="0" applyFont="1"/>
    <xf numFmtId="185" fontId="22" fillId="0" borderId="0" xfId="0" applyNumberFormat="1" applyFont="1"/>
    <xf numFmtId="44" fontId="22" fillId="0" borderId="0" xfId="1" applyFont="1"/>
    <xf numFmtId="0" fontId="66" fillId="3" borderId="0" xfId="0" applyFont="1" applyFill="1"/>
    <xf numFmtId="179" fontId="64" fillId="3" borderId="0" xfId="1" applyNumberFormat="1" applyFont="1" applyFill="1" applyBorder="1" applyAlignment="1">
      <alignment horizontal="center" vertical="center"/>
    </xf>
    <xf numFmtId="0" fontId="66" fillId="0" borderId="0" xfId="0" applyFont="1"/>
    <xf numFmtId="44" fontId="67" fillId="3" borderId="13" xfId="1" applyFont="1" applyFill="1" applyBorder="1" applyAlignment="1">
      <alignment horizontal="center" vertical="center"/>
    </xf>
    <xf numFmtId="44" fontId="67" fillId="3" borderId="0" xfId="1" applyFont="1" applyFill="1" applyAlignment="1">
      <alignment horizontal="center" vertical="center"/>
    </xf>
    <xf numFmtId="44" fontId="49" fillId="0" borderId="10" xfId="1" applyFont="1" applyBorder="1"/>
    <xf numFmtId="0" fontId="5" fillId="3" borderId="0" xfId="0" applyFont="1" applyFill="1"/>
    <xf numFmtId="9" fontId="61" fillId="3" borderId="10" xfId="0" applyNumberFormat="1" applyFont="1" applyFill="1" applyBorder="1"/>
    <xf numFmtId="9" fontId="59" fillId="3" borderId="10" xfId="0" applyNumberFormat="1" applyFont="1" applyFill="1" applyBorder="1"/>
    <xf numFmtId="9" fontId="68" fillId="3" borderId="10" xfId="0" applyNumberFormat="1" applyFont="1" applyFill="1" applyBorder="1"/>
    <xf numFmtId="44" fontId="68" fillId="3" borderId="13" xfId="1" applyFont="1" applyFill="1" applyBorder="1" applyAlignment="1">
      <alignment horizontal="center" vertical="center"/>
    </xf>
    <xf numFmtId="44" fontId="68" fillId="3" borderId="0" xfId="1" applyFont="1" applyFill="1" applyAlignment="1">
      <alignment horizontal="center" vertical="center"/>
    </xf>
    <xf numFmtId="0" fontId="34" fillId="3" borderId="0" xfId="0" applyFont="1" applyFill="1"/>
    <xf numFmtId="0" fontId="69" fillId="0" borderId="0" xfId="0" applyFont="1" applyAlignment="1">
      <alignment horizontal="center" vertical="center"/>
    </xf>
    <xf numFmtId="44" fontId="69" fillId="0" borderId="0" xfId="1" applyFont="1" applyFill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167" fontId="69" fillId="0" borderId="11" xfId="1" applyNumberFormat="1" applyFont="1" applyFill="1" applyBorder="1" applyAlignment="1">
      <alignment horizontal="right" vertical="center"/>
    </xf>
    <xf numFmtId="0" fontId="34" fillId="0" borderId="0" xfId="0" applyFont="1"/>
    <xf numFmtId="172" fontId="70" fillId="0" borderId="0" xfId="0" applyNumberFormat="1" applyFont="1" applyAlignment="1">
      <alignment horizontal="center" vertical="center"/>
    </xf>
    <xf numFmtId="44" fontId="70" fillId="0" borderId="0" xfId="1" applyFont="1" applyFill="1" applyBorder="1" applyAlignment="1">
      <alignment horizontal="right" vertical="center"/>
    </xf>
    <xf numFmtId="167" fontId="70" fillId="30" borderId="18" xfId="1" applyNumberFormat="1" applyFont="1" applyFill="1" applyBorder="1" applyAlignment="1">
      <alignment horizontal="right" vertical="center"/>
    </xf>
    <xf numFmtId="0" fontId="50" fillId="3" borderId="10" xfId="0" applyFont="1" applyFill="1" applyBorder="1" applyAlignment="1">
      <alignment horizontal="center" vertical="center"/>
    </xf>
    <xf numFmtId="44" fontId="50" fillId="3" borderId="10" xfId="1" applyFont="1" applyFill="1" applyBorder="1" applyAlignment="1">
      <alignment horizontal="right" vertical="center"/>
    </xf>
    <xf numFmtId="166" fontId="50" fillId="3" borderId="10" xfId="1" applyNumberFormat="1" applyFont="1" applyFill="1" applyBorder="1" applyAlignment="1">
      <alignment horizontal="right" vertical="center"/>
    </xf>
    <xf numFmtId="0" fontId="69" fillId="25" borderId="10" xfId="0" applyFont="1" applyFill="1" applyBorder="1" applyAlignment="1">
      <alignment horizontal="center" vertical="center"/>
    </xf>
    <xf numFmtId="44" fontId="69" fillId="25" borderId="10" xfId="1" applyFont="1" applyFill="1" applyBorder="1" applyAlignment="1">
      <alignment horizontal="right" vertical="center"/>
    </xf>
    <xf numFmtId="0" fontId="65" fillId="27" borderId="10" xfId="0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44" fontId="65" fillId="27" borderId="13" xfId="1" applyFont="1" applyFill="1" applyBorder="1" applyAlignment="1">
      <alignment horizontal="right" vertical="center"/>
    </xf>
    <xf numFmtId="44" fontId="65" fillId="0" borderId="0" xfId="1" applyFont="1" applyAlignment="1">
      <alignment horizontal="right" vertical="center"/>
    </xf>
    <xf numFmtId="44" fontId="36" fillId="0" borderId="0" xfId="1" applyFont="1" applyAlignment="1">
      <alignment horizontal="right" vertical="center"/>
    </xf>
    <xf numFmtId="166" fontId="65" fillId="27" borderId="13" xfId="1" applyNumberFormat="1" applyFont="1" applyFill="1" applyBorder="1" applyAlignment="1">
      <alignment horizontal="right" vertical="center"/>
    </xf>
    <xf numFmtId="44" fontId="34" fillId="0" borderId="0" xfId="0" applyNumberFormat="1" applyFont="1"/>
    <xf numFmtId="183" fontId="34" fillId="0" borderId="0" xfId="0" applyNumberFormat="1" applyFont="1"/>
    <xf numFmtId="44" fontId="71" fillId="2" borderId="0" xfId="1" applyFont="1" applyFill="1" applyAlignment="1">
      <alignment horizontal="center" vertical="center"/>
    </xf>
    <xf numFmtId="0" fontId="4" fillId="0" borderId="0" xfId="0" applyFont="1"/>
    <xf numFmtId="166" fontId="34" fillId="0" borderId="0" xfId="0" applyNumberFormat="1" applyFont="1"/>
    <xf numFmtId="182" fontId="65" fillId="35" borderId="10" xfId="1" applyNumberFormat="1" applyFont="1" applyFill="1" applyBorder="1" applyAlignment="1">
      <alignment horizontal="right" vertical="center"/>
    </xf>
    <xf numFmtId="0" fontId="3" fillId="3" borderId="0" xfId="0" applyFont="1" applyFill="1"/>
    <xf numFmtId="175" fontId="47" fillId="3" borderId="0" xfId="2" applyNumberFormat="1" applyFont="1" applyFill="1"/>
    <xf numFmtId="0" fontId="22" fillId="25" borderId="0" xfId="0" applyFont="1" applyFill="1"/>
    <xf numFmtId="0" fontId="2" fillId="0" borderId="0" xfId="0" applyFont="1"/>
    <xf numFmtId="9" fontId="67" fillId="3" borderId="10" xfId="0" applyNumberFormat="1" applyFont="1" applyFill="1" applyBorder="1"/>
    <xf numFmtId="0" fontId="54" fillId="3" borderId="0" xfId="0" applyFont="1" applyFill="1" applyAlignment="1">
      <alignment horizontal="center"/>
    </xf>
    <xf numFmtId="0" fontId="21" fillId="2" borderId="0" xfId="0" applyFont="1" applyFill="1" applyAlignment="1">
      <alignment horizontal="left" vertical="top"/>
    </xf>
    <xf numFmtId="0" fontId="15" fillId="0" borderId="20" xfId="0" applyFont="1" applyBorder="1" applyAlignment="1">
      <alignment horizontal="center"/>
    </xf>
    <xf numFmtId="0" fontId="15" fillId="0" borderId="25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305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24994659260841701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indexed="65"/>
      </font>
    </dxf>
  </dxfs>
  <tableStyles count="0" defaultTableStyle="TableStyleMedium2" defaultPivotStyle="PivotStyleLight16"/>
  <colors>
    <mruColors>
      <color rgb="FF858025"/>
      <color rgb="FF143232"/>
      <color rgb="FF9FFF9F"/>
      <color rgb="FF006100"/>
      <color rgb="FFB3D0EB"/>
      <color rgb="FFF3AA79"/>
      <color rgb="FFFFC7CE"/>
      <color rgb="FFEEEEEE"/>
      <color rgb="FF1434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72990908929954"/>
          <c:y val="2.0833333333333332E-2"/>
          <c:w val="0.83014553974474736"/>
          <c:h val="0.7584839785651793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'!$F$1122</c:f>
              <c:strCache>
                <c:ptCount val="1"/>
                <c:pt idx="0">
                  <c:v>SEMANA ANTERIOR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'!$G$1121:$R$1121</c:f>
              <c:strCache>
                <c:ptCount val="12"/>
                <c:pt idx="1">
                  <c:v>COBRE </c:v>
                </c:pt>
                <c:pt idx="3">
                  <c:v>ZINCO </c:v>
                </c:pt>
                <c:pt idx="5">
                  <c:v>ALUMÍNIO </c:v>
                </c:pt>
                <c:pt idx="7">
                  <c:v>CHUMBO </c:v>
                </c:pt>
                <c:pt idx="9">
                  <c:v>ESTANHO </c:v>
                </c:pt>
                <c:pt idx="11">
                  <c:v>NÍQUEL </c:v>
                </c:pt>
              </c:strCache>
            </c:strRef>
          </c:cat>
          <c:val>
            <c:numRef>
              <c:f>'TABELA LME '!$G$1122:$R$1122</c:f>
              <c:numCache>
                <c:formatCode>_-"R$"\ * #,##0.000_-;\-"R$"\ * #,##0.000_-;_-"R$"\ * "-"??_-;_-@_-</c:formatCode>
                <c:ptCount val="12"/>
                <c:pt idx="1">
                  <c:v>49.607814568000002</c:v>
                </c:pt>
                <c:pt idx="3">
                  <c:v>14.505751736000002</c:v>
                </c:pt>
                <c:pt idx="5">
                  <c:v>13.410702536000002</c:v>
                </c:pt>
                <c:pt idx="7">
                  <c:v>11.178887976000002</c:v>
                </c:pt>
                <c:pt idx="9">
                  <c:v>174.68642000000003</c:v>
                </c:pt>
                <c:pt idx="11">
                  <c:v>94.492316920000007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B-4AC8-A990-87FE2FA02337}"/>
            </c:ext>
          </c:extLst>
        </c:ser>
        <c:ser>
          <c:idx val="1"/>
          <c:order val="1"/>
          <c:tx>
            <c:strRef>
              <c:f>'TABELA LME '!$F$1123</c:f>
              <c:strCache>
                <c:ptCount val="1"/>
                <c:pt idx="0">
                  <c:v>LME ATUAL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none"/>
          </c:marker>
          <c:dLbls>
            <c:dLbl>
              <c:idx val="3"/>
              <c:layout>
                <c:manualLayout>
                  <c:x val="-4.1302052785923755E-2"/>
                  <c:y val="-0.101822779965004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3B-4AC8-A990-87FE2FA02337}"/>
                </c:ext>
              </c:extLst>
            </c:dLbl>
            <c:dLbl>
              <c:idx val="5"/>
              <c:layout>
                <c:manualLayout>
                  <c:x val="-4.5994134897360789E-2"/>
                  <c:y val="-0.101822779965004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3B-4AC8-A990-87FE2FA02337}"/>
                </c:ext>
              </c:extLst>
            </c:dLbl>
            <c:dLbl>
              <c:idx val="7"/>
              <c:layout>
                <c:manualLayout>
                  <c:x val="-3.7782991202346128E-2"/>
                  <c:y val="-0.1087672244094489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3B-4AC8-A990-87FE2FA023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'!$G$1121:$R$1121</c:f>
              <c:strCache>
                <c:ptCount val="12"/>
                <c:pt idx="1">
                  <c:v>COBRE </c:v>
                </c:pt>
                <c:pt idx="3">
                  <c:v>ZINCO </c:v>
                </c:pt>
                <c:pt idx="5">
                  <c:v>ALUMÍNIO </c:v>
                </c:pt>
                <c:pt idx="7">
                  <c:v>CHUMBO </c:v>
                </c:pt>
                <c:pt idx="9">
                  <c:v>ESTANHO </c:v>
                </c:pt>
                <c:pt idx="11">
                  <c:v>NÍQUEL </c:v>
                </c:pt>
              </c:strCache>
            </c:strRef>
          </c:cat>
          <c:val>
            <c:numRef>
              <c:f>'TABELA LME '!$G$1123:$R$1123</c:f>
              <c:numCache>
                <c:formatCode>_-"R$"\ * #,##0.000_-;\-"R$"\ * #,##0.000_-;_-"R$"\ * "-"??_-;_-@_-</c:formatCode>
                <c:ptCount val="12"/>
                <c:pt idx="1">
                  <c:v>50.540052401999993</c:v>
                </c:pt>
                <c:pt idx="3">
                  <c:v>14.558214275999998</c:v>
                </c:pt>
                <c:pt idx="5">
                  <c:v>13.447762919999999</c:v>
                </c:pt>
                <c:pt idx="7">
                  <c:v>11.203531397999999</c:v>
                </c:pt>
                <c:pt idx="9">
                  <c:v>171.60672635999998</c:v>
                </c:pt>
                <c:pt idx="11">
                  <c:v>98.312789519999995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B-4AC8-A990-87FE2FA0233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6975744"/>
        <c:axId val="1876976224"/>
      </c:lineChart>
      <c:catAx>
        <c:axId val="1876975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6976224"/>
        <c:crosses val="autoZero"/>
        <c:auto val="1"/>
        <c:lblAlgn val="ctr"/>
        <c:lblOffset val="100"/>
        <c:noMultiLvlLbl val="0"/>
      </c:catAx>
      <c:valAx>
        <c:axId val="1876976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6975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80732714634808289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'!$Y$4409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'!$X$4410:$X$4416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'!$Y$4410:$Y$4416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54.066885627499992</c:v>
                </c:pt>
                <c:pt idx="1">
                  <c:v>14.3988427075</c:v>
                </c:pt>
                <c:pt idx="2">
                  <c:v>13.929333197499998</c:v>
                </c:pt>
                <c:pt idx="3">
                  <c:v>10.782737772500001</c:v>
                </c:pt>
                <c:pt idx="4">
                  <c:v>178.16563342500001</c:v>
                </c:pt>
                <c:pt idx="5">
                  <c:v>81.805970375000001</c:v>
                </c:pt>
                <c:pt idx="6" formatCode="_-&quot;R$&quot;\ * #,##0.0000_-;\-&quot;R$&quot;\ * #,##0.0000_-;_-&quot;R$&quot;\ * &quot;-&quot;??_-;_-@_-">
                  <c:v>5.510675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9-44D5-825B-951F31456DA0}"/>
            </c:ext>
          </c:extLst>
        </c:ser>
        <c:ser>
          <c:idx val="1"/>
          <c:order val="1"/>
          <c:tx>
            <c:strRef>
              <c:f>'TABELA LME '!$Z$4409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193675" cap="rnd">
                <a:solidFill>
                  <a:srgbClr val="B3D0EB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479-44D5-825B-951F31456D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'!$X$4410:$X$4416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'!$Z$4410:$Z$4416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54.351650160000005</c:v>
                </c:pt>
                <c:pt idx="1">
                  <c:v>14.506563308</c:v>
                </c:pt>
                <c:pt idx="2" formatCode="_-&quot;R$&quot;\ * #,##0.000_-;\-&quot;R$&quot;\ * #,##0.000_-;_-&quot;R$&quot;\ * &quot;-&quot;??_-;_-@_-">
                  <c:v>13.854276776000003</c:v>
                </c:pt>
                <c:pt idx="3" formatCode="_-&quot;R$&quot;\ * #,##0.000_-;\-&quot;R$&quot;\ * #,##0.000_-;_-&quot;R$&quot;\ * &quot;-&quot;??_-;_-@_-">
                  <c:v>10.898690316000001</c:v>
                </c:pt>
                <c:pt idx="4" formatCode="_-&quot;R$&quot;\ * #,##0.000_-;\-&quot;R$&quot;\ * #,##0.000_-;_-&quot;R$&quot;\ * &quot;-&quot;??_-;_-@_-">
                  <c:v>181.46689172000001</c:v>
                </c:pt>
                <c:pt idx="5" formatCode="_-&quot;R$&quot;\ * #,##0.000_-;\-&quot;R$&quot;\ * #,##0.000_-;_-&quot;R$&quot;\ * &quot;-&quot;??_-;_-@_-">
                  <c:v>83.690642000000011</c:v>
                </c:pt>
                <c:pt idx="6" formatCode="_-&quot;R$&quot;\ * #,##0.0000_-;\-&quot;R$&quot;\ * #,##0.0000_-;_-&quot;R$&quot;\ * &quot;-&quot;??_-;_-@_-">
                  <c:v>5.5608400000000007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79-44D5-825B-951F31456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catAx>
        <c:axId val="239346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9361023"/>
        <c:crosses val="autoZero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1"/>
        <c:axPos val="l"/>
        <c:numFmt formatCode="_-&quot;R$&quot;\ * #,##0.000_-;\-&quot;R$&quot;\ * #,##0.000_-;_-&quot;R$&quot;\ * &quot;-&quot;??_-;_-@_-" sourceLinked="1"/>
        <c:majorTickMark val="none"/>
        <c:minorTickMark val="none"/>
        <c:tickLblPos val="nextTo"/>
        <c:crossAx val="2393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28508282091794"/>
          <c:y val="9.7437858108949615E-2"/>
          <c:w val="0.15197118757675418"/>
          <c:h val="0.19843688355618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901989685088979E-2"/>
          <c:y val="0.1624537037037037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'!$AD$4410:$AD$4416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'!$AE$4410:$AE$4416</c:f>
              <c:numCache>
                <c:formatCode>"R$"#,##0.00_);[Red]\("R$"#,##0.00\)</c:formatCode>
                <c:ptCount val="7"/>
                <c:pt idx="0">
                  <c:v>-0.28476453250001299</c:v>
                </c:pt>
                <c:pt idx="1">
                  <c:v>-0.10772060050000043</c:v>
                </c:pt>
                <c:pt idx="2">
                  <c:v>7.5056421499995807E-2</c:v>
                </c:pt>
                <c:pt idx="3">
                  <c:v>-0.11595254350000062</c:v>
                </c:pt>
                <c:pt idx="4">
                  <c:v>-3.3012582949999967</c:v>
                </c:pt>
                <c:pt idx="5">
                  <c:v>-1.88467162500001</c:v>
                </c:pt>
                <c:pt idx="6" formatCode="_-&quot;R$&quot;\ * #,##0.000_-;\-&quot;R$&quot;\ * #,##0.000_-;_-&quot;R$&quot;\ * &quot;-&quot;???_-;_-@_-">
                  <c:v>-5.0165000000000681E-2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1-4387-A842-0CAFF0AEA7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'!$Y$4509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>
                    <a:alpha val="90000"/>
                  </a:schemeClr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'!$X$4510:$X$4516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'!$Y$4510:$Y$4516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55.071490879999992</c:v>
                </c:pt>
                <c:pt idx="1">
                  <c:v>14.90215808</c:v>
                </c:pt>
                <c:pt idx="2">
                  <c:v>14.206893119999997</c:v>
                </c:pt>
                <c:pt idx="3">
                  <c:v>11.058627519999998</c:v>
                </c:pt>
                <c:pt idx="4">
                  <c:v>182.37334719999998</c:v>
                </c:pt>
                <c:pt idx="5">
                  <c:v>81.761174399999987</c:v>
                </c:pt>
                <c:pt idx="6" formatCode="_-&quot;R$&quot;\ * #,##0.0000_-;\-&quot;R$&quot;\ * #,##0.0000_-;_-&quot;R$&quot;\ * &quot;-&quot;??_-;_-@_-">
                  <c:v>5.5135999999999994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5E-412A-9008-D4518735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'!$Z$4509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22225" cap="sq">
              <a:solidFill>
                <a:schemeClr val="accent2"/>
              </a:solidFill>
              <a:round/>
              <a:headEnd type="triangle" w="lg" len="med"/>
              <a:tailEnd type="triangle" w="lg" len="med"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dash"/>
            <c:size val="11"/>
            <c:spPr>
              <a:solidFill>
                <a:srgbClr val="006100"/>
              </a:solidFill>
              <a:ln w="3175" cap="rnd">
                <a:solidFill>
                  <a:schemeClr val="accent2">
                    <a:alpha val="61000"/>
                  </a:schemeClr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565E-412A-9008-D4518735DBF2}"/>
              </c:ext>
            </c:extLst>
          </c:dPt>
          <c:dLbls>
            <c:numFmt formatCode="_-&quot;R$&quot;\ * #,##0.000_-;\-&quot;R$&quot;\ * #,##0.000_-;_-&quot;R$&quot;\ 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648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'!$X$4510:$X$4516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'!$Z$4510:$Z$4516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54.066885627499992</c:v>
                </c:pt>
                <c:pt idx="1">
                  <c:v>14.3988427075</c:v>
                </c:pt>
                <c:pt idx="2" formatCode="_-&quot;R$&quot;\ * #,##0.000_-;\-&quot;R$&quot;\ * #,##0.000_-;_-&quot;R$&quot;\ * &quot;-&quot;??_-;_-@_-">
                  <c:v>13.929333197499998</c:v>
                </c:pt>
                <c:pt idx="3" formatCode="_-&quot;R$&quot;\ * #,##0.000_-;\-&quot;R$&quot;\ * #,##0.000_-;_-&quot;R$&quot;\ * &quot;-&quot;??_-;_-@_-">
                  <c:v>10.782737772500001</c:v>
                </c:pt>
                <c:pt idx="4" formatCode="_-&quot;R$&quot;\ * #,##0.000_-;\-&quot;R$&quot;\ * #,##0.000_-;_-&quot;R$&quot;\ * &quot;-&quot;??_-;_-@_-">
                  <c:v>178.16563342500001</c:v>
                </c:pt>
                <c:pt idx="5" formatCode="_-&quot;R$&quot;\ * #,##0.000_-;\-&quot;R$&quot;\ * #,##0.000_-;_-&quot;R$&quot;\ * &quot;-&quot;??_-;_-@_-">
                  <c:v>81.805970375000001</c:v>
                </c:pt>
                <c:pt idx="6" formatCode="_-&quot;R$&quot;\ * #,##0.0000_-;\-&quot;R$&quot;\ * #,##0.0000_-;_-&quot;R$&quot;\ * &quot;-&quot;??_-;_-@_-">
                  <c:v>5.510675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E-412A-9008-D4518735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851152"/>
        <c:axId val="1049660896"/>
      </c:lineChart>
      <c:catAx>
        <c:axId val="239346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9361023"/>
        <c:crosses val="autoZero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1"/>
        <c:axPos val="l"/>
        <c:numFmt formatCode="_-&quot;R$&quot;\ * #,##0.000_-;\-&quot;R$&quot;\ * #,##0.000_-;_-&quot;R$&quot;\ * &quot;-&quot;??_-;_-@_-" sourceLinked="1"/>
        <c:majorTickMark val="none"/>
        <c:minorTickMark val="none"/>
        <c:tickLblPos val="nextTo"/>
        <c:crossAx val="239346143"/>
        <c:crosses val="autoZero"/>
        <c:crossBetween val="between"/>
      </c:valAx>
      <c:valAx>
        <c:axId val="1049660896"/>
        <c:scaling>
          <c:orientation val="minMax"/>
        </c:scaling>
        <c:delete val="1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crossAx val="1245851152"/>
        <c:crosses val="max"/>
        <c:crossBetween val="between"/>
      </c:valAx>
      <c:catAx>
        <c:axId val="1245851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9660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28508282091794"/>
          <c:y val="9.7437858108949615E-2"/>
          <c:w val="0.1114639843935521"/>
          <c:h val="0.10196615782074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901989685088979E-2"/>
          <c:y val="0.1624537037037037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'!$AD$4510:$AD$4516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'!$AE$4510:$AE$4516</c:f>
              <c:numCache>
                <c:formatCode>"R$"#,##0.00_);[Red]\("R$"#,##0.00\)</c:formatCode>
                <c:ptCount val="7"/>
                <c:pt idx="0">
                  <c:v>1.0046052524999993</c:v>
                </c:pt>
                <c:pt idx="1">
                  <c:v>0.50331537249999947</c:v>
                </c:pt>
                <c:pt idx="2">
                  <c:v>0.27755992249999828</c:v>
                </c:pt>
                <c:pt idx="3">
                  <c:v>0.27588974749999728</c:v>
                </c:pt>
                <c:pt idx="4">
                  <c:v>4.2077137749999736</c:v>
                </c:pt>
                <c:pt idx="5">
                  <c:v>-4.4795975000013755E-2</c:v>
                </c:pt>
                <c:pt idx="6" formatCode="_-&quot;R$&quot;\ * #,##0.000_-;\-&quot;R$&quot;\ * #,##0.000_-;_-&quot;R$&quot;\ * &quot;-&quot;???_-;_-@_-">
                  <c:v>2.9249999999994003E-3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7-4532-B703-BD2553D61A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'!$Y$4609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12700" cap="sq" cmpd="sng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'!$X$4610:$X$4616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'!$Y$4610:$Y$4616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54.770042705999998</c:v>
                </c:pt>
                <c:pt idx="1">
                  <c:v>14.865476940000001</c:v>
                </c:pt>
                <c:pt idx="2">
                  <c:v>14.16226956</c:v>
                </c:pt>
                <c:pt idx="3">
                  <c:v>11.047987574</c:v>
                </c:pt>
                <c:pt idx="4">
                  <c:v>184.45838236000003</c:v>
                </c:pt>
                <c:pt idx="5">
                  <c:v>82.248007360000003</c:v>
                </c:pt>
                <c:pt idx="6" formatCode="_-&quot;R$&quot;\ * #,##0.0000_-;\-&quot;R$&quot;\ * #,##0.0000_-;_-&quot;R$&quot;\ * &quot;-&quot;??_-;_-@_-">
                  <c:v>5.4512200000000002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18-434D-A50B-B48FE73A3FA2}"/>
            </c:ext>
          </c:extLst>
        </c:ser>
        <c:ser>
          <c:idx val="1"/>
          <c:order val="1"/>
          <c:tx>
            <c:strRef>
              <c:f>'TABELA LME '!$Z$4609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flat" cmpd="dbl">
              <a:solidFill>
                <a:schemeClr val="accent2"/>
              </a:solidFill>
              <a:beve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'!$X$4610:$X$4616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'!$Z$4610:$Z$4616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55.071490879999992</c:v>
                </c:pt>
                <c:pt idx="1">
                  <c:v>14.90215808</c:v>
                </c:pt>
                <c:pt idx="2" formatCode="_-&quot;R$&quot;\ * #,##0.000_-;\-&quot;R$&quot;\ * #,##0.000_-;_-&quot;R$&quot;\ * &quot;-&quot;??_-;_-@_-">
                  <c:v>14.206893119999997</c:v>
                </c:pt>
                <c:pt idx="3" formatCode="_-&quot;R$&quot;\ * #,##0.000_-;\-&quot;R$&quot;\ * #,##0.000_-;_-&quot;R$&quot;\ * &quot;-&quot;??_-;_-@_-">
                  <c:v>11.058627519999998</c:v>
                </c:pt>
                <c:pt idx="4" formatCode="_-&quot;R$&quot;\ * #,##0.000_-;\-&quot;R$&quot;\ * #,##0.000_-;_-&quot;R$&quot;\ * &quot;-&quot;??_-;_-@_-">
                  <c:v>182.37334719999998</c:v>
                </c:pt>
                <c:pt idx="5" formatCode="_-&quot;R$&quot;\ * #,##0.000_-;\-&quot;R$&quot;\ * #,##0.000_-;_-&quot;R$&quot;\ * &quot;-&quot;??_-;_-@_-">
                  <c:v>81.761174399999987</c:v>
                </c:pt>
                <c:pt idx="6" formatCode="_-&quot;R$&quot;\ * #,##0.0000_-;\-&quot;R$&quot;\ * #,##0.0000_-;_-&quot;R$&quot;\ * &quot;-&quot;??_-;_-@_-">
                  <c:v>5.5135999999999994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8-434D-A50B-B48FE73A3FA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9346143"/>
        <c:axId val="239361023"/>
      </c:lineChart>
      <c:catAx>
        <c:axId val="2393461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0"/>
        <c:minorUnit val="5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901989685088979E-2"/>
          <c:y val="0.1624537037037037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'!$AD$4610:$AD$4616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'!$AE$4610:$AE$4616</c:f>
              <c:numCache>
                <c:formatCode>"R$"#,##0.00_);[Red]\("R$"#,##0.00\)</c:formatCode>
                <c:ptCount val="7"/>
                <c:pt idx="0">
                  <c:v>-0.30144817399999368</c:v>
                </c:pt>
                <c:pt idx="1">
                  <c:v>-3.6681139999998891E-2</c:v>
                </c:pt>
                <c:pt idx="2">
                  <c:v>-4.4623559999996232E-2</c:v>
                </c:pt>
                <c:pt idx="3">
                  <c:v>-1.0639945999997735E-2</c:v>
                </c:pt>
                <c:pt idx="4">
                  <c:v>2.0850351600000465</c:v>
                </c:pt>
                <c:pt idx="5">
                  <c:v>0.48683296000001519</c:v>
                </c:pt>
                <c:pt idx="6" formatCode="_-&quot;R$&quot;\ * #,##0.000_-;\-&quot;R$&quot;\ * #,##0.000_-;_-&quot;R$&quot;\ * &quot;-&quot;???_-;_-@_-">
                  <c:v>-6.2379999999999214E-2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8-4430-B46C-41A4471AD2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'!$Y$4709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'!$Y$4710:$Y$4716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53.389150640000011</c:v>
                </c:pt>
                <c:pt idx="1">
                  <c:v>14.881846576000004</c:v>
                </c:pt>
                <c:pt idx="2">
                  <c:v>14.137453648000001</c:v>
                </c:pt>
                <c:pt idx="3">
                  <c:v>11.025432112000003</c:v>
                </c:pt>
                <c:pt idx="4">
                  <c:v>183.29446128000006</c:v>
                </c:pt>
                <c:pt idx="5">
                  <c:v>81.697397120000005</c:v>
                </c:pt>
                <c:pt idx="6" formatCode="_-&quot;R$&quot;\ * #,##0.0000_-;\-&quot;R$&quot;\ * #,##0.0000_-;_-&quot;R$&quot;\ * &quot;-&quot;??_-;_-@_-">
                  <c:v>5.465440000000001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9F-44E7-A748-F6786B3A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'!$Z$4709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'!$Z$4710:$Z$4716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54.770042705999998</c:v>
                </c:pt>
                <c:pt idx="1">
                  <c:v>14.865476940000001</c:v>
                </c:pt>
                <c:pt idx="2" formatCode="_-&quot;R$&quot;\ * #,##0.000_-;\-&quot;R$&quot;\ * #,##0.000_-;_-&quot;R$&quot;\ * &quot;-&quot;??_-;_-@_-">
                  <c:v>14.16226956</c:v>
                </c:pt>
                <c:pt idx="3" formatCode="_-&quot;R$&quot;\ * #,##0.000_-;\-&quot;R$&quot;\ * #,##0.000_-;_-&quot;R$&quot;\ * &quot;-&quot;??_-;_-@_-">
                  <c:v>11.047987574</c:v>
                </c:pt>
                <c:pt idx="4" formatCode="_-&quot;R$&quot;\ * #,##0.000_-;\-&quot;R$&quot;\ * #,##0.000_-;_-&quot;R$&quot;\ * &quot;-&quot;??_-;_-@_-">
                  <c:v>184.45838236000003</c:v>
                </c:pt>
                <c:pt idx="5" formatCode="_-&quot;R$&quot;\ * #,##0.000_-;\-&quot;R$&quot;\ * #,##0.000_-;_-&quot;R$&quot;\ * &quot;-&quot;??_-;_-@_-">
                  <c:v>82.248007360000003</c:v>
                </c:pt>
                <c:pt idx="6" formatCode="_-&quot;R$&quot;\ * #,##0.0000_-;\-&quot;R$&quot;\ * #,##0.0000_-;_-&quot;R$&quot;\ * &quot;-&quot;??_-;_-@_-">
                  <c:v>5.4512200000000002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9F-44E7-A748-F6786B3A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D-48F4-85E9-2AAFB07277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'!$Y$4709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'!$Y$4710:$Y$4716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53.389150640000011</c:v>
                </c:pt>
                <c:pt idx="1">
                  <c:v>14.881846576000004</c:v>
                </c:pt>
                <c:pt idx="2">
                  <c:v>14.137453648000001</c:v>
                </c:pt>
                <c:pt idx="3">
                  <c:v>11.025432112000003</c:v>
                </c:pt>
                <c:pt idx="4">
                  <c:v>183.29446128000006</c:v>
                </c:pt>
                <c:pt idx="5">
                  <c:v>81.697397120000005</c:v>
                </c:pt>
                <c:pt idx="6" formatCode="_-&quot;R$&quot;\ * #,##0.0000_-;\-&quot;R$&quot;\ * #,##0.0000_-;_-&quot;R$&quot;\ * &quot;-&quot;??_-;_-@_-">
                  <c:v>5.465440000000001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F9-4A63-9D17-BCC1030D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'!$Z$4709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'!$Z$4710:$Z$4716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54.770042705999998</c:v>
                </c:pt>
                <c:pt idx="1">
                  <c:v>14.865476940000001</c:v>
                </c:pt>
                <c:pt idx="2" formatCode="_-&quot;R$&quot;\ * #,##0.000_-;\-&quot;R$&quot;\ * #,##0.000_-;_-&quot;R$&quot;\ * &quot;-&quot;??_-;_-@_-">
                  <c:v>14.16226956</c:v>
                </c:pt>
                <c:pt idx="3" formatCode="_-&quot;R$&quot;\ * #,##0.000_-;\-&quot;R$&quot;\ * #,##0.000_-;_-&quot;R$&quot;\ * &quot;-&quot;??_-;_-@_-">
                  <c:v>11.047987574</c:v>
                </c:pt>
                <c:pt idx="4" formatCode="_-&quot;R$&quot;\ * #,##0.000_-;\-&quot;R$&quot;\ * #,##0.000_-;_-&quot;R$&quot;\ * &quot;-&quot;??_-;_-@_-">
                  <c:v>184.45838236000003</c:v>
                </c:pt>
                <c:pt idx="5" formatCode="_-&quot;R$&quot;\ * #,##0.000_-;\-&quot;R$&quot;\ * #,##0.000_-;_-&quot;R$&quot;\ * &quot;-&quot;??_-;_-@_-">
                  <c:v>82.248007360000003</c:v>
                </c:pt>
                <c:pt idx="6" formatCode="_-&quot;R$&quot;\ * #,##0.0000_-;\-&quot;R$&quot;\ * #,##0.0000_-;_-&quot;R$&quot;\ * &quot;-&quot;??_-;_-@_-">
                  <c:v>5.4512200000000002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F9-4A63-9D17-BCC1030D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5-45AE-8242-C0FFF64736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1"/>
          <c:order val="1"/>
          <c:tx>
            <c:strRef>
              <c:f>'TABELA LME '!$Z$4809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 LME '!$X$4810:$X$4816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'!$Z$4810:$Z$4816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53.389150640000011</c:v>
                </c:pt>
                <c:pt idx="1">
                  <c:v>14.881846576000004</c:v>
                </c:pt>
                <c:pt idx="2" formatCode="_-&quot;R$&quot;\ * #,##0.000_-;\-&quot;R$&quot;\ * #,##0.000_-;_-&quot;R$&quot;\ * &quot;-&quot;??_-;_-@_-">
                  <c:v>14.137453648000001</c:v>
                </c:pt>
                <c:pt idx="3" formatCode="_-&quot;R$&quot;\ * #,##0.000_-;\-&quot;R$&quot;\ * #,##0.000_-;_-&quot;R$&quot;\ * &quot;-&quot;??_-;_-@_-">
                  <c:v>11.025432112000003</c:v>
                </c:pt>
                <c:pt idx="4" formatCode="_-&quot;R$&quot;\ * #,##0.000_-;\-&quot;R$&quot;\ * #,##0.000_-;_-&quot;R$&quot;\ * &quot;-&quot;??_-;_-@_-">
                  <c:v>183.29446128000006</c:v>
                </c:pt>
                <c:pt idx="5" formatCode="_-&quot;R$&quot;\ * #,##0.000_-;\-&quot;R$&quot;\ * #,##0.000_-;_-&quot;R$&quot;\ * &quot;-&quot;??_-;_-@_-">
                  <c:v>81.697397120000005</c:v>
                </c:pt>
                <c:pt idx="6" formatCode="_-&quot;R$&quot;\ * #,##0.0000_-;\-&quot;R$&quot;\ * #,##0.0000_-;_-&quot;R$&quot;\ * &quot;-&quot;??_-;_-@_-">
                  <c:v>5.465440000000001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C3-4537-A7C6-F3759AF1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0"/>
          <c:order val="0"/>
          <c:tx>
            <c:strRef>
              <c:f>'TABELA LME '!$Y$4809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'!$X$4810:$X$4816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'!$Y$4810:$Y$4816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53.371212479999997</c:v>
                </c:pt>
                <c:pt idx="1">
                  <c:v>15.107276447999997</c:v>
                </c:pt>
                <c:pt idx="2">
                  <c:v>14.359066272</c:v>
                </c:pt>
                <c:pt idx="3">
                  <c:v>10.915295328000001</c:v>
                </c:pt>
                <c:pt idx="4">
                  <c:v>184.32469439999997</c:v>
                </c:pt>
                <c:pt idx="5">
                  <c:v>82.642708799999994</c:v>
                </c:pt>
                <c:pt idx="6" formatCode="_-&quot;R$&quot;\ * #,##0.0000_-;\-&quot;R$&quot;\ * #,##0.0000_-;_-&quot;R$&quot;\ * &quot;-&quot;??_-;_-@_-">
                  <c:v>5.5670399999999995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C3-4537-A7C6-F3759AF1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4751"/>
        <c:axId val="1760442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1760442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044751"/>
        <c:crosses val="max"/>
        <c:crossBetween val="between"/>
      </c:valAx>
      <c:catAx>
        <c:axId val="176044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0442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62616180192213E-2"/>
          <c:y val="0.15295164257811478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'!$AD$4810:$AD$4816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'!$AE$4810:$AE$4816</c:f>
              <c:numCache>
                <c:formatCode>"R$"#,##0.00_);[Red]\("R$"#,##0.00\)</c:formatCode>
                <c:ptCount val="7"/>
                <c:pt idx="0">
                  <c:v>-1.7938160000014136E-2</c:v>
                </c:pt>
                <c:pt idx="1">
                  <c:v>0.22542987199999232</c:v>
                </c:pt>
                <c:pt idx="2">
                  <c:v>0.2216126239999987</c:v>
                </c:pt>
                <c:pt idx="3">
                  <c:v>-0.1101367840000016</c:v>
                </c:pt>
                <c:pt idx="4">
                  <c:v>1.030233119999906</c:v>
                </c:pt>
                <c:pt idx="5">
                  <c:v>0.945311679999989</c:v>
                </c:pt>
                <c:pt idx="6" formatCode="_-&quot;R$&quot;\ * #,##0.000_-;\-&quot;R$&quot;\ * #,##0.000_-;_-&quot;R$&quot;\ * &quot;-&quot;???_-;_-@_-">
                  <c:v>0.10159999999999858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E7-4B36-BC49-888FE1489C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'!$Y$4709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'!$Y$4710:$Y$4716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53.389150640000011</c:v>
                </c:pt>
                <c:pt idx="1">
                  <c:v>14.881846576000004</c:v>
                </c:pt>
                <c:pt idx="2">
                  <c:v>14.137453648000001</c:v>
                </c:pt>
                <c:pt idx="3">
                  <c:v>11.025432112000003</c:v>
                </c:pt>
                <c:pt idx="4">
                  <c:v>183.29446128000006</c:v>
                </c:pt>
                <c:pt idx="5">
                  <c:v>81.697397120000005</c:v>
                </c:pt>
                <c:pt idx="6" formatCode="_-&quot;R$&quot;\ * #,##0.0000_-;\-&quot;R$&quot;\ * #,##0.0000_-;_-&quot;R$&quot;\ * &quot;-&quot;??_-;_-@_-">
                  <c:v>5.465440000000001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0A-46B7-98EA-2C21B73C6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'!$Z$4709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'!$Z$4710:$Z$4716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54.770042705999998</c:v>
                </c:pt>
                <c:pt idx="1">
                  <c:v>14.865476940000001</c:v>
                </c:pt>
                <c:pt idx="2" formatCode="_-&quot;R$&quot;\ * #,##0.000_-;\-&quot;R$&quot;\ * #,##0.000_-;_-&quot;R$&quot;\ * &quot;-&quot;??_-;_-@_-">
                  <c:v>14.16226956</c:v>
                </c:pt>
                <c:pt idx="3" formatCode="_-&quot;R$&quot;\ * #,##0.000_-;\-&quot;R$&quot;\ * #,##0.000_-;_-&quot;R$&quot;\ * &quot;-&quot;??_-;_-@_-">
                  <c:v>11.047987574</c:v>
                </c:pt>
                <c:pt idx="4" formatCode="_-&quot;R$&quot;\ * #,##0.000_-;\-&quot;R$&quot;\ * #,##0.000_-;_-&quot;R$&quot;\ * &quot;-&quot;??_-;_-@_-">
                  <c:v>184.45838236000003</c:v>
                </c:pt>
                <c:pt idx="5" formatCode="_-&quot;R$&quot;\ * #,##0.000_-;\-&quot;R$&quot;\ * #,##0.000_-;_-&quot;R$&quot;\ * &quot;-&quot;??_-;_-@_-">
                  <c:v>82.248007360000003</c:v>
                </c:pt>
                <c:pt idx="6" formatCode="_-&quot;R$&quot;\ * #,##0.0000_-;\-&quot;R$&quot;\ * #,##0.0000_-;_-&quot;R$&quot;\ * &quot;-&quot;??_-;_-@_-">
                  <c:v>5.4512200000000002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0A-46B7-98EA-2C21B73C6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5-420A-B9F8-CDDDE63689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1"/>
          <c:order val="1"/>
          <c:tx>
            <c:strRef>
              <c:f>'TABELA LME '!$Z$4909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 LME '!$X$4910:$X$4916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'!$Z$4910:$Z$4916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53.371212479999997</c:v>
                </c:pt>
                <c:pt idx="1">
                  <c:v>15.107276447999997</c:v>
                </c:pt>
                <c:pt idx="2" formatCode="_-&quot;R$&quot;\ * #,##0.000_-;\-&quot;R$&quot;\ * #,##0.000_-;_-&quot;R$&quot;\ * &quot;-&quot;??_-;_-@_-">
                  <c:v>14.359066272</c:v>
                </c:pt>
                <c:pt idx="3" formatCode="_-&quot;R$&quot;\ * #,##0.000_-;\-&quot;R$&quot;\ * #,##0.000_-;_-&quot;R$&quot;\ * &quot;-&quot;??_-;_-@_-">
                  <c:v>10.915295328000001</c:v>
                </c:pt>
                <c:pt idx="4" formatCode="_-&quot;R$&quot;\ * #,##0.000_-;\-&quot;R$&quot;\ * #,##0.000_-;_-&quot;R$&quot;\ * &quot;-&quot;??_-;_-@_-">
                  <c:v>184.32469439999997</c:v>
                </c:pt>
                <c:pt idx="5" formatCode="_-&quot;R$&quot;\ * #,##0.000_-;\-&quot;R$&quot;\ * #,##0.000_-;_-&quot;R$&quot;\ * &quot;-&quot;??_-;_-@_-">
                  <c:v>82.642708799999994</c:v>
                </c:pt>
                <c:pt idx="6" formatCode="_-&quot;R$&quot;\ * #,##0.0000_-;\-&quot;R$&quot;\ * #,##0.0000_-;_-&quot;R$&quot;\ * &quot;-&quot;??_-;_-@_-">
                  <c:v>5.5670399999999995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DB-4A0B-933B-A1062CB41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0"/>
          <c:order val="0"/>
          <c:tx>
            <c:strRef>
              <c:f>'TABELA LME '!$Y$4909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'!$X$4910:$X$4916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'!$Y$4910:$Y$4916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54.519257312000001</c:v>
                </c:pt>
                <c:pt idx="1">
                  <c:v>15.797960464000001</c:v>
                </c:pt>
                <c:pt idx="2">
                  <c:v>14.695983743999999</c:v>
                </c:pt>
                <c:pt idx="3">
                  <c:v>11.076947855999999</c:v>
                </c:pt>
                <c:pt idx="4">
                  <c:v>191.05556080000002</c:v>
                </c:pt>
                <c:pt idx="5">
                  <c:v>84.893843840000002</c:v>
                </c:pt>
                <c:pt idx="6" formatCode="_-&quot;R$&quot;\ * #,##0.0000_-;\-&quot;R$&quot;\ * #,##0.0000_-;_-&quot;R$&quot;\ * &quot;-&quot;??_-;_-@_-">
                  <c:v>5.55152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DB-4A0B-933B-A1062CB41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4751"/>
        <c:axId val="1760442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1760442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044751"/>
        <c:crosses val="max"/>
        <c:crossBetween val="between"/>
      </c:valAx>
      <c:catAx>
        <c:axId val="176044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0442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'!$AD$4910:$AD$4916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'!$AE$4910:$AE$4916</c:f>
              <c:numCache>
                <c:formatCode>"R$"#,##0.00_);[Red]\("R$"#,##0.00\)</c:formatCode>
                <c:ptCount val="7"/>
                <c:pt idx="0">
                  <c:v>1.1480448320000036</c:v>
                </c:pt>
                <c:pt idx="1">
                  <c:v>0.69068401600000406</c:v>
                </c:pt>
                <c:pt idx="2">
                  <c:v>0.33691747199999966</c:v>
                </c:pt>
                <c:pt idx="3">
                  <c:v>0.16165252799999763</c:v>
                </c:pt>
                <c:pt idx="4">
                  <c:v>6.7308664000000533</c:v>
                </c:pt>
                <c:pt idx="5">
                  <c:v>2.2511350400000083</c:v>
                </c:pt>
                <c:pt idx="6" formatCode="_-&quot;R$&quot;\ * #,##0.000_-;\-&quot;R$&quot;\ * #,##0.000_-;_-&quot;R$&quot;\ * &quot;-&quot;???_-;_-@_-">
                  <c:v>-1.5519999999999534E-2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20-4FCF-B3B0-6CA115EA8F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'!$Y$4709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'!$Y$4710:$Y$4716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53.389150640000011</c:v>
                </c:pt>
                <c:pt idx="1">
                  <c:v>14.881846576000004</c:v>
                </c:pt>
                <c:pt idx="2">
                  <c:v>14.137453648000001</c:v>
                </c:pt>
                <c:pt idx="3">
                  <c:v>11.025432112000003</c:v>
                </c:pt>
                <c:pt idx="4">
                  <c:v>183.29446128000006</c:v>
                </c:pt>
                <c:pt idx="5">
                  <c:v>81.697397120000005</c:v>
                </c:pt>
                <c:pt idx="6" formatCode="_-&quot;R$&quot;\ * #,##0.0000_-;\-&quot;R$&quot;\ * #,##0.0000_-;_-&quot;R$&quot;\ * &quot;-&quot;??_-;_-@_-">
                  <c:v>5.465440000000001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41-4EA0-940F-8DA7DA3F6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'!$Z$4709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'!$Z$4710:$Z$4716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54.770042705999998</c:v>
                </c:pt>
                <c:pt idx="1">
                  <c:v>14.865476940000001</c:v>
                </c:pt>
                <c:pt idx="2" formatCode="_-&quot;R$&quot;\ * #,##0.000_-;\-&quot;R$&quot;\ * #,##0.000_-;_-&quot;R$&quot;\ * &quot;-&quot;??_-;_-@_-">
                  <c:v>14.16226956</c:v>
                </c:pt>
                <c:pt idx="3" formatCode="_-&quot;R$&quot;\ * #,##0.000_-;\-&quot;R$&quot;\ * #,##0.000_-;_-&quot;R$&quot;\ * &quot;-&quot;??_-;_-@_-">
                  <c:v>11.047987574</c:v>
                </c:pt>
                <c:pt idx="4" formatCode="_-&quot;R$&quot;\ * #,##0.000_-;\-&quot;R$&quot;\ * #,##0.000_-;_-&quot;R$&quot;\ * &quot;-&quot;??_-;_-@_-">
                  <c:v>184.45838236000003</c:v>
                </c:pt>
                <c:pt idx="5" formatCode="_-&quot;R$&quot;\ * #,##0.000_-;\-&quot;R$&quot;\ * #,##0.000_-;_-&quot;R$&quot;\ * &quot;-&quot;??_-;_-@_-">
                  <c:v>82.248007360000003</c:v>
                </c:pt>
                <c:pt idx="6" formatCode="_-&quot;R$&quot;\ * #,##0.0000_-;\-&quot;R$&quot;\ * #,##0.0000_-;_-&quot;R$&quot;\ * &quot;-&quot;??_-;_-@_-">
                  <c:v>5.4512200000000002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41-4EA0-940F-8DA7DA3F6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9-47F0-90F6-55B49F6437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1"/>
          <c:order val="1"/>
          <c:tx>
            <c:strRef>
              <c:f>'TABELA LME '!$Z$5110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 LME '!$X$5111:$X$5117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'!$Z$5111:$Z$5117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53.990568460000006</c:v>
                </c:pt>
                <c:pt idx="1">
                  <c:v>15.494620464</c:v>
                </c:pt>
                <c:pt idx="2" formatCode="_-&quot;R$&quot;\ * #,##0.000_-;\-&quot;R$&quot;\ * #,##0.000_-;_-&quot;R$&quot;\ * &quot;-&quot;??_-;_-@_-">
                  <c:v>14.489223019999999</c:v>
                </c:pt>
                <c:pt idx="3" formatCode="_-&quot;R$&quot;\ * #,##0.000_-;\-&quot;R$&quot;\ * #,##0.000_-;_-&quot;R$&quot;\ * &quot;-&quot;??_-;_-@_-">
                  <c:v>10.978426504</c:v>
                </c:pt>
                <c:pt idx="4" formatCode="_-&quot;R$&quot;\ * #,##0.000_-;\-&quot;R$&quot;\ * #,##0.000_-;_-&quot;R$&quot;\ * &quot;-&quot;??_-;_-@_-">
                  <c:v>186.98941024000001</c:v>
                </c:pt>
                <c:pt idx="5" formatCode="_-&quot;R$&quot;\ * #,##0.000_-;\-&quot;R$&quot;\ * #,##0.000_-;_-&quot;R$&quot;\ * &quot;-&quot;??_-;_-@_-">
                  <c:v>82.943893520000003</c:v>
                </c:pt>
                <c:pt idx="6" formatCode="_-&quot;R$&quot;\ * #,##0.0000_-;\-&quot;R$&quot;\ * #,##0.0000_-;_-&quot;R$&quot;\ * &quot;-&quot;??_-;_-@_-">
                  <c:v>5.5824400000000001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87-4409-B889-DE0F7918F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0"/>
          <c:order val="0"/>
          <c:tx>
            <c:strRef>
              <c:f>'TABELA LME '!$Y$5110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'!$X$5111:$X$5117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'!$Y$5111:$Y$5117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52.894464943999999</c:v>
                </c:pt>
                <c:pt idx="1">
                  <c:v>15.281699184000001</c:v>
                </c:pt>
                <c:pt idx="2">
                  <c:v>14.259948072</c:v>
                </c:pt>
                <c:pt idx="3">
                  <c:v>10.713805952000001</c:v>
                </c:pt>
                <c:pt idx="4">
                  <c:v>184.52043775999999</c:v>
                </c:pt>
                <c:pt idx="5">
                  <c:v>81.916158080000002</c:v>
                </c:pt>
                <c:pt idx="6" formatCode="_-&quot;R$&quot;\ * #,##0.0000_-;\-&quot;R$&quot;\ * #,##0.0000_-;_-&quot;R$&quot;\ * &quot;-&quot;??_-;_-@_-">
                  <c:v>5.5021599999999999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187-4409-B889-DE0F7918F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214016"/>
        <c:axId val="1204223136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1204223136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4214016"/>
        <c:crosses val="max"/>
        <c:crossBetween val="between"/>
      </c:valAx>
      <c:catAx>
        <c:axId val="1204214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422313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'!$AD$5111:$AD$5117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'!$AE$5111:$AE$5117</c:f>
              <c:numCache>
                <c:formatCode>"R$"#,##0.00_);[Red]\("R$"#,##0.00\)</c:formatCode>
                <c:ptCount val="7"/>
                <c:pt idx="0">
                  <c:v>-1.0961035160000066</c:v>
                </c:pt>
                <c:pt idx="1">
                  <c:v>-0.21292127999999977</c:v>
                </c:pt>
                <c:pt idx="2">
                  <c:v>-0.2292749479999987</c:v>
                </c:pt>
                <c:pt idx="3">
                  <c:v>-0.26462055199999845</c:v>
                </c:pt>
                <c:pt idx="4">
                  <c:v>-2.4689724800000192</c:v>
                </c:pt>
                <c:pt idx="5">
                  <c:v>-1.0277354400000007</c:v>
                </c:pt>
                <c:pt idx="6" formatCode="_-&quot;R$&quot;\ * #,##0.000_-;\-&quot;R$&quot;\ * #,##0.000_-;_-&quot;R$&quot;\ * &quot;-&quot;???_-;_-@_-">
                  <c:v>-8.0280000000000129E-2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12-4BAB-A074-4918C1F723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'!$Y$4709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'!$Y$4710:$Y$4716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53.389150640000011</c:v>
                </c:pt>
                <c:pt idx="1">
                  <c:v>14.881846576000004</c:v>
                </c:pt>
                <c:pt idx="2">
                  <c:v>14.137453648000001</c:v>
                </c:pt>
                <c:pt idx="3">
                  <c:v>11.025432112000003</c:v>
                </c:pt>
                <c:pt idx="4">
                  <c:v>183.29446128000006</c:v>
                </c:pt>
                <c:pt idx="5">
                  <c:v>81.697397120000005</c:v>
                </c:pt>
                <c:pt idx="6" formatCode="_-&quot;R$&quot;\ * #,##0.0000_-;\-&quot;R$&quot;\ * #,##0.0000_-;_-&quot;R$&quot;\ * &quot;-&quot;??_-;_-@_-">
                  <c:v>5.465440000000001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A4-4D16-8589-868C31B3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'!$Z$4709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'!$Z$4710:$Z$4716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54.770042705999998</c:v>
                </c:pt>
                <c:pt idx="1">
                  <c:v>14.865476940000001</c:v>
                </c:pt>
                <c:pt idx="2" formatCode="_-&quot;R$&quot;\ * #,##0.000_-;\-&quot;R$&quot;\ * #,##0.000_-;_-&quot;R$&quot;\ * &quot;-&quot;??_-;_-@_-">
                  <c:v>14.16226956</c:v>
                </c:pt>
                <c:pt idx="3" formatCode="_-&quot;R$&quot;\ * #,##0.000_-;\-&quot;R$&quot;\ * #,##0.000_-;_-&quot;R$&quot;\ * &quot;-&quot;??_-;_-@_-">
                  <c:v>11.047987574</c:v>
                </c:pt>
                <c:pt idx="4" formatCode="_-&quot;R$&quot;\ * #,##0.000_-;\-&quot;R$&quot;\ * #,##0.000_-;_-&quot;R$&quot;\ * &quot;-&quot;??_-;_-@_-">
                  <c:v>184.45838236000003</c:v>
                </c:pt>
                <c:pt idx="5" formatCode="_-&quot;R$&quot;\ * #,##0.000_-;\-&quot;R$&quot;\ * #,##0.000_-;_-&quot;R$&quot;\ * &quot;-&quot;??_-;_-@_-">
                  <c:v>82.248007360000003</c:v>
                </c:pt>
                <c:pt idx="6" formatCode="_-&quot;R$&quot;\ * #,##0.0000_-;\-&quot;R$&quot;\ * #,##0.0000_-;_-&quot;R$&quot;\ * &quot;-&quot;??_-;_-@_-">
                  <c:v>5.4512200000000002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A4-4D16-8589-868C31B3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D-4503-BCD1-37A9546AF1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'!$Y$5110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0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'!$X$5111:$X$5117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'!$Y$5111:$Y$5117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52.894464943999999</c:v>
                </c:pt>
                <c:pt idx="1">
                  <c:v>15.281699184000001</c:v>
                </c:pt>
                <c:pt idx="2">
                  <c:v>14.259948072</c:v>
                </c:pt>
                <c:pt idx="3">
                  <c:v>10.713805952000001</c:v>
                </c:pt>
                <c:pt idx="4">
                  <c:v>184.52043775999999</c:v>
                </c:pt>
                <c:pt idx="5">
                  <c:v>81.916158080000002</c:v>
                </c:pt>
                <c:pt idx="6" formatCode="_-&quot;R$&quot;\ * #,##0.0000_-;\-&quot;R$&quot;\ * #,##0.0000_-;_-&quot;R$&quot;\ * &quot;-&quot;??_-;_-@_-">
                  <c:v>5.5021599999999999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C6-439B-BA1C-287F4CF6F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'!$Z$5110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 LME '!$X$5111:$X$5117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'!$Z$5111:$Z$5117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53.990568460000006</c:v>
                </c:pt>
                <c:pt idx="1">
                  <c:v>15.494620464</c:v>
                </c:pt>
                <c:pt idx="2" formatCode="_-&quot;R$&quot;\ * #,##0.000_-;\-&quot;R$&quot;\ * #,##0.000_-;_-&quot;R$&quot;\ * &quot;-&quot;??_-;_-@_-">
                  <c:v>14.489223019999999</c:v>
                </c:pt>
                <c:pt idx="3" formatCode="_-&quot;R$&quot;\ * #,##0.000_-;\-&quot;R$&quot;\ * #,##0.000_-;_-&quot;R$&quot;\ * &quot;-&quot;??_-;_-@_-">
                  <c:v>10.978426504</c:v>
                </c:pt>
                <c:pt idx="4" formatCode="_-&quot;R$&quot;\ * #,##0.000_-;\-&quot;R$&quot;\ * #,##0.000_-;_-&quot;R$&quot;\ * &quot;-&quot;??_-;_-@_-">
                  <c:v>186.98941024000001</c:v>
                </c:pt>
                <c:pt idx="5" formatCode="_-&quot;R$&quot;\ * #,##0.000_-;\-&quot;R$&quot;\ * #,##0.000_-;_-&quot;R$&quot;\ * &quot;-&quot;??_-;_-@_-">
                  <c:v>82.943893520000003</c:v>
                </c:pt>
                <c:pt idx="6" formatCode="_-&quot;R$&quot;\ * #,##0.0000_-;\-&quot;R$&quot;\ * #,##0.0000_-;_-&quot;R$&quot;\ * &quot;-&quot;??_-;_-@_-">
                  <c:v>5.5824400000000001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C6-439B-BA1C-287F4CF6F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999808"/>
        <c:axId val="420997408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420997408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0999808"/>
        <c:crosses val="max"/>
        <c:crossBetween val="between"/>
      </c:valAx>
      <c:catAx>
        <c:axId val="42099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09974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'!$AD$5111:$AD$5117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'!$AE$5111:$AE$5117</c:f>
              <c:numCache>
                <c:formatCode>"R$"#,##0.00_);[Red]\("R$"#,##0.00\)</c:formatCode>
                <c:ptCount val="7"/>
                <c:pt idx="0">
                  <c:v>-1.0961035160000066</c:v>
                </c:pt>
                <c:pt idx="1">
                  <c:v>-0.21292127999999977</c:v>
                </c:pt>
                <c:pt idx="2">
                  <c:v>-0.2292749479999987</c:v>
                </c:pt>
                <c:pt idx="3">
                  <c:v>-0.26462055199999845</c:v>
                </c:pt>
                <c:pt idx="4">
                  <c:v>-2.4689724800000192</c:v>
                </c:pt>
                <c:pt idx="5">
                  <c:v>-1.0277354400000007</c:v>
                </c:pt>
                <c:pt idx="6" formatCode="_-&quot;R$&quot;\ * #,##0.000_-;\-&quot;R$&quot;\ * #,##0.000_-;_-&quot;R$&quot;\ * &quot;-&quot;???_-;_-@_-">
                  <c:v>-8.0280000000000129E-2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FE-47A0-BF53-B43DA460AF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'!$Y$4709</c:f>
              <c:strCache>
                <c:ptCount val="1"/>
                <c:pt idx="0">
                  <c:v>MEDIA SEMANA </c:v>
                </c:pt>
              </c:strCache>
            </c:strRef>
          </c:tx>
          <c:spPr>
            <a:ln w="22225" cap="rnd">
              <a:gradFill>
                <a:gsLst>
                  <a:gs pos="25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'!$Y$4710:$Y$4716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53.389150640000011</c:v>
                </c:pt>
                <c:pt idx="1">
                  <c:v>14.881846576000004</c:v>
                </c:pt>
                <c:pt idx="2">
                  <c:v>14.137453648000001</c:v>
                </c:pt>
                <c:pt idx="3">
                  <c:v>11.025432112000003</c:v>
                </c:pt>
                <c:pt idx="4">
                  <c:v>183.29446128000006</c:v>
                </c:pt>
                <c:pt idx="5">
                  <c:v>81.697397120000005</c:v>
                </c:pt>
                <c:pt idx="6" formatCode="_-&quot;R$&quot;\ * #,##0.0000_-;\-&quot;R$&quot;\ * #,##0.0000_-;_-&quot;R$&quot;\ * &quot;-&quot;??_-;_-@_-">
                  <c:v>5.465440000000001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58-49C6-B3CA-85BB6BD4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'!$Z$4709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6350" cap="rnd" cmpd="dbl">
              <a:solidFill>
                <a:schemeClr val="accent2"/>
              </a:solidFill>
              <a:miter lim="800000"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'!$X$4710:$X$4716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'!$Z$4710:$Z$4716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54.770042705999998</c:v>
                </c:pt>
                <c:pt idx="1">
                  <c:v>14.865476940000001</c:v>
                </c:pt>
                <c:pt idx="2" formatCode="_-&quot;R$&quot;\ * #,##0.000_-;\-&quot;R$&quot;\ * #,##0.000_-;_-&quot;R$&quot;\ * &quot;-&quot;??_-;_-@_-">
                  <c:v>14.16226956</c:v>
                </c:pt>
                <c:pt idx="3" formatCode="_-&quot;R$&quot;\ * #,##0.000_-;\-&quot;R$&quot;\ * #,##0.000_-;_-&quot;R$&quot;\ * &quot;-&quot;??_-;_-@_-">
                  <c:v>11.047987574</c:v>
                </c:pt>
                <c:pt idx="4" formatCode="_-&quot;R$&quot;\ * #,##0.000_-;\-&quot;R$&quot;\ * #,##0.000_-;_-&quot;R$&quot;\ * &quot;-&quot;??_-;_-@_-">
                  <c:v>184.45838236000003</c:v>
                </c:pt>
                <c:pt idx="5" formatCode="_-&quot;R$&quot;\ * #,##0.000_-;\-&quot;R$&quot;\ * #,##0.000_-;_-&quot;R$&quot;\ * &quot;-&quot;??_-;_-@_-">
                  <c:v>82.248007360000003</c:v>
                </c:pt>
                <c:pt idx="6" formatCode="_-&quot;R$&quot;\ * #,##0.0000_-;\-&quot;R$&quot;\ * #,##0.0000_-;_-&quot;R$&quot;\ * &quot;-&quot;??_-;_-@_-">
                  <c:v>5.4512200000000002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958-49C6-B3CA-85BB6BD4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in"/>
        <c:minorTickMark val="out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1"/>
        <c:axPos val="r"/>
        <c:numFmt formatCode="_-&quot;R$&quot;\ * #,##0.000_-;\-&quot;R$&quot;\ * #,##0.000_-;_-&quot;R$&quot;\ * &quot;-&quot;??_-;_-@_-" sourceLinked="1"/>
        <c:majorTickMark val="out"/>
        <c:minorTickMark val="none"/>
        <c:tickLblPos val="nextTo"/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D-4CD3-82CD-C2B6219590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'!$AD$5311:$AD$5317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'!$AE$5311:$AE$5317</c:f>
              <c:numCache>
                <c:formatCode>"R$"#,##0.00_);[Red]\("R$"#,##0.00\)</c:formatCode>
                <c:ptCount val="7"/>
                <c:pt idx="0">
                  <c:v>1.7186537999997142E-2</c:v>
                </c:pt>
                <c:pt idx="1">
                  <c:v>-0.20117435200000244</c:v>
                </c:pt>
                <c:pt idx="2">
                  <c:v>-7.2249082000000797E-2</c:v>
                </c:pt>
                <c:pt idx="3">
                  <c:v>-7.6528752000001532E-2</c:v>
                </c:pt>
                <c:pt idx="4">
                  <c:v>1.2584297399999684</c:v>
                </c:pt>
                <c:pt idx="5">
                  <c:v>-0.4882146800000271</c:v>
                </c:pt>
                <c:pt idx="6">
                  <c:v>3.1019999999998937E-2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E9-4BA8-A77C-1F3F44C9F55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'!$Y$5310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'!$X$5311:$X$5317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'!$Y$5311:$Y$5317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52.377294842000005</c:v>
                </c:pt>
                <c:pt idx="1">
                  <c:v>15.079640904</c:v>
                </c:pt>
                <c:pt idx="2">
                  <c:v>14.037618325999999</c:v>
                </c:pt>
                <c:pt idx="3">
                  <c:v>10.528077567999999</c:v>
                </c:pt>
                <c:pt idx="4">
                  <c:v>183.88729853999999</c:v>
                </c:pt>
                <c:pt idx="5">
                  <c:v>80.703640959999987</c:v>
                </c:pt>
                <c:pt idx="6" formatCode="_-&quot;R$&quot;\ * #,##0.0000_-;\-&quot;R$&quot;\ * #,##0.0000_-;_-&quot;R$&quot;\ * &quot;-&quot;??_-;_-@_-">
                  <c:v>5.4470599999999996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98-449B-BC7D-76E21D8EA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'!$Z$5310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'!$X$5311:$X$5317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'!$Z$5311:$Z$5317</c:f>
              <c:numCache>
                <c:formatCode>_("R$"* #,##0.00_);_("R$"* \(#,##0.00\);_("R$"* "-"??_);_(@_)</c:formatCode>
                <c:ptCount val="7"/>
                <c:pt idx="0" formatCode="_-&quot;R$&quot;\ * #,##0.000_-;\-&quot;R$&quot;\ * #,##0.000_-;_-&quot;R$&quot;\ * &quot;-&quot;??_-;_-@_-">
                  <c:v>52.360108304000008</c:v>
                </c:pt>
                <c:pt idx="1">
                  <c:v>15.280815256000002</c:v>
                </c:pt>
                <c:pt idx="2" formatCode="_-&quot;R$&quot;\ * #,##0.000_-;\-&quot;R$&quot;\ * #,##0.000_-;_-&quot;R$&quot;\ * &quot;-&quot;??_-;_-@_-">
                  <c:v>14.109867408</c:v>
                </c:pt>
                <c:pt idx="3" formatCode="_-&quot;R$&quot;\ * #,##0.000_-;\-&quot;R$&quot;\ * #,##0.000_-;_-&quot;R$&quot;\ * &quot;-&quot;??_-;_-@_-">
                  <c:v>10.60460632</c:v>
                </c:pt>
                <c:pt idx="4" formatCode="_-&quot;R$&quot;\ * #,##0.000_-;\-&quot;R$&quot;\ * #,##0.000_-;_-&quot;R$&quot;\ * &quot;-&quot;??_-;_-@_-">
                  <c:v>182.62886880000002</c:v>
                </c:pt>
                <c:pt idx="5" formatCode="_-&quot;R$&quot;\ * #,##0.000_-;\-&quot;R$&quot;\ * #,##0.000_-;_-&quot;R$&quot;\ * &quot;-&quot;??_-;_-@_-">
                  <c:v>81.191855640000014</c:v>
                </c:pt>
                <c:pt idx="6" formatCode="_-&quot;R$&quot;\ * #,##0.0000_-;\-&quot;R$&quot;\ * #,##0.0000_-;_-&quot;R$&quot;\ * &quot;-&quot;??_-;_-@_-">
                  <c:v>5.4160400000000006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98-449B-BC7D-76E21D8EA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R$&quot;\ * #,##0.000_-;\-&quot;R$&quot;\ * #,##0.000_-;_-&quot;R$&quot;\ * &quot;-&quot;??_-;_-@_-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0"/>
        <c:axPos val="r"/>
        <c:numFmt formatCode="_-&quot;R$&quot;\ * #,##0.000_-;\-&quot;R$&quot;\ * #,##0.0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8-410F-8C92-9A609C3074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'!$AD$5311:$AD$5317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'!$AE$5311:$AE$5317</c:f>
              <c:numCache>
                <c:formatCode>"R$"#,##0.00_);[Red]\("R$"#,##0.00\)</c:formatCode>
                <c:ptCount val="7"/>
                <c:pt idx="0">
                  <c:v>1.7186537999997142E-2</c:v>
                </c:pt>
                <c:pt idx="1">
                  <c:v>-0.20117435200000244</c:v>
                </c:pt>
                <c:pt idx="2">
                  <c:v>-7.2249082000000797E-2</c:v>
                </c:pt>
                <c:pt idx="3">
                  <c:v>-7.6528752000001532E-2</c:v>
                </c:pt>
                <c:pt idx="4">
                  <c:v>1.2584297399999684</c:v>
                </c:pt>
                <c:pt idx="5">
                  <c:v>-0.4882146800000271</c:v>
                </c:pt>
                <c:pt idx="6">
                  <c:v>3.1019999999998937E-2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01-4765-B171-E36CE84B6EB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'!$Y$5410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'!$X$5411:$X$5417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'!$Y$5411:$Y$5417</c:f>
              <c:numCache>
                <c:formatCode>_("R$"* #,##0.00_);_("R$"* \(#,##0.00\);_("R$"* "-"??_);_(@_)</c:formatCode>
                <c:ptCount val="7"/>
                <c:pt idx="0">
                  <c:v>52.770388230000016</c:v>
                </c:pt>
                <c:pt idx="1">
                  <c:v>15.118340440000004</c:v>
                </c:pt>
                <c:pt idx="2">
                  <c:v>14.197863592500005</c:v>
                </c:pt>
                <c:pt idx="3">
                  <c:v>10.564795062500002</c:v>
                </c:pt>
                <c:pt idx="4">
                  <c:v>188.76219390000006</c:v>
                </c:pt>
                <c:pt idx="5">
                  <c:v>81.540546675000016</c:v>
                </c:pt>
                <c:pt idx="6">
                  <c:v>5.426540000000001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8C-4A23-9AA8-E5FFF2690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ndard"/>
        <c:varyColors val="0"/>
        <c:ser>
          <c:idx val="1"/>
          <c:order val="1"/>
          <c:tx>
            <c:strRef>
              <c:f>'TABELA LME '!$Z$5410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'!$X$5411:$X$5417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'!$Z$5411:$Z$5417</c:f>
              <c:numCache>
                <c:formatCode>_("R$"* #,##0.00_);_("R$"* \(#,##0.00\);_("R$"* "-"??_);_(@_)</c:formatCode>
                <c:ptCount val="7"/>
                <c:pt idx="0">
                  <c:v>52.377294842000005</c:v>
                </c:pt>
                <c:pt idx="1">
                  <c:v>15.079640904</c:v>
                </c:pt>
                <c:pt idx="2">
                  <c:v>14.037618325999999</c:v>
                </c:pt>
                <c:pt idx="3">
                  <c:v>10.528077567999999</c:v>
                </c:pt>
                <c:pt idx="4">
                  <c:v>183.88729853999999</c:v>
                </c:pt>
                <c:pt idx="5">
                  <c:v>80.703640959999987</c:v>
                </c:pt>
                <c:pt idx="6">
                  <c:v>5.4470599999999996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8C-4A23-9AA8-E5FFF2690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956271"/>
        <c:axId val="741951471"/>
      </c:lineChart>
      <c:catAx>
        <c:axId val="2393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At val="1"/>
        <c:auto val="1"/>
        <c:lblAlgn val="ctr"/>
        <c:lblOffset val="100"/>
        <c:noMultiLvlLbl val="0"/>
      </c:catAx>
      <c:valAx>
        <c:axId val="23936102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max"/>
        <c:crossBetween val="between"/>
        <c:majorUnit val="10"/>
        <c:minorUnit val="5"/>
      </c:valAx>
      <c:valAx>
        <c:axId val="74195147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1956271"/>
        <c:crosses val="max"/>
        <c:crossBetween val="between"/>
      </c:valAx>
      <c:catAx>
        <c:axId val="741956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19514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3D-4331-8E85-54178385C8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'!$AD$5411:$AD$5417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'!$AE$5411:$AE$5417</c:f>
              <c:numCache>
                <c:formatCode>"R$"#,##0.00_);[Red]\("R$"#,##0.00\)</c:formatCode>
                <c:ptCount val="7"/>
                <c:pt idx="0">
                  <c:v>0.39309338800001115</c:v>
                </c:pt>
                <c:pt idx="1">
                  <c:v>3.8699536000004642E-2</c:v>
                </c:pt>
                <c:pt idx="2">
                  <c:v>0.16024526650000581</c:v>
                </c:pt>
                <c:pt idx="3">
                  <c:v>3.6717494500003056E-2</c:v>
                </c:pt>
                <c:pt idx="4">
                  <c:v>4.8748953600000675</c:v>
                </c:pt>
                <c:pt idx="5">
                  <c:v>0.83690571500002875</c:v>
                </c:pt>
                <c:pt idx="6">
                  <c:v>-2.0519999999998539E-2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B6-427A-A9B5-B59C03C1E89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'!$Y$5510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44450" cap="flat">
              <a:solidFill>
                <a:schemeClr val="accent1"/>
              </a:solidFill>
              <a:prstDash val="sysDash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'!$X$5511:$X$5517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'!$Y$5511:$Y$5517</c:f>
              <c:numCache>
                <c:formatCode>_("R$"* #,##0.00_);_("R$"* \(#,##0.00\);_("R$"* "-"??_);_(@_)</c:formatCode>
                <c:ptCount val="7"/>
                <c:pt idx="0">
                  <c:v>53.547212519999995</c:v>
                </c:pt>
                <c:pt idx="1">
                  <c:v>15.623975052</c:v>
                </c:pt>
                <c:pt idx="2">
                  <c:v>14.236944804</c:v>
                </c:pt>
                <c:pt idx="3">
                  <c:v>10.642978367999998</c:v>
                </c:pt>
                <c:pt idx="4">
                  <c:v>190.35982296</c:v>
                </c:pt>
                <c:pt idx="5">
                  <c:v>82.431872279999993</c:v>
                </c:pt>
                <c:pt idx="6">
                  <c:v>5.4478799999999996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0-4ECE-AA97-3217B3B27A7F}"/>
            </c:ext>
          </c:extLst>
        </c:ser>
        <c:ser>
          <c:idx val="1"/>
          <c:order val="1"/>
          <c:tx>
            <c:strRef>
              <c:f>'TABELA LME '!$Z$5510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ash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640-4ECE-AA97-3217B3B27A7F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ash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640-4ECE-AA97-3217B3B27A7F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ash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640-4ECE-AA97-3217B3B27A7F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ash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640-4ECE-AA97-3217B3B27A7F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ash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8640-4ECE-AA97-3217B3B27A7F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ash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640-4ECE-AA97-3217B3B27A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'!$X$5511:$X$5517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'!$Z$5511:$Z$5517</c:f>
              <c:numCache>
                <c:formatCode>_("R$"* #,##0.00_);_("R$"* \(#,##0.00\);_("R$"* "-"??_);_(@_)</c:formatCode>
                <c:ptCount val="7"/>
                <c:pt idx="0">
                  <c:v>52.770388230000016</c:v>
                </c:pt>
                <c:pt idx="1">
                  <c:v>15.118340440000004</c:v>
                </c:pt>
                <c:pt idx="2">
                  <c:v>14.197863592500005</c:v>
                </c:pt>
                <c:pt idx="3">
                  <c:v>10.564795062500002</c:v>
                </c:pt>
                <c:pt idx="4">
                  <c:v>188.76219390000006</c:v>
                </c:pt>
                <c:pt idx="5">
                  <c:v>81.540546675000016</c:v>
                </c:pt>
                <c:pt idx="6">
                  <c:v>5.426540000000001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40-4ECE-AA97-3217B3B27A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dateAx>
        <c:axId val="239346143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logBase val="10"/>
          <c:orientation val="maxMin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E-47E0-9532-43F27C6664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'!$AD$5511:$AD$5517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'!$AE$5511:$AE$5517</c:f>
              <c:numCache>
                <c:formatCode>"R$"#,##0.00_);[Red]\("R$"#,##0.00\)</c:formatCode>
                <c:ptCount val="7"/>
                <c:pt idx="0">
                  <c:v>0.7768242899999791</c:v>
                </c:pt>
                <c:pt idx="1">
                  <c:v>0.50563461199999615</c:v>
                </c:pt>
                <c:pt idx="2">
                  <c:v>3.9081211499995661E-2</c:v>
                </c:pt>
                <c:pt idx="3">
                  <c:v>7.8183305499996081E-2</c:v>
                </c:pt>
                <c:pt idx="4">
                  <c:v>1.5976290599999459</c:v>
                </c:pt>
                <c:pt idx="5">
                  <c:v>0.89132560499997737</c:v>
                </c:pt>
                <c:pt idx="6">
                  <c:v>2.1339999999998582E-2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F9-4684-B548-4F05D3B4202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'!$Y$5610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'!$X$5611:$X$5617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'!$Y$5611:$Y$5617</c:f>
              <c:numCache>
                <c:formatCode>_("R$"* #,##0.00_);_("R$"* \(#,##0.00\);_("R$"* "-"??_);_(@_)</c:formatCode>
                <c:ptCount val="7"/>
                <c:pt idx="0">
                  <c:v>53.463149210000012</c:v>
                </c:pt>
                <c:pt idx="1">
                  <c:v>15.701733230000004</c:v>
                </c:pt>
                <c:pt idx="2">
                  <c:v>14.305386420000001</c:v>
                </c:pt>
                <c:pt idx="3">
                  <c:v>10.524808540000002</c:v>
                </c:pt>
                <c:pt idx="4">
                  <c:v>187.29766200000003</c:v>
                </c:pt>
                <c:pt idx="5">
                  <c:v>81.238061600000023</c:v>
                </c:pt>
                <c:pt idx="6">
                  <c:v>5.4101000000000008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E5-43C8-B870-BB6C48EC06D7}"/>
            </c:ext>
          </c:extLst>
        </c:ser>
        <c:ser>
          <c:idx val="1"/>
          <c:order val="1"/>
          <c:tx>
            <c:strRef>
              <c:f>'TABELA LME '!$Z$5610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9E5-43C8-B870-BB6C48EC06D7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9E5-43C8-B870-BB6C48EC06D7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9E5-43C8-B870-BB6C48EC06D7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9E5-43C8-B870-BB6C48EC06D7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9E5-43C8-B870-BB6C48EC06D7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9E5-43C8-B870-BB6C48EC06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'!$X$5611:$X$5617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'!$Z$5611:$Z$5617</c:f>
              <c:numCache>
                <c:formatCode>_("R$"* #,##0.00_);_("R$"* \(#,##0.00\);_("R$"* "-"??_);_(@_)</c:formatCode>
                <c:ptCount val="7"/>
                <c:pt idx="0">
                  <c:v>53.547212519999995</c:v>
                </c:pt>
                <c:pt idx="1">
                  <c:v>15.623975052</c:v>
                </c:pt>
                <c:pt idx="2">
                  <c:v>14.236944804</c:v>
                </c:pt>
                <c:pt idx="3">
                  <c:v>10.642978367999998</c:v>
                </c:pt>
                <c:pt idx="4">
                  <c:v>190.35982296</c:v>
                </c:pt>
                <c:pt idx="5">
                  <c:v>82.431872279999993</c:v>
                </c:pt>
                <c:pt idx="6">
                  <c:v>5.4478799999999996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9E5-43C8-B870-BB6C48EC0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A-4C1A-A18B-5B05689E30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'!$AD$5611:$AD$5617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'!$AE$5611:$AE$5617</c:f>
              <c:numCache>
                <c:formatCode>"R$"#,##0.00_);[Red]\("R$"#,##0.00\)</c:formatCode>
                <c:ptCount val="7"/>
                <c:pt idx="0">
                  <c:v>-8.406330999998346E-2</c:v>
                </c:pt>
                <c:pt idx="1">
                  <c:v>7.7758178000003397E-2</c:v>
                </c:pt>
                <c:pt idx="2">
                  <c:v>6.8441616000001204E-2</c:v>
                </c:pt>
                <c:pt idx="3">
                  <c:v>-0.11816982799999565</c:v>
                </c:pt>
                <c:pt idx="4">
                  <c:v>-3.0621609599999715</c:v>
                </c:pt>
                <c:pt idx="5">
                  <c:v>-1.1938106799999701</c:v>
                </c:pt>
                <c:pt idx="6">
                  <c:v>-3.7779999999998815E-2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26-4FC4-A901-B2184D37048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1"/>
          <c:order val="1"/>
          <c:tx>
            <c:strRef>
              <c:f>'TABELA LME '!$Z$5710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798-40E0-BB3D-4828AB7AD68A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798-40E0-BB3D-4828AB7AD68A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798-40E0-BB3D-4828AB7AD68A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798-40E0-BB3D-4828AB7AD68A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798-40E0-BB3D-4828AB7AD68A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798-40E0-BB3D-4828AB7AD6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'!$X$5711:$X$5717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'!$Z$5711:$Z$5717</c:f>
              <c:numCache>
                <c:formatCode>_("R$"* #,##0.00_);_("R$"* \(#,##0.00\);_("R$"* "-"??_);_(@_)</c:formatCode>
                <c:ptCount val="7"/>
                <c:pt idx="0">
                  <c:v>53.463149210000012</c:v>
                </c:pt>
                <c:pt idx="1">
                  <c:v>15.701733230000004</c:v>
                </c:pt>
                <c:pt idx="2">
                  <c:v>14.305386420000001</c:v>
                </c:pt>
                <c:pt idx="3">
                  <c:v>10.524808540000002</c:v>
                </c:pt>
                <c:pt idx="4">
                  <c:v>187.29766200000003</c:v>
                </c:pt>
                <c:pt idx="5">
                  <c:v>81.238061600000023</c:v>
                </c:pt>
                <c:pt idx="6">
                  <c:v>5.4101000000000008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798-40E0-BB3D-4828AB7A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0"/>
          <c:order val="0"/>
          <c:tx>
            <c:strRef>
              <c:f>'TABELA LME '!$Y$5710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'!$X$5711:$X$5717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'!$Y$5711:$Y$5717</c:f>
              <c:numCache>
                <c:formatCode>_("R$"* #,##0.00_);_("R$"* \(#,##0.00\);_("R$"* "-"??_);_(@_)</c:formatCode>
                <c:ptCount val="7"/>
                <c:pt idx="0">
                  <c:v>52.934930004000009</c:v>
                </c:pt>
                <c:pt idx="1">
                  <c:v>15.809562868</c:v>
                </c:pt>
                <c:pt idx="2">
                  <c:v>14.367832028</c:v>
                </c:pt>
                <c:pt idx="3">
                  <c:v>10.425682388000002</c:v>
                </c:pt>
                <c:pt idx="4">
                  <c:v>182.0251686</c:v>
                </c:pt>
                <c:pt idx="5">
                  <c:v>80.683726640000003</c:v>
                </c:pt>
                <c:pt idx="6">
                  <c:v>5.3200400000000005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98-40E0-BB3D-4828AB7A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60719"/>
        <c:axId val="1474632800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74632800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160719"/>
        <c:crosses val="max"/>
        <c:crossBetween val="between"/>
      </c:valAx>
      <c:catAx>
        <c:axId val="109616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6328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B-469C-B431-288A1E15A5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'!$AD$5711:$AD$5717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'!$AE$5711:$AE$5717</c:f>
              <c:numCache>
                <c:formatCode>"R$"#,##0.00_);[Red]\("R$"#,##0.00\)</c:formatCode>
                <c:ptCount val="7"/>
                <c:pt idx="0">
                  <c:v>-0.52821920600000283</c:v>
                </c:pt>
                <c:pt idx="1">
                  <c:v>0.10782963799999656</c:v>
                </c:pt>
                <c:pt idx="2">
                  <c:v>6.2445607999999098E-2</c:v>
                </c:pt>
                <c:pt idx="3">
                  <c:v>-9.9126152000000189E-2</c:v>
                </c:pt>
                <c:pt idx="4">
                  <c:v>-5.2724934000000303</c:v>
                </c:pt>
                <c:pt idx="5">
                  <c:v>-0.55433496000001981</c:v>
                </c:pt>
                <c:pt idx="6">
                  <c:v>-9.0060000000000251E-2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C2-473A-A4C7-2126D98C28B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1"/>
          <c:order val="1"/>
          <c:tx>
            <c:strRef>
              <c:f>'TABELA LME '!$Z$5810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FB-4D9D-A888-262010AA1EF2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FB-4D9D-A888-262010AA1EF2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FB-4D9D-A888-262010AA1EF2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FB-4D9D-A888-262010AA1EF2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FB-4D9D-A888-262010AA1EF2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FB-4D9D-A888-262010AA1E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'!$X$5811:$X$5817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'!$Z$5811:$Z$5817</c:f>
              <c:numCache>
                <c:formatCode>_("R$"* #,##0.00_);_("R$"* \(#,##0.00\);_("R$"* "-"??_);_(@_)</c:formatCode>
                <c:ptCount val="7"/>
                <c:pt idx="0">
                  <c:v>52.934930004000009</c:v>
                </c:pt>
                <c:pt idx="1">
                  <c:v>15.809562868</c:v>
                </c:pt>
                <c:pt idx="2">
                  <c:v>14.367832028</c:v>
                </c:pt>
                <c:pt idx="3">
                  <c:v>10.425682388000002</c:v>
                </c:pt>
                <c:pt idx="4">
                  <c:v>182.0251686</c:v>
                </c:pt>
                <c:pt idx="5">
                  <c:v>80.683726640000003</c:v>
                </c:pt>
                <c:pt idx="6">
                  <c:v>5.3200400000000005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9FB-4D9D-A888-262010AA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0"/>
          <c:order val="0"/>
          <c:tx>
            <c:strRef>
              <c:f>'TABELA LME '!$Y$5810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'!$X$5811:$X$5817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'!$Y$5811:$Y$5817</c:f>
              <c:numCache>
                <c:formatCode>_("R$"* #,##0.00_);_("R$"* \(#,##0.00\);_("R$"* "-"??_);_(@_)</c:formatCode>
                <c:ptCount val="7"/>
                <c:pt idx="0">
                  <c:v>53.395505172000007</c:v>
                </c:pt>
                <c:pt idx="1">
                  <c:v>15.730692312000002</c:v>
                </c:pt>
                <c:pt idx="2">
                  <c:v>14.104995680000002</c:v>
                </c:pt>
                <c:pt idx="3">
                  <c:v>10.430665612</c:v>
                </c:pt>
                <c:pt idx="4">
                  <c:v>182.12383206000001</c:v>
                </c:pt>
                <c:pt idx="5">
                  <c:v>80.475179280000006</c:v>
                </c:pt>
                <c:pt idx="6">
                  <c:v>5.3266600000000004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9FB-4D9D-A888-262010AA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60719"/>
        <c:axId val="1474632800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74632800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160719"/>
        <c:crosses val="max"/>
        <c:crossBetween val="between"/>
      </c:valAx>
      <c:catAx>
        <c:axId val="109616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6328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A-4810-AFE8-37266AD72D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'!$AD$5811:$AD$5817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'!$AE$5811:$AE$5817</c:f>
              <c:numCache>
                <c:formatCode>"R$"#,##0.00_);[Red]\("R$"#,##0.00\)</c:formatCode>
                <c:ptCount val="7"/>
                <c:pt idx="0">
                  <c:v>0.46057516799999831</c:v>
                </c:pt>
                <c:pt idx="1">
                  <c:v>-7.887055599999826E-2</c:v>
                </c:pt>
                <c:pt idx="2">
                  <c:v>-0.26283634799999867</c:v>
                </c:pt>
                <c:pt idx="3">
                  <c:v>4.9832239999982875E-3</c:v>
                </c:pt>
                <c:pt idx="4">
                  <c:v>9.8663460000011582E-2</c:v>
                </c:pt>
                <c:pt idx="5">
                  <c:v>-0.20854735999999718</c:v>
                </c:pt>
                <c:pt idx="6">
                  <c:v>6.6199999999998482E-3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92-4058-A966-98579896C44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1"/>
          <c:order val="1"/>
          <c:tx>
            <c:strRef>
              <c:f>'TABELA LME '!$Z$5910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9B-4FF8-9410-504D530C6F7C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9B-4FF8-9410-504D530C6F7C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9B-4FF8-9410-504D530C6F7C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79B-4FF8-9410-504D530C6F7C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79B-4FF8-9410-504D530C6F7C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79B-4FF8-9410-504D530C6F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'!$X$5911:$X$5917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'!$Z$5911:$Z$5917</c:f>
              <c:numCache>
                <c:formatCode>_("R$"* #,##0.00_);_("R$"* \(#,##0.00\);_("R$"* "-"??_);_(@_)</c:formatCode>
                <c:ptCount val="7"/>
                <c:pt idx="0">
                  <c:v>53.395505172000007</c:v>
                </c:pt>
                <c:pt idx="1">
                  <c:v>15.730692312000002</c:v>
                </c:pt>
                <c:pt idx="2">
                  <c:v>14.104995680000002</c:v>
                </c:pt>
                <c:pt idx="3">
                  <c:v>10.430665612</c:v>
                </c:pt>
                <c:pt idx="4">
                  <c:v>182.12383206000001</c:v>
                </c:pt>
                <c:pt idx="5">
                  <c:v>80.475179280000006</c:v>
                </c:pt>
                <c:pt idx="6">
                  <c:v>5.3266600000000004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79B-4FF8-9410-504D530C6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0"/>
          <c:order val="0"/>
          <c:tx>
            <c:strRef>
              <c:f>'TABELA LME '!$Y$5910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'!$X$5911:$X$5917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'!$Y$5911:$Y$5917</c:f>
              <c:numCache>
                <c:formatCode>_("R$"* #,##0.00_);_("R$"* \(#,##0.00\);_("R$"* "-"??_);_(@_)</c:formatCode>
                <c:ptCount val="7"/>
                <c:pt idx="0">
                  <c:v>55.210062618000009</c:v>
                </c:pt>
                <c:pt idx="1">
                  <c:v>16.172784593999999</c:v>
                </c:pt>
                <c:pt idx="2">
                  <c:v>14.314095036000003</c:v>
                </c:pt>
                <c:pt idx="3">
                  <c:v>10.494906426000002</c:v>
                </c:pt>
                <c:pt idx="4">
                  <c:v>192.01483782000003</c:v>
                </c:pt>
                <c:pt idx="5">
                  <c:v>80.429500259999998</c:v>
                </c:pt>
                <c:pt idx="6">
                  <c:v>5.3303400000000005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79B-4FF8-9410-504D530C6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60719"/>
        <c:axId val="1474632800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74632800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160719"/>
        <c:crosses val="max"/>
        <c:crossBetween val="between"/>
      </c:valAx>
      <c:catAx>
        <c:axId val="109616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6328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B-4415-87F2-7C8A3E4A27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'!$AD$5911:$AD$5917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'!$AE$5911:$AE$5917</c:f>
              <c:numCache>
                <c:formatCode>"R$"#,##0.00_);[Red]\("R$"#,##0.00\)</c:formatCode>
                <c:ptCount val="7"/>
                <c:pt idx="0">
                  <c:v>1.814557446000002</c:v>
                </c:pt>
                <c:pt idx="1">
                  <c:v>0.44209228199999728</c:v>
                </c:pt>
                <c:pt idx="2">
                  <c:v>0.20909935600000118</c:v>
                </c:pt>
                <c:pt idx="3">
                  <c:v>6.4240814000001478E-2</c:v>
                </c:pt>
                <c:pt idx="4">
                  <c:v>9.891005760000013</c:v>
                </c:pt>
                <c:pt idx="5">
                  <c:v>-4.5679020000008563E-2</c:v>
                </c:pt>
                <c:pt idx="6">
                  <c:v>3.6800000000001276E-3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82-4A52-BBFA-6C3DE2FD486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1"/>
          <c:order val="1"/>
          <c:tx>
            <c:strRef>
              <c:f>'TABELA LME '!$Z$6010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CA-4B76-8F4D-F4FA3D5BA4A3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CA-4B76-8F4D-F4FA3D5BA4A3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CA-4B76-8F4D-F4FA3D5BA4A3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CA-4B76-8F4D-F4FA3D5BA4A3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CA-4B76-8F4D-F4FA3D5BA4A3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ACA-4B76-8F4D-F4FA3D5BA4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'!$X$6011:$X$6017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'!$Z$6011:$Z$6017</c:f>
              <c:numCache>
                <c:formatCode>_("R$"* #,##0.00_);_("R$"* \(#,##0.00\);_("R$"* "-"??_);_(@_)</c:formatCode>
                <c:ptCount val="7"/>
                <c:pt idx="0">
                  <c:v>55.210062618000009</c:v>
                </c:pt>
                <c:pt idx="1">
                  <c:v>16.172784593999999</c:v>
                </c:pt>
                <c:pt idx="2">
                  <c:v>14.314095036000003</c:v>
                </c:pt>
                <c:pt idx="3">
                  <c:v>10.494906426000002</c:v>
                </c:pt>
                <c:pt idx="4">
                  <c:v>192.01483782000003</c:v>
                </c:pt>
                <c:pt idx="5">
                  <c:v>80.429500259999998</c:v>
                </c:pt>
                <c:pt idx="6">
                  <c:v>5.3303400000000005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ACA-4B76-8F4D-F4FA3D5BA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0"/>
          <c:order val="0"/>
          <c:tx>
            <c:strRef>
              <c:f>'TABELA LME '!$Y$6010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'!$X$6011:$X$6017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'!$Y$6011:$Y$6017</c:f>
              <c:numCache>
                <c:formatCode>_("R$"* #,##0.00_);_("R$"* \(#,##0.00\);_("R$"* "-"??_);_(@_)</c:formatCode>
                <c:ptCount val="7"/>
                <c:pt idx="0">
                  <c:v>57.247403135999996</c:v>
                </c:pt>
                <c:pt idx="1">
                  <c:v>16.528916488</c:v>
                </c:pt>
                <c:pt idx="2">
                  <c:v>14.701746704</c:v>
                </c:pt>
                <c:pt idx="3">
                  <c:v>10.547485792</c:v>
                </c:pt>
                <c:pt idx="4">
                  <c:v>195.73843391999998</c:v>
                </c:pt>
                <c:pt idx="5">
                  <c:v>81.381426480000002</c:v>
                </c:pt>
                <c:pt idx="6">
                  <c:v>5.3410399999999996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ACA-4B76-8F4D-F4FA3D5BA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60719"/>
        <c:axId val="1474632800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74632800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160719"/>
        <c:crosses val="max"/>
        <c:crossBetween val="between"/>
      </c:valAx>
      <c:catAx>
        <c:axId val="109616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6328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A-4EB9-9102-B7BF8A404E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'!$AD$6011:$AD$6017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'!$AE$6011:$AE$6017</c:f>
              <c:numCache>
                <c:formatCode>"R$"#,##0.00_);[Red]\("R$"#,##0.00\)</c:formatCode>
                <c:ptCount val="7"/>
                <c:pt idx="0" formatCode="_-&quot;R$&quot;\ * #,##0.00_-;\-&quot;R$&quot;\ * #,##0.00_-;_-&quot;R$&quot;\ * &quot;-&quot;???_-;_-@_-">
                  <c:v>2.0373405179999864</c:v>
                </c:pt>
                <c:pt idx="1">
                  <c:v>0.35613189400000067</c:v>
                </c:pt>
                <c:pt idx="2">
                  <c:v>0.38765166799999662</c:v>
                </c:pt>
                <c:pt idx="3">
                  <c:v>5.2579365999998018E-2</c:v>
                </c:pt>
                <c:pt idx="4">
                  <c:v>3.723596099999952</c:v>
                </c:pt>
                <c:pt idx="5">
                  <c:v>0.95192622000000426</c:v>
                </c:pt>
                <c:pt idx="6">
                  <c:v>1.0699999999999044E-2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21-477E-8F40-86BADBD2693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_-&quot;R$&quot;\ * #,##0.00_-;\-&quot;R$&quot;\ * #,##0.00_-;_-&quot;R$&quot;\ * &quot;-&quot;???_-;_-@_-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1"/>
          <c:order val="1"/>
          <c:tx>
            <c:strRef>
              <c:f>'TABELA LME '!$Z$6110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FD-497E-88BC-2BD957B7FC01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FD-497E-88BC-2BD957B7FC01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FD-497E-88BC-2BD957B7FC01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EFD-497E-88BC-2BD957B7FC01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EFD-497E-88BC-2BD957B7FC01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EFD-497E-88BC-2BD957B7FC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'!$X$6111:$X$6117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'!$Z$6111:$Z$6117</c:f>
              <c:numCache>
                <c:formatCode>_("R$"* #,##0.00_);_("R$"* \(#,##0.00\);_("R$"* "-"??_);_(@_)</c:formatCode>
                <c:ptCount val="7"/>
                <c:pt idx="0">
                  <c:v>57.247403135999996</c:v>
                </c:pt>
                <c:pt idx="1">
                  <c:v>16.528916488</c:v>
                </c:pt>
                <c:pt idx="2">
                  <c:v>14.701746704</c:v>
                </c:pt>
                <c:pt idx="3">
                  <c:v>10.547485792</c:v>
                </c:pt>
                <c:pt idx="4">
                  <c:v>195.73843391999998</c:v>
                </c:pt>
                <c:pt idx="5">
                  <c:v>81.381426480000002</c:v>
                </c:pt>
                <c:pt idx="6">
                  <c:v>5.3410399999999996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EFD-497E-88BC-2BD957B7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0"/>
          <c:order val="0"/>
          <c:tx>
            <c:strRef>
              <c:f>'TABELA LME '!$Y$6110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4"/>
              <c:layout>
                <c:manualLayout>
                  <c:x val="-2.2696588213829593E-2"/>
                  <c:y val="-0.121938353135965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EFD-497E-88BC-2BD957B7FC0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'!$X$6111:$X$6117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'!$Y$6111:$Y$6117</c:f>
              <c:numCache>
                <c:formatCode>_("R$"* #,##0.00_);_("R$"* \(#,##0.00\);_("R$"* "-"??_);_(@_)</c:formatCode>
                <c:ptCount val="7"/>
                <c:pt idx="0">
                  <c:v>57.786192999999997</c:v>
                </c:pt>
                <c:pt idx="1">
                  <c:v>16.917158500000003</c:v>
                </c:pt>
                <c:pt idx="2">
                  <c:v>15.089987500000001</c:v>
                </c:pt>
                <c:pt idx="3">
                  <c:v>10.613746000000001</c:v>
                </c:pt>
                <c:pt idx="4">
                  <c:v>193.34285250000002</c:v>
                </c:pt>
                <c:pt idx="5">
                  <c:v>81.758807500000017</c:v>
                </c:pt>
                <c:pt idx="6">
                  <c:v>5.4575000000000005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EFD-497E-88BC-2BD957B7F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60719"/>
        <c:axId val="1474632800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74632800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160719"/>
        <c:crosses val="max"/>
        <c:crossBetween val="between"/>
      </c:valAx>
      <c:catAx>
        <c:axId val="109616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6328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F-45F8-AACC-9E2645DE72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34797347770649E-2"/>
          <c:y val="7.5953792982880811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3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'!$AD$6111:$AD$6117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'!$AE$6111:$AE$6117</c:f>
              <c:numCache>
                <c:formatCode>"R$"#,##0.00_);[Red]\("R$"#,##0.00\)</c:formatCode>
                <c:ptCount val="7"/>
                <c:pt idx="0" formatCode="_-&quot;R$&quot;\ * #,##0.00_-;\-&quot;R$&quot;\ * #,##0.00_-;_-&quot;R$&quot;\ * &quot;-&quot;???_-;_-@_-">
                  <c:v>0.53878986400000173</c:v>
                </c:pt>
                <c:pt idx="1">
                  <c:v>0.38824201200000275</c:v>
                </c:pt>
                <c:pt idx="2">
                  <c:v>0.38824079600000161</c:v>
                </c:pt>
                <c:pt idx="3">
                  <c:v>6.6260208000000986E-2</c:v>
                </c:pt>
                <c:pt idx="4">
                  <c:v>-2.3955814199999566</c:v>
                </c:pt>
                <c:pt idx="5">
                  <c:v>0.37738102000001561</c:v>
                </c:pt>
                <c:pt idx="6">
                  <c:v>0.1164600000000009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E2-4CBB-A436-68223C6BDC3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_-&quot;R$&quot;\ * #,##0.00_-;\-&quot;R$&quot;\ * #,##0.00_-;_-&quot;R$&quot;\ * &quot;-&quot;???_-;_-@_-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1"/>
          <c:order val="1"/>
          <c:tx>
            <c:strRef>
              <c:f>'TABELA LME '!$Z$6210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75-4BC3-AA91-479254959EBB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75-4BC3-AA91-479254959EBB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75-4BC3-AA91-479254959EBB}"/>
              </c:ext>
            </c:extLst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75-4BC3-AA91-479254959EBB}"/>
              </c:ext>
            </c:extLst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D75-4BC3-AA91-479254959EBB}"/>
              </c:ext>
            </c:extLst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15000"/>
                        <a:satMod val="180000"/>
                      </a:schemeClr>
                    </a:gs>
                    <a:gs pos="50000">
                      <a:schemeClr val="accent2">
                        <a:shade val="45000"/>
                        <a:satMod val="170000"/>
                      </a:schemeClr>
                    </a:gs>
                    <a:gs pos="70000">
                      <a:schemeClr val="accent2">
                        <a:tint val="99000"/>
                        <a:shade val="65000"/>
                        <a:satMod val="155000"/>
                      </a:schemeClr>
                    </a:gs>
                    <a:gs pos="100000">
                      <a:schemeClr val="accent2">
                        <a:tint val="95500"/>
                        <a:shade val="100000"/>
                        <a:satMod val="15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2"/>
                  </a:solidFill>
                  <a:round/>
                </a:ln>
                <a:effectLst>
                  <a:outerShdw blurRad="63500" dist="38100" dir="5400000" rotWithShape="0">
                    <a:srgbClr val="000000">
                      <a:alpha val="4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glow" dir="t">
                    <a:rot lat="0" lon="0" rev="6360000"/>
                  </a:lightRig>
                </a:scene3d>
                <a:sp3d contourW="1000" prstMaterial="flat">
                  <a:bevelT w="95250" h="101600"/>
                  <a:contourClr>
                    <a:scrgbClr r="0" g="0" b="0">
                      <a:satMod val="300000"/>
                    </a:scrgbClr>
                  </a:contourClr>
                </a:sp3d>
              </c:spPr>
            </c:marker>
            <c:bubble3D val="0"/>
            <c:spPr>
              <a:ln w="34925" cap="rnd">
                <a:solidFill>
                  <a:schemeClr val="accent2"/>
                </a:solidFill>
                <a:prstDash val="sysDot"/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D75-4BC3-AA91-479254959E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'!$X$6211:$X$6217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'!$Z$6211:$Z$6217</c:f>
              <c:numCache>
                <c:formatCode>_("R$"* #,##0.00_);_("R$"* \(#,##0.00\);_("R$"* "-"??_);_(@_)</c:formatCode>
                <c:ptCount val="7"/>
                <c:pt idx="0">
                  <c:v>57.786192999999997</c:v>
                </c:pt>
                <c:pt idx="1">
                  <c:v>16.917158500000003</c:v>
                </c:pt>
                <c:pt idx="2">
                  <c:v>15.089987500000001</c:v>
                </c:pt>
                <c:pt idx="3">
                  <c:v>10.613746000000001</c:v>
                </c:pt>
                <c:pt idx="4">
                  <c:v>193.34285250000002</c:v>
                </c:pt>
                <c:pt idx="5">
                  <c:v>81.758807500000017</c:v>
                </c:pt>
                <c:pt idx="6">
                  <c:v>5.4575000000000005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D75-4BC3-AA91-479254959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0"/>
          <c:order val="0"/>
          <c:tx>
            <c:strRef>
              <c:f>'TABELA LME '!$Y$6210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4"/>
              <c:layout>
                <c:manualLayout>
                  <c:x val="-2.2696588213829593E-2"/>
                  <c:y val="-0.121938353135965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75-4BC3-AA91-479254959EBB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'!$X$6211:$X$6217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'!$Y$6211:$Y$6217</c:f>
              <c:numCache>
                <c:formatCode>_("R$"* #,##0.00_);_("R$"* \(#,##0.00\);_("R$"* "-"??_);_(@_)</c:formatCode>
                <c:ptCount val="7"/>
                <c:pt idx="0">
                  <c:v>57.614722236000006</c:v>
                </c:pt>
                <c:pt idx="1">
                  <c:v>17.542186903999998</c:v>
                </c:pt>
                <c:pt idx="2">
                  <c:v>15.181361160000002</c:v>
                </c:pt>
                <c:pt idx="3">
                  <c:v>10.565450496000002</c:v>
                </c:pt>
                <c:pt idx="4">
                  <c:v>191.41786614</c:v>
                </c:pt>
                <c:pt idx="5">
                  <c:v>80.967259520000013</c:v>
                </c:pt>
                <c:pt idx="6">
                  <c:v>5.3949400000000001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D75-4BC3-AA91-479254959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160719"/>
        <c:axId val="1474632800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74632800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160719"/>
        <c:crosses val="max"/>
        <c:crossBetween val="between"/>
      </c:valAx>
      <c:catAx>
        <c:axId val="1096160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6328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FB-4DA1-AB6F-207AA3AD4E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'!$AD$6211:$AD$6217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'!$AE$6211:$AE$6217</c:f>
              <c:numCache>
                <c:formatCode>"R$"#,##0.00_);[Red]\("R$"#,##0.00\)</c:formatCode>
                <c:ptCount val="7"/>
                <c:pt idx="0">
                  <c:v>-0.1714707639999915</c:v>
                </c:pt>
                <c:pt idx="1">
                  <c:v>0.62502840399999471</c:v>
                </c:pt>
                <c:pt idx="2">
                  <c:v>9.1373660000000356E-2</c:v>
                </c:pt>
                <c:pt idx="3">
                  <c:v>-4.8295503999998601E-2</c:v>
                </c:pt>
                <c:pt idx="4">
                  <c:v>-1.9249863600000197</c:v>
                </c:pt>
                <c:pt idx="5">
                  <c:v>-0.79154798000000426</c:v>
                </c:pt>
                <c:pt idx="6">
                  <c:v>-6.2560000000000393E-2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46-4DB5-9E8A-436B5228B21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'!$Y$6310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6C0E-49BC-A628-60F5DCFF15DA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C0E-49BC-A628-60F5DCFF15DA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C0E-49BC-A628-60F5DCFF15DA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C0E-49BC-A628-60F5DCFF15DA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C0E-49BC-A628-60F5DCFF15DA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C0E-49BC-A628-60F5DCFF15DA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'!$X$6311:$X$6317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'!$Y$6311:$Y$6317</c:f>
              <c:numCache>
                <c:formatCode>_("R$"* #,##0.00_);_("R$"* \(#,##0.00\);_("R$"* "-"??_);_(@_)</c:formatCode>
                <c:ptCount val="7"/>
                <c:pt idx="0">
                  <c:v>58.878170135999994</c:v>
                </c:pt>
                <c:pt idx="1">
                  <c:v>17.198306837999997</c:v>
                </c:pt>
                <c:pt idx="2">
                  <c:v>15.401524913999998</c:v>
                </c:pt>
                <c:pt idx="3">
                  <c:v>10.685106612</c:v>
                </c:pt>
                <c:pt idx="4">
                  <c:v>194.60716259399999</c:v>
                </c:pt>
                <c:pt idx="5">
                  <c:v>80.978695200000004</c:v>
                </c:pt>
                <c:pt idx="6">
                  <c:v>5.3699399999999997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0E-49BC-A628-60F5DCFF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'!$Z$6310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C0E-49BC-A628-60F5DCFF15D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6C0E-49BC-A628-60F5DCFF15D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6C0E-49BC-A628-60F5DCFF15D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6C0E-49BC-A628-60F5DCFF15D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9-6C0E-49BC-A628-60F5DCFF15D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B-6C0E-49BC-A628-60F5DCFF15DA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0E-49BC-A628-60F5DCFF15DA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0E-49BC-A628-60F5DCFF15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'!$X$6311:$X$6317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'!$Z$6311:$Z$6317</c:f>
              <c:numCache>
                <c:formatCode>_("R$"* #,##0.00_);_("R$"* \(#,##0.00\);_("R$"* "-"??_);_(@_)</c:formatCode>
                <c:ptCount val="7"/>
                <c:pt idx="0">
                  <c:v>57.614722236000006</c:v>
                </c:pt>
                <c:pt idx="1">
                  <c:v>17.542186903999998</c:v>
                </c:pt>
                <c:pt idx="2">
                  <c:v>15.181361160000002</c:v>
                </c:pt>
                <c:pt idx="3">
                  <c:v>10.565450496000002</c:v>
                </c:pt>
                <c:pt idx="4">
                  <c:v>191.41786614</c:v>
                </c:pt>
                <c:pt idx="5">
                  <c:v>80.967259520000013</c:v>
                </c:pt>
                <c:pt idx="6">
                  <c:v>5.3949400000000001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C0E-49BC-A628-60F5DCFF1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F-4295-95D2-CAF18F68FA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'!$AD$6311:$AD$6317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'!$AE$6311:$AE$6317</c:f>
              <c:numCache>
                <c:formatCode>"R$"#,##0.00_);[Red]\("R$"#,##0.00\)</c:formatCode>
                <c:ptCount val="7"/>
                <c:pt idx="0">
                  <c:v>1.2634478999999885</c:v>
                </c:pt>
                <c:pt idx="1">
                  <c:v>-0.34388006600000054</c:v>
                </c:pt>
                <c:pt idx="2">
                  <c:v>0.2201637539999961</c:v>
                </c:pt>
                <c:pt idx="3">
                  <c:v>0.11965611599999804</c:v>
                </c:pt>
                <c:pt idx="4">
                  <c:v>3.1892964539999866</c:v>
                </c:pt>
                <c:pt idx="5">
                  <c:v>1.1435679999991066E-2</c:v>
                </c:pt>
                <c:pt idx="6">
                  <c:v>-2.5000000000000355E-2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CA-4B4C-919F-92AE0A6AE79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'!$Y$6410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CD1-454B-9A12-759A9E78FE48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D1-454B-9A12-759A9E78FE48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D1-454B-9A12-759A9E78FE48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D1-454B-9A12-759A9E78FE48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D1-454B-9A12-759A9E78FE48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D1-454B-9A12-759A9E78FE48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'!$X$6411:$X$6417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'!$Y$6411:$Y$6417</c:f>
              <c:numCache>
                <c:formatCode>_("R$"* #,##0.00_);_("R$"* \(#,##0.00\);_("R$"* "-"??_);_(@_)</c:formatCode>
                <c:ptCount val="7"/>
                <c:pt idx="0">
                  <c:v>57.467203667999996</c:v>
                </c:pt>
                <c:pt idx="1">
                  <c:v>17.176056912</c:v>
                </c:pt>
                <c:pt idx="2">
                  <c:v>15.351718284</c:v>
                </c:pt>
                <c:pt idx="3">
                  <c:v>10.773691361999999</c:v>
                </c:pt>
                <c:pt idx="4">
                  <c:v>193.37559948000001</c:v>
                </c:pt>
                <c:pt idx="5">
                  <c:v>80.038964879999995</c:v>
                </c:pt>
                <c:pt idx="6">
                  <c:v>5.3688599999999997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D1-454B-9A12-759A9E78F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'!$Z$6410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ACD1-454B-9A12-759A9E78FE4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ACD1-454B-9A12-759A9E78FE4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ACD1-454B-9A12-759A9E78FE4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ACD1-454B-9A12-759A9E78FE4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ACD1-454B-9A12-759A9E78FE4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ACD1-454B-9A12-759A9E78FE48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CD1-454B-9A12-759A9E78FE48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D1-454B-9A12-759A9E78FE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'!$X$6411:$X$6417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'!$Z$6411:$Z$6417</c:f>
              <c:numCache>
                <c:formatCode>_("R$"* #,##0.00_);_("R$"* \(#,##0.00\);_("R$"* "-"??_);_(@_)</c:formatCode>
                <c:ptCount val="7"/>
                <c:pt idx="0">
                  <c:v>58.878170135999994</c:v>
                </c:pt>
                <c:pt idx="1">
                  <c:v>17.198306837999997</c:v>
                </c:pt>
                <c:pt idx="2">
                  <c:v>15.401524913999998</c:v>
                </c:pt>
                <c:pt idx="3">
                  <c:v>10.685106612</c:v>
                </c:pt>
                <c:pt idx="4">
                  <c:v>194.60716259399999</c:v>
                </c:pt>
                <c:pt idx="5">
                  <c:v>80.978695200000004</c:v>
                </c:pt>
                <c:pt idx="6">
                  <c:v>5.3699399999999997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CD1-454B-9A12-759A9E78F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4-445A-941B-E33CBD4CF8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'!$AD$6411:$AD$6417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'!$AE$6411:$AE$6417</c:f>
              <c:numCache>
                <c:formatCode>"R$"#,##0.00_);[Red]\("R$"#,##0.00\)</c:formatCode>
                <c:ptCount val="7"/>
                <c:pt idx="0">
                  <c:v>-1.410966467999998</c:v>
                </c:pt>
                <c:pt idx="1">
                  <c:v>-2.2249925999997089E-2</c:v>
                </c:pt>
                <c:pt idx="2">
                  <c:v>-4.9806629999997298E-2</c:v>
                </c:pt>
                <c:pt idx="3">
                  <c:v>8.8584749999998991E-2</c:v>
                </c:pt>
                <c:pt idx="4">
                  <c:v>-1.2315631139999823</c:v>
                </c:pt>
                <c:pt idx="5">
                  <c:v>-0.93973032000000956</c:v>
                </c:pt>
                <c:pt idx="6">
                  <c:v>-1.0799999999999699E-3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83-494E-A70C-048C2D800E6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'!$Y$6510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669-4238-A3A5-FDCF67516AED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69-4238-A3A5-FDCF67516AED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9-4238-A3A5-FDCF67516AED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69-4238-A3A5-FDCF67516AED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69-4238-A3A5-FDCF67516AED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69-4238-A3A5-FDCF67516AED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'!$X$6511:$X$6517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'!$Y$6511:$Y$6517</c:f>
              <c:numCache>
                <c:formatCode>_("R$"* #,##0.00_);_("R$"* \(#,##0.00\);_("R$"* "-"??_);_(@_)</c:formatCode>
                <c:ptCount val="7"/>
                <c:pt idx="0">
                  <c:v>57.494639784</c:v>
                </c:pt>
                <c:pt idx="1">
                  <c:v>17.059158059999998</c:v>
                </c:pt>
                <c:pt idx="2">
                  <c:v>15.139770744</c:v>
                </c:pt>
                <c:pt idx="3">
                  <c:v>10.860793992</c:v>
                </c:pt>
                <c:pt idx="4">
                  <c:v>195.29063207999999</c:v>
                </c:pt>
                <c:pt idx="5">
                  <c:v>78.642373919999997</c:v>
                </c:pt>
                <c:pt idx="6">
                  <c:v>5.3036399999999997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9-4238-A3A5-FDCF67516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'!$Z$6510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2669-4238-A3A5-FDCF67516A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2669-4238-A3A5-FDCF67516AE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2669-4238-A3A5-FDCF67516AE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2669-4238-A3A5-FDCF67516AE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2669-4238-A3A5-FDCF67516AE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2669-4238-A3A5-FDCF67516AED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69-4238-A3A5-FDCF67516AED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69-4238-A3A5-FDCF67516A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'!$X$6511:$X$6517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'!$Z$6511:$Z$6517</c:f>
              <c:numCache>
                <c:formatCode>_("R$"* #,##0.00_);_("R$"* \(#,##0.00\);_("R$"* "-"??_);_(@_)</c:formatCode>
                <c:ptCount val="7"/>
                <c:pt idx="0">
                  <c:v>57.467203667999996</c:v>
                </c:pt>
                <c:pt idx="1">
                  <c:v>17.176056912</c:v>
                </c:pt>
                <c:pt idx="2">
                  <c:v>15.351718284</c:v>
                </c:pt>
                <c:pt idx="3">
                  <c:v>10.773691361999999</c:v>
                </c:pt>
                <c:pt idx="4">
                  <c:v>193.37559948000001</c:v>
                </c:pt>
                <c:pt idx="5">
                  <c:v>80.038964879999995</c:v>
                </c:pt>
                <c:pt idx="6">
                  <c:v>5.3688599999999997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669-4238-A3A5-FDCF67516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6-4321-AD4C-E8B8FF7A1F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'!$AD$6511:$AD$6517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'!$AE$6511:$AE$6517</c:f>
              <c:numCache>
                <c:formatCode>"R$"#,##0.00_);[Red]\("R$"#,##0.00\)</c:formatCode>
                <c:ptCount val="7"/>
                <c:pt idx="0">
                  <c:v>2.7436116000004063E-2</c:v>
                </c:pt>
                <c:pt idx="1">
                  <c:v>-0.11689885200000205</c:v>
                </c:pt>
                <c:pt idx="2">
                  <c:v>-0.2119475400000006</c:v>
                </c:pt>
                <c:pt idx="3">
                  <c:v>8.7102630000000403E-2</c:v>
                </c:pt>
                <c:pt idx="4">
                  <c:v>1.9150325999999893</c:v>
                </c:pt>
                <c:pt idx="5">
                  <c:v>-1.3965909599999975</c:v>
                </c:pt>
                <c:pt idx="6">
                  <c:v>-6.5220000000000056E-2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83-4EBF-8FE2-F35F5F506EAC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'!$Y$6610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BA2-4ABA-AC66-A97748B2CD29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A2-4ABA-AC66-A97748B2CD29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A2-4ABA-AC66-A97748B2CD29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A2-4ABA-AC66-A97748B2CD29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A2-4ABA-AC66-A97748B2CD29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A2-4ABA-AC66-A97748B2CD29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'!$X$6611:$X$6617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'!$Y$6611:$Y$6617</c:f>
              <c:numCache>
                <c:formatCode>_("R$"* #,##0.00_);_("R$"* \(#,##0.00\);_("R$"* "-"??_);_(@_)</c:formatCode>
                <c:ptCount val="7"/>
                <c:pt idx="0">
                  <c:v>57.134854427500002</c:v>
                </c:pt>
                <c:pt idx="1">
                  <c:v>16.781997125000004</c:v>
                </c:pt>
                <c:pt idx="2">
                  <c:v>14.758051037500001</c:v>
                </c:pt>
                <c:pt idx="3">
                  <c:v>10.638350000000001</c:v>
                </c:pt>
                <c:pt idx="4">
                  <c:v>197.04351870000002</c:v>
                </c:pt>
                <c:pt idx="5">
                  <c:v>76.745056900000009</c:v>
                </c:pt>
                <c:pt idx="6">
                  <c:v>5.3191750000000004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A2-4ABA-AC66-A97748B2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'!$Z$6610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7BA2-4ABA-AC66-A97748B2CD2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7BA2-4ABA-AC66-A97748B2CD2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7BA2-4ABA-AC66-A97748B2CD2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7BA2-4ABA-AC66-A97748B2CD2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7BA2-4ABA-AC66-A97748B2CD2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7BA2-4ABA-AC66-A97748B2CD29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BA2-4ABA-AC66-A97748B2CD29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BA2-4ABA-AC66-A97748B2CD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'!$X$6611:$X$6617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'!$Z$6611:$Z$6617</c:f>
              <c:numCache>
                <c:formatCode>_("R$"* #,##0.00_);_("R$"* \(#,##0.00\);_("R$"* "-"??_);_(@_)</c:formatCode>
                <c:ptCount val="7"/>
                <c:pt idx="0">
                  <c:v>57.494639784</c:v>
                </c:pt>
                <c:pt idx="1">
                  <c:v>17.059158059999998</c:v>
                </c:pt>
                <c:pt idx="2">
                  <c:v>15.139770744</c:v>
                </c:pt>
                <c:pt idx="3">
                  <c:v>10.860793992</c:v>
                </c:pt>
                <c:pt idx="4">
                  <c:v>195.29063207999999</c:v>
                </c:pt>
                <c:pt idx="5">
                  <c:v>78.642373919999997</c:v>
                </c:pt>
                <c:pt idx="6">
                  <c:v>5.3036399999999997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BA2-4ABA-AC66-A97748B2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CB-4A02-A8ED-D401B7FF26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'!$AE$6610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'!$AD$6611:$AD$6616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'!$AE$6611:$AE$6616</c:f>
              <c:numCache>
                <c:formatCode>"R$"#,##0.00_);[Red]\("R$"#,##0.00\)</c:formatCode>
                <c:ptCount val="6"/>
                <c:pt idx="0">
                  <c:v>-0.35978535649999799</c:v>
                </c:pt>
                <c:pt idx="1">
                  <c:v>-0.27716093499999417</c:v>
                </c:pt>
                <c:pt idx="2">
                  <c:v>-0.38171970649999842</c:v>
                </c:pt>
                <c:pt idx="3">
                  <c:v>-0.22244399199999876</c:v>
                </c:pt>
                <c:pt idx="4">
                  <c:v>1.7528866200000266</c:v>
                </c:pt>
                <c:pt idx="5">
                  <c:v>-1.8973170199999885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AA-4BEE-8E88-7C9E1E37036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'!$Y$6710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BA2-425A-BD82-AD75BD2677DD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A2-425A-BD82-AD75BD2677DD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A2-425A-BD82-AD75BD2677DD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A2-425A-BD82-AD75BD2677DD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A2-425A-BD82-AD75BD2677DD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A2-425A-BD82-AD75BD2677DD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'!$X$6711:$X$6717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'!$Y$6711:$Y$6717</c:f>
              <c:numCache>
                <c:formatCode>_("R$"* #,##0.00_);_("R$"* \(#,##0.00\);_("R$"* "-"??_);_(@_)</c:formatCode>
                <c:ptCount val="7"/>
                <c:pt idx="0">
                  <c:v>58.708318499999997</c:v>
                </c:pt>
                <c:pt idx="1">
                  <c:v>17.094534749999998</c:v>
                </c:pt>
                <c:pt idx="2">
                  <c:v>15.074207999999997</c:v>
                </c:pt>
                <c:pt idx="3">
                  <c:v>10.500644249999999</c:v>
                </c:pt>
                <c:pt idx="4">
                  <c:v>205.30757249999999</c:v>
                </c:pt>
                <c:pt idx="5">
                  <c:v>78.473857499999994</c:v>
                </c:pt>
                <c:pt idx="6">
                  <c:v>5.3774999999999995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A2-425A-BD82-AD75BD267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'!$Z$6710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EBA2-425A-BD82-AD75BD2677D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BA2-425A-BD82-AD75BD2677D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EBA2-425A-BD82-AD75BD2677D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EBA2-425A-BD82-AD75BD2677D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EBA2-425A-BD82-AD75BD2677D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EBA2-425A-BD82-AD75BD2677DD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A2-425A-BD82-AD75BD2677DD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A2-425A-BD82-AD75BD267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'!$X$6711:$X$6717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'!$Z$6711:$Z$6717</c:f>
              <c:numCache>
                <c:formatCode>_("R$"* #,##0.00_);_("R$"* \(#,##0.00\);_("R$"* "-"??_);_(@_)</c:formatCode>
                <c:ptCount val="7"/>
                <c:pt idx="0">
                  <c:v>57.134854427500002</c:v>
                </c:pt>
                <c:pt idx="1">
                  <c:v>16.781997125000004</c:v>
                </c:pt>
                <c:pt idx="2">
                  <c:v>14.758051037500001</c:v>
                </c:pt>
                <c:pt idx="3">
                  <c:v>10.638350000000001</c:v>
                </c:pt>
                <c:pt idx="4">
                  <c:v>197.04351870000002</c:v>
                </c:pt>
                <c:pt idx="5">
                  <c:v>76.745056900000009</c:v>
                </c:pt>
                <c:pt idx="6">
                  <c:v>5.3191750000000004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BA2-425A-BD82-AD75BD267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B-449C-B455-A4DB929DFE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'!$AE$6710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'!$AD$6711:$AD$6716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'!$AE$6711:$AE$6716</c:f>
              <c:numCache>
                <c:formatCode>"R$"#,##0.00_);[Red]\("R$"#,##0.00\)</c:formatCode>
                <c:ptCount val="6"/>
                <c:pt idx="0">
                  <c:v>1.5734640724999949</c:v>
                </c:pt>
                <c:pt idx="1">
                  <c:v>0.31253762499999382</c:v>
                </c:pt>
                <c:pt idx="2">
                  <c:v>0.31615696249999559</c:v>
                </c:pt>
                <c:pt idx="3">
                  <c:v>-0.13770575000000207</c:v>
                </c:pt>
                <c:pt idx="4">
                  <c:v>8.2640537999999708</c:v>
                </c:pt>
                <c:pt idx="5">
                  <c:v>1.7288005999999854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B8-47D2-9D4B-F9577E7CFE1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'!$Y$6810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683-48AA-A020-5F16291A1DC5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83-48AA-A020-5F16291A1DC5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83-48AA-A020-5F16291A1DC5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83-48AA-A020-5F16291A1DC5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83-48AA-A020-5F16291A1DC5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83-48AA-A020-5F16291A1DC5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'!$X$6811:$X$6817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'!$Y$6811:$Y$6817</c:f>
              <c:numCache>
                <c:formatCode>_("R$"* #,##0.00_);_("R$"* \(#,##0.00\);_("R$"* "-"??_);_(@_)</c:formatCode>
                <c:ptCount val="7"/>
                <c:pt idx="0">
                  <c:v>60.872082576000004</c:v>
                </c:pt>
                <c:pt idx="1">
                  <c:v>17.422766608000003</c:v>
                </c:pt>
                <c:pt idx="2">
                  <c:v>15.225478108000001</c:v>
                </c:pt>
                <c:pt idx="3">
                  <c:v>10.441514952000002</c:v>
                </c:pt>
                <c:pt idx="4">
                  <c:v>211.78665084000002</c:v>
                </c:pt>
                <c:pt idx="5">
                  <c:v>78.351312840000006</c:v>
                </c:pt>
                <c:pt idx="6">
                  <c:v>5.3267600000000002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83-48AA-A020-5F16291A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'!$Z$6810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F683-48AA-A020-5F16291A1DC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F683-48AA-A020-5F16291A1DC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F683-48AA-A020-5F16291A1DC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F683-48AA-A020-5F16291A1DC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F683-48AA-A020-5F16291A1DC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F683-48AA-A020-5F16291A1DC5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83-48AA-A020-5F16291A1DC5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83-48AA-A020-5F16291A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'!$X$6811:$X$6817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'!$Z$6811:$Z$6817</c:f>
              <c:numCache>
                <c:formatCode>_("R$"* #,##0.00_);_("R$"* \(#,##0.00\);_("R$"* "-"??_);_(@_)</c:formatCode>
                <c:ptCount val="7"/>
                <c:pt idx="0">
                  <c:v>58.708318499999997</c:v>
                </c:pt>
                <c:pt idx="1">
                  <c:v>17.094534749999998</c:v>
                </c:pt>
                <c:pt idx="2">
                  <c:v>15.074207999999997</c:v>
                </c:pt>
                <c:pt idx="3">
                  <c:v>10.500644249999999</c:v>
                </c:pt>
                <c:pt idx="4">
                  <c:v>205.30757249999999</c:v>
                </c:pt>
                <c:pt idx="5">
                  <c:v>78.473857499999994</c:v>
                </c:pt>
                <c:pt idx="6">
                  <c:v>5.3774999999999995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683-48AA-A020-5F16291A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A-4BF8-9A32-624D3A653A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'!$AE$6810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'!$AD$6811:$AD$6816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'!$AE$6811:$AE$6816</c:f>
              <c:numCache>
                <c:formatCode>"R$"#,##0.00_);[Red]\("R$"#,##0.00\)</c:formatCode>
                <c:ptCount val="6"/>
                <c:pt idx="0">
                  <c:v>2.1637640760000068</c:v>
                </c:pt>
                <c:pt idx="1">
                  <c:v>0.32823185800000587</c:v>
                </c:pt>
                <c:pt idx="2">
                  <c:v>0.15127010800000384</c:v>
                </c:pt>
                <c:pt idx="3">
                  <c:v>-5.9129297999996666E-2</c:v>
                </c:pt>
                <c:pt idx="4">
                  <c:v>6.4790783400000294</c:v>
                </c:pt>
                <c:pt idx="5">
                  <c:v>-0.12254465999998843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99-455A-9EE1-E77FF44A5DD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'!$Y$6910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A19-4541-8368-344419C28750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19-4541-8368-344419C28750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19-4541-8368-344419C28750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19-4541-8368-344419C28750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19-4541-8368-344419C28750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19-4541-8368-344419C28750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'!$X$6911:$X$6917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'!$Y$6911:$Y$6917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19-4541-8368-344419C2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'!$Z$6910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0A19-4541-8368-344419C2875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0A19-4541-8368-344419C2875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0A19-4541-8368-344419C2875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0A19-4541-8368-344419C2875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0A19-4541-8368-344419C2875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0A19-4541-8368-344419C28750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19-4541-8368-344419C28750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19-4541-8368-344419C287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'!$X$6911:$X$6917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'!$Z$6911:$Z$6917</c:f>
              <c:numCache>
                <c:formatCode>_("R$"* #,##0.00_);_("R$"* \(#,##0.00\);_("R$"* "-"??_);_(@_)</c:formatCode>
                <c:ptCount val="7"/>
                <c:pt idx="0">
                  <c:v>60.872082576000004</c:v>
                </c:pt>
                <c:pt idx="1">
                  <c:v>17.422766608000003</c:v>
                </c:pt>
                <c:pt idx="2">
                  <c:v>15.225478108000001</c:v>
                </c:pt>
                <c:pt idx="3">
                  <c:v>10.441514952000002</c:v>
                </c:pt>
                <c:pt idx="4">
                  <c:v>211.78665084000002</c:v>
                </c:pt>
                <c:pt idx="5">
                  <c:v>78.351312840000006</c:v>
                </c:pt>
                <c:pt idx="6">
                  <c:v>5.3267600000000002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A19-4541-8368-344419C28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3-4F72-9BB7-877BA72339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'!$AE$6910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'!$AD$6911:$AD$6916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'!$AE$6911:$AE$6916</c:f>
              <c:numCache>
                <c:formatCode>"R$"#,##0.00_);[Red]\("R$"#,##0.00\)</c:formatCode>
                <c:ptCount val="6"/>
                <c:pt idx="0">
                  <c:v>2.5253744700000027</c:v>
                </c:pt>
                <c:pt idx="1">
                  <c:v>0.29635604399999949</c:v>
                </c:pt>
                <c:pt idx="2">
                  <c:v>0.22331078599999898</c:v>
                </c:pt>
                <c:pt idx="3">
                  <c:v>8.3789221999996499E-2</c:v>
                </c:pt>
                <c:pt idx="4">
                  <c:v>9.1086360799999966</c:v>
                </c:pt>
                <c:pt idx="5">
                  <c:v>0.58711287999999229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F4-4D88-9EBF-57CEAF6AA56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5F44-42D1-8B20-048E7890AB48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44-42D1-8B20-048E7890AB48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44-42D1-8B20-048E7890AB48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44-42D1-8B20-048E7890AB48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44-42D1-8B20-048E7890AB48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44-42D1-8B20-048E7890AB48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44-42D1-8B20-048E7890A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5F44-42D1-8B20-048E7890AB4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5F44-42D1-8B20-048E7890AB4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5F44-42D1-8B20-048E7890AB4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5F44-42D1-8B20-048E7890AB4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5F44-42D1-8B20-048E7890AB4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5F44-42D1-8B20-048E7890AB48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44-42D1-8B20-048E7890AB48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44-42D1-8B20-048E7890AB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F44-42D1-8B20-048E7890A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1A-4DDA-B03B-BF4098525C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18-472B-9B48-0B2EAD20604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D77-46D9-87E3-05A981351F8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77-46D9-87E3-05A981351F8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77-46D9-87E3-05A981351F8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77-46D9-87E3-05A981351F8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77-46D9-87E3-05A981351F8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77-46D9-87E3-05A981351F8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77-46D9-87E3-05A981351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AD77-46D9-87E3-05A981351F8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AD77-46D9-87E3-05A981351F8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AD77-46D9-87E3-05A981351F8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AD77-46D9-87E3-05A981351F8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AD77-46D9-87E3-05A981351F8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AD77-46D9-87E3-05A981351F8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77-46D9-87E3-05A981351F8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77-46D9-87E3-05A981351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D77-46D9-87E3-05A981351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C-4AEA-945F-788FD18F6B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87-4C37-B6A5-9B7A106E7D2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'!$Y$7110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0CC-4A03-8929-46CA0E14B800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CC-4A03-8929-46CA0E14B800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CC-4A03-8929-46CA0E14B800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CC-4A03-8929-46CA0E14B800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CC-4A03-8929-46CA0E14B800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CC-4A03-8929-46CA0E14B800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'!$X$7111:$X$7117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'!$Y$7111:$Y$7117</c:f>
              <c:numCache>
                <c:formatCode>_("R$"* #,##0.00_);_("R$"* \(#,##0.00\);_("R$"* "-"??_);_(@_)</c:formatCode>
                <c:ptCount val="7"/>
                <c:pt idx="0">
                  <c:v>66.948146216666657</c:v>
                </c:pt>
                <c:pt idx="1">
                  <c:v>16.947039908333334</c:v>
                </c:pt>
                <c:pt idx="2">
                  <c:v>16.147642524999998</c:v>
                </c:pt>
                <c:pt idx="3">
                  <c:v>10.736479175000001</c:v>
                </c:pt>
                <c:pt idx="4">
                  <c:v>238.99766341666665</c:v>
                </c:pt>
                <c:pt idx="5">
                  <c:v>84.527503916666674</c:v>
                </c:pt>
                <c:pt idx="6">
                  <c:v>5.5385499999999999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CC-4A03-8929-46CA0E14B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'!$Z$7110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60CC-4A03-8929-46CA0E14B80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60CC-4A03-8929-46CA0E14B80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60CC-4A03-8929-46CA0E14B80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60CC-4A03-8929-46CA0E14B80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0CC-4A03-8929-46CA0E14B80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60CC-4A03-8929-46CA0E14B800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CC-4A03-8929-46CA0E14B800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CC-4A03-8929-46CA0E14B8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'!$X$7111:$X$7117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'!$Z$7111:$Z$7117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0CC-4A03-8929-46CA0E14B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9-4B23-AF3A-1FFED54EFC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'!$AE$7110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'!$AD$7111:$AD$7116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'!$AE$7111:$AE$7116</c:f>
              <c:numCache>
                <c:formatCode>"R$"#,##0.00_);[Red]\("R$"#,##0.00\)</c:formatCode>
                <c:ptCount val="6"/>
                <c:pt idx="0">
                  <c:v>2.8930492686666582</c:v>
                </c:pt>
                <c:pt idx="1">
                  <c:v>0.29022657433333521</c:v>
                </c:pt>
                <c:pt idx="2">
                  <c:v>0.57010906699999886</c:v>
                </c:pt>
                <c:pt idx="3">
                  <c:v>0.29343693700000095</c:v>
                </c:pt>
                <c:pt idx="4">
                  <c:v>8.7040008966666562</c:v>
                </c:pt>
                <c:pt idx="5">
                  <c:v>6.4734158166666731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7C-4AFE-AD63-8D84359894F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CF-48D5-94A2-822A49B2D234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CF-48D5-94A2-822A49B2D234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CF-48D5-94A2-822A49B2D234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CF-48D5-94A2-822A49B2D234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CF-48D5-94A2-822A49B2D234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CF-48D5-94A2-822A49B2D234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CF-48D5-94A2-822A49B2D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0CCF-48D5-94A2-822A49B2D23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0CCF-48D5-94A2-822A49B2D23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0CCF-48D5-94A2-822A49B2D23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0CCF-48D5-94A2-822A49B2D23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0CCF-48D5-94A2-822A49B2D23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0CCF-48D5-94A2-822A49B2D234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CF-48D5-94A2-822A49B2D234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CF-48D5-94A2-822A49B2D2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CCF-48D5-94A2-822A49B2D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F3-4968-A8B8-6097554A19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DC-4723-B40A-666E3F3B7B4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'!$Y$7210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16A-45C2-A22F-4406732AB67A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6A-45C2-A22F-4406732AB67A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6A-45C2-A22F-4406732AB67A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6A-45C2-A22F-4406732AB67A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6A-45C2-A22F-4406732AB67A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6A-45C2-A22F-4406732AB67A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'!$X$7211:$X$7217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'!$Y$7211:$Y$7217</c:f>
              <c:numCache>
                <c:formatCode>_("R$"* #,##0.00_);_("R$"* \(#,##0.00\);_("R$"* "-"??_);_(@_)</c:formatCode>
                <c:ptCount val="7"/>
                <c:pt idx="0">
                  <c:v>68.977072499999991</c:v>
                </c:pt>
                <c:pt idx="1">
                  <c:v>17.038621249999998</c:v>
                </c:pt>
                <c:pt idx="2">
                  <c:v>16.330781249999998</c:v>
                </c:pt>
                <c:pt idx="3">
                  <c:v>10.873362499999999</c:v>
                </c:pt>
                <c:pt idx="4">
                  <c:v>231.53418749999997</c:v>
                </c:pt>
                <c:pt idx="5">
                  <c:v>90.657437499999986</c:v>
                </c:pt>
                <c:pt idx="6">
                  <c:v>5.5299999999999994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6A-45C2-A22F-4406732AB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'!$Z$7210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216A-45C2-A22F-4406732AB67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216A-45C2-A22F-4406732AB67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216A-45C2-A22F-4406732AB67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216A-45C2-A22F-4406732AB67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216A-45C2-A22F-4406732AB67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216A-45C2-A22F-4406732AB67A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6A-45C2-A22F-4406732AB67A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16A-45C2-A22F-4406732AB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'!$X$7211:$X$7217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'!$Z$7211:$Z$7217</c:f>
              <c:numCache>
                <c:formatCode>_("R$"* #,##0.00_);_("R$"* \(#,##0.00\);_("R$"* "-"??_);_(@_)</c:formatCode>
                <c:ptCount val="7"/>
                <c:pt idx="0">
                  <c:v>66.948146216666657</c:v>
                </c:pt>
                <c:pt idx="1">
                  <c:v>16.947039908333334</c:v>
                </c:pt>
                <c:pt idx="2">
                  <c:v>16.147642524999998</c:v>
                </c:pt>
                <c:pt idx="3">
                  <c:v>10.736479175000001</c:v>
                </c:pt>
                <c:pt idx="4">
                  <c:v>238.99766341666665</c:v>
                </c:pt>
                <c:pt idx="5">
                  <c:v>84.527503916666674</c:v>
                </c:pt>
                <c:pt idx="6">
                  <c:v>5.5385499999999999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16A-45C2-A22F-4406732AB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B-401C-A7B1-D46AB2ECDDF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'!$AD$7210</c:f>
              <c:strCache>
                <c:ptCount val="1"/>
                <c:pt idx="0">
                  <c:v>MATERIAL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val>
            <c:numRef>
              <c:f>'TABELA LME '!$AD$7211:$AD$7217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F1-49FF-9FC4-282D019ABBF4}"/>
            </c:ext>
          </c:extLst>
        </c:ser>
        <c:ser>
          <c:idx val="1"/>
          <c:order val="1"/>
          <c:tx>
            <c:strRef>
              <c:f>'TABELA LME '!$AE$7210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LME '!$AE$7211:$AE$7217</c:f>
              <c:numCache>
                <c:formatCode>"R$"#,##0.00_);[Red]\("R$"#,##0.00\)</c:formatCode>
                <c:ptCount val="7"/>
                <c:pt idx="0">
                  <c:v>2.0289262833333339</c:v>
                </c:pt>
                <c:pt idx="1">
                  <c:v>9.1581341666664429E-2</c:v>
                </c:pt>
                <c:pt idx="2">
                  <c:v>0.18313872499999917</c:v>
                </c:pt>
                <c:pt idx="3">
                  <c:v>0.13688332499999767</c:v>
                </c:pt>
                <c:pt idx="4">
                  <c:v>-7.4634759166666811</c:v>
                </c:pt>
                <c:pt idx="5">
                  <c:v>6.1299335833333117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1-49FF-9FC4-282D019ABB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7E9-4A04-A357-98FCFCBE08BE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E9-4A04-A357-98FCFCBE08BE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E9-4A04-A357-98FCFCBE08BE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E9-4A04-A357-98FCFCBE08BE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E9-4A04-A357-98FCFCBE08BE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E9-4A04-A357-98FCFCBE08BE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E9-4A04-A357-98FCFCBE0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D7E9-4A04-A357-98FCFCBE08B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D7E9-4A04-A357-98FCFCBE08B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D7E9-4A04-A357-98FCFCBE08B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D7E9-4A04-A357-98FCFCBE08B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7E9-4A04-A357-98FCFCBE08B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D7E9-4A04-A357-98FCFCBE08BE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E9-4A04-A357-98FCFCBE08BE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E9-4A04-A357-98FCFCBE08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7E9-4A04-A357-98FCFCBE0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F-4BF5-B7A1-96B52901AC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27-432A-9F40-3D15362CFF1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'!$Y$7310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BEE-4CB9-8696-3A08054FEDE1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EE-4CB9-8696-3A08054FEDE1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EE-4CB9-8696-3A08054FEDE1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EE-4CB9-8696-3A08054FEDE1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EE-4CB9-8696-3A08054FEDE1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EE-4CB9-8696-3A08054FEDE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'!$X$7311:$X$7317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'!$Y$7311:$Y$7317</c:f>
              <c:numCache>
                <c:formatCode>_("R$"* #,##0.00_);_("R$"* \(#,##0.00\);_("R$"* "-"??_);_(@_)</c:formatCode>
                <c:ptCount val="7"/>
                <c:pt idx="0">
                  <c:v>70.530833240000007</c:v>
                </c:pt>
                <c:pt idx="1">
                  <c:v>16.98097632</c:v>
                </c:pt>
                <c:pt idx="2">
                  <c:v>16.722067239999998</c:v>
                </c:pt>
                <c:pt idx="3">
                  <c:v>10.79634648</c:v>
                </c:pt>
                <c:pt idx="4">
                  <c:v>237.88285199999999</c:v>
                </c:pt>
                <c:pt idx="5">
                  <c:v>94.720724799999999</c:v>
                </c:pt>
                <c:pt idx="6">
                  <c:v>5.4051999999999998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EE-4CB9-8696-3A08054FE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'!$Z$7310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CBEE-4CB9-8696-3A08054FEDE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CBEE-4CB9-8696-3A08054FEDE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CBEE-4CB9-8696-3A08054FEDE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CBEE-4CB9-8696-3A08054FEDE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CBEE-4CB9-8696-3A08054FEDE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CBEE-4CB9-8696-3A08054FEDE1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EE-4CB9-8696-3A08054FEDE1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EE-4CB9-8696-3A08054FED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'!$X$7311:$X$7317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'!$Z$7311:$Z$7317</c:f>
              <c:numCache>
                <c:formatCode>_("R$"* #,##0.00_);_("R$"* \(#,##0.00\);_("R$"* "-"??_);_(@_)</c:formatCode>
                <c:ptCount val="7"/>
                <c:pt idx="0">
                  <c:v>68.977072499999991</c:v>
                </c:pt>
                <c:pt idx="1">
                  <c:v>17.038621249999998</c:v>
                </c:pt>
                <c:pt idx="2">
                  <c:v>16.330781249999998</c:v>
                </c:pt>
                <c:pt idx="3">
                  <c:v>10.873362499999999</c:v>
                </c:pt>
                <c:pt idx="4">
                  <c:v>231.53418749999997</c:v>
                </c:pt>
                <c:pt idx="5">
                  <c:v>90.657437499999986</c:v>
                </c:pt>
                <c:pt idx="6">
                  <c:v>5.5299999999999994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BEE-4CB9-8696-3A08054FE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1-4506-9623-9BA08F8DE5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'!$AE$7310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'!$AD$7311:$AD$7316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'!$AE$7311:$AE$7316</c:f>
              <c:numCache>
                <c:formatCode>"R$"#,##0.00_);[Red]\("R$"#,##0.00\)</c:formatCode>
                <c:ptCount val="6"/>
                <c:pt idx="0">
                  <c:v>1.5537607400000155</c:v>
                </c:pt>
                <c:pt idx="1">
                  <c:v>-5.7644929999998595E-2</c:v>
                </c:pt>
                <c:pt idx="2">
                  <c:v>0.39128599000000008</c:v>
                </c:pt>
                <c:pt idx="3">
                  <c:v>-7.701601999999852E-2</c:v>
                </c:pt>
                <c:pt idx="4">
                  <c:v>6.3486645000000124</c:v>
                </c:pt>
                <c:pt idx="5">
                  <c:v>4.0632873000000131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58-4F33-9BB9-624FCC9945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562-44CD-9C4F-EE8BE75EEB8D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62-44CD-9C4F-EE8BE75EEB8D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62-44CD-9C4F-EE8BE75EEB8D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62-44CD-9C4F-EE8BE75EEB8D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62-44CD-9C4F-EE8BE75EEB8D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62-44CD-9C4F-EE8BE75EEB8D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62-44CD-9C4F-EE8BE75EE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C562-44CD-9C4F-EE8BE75EEB8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C562-44CD-9C4F-EE8BE75EEB8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C562-44CD-9C4F-EE8BE75EEB8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C562-44CD-9C4F-EE8BE75EEB8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C562-44CD-9C4F-EE8BE75EEB8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C562-44CD-9C4F-EE8BE75EEB8D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62-44CD-9C4F-EE8BE75EEB8D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562-44CD-9C4F-EE8BE75EEB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562-44CD-9C4F-EE8BE75EE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B-4D62-BB7A-FF5989CFA3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E7-47E7-A146-0CFE9475301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'!$Y$7410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C56-4AF6-B113-CFE06517EB5B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56-4AF6-B113-CFE06517EB5B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56-4AF6-B113-CFE06517EB5B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56-4AF6-B113-CFE06517EB5B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56-4AF6-B113-CFE06517EB5B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56-4AF6-B113-CFE06517EB5B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'!$X$7411:$X$7417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'!$Y$7411:$Y$7417</c:f>
              <c:numCache>
                <c:formatCode>_("R$"* #,##0.00_);_("R$"* \(#,##0.00\);_("R$"* "-"??_);_(@_)</c:formatCode>
                <c:ptCount val="7"/>
                <c:pt idx="0">
                  <c:v>71.154286080000006</c:v>
                </c:pt>
                <c:pt idx="1">
                  <c:v>17.355149856000001</c:v>
                </c:pt>
                <c:pt idx="2">
                  <c:v>17.123382192000001</c:v>
                </c:pt>
                <c:pt idx="3">
                  <c:v>10.888778256</c:v>
                </c:pt>
                <c:pt idx="4">
                  <c:v>271.34562240000002</c:v>
                </c:pt>
                <c:pt idx="5">
                  <c:v>95.80447104000001</c:v>
                </c:pt>
                <c:pt idx="6">
                  <c:v>5.37744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56-4AF6-B113-CFE06517E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'!$Z$7410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4C56-4AF6-B113-CFE06517EB5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4C56-4AF6-B113-CFE06517EB5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4C56-4AF6-B113-CFE06517EB5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4C56-4AF6-B113-CFE06517EB5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4C56-4AF6-B113-CFE06517EB5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4C56-4AF6-B113-CFE06517EB5B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56-4AF6-B113-CFE06517EB5B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C56-4AF6-B113-CFE06517EB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'!$X$7411:$X$7417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'!$Z$7411:$Z$7417</c:f>
              <c:numCache>
                <c:formatCode>_("R$"* #,##0.00_);_("R$"* \(#,##0.00\);_("R$"* "-"??_);_(@_)</c:formatCode>
                <c:ptCount val="7"/>
                <c:pt idx="0">
                  <c:v>70.530833240000007</c:v>
                </c:pt>
                <c:pt idx="1">
                  <c:v>16.98097632</c:v>
                </c:pt>
                <c:pt idx="2">
                  <c:v>16.722067239999998</c:v>
                </c:pt>
                <c:pt idx="3">
                  <c:v>10.79634648</c:v>
                </c:pt>
                <c:pt idx="4">
                  <c:v>237.88285199999999</c:v>
                </c:pt>
                <c:pt idx="5">
                  <c:v>94.720724799999999</c:v>
                </c:pt>
                <c:pt idx="6">
                  <c:v>5.4051999999999998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C56-4AF6-B113-CFE06517E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3-49A5-912E-C006169E0E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'!$AD$7411:$AD$7416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'!$AE$7411:$AE$7416</c:f>
              <c:numCache>
                <c:formatCode>"R$"#,##0.00_);[Red]\("R$"#,##0.00\)</c:formatCode>
                <c:ptCount val="6"/>
                <c:pt idx="0">
                  <c:v>0.62345283999999879</c:v>
                </c:pt>
                <c:pt idx="1">
                  <c:v>0.37417353600000069</c:v>
                </c:pt>
                <c:pt idx="2">
                  <c:v>0.40131495200000344</c:v>
                </c:pt>
                <c:pt idx="3">
                  <c:v>9.2431775999999743E-2</c:v>
                </c:pt>
                <c:pt idx="4">
                  <c:v>33.462770400000039</c:v>
                </c:pt>
                <c:pt idx="5">
                  <c:v>1.0837462400000106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DE-4903-9D7A-1439C05F26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B61-4801-A855-BCF5E6BB7D20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61-4801-A855-BCF5E6BB7D20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61-4801-A855-BCF5E6BB7D20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61-4801-A855-BCF5E6BB7D20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61-4801-A855-BCF5E6BB7D20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61-4801-A855-BCF5E6BB7D20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61-4801-A855-BCF5E6BB7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FB61-4801-A855-BCF5E6BB7D2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FB61-4801-A855-BCF5E6BB7D2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FB61-4801-A855-BCF5E6BB7D2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FB61-4801-A855-BCF5E6BB7D2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FB61-4801-A855-BCF5E6BB7D2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FB61-4801-A855-BCF5E6BB7D20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61-4801-A855-BCF5E6BB7D20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B61-4801-A855-BCF5E6BB7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B61-4801-A855-BCF5E6BB7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4A-4A00-A60C-01465DED55D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A4-4229-8730-0C2251560FB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'!$Y$7510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C1C-4ACF-9AC8-88D9349C446F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1C-4ACF-9AC8-88D9349C446F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1C-4ACF-9AC8-88D9349C446F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1C-4ACF-9AC8-88D9349C446F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1C-4ACF-9AC8-88D9349C446F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1C-4ACF-9AC8-88D9349C446F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'!$X$7511:$X$7517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'!$Y$7511:$Y$7517</c:f>
              <c:numCache>
                <c:formatCode>_("R$"* #,##0.00_);_("R$"* \(#,##0.00\);_("R$"* "-"??_);_(@_)</c:formatCode>
                <c:ptCount val="7"/>
                <c:pt idx="0">
                  <c:v>69.083739625999996</c:v>
                </c:pt>
                <c:pt idx="1">
                  <c:v>16.985671788000001</c:v>
                </c:pt>
                <c:pt idx="2">
                  <c:v>16.800404704000002</c:v>
                </c:pt>
                <c:pt idx="3">
                  <c:v>10.668385496000001</c:v>
                </c:pt>
                <c:pt idx="4">
                  <c:v>274.33985690000003</c:v>
                </c:pt>
                <c:pt idx="5">
                  <c:v>96.285338280000005</c:v>
                </c:pt>
                <c:pt idx="6">
                  <c:v>5.3545400000000001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1C-4ACF-9AC8-88D9349C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'!$Z$7510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7C1C-4ACF-9AC8-88D9349C446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7C1C-4ACF-9AC8-88D9349C446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7C1C-4ACF-9AC8-88D9349C446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7C1C-4ACF-9AC8-88D9349C446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7C1C-4ACF-9AC8-88D9349C446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7C1C-4ACF-9AC8-88D9349C446F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C1C-4ACF-9AC8-88D9349C446F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1C-4ACF-9AC8-88D9349C44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'!$X$7511:$X$7517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'!$Z$7511:$Z$7517</c:f>
              <c:numCache>
                <c:formatCode>_("R$"* #,##0.00_);_("R$"* \(#,##0.00\);_("R$"* "-"??_);_(@_)</c:formatCode>
                <c:ptCount val="7"/>
                <c:pt idx="0">
                  <c:v>71.154286080000006</c:v>
                </c:pt>
                <c:pt idx="1">
                  <c:v>17.355149856000001</c:v>
                </c:pt>
                <c:pt idx="2">
                  <c:v>17.123382192000001</c:v>
                </c:pt>
                <c:pt idx="3">
                  <c:v>10.888778256</c:v>
                </c:pt>
                <c:pt idx="4">
                  <c:v>271.34562240000002</c:v>
                </c:pt>
                <c:pt idx="5">
                  <c:v>95.80447104000001</c:v>
                </c:pt>
                <c:pt idx="6">
                  <c:v>5.37744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C1C-4ACF-9AC8-88D9349C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F-44E5-AB8D-5CB65450E9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'!$AE$7510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'!$AD$7511:$AD$7516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'!$AE$7511:$AE$7516</c:f>
              <c:numCache>
                <c:formatCode>"R$"#,##0.00_);[Red]\("R$"#,##0.00\)</c:formatCode>
                <c:ptCount val="6"/>
                <c:pt idx="0">
                  <c:v>-2.0705464540000094</c:v>
                </c:pt>
                <c:pt idx="1">
                  <c:v>-0.36947806799999938</c:v>
                </c:pt>
                <c:pt idx="2">
                  <c:v>-0.32297748799999937</c:v>
                </c:pt>
                <c:pt idx="3">
                  <c:v>-0.2203927599999993</c:v>
                </c:pt>
                <c:pt idx="4">
                  <c:v>2.9942345000000046</c:v>
                </c:pt>
                <c:pt idx="5">
                  <c:v>0.48086723999999492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2E-44E0-85B3-F5D5B136AB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232-48FE-A9F0-81FA3399AE6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32-48FE-A9F0-81FA3399AE6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32-48FE-A9F0-81FA3399AE6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32-48FE-A9F0-81FA3399AE6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232-48FE-A9F0-81FA3399AE6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32-48FE-A9F0-81FA3399AE6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32-48FE-A9F0-81FA3399A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D232-48FE-A9F0-81FA3399AE6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D232-48FE-A9F0-81FA3399AE6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D232-48FE-A9F0-81FA3399AE6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D232-48FE-A9F0-81FA3399AE6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232-48FE-A9F0-81FA3399AE6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D232-48FE-A9F0-81FA3399AE6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32-48FE-A9F0-81FA3399AE6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32-48FE-A9F0-81FA3399AE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232-48FE-A9F0-81FA3399A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0-4397-83A9-557FE37843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78-4362-8FA6-F3B208C2C68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'!$Y$7610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EDA-4AC6-B0FF-96BA12673EFF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DA-4AC6-B0FF-96BA12673EFF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A-4AC6-B0FF-96BA12673EFF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A-4AC6-B0FF-96BA12673EFF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DA-4AC6-B0FF-96BA12673EFF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DA-4AC6-B0FF-96BA12673EFF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'!$X$7611:$X$7617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'!$Y$7611:$Y$7617</c:f>
              <c:numCache>
                <c:formatCode>_("R$"* #,##0.00_);_("R$"* \(#,##0.00\);_("R$"* "-"??_);_(@_)</c:formatCode>
                <c:ptCount val="7"/>
                <c:pt idx="0">
                  <c:v>69.522392249999996</c:v>
                </c:pt>
                <c:pt idx="1">
                  <c:v>17.606683950000001</c:v>
                </c:pt>
                <c:pt idx="2">
                  <c:v>16.811783249999998</c:v>
                </c:pt>
                <c:pt idx="3">
                  <c:v>10.391310599999999</c:v>
                </c:pt>
                <c:pt idx="4">
                  <c:v>290.52625649999999</c:v>
                </c:pt>
                <c:pt idx="5">
                  <c:v>95.670855000000003</c:v>
                </c:pt>
                <c:pt idx="6">
                  <c:v>5.2364999999999995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DA-4AC6-B0FF-96BA12673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'!$Z$7610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6EDA-4AC6-B0FF-96BA12673E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6EDA-4AC6-B0FF-96BA12673EF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6EDA-4AC6-B0FF-96BA12673EF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6EDA-4AC6-B0FF-96BA12673EF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EDA-4AC6-B0FF-96BA12673EF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6EDA-4AC6-B0FF-96BA12673EFF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EDA-4AC6-B0FF-96BA12673EFF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DA-4AC6-B0FF-96BA12673E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'!$X$7611:$X$7617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'!$Z$7611:$Z$7617</c:f>
              <c:numCache>
                <c:formatCode>_("R$"* #,##0.00_);_("R$"* \(#,##0.00\);_("R$"* "-"??_);_(@_)</c:formatCode>
                <c:ptCount val="7"/>
                <c:pt idx="0">
                  <c:v>69.083739625999996</c:v>
                </c:pt>
                <c:pt idx="1">
                  <c:v>16.985671788000001</c:v>
                </c:pt>
                <c:pt idx="2">
                  <c:v>16.800404704000002</c:v>
                </c:pt>
                <c:pt idx="3">
                  <c:v>10.668385496000001</c:v>
                </c:pt>
                <c:pt idx="4">
                  <c:v>274.33985690000003</c:v>
                </c:pt>
                <c:pt idx="5">
                  <c:v>96.285338280000005</c:v>
                </c:pt>
                <c:pt idx="6">
                  <c:v>5.3545400000000001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EDA-4AC6-B0FF-96BA12673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F-4B1F-8D8C-AF4E084C93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'!$AD$7610:$AD$7616</c:f>
              <c:strCache>
                <c:ptCount val="7"/>
                <c:pt idx="0">
                  <c:v>MATERIAL </c:v>
                </c:pt>
                <c:pt idx="1">
                  <c:v>COBRE </c:v>
                </c:pt>
                <c:pt idx="2">
                  <c:v>ZINCO </c:v>
                </c:pt>
                <c:pt idx="3">
                  <c:v>ALUMÍNIO </c:v>
                </c:pt>
                <c:pt idx="4">
                  <c:v>CHUMBO </c:v>
                </c:pt>
                <c:pt idx="5">
                  <c:v>ESTANHO </c:v>
                </c:pt>
                <c:pt idx="6">
                  <c:v>NÍQUEL </c:v>
                </c:pt>
              </c:strCache>
            </c:strRef>
          </c:cat>
          <c:val>
            <c:numRef>
              <c:f>'TABELA LME '!$AE$7610:$AE$7616</c:f>
              <c:numCache>
                <c:formatCode>_-"R$"\ * #,##0.00_-;\-"R$"\ * #,##0.00_-;_-"R$"\ * "-"???_-;_-@_-</c:formatCode>
                <c:ptCount val="7"/>
                <c:pt idx="1">
                  <c:v>0.43865262399999949</c:v>
                </c:pt>
                <c:pt idx="2">
                  <c:v>0.62101216199999953</c:v>
                </c:pt>
                <c:pt idx="3">
                  <c:v>1.1378545999995993E-2</c:v>
                </c:pt>
                <c:pt idx="4">
                  <c:v>-0.27707489600000201</c:v>
                </c:pt>
                <c:pt idx="5">
                  <c:v>16.186399599999959</c:v>
                </c:pt>
                <c:pt idx="6">
                  <c:v>-0.61448328000000174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07-4C73-B230-372F20E05B8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87E-4201-95CD-9EF298A0C039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7E-4201-95CD-9EF298A0C039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7E-4201-95CD-9EF298A0C039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7E-4201-95CD-9EF298A0C039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7E-4201-95CD-9EF298A0C039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7E-4201-95CD-9EF298A0C039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7E-4201-95CD-9EF298A0C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687E-4201-95CD-9EF298A0C03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687E-4201-95CD-9EF298A0C03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687E-4201-95CD-9EF298A0C03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687E-4201-95CD-9EF298A0C03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87E-4201-95CD-9EF298A0C03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687E-4201-95CD-9EF298A0C039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87E-4201-95CD-9EF298A0C039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87E-4201-95CD-9EF298A0C0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87E-4201-95CD-9EF298A0C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2E-4FE0-8033-89F6B1C549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09-4FDC-B54B-C8331C3AC04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'!$Y$7610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16E-40B1-A75A-BF38119FFF13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6E-40B1-A75A-BF38119FFF13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6E-40B1-A75A-BF38119FFF13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6E-40B1-A75A-BF38119FFF13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6E-40B1-A75A-BF38119FFF13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6E-40B1-A75A-BF38119FFF13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'!$X$7611:$X$7617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'!$Y$7611:$Y$7617</c:f>
              <c:numCache>
                <c:formatCode>_("R$"* #,##0.00_);_("R$"* \(#,##0.00\);_("R$"* "-"??_);_(@_)</c:formatCode>
                <c:ptCount val="7"/>
                <c:pt idx="0">
                  <c:v>69.522392249999996</c:v>
                </c:pt>
                <c:pt idx="1">
                  <c:v>17.606683950000001</c:v>
                </c:pt>
                <c:pt idx="2">
                  <c:v>16.811783249999998</c:v>
                </c:pt>
                <c:pt idx="3">
                  <c:v>10.391310599999999</c:v>
                </c:pt>
                <c:pt idx="4">
                  <c:v>290.52625649999999</c:v>
                </c:pt>
                <c:pt idx="5">
                  <c:v>95.670855000000003</c:v>
                </c:pt>
                <c:pt idx="6">
                  <c:v>5.2364999999999995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6E-40B1-A75A-BF38119FF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'!$Z$7610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216E-40B1-A75A-BF38119FFF1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216E-40B1-A75A-BF38119FFF1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216E-40B1-A75A-BF38119FFF1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216E-40B1-A75A-BF38119FFF1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216E-40B1-A75A-BF38119FFF1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216E-40B1-A75A-BF38119FFF13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6E-40B1-A75A-BF38119FFF13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16E-40B1-A75A-BF38119FFF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'!$X$7611:$X$7617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'!$Z$7611:$Z$7617</c:f>
              <c:numCache>
                <c:formatCode>_("R$"* #,##0.00_);_("R$"* \(#,##0.00\);_("R$"* "-"??_);_(@_)</c:formatCode>
                <c:ptCount val="7"/>
                <c:pt idx="0">
                  <c:v>69.083739625999996</c:v>
                </c:pt>
                <c:pt idx="1">
                  <c:v>16.985671788000001</c:v>
                </c:pt>
                <c:pt idx="2">
                  <c:v>16.800404704000002</c:v>
                </c:pt>
                <c:pt idx="3">
                  <c:v>10.668385496000001</c:v>
                </c:pt>
                <c:pt idx="4">
                  <c:v>274.33985690000003</c:v>
                </c:pt>
                <c:pt idx="5">
                  <c:v>96.285338280000005</c:v>
                </c:pt>
                <c:pt idx="6">
                  <c:v>5.3545400000000001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16E-40B1-A75A-BF38119FF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B-45F0-8862-88403B7AEE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'!$AD$7610:$AD$7616</c:f>
              <c:strCache>
                <c:ptCount val="7"/>
                <c:pt idx="0">
                  <c:v>MATERIAL </c:v>
                </c:pt>
                <c:pt idx="1">
                  <c:v>COBRE </c:v>
                </c:pt>
                <c:pt idx="2">
                  <c:v>ZINCO </c:v>
                </c:pt>
                <c:pt idx="3">
                  <c:v>ALUMÍNIO </c:v>
                </c:pt>
                <c:pt idx="4">
                  <c:v>CHUMBO </c:v>
                </c:pt>
                <c:pt idx="5">
                  <c:v>ESTANHO </c:v>
                </c:pt>
                <c:pt idx="6">
                  <c:v>NÍQUEL </c:v>
                </c:pt>
              </c:strCache>
            </c:strRef>
          </c:cat>
          <c:val>
            <c:numRef>
              <c:f>'TABELA LME '!$AE$7610:$AE$7616</c:f>
              <c:numCache>
                <c:formatCode>_-"R$"\ * #,##0.00_-;\-"R$"\ * #,##0.00_-;_-"R$"\ * "-"???_-;_-@_-</c:formatCode>
                <c:ptCount val="7"/>
                <c:pt idx="1">
                  <c:v>0.43865262399999949</c:v>
                </c:pt>
                <c:pt idx="2">
                  <c:v>0.62101216199999953</c:v>
                </c:pt>
                <c:pt idx="3">
                  <c:v>1.1378545999995993E-2</c:v>
                </c:pt>
                <c:pt idx="4">
                  <c:v>-0.27707489600000201</c:v>
                </c:pt>
                <c:pt idx="5">
                  <c:v>16.186399599999959</c:v>
                </c:pt>
                <c:pt idx="6">
                  <c:v>-0.61448328000000174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E7-4EEE-8E15-35FB20966C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1B9-4F81-95BB-74450FD1E37C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B9-4F81-95BB-74450FD1E37C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B9-4F81-95BB-74450FD1E37C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B9-4F81-95BB-74450FD1E37C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B9-4F81-95BB-74450FD1E37C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B9-4F81-95BB-74450FD1E37C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B9-4F81-95BB-74450FD1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E1B9-4F81-95BB-74450FD1E37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1B9-4F81-95BB-74450FD1E37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E1B9-4F81-95BB-74450FD1E37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E1B9-4F81-95BB-74450FD1E37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E1B9-4F81-95BB-74450FD1E37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E1B9-4F81-95BB-74450FD1E37C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1B9-4F81-95BB-74450FD1E37C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1B9-4F81-95BB-74450FD1E3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1B9-4F81-95BB-74450FD1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F-4AB0-BAFA-13C631F7BB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83-4A4C-BE6E-028410D1B56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'!$Y$7810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6C5-4BEC-B52F-C0A251AF43AB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C5-4BEC-B52F-C0A251AF43AB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6C5-4BEC-B52F-C0A251AF43AB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C5-4BEC-B52F-C0A251AF43AB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C5-4BEC-B52F-C0A251AF43AB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C5-4BEC-B52F-C0A251AF43AB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'!$X$7811:$X$7817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'!$Y$7811:$Y$7817</c:f>
              <c:numCache>
                <c:formatCode>_("R$"* #,##0.00_);_("R$"* \(#,##0.00\);_("R$"* "-"??_);_(@_)</c:formatCode>
                <c:ptCount val="7"/>
                <c:pt idx="0">
                  <c:v>68.336596132000011</c:v>
                </c:pt>
                <c:pt idx="1">
                  <c:v>17.338612206000001</c:v>
                </c:pt>
                <c:pt idx="2">
                  <c:v>15.987415378000001</c:v>
                </c:pt>
                <c:pt idx="3">
                  <c:v>10.048543672000001</c:v>
                </c:pt>
                <c:pt idx="4">
                  <c:v>250.57939934000004</c:v>
                </c:pt>
                <c:pt idx="5">
                  <c:v>88.488192580000003</c:v>
                </c:pt>
                <c:pt idx="6">
                  <c:v>5.2412600000000005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C5-4BEC-B52F-C0A251AF4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'!$Z$7810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B6C5-4BEC-B52F-C0A251AF43A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B6C5-4BEC-B52F-C0A251AF43A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B6C5-4BEC-B52F-C0A251AF43A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B6C5-4BEC-B52F-C0A251AF43A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B6C5-4BEC-B52F-C0A251AF43A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B6C5-4BEC-B52F-C0A251AF43AB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6C5-4BEC-B52F-C0A251AF43AB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6C5-4BEC-B52F-C0A251AF43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'!$X$7811:$X$7817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'!$Z$7811:$Z$7817</c:f>
              <c:numCache>
                <c:formatCode>_("R$"* #,##0.00_);_("R$"* \(#,##0.00\);_("R$"* "-"??_);_(@_)</c:formatCode>
                <c:ptCount val="7"/>
                <c:pt idx="0">
                  <c:v>69.522392249999996</c:v>
                </c:pt>
                <c:pt idx="1">
                  <c:v>17.606683950000001</c:v>
                </c:pt>
                <c:pt idx="2">
                  <c:v>16.811783249999998</c:v>
                </c:pt>
                <c:pt idx="3">
                  <c:v>10.391310599999999</c:v>
                </c:pt>
                <c:pt idx="4">
                  <c:v>290.52625649999999</c:v>
                </c:pt>
                <c:pt idx="5">
                  <c:v>95.670855000000003</c:v>
                </c:pt>
                <c:pt idx="6">
                  <c:v>5.2364999999999995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6C5-4BEC-B52F-C0A251AF4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D-43A6-A6C0-4059AF53B2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'!$AA$7910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'TABELA LME '!$AA$7911:$AA$7916</c:f>
              <c:numCache>
                <c:formatCode>_-"R$"\ * #,##0.00_-;\-"R$"\ * #,##0.00_-;_-"R$"\ * "-"???_-;_-@_-</c:formatCode>
                <c:ptCount val="6"/>
                <c:pt idx="0">
                  <c:v>-0.57684413200001927</c:v>
                </c:pt>
                <c:pt idx="1">
                  <c:v>0.11627912399999829</c:v>
                </c:pt>
                <c:pt idx="2">
                  <c:v>-2.6979928000002928E-2</c:v>
                </c:pt>
                <c:pt idx="3">
                  <c:v>-5.1901732000001033E-2</c:v>
                </c:pt>
                <c:pt idx="4">
                  <c:v>3.2442667599999595</c:v>
                </c:pt>
                <c:pt idx="5">
                  <c:v>0.91414891999998815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49-4FB6-9A6A-DCB3660E2D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_-&quot;R$&quot;\ * #,##0.00_-;\-&quot;R$&quot;\ * #,##0.00_-;_-&quot;R$&quot;\ * &quot;-&quot;???_-;_-@_-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_-&quot;R$&quot;\ * #,##0.00_-;\-&quot;R$&quot;\ * #,##0.00_-;_-&quot;R$&quot;\ * &quot;-&quot;?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B79-4826-846D-0C8D84886B6E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79-4826-846D-0C8D84886B6E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79-4826-846D-0C8D84886B6E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79-4826-846D-0C8D84886B6E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79-4826-846D-0C8D84886B6E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79-4826-846D-0C8D84886B6E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79-4826-846D-0C8D84886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EB79-4826-846D-0C8D84886B6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B79-4826-846D-0C8D84886B6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EB79-4826-846D-0C8D84886B6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EB79-4826-846D-0C8D84886B6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EB79-4826-846D-0C8D84886B6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EB79-4826-846D-0C8D84886B6E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79-4826-846D-0C8D84886B6E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79-4826-846D-0C8D84886B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B79-4826-846D-0C8D84886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2-48E0-8E61-2D669CD9A4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28-4BFD-B4A7-E8F3092662A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'!$Y$7910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BDB-4E58-8DAC-B2DF840FCEFA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DB-4E58-8DAC-B2DF840FCEFA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DB-4E58-8DAC-B2DF840FCEFA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DB-4E58-8DAC-B2DF840FCEFA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DB-4E58-8DAC-B2DF840FCEFA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DB-4E58-8DAC-B2DF840FCEFA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'!$X$7911:$X$7916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'!$Y$7911:$Y$7916</c:f>
              <c:numCache>
                <c:formatCode>_("R$"* #,##0.00_);_("R$"* \(#,##0.00\);_("R$"* "-"??_);_(@_)</c:formatCode>
                <c:ptCount val="6"/>
                <c:pt idx="0">
                  <c:v>67.759751999999992</c:v>
                </c:pt>
                <c:pt idx="1">
                  <c:v>17.454891329999999</c:v>
                </c:pt>
                <c:pt idx="2">
                  <c:v>15.960435449999999</c:v>
                </c:pt>
                <c:pt idx="3">
                  <c:v>9.9966419399999999</c:v>
                </c:pt>
                <c:pt idx="4">
                  <c:v>253.8236661</c:v>
                </c:pt>
                <c:pt idx="5">
                  <c:v>89.402341499999991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E58-8DAC-B2DF840F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'!$Z$7910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6BDB-4E58-8DAC-B2DF840FCEF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6BDB-4E58-8DAC-B2DF840FCEF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6BDB-4E58-8DAC-B2DF840FCEF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6BDB-4E58-8DAC-B2DF840FCEF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BDB-4E58-8DAC-B2DF840FCEF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6BDB-4E58-8DAC-B2DF840FCEFA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BDB-4E58-8DAC-B2DF840FCEFA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DB-4E58-8DAC-B2DF840FCE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'!$X$7911:$X$7916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'!$Z$7911:$Z$7916</c:f>
              <c:numCache>
                <c:formatCode>_("R$"* #,##0.00_);_("R$"* \(#,##0.00\);_("R$"* "-"??_);_(@_)</c:formatCode>
                <c:ptCount val="6"/>
                <c:pt idx="0">
                  <c:v>68.336596132000011</c:v>
                </c:pt>
                <c:pt idx="1">
                  <c:v>17.338612206000001</c:v>
                </c:pt>
                <c:pt idx="2">
                  <c:v>15.987415378000001</c:v>
                </c:pt>
                <c:pt idx="3">
                  <c:v>10.048543672000001</c:v>
                </c:pt>
                <c:pt idx="4">
                  <c:v>250.57939934000004</c:v>
                </c:pt>
                <c:pt idx="5">
                  <c:v>88.488192580000003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BDB-4E58-8DAC-B2DF840FC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5-4813-A17B-7E91A3D645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'TABELA LME '!$AD$8011:$AD$8017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'!$AE$8011:$AE$8017</c:f>
              <c:numCache>
                <c:formatCode>"R$"#,##0.00_);[Red]\("R$"#,##0.00\)</c:formatCode>
                <c:ptCount val="7"/>
                <c:pt idx="0">
                  <c:v>-1.5536218799999943</c:v>
                </c:pt>
                <c:pt idx="1">
                  <c:v>-0.31788268999999758</c:v>
                </c:pt>
                <c:pt idx="2">
                  <c:v>-9.7929069999999285E-2</c:v>
                </c:pt>
                <c:pt idx="3">
                  <c:v>-4.3286580000000185E-2</c:v>
                </c:pt>
                <c:pt idx="4">
                  <c:v>-13.472517699999997</c:v>
                </c:pt>
                <c:pt idx="5">
                  <c:v>-1.1651558999999878</c:v>
                </c:pt>
                <c:pt idx="6">
                  <c:v>3.3500000000000085E-2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9C-4FB3-96FA-330715ED69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AD9-4D0F-8FF4-DFC2F2365831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D9-4D0F-8FF4-DFC2F2365831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D9-4D0F-8FF4-DFC2F2365831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D9-4D0F-8FF4-DFC2F2365831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D9-4D0F-8FF4-DFC2F2365831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D9-4D0F-8FF4-DFC2F236583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D9-4D0F-8FF4-DFC2F2365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4AD9-4D0F-8FF4-DFC2F236583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4AD9-4D0F-8FF4-DFC2F236583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4AD9-4D0F-8FF4-DFC2F236583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4AD9-4D0F-8FF4-DFC2F236583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4AD9-4D0F-8FF4-DFC2F236583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4AD9-4D0F-8FF4-DFC2F2365831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AD9-4D0F-8FF4-DFC2F2365831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AD9-4D0F-8FF4-DFC2F23658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AD9-4D0F-8FF4-DFC2F2365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5-4EF1-8B18-E31637EBB54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5F-479A-B1FE-EE7054D1C0E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7E8-42C9-8A41-0472429B800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E8-42C9-8A41-0472429B800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E8-42C9-8A41-0472429B800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E8-42C9-8A41-0472429B800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E8-42C9-8A41-0472429B800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E8-42C9-8A41-0472429B800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'!$X$8011:$X$8017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'!$Y$8011:$Y$8017</c:f>
              <c:numCache>
                <c:formatCode>_("R$"* #,##0.00_);_("R$"* \(#,##0.00\);_("R$"* "-"??_);_(@_)</c:formatCode>
                <c:ptCount val="7"/>
                <c:pt idx="0">
                  <c:v>66.206130119999997</c:v>
                </c:pt>
                <c:pt idx="1">
                  <c:v>17.137008640000001</c:v>
                </c:pt>
                <c:pt idx="2">
                  <c:v>15.862506379999999</c:v>
                </c:pt>
                <c:pt idx="3">
                  <c:v>9.9533553599999998</c:v>
                </c:pt>
                <c:pt idx="4">
                  <c:v>240.3511484</c:v>
                </c:pt>
                <c:pt idx="5">
                  <c:v>88.237185600000004</c:v>
                </c:pt>
                <c:pt idx="6">
                  <c:v>5.2298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E8-42C9-8A41-0472429B8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D7E8-42C9-8A41-0472429B800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D7E8-42C9-8A41-0472429B800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D7E8-42C9-8A41-0472429B800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D7E8-42C9-8A41-0472429B800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7E8-42C9-8A41-0472429B800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D7E8-42C9-8A41-0472429B800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E8-42C9-8A41-0472429B800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E8-42C9-8A41-0472429B80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'!$X$8011:$X$8017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'!$Z$8011:$Z$8017</c:f>
              <c:numCache>
                <c:formatCode>_("R$"* #,##0.00_);_("R$"* \(#,##0.00\);_("R$"* "-"??_);_(@_)</c:formatCode>
                <c:ptCount val="7"/>
                <c:pt idx="0">
                  <c:v>67.759751999999992</c:v>
                </c:pt>
                <c:pt idx="1">
                  <c:v>17.454891329999999</c:v>
                </c:pt>
                <c:pt idx="2">
                  <c:v>15.960435449999999</c:v>
                </c:pt>
                <c:pt idx="3">
                  <c:v>9.9966419399999999</c:v>
                </c:pt>
                <c:pt idx="4">
                  <c:v>253.8236661</c:v>
                </c:pt>
                <c:pt idx="5">
                  <c:v>89.402341499999991</c:v>
                </c:pt>
                <c:pt idx="6">
                  <c:v>5.1962999999999999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7E8-42C9-8A41-0472429B8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</c:spPr>
        <c:txPr>
          <a:bodyPr/>
          <a:lstStyle/>
          <a:p>
            <a:pPr rtl="0">
              <a:defRPr>
                <a:ln>
                  <a:noFill/>
                </a:ln>
                <a:solidFill>
                  <a:srgbClr val="9FFF9F"/>
                </a:solidFill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4-417B-864F-D2168A5CF0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71492435968271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'!$AE$8010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'!$AD$8011:$AD$8017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'!$AE$8011:$AE$8017</c:f>
              <c:numCache>
                <c:formatCode>"R$"#,##0.00_);[Red]\("R$"#,##0.00\)</c:formatCode>
                <c:ptCount val="7"/>
                <c:pt idx="0">
                  <c:v>-1.5536218799999943</c:v>
                </c:pt>
                <c:pt idx="1">
                  <c:v>-0.31788268999999758</c:v>
                </c:pt>
                <c:pt idx="2">
                  <c:v>-9.7929069999999285E-2</c:v>
                </c:pt>
                <c:pt idx="3">
                  <c:v>-4.3286580000000185E-2</c:v>
                </c:pt>
                <c:pt idx="4">
                  <c:v>-13.472517699999997</c:v>
                </c:pt>
                <c:pt idx="5">
                  <c:v>-1.1651558999999878</c:v>
                </c:pt>
                <c:pt idx="6">
                  <c:v>3.3500000000000085E-2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10-4579-9376-329C3D988E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826-4E3B-9C68-51C2DA324868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26-4E3B-9C68-51C2DA324868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26-4E3B-9C68-51C2DA324868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26-4E3B-9C68-51C2DA324868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26-4E3B-9C68-51C2DA324868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26-4E3B-9C68-51C2DA324868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26-4E3B-9C68-51C2DA324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3826-4E3B-9C68-51C2DA32486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3826-4E3B-9C68-51C2DA32486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3826-4E3B-9C68-51C2DA32486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3826-4E3B-9C68-51C2DA32486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3826-4E3B-9C68-51C2DA32486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3826-4E3B-9C68-51C2DA324868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26-4E3B-9C68-51C2DA324868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826-4E3B-9C68-51C2DA324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826-4E3B-9C68-51C2DA324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AD-4F3B-9F71-16D468087E5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00-4AB9-B496-0FBB385C5B38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'!$Y$8110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8A2-4DBB-854F-11FD5F13BB62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A2-4DBB-854F-11FD5F13BB62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A2-4DBB-854F-11FD5F13BB62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A2-4DBB-854F-11FD5F13BB62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A2-4DBB-854F-11FD5F13BB62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A2-4DBB-854F-11FD5F13BB62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'!$X$8111:$X$8117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'!$Y$8111:$Y$8117</c:f>
              <c:numCache>
                <c:formatCode>_("R$"* #,##0.00_);_("R$"* \(#,##0.00\);_("R$"* "-"??_);_(@_)</c:formatCode>
                <c:ptCount val="7"/>
                <c:pt idx="0">
                  <c:v>67.80797973</c:v>
                </c:pt>
                <c:pt idx="1">
                  <c:v>17.239955679999998</c:v>
                </c:pt>
                <c:pt idx="2">
                  <c:v>16.038548849999998</c:v>
                </c:pt>
                <c:pt idx="3">
                  <c:v>9.9138005800000002</c:v>
                </c:pt>
                <c:pt idx="4">
                  <c:v>268.91480939999997</c:v>
                </c:pt>
                <c:pt idx="5">
                  <c:v>90.717315899999988</c:v>
                </c:pt>
                <c:pt idx="6" formatCode="_-&quot;R$&quot;\ * #,##0.0000_-;\-&quot;R$&quot;\ * #,##0.0000_-;_-&quot;R$&quot;\ * &quot;-&quot;??_-;_-@_-">
                  <c:v>5.1628999999999996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A2-4DBB-854F-11FD5F13B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'!$Z$8110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18A2-4DBB-854F-11FD5F13BB6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18A2-4DBB-854F-11FD5F13BB6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18A2-4DBB-854F-11FD5F13BB6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18A2-4DBB-854F-11FD5F13BB62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18A2-4DBB-854F-11FD5F13BB62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18A2-4DBB-854F-11FD5F13BB62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A2-4DBB-854F-11FD5F13BB62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A2-4DBB-854F-11FD5F13BB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'!$X$8111:$X$8117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'!$Z$8111:$Z$8117</c:f>
              <c:numCache>
                <c:formatCode>_("R$"* #,##0.00_);_("R$"* \(#,##0.00\);_("R$"* "-"??_);_(@_)</c:formatCode>
                <c:ptCount val="7"/>
                <c:pt idx="0">
                  <c:v>66.206130119999997</c:v>
                </c:pt>
                <c:pt idx="1">
                  <c:v>17.137008640000001</c:v>
                </c:pt>
                <c:pt idx="2">
                  <c:v>15.862506379999999</c:v>
                </c:pt>
                <c:pt idx="3">
                  <c:v>9.9533553599999998</c:v>
                </c:pt>
                <c:pt idx="4">
                  <c:v>240.3511484</c:v>
                </c:pt>
                <c:pt idx="5">
                  <c:v>88.237185600000004</c:v>
                </c:pt>
                <c:pt idx="6" formatCode="_-&quot;R$&quot;\ * #,##0.0000_-;\-&quot;R$&quot;\ * #,##0.0000_-;_-&quot;R$&quot;\ * &quot;-&quot;??_-;_-@_-">
                  <c:v>5.2298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8A2-4DBB-854F-11FD5F13B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5-4A10-99FE-5EEA1ACC9C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'!$AE$8110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B3D0EB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'!$AD$8111:$AD$8116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'!$AE$8111:$AE$8116</c:f>
              <c:numCache>
                <c:formatCode>"R$"#,##0.00_);[Red]\("R$"#,##0.00\)</c:formatCode>
                <c:ptCount val="6"/>
                <c:pt idx="0">
                  <c:v>1.6018496100000021</c:v>
                </c:pt>
                <c:pt idx="1">
                  <c:v>0.10294703999999655</c:v>
                </c:pt>
                <c:pt idx="2">
                  <c:v>0.17604246999999873</c:v>
                </c:pt>
                <c:pt idx="3">
                  <c:v>-3.9554779999999568E-2</c:v>
                </c:pt>
                <c:pt idx="4">
                  <c:v>28.563660999999968</c:v>
                </c:pt>
                <c:pt idx="5" formatCode="_-&quot;R$&quot;\ * #,##0.000_-;\-&quot;R$&quot;\ * #,##0.000_-;_-&quot;R$&quot;\ * &quot;-&quot;???_-;_-@_-">
                  <c:v>2.4801302999999848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5E-48F1-968F-847D8EDC20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DA8-4F12-B036-E6272982523F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A8-4F12-B036-E6272982523F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A8-4F12-B036-E6272982523F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A8-4F12-B036-E6272982523F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A8-4F12-B036-E6272982523F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A8-4F12-B036-E6272982523F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A8-4F12-B036-E62729825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BDA8-4F12-B036-E6272982523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BDA8-4F12-B036-E6272982523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BDA8-4F12-B036-E6272982523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BDA8-4F12-B036-E6272982523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BDA8-4F12-B036-E6272982523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BDA8-4F12-B036-E6272982523F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A8-4F12-B036-E6272982523F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A8-4F12-B036-E627298252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DA8-4F12-B036-E62729825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A-433B-8958-60120EADE5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F7-4BD0-9F4A-CED57F55FF0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'!$Y$8210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CCD-4AD0-A3AF-DC7BBBAFC161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CD-4AD0-A3AF-DC7BBBAFC161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CD-4AD0-A3AF-DC7BBBAFC161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CD-4AD0-A3AF-DC7BBBAFC161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CD-4AD0-A3AF-DC7BBBAFC161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CD-4AD0-A3AF-DC7BBBAFC16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'!$X$8211:$X$8217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'!$Y$8211:$Y$8217</c:f>
              <c:numCache>
                <c:formatCode>_("R$"* #,##0.00_);_("R$"* \(#,##0.00\);_("R$"* "-"??_);_(@_)</c:formatCode>
                <c:ptCount val="7"/>
                <c:pt idx="0">
                  <c:v>67.479166943999985</c:v>
                </c:pt>
                <c:pt idx="1">
                  <c:v>17.144523647999996</c:v>
                </c:pt>
                <c:pt idx="2">
                  <c:v>17.278628303999998</c:v>
                </c:pt>
                <c:pt idx="3">
                  <c:v>9.9602711039999985</c:v>
                </c:pt>
                <c:pt idx="4">
                  <c:v>269.85300719999992</c:v>
                </c:pt>
                <c:pt idx="5">
                  <c:v>89.792720639999985</c:v>
                </c:pt>
                <c:pt idx="6" formatCode="_-&quot;R$&quot;\ * #,##0.0000_-;\-&quot;R$&quot;\ * #,##0.0000_-;_-&quot;R$&quot;\ * &quot;-&quot;??_-;_-@_-">
                  <c:v>5.2180799999999987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CD-4AD0-A3AF-DC7BBBAF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'!$Z$8210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7CCD-4AD0-A3AF-DC7BBBAFC16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7CCD-4AD0-A3AF-DC7BBBAFC16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7CCD-4AD0-A3AF-DC7BBBAFC16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7CCD-4AD0-A3AF-DC7BBBAFC16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7CCD-4AD0-A3AF-DC7BBBAFC16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7CCD-4AD0-A3AF-DC7BBBAFC161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CCD-4AD0-A3AF-DC7BBBAFC161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CD-4AD0-A3AF-DC7BBBAFC1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'!$X$8211:$X$8217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'!$Z$8211:$Z$8217</c:f>
              <c:numCache>
                <c:formatCode>_("R$"* #,##0.00_);_("R$"* \(#,##0.00\);_("R$"* "-"??_);_(@_)</c:formatCode>
                <c:ptCount val="7"/>
                <c:pt idx="0">
                  <c:v>67.80797973</c:v>
                </c:pt>
                <c:pt idx="1">
                  <c:v>17.239955679999998</c:v>
                </c:pt>
                <c:pt idx="2">
                  <c:v>16.038548849999998</c:v>
                </c:pt>
                <c:pt idx="3">
                  <c:v>9.9138005800000002</c:v>
                </c:pt>
                <c:pt idx="4">
                  <c:v>268.91480939999997</c:v>
                </c:pt>
                <c:pt idx="5">
                  <c:v>90.717315899999988</c:v>
                </c:pt>
                <c:pt idx="6" formatCode="_-&quot;R$&quot;\ * #,##0.0000_-;\-&quot;R$&quot;\ * #,##0.0000_-;_-&quot;R$&quot;\ * &quot;-&quot;??_-;_-@_-">
                  <c:v>5.1628999999999996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CCD-4AD0-A3AF-DC7BBBAF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D-49A4-95B0-E460F7A280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'!$AE$8210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cap="none" spc="0" baseline="0">
                    <a:ln w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solidFill>
                      <a:schemeClr val="accent1"/>
                    </a:solidFill>
                    <a:effectLst>
                      <a:innerShdw blurRad="63500" dist="50800" dir="135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'!$AD$8211:$AD$8216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'!$AE$8211:$AE$8216</c:f>
              <c:numCache>
                <c:formatCode>"R$"#,##0.00_);[Red]\("R$"#,##0.00\)</c:formatCode>
                <c:ptCount val="6"/>
                <c:pt idx="0">
                  <c:v>-0.32881278600001451</c:v>
                </c:pt>
                <c:pt idx="1">
                  <c:v>-9.5432032000001499E-2</c:v>
                </c:pt>
                <c:pt idx="2">
                  <c:v>1.240079454</c:v>
                </c:pt>
                <c:pt idx="3">
                  <c:v>4.6470523999998292E-2</c:v>
                </c:pt>
                <c:pt idx="4">
                  <c:v>0.9381977999999549</c:v>
                </c:pt>
                <c:pt idx="5" formatCode="_-&quot;R$&quot;\ * #,##0.000_-;\-&quot;R$&quot;\ * #,##0.000_-;_-&quot;R$&quot;\ * &quot;-&quot;???_-;_-@_-">
                  <c:v>-0.9245952600000038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A6-4CF0-9B68-7A6D76F6102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B0-4C3C-9270-94FA190BC040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B0-4C3C-9270-94FA190BC040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B0-4C3C-9270-94FA190BC040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B0-4C3C-9270-94FA190BC040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B0-4C3C-9270-94FA190BC040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B0-4C3C-9270-94FA190BC040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B0-4C3C-9270-94FA190BC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A9B0-4C3C-9270-94FA190BC04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A9B0-4C3C-9270-94FA190BC04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A9B0-4C3C-9270-94FA190BC04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A9B0-4C3C-9270-94FA190BC04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A9B0-4C3C-9270-94FA190BC04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A9B0-4C3C-9270-94FA190BC040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B0-4C3C-9270-94FA190BC040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B0-4C3C-9270-94FA190BC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9B0-4C3C-9270-94FA190BC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7-44B3-80F3-DCBF8583C6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1F-41A3-946E-68AC9571A1E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'!$Y$8310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69A-4871-B4A1-3C5471119251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9A-4871-B4A1-3C5471119251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9A-4871-B4A1-3C5471119251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9A-4871-B4A1-3C5471119251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9A-4871-B4A1-3C5471119251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9A-4871-B4A1-3C547111925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'!$X$8311:$X$8317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'!$Y$8311:$Y$8317</c:f>
              <c:numCache>
                <c:formatCode>_("R$"* #,##0.00_);_("R$"* \(#,##0.00\);_("R$"* "-"??_);_(@_)</c:formatCode>
                <c:ptCount val="7"/>
                <c:pt idx="0">
                  <c:v>66.816457344</c:v>
                </c:pt>
                <c:pt idx="1">
                  <c:v>17.133065663999997</c:v>
                </c:pt>
                <c:pt idx="2">
                  <c:v>18.024805499999999</c:v>
                </c:pt>
                <c:pt idx="3">
                  <c:v>9.838290228</c:v>
                </c:pt>
                <c:pt idx="4">
                  <c:v>255.97045811999996</c:v>
                </c:pt>
                <c:pt idx="5">
                  <c:v>90.225539039999987</c:v>
                </c:pt>
                <c:pt idx="6" formatCode="_-&quot;R$&quot;\ * #,##0.0000_-;\-&quot;R$&quot;\ * #,##0.0000_-;_-&quot;R$&quot;\ * &quot;-&quot;??_-;_-@_-">
                  <c:v>5.2057199999999995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9A-4871-B4A1-3C5471119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'!$Z$8310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A69A-4871-B4A1-3C547111925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A69A-4871-B4A1-3C547111925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A69A-4871-B4A1-3C547111925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A69A-4871-B4A1-3C547111925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A69A-4871-B4A1-3C547111925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A69A-4871-B4A1-3C5471119251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69A-4871-B4A1-3C5471119251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69A-4871-B4A1-3C54711192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'!$X$8311:$X$8317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'!$Z$8311:$Z$8317</c:f>
              <c:numCache>
                <c:formatCode>_("R$"* #,##0.00_);_("R$"* \(#,##0.00\);_("R$"* "-"??_);_(@_)</c:formatCode>
                <c:ptCount val="7"/>
                <c:pt idx="0">
                  <c:v>67.479166943999985</c:v>
                </c:pt>
                <c:pt idx="1">
                  <c:v>17.144523647999996</c:v>
                </c:pt>
                <c:pt idx="2">
                  <c:v>17.278628303999998</c:v>
                </c:pt>
                <c:pt idx="3">
                  <c:v>9.9602711039999985</c:v>
                </c:pt>
                <c:pt idx="4">
                  <c:v>269.85300719999992</c:v>
                </c:pt>
                <c:pt idx="5">
                  <c:v>89.792720639999985</c:v>
                </c:pt>
                <c:pt idx="6" formatCode="_-&quot;R$&quot;\ * #,##0.0000_-;\-&quot;R$&quot;\ * #,##0.0000_-;_-&quot;R$&quot;\ * &quot;-&quot;??_-;_-@_-">
                  <c:v>5.2180799999999987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69A-4871-B4A1-3C5471119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7-4D18-97B2-5CD0B4BAB4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812817452451551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'!$AE$8310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cap="none" spc="0" baseline="0">
                    <a:ln w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solidFill>
                      <a:schemeClr val="accent1"/>
                    </a:solidFill>
                    <a:effectLst>
                      <a:innerShdw blurRad="63500" dist="50800" dir="13500000">
                        <a:prstClr val="black">
                          <a:alpha val="50000"/>
                        </a:prstClr>
                      </a:innerShdw>
                    </a:effectLst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'!$AD$8311:$AD$8316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'!$AE$8311:$AE$8316</c:f>
              <c:numCache>
                <c:formatCode>"R$"#,##0.00_);[Red]\("R$"#,##0.00\)</c:formatCode>
                <c:ptCount val="6"/>
                <c:pt idx="0">
                  <c:v>-0.66270959999998524</c:v>
                </c:pt>
                <c:pt idx="1">
                  <c:v>-1.1457983999999755E-2</c:v>
                </c:pt>
                <c:pt idx="2">
                  <c:v>0.74617719600000143</c:v>
                </c:pt>
                <c:pt idx="3">
                  <c:v>-0.12198087599999852</c:v>
                </c:pt>
                <c:pt idx="4">
                  <c:v>-13.882549079999961</c:v>
                </c:pt>
                <c:pt idx="5" formatCode="_-&quot;R$&quot;\ * #,##0.000_-;\-&quot;R$&quot;\ * #,##0.000_-;_-&quot;R$&quot;\ * &quot;-&quot;???_-;_-@_-">
                  <c:v>0.43281840000000216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EB-4548-BAC7-E900573D4D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63E-44D7-A348-6EC18E7C96C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3E-44D7-A348-6EC18E7C96C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E-44D7-A348-6EC18E7C96C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3E-44D7-A348-6EC18E7C96C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3E-44D7-A348-6EC18E7C96C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3E-44D7-A348-6EC18E7C96C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3E-44D7-A348-6EC18E7C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A63E-44D7-A348-6EC18E7C96C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A63E-44D7-A348-6EC18E7C96C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A63E-44D7-A348-6EC18E7C96C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A63E-44D7-A348-6EC18E7C96C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A63E-44D7-A348-6EC18E7C96C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A63E-44D7-A348-6EC18E7C96C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63E-44D7-A348-6EC18E7C96C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63E-44D7-A348-6EC18E7C96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63E-44D7-A348-6EC18E7C9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6-4E3C-BC37-BB61ED035E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8F-4C5E-AD01-8F543AC220D9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'!$Y$8410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872-48EE-AF20-602B70E8DE6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72-48EE-AF20-602B70E8DE6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72-48EE-AF20-602B70E8DE6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72-48EE-AF20-602B70E8DE6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72-48EE-AF20-602B70E8DE6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72-48EE-AF20-602B70E8DE6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'!$X$8411:$X$8417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'!$Y$8411:$Y$8417</c:f>
              <c:numCache>
                <c:formatCode>_("R$"* #,##0.00_);_("R$"* \(#,##0.00\);_("R$"* "-"??_);_(@_)</c:formatCode>
                <c:ptCount val="7"/>
                <c:pt idx="0">
                  <c:v>64.730285532000011</c:v>
                </c:pt>
                <c:pt idx="1">
                  <c:v>16.372979226000002</c:v>
                </c:pt>
                <c:pt idx="2">
                  <c:v>17.595046620000002</c:v>
                </c:pt>
                <c:pt idx="3">
                  <c:v>9.7524435240000003</c:v>
                </c:pt>
                <c:pt idx="4">
                  <c:v>237.28955400000004</c:v>
                </c:pt>
                <c:pt idx="5">
                  <c:v>88.389049320000012</c:v>
                </c:pt>
                <c:pt idx="6" formatCode="_-&quot;R$&quot;\ * #,##0.0000_-;\-&quot;R$&quot;\ * #,##0.0000_-;_-&quot;R$&quot;\ * &quot;-&quot;??_-;_-@_-">
                  <c:v>5.2381800000000007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72-48EE-AF20-602B70E8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'!$Z$8410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A872-48EE-AF20-602B70E8DE6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A872-48EE-AF20-602B70E8DE6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A872-48EE-AF20-602B70E8DE6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A872-48EE-AF20-602B70E8DE6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A872-48EE-AF20-602B70E8DE6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A872-48EE-AF20-602B70E8DE6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72-48EE-AF20-602B70E8DE6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72-48EE-AF20-602B70E8DE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'!$X$8411:$X$8417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'!$Z$8411:$Z$8417</c:f>
              <c:numCache>
                <c:formatCode>_("R$"* #,##0.00_);_("R$"* \(#,##0.00\);_("R$"* "-"??_);_(@_)</c:formatCode>
                <c:ptCount val="7"/>
                <c:pt idx="0">
                  <c:v>66.816457344</c:v>
                </c:pt>
                <c:pt idx="1">
                  <c:v>17.133065663999997</c:v>
                </c:pt>
                <c:pt idx="2">
                  <c:v>18.024805499999999</c:v>
                </c:pt>
                <c:pt idx="3">
                  <c:v>9.838290228</c:v>
                </c:pt>
                <c:pt idx="4">
                  <c:v>255.97045811999996</c:v>
                </c:pt>
                <c:pt idx="5">
                  <c:v>90.225539039999987</c:v>
                </c:pt>
                <c:pt idx="6" formatCode="_-&quot;R$&quot;\ * #,##0.0000_-;\-&quot;R$&quot;\ * #,##0.0000_-;_-&quot;R$&quot;\ * &quot;-&quot;??_-;_-@_-">
                  <c:v>5.2057199999999995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872-48EE-AF20-602B70E8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E-4D4C-B550-EE9BB1E31C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'!$AE$8410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'!$AD$8411:$AD$8416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'!$AE$8411:$AE$8416</c:f>
              <c:numCache>
                <c:formatCode>"R$"#,##0.00_);[Red]\("R$"#,##0.00\)</c:formatCode>
                <c:ptCount val="6"/>
                <c:pt idx="0">
                  <c:v>-2.0861718119999892</c:v>
                </c:pt>
                <c:pt idx="1">
                  <c:v>-0.76008643799999476</c:v>
                </c:pt>
                <c:pt idx="2">
                  <c:v>-0.42975887999999784</c:v>
                </c:pt>
                <c:pt idx="3">
                  <c:v>-8.5846703999999718E-2</c:v>
                </c:pt>
                <c:pt idx="4">
                  <c:v>-18.680904119999923</c:v>
                </c:pt>
                <c:pt idx="5">
                  <c:v>-1.8364897199999746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0A-49CD-9A9C-CFEB25E459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217-4CB0-9F29-0A061ABF6A11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17-4CB0-9F29-0A061ABF6A11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17-4CB0-9F29-0A061ABF6A11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17-4CB0-9F29-0A061ABF6A11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17-4CB0-9F29-0A061ABF6A11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17-4CB0-9F29-0A061ABF6A1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17-4CB0-9F29-0A061ABF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B217-4CB0-9F29-0A061ABF6A1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B217-4CB0-9F29-0A061ABF6A1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B217-4CB0-9F29-0A061ABF6A1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B217-4CB0-9F29-0A061ABF6A1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B217-4CB0-9F29-0A061ABF6A1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B217-4CB0-9F29-0A061ABF6A11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217-4CB0-9F29-0A061ABF6A11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217-4CB0-9F29-0A061ABF6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217-4CB0-9F29-0A061ABF6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1-43D0-9295-36CB4189F6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64-4E4E-82B2-8BBB538DF79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'!$Y$8510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5B95-4B56-A707-BB64DF52D70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5-4B56-A707-BB64DF52D70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95-4B56-A707-BB64DF52D70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5-4B56-A707-BB64DF52D70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95-4B56-A707-BB64DF52D70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5-4B56-A707-BB64DF52D70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'!$X$8511:$X$8517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'!$Y$8511:$Y$8517</c:f>
              <c:numCache>
                <c:formatCode>_("R$"* #,##0.00_);_("R$"* \(#,##0.00\);_("R$"* "-"??_);_(@_)</c:formatCode>
                <c:ptCount val="7"/>
                <c:pt idx="0">
                  <c:v>63.042686748000008</c:v>
                </c:pt>
                <c:pt idx="1">
                  <c:v>16.035033888000001</c:v>
                </c:pt>
                <c:pt idx="2">
                  <c:v>17.228004300000002</c:v>
                </c:pt>
                <c:pt idx="3">
                  <c:v>9.7605238679999999</c:v>
                </c:pt>
                <c:pt idx="4">
                  <c:v>232.97825160000002</c:v>
                </c:pt>
                <c:pt idx="5">
                  <c:v>89.307455040000008</c:v>
                </c:pt>
                <c:pt idx="6" formatCode="_-&quot;R$&quot;\ * #,##0.0000_-;\-&quot;R$&quot;\ * #,##0.0000_-;_-&quot;R$&quot;\ * &quot;-&quot;??_-;_-@_-">
                  <c:v>5.2484400000000004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95-4B56-A707-BB64DF52D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'!$Z$8510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5B95-4B56-A707-BB64DF52D70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5B95-4B56-A707-BB64DF52D70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5B95-4B56-A707-BB64DF52D70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5B95-4B56-A707-BB64DF52D70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5B95-4B56-A707-BB64DF52D70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5B95-4B56-A707-BB64DF52D70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5-4B56-A707-BB64DF52D70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5-4B56-A707-BB64DF52D7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'!$X$8511:$X$8517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'!$Z$8511:$Z$8517</c:f>
              <c:numCache>
                <c:formatCode>_("R$"* #,##0.00_);_("R$"* \(#,##0.00\);_("R$"* "-"??_);_(@_)</c:formatCode>
                <c:ptCount val="7"/>
                <c:pt idx="0">
                  <c:v>64.730285532000011</c:v>
                </c:pt>
                <c:pt idx="1">
                  <c:v>16.372979226000002</c:v>
                </c:pt>
                <c:pt idx="2">
                  <c:v>17.595046620000002</c:v>
                </c:pt>
                <c:pt idx="3">
                  <c:v>9.7524435240000003</c:v>
                </c:pt>
                <c:pt idx="4">
                  <c:v>237.28955400000004</c:v>
                </c:pt>
                <c:pt idx="5">
                  <c:v>88.389049320000012</c:v>
                </c:pt>
                <c:pt idx="6" formatCode="_-&quot;R$&quot;\ * #,##0.0000_-;\-&quot;R$&quot;\ * #,##0.0000_-;_-&quot;R$&quot;\ * &quot;-&quot;??_-;_-@_-">
                  <c:v>5.2381800000000007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B95-4B56-A707-BB64DF52D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6-4D20-876A-32108CC4F3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'!$AE$8510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'!$AD$8511:$AD$8516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'!$AE$8511:$AE$8516</c:f>
              <c:numCache>
                <c:formatCode>"R$"#,##0.00_);[Red]\("R$"#,##0.00\)</c:formatCode>
                <c:ptCount val="6"/>
                <c:pt idx="0">
                  <c:v>-1.6875987840000022</c:v>
                </c:pt>
                <c:pt idx="1">
                  <c:v>-0.33794533800000082</c:v>
                </c:pt>
                <c:pt idx="2">
                  <c:v>-0.36704231999999948</c:v>
                </c:pt>
                <c:pt idx="3">
                  <c:v>8.080343999999684E-3</c:v>
                </c:pt>
                <c:pt idx="4">
                  <c:v>-4.3113024000000166</c:v>
                </c:pt>
                <c:pt idx="5">
                  <c:v>0.91840571999999554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19-45D5-9F42-649EAE39E2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7B6-496A-AA5D-EC63D3A7654F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B6-496A-AA5D-EC63D3A7654F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B6-496A-AA5D-EC63D3A7654F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B6-496A-AA5D-EC63D3A7654F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B6-496A-AA5D-EC63D3A7654F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B6-496A-AA5D-EC63D3A7654F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7B6-496A-AA5D-EC63D3A7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67B6-496A-AA5D-EC63D3A7654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67B6-496A-AA5D-EC63D3A7654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67B6-496A-AA5D-EC63D3A7654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67B6-496A-AA5D-EC63D3A7654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7B6-496A-AA5D-EC63D3A7654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67B6-496A-AA5D-EC63D3A7654F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7B6-496A-AA5D-EC63D3A7654F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7B6-496A-AA5D-EC63D3A765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7B6-496A-AA5D-EC63D3A7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1-4CA0-8A58-DD0287C9FD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11-4F15-8011-444D785EB49B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'!$Y$8610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BEC-4282-B135-64DA9B02E127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EC-4282-B135-64DA9B02E127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EC-4282-B135-64DA9B02E127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EC-4282-B135-64DA9B02E127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EC-4282-B135-64DA9B02E127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EC-4282-B135-64DA9B02E127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'!$X$8611:$X$8617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'!$Y$8611:$Y$8617</c:f>
              <c:numCache>
                <c:formatCode>_("R$"* #,##0.00_);_("R$"* \(#,##0.00\);_("R$"* "-"??_);_(@_)</c:formatCode>
                <c:ptCount val="7"/>
                <c:pt idx="0">
                  <c:v>63.373016880000002</c:v>
                </c:pt>
                <c:pt idx="1">
                  <c:v>16.674542100000004</c:v>
                </c:pt>
                <c:pt idx="2">
                  <c:v>18.415173060000001</c:v>
                </c:pt>
                <c:pt idx="3">
                  <c:v>9.8076358799999994</c:v>
                </c:pt>
                <c:pt idx="4">
                  <c:v>241.32716460000003</c:v>
                </c:pt>
                <c:pt idx="5">
                  <c:v>88.286935800000009</c:v>
                </c:pt>
                <c:pt idx="6" formatCode="_-&quot;R$&quot;\ * #,##0.0000_-;\-&quot;R$&quot;\ * #,##0.0000_-;_-&quot;R$&quot;\ * &quot;-&quot;??_-;_-@_-">
                  <c:v>5.2036800000000003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EC-4282-B135-64DA9B02E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'!$Z$8610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EBEC-4282-B135-64DA9B02E12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BEC-4282-B135-64DA9B02E12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EBEC-4282-B135-64DA9B02E12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EBEC-4282-B135-64DA9B02E12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EBEC-4282-B135-64DA9B02E12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EBEC-4282-B135-64DA9B02E127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EC-4282-B135-64DA9B02E127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EC-4282-B135-64DA9B02E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'!$X$8611:$X$8617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'!$Z$8611:$Z$8617</c:f>
              <c:numCache>
                <c:formatCode>_("R$"* #,##0.00_);_("R$"* \(#,##0.00\);_("R$"* "-"??_);_(@_)</c:formatCode>
                <c:ptCount val="7"/>
                <c:pt idx="0">
                  <c:v>63.042686748000008</c:v>
                </c:pt>
                <c:pt idx="1">
                  <c:v>16.035033888000001</c:v>
                </c:pt>
                <c:pt idx="2">
                  <c:v>17.228004300000002</c:v>
                </c:pt>
                <c:pt idx="3">
                  <c:v>9.7605238679999999</c:v>
                </c:pt>
                <c:pt idx="4">
                  <c:v>232.97825160000002</c:v>
                </c:pt>
                <c:pt idx="5">
                  <c:v>89.307455040000008</c:v>
                </c:pt>
                <c:pt idx="6" formatCode="_-&quot;R$&quot;\ * #,##0.0000_-;\-&quot;R$&quot;\ * #,##0.0000_-;_-&quot;R$&quot;\ * &quot;-&quot;??_-;_-@_-">
                  <c:v>5.2484400000000004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BEC-4282-B135-64DA9B02E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9-476B-855B-5AB3763EEA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'!$AE$8610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'!$AD$8611:$AD$8616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'!$AE$8611:$AE$8616</c:f>
              <c:numCache>
                <c:formatCode>"R$"#,##0.00_);[Red]\("R$"#,##0.00\)</c:formatCode>
                <c:ptCount val="6"/>
                <c:pt idx="0">
                  <c:v>0.33033013199999317</c:v>
                </c:pt>
                <c:pt idx="1">
                  <c:v>0.63950821200000263</c:v>
                </c:pt>
                <c:pt idx="2">
                  <c:v>1.1871687599999987</c:v>
                </c:pt>
                <c:pt idx="3">
                  <c:v>4.7112011999999481E-2</c:v>
                </c:pt>
                <c:pt idx="4">
                  <c:v>8.3489130000000102</c:v>
                </c:pt>
                <c:pt idx="5">
                  <c:v>-1.0205192399999987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60-4829-B8D3-B17A46453E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9D2-4800-8B23-45F4F80BD95E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2-4800-8B23-45F4F80BD95E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D2-4800-8B23-45F4F80BD95E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D2-4800-8B23-45F4F80BD95E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D2-4800-8B23-45F4F80BD95E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2-4800-8B23-45F4F80BD95E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D2-4800-8B23-45F4F80BD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79D2-4800-8B23-45F4F80BD95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79D2-4800-8B23-45F4F80BD95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79D2-4800-8B23-45F4F80BD95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79D2-4800-8B23-45F4F80BD95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79D2-4800-8B23-45F4F80BD95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79D2-4800-8B23-45F4F80BD95E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D2-4800-8B23-45F4F80BD95E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D2-4800-8B23-45F4F80BD9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9D2-4800-8B23-45F4F80BD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02-4F54-9883-6F5C6FA604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67-4F44-BB47-EC3E63F20E1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'!$Y$8710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C8C-4310-8E74-3B766370F7F4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8C-4310-8E74-3B766370F7F4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8C-4310-8E74-3B766370F7F4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8C-4310-8E74-3B766370F7F4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8C-4310-8E74-3B766370F7F4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8C-4310-8E74-3B766370F7F4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'!$X$8711:$X$8717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'!$Y$8711:$Y$8717</c:f>
              <c:numCache>
                <c:formatCode>_("R$"* #,##0.00_);_("R$"* \(#,##0.00\);_("R$"* "-"??_);_(@_)</c:formatCode>
                <c:ptCount val="7"/>
                <c:pt idx="0">
                  <c:v>63.920983759374998</c:v>
                </c:pt>
                <c:pt idx="1">
                  <c:v>16.861377100000002</c:v>
                </c:pt>
                <c:pt idx="2">
                  <c:v>18.106645115625</c:v>
                </c:pt>
                <c:pt idx="3">
                  <c:v>9.7297367781249999</c:v>
                </c:pt>
                <c:pt idx="4">
                  <c:v>241.52437337500001</c:v>
                </c:pt>
                <c:pt idx="5">
                  <c:v>87.245589968750011</c:v>
                </c:pt>
                <c:pt idx="6" formatCode="_-&quot;R$&quot;\ * #,##0.0000_-;\-&quot;R$&quot;\ * #,##0.0000_-;_-&quot;R$&quot;\ * &quot;-&quot;??_-;_-@_-">
                  <c:v>5.1219250000000001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8C-4310-8E74-3B766370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'!$Z$8710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2C8C-4310-8E74-3B766370F7F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2C8C-4310-8E74-3B766370F7F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2C8C-4310-8E74-3B766370F7F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2C8C-4310-8E74-3B766370F7F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2C8C-4310-8E74-3B766370F7F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2C8C-4310-8E74-3B766370F7F4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8C-4310-8E74-3B766370F7F4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C8C-4310-8E74-3B766370F7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'!$X$8711:$X$8717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'!$Z$8711:$Z$8717</c:f>
              <c:numCache>
                <c:formatCode>_("R$"* #,##0.00_);_("R$"* \(#,##0.00\);_("R$"* "-"??_);_(@_)</c:formatCode>
                <c:ptCount val="7"/>
                <c:pt idx="0">
                  <c:v>63.373016880000002</c:v>
                </c:pt>
                <c:pt idx="1">
                  <c:v>16.674542100000004</c:v>
                </c:pt>
                <c:pt idx="2">
                  <c:v>18.415173060000001</c:v>
                </c:pt>
                <c:pt idx="3">
                  <c:v>9.8076358799999994</c:v>
                </c:pt>
                <c:pt idx="4">
                  <c:v>241.32716460000003</c:v>
                </c:pt>
                <c:pt idx="5">
                  <c:v>88.286935800000009</c:v>
                </c:pt>
                <c:pt idx="6" formatCode="_-&quot;R$&quot;\ * #,##0.0000_-;\-&quot;R$&quot;\ * #,##0.0000_-;_-&quot;R$&quot;\ * &quot;-&quot;??_-;_-@_-">
                  <c:v>5.2036800000000003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C8C-4310-8E74-3B766370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5-47F4-8743-7D323E98702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'!$AE$8710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'!$AD$8711:$AD$8716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'!$AE$8711:$AE$8716</c:f>
              <c:numCache>
                <c:formatCode>"R$"#,##0.00_);[Red]\("R$"#,##0.00\)</c:formatCode>
                <c:ptCount val="6"/>
                <c:pt idx="0">
                  <c:v>0.54796687937499655</c:v>
                </c:pt>
                <c:pt idx="1">
                  <c:v>0.18683499999999853</c:v>
                </c:pt>
                <c:pt idx="2">
                  <c:v>-0.30852794437500108</c:v>
                </c:pt>
                <c:pt idx="3">
                  <c:v>-7.7899101874999488E-2</c:v>
                </c:pt>
                <c:pt idx="4">
                  <c:v>0.19720877499997869</c:v>
                </c:pt>
                <c:pt idx="5">
                  <c:v>-1.0413458312499984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76-4C47-BE35-5DF41889C6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869-4128-8439-3439DFF2885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69-4128-8439-3439DFF2885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69-4128-8439-3439DFF2885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69-4128-8439-3439DFF2885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69-4128-8439-3439DFF2885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69-4128-8439-3439DFF2885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69-4128-8439-3439DFF2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E869-4128-8439-3439DFF2885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869-4128-8439-3439DFF2885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E869-4128-8439-3439DFF2885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E869-4128-8439-3439DFF2885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E869-4128-8439-3439DFF2885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E869-4128-8439-3439DFF2885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69-4128-8439-3439DFF2885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69-4128-8439-3439DFF288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869-4128-8439-3439DFF2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F0-4AB2-99ED-38EB7D6587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DE-4640-BA00-3A9DA7F0DC8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'!$Y$8810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327-47D3-923F-4CF833E7DC2E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27-47D3-923F-4CF833E7DC2E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27-47D3-923F-4CF833E7DC2E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27-47D3-923F-4CF833E7DC2E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327-47D3-923F-4CF833E7DC2E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27-47D3-923F-4CF833E7DC2E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'!$X$8811:$X$8817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'!$Y$8811:$Y$8817</c:f>
              <c:numCache>
                <c:formatCode>_("R$"* #,##0.00_);_("R$"* \(#,##0.00\);_("R$"* "-"??_);_(@_)</c:formatCode>
                <c:ptCount val="7"/>
                <c:pt idx="0">
                  <c:v>65.455481972000001</c:v>
                </c:pt>
                <c:pt idx="1">
                  <c:v>16.834898347999999</c:v>
                </c:pt>
                <c:pt idx="2">
                  <c:v>18.22558776</c:v>
                </c:pt>
                <c:pt idx="3">
                  <c:v>9.5736880679999992</c:v>
                </c:pt>
                <c:pt idx="4">
                  <c:v>246.74603395999998</c:v>
                </c:pt>
                <c:pt idx="5">
                  <c:v>89.841838839999994</c:v>
                </c:pt>
                <c:pt idx="6" formatCode="_-&quot;R$&quot;\ * #,##0.0000_-;\-&quot;R$&quot;\ * #,##0.0000_-;_-&quot;R$&quot;\ * &quot;-&quot;??_-;_-@_-">
                  <c:v>5.0042799999999996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327-47D3-923F-4CF833E7D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'!$Z$8810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D327-47D3-923F-4CF833E7DC2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D327-47D3-923F-4CF833E7DC2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D327-47D3-923F-4CF833E7DC2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D327-47D3-923F-4CF833E7DC2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327-47D3-923F-4CF833E7DC2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D327-47D3-923F-4CF833E7DC2E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327-47D3-923F-4CF833E7DC2E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327-47D3-923F-4CF833E7DC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'!$X$8811:$X$8817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'!$Z$8811:$Z$8817</c:f>
              <c:numCache>
                <c:formatCode>_("R$"* #,##0.00_);_("R$"* \(#,##0.00\);_("R$"* "-"??_);_(@_)</c:formatCode>
                <c:ptCount val="7"/>
                <c:pt idx="0">
                  <c:v>63.920983759374998</c:v>
                </c:pt>
                <c:pt idx="1">
                  <c:v>16.861377100000002</c:v>
                </c:pt>
                <c:pt idx="2">
                  <c:v>18.106645115625</c:v>
                </c:pt>
                <c:pt idx="3">
                  <c:v>9.7297367781249999</c:v>
                </c:pt>
                <c:pt idx="4">
                  <c:v>241.52437337500001</c:v>
                </c:pt>
                <c:pt idx="5">
                  <c:v>87.245589968750011</c:v>
                </c:pt>
                <c:pt idx="6" formatCode="_-&quot;R$&quot;\ * #,##0.0000_-;\-&quot;R$&quot;\ * #,##0.0000_-;_-&quot;R$&quot;\ * &quot;-&quot;??_-;_-@_-">
                  <c:v>5.1219250000000001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327-47D3-923F-4CF833E7D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D-4425-9F72-41D8925C2F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'!$AE$8810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'!$AD$8811:$AD$8816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'!$AE$8811:$AE$8816</c:f>
              <c:numCache>
                <c:formatCode>"R$"#,##0.00_);[Red]\("R$"#,##0.00\)</c:formatCode>
                <c:ptCount val="6"/>
                <c:pt idx="0">
                  <c:v>1.5344982126250031</c:v>
                </c:pt>
                <c:pt idx="1">
                  <c:v>-2.6478752000002714E-2</c:v>
                </c:pt>
                <c:pt idx="2">
                  <c:v>0.11894264437500013</c:v>
                </c:pt>
                <c:pt idx="3">
                  <c:v>-0.15604871012500077</c:v>
                </c:pt>
                <c:pt idx="4">
                  <c:v>5.2216605849999667</c:v>
                </c:pt>
                <c:pt idx="5">
                  <c:v>2.5962488712499834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56-4404-AF6D-291E7748C9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720-4E25-884B-5B8594DA1DB8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20-4E25-884B-5B8594DA1DB8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20-4E25-884B-5B8594DA1DB8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20-4E25-884B-5B8594DA1DB8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20-4E25-884B-5B8594DA1DB8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20-4E25-884B-5B8594DA1DB8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20-4E25-884B-5B8594DA1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0720-4E25-884B-5B8594DA1DB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0720-4E25-884B-5B8594DA1DB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0720-4E25-884B-5B8594DA1DB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0720-4E25-884B-5B8594DA1DB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0720-4E25-884B-5B8594DA1DB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0720-4E25-884B-5B8594DA1DB8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720-4E25-884B-5B8594DA1DB8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20-4E25-884B-5B8594DA1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720-4E25-884B-5B8594DA1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3-4A82-AE34-21399C0062D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CF-4FD6-AF27-88BAE88C84C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'!$Y$8910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E46-49E4-8918-799401441D3A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46-49E4-8918-799401441D3A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46-49E4-8918-799401441D3A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46-49E4-8918-799401441D3A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46-49E4-8918-799401441D3A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46-49E4-8918-799401441D3A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'!$X$8911:$X$8916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'!$Y$8911:$Y$8916</c:f>
              <c:numCache>
                <c:formatCode>_("R$"* #,##0.00_);_("R$"* \(#,##0.00\);_("R$"* "-"??_);_(@_)</c:formatCode>
                <c:ptCount val="6"/>
                <c:pt idx="0">
                  <c:v>65.562847382499996</c:v>
                </c:pt>
                <c:pt idx="1">
                  <c:v>17.157440885</c:v>
                </c:pt>
                <c:pt idx="2">
                  <c:v>18.066635210000001</c:v>
                </c:pt>
                <c:pt idx="3">
                  <c:v>9.6742250800000011</c:v>
                </c:pt>
                <c:pt idx="4">
                  <c:v>250.12780487500001</c:v>
                </c:pt>
                <c:pt idx="5">
                  <c:v>90.750511150000008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46-49E4-8918-799401441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'!$Z$8910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4E46-49E4-8918-799401441D3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4E46-49E4-8918-799401441D3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4E46-49E4-8918-799401441D3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4E46-49E4-8918-799401441D3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4E46-49E4-8918-799401441D3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4E46-49E4-8918-799401441D3A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46-49E4-8918-799401441D3A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E46-49E4-8918-799401441D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'!$X$8911:$X$8916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'!$Z$8911:$Z$8916</c:f>
              <c:numCache>
                <c:formatCode>_("R$"* #,##0.00_);_("R$"* \(#,##0.00\);_("R$"* "-"??_);_(@_)</c:formatCode>
                <c:ptCount val="6"/>
                <c:pt idx="0">
                  <c:v>65.455481972000001</c:v>
                </c:pt>
                <c:pt idx="1">
                  <c:v>16.834898347999999</c:v>
                </c:pt>
                <c:pt idx="2">
                  <c:v>18.22558776</c:v>
                </c:pt>
                <c:pt idx="3">
                  <c:v>9.5736880679999992</c:v>
                </c:pt>
                <c:pt idx="4">
                  <c:v>246.74603395999998</c:v>
                </c:pt>
                <c:pt idx="5">
                  <c:v>89.841838839999994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E46-49E4-8918-799401441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8-4DC9-BEF1-4D9AF38A3A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'!$AE$8910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'!$AD$8911:$AD$8916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'!$AE$8911:$AE$8916</c:f>
              <c:numCache>
                <c:formatCode>"R$"#,##0.00_);[Red]\("R$"#,##0.00\)</c:formatCode>
                <c:ptCount val="6"/>
                <c:pt idx="0">
                  <c:v>0.1073654104999946</c:v>
                </c:pt>
                <c:pt idx="1">
                  <c:v>0.32254253700000035</c:v>
                </c:pt>
                <c:pt idx="2">
                  <c:v>-0.15895254999999864</c:v>
                </c:pt>
                <c:pt idx="3">
                  <c:v>0.10053701200000198</c:v>
                </c:pt>
                <c:pt idx="4">
                  <c:v>3.3817709150000326</c:v>
                </c:pt>
                <c:pt idx="5">
                  <c:v>0.90867231000001425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33-4181-A8EC-CAC4AA9B568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97D-4D61-BED6-2A01F47E8DCB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D-4D61-BED6-2A01F47E8DCB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7D-4D61-BED6-2A01F47E8DCB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7D-4D61-BED6-2A01F47E8DCB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7D-4D61-BED6-2A01F47E8DCB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7D-4D61-BED6-2A01F47E8DCB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7D-4D61-BED6-2A01F47E8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497D-4D61-BED6-2A01F47E8DC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497D-4D61-BED6-2A01F47E8DC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497D-4D61-BED6-2A01F47E8DC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497D-4D61-BED6-2A01F47E8DC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497D-4D61-BED6-2A01F47E8DC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497D-4D61-BED6-2A01F47E8DCB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97D-4D61-BED6-2A01F47E8DCB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7D-4D61-BED6-2A01F47E8D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97D-4D61-BED6-2A01F47E8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6-4C42-8826-A3355CBACC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C8-48A4-B174-12383A1F919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8A1-4191-B051-B1CFF85085CB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A1-4191-B051-B1CFF85085CB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A1-4191-B051-B1CFF85085CB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A1-4191-B051-B1CFF85085CB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A1-4191-B051-B1CFF85085CB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A1-4191-B051-B1CFF85085CB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'!$X$9011:$X$9016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'!$Y$9011:$Y$9016</c:f>
              <c:numCache>
                <c:formatCode>_("R$"* #,##0.00_);_("R$"* \(#,##0.00\);_("R$"* "-"??_);_(@_)</c:formatCode>
                <c:ptCount val="6"/>
                <c:pt idx="0">
                  <c:v>64.883310640000019</c:v>
                </c:pt>
                <c:pt idx="1">
                  <c:v>16.820952120000001</c:v>
                </c:pt>
                <c:pt idx="2">
                  <c:v>17.941849864000005</c:v>
                </c:pt>
                <c:pt idx="3">
                  <c:v>9.694817264000001</c:v>
                </c:pt>
                <c:pt idx="4">
                  <c:v>247.64553808000005</c:v>
                </c:pt>
                <c:pt idx="5">
                  <c:v>95.920100800000014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A1-4191-B051-B1CFF8508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48A1-4191-B051-B1CFF85085C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48A1-4191-B051-B1CFF85085C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48A1-4191-B051-B1CFF85085C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48A1-4191-B051-B1CFF85085C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48A1-4191-B051-B1CFF85085C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48A1-4191-B051-B1CFF85085CB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8A1-4191-B051-B1CFF85085CB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A1-4191-B051-B1CFF85085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'!$X$9011:$X$9016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'!$Z$9011:$Z$9016</c:f>
              <c:numCache>
                <c:formatCode>_("R$"* #,##0.00_);_("R$"* \(#,##0.00\);_("R$"* "-"??_);_(@_)</c:formatCode>
                <c:ptCount val="6"/>
                <c:pt idx="0">
                  <c:v>65.562847382499996</c:v>
                </c:pt>
                <c:pt idx="1">
                  <c:v>17.157440885</c:v>
                </c:pt>
                <c:pt idx="2">
                  <c:v>18.066635210000001</c:v>
                </c:pt>
                <c:pt idx="3">
                  <c:v>9.6742250800000011</c:v>
                </c:pt>
                <c:pt idx="4">
                  <c:v>250.12780487500001</c:v>
                </c:pt>
                <c:pt idx="5">
                  <c:v>90.750511150000008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48A1-4191-B051-B1CFF8508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B-4ED2-BF0F-8F3DF76A70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'!$AD$9011:$AD$9016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'!$AE$9011:$AE$9016</c:f>
              <c:numCache>
                <c:formatCode>"R$"#,##0.00_);[Red]\("R$"#,##0.00\)</c:formatCode>
                <c:ptCount val="6"/>
                <c:pt idx="0">
                  <c:v>-0.67953674249997675</c:v>
                </c:pt>
                <c:pt idx="1">
                  <c:v>-0.33648876499999858</c:v>
                </c:pt>
                <c:pt idx="2">
                  <c:v>-0.12478534599999591</c:v>
                </c:pt>
                <c:pt idx="3">
                  <c:v>2.0592183999999847E-2</c:v>
                </c:pt>
                <c:pt idx="4">
                  <c:v>-2.4822667949999584</c:v>
                </c:pt>
                <c:pt idx="5">
                  <c:v>5.169589650000006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BA-4D6D-B02C-F5C88607D9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1B-457F-BA43-E9517C1BF1AE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1B-457F-BA43-E9517C1BF1AE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1B-457F-BA43-E9517C1BF1AE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1B-457F-BA43-E9517C1BF1AE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1B-457F-BA43-E9517C1BF1AE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1B-457F-BA43-E9517C1BF1AE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1B-457F-BA43-E9517C1BF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851B-457F-BA43-E9517C1BF1A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851B-457F-BA43-E9517C1BF1A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851B-457F-BA43-E9517C1BF1A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851B-457F-BA43-E9517C1BF1A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851B-457F-BA43-E9517C1BF1A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851B-457F-BA43-E9517C1BF1AE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1B-457F-BA43-E9517C1BF1AE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1B-457F-BA43-E9517C1BF1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51B-457F-BA43-E9517C1BF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8D-43FD-8336-3A833F9537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D1-4D21-8EE4-4F1A3FF6A21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'!$Y$9110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C26-4EB7-8331-8D873C955516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26-4EB7-8331-8D873C955516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C26-4EB7-8331-8D873C955516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26-4EB7-8331-8D873C955516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26-4EB7-8331-8D873C955516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26-4EB7-8331-8D873C955516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'!$X$9111:$X$9116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'!$Y$9111:$Y$9116</c:f>
              <c:numCache>
                <c:formatCode>_("R$"* #,##0.00_);_("R$"* \(#,##0.00\);_("R$"* "-"??_);_(@_)</c:formatCode>
                <c:ptCount val="6"/>
                <c:pt idx="0">
                  <c:v>65.460729703124997</c:v>
                </c:pt>
                <c:pt idx="1">
                  <c:v>16.758341349999998</c:v>
                </c:pt>
                <c:pt idx="2">
                  <c:v>17.691689231249999</c:v>
                </c:pt>
                <c:pt idx="3">
                  <c:v>9.7415873312500008</c:v>
                </c:pt>
                <c:pt idx="4">
                  <c:v>259.81470578124998</c:v>
                </c:pt>
                <c:pt idx="5">
                  <c:v>94.271834874999996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C26-4EB7-8331-8D873C955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'!$Z$9110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FC26-4EB7-8331-8D873C95551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FC26-4EB7-8331-8D873C95551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FC26-4EB7-8331-8D873C95551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FC26-4EB7-8331-8D873C95551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FC26-4EB7-8331-8D873C95551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FC26-4EB7-8331-8D873C955516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26-4EB7-8331-8D873C955516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26-4EB7-8331-8D873C9555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'!$X$9111:$X$9116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'!$Z$9111:$Z$9116</c:f>
              <c:numCache>
                <c:formatCode>_("R$"* #,##0.00_);_("R$"* \(#,##0.00\);_("R$"* "-"??_);_(@_)</c:formatCode>
                <c:ptCount val="6"/>
                <c:pt idx="0">
                  <c:v>64.883310640000019</c:v>
                </c:pt>
                <c:pt idx="1">
                  <c:v>16.820952120000001</c:v>
                </c:pt>
                <c:pt idx="2">
                  <c:v>17.941849864000005</c:v>
                </c:pt>
                <c:pt idx="3">
                  <c:v>9.694817264000001</c:v>
                </c:pt>
                <c:pt idx="4">
                  <c:v>247.64553808000005</c:v>
                </c:pt>
                <c:pt idx="5">
                  <c:v>95.920100800000014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C26-4EB7-8331-8D873C955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E-499C-8681-F1525CD7B9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'!$AE$9110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'!$AD$9111:$AD$9116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'!$AE$9111:$AE$9116</c:f>
              <c:numCache>
                <c:formatCode>"R$"#,##0.00_);[Red]\("R$"#,##0.00\)</c:formatCode>
                <c:ptCount val="6"/>
                <c:pt idx="0">
                  <c:v>0.57741906312497804</c:v>
                </c:pt>
                <c:pt idx="1">
                  <c:v>-6.2610770000002702E-2</c:v>
                </c:pt>
                <c:pt idx="2">
                  <c:v>-0.25016063275000633</c:v>
                </c:pt>
                <c:pt idx="3">
                  <c:v>4.6770067249999769E-2</c:v>
                </c:pt>
                <c:pt idx="4">
                  <c:v>12.169167701249933</c:v>
                </c:pt>
                <c:pt idx="5">
                  <c:v>-1.6482659250000182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ED-4183-8F42-A6E42951D8C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A5E-465A-BEB5-3EDC94E6D4DB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5E-465A-BEB5-3EDC94E6D4DB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5E-465A-BEB5-3EDC94E6D4DB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5E-465A-BEB5-3EDC94E6D4DB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5E-465A-BEB5-3EDC94E6D4DB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5E-465A-BEB5-3EDC94E6D4DB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5E-465A-BEB5-3EDC94E6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DA5E-465A-BEB5-3EDC94E6D4D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DA5E-465A-BEB5-3EDC94E6D4D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DA5E-465A-BEB5-3EDC94E6D4D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DA5E-465A-BEB5-3EDC94E6D4D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A5E-465A-BEB5-3EDC94E6D4D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DA5E-465A-BEB5-3EDC94E6D4DB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A5E-465A-BEB5-3EDC94E6D4DB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5E-465A-BEB5-3EDC94E6D4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A5E-465A-BEB5-3EDC94E6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EC-4600-B5D1-EB2D780E97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29-4BB4-BD76-F9D6F1FC2E1A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'!$Y$9210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D1F-41B7-8F82-573AE392CDAD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1F-41B7-8F82-573AE392CDAD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1F-41B7-8F82-573AE392CDAD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1F-41B7-8F82-573AE392CDAD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1F-41B7-8F82-573AE392CDAD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1F-41B7-8F82-573AE392CDAD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'!$X$9211:$X$9216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'!$Y$9211:$Y$9216</c:f>
              <c:numCache>
                <c:formatCode>_("R$"* #,##0.00_);_("R$"* \(#,##0.00\);_("R$"* "-"??_);_(@_)</c:formatCode>
                <c:ptCount val="6"/>
                <c:pt idx="0">
                  <c:v>68.040281976000003</c:v>
                </c:pt>
                <c:pt idx="1">
                  <c:v>17.290000320000004</c:v>
                </c:pt>
                <c:pt idx="2">
                  <c:v>18.123028208000004</c:v>
                </c:pt>
                <c:pt idx="3">
                  <c:v>9.8537265760000015</c:v>
                </c:pt>
                <c:pt idx="4">
                  <c:v>270.31607440000005</c:v>
                </c:pt>
                <c:pt idx="5">
                  <c:v>92.454293520000007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1F-41B7-8F82-573AE392C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'!$Z$9210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FD1F-41B7-8F82-573AE392CDA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FD1F-41B7-8F82-573AE392CDA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FD1F-41B7-8F82-573AE392CDA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FD1F-41B7-8F82-573AE392CDA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FD1F-41B7-8F82-573AE392CDA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FD1F-41B7-8F82-573AE392CDAD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1F-41B7-8F82-573AE392CDAD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1F-41B7-8F82-573AE392CD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'!$X$9211:$X$9216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'!$Z$9211:$Z$9216</c:f>
              <c:numCache>
                <c:formatCode>_("R$"* #,##0.00_);_("R$"* \(#,##0.00\);_("R$"* "-"??_);_(@_)</c:formatCode>
                <c:ptCount val="6"/>
                <c:pt idx="0">
                  <c:v>65.460729703124997</c:v>
                </c:pt>
                <c:pt idx="1">
                  <c:v>16.758341349999998</c:v>
                </c:pt>
                <c:pt idx="2">
                  <c:v>17.691689231249999</c:v>
                </c:pt>
                <c:pt idx="3">
                  <c:v>9.7415873312500008</c:v>
                </c:pt>
                <c:pt idx="4">
                  <c:v>259.81470578124998</c:v>
                </c:pt>
                <c:pt idx="5">
                  <c:v>94.271834874999996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D1F-41B7-8F82-573AE392C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C-4593-9CE6-3A2BC2EDF0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'!$AE$9210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'!$AD$9211:$AD$9216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'!$AE$9211:$AE$9216</c:f>
              <c:numCache>
                <c:formatCode>"R$"#,##0.00_);[Red]\("R$"#,##0.00\)</c:formatCode>
                <c:ptCount val="6"/>
                <c:pt idx="0">
                  <c:v>2.5795522728750058</c:v>
                </c:pt>
                <c:pt idx="1">
                  <c:v>0.53165897000000584</c:v>
                </c:pt>
                <c:pt idx="2">
                  <c:v>0.43133897675000554</c:v>
                </c:pt>
                <c:pt idx="3">
                  <c:v>0.1121392447500007</c:v>
                </c:pt>
                <c:pt idx="4">
                  <c:v>10.501368618750064</c:v>
                </c:pt>
                <c:pt idx="5">
                  <c:v>-1.8175413549999888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45-4A51-9C35-FAA726CC0C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93A3-4B12-8C1B-B842BFA7D005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A3-4B12-8C1B-B842BFA7D005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A3-4B12-8C1B-B842BFA7D005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A3-4B12-8C1B-B842BFA7D005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A3-4B12-8C1B-B842BFA7D005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A3-4B12-8C1B-B842BFA7D005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A3-4B12-8C1B-B842BFA7D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93A3-4B12-8C1B-B842BFA7D00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93A3-4B12-8C1B-B842BFA7D00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93A3-4B12-8C1B-B842BFA7D00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93A3-4B12-8C1B-B842BFA7D00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93A3-4B12-8C1B-B842BFA7D00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93A3-4B12-8C1B-B842BFA7D005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A3-4B12-8C1B-B842BFA7D005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3A3-4B12-8C1B-B842BFA7D0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3A3-4B12-8C1B-B842BFA7D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8-46FD-BE5C-5BED10F7CE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92-4337-ABAE-9BF3E345A7C4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'!$Y$9310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88E-40EE-8F3E-78931AB001DF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8E-40EE-8F3E-78931AB001DF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8E-40EE-8F3E-78931AB001DF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8E-40EE-8F3E-78931AB001DF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8E-40EE-8F3E-78931AB001DF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8E-40EE-8F3E-78931AB001DF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'!$X$9311:$X$9316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'!$Y$9311:$Y$9316</c:f>
              <c:numCache>
                <c:formatCode>_("R$"* #,##0.00_);_("R$"* \(#,##0.00\);_("R$"* "-"??_);_(@_)</c:formatCode>
                <c:ptCount val="6"/>
                <c:pt idx="0">
                  <c:v>67.63217473600001</c:v>
                </c:pt>
                <c:pt idx="1">
                  <c:v>17.743033644000004</c:v>
                </c:pt>
                <c:pt idx="2">
                  <c:v>18.482452464000001</c:v>
                </c:pt>
                <c:pt idx="3">
                  <c:v>9.9922141900000003</c:v>
                </c:pt>
                <c:pt idx="4">
                  <c:v>267.69979320000004</c:v>
                </c:pt>
                <c:pt idx="5">
                  <c:v>93.282462700000025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8E-40EE-8F3E-78931AB0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'!$Z$9310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888E-40EE-8F3E-78931AB001D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888E-40EE-8F3E-78931AB001D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888E-40EE-8F3E-78931AB001D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888E-40EE-8F3E-78931AB001D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888E-40EE-8F3E-78931AB001D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888E-40EE-8F3E-78931AB001DF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8E-40EE-8F3E-78931AB001DF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8E-40EE-8F3E-78931AB001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'!$X$9311:$X$9316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'!$Z$9311:$Z$9316</c:f>
              <c:numCache>
                <c:formatCode>_("R$"* #,##0.00_);_("R$"* \(#,##0.00\);_("R$"* "-"??_);_(@_)</c:formatCode>
                <c:ptCount val="6"/>
                <c:pt idx="0">
                  <c:v>68.040281976000003</c:v>
                </c:pt>
                <c:pt idx="1">
                  <c:v>17.290000320000004</c:v>
                </c:pt>
                <c:pt idx="2">
                  <c:v>18.123028208000004</c:v>
                </c:pt>
                <c:pt idx="3">
                  <c:v>9.8537265760000015</c:v>
                </c:pt>
                <c:pt idx="4">
                  <c:v>270.31607440000005</c:v>
                </c:pt>
                <c:pt idx="5">
                  <c:v>92.454293520000007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88E-40EE-8F3E-78931AB0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5F-4AED-9CAF-D9BF0935372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'!$AE$9310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'!$AD$9311:$AD$9316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'!$AE$9311:$AE$9316</c:f>
              <c:numCache>
                <c:formatCode>"R$"#,##0.00_);[Red]\("R$"#,##0.00\)</c:formatCode>
                <c:ptCount val="6"/>
                <c:pt idx="0">
                  <c:v>-0.40810723999999254</c:v>
                </c:pt>
                <c:pt idx="1">
                  <c:v>0.45303332399999974</c:v>
                </c:pt>
                <c:pt idx="2">
                  <c:v>0.35942425599999694</c:v>
                </c:pt>
                <c:pt idx="3">
                  <c:v>0.13848761399999887</c:v>
                </c:pt>
                <c:pt idx="4">
                  <c:v>-2.6162812000000031</c:v>
                </c:pt>
                <c:pt idx="5">
                  <c:v>0.82816918000001749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82-4507-ABB8-1BC717E5A4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38E-495A-A8D0-6DB3A546BC41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8E-495A-A8D0-6DB3A546BC41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8E-495A-A8D0-6DB3A546BC41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8E-495A-A8D0-6DB3A546BC41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8E-495A-A8D0-6DB3A546BC41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8E-495A-A8D0-6DB3A546BC4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8E-495A-A8D0-6DB3A546B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F38E-495A-A8D0-6DB3A546BC4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F38E-495A-A8D0-6DB3A546BC4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F38E-495A-A8D0-6DB3A546BC4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F38E-495A-A8D0-6DB3A546BC4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F38E-495A-A8D0-6DB3A546BC4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F38E-495A-A8D0-6DB3A546BC41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8E-495A-A8D0-6DB3A546BC41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38E-495A-A8D0-6DB3A546B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38E-495A-A8D0-6DB3A546B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2-4C91-947F-FEBFD52E9A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BC-41D9-BE22-25AF85BFC45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'!$Y$9410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50F-490D-934A-3FED3E0A57A8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0F-490D-934A-3FED3E0A57A8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0F-490D-934A-3FED3E0A57A8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0F-490D-934A-3FED3E0A57A8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0F-490D-934A-3FED3E0A57A8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0F-490D-934A-3FED3E0A57A8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'!$X$9411:$X$9416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'!$Y$9411:$Y$9416</c:f>
              <c:numCache>
                <c:formatCode>_("R$"* #,##0.00_);_("R$"* \(#,##0.00\);_("R$"* "-"??_);_(@_)</c:formatCode>
                <c:ptCount val="6"/>
                <c:pt idx="0">
                  <c:v>68.210066407499994</c:v>
                </c:pt>
                <c:pt idx="1">
                  <c:v>17.754726210000001</c:v>
                </c:pt>
                <c:pt idx="2">
                  <c:v>18.865811392499999</c:v>
                </c:pt>
                <c:pt idx="3">
                  <c:v>10.10100304</c:v>
                </c:pt>
                <c:pt idx="4">
                  <c:v>275.645960075</c:v>
                </c:pt>
                <c:pt idx="5">
                  <c:v>94.219017399999998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0F-490D-934A-3FED3E0A5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'!$Z$9410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150F-490D-934A-3FED3E0A57A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150F-490D-934A-3FED3E0A57A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150F-490D-934A-3FED3E0A57A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150F-490D-934A-3FED3E0A57A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150F-490D-934A-3FED3E0A57A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150F-490D-934A-3FED3E0A57A8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0F-490D-934A-3FED3E0A57A8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0F-490D-934A-3FED3E0A5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'!$X$9411:$X$9416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'!$Z$9411:$Z$9416</c:f>
              <c:numCache>
                <c:formatCode>_("R$"* #,##0.00_);_("R$"* \(#,##0.00\);_("R$"* "-"??_);_(@_)</c:formatCode>
                <c:ptCount val="6"/>
                <c:pt idx="0">
                  <c:v>67.63217473600001</c:v>
                </c:pt>
                <c:pt idx="1">
                  <c:v>17.743033644000004</c:v>
                </c:pt>
                <c:pt idx="2">
                  <c:v>18.482452464000001</c:v>
                </c:pt>
                <c:pt idx="3">
                  <c:v>9.9922141900000003</c:v>
                </c:pt>
                <c:pt idx="4">
                  <c:v>267.69979320000004</c:v>
                </c:pt>
                <c:pt idx="5">
                  <c:v>93.282462700000025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50F-490D-934A-3FED3E0A5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4-4088-BB89-9B62DE3504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'!$AE$9410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'!$AD$9411:$AD$9416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'!$AE$9411:$AE$9416</c:f>
              <c:numCache>
                <c:formatCode>"R$"#,##0.00_);[Red]\("R$"#,##0.00\)</c:formatCode>
                <c:ptCount val="6"/>
                <c:pt idx="0">
                  <c:v>0.57789167149998377</c:v>
                </c:pt>
                <c:pt idx="1">
                  <c:v>1.1692565999997129E-2</c:v>
                </c:pt>
                <c:pt idx="2">
                  <c:v>0.38335892849999809</c:v>
                </c:pt>
                <c:pt idx="3">
                  <c:v>0.10878884999999983</c:v>
                </c:pt>
                <c:pt idx="4">
                  <c:v>7.9461668749999603</c:v>
                </c:pt>
                <c:pt idx="5">
                  <c:v>0.93655469999997365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05-4B66-8A7F-081526BC5C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53-44CC-B696-EFF90E0F9887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53-44CC-B696-EFF90E0F9887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53-44CC-B696-EFF90E0F9887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53-44CC-B696-EFF90E0F9887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53-44CC-B696-EFF90E0F9887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53-44CC-B696-EFF90E0F9887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53-44CC-B696-EFF90E0F9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B953-44CC-B696-EFF90E0F988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B953-44CC-B696-EFF90E0F988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B953-44CC-B696-EFF90E0F988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B953-44CC-B696-EFF90E0F988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B953-44CC-B696-EFF90E0F988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B953-44CC-B696-EFF90E0F9887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53-44CC-B696-EFF90E0F9887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53-44CC-B696-EFF90E0F9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953-44CC-B696-EFF90E0F9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7-427F-9E0C-9948D84C94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6E-466C-9E02-E2D694F89ED2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'!$Y$9510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38733807699325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4FE-4393-9BF8-5BC7C387C18F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FE-4393-9BF8-5BC7C387C18F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FE-4393-9BF8-5BC7C387C18F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FE-4393-9BF8-5BC7C387C18F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FE-4393-9BF8-5BC7C387C18F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FE-4393-9BF8-5BC7C387C18F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'!$X$9511:$X$9516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'!$Y$9511:$Y$9516</c:f>
              <c:numCache>
                <c:formatCode>_("R$"* #,##0.00_);_("R$"* \(#,##0.00\);_("R$"* "-"??_);_(@_)</c:formatCode>
                <c:ptCount val="6"/>
                <c:pt idx="0">
                  <c:v>69.809946997500006</c:v>
                </c:pt>
                <c:pt idx="1">
                  <c:v>18.060227167500003</c:v>
                </c:pt>
                <c:pt idx="2">
                  <c:v>19.059404287500001</c:v>
                </c:pt>
                <c:pt idx="3">
                  <c:v>10.15897221</c:v>
                </c:pt>
                <c:pt idx="4">
                  <c:v>282.665394225</c:v>
                </c:pt>
                <c:pt idx="5">
                  <c:v>94.629728249999999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FE-4393-9BF8-5BC7C387C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'!$Z$9510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B4FE-4393-9BF8-5BC7C387C18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B4FE-4393-9BF8-5BC7C387C18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B4FE-4393-9BF8-5BC7C387C18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B4FE-4393-9BF8-5BC7C387C18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B4FE-4393-9BF8-5BC7C387C18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B4FE-4393-9BF8-5BC7C387C18F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4FE-4393-9BF8-5BC7C387C18F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4FE-4393-9BF8-5BC7C387C1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'!$X$9511:$X$9516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'!$Z$9511:$Z$9516</c:f>
              <c:numCache>
                <c:formatCode>_("R$"* #,##0.00_);_("R$"* \(#,##0.00\);_("R$"* "-"??_);_(@_)</c:formatCode>
                <c:ptCount val="6"/>
                <c:pt idx="0">
                  <c:v>68.210066407499994</c:v>
                </c:pt>
                <c:pt idx="1">
                  <c:v>17.754726210000001</c:v>
                </c:pt>
                <c:pt idx="2">
                  <c:v>18.865811392499999</c:v>
                </c:pt>
                <c:pt idx="3">
                  <c:v>10.10100304</c:v>
                </c:pt>
                <c:pt idx="4">
                  <c:v>275.645960075</c:v>
                </c:pt>
                <c:pt idx="5">
                  <c:v>94.219017399999998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4FE-4393-9BF8-5BC7C387C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9-47F0-92C7-3E2472D751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'!$AE$9510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'!$AD$9511:$AD$9516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'!$AE$9511:$AE$9516</c:f>
              <c:numCache>
                <c:formatCode>"R$"#,##0.00_);[Red]\("R$"#,##0.00\)</c:formatCode>
                <c:ptCount val="6"/>
                <c:pt idx="0">
                  <c:v>1.5998805900000121</c:v>
                </c:pt>
                <c:pt idx="1">
                  <c:v>0.30550095750000139</c:v>
                </c:pt>
                <c:pt idx="2">
                  <c:v>0.19359289500000187</c:v>
                </c:pt>
                <c:pt idx="3">
                  <c:v>5.7969169999999792E-2</c:v>
                </c:pt>
                <c:pt idx="4">
                  <c:v>7.019434149999995</c:v>
                </c:pt>
                <c:pt idx="5">
                  <c:v>0.41071085000000096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3F-465F-822D-DC8088361D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5F1D-4EA0-ACB9-5330995754BF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1D-4EA0-ACB9-5330995754BF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1D-4EA0-ACB9-5330995754BF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1D-4EA0-ACB9-5330995754BF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1D-4EA0-ACB9-5330995754BF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1D-4EA0-ACB9-5330995754BF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1D-4EA0-ACB9-53309957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5F1D-4EA0-ACB9-5330995754B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5F1D-4EA0-ACB9-5330995754B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5F1D-4EA0-ACB9-5330995754B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5F1D-4EA0-ACB9-5330995754B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5F1D-4EA0-ACB9-5330995754B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5F1D-4EA0-ACB9-5330995754BF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1D-4EA0-ACB9-5330995754BF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1D-4EA0-ACB9-5330995754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F1D-4EA0-ACB9-53309957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E-4B2A-807C-B21372E682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D2-431D-B71C-1E4C453D3077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'!$Y$9610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15-4DE3-A86A-5D89499F5958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15-4DE3-A86A-5D89499F5958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15-4DE3-A86A-5D89499F5958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15-4DE3-A86A-5D89499F5958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15-4DE3-A86A-5D89499F5958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15-4DE3-A86A-5D89499F5958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'!$X$9611:$X$9616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'!$Y$9611:$Y$9616</c:f>
              <c:numCache>
                <c:formatCode>_("R$"* #,##0.00_);_("R$"* \(#,##0.00\);_("R$"* "-"??_);_(@_)</c:formatCode>
                <c:ptCount val="6"/>
                <c:pt idx="0">
                  <c:v>69.904212840000014</c:v>
                </c:pt>
                <c:pt idx="1">
                  <c:v>18.160448152000001</c:v>
                </c:pt>
                <c:pt idx="2">
                  <c:v>18.361589092000003</c:v>
                </c:pt>
                <c:pt idx="3">
                  <c:v>10.182373278000002</c:v>
                </c:pt>
                <c:pt idx="4">
                  <c:v>270.66865826000003</c:v>
                </c:pt>
                <c:pt idx="5">
                  <c:v>91.513970240000006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15-4DE3-A86A-5D89499F5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'!$Z$9610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2B15-4DE3-A86A-5D89499F595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2B15-4DE3-A86A-5D89499F5958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2B15-4DE3-A86A-5D89499F5958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2B15-4DE3-A86A-5D89499F5958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2B15-4DE3-A86A-5D89499F595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2B15-4DE3-A86A-5D89499F5958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B15-4DE3-A86A-5D89499F5958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15-4DE3-A86A-5D89499F59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'!$X$9611:$X$9616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'!$Z$9611:$Z$9616</c:f>
              <c:numCache>
                <c:formatCode>_("R$"* #,##0.00_);_("R$"* \(#,##0.00\);_("R$"* "-"??_);_(@_)</c:formatCode>
                <c:ptCount val="6"/>
                <c:pt idx="0">
                  <c:v>69.809946997500006</c:v>
                </c:pt>
                <c:pt idx="1">
                  <c:v>18.060227167500003</c:v>
                </c:pt>
                <c:pt idx="2">
                  <c:v>19.059404287500001</c:v>
                </c:pt>
                <c:pt idx="3">
                  <c:v>10.15897221</c:v>
                </c:pt>
                <c:pt idx="4">
                  <c:v>282.665394225</c:v>
                </c:pt>
                <c:pt idx="5">
                  <c:v>94.629728249999999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B15-4DE3-A86A-5D89499F5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4-47A8-ADB6-CCEF09ADD2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'!$AE$9610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'!$AD$9611:$AD$9616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'!$AE$9611:$AE$9616</c:f>
              <c:numCache>
                <c:formatCode>"R$"#,##0.00_);[Red]\("R$"#,##0.00\)</c:formatCode>
                <c:ptCount val="6"/>
                <c:pt idx="0">
                  <c:v>9.4265842500007579E-2</c:v>
                </c:pt>
                <c:pt idx="1">
                  <c:v>0.10022098449999817</c:v>
                </c:pt>
                <c:pt idx="2">
                  <c:v>-0.69781519549999871</c:v>
                </c:pt>
                <c:pt idx="3">
                  <c:v>2.3401068000001857E-2</c:v>
                </c:pt>
                <c:pt idx="4">
                  <c:v>-11.996735964999971</c:v>
                </c:pt>
                <c:pt idx="5">
                  <c:v>-3.1157580099999933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5F-4243-B0B7-6525D1316B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517-46D8-86BD-72BB5076506C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17-46D8-86BD-72BB5076506C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7-46D8-86BD-72BB5076506C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17-46D8-86BD-72BB5076506C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17-46D8-86BD-72BB5076506C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17-46D8-86BD-72BB5076506C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17-46D8-86BD-72BB5076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1517-46D8-86BD-72BB5076506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1517-46D8-86BD-72BB5076506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1517-46D8-86BD-72BB5076506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1517-46D8-86BD-72BB5076506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1517-46D8-86BD-72BB5076506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1517-46D8-86BD-72BB5076506C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17-46D8-86BD-72BB5076506C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17-46D8-86BD-72BB50765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517-46D8-86BD-72BB5076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F-46B5-BC3B-B1297F6FFA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3D-4A69-B18A-2FA310234E06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'!$Y$9710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3B-4666-9675-1986E0A8CC33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3B-4666-9675-1986E0A8CC33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3B-4666-9675-1986E0A8CC33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3B-4666-9675-1986E0A8CC33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3B-4666-9675-1986E0A8CC33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3B-4666-9675-1986E0A8CC33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'!$X$9711:$X$9716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'!$Y$9711:$Y$9716</c:f>
              <c:numCache>
                <c:formatCode>_("R$"* #,##0.00_);_("R$"* \(#,##0.00\);_("R$"* "-"??_);_(@_)</c:formatCode>
                <c:ptCount val="6"/>
                <c:pt idx="0">
                  <c:v>69.446363517999998</c:v>
                </c:pt>
                <c:pt idx="1">
                  <c:v>18.159937473999999</c:v>
                </c:pt>
                <c:pt idx="2">
                  <c:v>17.277547704</c:v>
                </c:pt>
                <c:pt idx="3">
                  <c:v>9.9122631800000001</c:v>
                </c:pt>
                <c:pt idx="4">
                  <c:v>276.52111922</c:v>
                </c:pt>
                <c:pt idx="5">
                  <c:v>90.141073680000005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3B-4666-9675-1986E0A8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'!$Z$9710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3A3B-4666-9675-1986E0A8CC3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3A3B-4666-9675-1986E0A8CC3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3A3B-4666-9675-1986E0A8CC3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3A3B-4666-9675-1986E0A8CC3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3A3B-4666-9675-1986E0A8CC3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3A3B-4666-9675-1986E0A8CC33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A3B-4666-9675-1986E0A8CC33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A3B-4666-9675-1986E0A8CC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'!$X$9711:$X$9716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'!$Z$9711:$Z$9716</c:f>
              <c:numCache>
                <c:formatCode>_("R$"* #,##0.00_);_("R$"* \(#,##0.00\);_("R$"* "-"??_);_(@_)</c:formatCode>
                <c:ptCount val="6"/>
                <c:pt idx="0">
                  <c:v>69.904212840000014</c:v>
                </c:pt>
                <c:pt idx="1">
                  <c:v>18.160448152000001</c:v>
                </c:pt>
                <c:pt idx="2">
                  <c:v>18.361589092000003</c:v>
                </c:pt>
                <c:pt idx="3">
                  <c:v>10.182373278000002</c:v>
                </c:pt>
                <c:pt idx="4">
                  <c:v>270.66865826000003</c:v>
                </c:pt>
                <c:pt idx="5">
                  <c:v>91.513970240000006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A3B-4666-9675-1986E0A8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A-49B6-93EF-357C857A1C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'!$AE$9710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'!$AD$9711:$AD$9716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'!$AE$9711:$AE$9716</c:f>
              <c:numCache>
                <c:formatCode>"R$"#,##0.00_);[Red]\("R$"#,##0.00\)</c:formatCode>
                <c:ptCount val="6"/>
                <c:pt idx="0">
                  <c:v>-0.45784932200001549</c:v>
                </c:pt>
                <c:pt idx="1">
                  <c:v>-5.106780000012634E-4</c:v>
                </c:pt>
                <c:pt idx="2">
                  <c:v>-1.0840413880000028</c:v>
                </c:pt>
                <c:pt idx="3">
                  <c:v>-0.27011009800000174</c:v>
                </c:pt>
                <c:pt idx="4">
                  <c:v>5.8524609599999735</c:v>
                </c:pt>
                <c:pt idx="5">
                  <c:v>-1.3728965600000009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69-4372-88BA-B6AC22B4A8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'!$Y$7010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3.8168217478562305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740558292282428E-2"/>
                      <c:h val="5.27180406212664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67D-4CA3-9E0F-C0BD3C8DC8E1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7D-4CA3-9E0F-C0BD3C8DC8E1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7D-4CA3-9E0F-C0BD3C8DC8E1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7D-4CA3-9E0F-C0BD3C8DC8E1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7D-4CA3-9E0F-C0BD3C8DC8E1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7D-4CA3-9E0F-C0BD3C8DC8E1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'!$Y$7011:$Y$7017</c:f>
              <c:numCache>
                <c:formatCode>_("R$"* #,##0.00_);_("R$"* \(#,##0.00\);_("R$"* "-"??_);_(@_)</c:formatCode>
                <c:ptCount val="7"/>
                <c:pt idx="0">
                  <c:v>64.055096947999999</c:v>
                </c:pt>
                <c:pt idx="1">
                  <c:v>16.656813333999999</c:v>
                </c:pt>
                <c:pt idx="2">
                  <c:v>15.577533458</c:v>
                </c:pt>
                <c:pt idx="3">
                  <c:v>10.443042238</c:v>
                </c:pt>
                <c:pt idx="4">
                  <c:v>230.29366252</c:v>
                </c:pt>
                <c:pt idx="5">
                  <c:v>78.054088100000001</c:v>
                </c:pt>
                <c:pt idx="6">
                  <c:v>5.4564199999999996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7D-4CA3-9E0F-C0BD3C8D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'!$Z$7010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667D-4CA3-9E0F-C0BD3C8DC8E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667D-4CA3-9E0F-C0BD3C8DC8E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667D-4CA3-9E0F-C0BD3C8DC8E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667D-4CA3-9E0F-C0BD3C8DC8E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67D-4CA3-9E0F-C0BD3C8DC8E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667D-4CA3-9E0F-C0BD3C8DC8E1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67D-4CA3-9E0F-C0BD3C8DC8E1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67D-4CA3-9E0F-C0BD3C8DC8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'!$X$7011:$X$7017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'!$Z$7011:$Z$7017</c:f>
              <c:numCache>
                <c:formatCode>_("R$"* #,##0.00_);_("R$"* \(#,##0.00\);_("R$"* "-"??_);_(@_)</c:formatCode>
                <c:ptCount val="7"/>
                <c:pt idx="0">
                  <c:v>63.397457046000007</c:v>
                </c:pt>
                <c:pt idx="1">
                  <c:v>17.719122652000003</c:v>
                </c:pt>
                <c:pt idx="2">
                  <c:v>15.448788894</c:v>
                </c:pt>
                <c:pt idx="3">
                  <c:v>10.525304173999999</c:v>
                </c:pt>
                <c:pt idx="4">
                  <c:v>220.89528692000002</c:v>
                </c:pt>
                <c:pt idx="5">
                  <c:v>78.938425719999998</c:v>
                </c:pt>
                <c:pt idx="6">
                  <c:v>5.4223400000000002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67D-4CA3-9E0F-C0BD3C8D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8-4CE2-856D-10CAA77B0F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15314788708182E-2"/>
          <c:y val="4.8249299536572865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'!$AE$7010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lgDash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'!$AD$7011:$AD$7016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'!$AE$7011:$AE$7016</c:f>
              <c:numCache>
                <c:formatCode>"R$"#,##0.00_);[Red]\("R$"#,##0.00\)</c:formatCode>
                <c:ptCount val="6"/>
                <c:pt idx="0">
                  <c:v>0.65763990199999256</c:v>
                </c:pt>
                <c:pt idx="1">
                  <c:v>-1.0623093180000041</c:v>
                </c:pt>
                <c:pt idx="2">
                  <c:v>0.12874456399999978</c:v>
                </c:pt>
                <c:pt idx="3">
                  <c:v>-8.2261935999998315E-2</c:v>
                </c:pt>
                <c:pt idx="4">
                  <c:v>9.3983755999999801</c:v>
                </c:pt>
                <c:pt idx="5">
                  <c:v>-0.8843376199999966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D2-4CBA-8B20-9682BF26F67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out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926644187337975E-3"/>
          <c:y val="3.7134670730835304E-2"/>
          <c:w val="0.99860733558126624"/>
          <c:h val="0.92214302785510605"/>
        </c:manualLayout>
      </c:layout>
      <c:lineChart>
        <c:grouping val="stacked"/>
        <c:varyColors val="0"/>
        <c:ser>
          <c:idx val="0"/>
          <c:order val="0"/>
          <c:tx>
            <c:strRef>
              <c:f>'TABELA LME '!$Y$9810</c:f>
              <c:strCache>
                <c:ptCount val="1"/>
                <c:pt idx="0">
                  <c:v>MEDIA SEMANA 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15000"/>
                      <a:satMod val="180000"/>
                    </a:schemeClr>
                  </a:gs>
                  <a:gs pos="50000">
                    <a:schemeClr val="accent1">
                      <a:shade val="45000"/>
                      <a:satMod val="170000"/>
                    </a:schemeClr>
                  </a:gs>
                  <a:gs pos="70000">
                    <a:schemeClr val="accent1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1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Lbls>
            <c:dLbl>
              <c:idx val="1"/>
              <c:layout>
                <c:manualLayout>
                  <c:x val="-1.0344827586206893E-2"/>
                  <c:y val="-3.9351734259024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A9-47BE-AD5C-E84C4186D73D}"/>
                </c:ext>
              </c:extLst>
            </c:dLbl>
            <c:dLbl>
              <c:idx val="2"/>
              <c:layout>
                <c:manualLayout>
                  <c:x val="-1.9923371647509579E-2"/>
                  <c:y val="-9.48315600334915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A9-47BE-AD5C-E84C4186D73D}"/>
                </c:ext>
              </c:extLst>
            </c:dLbl>
            <c:dLbl>
              <c:idx val="3"/>
              <c:layout>
                <c:manualLayout>
                  <c:x val="-7.1519795657726693E-3"/>
                  <c:y val="-3.6364876433456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A9-47BE-AD5C-E84C4186D73D}"/>
                </c:ext>
              </c:extLst>
            </c:dLbl>
            <c:dLbl>
              <c:idx val="4"/>
              <c:layout>
                <c:manualLayout>
                  <c:x val="-2.817004196314541E-2"/>
                  <c:y val="-3.5094403522140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A9-47BE-AD5C-E84C4186D73D}"/>
                </c:ext>
              </c:extLst>
            </c:dLbl>
            <c:dLbl>
              <c:idx val="5"/>
              <c:layout>
                <c:manualLayout>
                  <c:x val="2.295201605546433E-2"/>
                  <c:y val="-0.11999689554934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A9-47BE-AD5C-E84C4186D73D}"/>
                </c:ext>
              </c:extLst>
            </c:dLbl>
            <c:dLbl>
              <c:idx val="6"/>
              <c:layout>
                <c:manualLayout>
                  <c:x val="-1.7150155081189698E-2"/>
                  <c:y val="-4.8312307735726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A9-47BE-AD5C-E84C4186D73D}"/>
                </c:ext>
              </c:extLst>
            </c:dLbl>
            <c:spPr>
              <a:noFill/>
              <a:ln cap="rnd">
                <a:solidFill>
                  <a:schemeClr val="accent1"/>
                </a:solidFill>
                <a:prstDash val="sysDash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'!$X$9811:$X$9816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'!$Y$9811:$Y$9816</c:f>
              <c:numCache>
                <c:formatCode>_("R$"* #,##0.00_);_("R$"* \(#,##0.00\);_("R$"* "-"??_);_(@_)</c:formatCode>
                <c:ptCount val="6"/>
                <c:pt idx="0">
                  <c:v>68.972737222222221</c:v>
                </c:pt>
                <c:pt idx="1">
                  <c:v>18.124504999999999</c:v>
                </c:pt>
                <c:pt idx="2">
                  <c:v>16.863819222222222</c:v>
                </c:pt>
                <c:pt idx="3">
                  <c:v>9.8493223333333315</c:v>
                </c:pt>
                <c:pt idx="4">
                  <c:v>268.70297888888882</c:v>
                </c:pt>
                <c:pt idx="5">
                  <c:v>88.205065555555549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A9-47BE-AD5C-E84C4186D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46143"/>
        <c:axId val="239361023"/>
      </c:lineChart>
      <c:lineChart>
        <c:grouping val="stacked"/>
        <c:varyColors val="0"/>
        <c:ser>
          <c:idx val="1"/>
          <c:order val="1"/>
          <c:tx>
            <c:strRef>
              <c:f>'TABELA LME '!$Z$9810</c:f>
              <c:strCache>
                <c:ptCount val="1"/>
                <c:pt idx="0">
                  <c:v>MEDIA SEMANA ANTERIOR </c:v>
                </c:pt>
              </c:strCache>
            </c:strRef>
          </c:tx>
          <c:spPr>
            <a:ln w="41275" cap="rnd">
              <a:solidFill>
                <a:schemeClr val="accent2"/>
              </a:solidFill>
              <a:prstDash val="sysDot"/>
              <a:round/>
            </a:ln>
            <a:effectLst>
              <a:outerShdw blurRad="63500" dist="38100" dir="5400000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15000"/>
                      <a:satMod val="180000"/>
                    </a:schemeClr>
                  </a:gs>
                  <a:gs pos="50000">
                    <a:schemeClr val="accent2">
                      <a:shade val="45000"/>
                      <a:satMod val="170000"/>
                    </a:schemeClr>
                  </a:gs>
                  <a:gs pos="70000">
                    <a:schemeClr val="accent2">
                      <a:tint val="99000"/>
                      <a:shade val="65000"/>
                      <a:satMod val="155000"/>
                    </a:schemeClr>
                  </a:gs>
                  <a:gs pos="100000">
                    <a:schemeClr val="accent2">
                      <a:tint val="95500"/>
                      <a:shade val="100000"/>
                      <a:satMod val="15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63500" dist="38100" dir="5400000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6360000"/>
                </a:lightRig>
              </a:scene3d>
              <a:sp3d contourW="1000" prstMaterial="flat">
                <a:bevelT w="95250" h="101600"/>
                <a:contourClr>
                  <a:scrgbClr r="0" g="0" b="0">
                    <a:satMod val="300000"/>
                  </a:scrgbClr>
                </a:contourClr>
              </a:sp3d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18A9-47BE-AD5C-E84C4186D73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18A9-47BE-AD5C-E84C4186D73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18A9-47BE-AD5C-E84C4186D73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18A9-47BE-AD5C-E84C4186D73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18A9-47BE-AD5C-E84C4186D73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18A9-47BE-AD5C-E84C4186D73D}"/>
              </c:ext>
            </c:extLst>
          </c:dPt>
          <c:dLbls>
            <c:dLbl>
              <c:idx val="4"/>
              <c:layout>
                <c:manualLayout>
                  <c:x val="-2.817004196314541E-2"/>
                  <c:y val="0.10804969943273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A9-47BE-AD5C-E84C4186D73D}"/>
                </c:ext>
              </c:extLst>
            </c:dLbl>
            <c:dLbl>
              <c:idx val="5"/>
              <c:layout>
                <c:manualLayout>
                  <c:x val="-8.286808976464162E-2"/>
                  <c:y val="0.11701027290943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A9-47BE-AD5C-E84C4186D7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LME '!$X$9811:$X$9816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'!$Z$9811:$Z$9816</c:f>
              <c:numCache>
                <c:formatCode>_("R$"* #,##0.00_);_("R$"* \(#,##0.00\);_("R$"* "-"??_);_(@_)</c:formatCode>
                <c:ptCount val="6"/>
                <c:pt idx="0">
                  <c:v>69.446363517999998</c:v>
                </c:pt>
                <c:pt idx="1">
                  <c:v>18.159937473999999</c:v>
                </c:pt>
                <c:pt idx="2">
                  <c:v>17.277547704</c:v>
                </c:pt>
                <c:pt idx="3">
                  <c:v>9.9122631800000001</c:v>
                </c:pt>
                <c:pt idx="4">
                  <c:v>276.52111922</c:v>
                </c:pt>
                <c:pt idx="5">
                  <c:v>90.141073680000005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8A9-47BE-AD5C-E84C4186D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0394720"/>
        <c:axId val="1489404831"/>
      </c:lineChart>
      <c:dateAx>
        <c:axId val="239346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24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61023"/>
        <c:crosses val="autoZero"/>
        <c:auto val="0"/>
        <c:lblOffset val="10"/>
        <c:baseTimeUnit val="days"/>
        <c:majorUnit val="1"/>
        <c:minorUnit val="3"/>
      </c:dateAx>
      <c:valAx>
        <c:axId val="239361023"/>
        <c:scaling>
          <c:orientation val="minMax"/>
        </c:scaling>
        <c:delete val="0"/>
        <c:axPos val="l"/>
        <c:majorGridlines>
          <c:spPr>
            <a:ln w="9525" cap="rnd" cmpd="sng" algn="ctr">
              <a:noFill/>
              <a:bevel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 w="25400">
            <a:solidFill>
              <a:schemeClr val="lt1">
                <a:lumMod val="95000"/>
                <a:alpha val="53000"/>
              </a:schemeClr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346143"/>
        <c:crosses val="autoZero"/>
        <c:crossBetween val="between"/>
        <c:majorUnit val="15"/>
        <c:minorUnit val="10"/>
      </c:valAx>
      <c:valAx>
        <c:axId val="1489404831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0394720"/>
        <c:crosses val="max"/>
        <c:crossBetween val="between"/>
      </c:valAx>
      <c:catAx>
        <c:axId val="168039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94048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4923904432306E-2"/>
          <c:y val="0.16245388233832911"/>
          <c:w val="0.92099173138801449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1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'!$AD$4710:$AD$4716</c:f>
              <c:strCache>
                <c:ptCount val="7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  <c:pt idx="6">
                  <c:v>DÓLAR </c:v>
                </c:pt>
              </c:strCache>
            </c:strRef>
          </c:cat>
          <c:val>
            <c:numRef>
              <c:f>'TABELA LME '!$AE$4710:$AE$4716</c:f>
              <c:numCache>
                <c:formatCode>"R$"#,##0.00_);[Red]\("R$"#,##0.00\)</c:formatCode>
                <c:ptCount val="7"/>
                <c:pt idx="0">
                  <c:v>-1.380892065999987</c:v>
                </c:pt>
                <c:pt idx="1">
                  <c:v>1.6369636000003851E-2</c:v>
                </c:pt>
                <c:pt idx="2">
                  <c:v>-2.4815911999999329E-2</c:v>
                </c:pt>
                <c:pt idx="3">
                  <c:v>-2.2555461999997917E-2</c:v>
                </c:pt>
                <c:pt idx="4">
                  <c:v>-1.163921079999966</c:v>
                </c:pt>
                <c:pt idx="5">
                  <c:v>-0.55061023999999748</c:v>
                </c:pt>
                <c:pt idx="6" formatCode="_-&quot;R$&quot;\ * #,##0.000_-;\-&quot;R$&quot;\ * #,##0.000_-;_-&quot;R$&quot;\ * &quot;-&quot;???_-;_-@_-">
                  <c:v>1.4220000000000788E-2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4-43F4-8E95-EA2B257713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1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1"/>
        <c:axPos val="l"/>
        <c:numFmt formatCode="&quot;R$&quot;#,##0.00_);[Red]\(&quot;R$&quot;#,##0.00\)" sourceLinked="1"/>
        <c:majorTickMark val="none"/>
        <c:minorTickMark val="none"/>
        <c:tickLblPos val="nextTo"/>
        <c:crossAx val="1051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0119719903781E-2"/>
          <c:y val="3.7167536192428269E-2"/>
          <c:w val="0.92099173138801449"/>
          <c:h val="0.64675822319890974"/>
        </c:manualLayout>
      </c:layout>
      <c:lineChart>
        <c:grouping val="standard"/>
        <c:varyColors val="0"/>
        <c:ser>
          <c:idx val="0"/>
          <c:order val="0"/>
          <c:tx>
            <c:strRef>
              <c:f>'TABELA LME '!$AE$9810</c:f>
              <c:strCache>
                <c:ptCount val="1"/>
                <c:pt idx="0">
                  <c:v>VARIACAO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LME '!$AD$9811:$AD$9816</c:f>
              <c:strCache>
                <c:ptCount val="6"/>
                <c:pt idx="0">
                  <c:v>COBRE </c:v>
                </c:pt>
                <c:pt idx="1">
                  <c:v>ZINCO </c:v>
                </c:pt>
                <c:pt idx="2">
                  <c:v>ALUMÍNIO </c:v>
                </c:pt>
                <c:pt idx="3">
                  <c:v>CHUMBO </c:v>
                </c:pt>
                <c:pt idx="4">
                  <c:v>ESTANHO </c:v>
                </c:pt>
                <c:pt idx="5">
                  <c:v>NÍQUEL </c:v>
                </c:pt>
              </c:strCache>
            </c:strRef>
          </c:cat>
          <c:val>
            <c:numRef>
              <c:f>'TABELA LME '!$AE$9811:$AE$9816</c:f>
              <c:numCache>
                <c:formatCode>"R$"#,##0.00_);[Red]\("R$"#,##0.00\)</c:formatCode>
                <c:ptCount val="6"/>
                <c:pt idx="0">
                  <c:v>-0.47362629577777682</c:v>
                </c:pt>
                <c:pt idx="1">
                  <c:v>-3.5432474000000269E-2</c:v>
                </c:pt>
                <c:pt idx="2">
                  <c:v>-0.41372848177777755</c:v>
                </c:pt>
                <c:pt idx="3">
                  <c:v>-6.2940846666668548E-2</c:v>
                </c:pt>
                <c:pt idx="4">
                  <c:v>-7.8181403311111808</c:v>
                </c:pt>
                <c:pt idx="5">
                  <c:v>-1.9360081244444558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FC-4DCF-BB2F-81365153D7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5123248"/>
        <c:axId val="105119888"/>
      </c:lineChart>
      <c:catAx>
        <c:axId val="105123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119888"/>
        <c:crosses val="autoZero"/>
        <c:auto val="1"/>
        <c:lblAlgn val="ctr"/>
        <c:lblOffset val="100"/>
        <c:noMultiLvlLbl val="0"/>
      </c:catAx>
      <c:valAx>
        <c:axId val="105119888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12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15.xml"/><Relationship Id="rId21" Type="http://schemas.openxmlformats.org/officeDocument/2006/relationships/chart" Target="../charts/chart19.xml"/><Relationship Id="rId42" Type="http://schemas.openxmlformats.org/officeDocument/2006/relationships/chart" Target="../charts/chart40.xml"/><Relationship Id="rId63" Type="http://schemas.openxmlformats.org/officeDocument/2006/relationships/chart" Target="../charts/chart61.xml"/><Relationship Id="rId84" Type="http://schemas.openxmlformats.org/officeDocument/2006/relationships/chart" Target="../charts/chart82.xml"/><Relationship Id="rId138" Type="http://schemas.openxmlformats.org/officeDocument/2006/relationships/chart" Target="../charts/chart136.xml"/><Relationship Id="rId159" Type="http://schemas.openxmlformats.org/officeDocument/2006/relationships/chart" Target="../charts/chart157.xml"/><Relationship Id="rId170" Type="http://schemas.openxmlformats.org/officeDocument/2006/relationships/chart" Target="../charts/chart168.xml"/><Relationship Id="rId191" Type="http://schemas.openxmlformats.org/officeDocument/2006/relationships/chart" Target="../charts/chart189.xml"/><Relationship Id="rId205" Type="http://schemas.openxmlformats.org/officeDocument/2006/relationships/chart" Target="../charts/chart203.xml"/><Relationship Id="rId226" Type="http://schemas.openxmlformats.org/officeDocument/2006/relationships/chart" Target="../charts/chart224.xml"/><Relationship Id="rId247" Type="http://schemas.openxmlformats.org/officeDocument/2006/relationships/chart" Target="../charts/chart245.xml"/><Relationship Id="rId107" Type="http://schemas.openxmlformats.org/officeDocument/2006/relationships/chart" Target="../charts/chart105.xml"/><Relationship Id="rId11" Type="http://schemas.openxmlformats.org/officeDocument/2006/relationships/chart" Target="../charts/chart9.xml"/><Relationship Id="rId32" Type="http://schemas.openxmlformats.org/officeDocument/2006/relationships/chart" Target="../charts/chart30.xml"/><Relationship Id="rId53" Type="http://schemas.openxmlformats.org/officeDocument/2006/relationships/chart" Target="../charts/chart51.xml"/><Relationship Id="rId74" Type="http://schemas.openxmlformats.org/officeDocument/2006/relationships/chart" Target="../charts/chart72.xml"/><Relationship Id="rId128" Type="http://schemas.openxmlformats.org/officeDocument/2006/relationships/chart" Target="../charts/chart126.xml"/><Relationship Id="rId149" Type="http://schemas.openxmlformats.org/officeDocument/2006/relationships/chart" Target="../charts/chart147.xml"/><Relationship Id="rId5" Type="http://schemas.openxmlformats.org/officeDocument/2006/relationships/chart" Target="../charts/chart3.xml"/><Relationship Id="rId95" Type="http://schemas.openxmlformats.org/officeDocument/2006/relationships/chart" Target="../charts/chart93.xml"/><Relationship Id="rId160" Type="http://schemas.openxmlformats.org/officeDocument/2006/relationships/chart" Target="../charts/chart158.xml"/><Relationship Id="rId181" Type="http://schemas.openxmlformats.org/officeDocument/2006/relationships/chart" Target="../charts/chart179.xml"/><Relationship Id="rId216" Type="http://schemas.openxmlformats.org/officeDocument/2006/relationships/chart" Target="../charts/chart214.xml"/><Relationship Id="rId237" Type="http://schemas.openxmlformats.org/officeDocument/2006/relationships/chart" Target="../charts/chart235.xml"/><Relationship Id="rId22" Type="http://schemas.openxmlformats.org/officeDocument/2006/relationships/chart" Target="../charts/chart20.xml"/><Relationship Id="rId43" Type="http://schemas.openxmlformats.org/officeDocument/2006/relationships/chart" Target="../charts/chart41.xml"/><Relationship Id="rId64" Type="http://schemas.openxmlformats.org/officeDocument/2006/relationships/chart" Target="../charts/chart62.xml"/><Relationship Id="rId118" Type="http://schemas.openxmlformats.org/officeDocument/2006/relationships/chart" Target="../charts/chart116.xml"/><Relationship Id="rId139" Type="http://schemas.openxmlformats.org/officeDocument/2006/relationships/chart" Target="../charts/chart137.xml"/><Relationship Id="rId85" Type="http://schemas.openxmlformats.org/officeDocument/2006/relationships/chart" Target="../charts/chart83.xml"/><Relationship Id="rId150" Type="http://schemas.openxmlformats.org/officeDocument/2006/relationships/chart" Target="../charts/chart148.xml"/><Relationship Id="rId171" Type="http://schemas.openxmlformats.org/officeDocument/2006/relationships/chart" Target="../charts/chart169.xml"/><Relationship Id="rId192" Type="http://schemas.openxmlformats.org/officeDocument/2006/relationships/chart" Target="../charts/chart190.xml"/><Relationship Id="rId206" Type="http://schemas.openxmlformats.org/officeDocument/2006/relationships/chart" Target="../charts/chart204.xml"/><Relationship Id="rId227" Type="http://schemas.openxmlformats.org/officeDocument/2006/relationships/chart" Target="../charts/chart225.xml"/><Relationship Id="rId248" Type="http://schemas.openxmlformats.org/officeDocument/2006/relationships/chart" Target="../charts/chart246.xml"/><Relationship Id="rId12" Type="http://schemas.openxmlformats.org/officeDocument/2006/relationships/chart" Target="../charts/chart10.xml"/><Relationship Id="rId33" Type="http://schemas.openxmlformats.org/officeDocument/2006/relationships/chart" Target="../charts/chart31.xml"/><Relationship Id="rId108" Type="http://schemas.openxmlformats.org/officeDocument/2006/relationships/chart" Target="../charts/chart106.xml"/><Relationship Id="rId129" Type="http://schemas.openxmlformats.org/officeDocument/2006/relationships/chart" Target="../charts/chart127.xml"/><Relationship Id="rId54" Type="http://schemas.openxmlformats.org/officeDocument/2006/relationships/chart" Target="../charts/chart52.xml"/><Relationship Id="rId75" Type="http://schemas.openxmlformats.org/officeDocument/2006/relationships/chart" Target="../charts/chart73.xml"/><Relationship Id="rId96" Type="http://schemas.openxmlformats.org/officeDocument/2006/relationships/chart" Target="../charts/chart94.xml"/><Relationship Id="rId140" Type="http://schemas.openxmlformats.org/officeDocument/2006/relationships/chart" Target="../charts/chart138.xml"/><Relationship Id="rId161" Type="http://schemas.openxmlformats.org/officeDocument/2006/relationships/chart" Target="../charts/chart159.xml"/><Relationship Id="rId182" Type="http://schemas.openxmlformats.org/officeDocument/2006/relationships/chart" Target="../charts/chart180.xml"/><Relationship Id="rId217" Type="http://schemas.openxmlformats.org/officeDocument/2006/relationships/chart" Target="../charts/chart215.xml"/><Relationship Id="rId6" Type="http://schemas.openxmlformats.org/officeDocument/2006/relationships/chart" Target="../charts/chart4.xml"/><Relationship Id="rId238" Type="http://schemas.openxmlformats.org/officeDocument/2006/relationships/chart" Target="../charts/chart236.xml"/><Relationship Id="rId23" Type="http://schemas.openxmlformats.org/officeDocument/2006/relationships/chart" Target="../charts/chart21.xml"/><Relationship Id="rId119" Type="http://schemas.openxmlformats.org/officeDocument/2006/relationships/chart" Target="../charts/chart117.xml"/><Relationship Id="rId44" Type="http://schemas.openxmlformats.org/officeDocument/2006/relationships/chart" Target="../charts/chart42.xml"/><Relationship Id="rId65" Type="http://schemas.openxmlformats.org/officeDocument/2006/relationships/chart" Target="../charts/chart63.xml"/><Relationship Id="rId86" Type="http://schemas.openxmlformats.org/officeDocument/2006/relationships/chart" Target="../charts/chart84.xml"/><Relationship Id="rId130" Type="http://schemas.openxmlformats.org/officeDocument/2006/relationships/chart" Target="../charts/chart128.xml"/><Relationship Id="rId151" Type="http://schemas.openxmlformats.org/officeDocument/2006/relationships/chart" Target="../charts/chart149.xml"/><Relationship Id="rId172" Type="http://schemas.openxmlformats.org/officeDocument/2006/relationships/chart" Target="../charts/chart170.xml"/><Relationship Id="rId193" Type="http://schemas.openxmlformats.org/officeDocument/2006/relationships/chart" Target="../charts/chart191.xml"/><Relationship Id="rId207" Type="http://schemas.openxmlformats.org/officeDocument/2006/relationships/chart" Target="../charts/chart205.xml"/><Relationship Id="rId228" Type="http://schemas.openxmlformats.org/officeDocument/2006/relationships/chart" Target="../charts/chart226.xml"/><Relationship Id="rId249" Type="http://schemas.openxmlformats.org/officeDocument/2006/relationships/chart" Target="../charts/chart247.xml"/><Relationship Id="rId13" Type="http://schemas.openxmlformats.org/officeDocument/2006/relationships/chart" Target="../charts/chart11.xml"/><Relationship Id="rId109" Type="http://schemas.openxmlformats.org/officeDocument/2006/relationships/chart" Target="../charts/chart107.xml"/><Relationship Id="rId34" Type="http://schemas.openxmlformats.org/officeDocument/2006/relationships/chart" Target="../charts/chart32.xml"/><Relationship Id="rId55" Type="http://schemas.openxmlformats.org/officeDocument/2006/relationships/chart" Target="../charts/chart53.xml"/><Relationship Id="rId76" Type="http://schemas.openxmlformats.org/officeDocument/2006/relationships/chart" Target="../charts/chart74.xml"/><Relationship Id="rId97" Type="http://schemas.openxmlformats.org/officeDocument/2006/relationships/chart" Target="../charts/chart95.xml"/><Relationship Id="rId120" Type="http://schemas.openxmlformats.org/officeDocument/2006/relationships/chart" Target="../charts/chart118.xml"/><Relationship Id="rId141" Type="http://schemas.openxmlformats.org/officeDocument/2006/relationships/chart" Target="../charts/chart139.xml"/><Relationship Id="rId7" Type="http://schemas.openxmlformats.org/officeDocument/2006/relationships/chart" Target="../charts/chart5.xml"/><Relationship Id="rId162" Type="http://schemas.openxmlformats.org/officeDocument/2006/relationships/chart" Target="../charts/chart160.xml"/><Relationship Id="rId183" Type="http://schemas.openxmlformats.org/officeDocument/2006/relationships/chart" Target="../charts/chart181.xml"/><Relationship Id="rId218" Type="http://schemas.openxmlformats.org/officeDocument/2006/relationships/chart" Target="../charts/chart216.xml"/><Relationship Id="rId239" Type="http://schemas.openxmlformats.org/officeDocument/2006/relationships/chart" Target="../charts/chart237.xml"/><Relationship Id="rId250" Type="http://schemas.openxmlformats.org/officeDocument/2006/relationships/chart" Target="../charts/chart248.xml"/><Relationship Id="rId24" Type="http://schemas.openxmlformats.org/officeDocument/2006/relationships/chart" Target="../charts/chart22.xml"/><Relationship Id="rId45" Type="http://schemas.openxmlformats.org/officeDocument/2006/relationships/chart" Target="../charts/chart43.xml"/><Relationship Id="rId66" Type="http://schemas.openxmlformats.org/officeDocument/2006/relationships/chart" Target="../charts/chart64.xml"/><Relationship Id="rId87" Type="http://schemas.openxmlformats.org/officeDocument/2006/relationships/chart" Target="../charts/chart85.xml"/><Relationship Id="rId110" Type="http://schemas.openxmlformats.org/officeDocument/2006/relationships/chart" Target="../charts/chart108.xml"/><Relationship Id="rId131" Type="http://schemas.openxmlformats.org/officeDocument/2006/relationships/chart" Target="../charts/chart129.xml"/><Relationship Id="rId152" Type="http://schemas.openxmlformats.org/officeDocument/2006/relationships/chart" Target="../charts/chart150.xml"/><Relationship Id="rId173" Type="http://schemas.openxmlformats.org/officeDocument/2006/relationships/chart" Target="../charts/chart171.xml"/><Relationship Id="rId194" Type="http://schemas.openxmlformats.org/officeDocument/2006/relationships/chart" Target="../charts/chart192.xml"/><Relationship Id="rId208" Type="http://schemas.openxmlformats.org/officeDocument/2006/relationships/chart" Target="../charts/chart206.xml"/><Relationship Id="rId229" Type="http://schemas.openxmlformats.org/officeDocument/2006/relationships/chart" Target="../charts/chart227.xml"/><Relationship Id="rId240" Type="http://schemas.openxmlformats.org/officeDocument/2006/relationships/chart" Target="../charts/chart238.xml"/><Relationship Id="rId14" Type="http://schemas.openxmlformats.org/officeDocument/2006/relationships/chart" Target="../charts/chart12.xml"/><Relationship Id="rId35" Type="http://schemas.openxmlformats.org/officeDocument/2006/relationships/chart" Target="../charts/chart33.xml"/><Relationship Id="rId56" Type="http://schemas.openxmlformats.org/officeDocument/2006/relationships/chart" Target="../charts/chart54.xml"/><Relationship Id="rId77" Type="http://schemas.openxmlformats.org/officeDocument/2006/relationships/chart" Target="../charts/chart75.xml"/><Relationship Id="rId100" Type="http://schemas.openxmlformats.org/officeDocument/2006/relationships/chart" Target="../charts/chart98.xml"/><Relationship Id="rId8" Type="http://schemas.openxmlformats.org/officeDocument/2006/relationships/chart" Target="../charts/chart6.xml"/><Relationship Id="rId98" Type="http://schemas.openxmlformats.org/officeDocument/2006/relationships/chart" Target="../charts/chart96.xml"/><Relationship Id="rId121" Type="http://schemas.openxmlformats.org/officeDocument/2006/relationships/chart" Target="../charts/chart119.xml"/><Relationship Id="rId142" Type="http://schemas.openxmlformats.org/officeDocument/2006/relationships/chart" Target="../charts/chart140.xml"/><Relationship Id="rId163" Type="http://schemas.openxmlformats.org/officeDocument/2006/relationships/chart" Target="../charts/chart161.xml"/><Relationship Id="rId184" Type="http://schemas.openxmlformats.org/officeDocument/2006/relationships/chart" Target="../charts/chart182.xml"/><Relationship Id="rId219" Type="http://schemas.openxmlformats.org/officeDocument/2006/relationships/chart" Target="../charts/chart217.xml"/><Relationship Id="rId230" Type="http://schemas.openxmlformats.org/officeDocument/2006/relationships/chart" Target="../charts/chart228.xml"/><Relationship Id="rId251" Type="http://schemas.openxmlformats.org/officeDocument/2006/relationships/chart" Target="../charts/chart249.xml"/><Relationship Id="rId25" Type="http://schemas.openxmlformats.org/officeDocument/2006/relationships/chart" Target="../charts/chart23.xml"/><Relationship Id="rId46" Type="http://schemas.openxmlformats.org/officeDocument/2006/relationships/chart" Target="../charts/chart44.xml"/><Relationship Id="rId67" Type="http://schemas.openxmlformats.org/officeDocument/2006/relationships/chart" Target="../charts/chart65.xml"/><Relationship Id="rId88" Type="http://schemas.openxmlformats.org/officeDocument/2006/relationships/chart" Target="../charts/chart86.xml"/><Relationship Id="rId111" Type="http://schemas.openxmlformats.org/officeDocument/2006/relationships/chart" Target="../charts/chart109.xml"/><Relationship Id="rId132" Type="http://schemas.openxmlformats.org/officeDocument/2006/relationships/chart" Target="../charts/chart130.xml"/><Relationship Id="rId153" Type="http://schemas.openxmlformats.org/officeDocument/2006/relationships/chart" Target="../charts/chart151.xml"/><Relationship Id="rId174" Type="http://schemas.openxmlformats.org/officeDocument/2006/relationships/chart" Target="../charts/chart172.xml"/><Relationship Id="rId195" Type="http://schemas.openxmlformats.org/officeDocument/2006/relationships/chart" Target="../charts/chart193.xml"/><Relationship Id="rId209" Type="http://schemas.openxmlformats.org/officeDocument/2006/relationships/chart" Target="../charts/chart207.xml"/><Relationship Id="rId220" Type="http://schemas.openxmlformats.org/officeDocument/2006/relationships/chart" Target="../charts/chart218.xml"/><Relationship Id="rId241" Type="http://schemas.openxmlformats.org/officeDocument/2006/relationships/chart" Target="../charts/chart239.xml"/><Relationship Id="rId15" Type="http://schemas.openxmlformats.org/officeDocument/2006/relationships/chart" Target="../charts/chart13.xml"/><Relationship Id="rId36" Type="http://schemas.openxmlformats.org/officeDocument/2006/relationships/chart" Target="../charts/chart34.xml"/><Relationship Id="rId57" Type="http://schemas.openxmlformats.org/officeDocument/2006/relationships/chart" Target="../charts/chart55.xml"/><Relationship Id="rId78" Type="http://schemas.openxmlformats.org/officeDocument/2006/relationships/chart" Target="../charts/chart76.xml"/><Relationship Id="rId99" Type="http://schemas.openxmlformats.org/officeDocument/2006/relationships/chart" Target="../charts/chart97.xml"/><Relationship Id="rId101" Type="http://schemas.openxmlformats.org/officeDocument/2006/relationships/chart" Target="../charts/chart99.xml"/><Relationship Id="rId122" Type="http://schemas.openxmlformats.org/officeDocument/2006/relationships/chart" Target="../charts/chart120.xml"/><Relationship Id="rId143" Type="http://schemas.openxmlformats.org/officeDocument/2006/relationships/chart" Target="../charts/chart141.xml"/><Relationship Id="rId164" Type="http://schemas.openxmlformats.org/officeDocument/2006/relationships/chart" Target="../charts/chart162.xml"/><Relationship Id="rId185" Type="http://schemas.openxmlformats.org/officeDocument/2006/relationships/chart" Target="../charts/chart183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80" Type="http://schemas.openxmlformats.org/officeDocument/2006/relationships/chart" Target="../charts/chart178.xml"/><Relationship Id="rId210" Type="http://schemas.openxmlformats.org/officeDocument/2006/relationships/chart" Target="../charts/chart208.xml"/><Relationship Id="rId215" Type="http://schemas.openxmlformats.org/officeDocument/2006/relationships/chart" Target="../charts/chart213.xml"/><Relationship Id="rId236" Type="http://schemas.openxmlformats.org/officeDocument/2006/relationships/chart" Target="../charts/chart234.xml"/><Relationship Id="rId26" Type="http://schemas.openxmlformats.org/officeDocument/2006/relationships/chart" Target="../charts/chart24.xml"/><Relationship Id="rId231" Type="http://schemas.openxmlformats.org/officeDocument/2006/relationships/chart" Target="../charts/chart229.xml"/><Relationship Id="rId252" Type="http://schemas.openxmlformats.org/officeDocument/2006/relationships/chart" Target="../charts/chart250.xml"/><Relationship Id="rId47" Type="http://schemas.openxmlformats.org/officeDocument/2006/relationships/chart" Target="../charts/chart45.xml"/><Relationship Id="rId68" Type="http://schemas.openxmlformats.org/officeDocument/2006/relationships/chart" Target="../charts/chart66.xml"/><Relationship Id="rId89" Type="http://schemas.openxmlformats.org/officeDocument/2006/relationships/chart" Target="../charts/chart87.xml"/><Relationship Id="rId112" Type="http://schemas.openxmlformats.org/officeDocument/2006/relationships/chart" Target="../charts/chart110.xml"/><Relationship Id="rId133" Type="http://schemas.openxmlformats.org/officeDocument/2006/relationships/chart" Target="../charts/chart131.xml"/><Relationship Id="rId154" Type="http://schemas.openxmlformats.org/officeDocument/2006/relationships/chart" Target="../charts/chart152.xml"/><Relationship Id="rId175" Type="http://schemas.openxmlformats.org/officeDocument/2006/relationships/chart" Target="../charts/chart173.xml"/><Relationship Id="rId196" Type="http://schemas.openxmlformats.org/officeDocument/2006/relationships/chart" Target="../charts/chart194.xml"/><Relationship Id="rId200" Type="http://schemas.openxmlformats.org/officeDocument/2006/relationships/chart" Target="../charts/chart198.xml"/><Relationship Id="rId16" Type="http://schemas.openxmlformats.org/officeDocument/2006/relationships/chart" Target="../charts/chart14.xml"/><Relationship Id="rId221" Type="http://schemas.openxmlformats.org/officeDocument/2006/relationships/chart" Target="../charts/chart219.xml"/><Relationship Id="rId242" Type="http://schemas.openxmlformats.org/officeDocument/2006/relationships/chart" Target="../charts/chart240.xml"/><Relationship Id="rId37" Type="http://schemas.openxmlformats.org/officeDocument/2006/relationships/chart" Target="../charts/chart35.xml"/><Relationship Id="rId58" Type="http://schemas.openxmlformats.org/officeDocument/2006/relationships/chart" Target="../charts/chart56.xml"/><Relationship Id="rId79" Type="http://schemas.openxmlformats.org/officeDocument/2006/relationships/chart" Target="../charts/chart77.xml"/><Relationship Id="rId102" Type="http://schemas.openxmlformats.org/officeDocument/2006/relationships/chart" Target="../charts/chart100.xml"/><Relationship Id="rId123" Type="http://schemas.openxmlformats.org/officeDocument/2006/relationships/chart" Target="../charts/chart121.xml"/><Relationship Id="rId144" Type="http://schemas.openxmlformats.org/officeDocument/2006/relationships/chart" Target="../charts/chart142.xml"/><Relationship Id="rId90" Type="http://schemas.openxmlformats.org/officeDocument/2006/relationships/chart" Target="../charts/chart88.xml"/><Relationship Id="rId165" Type="http://schemas.openxmlformats.org/officeDocument/2006/relationships/chart" Target="../charts/chart163.xml"/><Relationship Id="rId186" Type="http://schemas.openxmlformats.org/officeDocument/2006/relationships/chart" Target="../charts/chart184.xml"/><Relationship Id="rId211" Type="http://schemas.openxmlformats.org/officeDocument/2006/relationships/chart" Target="../charts/chart209.xml"/><Relationship Id="rId232" Type="http://schemas.openxmlformats.org/officeDocument/2006/relationships/chart" Target="../charts/chart230.xml"/><Relationship Id="rId27" Type="http://schemas.openxmlformats.org/officeDocument/2006/relationships/chart" Target="../charts/chart25.xml"/><Relationship Id="rId48" Type="http://schemas.openxmlformats.org/officeDocument/2006/relationships/chart" Target="../charts/chart46.xml"/><Relationship Id="rId69" Type="http://schemas.openxmlformats.org/officeDocument/2006/relationships/chart" Target="../charts/chart67.xml"/><Relationship Id="rId113" Type="http://schemas.openxmlformats.org/officeDocument/2006/relationships/chart" Target="../charts/chart111.xml"/><Relationship Id="rId134" Type="http://schemas.openxmlformats.org/officeDocument/2006/relationships/chart" Target="../charts/chart132.xml"/><Relationship Id="rId80" Type="http://schemas.openxmlformats.org/officeDocument/2006/relationships/chart" Target="../charts/chart78.xml"/><Relationship Id="rId155" Type="http://schemas.openxmlformats.org/officeDocument/2006/relationships/chart" Target="../charts/chart153.xml"/><Relationship Id="rId176" Type="http://schemas.openxmlformats.org/officeDocument/2006/relationships/chart" Target="../charts/chart174.xml"/><Relationship Id="rId197" Type="http://schemas.openxmlformats.org/officeDocument/2006/relationships/chart" Target="../charts/chart195.xml"/><Relationship Id="rId201" Type="http://schemas.openxmlformats.org/officeDocument/2006/relationships/chart" Target="../charts/chart199.xml"/><Relationship Id="rId222" Type="http://schemas.openxmlformats.org/officeDocument/2006/relationships/chart" Target="../charts/chart220.xml"/><Relationship Id="rId243" Type="http://schemas.openxmlformats.org/officeDocument/2006/relationships/chart" Target="../charts/chart241.xml"/><Relationship Id="rId17" Type="http://schemas.openxmlformats.org/officeDocument/2006/relationships/chart" Target="../charts/chart15.xml"/><Relationship Id="rId38" Type="http://schemas.openxmlformats.org/officeDocument/2006/relationships/chart" Target="../charts/chart36.xml"/><Relationship Id="rId59" Type="http://schemas.openxmlformats.org/officeDocument/2006/relationships/chart" Target="../charts/chart57.xml"/><Relationship Id="rId103" Type="http://schemas.openxmlformats.org/officeDocument/2006/relationships/chart" Target="../charts/chart101.xml"/><Relationship Id="rId124" Type="http://schemas.openxmlformats.org/officeDocument/2006/relationships/chart" Target="../charts/chart122.xml"/><Relationship Id="rId70" Type="http://schemas.openxmlformats.org/officeDocument/2006/relationships/chart" Target="../charts/chart68.xml"/><Relationship Id="rId91" Type="http://schemas.openxmlformats.org/officeDocument/2006/relationships/chart" Target="../charts/chart89.xml"/><Relationship Id="rId145" Type="http://schemas.openxmlformats.org/officeDocument/2006/relationships/chart" Target="../charts/chart143.xml"/><Relationship Id="rId166" Type="http://schemas.openxmlformats.org/officeDocument/2006/relationships/chart" Target="../charts/chart164.xml"/><Relationship Id="rId187" Type="http://schemas.openxmlformats.org/officeDocument/2006/relationships/chart" Target="../charts/chart185.xml"/><Relationship Id="rId1" Type="http://schemas.openxmlformats.org/officeDocument/2006/relationships/image" Target="../media/image1.png"/><Relationship Id="rId212" Type="http://schemas.openxmlformats.org/officeDocument/2006/relationships/chart" Target="../charts/chart210.xml"/><Relationship Id="rId233" Type="http://schemas.openxmlformats.org/officeDocument/2006/relationships/chart" Target="../charts/chart231.xml"/><Relationship Id="rId28" Type="http://schemas.openxmlformats.org/officeDocument/2006/relationships/chart" Target="../charts/chart26.xml"/><Relationship Id="rId49" Type="http://schemas.openxmlformats.org/officeDocument/2006/relationships/chart" Target="../charts/chart47.xml"/><Relationship Id="rId114" Type="http://schemas.openxmlformats.org/officeDocument/2006/relationships/chart" Target="../charts/chart112.xml"/><Relationship Id="rId60" Type="http://schemas.openxmlformats.org/officeDocument/2006/relationships/chart" Target="../charts/chart58.xml"/><Relationship Id="rId81" Type="http://schemas.openxmlformats.org/officeDocument/2006/relationships/chart" Target="../charts/chart79.xml"/><Relationship Id="rId135" Type="http://schemas.openxmlformats.org/officeDocument/2006/relationships/chart" Target="../charts/chart133.xml"/><Relationship Id="rId156" Type="http://schemas.openxmlformats.org/officeDocument/2006/relationships/chart" Target="../charts/chart154.xml"/><Relationship Id="rId177" Type="http://schemas.openxmlformats.org/officeDocument/2006/relationships/chart" Target="../charts/chart175.xml"/><Relationship Id="rId198" Type="http://schemas.openxmlformats.org/officeDocument/2006/relationships/chart" Target="../charts/chart196.xml"/><Relationship Id="rId202" Type="http://schemas.openxmlformats.org/officeDocument/2006/relationships/chart" Target="../charts/chart200.xml"/><Relationship Id="rId223" Type="http://schemas.openxmlformats.org/officeDocument/2006/relationships/chart" Target="../charts/chart221.xml"/><Relationship Id="rId244" Type="http://schemas.openxmlformats.org/officeDocument/2006/relationships/chart" Target="../charts/chart242.xml"/><Relationship Id="rId18" Type="http://schemas.openxmlformats.org/officeDocument/2006/relationships/chart" Target="../charts/chart16.xml"/><Relationship Id="rId39" Type="http://schemas.openxmlformats.org/officeDocument/2006/relationships/chart" Target="../charts/chart37.xml"/><Relationship Id="rId50" Type="http://schemas.openxmlformats.org/officeDocument/2006/relationships/chart" Target="../charts/chart48.xml"/><Relationship Id="rId104" Type="http://schemas.openxmlformats.org/officeDocument/2006/relationships/chart" Target="../charts/chart102.xml"/><Relationship Id="rId125" Type="http://schemas.openxmlformats.org/officeDocument/2006/relationships/chart" Target="../charts/chart123.xml"/><Relationship Id="rId146" Type="http://schemas.openxmlformats.org/officeDocument/2006/relationships/chart" Target="../charts/chart144.xml"/><Relationship Id="rId167" Type="http://schemas.openxmlformats.org/officeDocument/2006/relationships/chart" Target="../charts/chart165.xml"/><Relationship Id="rId188" Type="http://schemas.openxmlformats.org/officeDocument/2006/relationships/chart" Target="../charts/chart186.xml"/><Relationship Id="rId71" Type="http://schemas.openxmlformats.org/officeDocument/2006/relationships/chart" Target="../charts/chart69.xml"/><Relationship Id="rId92" Type="http://schemas.openxmlformats.org/officeDocument/2006/relationships/chart" Target="../charts/chart90.xml"/><Relationship Id="rId213" Type="http://schemas.openxmlformats.org/officeDocument/2006/relationships/chart" Target="../charts/chart211.xml"/><Relationship Id="rId234" Type="http://schemas.openxmlformats.org/officeDocument/2006/relationships/chart" Target="../charts/chart232.xml"/><Relationship Id="rId2" Type="http://schemas.openxmlformats.org/officeDocument/2006/relationships/image" Target="../media/image2.png"/><Relationship Id="rId29" Type="http://schemas.openxmlformats.org/officeDocument/2006/relationships/chart" Target="../charts/chart27.xml"/><Relationship Id="rId40" Type="http://schemas.openxmlformats.org/officeDocument/2006/relationships/chart" Target="../charts/chart38.xml"/><Relationship Id="rId115" Type="http://schemas.openxmlformats.org/officeDocument/2006/relationships/chart" Target="../charts/chart113.xml"/><Relationship Id="rId136" Type="http://schemas.openxmlformats.org/officeDocument/2006/relationships/chart" Target="../charts/chart134.xml"/><Relationship Id="rId157" Type="http://schemas.openxmlformats.org/officeDocument/2006/relationships/chart" Target="../charts/chart155.xml"/><Relationship Id="rId178" Type="http://schemas.openxmlformats.org/officeDocument/2006/relationships/chart" Target="../charts/chart176.xml"/><Relationship Id="rId61" Type="http://schemas.openxmlformats.org/officeDocument/2006/relationships/chart" Target="../charts/chart59.xml"/><Relationship Id="rId82" Type="http://schemas.openxmlformats.org/officeDocument/2006/relationships/chart" Target="../charts/chart80.xml"/><Relationship Id="rId199" Type="http://schemas.openxmlformats.org/officeDocument/2006/relationships/chart" Target="../charts/chart197.xml"/><Relationship Id="rId203" Type="http://schemas.openxmlformats.org/officeDocument/2006/relationships/chart" Target="../charts/chart201.xml"/><Relationship Id="rId19" Type="http://schemas.openxmlformats.org/officeDocument/2006/relationships/chart" Target="../charts/chart17.xml"/><Relationship Id="rId224" Type="http://schemas.openxmlformats.org/officeDocument/2006/relationships/chart" Target="../charts/chart222.xml"/><Relationship Id="rId245" Type="http://schemas.openxmlformats.org/officeDocument/2006/relationships/chart" Target="../charts/chart243.xml"/><Relationship Id="rId30" Type="http://schemas.openxmlformats.org/officeDocument/2006/relationships/chart" Target="../charts/chart28.xml"/><Relationship Id="rId105" Type="http://schemas.openxmlformats.org/officeDocument/2006/relationships/chart" Target="../charts/chart103.xml"/><Relationship Id="rId126" Type="http://schemas.openxmlformats.org/officeDocument/2006/relationships/chart" Target="../charts/chart124.xml"/><Relationship Id="rId147" Type="http://schemas.openxmlformats.org/officeDocument/2006/relationships/chart" Target="../charts/chart145.xml"/><Relationship Id="rId168" Type="http://schemas.openxmlformats.org/officeDocument/2006/relationships/chart" Target="../charts/chart166.xml"/><Relationship Id="rId51" Type="http://schemas.openxmlformats.org/officeDocument/2006/relationships/chart" Target="../charts/chart49.xml"/><Relationship Id="rId72" Type="http://schemas.openxmlformats.org/officeDocument/2006/relationships/chart" Target="../charts/chart70.xml"/><Relationship Id="rId93" Type="http://schemas.openxmlformats.org/officeDocument/2006/relationships/chart" Target="../charts/chart91.xml"/><Relationship Id="rId189" Type="http://schemas.openxmlformats.org/officeDocument/2006/relationships/chart" Target="../charts/chart187.xml"/><Relationship Id="rId3" Type="http://schemas.openxmlformats.org/officeDocument/2006/relationships/chart" Target="../charts/chart1.xml"/><Relationship Id="rId214" Type="http://schemas.openxmlformats.org/officeDocument/2006/relationships/chart" Target="../charts/chart212.xml"/><Relationship Id="rId235" Type="http://schemas.openxmlformats.org/officeDocument/2006/relationships/chart" Target="../charts/chart233.xml"/><Relationship Id="rId116" Type="http://schemas.openxmlformats.org/officeDocument/2006/relationships/chart" Target="../charts/chart114.xml"/><Relationship Id="rId137" Type="http://schemas.openxmlformats.org/officeDocument/2006/relationships/chart" Target="../charts/chart135.xml"/><Relationship Id="rId158" Type="http://schemas.openxmlformats.org/officeDocument/2006/relationships/chart" Target="../charts/chart156.xml"/><Relationship Id="rId20" Type="http://schemas.openxmlformats.org/officeDocument/2006/relationships/chart" Target="../charts/chart18.xml"/><Relationship Id="rId41" Type="http://schemas.openxmlformats.org/officeDocument/2006/relationships/chart" Target="../charts/chart39.xml"/><Relationship Id="rId62" Type="http://schemas.openxmlformats.org/officeDocument/2006/relationships/chart" Target="../charts/chart60.xml"/><Relationship Id="rId83" Type="http://schemas.openxmlformats.org/officeDocument/2006/relationships/chart" Target="../charts/chart81.xml"/><Relationship Id="rId179" Type="http://schemas.openxmlformats.org/officeDocument/2006/relationships/chart" Target="../charts/chart177.xml"/><Relationship Id="rId190" Type="http://schemas.openxmlformats.org/officeDocument/2006/relationships/chart" Target="../charts/chart188.xml"/><Relationship Id="rId204" Type="http://schemas.openxmlformats.org/officeDocument/2006/relationships/chart" Target="../charts/chart202.xml"/><Relationship Id="rId225" Type="http://schemas.openxmlformats.org/officeDocument/2006/relationships/chart" Target="../charts/chart223.xml"/><Relationship Id="rId246" Type="http://schemas.openxmlformats.org/officeDocument/2006/relationships/chart" Target="../charts/chart244.xml"/><Relationship Id="rId106" Type="http://schemas.openxmlformats.org/officeDocument/2006/relationships/chart" Target="../charts/chart104.xml"/><Relationship Id="rId127" Type="http://schemas.openxmlformats.org/officeDocument/2006/relationships/chart" Target="../charts/chart125.xml"/><Relationship Id="rId10" Type="http://schemas.openxmlformats.org/officeDocument/2006/relationships/chart" Target="../charts/chart8.xml"/><Relationship Id="rId31" Type="http://schemas.openxmlformats.org/officeDocument/2006/relationships/chart" Target="../charts/chart29.xml"/><Relationship Id="rId52" Type="http://schemas.openxmlformats.org/officeDocument/2006/relationships/chart" Target="../charts/chart50.xml"/><Relationship Id="rId73" Type="http://schemas.openxmlformats.org/officeDocument/2006/relationships/chart" Target="../charts/chart71.xml"/><Relationship Id="rId94" Type="http://schemas.openxmlformats.org/officeDocument/2006/relationships/chart" Target="../charts/chart92.xml"/><Relationship Id="rId148" Type="http://schemas.openxmlformats.org/officeDocument/2006/relationships/chart" Target="../charts/chart146.xml"/><Relationship Id="rId169" Type="http://schemas.openxmlformats.org/officeDocument/2006/relationships/chart" Target="../charts/chart1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608542</xdr:colOff>
      <xdr:row>29</xdr:row>
      <xdr:rowOff>130175</xdr:rowOff>
    </xdr:from>
    <xdr:to>
      <xdr:col>5</xdr:col>
      <xdr:colOff>1622212</xdr:colOff>
      <xdr:row>32</xdr:row>
      <xdr:rowOff>55584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8705" y="5692775"/>
          <a:ext cx="1021080" cy="976630"/>
        </a:xfrm>
        <a:prstGeom prst="rect">
          <a:avLst/>
        </a:prstGeom>
      </xdr:spPr>
    </xdr:pic>
    <xdr:clientData/>
  </xdr:twoCellAnchor>
  <xdr:oneCellAnchor>
    <xdr:from>
      <xdr:col>5</xdr:col>
      <xdr:colOff>673555</xdr:colOff>
      <xdr:row>51</xdr:row>
      <xdr:rowOff>80285</xdr:rowOff>
    </xdr:from>
    <xdr:ext cx="891266" cy="852589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03289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</xdr:row>
      <xdr:rowOff>80285</xdr:rowOff>
    </xdr:from>
    <xdr:ext cx="891266" cy="852589"/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55105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</xdr:row>
      <xdr:rowOff>80285</xdr:rowOff>
    </xdr:from>
    <xdr:ext cx="891266" cy="852589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97777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114</xdr:row>
      <xdr:rowOff>80285</xdr:rowOff>
    </xdr:from>
    <xdr:ext cx="891266" cy="852589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240449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135</xdr:row>
      <xdr:rowOff>80285</xdr:rowOff>
    </xdr:from>
    <xdr:ext cx="891266" cy="852589"/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283121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159</xdr:row>
      <xdr:rowOff>80285</xdr:rowOff>
    </xdr:from>
    <xdr:ext cx="891266" cy="852589"/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3317938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184</xdr:row>
      <xdr:rowOff>80285</xdr:rowOff>
    </xdr:from>
    <xdr:ext cx="891266" cy="852589"/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3827526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209</xdr:row>
      <xdr:rowOff>80285</xdr:rowOff>
    </xdr:from>
    <xdr:ext cx="891266" cy="852589"/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4337113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233</xdr:row>
      <xdr:rowOff>80285</xdr:rowOff>
    </xdr:from>
    <xdr:ext cx="891266" cy="852589"/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482765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257</xdr:row>
      <xdr:rowOff>80285</xdr:rowOff>
    </xdr:from>
    <xdr:ext cx="891266" cy="852589"/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5318188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281</xdr:row>
      <xdr:rowOff>80285</xdr:rowOff>
    </xdr:from>
    <xdr:ext cx="891266" cy="852589"/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5808726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305</xdr:row>
      <xdr:rowOff>80285</xdr:rowOff>
    </xdr:from>
    <xdr:ext cx="891266" cy="852589"/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6299263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329</xdr:row>
      <xdr:rowOff>80285</xdr:rowOff>
    </xdr:from>
    <xdr:ext cx="891266" cy="852589"/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678980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353</xdr:row>
      <xdr:rowOff>80285</xdr:rowOff>
    </xdr:from>
    <xdr:ext cx="891266" cy="852589"/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7280338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377</xdr:row>
      <xdr:rowOff>80285</xdr:rowOff>
    </xdr:from>
    <xdr:ext cx="891266" cy="852589"/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7770876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402</xdr:row>
      <xdr:rowOff>80285</xdr:rowOff>
    </xdr:from>
    <xdr:ext cx="891266" cy="852589"/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8280463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428</xdr:row>
      <xdr:rowOff>80285</xdr:rowOff>
    </xdr:from>
    <xdr:ext cx="891266" cy="852589"/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880910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453</xdr:row>
      <xdr:rowOff>80285</xdr:rowOff>
    </xdr:from>
    <xdr:ext cx="891266" cy="852589"/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9318688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479</xdr:row>
      <xdr:rowOff>80285</xdr:rowOff>
    </xdr:from>
    <xdr:ext cx="891266" cy="852589"/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9847326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504</xdr:row>
      <xdr:rowOff>80285</xdr:rowOff>
    </xdr:from>
    <xdr:ext cx="891266" cy="852589"/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0356913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530</xdr:row>
      <xdr:rowOff>80285</xdr:rowOff>
    </xdr:from>
    <xdr:ext cx="891266" cy="852589"/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088555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555</xdr:row>
      <xdr:rowOff>80285</xdr:rowOff>
    </xdr:from>
    <xdr:ext cx="891266" cy="852589"/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1395138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580</xdr:row>
      <xdr:rowOff>80285</xdr:rowOff>
    </xdr:from>
    <xdr:ext cx="891266" cy="852589"/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1904726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605</xdr:row>
      <xdr:rowOff>80285</xdr:rowOff>
    </xdr:from>
    <xdr:ext cx="891266" cy="852589"/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2414313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630</xdr:row>
      <xdr:rowOff>80285</xdr:rowOff>
    </xdr:from>
    <xdr:ext cx="891266" cy="852589"/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292390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655</xdr:row>
      <xdr:rowOff>80285</xdr:rowOff>
    </xdr:from>
    <xdr:ext cx="891266" cy="852589"/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3433488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681</xdr:row>
      <xdr:rowOff>80285</xdr:rowOff>
    </xdr:from>
    <xdr:ext cx="891266" cy="852589"/>
    <xdr:pic>
      <xdr:nvPicPr>
        <xdr:cNvPr id="31" name="Imagem 27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3962126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707</xdr:row>
      <xdr:rowOff>80285</xdr:rowOff>
    </xdr:from>
    <xdr:ext cx="891266" cy="852589"/>
    <xdr:pic>
      <xdr:nvPicPr>
        <xdr:cNvPr id="29" name="Imagem 27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4490763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733</xdr:row>
      <xdr:rowOff>80285</xdr:rowOff>
    </xdr:from>
    <xdr:ext cx="891266" cy="852589"/>
    <xdr:pic>
      <xdr:nvPicPr>
        <xdr:cNvPr id="30" name="Imagem 27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5019401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759</xdr:row>
      <xdr:rowOff>80285</xdr:rowOff>
    </xdr:from>
    <xdr:ext cx="891266" cy="852589"/>
    <xdr:pic>
      <xdr:nvPicPr>
        <xdr:cNvPr id="32" name="Imagem 27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5548038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785</xdr:row>
      <xdr:rowOff>80285</xdr:rowOff>
    </xdr:from>
    <xdr:ext cx="891266" cy="852589"/>
    <xdr:pic>
      <xdr:nvPicPr>
        <xdr:cNvPr id="33" name="Imagem 27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60766760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811</xdr:row>
      <xdr:rowOff>80285</xdr:rowOff>
    </xdr:from>
    <xdr:ext cx="891266" cy="852589"/>
    <xdr:pic>
      <xdr:nvPicPr>
        <xdr:cNvPr id="34" name="Imagem 27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475" y="166053135"/>
          <a:ext cx="891540" cy="852805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836</xdr:row>
      <xdr:rowOff>80285</xdr:rowOff>
    </xdr:from>
    <xdr:ext cx="891266" cy="852589"/>
    <xdr:pic>
      <xdr:nvPicPr>
        <xdr:cNvPr id="37" name="Imagem 27">
          <a:extLst>
            <a:ext uri="{FF2B5EF4-FFF2-40B4-BE49-F238E27FC236}">
              <a16:creationId xmlns:a16="http://schemas.microsoft.com/office/drawing/2014/main" id="{2D63D852-EF68-4B79-8C83-EC654E3E1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60633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863</xdr:row>
      <xdr:rowOff>80285</xdr:rowOff>
    </xdr:from>
    <xdr:ext cx="891266" cy="852589"/>
    <xdr:pic>
      <xdr:nvPicPr>
        <xdr:cNvPr id="35" name="Imagem 27">
          <a:extLst>
            <a:ext uri="{FF2B5EF4-FFF2-40B4-BE49-F238E27FC236}">
              <a16:creationId xmlns:a16="http://schemas.microsoft.com/office/drawing/2014/main" id="{4A1DAAF1-0F24-4339-8630-D8915DB86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65586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889</xdr:row>
      <xdr:rowOff>80285</xdr:rowOff>
    </xdr:from>
    <xdr:ext cx="891266" cy="852589"/>
    <xdr:pic>
      <xdr:nvPicPr>
        <xdr:cNvPr id="36" name="Imagem 27">
          <a:extLst>
            <a:ext uri="{FF2B5EF4-FFF2-40B4-BE49-F238E27FC236}">
              <a16:creationId xmlns:a16="http://schemas.microsoft.com/office/drawing/2014/main" id="{37D621F2-C1F3-459C-93B0-7559BD1C2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70946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915</xdr:row>
      <xdr:rowOff>80285</xdr:rowOff>
    </xdr:from>
    <xdr:ext cx="891266" cy="852589"/>
    <xdr:pic>
      <xdr:nvPicPr>
        <xdr:cNvPr id="38" name="Imagem 27">
          <a:extLst>
            <a:ext uri="{FF2B5EF4-FFF2-40B4-BE49-F238E27FC236}">
              <a16:creationId xmlns:a16="http://schemas.microsoft.com/office/drawing/2014/main" id="{4BAA19E4-C300-489D-931A-C1810883B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761192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941</xdr:row>
      <xdr:rowOff>80285</xdr:rowOff>
    </xdr:from>
    <xdr:ext cx="891266" cy="852589"/>
    <xdr:pic>
      <xdr:nvPicPr>
        <xdr:cNvPr id="39" name="Imagem 27">
          <a:extLst>
            <a:ext uri="{FF2B5EF4-FFF2-40B4-BE49-F238E27FC236}">
              <a16:creationId xmlns:a16="http://schemas.microsoft.com/office/drawing/2014/main" id="{C4DB2699-4F0A-4A93-8AAB-7E71C652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812923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967</xdr:row>
      <xdr:rowOff>80285</xdr:rowOff>
    </xdr:from>
    <xdr:ext cx="891266" cy="852589"/>
    <xdr:pic>
      <xdr:nvPicPr>
        <xdr:cNvPr id="40" name="Imagem 27">
          <a:extLst>
            <a:ext uri="{FF2B5EF4-FFF2-40B4-BE49-F238E27FC236}">
              <a16:creationId xmlns:a16="http://schemas.microsoft.com/office/drawing/2014/main" id="{671AD889-206D-4F06-8116-09022B6C9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86465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993</xdr:row>
      <xdr:rowOff>80285</xdr:rowOff>
    </xdr:from>
    <xdr:ext cx="891266" cy="852589"/>
    <xdr:pic>
      <xdr:nvPicPr>
        <xdr:cNvPr id="42" name="Imagem 27">
          <a:extLst>
            <a:ext uri="{FF2B5EF4-FFF2-40B4-BE49-F238E27FC236}">
              <a16:creationId xmlns:a16="http://schemas.microsoft.com/office/drawing/2014/main" id="{94166BA1-731E-4BD4-AE85-03CEC45F9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916386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1019</xdr:row>
      <xdr:rowOff>80285</xdr:rowOff>
    </xdr:from>
    <xdr:ext cx="891266" cy="852589"/>
    <xdr:pic>
      <xdr:nvPicPr>
        <xdr:cNvPr id="44" name="Imagem 27">
          <a:extLst>
            <a:ext uri="{FF2B5EF4-FFF2-40B4-BE49-F238E27FC236}">
              <a16:creationId xmlns:a16="http://schemas.microsoft.com/office/drawing/2014/main" id="{4B2A9E16-5BA6-40FF-B583-9DE8C160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1985220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1045</xdr:row>
      <xdr:rowOff>80285</xdr:rowOff>
    </xdr:from>
    <xdr:ext cx="891266" cy="852589"/>
    <xdr:pic>
      <xdr:nvPicPr>
        <xdr:cNvPr id="41" name="Imagem 27">
          <a:extLst>
            <a:ext uri="{FF2B5EF4-FFF2-40B4-BE49-F238E27FC236}">
              <a16:creationId xmlns:a16="http://schemas.microsoft.com/office/drawing/2014/main" id="{8C2A0A48-0233-430F-A0C3-CEFF0D3BF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888" y="203695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1073</xdr:row>
      <xdr:rowOff>80285</xdr:rowOff>
    </xdr:from>
    <xdr:ext cx="891266" cy="852589"/>
    <xdr:pic>
      <xdr:nvPicPr>
        <xdr:cNvPr id="43" name="Imagem 27">
          <a:extLst>
            <a:ext uri="{FF2B5EF4-FFF2-40B4-BE49-F238E27FC236}">
              <a16:creationId xmlns:a16="http://schemas.microsoft.com/office/drawing/2014/main" id="{66D4CEDE-6F66-4E69-BCEE-94974AEA4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9805" y="213556702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603249</xdr:colOff>
      <xdr:row>1100</xdr:row>
      <xdr:rowOff>57150</xdr:rowOff>
    </xdr:from>
    <xdr:to>
      <xdr:col>20</xdr:col>
      <xdr:colOff>582083</xdr:colOff>
      <xdr:row>1119</xdr:row>
      <xdr:rowOff>95250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645E918F-FAA0-0FB1-BC45-4936BECBB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5</xdr:col>
      <xdr:colOff>673555</xdr:colOff>
      <xdr:row>1137</xdr:row>
      <xdr:rowOff>80285</xdr:rowOff>
    </xdr:from>
    <xdr:ext cx="891266" cy="852589"/>
    <xdr:pic>
      <xdr:nvPicPr>
        <xdr:cNvPr id="46" name="Imagem 27">
          <a:extLst>
            <a:ext uri="{FF2B5EF4-FFF2-40B4-BE49-F238E27FC236}">
              <a16:creationId xmlns:a16="http://schemas.microsoft.com/office/drawing/2014/main" id="{59CF9D64-4D6C-4ED3-8E02-C74E37876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972" y="219282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1181</xdr:row>
      <xdr:rowOff>80285</xdr:rowOff>
    </xdr:from>
    <xdr:ext cx="891266" cy="852589"/>
    <xdr:pic>
      <xdr:nvPicPr>
        <xdr:cNvPr id="45" name="Imagem 27">
          <a:extLst>
            <a:ext uri="{FF2B5EF4-FFF2-40B4-BE49-F238E27FC236}">
              <a16:creationId xmlns:a16="http://schemas.microsoft.com/office/drawing/2014/main" id="{D00569EE-90F7-4E51-ADA6-894B59937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972" y="23197170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1218</xdr:row>
      <xdr:rowOff>80285</xdr:rowOff>
    </xdr:from>
    <xdr:ext cx="891266" cy="852589"/>
    <xdr:pic>
      <xdr:nvPicPr>
        <xdr:cNvPr id="47" name="Imagem 27">
          <a:extLst>
            <a:ext uri="{FF2B5EF4-FFF2-40B4-BE49-F238E27FC236}">
              <a16:creationId xmlns:a16="http://schemas.microsoft.com/office/drawing/2014/main" id="{82E6C920-1DC3-462C-8164-062442B20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972" y="239189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1255</xdr:row>
      <xdr:rowOff>80285</xdr:rowOff>
    </xdr:from>
    <xdr:ext cx="891266" cy="852589"/>
    <xdr:pic>
      <xdr:nvPicPr>
        <xdr:cNvPr id="48" name="Imagem 27">
          <a:extLst>
            <a:ext uri="{FF2B5EF4-FFF2-40B4-BE49-F238E27FC236}">
              <a16:creationId xmlns:a16="http://schemas.microsoft.com/office/drawing/2014/main" id="{0D19ADA4-762B-4457-9CAC-4B558E637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972" y="246873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1292</xdr:row>
      <xdr:rowOff>80285</xdr:rowOff>
    </xdr:from>
    <xdr:ext cx="891266" cy="852589"/>
    <xdr:pic>
      <xdr:nvPicPr>
        <xdr:cNvPr id="49" name="Imagem 27">
          <a:extLst>
            <a:ext uri="{FF2B5EF4-FFF2-40B4-BE49-F238E27FC236}">
              <a16:creationId xmlns:a16="http://schemas.microsoft.com/office/drawing/2014/main" id="{CD73B9B7-D3E0-4AF1-ABFB-7A1258B0B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972" y="254556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1329</xdr:row>
      <xdr:rowOff>80285</xdr:rowOff>
    </xdr:from>
    <xdr:ext cx="891266" cy="852589"/>
    <xdr:pic>
      <xdr:nvPicPr>
        <xdr:cNvPr id="51" name="Imagem 27">
          <a:extLst>
            <a:ext uri="{FF2B5EF4-FFF2-40B4-BE49-F238E27FC236}">
              <a16:creationId xmlns:a16="http://schemas.microsoft.com/office/drawing/2014/main" id="{3B2BB5AE-27A9-4B8B-B744-FB37C3541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972" y="262240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1366</xdr:row>
      <xdr:rowOff>80285</xdr:rowOff>
    </xdr:from>
    <xdr:ext cx="891266" cy="852589"/>
    <xdr:pic>
      <xdr:nvPicPr>
        <xdr:cNvPr id="52" name="Imagem 27">
          <a:extLst>
            <a:ext uri="{FF2B5EF4-FFF2-40B4-BE49-F238E27FC236}">
              <a16:creationId xmlns:a16="http://schemas.microsoft.com/office/drawing/2014/main" id="{B6D7F51F-5C10-4AF1-9AC3-C8050298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69923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1366</xdr:row>
      <xdr:rowOff>80285</xdr:rowOff>
    </xdr:from>
    <xdr:ext cx="891266" cy="852589"/>
    <xdr:pic>
      <xdr:nvPicPr>
        <xdr:cNvPr id="53" name="Imagem 27">
          <a:extLst>
            <a:ext uri="{FF2B5EF4-FFF2-40B4-BE49-F238E27FC236}">
              <a16:creationId xmlns:a16="http://schemas.microsoft.com/office/drawing/2014/main" id="{D66574C1-6BA0-4EDE-806E-0977CB9D0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77607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1403</xdr:row>
      <xdr:rowOff>80285</xdr:rowOff>
    </xdr:from>
    <xdr:ext cx="891266" cy="852589"/>
    <xdr:pic>
      <xdr:nvPicPr>
        <xdr:cNvPr id="54" name="Imagem 27">
          <a:extLst>
            <a:ext uri="{FF2B5EF4-FFF2-40B4-BE49-F238E27FC236}">
              <a16:creationId xmlns:a16="http://schemas.microsoft.com/office/drawing/2014/main" id="{F4C21C2F-681D-435A-9D6D-0D4C0BF7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77607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1403</xdr:row>
      <xdr:rowOff>80285</xdr:rowOff>
    </xdr:from>
    <xdr:ext cx="891266" cy="852589"/>
    <xdr:pic>
      <xdr:nvPicPr>
        <xdr:cNvPr id="55" name="Imagem 27">
          <a:extLst>
            <a:ext uri="{FF2B5EF4-FFF2-40B4-BE49-F238E27FC236}">
              <a16:creationId xmlns:a16="http://schemas.microsoft.com/office/drawing/2014/main" id="{6E514BBD-ED80-4962-AB83-0F962D94C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77607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1440</xdr:row>
      <xdr:rowOff>80285</xdr:rowOff>
    </xdr:from>
    <xdr:ext cx="891266" cy="852589"/>
    <xdr:pic>
      <xdr:nvPicPr>
        <xdr:cNvPr id="56" name="Imagem 27">
          <a:extLst>
            <a:ext uri="{FF2B5EF4-FFF2-40B4-BE49-F238E27FC236}">
              <a16:creationId xmlns:a16="http://schemas.microsoft.com/office/drawing/2014/main" id="{7155035B-6F80-4451-A214-E687CA9A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85290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1440</xdr:row>
      <xdr:rowOff>80285</xdr:rowOff>
    </xdr:from>
    <xdr:ext cx="891266" cy="852589"/>
    <xdr:pic>
      <xdr:nvPicPr>
        <xdr:cNvPr id="57" name="Imagem 27">
          <a:extLst>
            <a:ext uri="{FF2B5EF4-FFF2-40B4-BE49-F238E27FC236}">
              <a16:creationId xmlns:a16="http://schemas.microsoft.com/office/drawing/2014/main" id="{7E41A16A-CED1-4D08-AFD1-40BF43E2D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85290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1477</xdr:row>
      <xdr:rowOff>80285</xdr:rowOff>
    </xdr:from>
    <xdr:ext cx="891266" cy="852589"/>
    <xdr:pic>
      <xdr:nvPicPr>
        <xdr:cNvPr id="58" name="Imagem 27">
          <a:extLst>
            <a:ext uri="{FF2B5EF4-FFF2-40B4-BE49-F238E27FC236}">
              <a16:creationId xmlns:a16="http://schemas.microsoft.com/office/drawing/2014/main" id="{E582493D-3020-4A6F-8BF2-F775D575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92974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1477</xdr:row>
      <xdr:rowOff>80285</xdr:rowOff>
    </xdr:from>
    <xdr:ext cx="891266" cy="852589"/>
    <xdr:pic>
      <xdr:nvPicPr>
        <xdr:cNvPr id="59" name="Imagem 27">
          <a:extLst>
            <a:ext uri="{FF2B5EF4-FFF2-40B4-BE49-F238E27FC236}">
              <a16:creationId xmlns:a16="http://schemas.microsoft.com/office/drawing/2014/main" id="{BB2A6D03-0192-4DC0-B2BF-76225FBAE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292974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1514</xdr:row>
      <xdr:rowOff>80285</xdr:rowOff>
    </xdr:from>
    <xdr:ext cx="891266" cy="852589"/>
    <xdr:pic>
      <xdr:nvPicPr>
        <xdr:cNvPr id="60" name="Imagem 27">
          <a:extLst>
            <a:ext uri="{FF2B5EF4-FFF2-40B4-BE49-F238E27FC236}">
              <a16:creationId xmlns:a16="http://schemas.microsoft.com/office/drawing/2014/main" id="{B4D49916-08B0-410B-827F-98454774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00657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1514</xdr:row>
      <xdr:rowOff>80285</xdr:rowOff>
    </xdr:from>
    <xdr:ext cx="891266" cy="852589"/>
    <xdr:pic>
      <xdr:nvPicPr>
        <xdr:cNvPr id="61" name="Imagem 27">
          <a:extLst>
            <a:ext uri="{FF2B5EF4-FFF2-40B4-BE49-F238E27FC236}">
              <a16:creationId xmlns:a16="http://schemas.microsoft.com/office/drawing/2014/main" id="{A72FD8D4-6297-4275-861A-86A7E2DDA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00657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1551</xdr:row>
      <xdr:rowOff>80285</xdr:rowOff>
    </xdr:from>
    <xdr:ext cx="891266" cy="852589"/>
    <xdr:pic>
      <xdr:nvPicPr>
        <xdr:cNvPr id="62" name="Imagem 27">
          <a:extLst>
            <a:ext uri="{FF2B5EF4-FFF2-40B4-BE49-F238E27FC236}">
              <a16:creationId xmlns:a16="http://schemas.microsoft.com/office/drawing/2014/main" id="{7CC326DD-157D-471C-A409-D7F83CA3B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08341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1551</xdr:row>
      <xdr:rowOff>80285</xdr:rowOff>
    </xdr:from>
    <xdr:ext cx="891266" cy="852589"/>
    <xdr:pic>
      <xdr:nvPicPr>
        <xdr:cNvPr id="63" name="Imagem 27">
          <a:extLst>
            <a:ext uri="{FF2B5EF4-FFF2-40B4-BE49-F238E27FC236}">
              <a16:creationId xmlns:a16="http://schemas.microsoft.com/office/drawing/2014/main" id="{561A92D8-45B7-4761-BCD3-F05E447DD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08341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1588</xdr:row>
      <xdr:rowOff>80285</xdr:rowOff>
    </xdr:from>
    <xdr:ext cx="891266" cy="852589"/>
    <xdr:pic>
      <xdr:nvPicPr>
        <xdr:cNvPr id="64" name="Imagem 27">
          <a:extLst>
            <a:ext uri="{FF2B5EF4-FFF2-40B4-BE49-F238E27FC236}">
              <a16:creationId xmlns:a16="http://schemas.microsoft.com/office/drawing/2014/main" id="{74CCD96C-A3E2-47B0-9CE7-1875CC89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16024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1588</xdr:row>
      <xdr:rowOff>80285</xdr:rowOff>
    </xdr:from>
    <xdr:ext cx="891266" cy="852589"/>
    <xdr:pic>
      <xdr:nvPicPr>
        <xdr:cNvPr id="65" name="Imagem 27">
          <a:extLst>
            <a:ext uri="{FF2B5EF4-FFF2-40B4-BE49-F238E27FC236}">
              <a16:creationId xmlns:a16="http://schemas.microsoft.com/office/drawing/2014/main" id="{DC163A79-039F-449C-AFE6-4115F46FD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16024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1625</xdr:row>
      <xdr:rowOff>80285</xdr:rowOff>
    </xdr:from>
    <xdr:ext cx="891266" cy="852589"/>
    <xdr:pic>
      <xdr:nvPicPr>
        <xdr:cNvPr id="66" name="Imagem 27">
          <a:extLst>
            <a:ext uri="{FF2B5EF4-FFF2-40B4-BE49-F238E27FC236}">
              <a16:creationId xmlns:a16="http://schemas.microsoft.com/office/drawing/2014/main" id="{5DD34D1B-4517-410B-B07A-5EBDC737D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23708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1625</xdr:row>
      <xdr:rowOff>80285</xdr:rowOff>
    </xdr:from>
    <xdr:ext cx="891266" cy="852589"/>
    <xdr:pic>
      <xdr:nvPicPr>
        <xdr:cNvPr id="67" name="Imagem 27">
          <a:extLst>
            <a:ext uri="{FF2B5EF4-FFF2-40B4-BE49-F238E27FC236}">
              <a16:creationId xmlns:a16="http://schemas.microsoft.com/office/drawing/2014/main" id="{62F8ED84-CCBF-444A-BE75-24F15419E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23708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1662</xdr:row>
      <xdr:rowOff>80285</xdr:rowOff>
    </xdr:from>
    <xdr:ext cx="891266" cy="852589"/>
    <xdr:pic>
      <xdr:nvPicPr>
        <xdr:cNvPr id="68" name="Imagem 27">
          <a:extLst>
            <a:ext uri="{FF2B5EF4-FFF2-40B4-BE49-F238E27FC236}">
              <a16:creationId xmlns:a16="http://schemas.microsoft.com/office/drawing/2014/main" id="{B5414629-2DC4-404E-8068-D5D4E532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31391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1662</xdr:row>
      <xdr:rowOff>80285</xdr:rowOff>
    </xdr:from>
    <xdr:ext cx="891266" cy="852589"/>
    <xdr:pic>
      <xdr:nvPicPr>
        <xdr:cNvPr id="69" name="Imagem 27">
          <a:extLst>
            <a:ext uri="{FF2B5EF4-FFF2-40B4-BE49-F238E27FC236}">
              <a16:creationId xmlns:a16="http://schemas.microsoft.com/office/drawing/2014/main" id="{AA226428-8055-4437-90CA-363AD2381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313915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1699</xdr:row>
      <xdr:rowOff>80285</xdr:rowOff>
    </xdr:from>
    <xdr:ext cx="891266" cy="852589"/>
    <xdr:pic>
      <xdr:nvPicPr>
        <xdr:cNvPr id="70" name="Imagem 27">
          <a:extLst>
            <a:ext uri="{FF2B5EF4-FFF2-40B4-BE49-F238E27FC236}">
              <a16:creationId xmlns:a16="http://schemas.microsoft.com/office/drawing/2014/main" id="{5F98ABB2-87C0-4C32-ADBE-1BF3154A8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39075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1699</xdr:row>
      <xdr:rowOff>80285</xdr:rowOff>
    </xdr:from>
    <xdr:ext cx="891266" cy="852589"/>
    <xdr:pic>
      <xdr:nvPicPr>
        <xdr:cNvPr id="71" name="Imagem 27">
          <a:extLst>
            <a:ext uri="{FF2B5EF4-FFF2-40B4-BE49-F238E27FC236}">
              <a16:creationId xmlns:a16="http://schemas.microsoft.com/office/drawing/2014/main" id="{99FF4012-8A19-47D0-966F-8A45A14BC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3055" y="33907503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1736</xdr:row>
      <xdr:rowOff>80285</xdr:rowOff>
    </xdr:from>
    <xdr:ext cx="891266" cy="852589"/>
    <xdr:pic>
      <xdr:nvPicPr>
        <xdr:cNvPr id="72" name="Imagem 27">
          <a:extLst>
            <a:ext uri="{FF2B5EF4-FFF2-40B4-BE49-F238E27FC236}">
              <a16:creationId xmlns:a16="http://schemas.microsoft.com/office/drawing/2014/main" id="{3351FE00-22FD-424D-9941-6A11F875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39288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1736</xdr:row>
      <xdr:rowOff>80285</xdr:rowOff>
    </xdr:from>
    <xdr:ext cx="891266" cy="852589"/>
    <xdr:pic>
      <xdr:nvPicPr>
        <xdr:cNvPr id="73" name="Imagem 27">
          <a:extLst>
            <a:ext uri="{FF2B5EF4-FFF2-40B4-BE49-F238E27FC236}">
              <a16:creationId xmlns:a16="http://schemas.microsoft.com/office/drawing/2014/main" id="{C135A335-4ACC-4B9D-BD4E-63A564E74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39288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1773</xdr:row>
      <xdr:rowOff>80285</xdr:rowOff>
    </xdr:from>
    <xdr:ext cx="891266" cy="852589"/>
    <xdr:pic>
      <xdr:nvPicPr>
        <xdr:cNvPr id="74" name="Imagem 27">
          <a:extLst>
            <a:ext uri="{FF2B5EF4-FFF2-40B4-BE49-F238E27FC236}">
              <a16:creationId xmlns:a16="http://schemas.microsoft.com/office/drawing/2014/main" id="{7F846C37-C29E-4E15-96FC-B0C73AD51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46815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1773</xdr:row>
      <xdr:rowOff>80285</xdr:rowOff>
    </xdr:from>
    <xdr:ext cx="891266" cy="852589"/>
    <xdr:pic>
      <xdr:nvPicPr>
        <xdr:cNvPr id="75" name="Imagem 27">
          <a:extLst>
            <a:ext uri="{FF2B5EF4-FFF2-40B4-BE49-F238E27FC236}">
              <a16:creationId xmlns:a16="http://schemas.microsoft.com/office/drawing/2014/main" id="{2A95C037-17E4-4730-84B5-22CB545E5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46815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1809</xdr:row>
      <xdr:rowOff>80285</xdr:rowOff>
    </xdr:from>
    <xdr:ext cx="891266" cy="852589"/>
    <xdr:pic>
      <xdr:nvPicPr>
        <xdr:cNvPr id="76" name="Imagem 27">
          <a:extLst>
            <a:ext uri="{FF2B5EF4-FFF2-40B4-BE49-F238E27FC236}">
              <a16:creationId xmlns:a16="http://schemas.microsoft.com/office/drawing/2014/main" id="{C589335D-FC74-43E5-96C2-33E339C1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54342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1809</xdr:row>
      <xdr:rowOff>80285</xdr:rowOff>
    </xdr:from>
    <xdr:ext cx="891266" cy="852589"/>
    <xdr:pic>
      <xdr:nvPicPr>
        <xdr:cNvPr id="77" name="Imagem 27">
          <a:extLst>
            <a:ext uri="{FF2B5EF4-FFF2-40B4-BE49-F238E27FC236}">
              <a16:creationId xmlns:a16="http://schemas.microsoft.com/office/drawing/2014/main" id="{72353B6C-73A6-4E0A-ADD1-CEAB03871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54342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1809</xdr:row>
      <xdr:rowOff>80285</xdr:rowOff>
    </xdr:from>
    <xdr:ext cx="891266" cy="852589"/>
    <xdr:pic>
      <xdr:nvPicPr>
        <xdr:cNvPr id="78" name="Imagem 27">
          <a:extLst>
            <a:ext uri="{FF2B5EF4-FFF2-40B4-BE49-F238E27FC236}">
              <a16:creationId xmlns:a16="http://schemas.microsoft.com/office/drawing/2014/main" id="{08663B01-7CDC-4BDC-AA70-C263F09DC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54342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1809</xdr:row>
      <xdr:rowOff>80285</xdr:rowOff>
    </xdr:from>
    <xdr:ext cx="891266" cy="852589"/>
    <xdr:pic>
      <xdr:nvPicPr>
        <xdr:cNvPr id="79" name="Imagem 27">
          <a:extLst>
            <a:ext uri="{FF2B5EF4-FFF2-40B4-BE49-F238E27FC236}">
              <a16:creationId xmlns:a16="http://schemas.microsoft.com/office/drawing/2014/main" id="{A94805F0-7EEB-4F51-AD01-B3F377A8C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54342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1845</xdr:row>
      <xdr:rowOff>80285</xdr:rowOff>
    </xdr:from>
    <xdr:ext cx="891266" cy="852589"/>
    <xdr:pic>
      <xdr:nvPicPr>
        <xdr:cNvPr id="80" name="Imagem 27">
          <a:extLst>
            <a:ext uri="{FF2B5EF4-FFF2-40B4-BE49-F238E27FC236}">
              <a16:creationId xmlns:a16="http://schemas.microsoft.com/office/drawing/2014/main" id="{E8D9EF13-0E7D-4398-810A-D0FA6C7AD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61683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1845</xdr:row>
      <xdr:rowOff>80285</xdr:rowOff>
    </xdr:from>
    <xdr:ext cx="891266" cy="852589"/>
    <xdr:pic>
      <xdr:nvPicPr>
        <xdr:cNvPr id="81" name="Imagem 27">
          <a:extLst>
            <a:ext uri="{FF2B5EF4-FFF2-40B4-BE49-F238E27FC236}">
              <a16:creationId xmlns:a16="http://schemas.microsoft.com/office/drawing/2014/main" id="{3E44FB31-58EA-46CC-878D-3E256B8EF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61683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1845</xdr:row>
      <xdr:rowOff>80285</xdr:rowOff>
    </xdr:from>
    <xdr:ext cx="891266" cy="852589"/>
    <xdr:pic>
      <xdr:nvPicPr>
        <xdr:cNvPr id="82" name="Imagem 27">
          <a:extLst>
            <a:ext uri="{FF2B5EF4-FFF2-40B4-BE49-F238E27FC236}">
              <a16:creationId xmlns:a16="http://schemas.microsoft.com/office/drawing/2014/main" id="{E7B79148-BAA6-478E-9F51-0FF51CCCF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61683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1845</xdr:row>
      <xdr:rowOff>80285</xdr:rowOff>
    </xdr:from>
    <xdr:ext cx="891266" cy="852589"/>
    <xdr:pic>
      <xdr:nvPicPr>
        <xdr:cNvPr id="83" name="Imagem 27">
          <a:extLst>
            <a:ext uri="{FF2B5EF4-FFF2-40B4-BE49-F238E27FC236}">
              <a16:creationId xmlns:a16="http://schemas.microsoft.com/office/drawing/2014/main" id="{8489EBE4-F1F3-4975-8EF6-E697C2517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61683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1909</xdr:row>
      <xdr:rowOff>80285</xdr:rowOff>
    </xdr:from>
    <xdr:ext cx="891266" cy="852589"/>
    <xdr:pic>
      <xdr:nvPicPr>
        <xdr:cNvPr id="84" name="Imagem 27">
          <a:extLst>
            <a:ext uri="{FF2B5EF4-FFF2-40B4-BE49-F238E27FC236}">
              <a16:creationId xmlns:a16="http://schemas.microsoft.com/office/drawing/2014/main" id="{1EDE18C0-C4FC-4974-9682-5C7D3E2C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328" y="35977794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1909</xdr:row>
      <xdr:rowOff>80285</xdr:rowOff>
    </xdr:from>
    <xdr:ext cx="891266" cy="852589"/>
    <xdr:pic>
      <xdr:nvPicPr>
        <xdr:cNvPr id="85" name="Imagem 27">
          <a:extLst>
            <a:ext uri="{FF2B5EF4-FFF2-40B4-BE49-F238E27FC236}">
              <a16:creationId xmlns:a16="http://schemas.microsoft.com/office/drawing/2014/main" id="{027C7453-F772-410C-91CA-350688C49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328" y="35977794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1909</xdr:row>
      <xdr:rowOff>80285</xdr:rowOff>
    </xdr:from>
    <xdr:ext cx="891266" cy="852589"/>
    <xdr:pic>
      <xdr:nvPicPr>
        <xdr:cNvPr id="86" name="Imagem 27">
          <a:extLst>
            <a:ext uri="{FF2B5EF4-FFF2-40B4-BE49-F238E27FC236}">
              <a16:creationId xmlns:a16="http://schemas.microsoft.com/office/drawing/2014/main" id="{42E75A20-4536-4ACF-A6D3-36B7EC33B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328" y="35977794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1909</xdr:row>
      <xdr:rowOff>80285</xdr:rowOff>
    </xdr:from>
    <xdr:ext cx="891266" cy="852589"/>
    <xdr:pic>
      <xdr:nvPicPr>
        <xdr:cNvPr id="87" name="Imagem 27">
          <a:extLst>
            <a:ext uri="{FF2B5EF4-FFF2-40B4-BE49-F238E27FC236}">
              <a16:creationId xmlns:a16="http://schemas.microsoft.com/office/drawing/2014/main" id="{8C1A3B68-3739-48DC-A304-C75110E43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3328" y="35977794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1973</xdr:row>
      <xdr:rowOff>80285</xdr:rowOff>
    </xdr:from>
    <xdr:ext cx="891266" cy="852589"/>
    <xdr:pic>
      <xdr:nvPicPr>
        <xdr:cNvPr id="88" name="Imagem 27">
          <a:extLst>
            <a:ext uri="{FF2B5EF4-FFF2-40B4-BE49-F238E27FC236}">
              <a16:creationId xmlns:a16="http://schemas.microsoft.com/office/drawing/2014/main" id="{34B35B0C-1A77-43DD-A7DC-768A6F60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83493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1973</xdr:row>
      <xdr:rowOff>80285</xdr:rowOff>
    </xdr:from>
    <xdr:ext cx="891266" cy="852589"/>
    <xdr:pic>
      <xdr:nvPicPr>
        <xdr:cNvPr id="89" name="Imagem 27">
          <a:extLst>
            <a:ext uri="{FF2B5EF4-FFF2-40B4-BE49-F238E27FC236}">
              <a16:creationId xmlns:a16="http://schemas.microsoft.com/office/drawing/2014/main" id="{5A24C8F5-27A5-4E80-B591-F24235C2B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83493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1973</xdr:row>
      <xdr:rowOff>80285</xdr:rowOff>
    </xdr:from>
    <xdr:ext cx="891266" cy="852589"/>
    <xdr:pic>
      <xdr:nvPicPr>
        <xdr:cNvPr id="90" name="Imagem 27">
          <a:extLst>
            <a:ext uri="{FF2B5EF4-FFF2-40B4-BE49-F238E27FC236}">
              <a16:creationId xmlns:a16="http://schemas.microsoft.com/office/drawing/2014/main" id="{364961FA-035B-469E-B29C-2AAFF10E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83493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1973</xdr:row>
      <xdr:rowOff>80285</xdr:rowOff>
    </xdr:from>
    <xdr:ext cx="891266" cy="852589"/>
    <xdr:pic>
      <xdr:nvPicPr>
        <xdr:cNvPr id="91" name="Imagem 27">
          <a:extLst>
            <a:ext uri="{FF2B5EF4-FFF2-40B4-BE49-F238E27FC236}">
              <a16:creationId xmlns:a16="http://schemas.microsoft.com/office/drawing/2014/main" id="{40011FFF-38C5-4F8D-9AC7-2F01B82C9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83493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2037</xdr:row>
      <xdr:rowOff>80285</xdr:rowOff>
    </xdr:from>
    <xdr:ext cx="891266" cy="852589"/>
    <xdr:pic>
      <xdr:nvPicPr>
        <xdr:cNvPr id="92" name="Imagem 27">
          <a:extLst>
            <a:ext uri="{FF2B5EF4-FFF2-40B4-BE49-F238E27FC236}">
              <a16:creationId xmlns:a16="http://schemas.microsoft.com/office/drawing/2014/main" id="{7573D33F-21E4-4F7E-8BD4-8BFAC929E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98030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2037</xdr:row>
      <xdr:rowOff>80285</xdr:rowOff>
    </xdr:from>
    <xdr:ext cx="891266" cy="852589"/>
    <xdr:pic>
      <xdr:nvPicPr>
        <xdr:cNvPr id="93" name="Imagem 27">
          <a:extLst>
            <a:ext uri="{FF2B5EF4-FFF2-40B4-BE49-F238E27FC236}">
              <a16:creationId xmlns:a16="http://schemas.microsoft.com/office/drawing/2014/main" id="{AB5CDB80-E16E-4D81-A43C-E3590E5A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98030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2037</xdr:row>
      <xdr:rowOff>80285</xdr:rowOff>
    </xdr:from>
    <xdr:ext cx="891266" cy="852589"/>
    <xdr:pic>
      <xdr:nvPicPr>
        <xdr:cNvPr id="94" name="Imagem 27">
          <a:extLst>
            <a:ext uri="{FF2B5EF4-FFF2-40B4-BE49-F238E27FC236}">
              <a16:creationId xmlns:a16="http://schemas.microsoft.com/office/drawing/2014/main" id="{AB4716D3-2F60-4EF3-B9ED-57DEF5FA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98030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2037</xdr:row>
      <xdr:rowOff>80285</xdr:rowOff>
    </xdr:from>
    <xdr:ext cx="891266" cy="852589"/>
    <xdr:pic>
      <xdr:nvPicPr>
        <xdr:cNvPr id="95" name="Imagem 27">
          <a:extLst>
            <a:ext uri="{FF2B5EF4-FFF2-40B4-BE49-F238E27FC236}">
              <a16:creationId xmlns:a16="http://schemas.microsoft.com/office/drawing/2014/main" id="{41B39F0E-159F-4EBA-A213-67F41533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398030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2101</xdr:row>
      <xdr:rowOff>80285</xdr:rowOff>
    </xdr:from>
    <xdr:ext cx="891266" cy="852589"/>
    <xdr:pic>
      <xdr:nvPicPr>
        <xdr:cNvPr id="96" name="Imagem 27">
          <a:extLst>
            <a:ext uri="{FF2B5EF4-FFF2-40B4-BE49-F238E27FC236}">
              <a16:creationId xmlns:a16="http://schemas.microsoft.com/office/drawing/2014/main" id="{4E66BC2F-35E6-4D14-9F97-2E2547E2F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12567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2101</xdr:row>
      <xdr:rowOff>80285</xdr:rowOff>
    </xdr:from>
    <xdr:ext cx="891266" cy="852589"/>
    <xdr:pic>
      <xdr:nvPicPr>
        <xdr:cNvPr id="97" name="Imagem 27">
          <a:extLst>
            <a:ext uri="{FF2B5EF4-FFF2-40B4-BE49-F238E27FC236}">
              <a16:creationId xmlns:a16="http://schemas.microsoft.com/office/drawing/2014/main" id="{72A23A73-4BB0-4EF0-8E91-2ECEE412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12567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2101</xdr:row>
      <xdr:rowOff>80285</xdr:rowOff>
    </xdr:from>
    <xdr:ext cx="891266" cy="852589"/>
    <xdr:pic>
      <xdr:nvPicPr>
        <xdr:cNvPr id="98" name="Imagem 27">
          <a:extLst>
            <a:ext uri="{FF2B5EF4-FFF2-40B4-BE49-F238E27FC236}">
              <a16:creationId xmlns:a16="http://schemas.microsoft.com/office/drawing/2014/main" id="{C6C969C0-F537-4294-BA22-AE7D7C134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12567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2101</xdr:row>
      <xdr:rowOff>80285</xdr:rowOff>
    </xdr:from>
    <xdr:ext cx="891266" cy="852589"/>
    <xdr:pic>
      <xdr:nvPicPr>
        <xdr:cNvPr id="99" name="Imagem 27">
          <a:extLst>
            <a:ext uri="{FF2B5EF4-FFF2-40B4-BE49-F238E27FC236}">
              <a16:creationId xmlns:a16="http://schemas.microsoft.com/office/drawing/2014/main" id="{1575F2E2-D1A2-447C-B3D9-502C018F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12567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2165</xdr:row>
      <xdr:rowOff>80285</xdr:rowOff>
    </xdr:from>
    <xdr:ext cx="891266" cy="852589"/>
    <xdr:pic>
      <xdr:nvPicPr>
        <xdr:cNvPr id="100" name="Imagem 27">
          <a:extLst>
            <a:ext uri="{FF2B5EF4-FFF2-40B4-BE49-F238E27FC236}">
              <a16:creationId xmlns:a16="http://schemas.microsoft.com/office/drawing/2014/main" id="{DD8CECBB-7EC0-4359-A5FB-A07FC005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270966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2165</xdr:row>
      <xdr:rowOff>80285</xdr:rowOff>
    </xdr:from>
    <xdr:ext cx="891266" cy="852589"/>
    <xdr:pic>
      <xdr:nvPicPr>
        <xdr:cNvPr id="101" name="Imagem 27">
          <a:extLst>
            <a:ext uri="{FF2B5EF4-FFF2-40B4-BE49-F238E27FC236}">
              <a16:creationId xmlns:a16="http://schemas.microsoft.com/office/drawing/2014/main" id="{64FF3E64-25AC-44E6-ABCC-7CF122840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270966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2165</xdr:row>
      <xdr:rowOff>80285</xdr:rowOff>
    </xdr:from>
    <xdr:ext cx="891266" cy="852589"/>
    <xdr:pic>
      <xdr:nvPicPr>
        <xdr:cNvPr id="102" name="Imagem 27">
          <a:extLst>
            <a:ext uri="{FF2B5EF4-FFF2-40B4-BE49-F238E27FC236}">
              <a16:creationId xmlns:a16="http://schemas.microsoft.com/office/drawing/2014/main" id="{9C537C6D-C1ED-4046-958A-5D0263A4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270966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2165</xdr:row>
      <xdr:rowOff>80285</xdr:rowOff>
    </xdr:from>
    <xdr:ext cx="891266" cy="852589"/>
    <xdr:pic>
      <xdr:nvPicPr>
        <xdr:cNvPr id="103" name="Imagem 27">
          <a:extLst>
            <a:ext uri="{FF2B5EF4-FFF2-40B4-BE49-F238E27FC236}">
              <a16:creationId xmlns:a16="http://schemas.microsoft.com/office/drawing/2014/main" id="{809D7D55-8DE2-45B8-B112-31B65759D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270966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2229</xdr:row>
      <xdr:rowOff>80285</xdr:rowOff>
    </xdr:from>
    <xdr:ext cx="891266" cy="852589"/>
    <xdr:pic>
      <xdr:nvPicPr>
        <xdr:cNvPr id="104" name="Imagem 27">
          <a:extLst>
            <a:ext uri="{FF2B5EF4-FFF2-40B4-BE49-F238E27FC236}">
              <a16:creationId xmlns:a16="http://schemas.microsoft.com/office/drawing/2014/main" id="{8853D7B4-391B-4343-92D1-FD69909F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41633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2229</xdr:row>
      <xdr:rowOff>80285</xdr:rowOff>
    </xdr:from>
    <xdr:ext cx="891266" cy="852589"/>
    <xdr:pic>
      <xdr:nvPicPr>
        <xdr:cNvPr id="105" name="Imagem 27">
          <a:extLst>
            <a:ext uri="{FF2B5EF4-FFF2-40B4-BE49-F238E27FC236}">
              <a16:creationId xmlns:a16="http://schemas.microsoft.com/office/drawing/2014/main" id="{D9D11ED1-5B46-431A-827F-5FAA152FB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41633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2229</xdr:row>
      <xdr:rowOff>80285</xdr:rowOff>
    </xdr:from>
    <xdr:ext cx="891266" cy="852589"/>
    <xdr:pic>
      <xdr:nvPicPr>
        <xdr:cNvPr id="106" name="Imagem 27">
          <a:extLst>
            <a:ext uri="{FF2B5EF4-FFF2-40B4-BE49-F238E27FC236}">
              <a16:creationId xmlns:a16="http://schemas.microsoft.com/office/drawing/2014/main" id="{854D7D53-D127-4BD2-A436-59C31E975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41633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2229</xdr:row>
      <xdr:rowOff>80285</xdr:rowOff>
    </xdr:from>
    <xdr:ext cx="891266" cy="852589"/>
    <xdr:pic>
      <xdr:nvPicPr>
        <xdr:cNvPr id="107" name="Imagem 27">
          <a:extLst>
            <a:ext uri="{FF2B5EF4-FFF2-40B4-BE49-F238E27FC236}">
              <a16:creationId xmlns:a16="http://schemas.microsoft.com/office/drawing/2014/main" id="{0815D52D-C5D0-4C2D-9FD6-4D93F740C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41633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2293</xdr:row>
      <xdr:rowOff>80285</xdr:rowOff>
    </xdr:from>
    <xdr:ext cx="891266" cy="852589"/>
    <xdr:pic>
      <xdr:nvPicPr>
        <xdr:cNvPr id="108" name="Imagem 27">
          <a:extLst>
            <a:ext uri="{FF2B5EF4-FFF2-40B4-BE49-F238E27FC236}">
              <a16:creationId xmlns:a16="http://schemas.microsoft.com/office/drawing/2014/main" id="{1E5B0427-8263-4960-BFD7-4B646BB95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56171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2293</xdr:row>
      <xdr:rowOff>80285</xdr:rowOff>
    </xdr:from>
    <xdr:ext cx="891266" cy="852589"/>
    <xdr:pic>
      <xdr:nvPicPr>
        <xdr:cNvPr id="109" name="Imagem 27">
          <a:extLst>
            <a:ext uri="{FF2B5EF4-FFF2-40B4-BE49-F238E27FC236}">
              <a16:creationId xmlns:a16="http://schemas.microsoft.com/office/drawing/2014/main" id="{69E7C09B-1B1B-4C90-9EAA-DC239C6C9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56171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2293</xdr:row>
      <xdr:rowOff>80285</xdr:rowOff>
    </xdr:from>
    <xdr:ext cx="891266" cy="852589"/>
    <xdr:pic>
      <xdr:nvPicPr>
        <xdr:cNvPr id="110" name="Imagem 27">
          <a:extLst>
            <a:ext uri="{FF2B5EF4-FFF2-40B4-BE49-F238E27FC236}">
              <a16:creationId xmlns:a16="http://schemas.microsoft.com/office/drawing/2014/main" id="{1EC4A9B7-A6BC-4DBA-9CCE-13A659525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56171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2293</xdr:row>
      <xdr:rowOff>80285</xdr:rowOff>
    </xdr:from>
    <xdr:ext cx="891266" cy="852589"/>
    <xdr:pic>
      <xdr:nvPicPr>
        <xdr:cNvPr id="111" name="Imagem 27">
          <a:extLst>
            <a:ext uri="{FF2B5EF4-FFF2-40B4-BE49-F238E27FC236}">
              <a16:creationId xmlns:a16="http://schemas.microsoft.com/office/drawing/2014/main" id="{5AD78591-0EDA-481E-A217-CD8F2C65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561711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2357</xdr:row>
      <xdr:rowOff>80285</xdr:rowOff>
    </xdr:from>
    <xdr:ext cx="891266" cy="852589"/>
    <xdr:pic>
      <xdr:nvPicPr>
        <xdr:cNvPr id="112" name="Imagem 27">
          <a:extLst>
            <a:ext uri="{FF2B5EF4-FFF2-40B4-BE49-F238E27FC236}">
              <a16:creationId xmlns:a16="http://schemas.microsoft.com/office/drawing/2014/main" id="{C5A2DB91-AA63-48C1-BA9F-71F92D3EC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707084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2357</xdr:row>
      <xdr:rowOff>80285</xdr:rowOff>
    </xdr:from>
    <xdr:ext cx="891266" cy="852589"/>
    <xdr:pic>
      <xdr:nvPicPr>
        <xdr:cNvPr id="113" name="Imagem 27">
          <a:extLst>
            <a:ext uri="{FF2B5EF4-FFF2-40B4-BE49-F238E27FC236}">
              <a16:creationId xmlns:a16="http://schemas.microsoft.com/office/drawing/2014/main" id="{ED266034-2518-4A1D-888E-01E7B74D4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707084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2357</xdr:row>
      <xdr:rowOff>80285</xdr:rowOff>
    </xdr:from>
    <xdr:ext cx="891266" cy="852589"/>
    <xdr:pic>
      <xdr:nvPicPr>
        <xdr:cNvPr id="114" name="Imagem 27">
          <a:extLst>
            <a:ext uri="{FF2B5EF4-FFF2-40B4-BE49-F238E27FC236}">
              <a16:creationId xmlns:a16="http://schemas.microsoft.com/office/drawing/2014/main" id="{D47EB833-2DCA-4FB4-90C4-A6B1210DB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707084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2357</xdr:row>
      <xdr:rowOff>80285</xdr:rowOff>
    </xdr:from>
    <xdr:ext cx="891266" cy="852589"/>
    <xdr:pic>
      <xdr:nvPicPr>
        <xdr:cNvPr id="115" name="Imagem 27">
          <a:extLst>
            <a:ext uri="{FF2B5EF4-FFF2-40B4-BE49-F238E27FC236}">
              <a16:creationId xmlns:a16="http://schemas.microsoft.com/office/drawing/2014/main" id="{6E10E3E6-45F6-4422-B0DD-729168F1F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707084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2421</xdr:row>
      <xdr:rowOff>80285</xdr:rowOff>
    </xdr:from>
    <xdr:ext cx="891266" cy="852589"/>
    <xdr:pic>
      <xdr:nvPicPr>
        <xdr:cNvPr id="116" name="Imagem 27">
          <a:extLst>
            <a:ext uri="{FF2B5EF4-FFF2-40B4-BE49-F238E27FC236}">
              <a16:creationId xmlns:a16="http://schemas.microsoft.com/office/drawing/2014/main" id="{5E7D8968-3738-4CCE-9E20-7B93B9F99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85245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2421</xdr:row>
      <xdr:rowOff>80285</xdr:rowOff>
    </xdr:from>
    <xdr:ext cx="891266" cy="852589"/>
    <xdr:pic>
      <xdr:nvPicPr>
        <xdr:cNvPr id="117" name="Imagem 27">
          <a:extLst>
            <a:ext uri="{FF2B5EF4-FFF2-40B4-BE49-F238E27FC236}">
              <a16:creationId xmlns:a16="http://schemas.microsoft.com/office/drawing/2014/main" id="{A0EFAC1B-D37B-4B5B-83D1-F5A092129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85245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2421</xdr:row>
      <xdr:rowOff>80285</xdr:rowOff>
    </xdr:from>
    <xdr:ext cx="891266" cy="852589"/>
    <xdr:pic>
      <xdr:nvPicPr>
        <xdr:cNvPr id="118" name="Imagem 27">
          <a:extLst>
            <a:ext uri="{FF2B5EF4-FFF2-40B4-BE49-F238E27FC236}">
              <a16:creationId xmlns:a16="http://schemas.microsoft.com/office/drawing/2014/main" id="{8E77214A-3259-4452-9EDB-D9F4075F3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85245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2421</xdr:row>
      <xdr:rowOff>80285</xdr:rowOff>
    </xdr:from>
    <xdr:ext cx="891266" cy="852589"/>
    <xdr:pic>
      <xdr:nvPicPr>
        <xdr:cNvPr id="119" name="Imagem 27">
          <a:extLst>
            <a:ext uri="{FF2B5EF4-FFF2-40B4-BE49-F238E27FC236}">
              <a16:creationId xmlns:a16="http://schemas.microsoft.com/office/drawing/2014/main" id="{2C6C894B-5C6F-4D0A-87CB-396D02513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85245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2485</xdr:row>
      <xdr:rowOff>80285</xdr:rowOff>
    </xdr:from>
    <xdr:ext cx="891266" cy="852589"/>
    <xdr:pic>
      <xdr:nvPicPr>
        <xdr:cNvPr id="120" name="Imagem 27">
          <a:extLst>
            <a:ext uri="{FF2B5EF4-FFF2-40B4-BE49-F238E27FC236}">
              <a16:creationId xmlns:a16="http://schemas.microsoft.com/office/drawing/2014/main" id="{A4AD57B9-23E3-4168-B53C-9D0601E2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995120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2485</xdr:row>
      <xdr:rowOff>80285</xdr:rowOff>
    </xdr:from>
    <xdr:ext cx="891266" cy="852589"/>
    <xdr:pic>
      <xdr:nvPicPr>
        <xdr:cNvPr id="121" name="Imagem 27">
          <a:extLst>
            <a:ext uri="{FF2B5EF4-FFF2-40B4-BE49-F238E27FC236}">
              <a16:creationId xmlns:a16="http://schemas.microsoft.com/office/drawing/2014/main" id="{64616762-D727-4256-AF49-0FE61B0F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995120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2485</xdr:row>
      <xdr:rowOff>80285</xdr:rowOff>
    </xdr:from>
    <xdr:ext cx="891266" cy="852589"/>
    <xdr:pic>
      <xdr:nvPicPr>
        <xdr:cNvPr id="122" name="Imagem 27">
          <a:extLst>
            <a:ext uri="{FF2B5EF4-FFF2-40B4-BE49-F238E27FC236}">
              <a16:creationId xmlns:a16="http://schemas.microsoft.com/office/drawing/2014/main" id="{4910A1D8-3013-4F3D-BE51-819CA2F63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995120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2485</xdr:row>
      <xdr:rowOff>80285</xdr:rowOff>
    </xdr:from>
    <xdr:ext cx="891266" cy="852589"/>
    <xdr:pic>
      <xdr:nvPicPr>
        <xdr:cNvPr id="123" name="Imagem 27">
          <a:extLst>
            <a:ext uri="{FF2B5EF4-FFF2-40B4-BE49-F238E27FC236}">
              <a16:creationId xmlns:a16="http://schemas.microsoft.com/office/drawing/2014/main" id="{4F2EB6D7-B4A1-41D7-8D28-BFC0580C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4995120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2549</xdr:row>
      <xdr:rowOff>80285</xdr:rowOff>
    </xdr:from>
    <xdr:ext cx="891266" cy="852589"/>
    <xdr:pic>
      <xdr:nvPicPr>
        <xdr:cNvPr id="124" name="Imagem 27">
          <a:extLst>
            <a:ext uri="{FF2B5EF4-FFF2-40B4-BE49-F238E27FC236}">
              <a16:creationId xmlns:a16="http://schemas.microsoft.com/office/drawing/2014/main" id="{59F8BB11-60A3-4A67-9619-6EFDBC15F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14049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2549</xdr:row>
      <xdr:rowOff>80285</xdr:rowOff>
    </xdr:from>
    <xdr:ext cx="891266" cy="852589"/>
    <xdr:pic>
      <xdr:nvPicPr>
        <xdr:cNvPr id="125" name="Imagem 27">
          <a:extLst>
            <a:ext uri="{FF2B5EF4-FFF2-40B4-BE49-F238E27FC236}">
              <a16:creationId xmlns:a16="http://schemas.microsoft.com/office/drawing/2014/main" id="{5BF0F7B3-BDAD-4340-9624-403D7AEC0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14049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2549</xdr:row>
      <xdr:rowOff>80285</xdr:rowOff>
    </xdr:from>
    <xdr:ext cx="891266" cy="852589"/>
    <xdr:pic>
      <xdr:nvPicPr>
        <xdr:cNvPr id="126" name="Imagem 27">
          <a:extLst>
            <a:ext uri="{FF2B5EF4-FFF2-40B4-BE49-F238E27FC236}">
              <a16:creationId xmlns:a16="http://schemas.microsoft.com/office/drawing/2014/main" id="{9E95340A-4419-4B1B-AA7E-589065EB5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14049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2549</xdr:row>
      <xdr:rowOff>80285</xdr:rowOff>
    </xdr:from>
    <xdr:ext cx="891266" cy="852589"/>
    <xdr:pic>
      <xdr:nvPicPr>
        <xdr:cNvPr id="127" name="Imagem 27">
          <a:extLst>
            <a:ext uri="{FF2B5EF4-FFF2-40B4-BE49-F238E27FC236}">
              <a16:creationId xmlns:a16="http://schemas.microsoft.com/office/drawing/2014/main" id="{1A943D03-566D-4A8C-B024-DD47DAD6E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14049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2613</xdr:row>
      <xdr:rowOff>80285</xdr:rowOff>
    </xdr:from>
    <xdr:ext cx="891266" cy="852589"/>
    <xdr:pic>
      <xdr:nvPicPr>
        <xdr:cNvPr id="128" name="Imagem 27">
          <a:extLst>
            <a:ext uri="{FF2B5EF4-FFF2-40B4-BE49-F238E27FC236}">
              <a16:creationId xmlns:a16="http://schemas.microsoft.com/office/drawing/2014/main" id="{56C4696A-CF71-45D3-BCAD-2373F28E6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28586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2613</xdr:row>
      <xdr:rowOff>80285</xdr:rowOff>
    </xdr:from>
    <xdr:ext cx="891266" cy="852589"/>
    <xdr:pic>
      <xdr:nvPicPr>
        <xdr:cNvPr id="129" name="Imagem 27">
          <a:extLst>
            <a:ext uri="{FF2B5EF4-FFF2-40B4-BE49-F238E27FC236}">
              <a16:creationId xmlns:a16="http://schemas.microsoft.com/office/drawing/2014/main" id="{2DDA3A71-3BA6-4FC7-B09D-BF2B43DB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28586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2613</xdr:row>
      <xdr:rowOff>80285</xdr:rowOff>
    </xdr:from>
    <xdr:ext cx="891266" cy="852589"/>
    <xdr:pic>
      <xdr:nvPicPr>
        <xdr:cNvPr id="130" name="Imagem 27">
          <a:extLst>
            <a:ext uri="{FF2B5EF4-FFF2-40B4-BE49-F238E27FC236}">
              <a16:creationId xmlns:a16="http://schemas.microsoft.com/office/drawing/2014/main" id="{6D464829-DCA4-48EE-A550-CCA1EF2A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28586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2613</xdr:row>
      <xdr:rowOff>80285</xdr:rowOff>
    </xdr:from>
    <xdr:ext cx="891266" cy="852589"/>
    <xdr:pic>
      <xdr:nvPicPr>
        <xdr:cNvPr id="131" name="Imagem 27">
          <a:extLst>
            <a:ext uri="{FF2B5EF4-FFF2-40B4-BE49-F238E27FC236}">
              <a16:creationId xmlns:a16="http://schemas.microsoft.com/office/drawing/2014/main" id="{EBDEA0B7-2B11-44D9-B13F-A326E652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2858655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2677</xdr:row>
      <xdr:rowOff>80285</xdr:rowOff>
    </xdr:from>
    <xdr:ext cx="891266" cy="852589"/>
    <xdr:pic>
      <xdr:nvPicPr>
        <xdr:cNvPr id="132" name="Imagem 27">
          <a:extLst>
            <a:ext uri="{FF2B5EF4-FFF2-40B4-BE49-F238E27FC236}">
              <a16:creationId xmlns:a16="http://schemas.microsoft.com/office/drawing/2014/main" id="{466B450C-5B25-4962-AE9E-6E03657C8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43123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2677</xdr:row>
      <xdr:rowOff>80285</xdr:rowOff>
    </xdr:from>
    <xdr:ext cx="891266" cy="852589"/>
    <xdr:pic>
      <xdr:nvPicPr>
        <xdr:cNvPr id="133" name="Imagem 27">
          <a:extLst>
            <a:ext uri="{FF2B5EF4-FFF2-40B4-BE49-F238E27FC236}">
              <a16:creationId xmlns:a16="http://schemas.microsoft.com/office/drawing/2014/main" id="{002564E6-483D-4E91-A2B7-2F6B8C90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43123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2677</xdr:row>
      <xdr:rowOff>80285</xdr:rowOff>
    </xdr:from>
    <xdr:ext cx="891266" cy="852589"/>
    <xdr:pic>
      <xdr:nvPicPr>
        <xdr:cNvPr id="134" name="Imagem 27">
          <a:extLst>
            <a:ext uri="{FF2B5EF4-FFF2-40B4-BE49-F238E27FC236}">
              <a16:creationId xmlns:a16="http://schemas.microsoft.com/office/drawing/2014/main" id="{87D7A8DA-19BF-4E14-A691-9B266268C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43123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2677</xdr:row>
      <xdr:rowOff>80285</xdr:rowOff>
    </xdr:from>
    <xdr:ext cx="891266" cy="852589"/>
    <xdr:pic>
      <xdr:nvPicPr>
        <xdr:cNvPr id="135" name="Imagem 27">
          <a:extLst>
            <a:ext uri="{FF2B5EF4-FFF2-40B4-BE49-F238E27FC236}">
              <a16:creationId xmlns:a16="http://schemas.microsoft.com/office/drawing/2014/main" id="{D1F08D68-D176-4C79-856B-831617C50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43123818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2741</xdr:row>
      <xdr:rowOff>80285</xdr:rowOff>
    </xdr:from>
    <xdr:ext cx="891266" cy="852589"/>
    <xdr:pic>
      <xdr:nvPicPr>
        <xdr:cNvPr id="136" name="Imagem 27">
          <a:extLst>
            <a:ext uri="{FF2B5EF4-FFF2-40B4-BE49-F238E27FC236}">
              <a16:creationId xmlns:a16="http://schemas.microsoft.com/office/drawing/2014/main" id="{D91F2846-1A5F-4829-A3A0-B89C7DBD7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57661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2741</xdr:row>
      <xdr:rowOff>80285</xdr:rowOff>
    </xdr:from>
    <xdr:ext cx="891266" cy="852589"/>
    <xdr:pic>
      <xdr:nvPicPr>
        <xdr:cNvPr id="137" name="Imagem 27">
          <a:extLst>
            <a:ext uri="{FF2B5EF4-FFF2-40B4-BE49-F238E27FC236}">
              <a16:creationId xmlns:a16="http://schemas.microsoft.com/office/drawing/2014/main" id="{69942BFA-E1BC-4C5A-BE61-1D847E8B0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57661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2741</xdr:row>
      <xdr:rowOff>80285</xdr:rowOff>
    </xdr:from>
    <xdr:ext cx="891266" cy="852589"/>
    <xdr:pic>
      <xdr:nvPicPr>
        <xdr:cNvPr id="138" name="Imagem 27">
          <a:extLst>
            <a:ext uri="{FF2B5EF4-FFF2-40B4-BE49-F238E27FC236}">
              <a16:creationId xmlns:a16="http://schemas.microsoft.com/office/drawing/2014/main" id="{7B953C79-7DA5-4FF4-AB96-EFA9A0899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57661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2741</xdr:row>
      <xdr:rowOff>80285</xdr:rowOff>
    </xdr:from>
    <xdr:ext cx="891266" cy="852589"/>
    <xdr:pic>
      <xdr:nvPicPr>
        <xdr:cNvPr id="139" name="Imagem 27">
          <a:extLst>
            <a:ext uri="{FF2B5EF4-FFF2-40B4-BE49-F238E27FC236}">
              <a16:creationId xmlns:a16="http://schemas.microsoft.com/office/drawing/2014/main" id="{9D9FFB81-57EA-4B6E-916E-C84955753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57661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2805</xdr:row>
      <xdr:rowOff>80285</xdr:rowOff>
    </xdr:from>
    <xdr:ext cx="891266" cy="852589"/>
    <xdr:pic>
      <xdr:nvPicPr>
        <xdr:cNvPr id="140" name="Imagem 27">
          <a:extLst>
            <a:ext uri="{FF2B5EF4-FFF2-40B4-BE49-F238E27FC236}">
              <a16:creationId xmlns:a16="http://schemas.microsoft.com/office/drawing/2014/main" id="{8631282D-468B-4FF4-869C-D45AABD69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72215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2805</xdr:row>
      <xdr:rowOff>80285</xdr:rowOff>
    </xdr:from>
    <xdr:ext cx="891266" cy="852589"/>
    <xdr:pic>
      <xdr:nvPicPr>
        <xdr:cNvPr id="141" name="Imagem 27">
          <a:extLst>
            <a:ext uri="{FF2B5EF4-FFF2-40B4-BE49-F238E27FC236}">
              <a16:creationId xmlns:a16="http://schemas.microsoft.com/office/drawing/2014/main" id="{1BCED137-0B58-4467-9667-DF4781207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72215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2805</xdr:row>
      <xdr:rowOff>80285</xdr:rowOff>
    </xdr:from>
    <xdr:ext cx="891266" cy="852589"/>
    <xdr:pic>
      <xdr:nvPicPr>
        <xdr:cNvPr id="142" name="Imagem 27">
          <a:extLst>
            <a:ext uri="{FF2B5EF4-FFF2-40B4-BE49-F238E27FC236}">
              <a16:creationId xmlns:a16="http://schemas.microsoft.com/office/drawing/2014/main" id="{7D770F46-9BB8-4420-91A0-C478A261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72215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2805</xdr:row>
      <xdr:rowOff>80285</xdr:rowOff>
    </xdr:from>
    <xdr:ext cx="891266" cy="852589"/>
    <xdr:pic>
      <xdr:nvPicPr>
        <xdr:cNvPr id="143" name="Imagem 27">
          <a:extLst>
            <a:ext uri="{FF2B5EF4-FFF2-40B4-BE49-F238E27FC236}">
              <a16:creationId xmlns:a16="http://schemas.microsoft.com/office/drawing/2014/main" id="{E6505843-9C29-41DC-BF0A-7DB904D31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72215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2869</xdr:row>
      <xdr:rowOff>80285</xdr:rowOff>
    </xdr:from>
    <xdr:ext cx="891266" cy="852589"/>
    <xdr:pic>
      <xdr:nvPicPr>
        <xdr:cNvPr id="144" name="Imagem 27">
          <a:extLst>
            <a:ext uri="{FF2B5EF4-FFF2-40B4-BE49-F238E27FC236}">
              <a16:creationId xmlns:a16="http://schemas.microsoft.com/office/drawing/2014/main" id="{5FC6F16C-3558-42C7-A0CC-9B6688942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86769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2869</xdr:row>
      <xdr:rowOff>80285</xdr:rowOff>
    </xdr:from>
    <xdr:ext cx="891266" cy="852589"/>
    <xdr:pic>
      <xdr:nvPicPr>
        <xdr:cNvPr id="145" name="Imagem 27">
          <a:extLst>
            <a:ext uri="{FF2B5EF4-FFF2-40B4-BE49-F238E27FC236}">
              <a16:creationId xmlns:a16="http://schemas.microsoft.com/office/drawing/2014/main" id="{169E8024-96D2-4BDF-B05E-46C56EEA4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86769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2869</xdr:row>
      <xdr:rowOff>80285</xdr:rowOff>
    </xdr:from>
    <xdr:ext cx="891266" cy="852589"/>
    <xdr:pic>
      <xdr:nvPicPr>
        <xdr:cNvPr id="146" name="Imagem 27">
          <a:extLst>
            <a:ext uri="{FF2B5EF4-FFF2-40B4-BE49-F238E27FC236}">
              <a16:creationId xmlns:a16="http://schemas.microsoft.com/office/drawing/2014/main" id="{045D8179-98E5-40E4-92E8-0A78B18D4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86769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2869</xdr:row>
      <xdr:rowOff>80285</xdr:rowOff>
    </xdr:from>
    <xdr:ext cx="891266" cy="852589"/>
    <xdr:pic>
      <xdr:nvPicPr>
        <xdr:cNvPr id="147" name="Imagem 27">
          <a:extLst>
            <a:ext uri="{FF2B5EF4-FFF2-40B4-BE49-F238E27FC236}">
              <a16:creationId xmlns:a16="http://schemas.microsoft.com/office/drawing/2014/main" id="{580DED32-0C28-4C9D-A773-B61E30C8F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586769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2933</xdr:row>
      <xdr:rowOff>80285</xdr:rowOff>
    </xdr:from>
    <xdr:ext cx="891266" cy="852589"/>
    <xdr:pic>
      <xdr:nvPicPr>
        <xdr:cNvPr id="148" name="Imagem 27">
          <a:extLst>
            <a:ext uri="{FF2B5EF4-FFF2-40B4-BE49-F238E27FC236}">
              <a16:creationId xmlns:a16="http://schemas.microsoft.com/office/drawing/2014/main" id="{5E6DB3A4-2CE6-451F-94BC-741C501ED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01323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2933</xdr:row>
      <xdr:rowOff>80285</xdr:rowOff>
    </xdr:from>
    <xdr:ext cx="891266" cy="852589"/>
    <xdr:pic>
      <xdr:nvPicPr>
        <xdr:cNvPr id="149" name="Imagem 27">
          <a:extLst>
            <a:ext uri="{FF2B5EF4-FFF2-40B4-BE49-F238E27FC236}">
              <a16:creationId xmlns:a16="http://schemas.microsoft.com/office/drawing/2014/main" id="{595057FD-0069-4C0B-BE0B-04250521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01323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2933</xdr:row>
      <xdr:rowOff>80285</xdr:rowOff>
    </xdr:from>
    <xdr:ext cx="891266" cy="852589"/>
    <xdr:pic>
      <xdr:nvPicPr>
        <xdr:cNvPr id="150" name="Imagem 27">
          <a:extLst>
            <a:ext uri="{FF2B5EF4-FFF2-40B4-BE49-F238E27FC236}">
              <a16:creationId xmlns:a16="http://schemas.microsoft.com/office/drawing/2014/main" id="{47851ECF-AEC2-4447-B402-A590487D3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01323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2933</xdr:row>
      <xdr:rowOff>80285</xdr:rowOff>
    </xdr:from>
    <xdr:ext cx="891266" cy="852589"/>
    <xdr:pic>
      <xdr:nvPicPr>
        <xdr:cNvPr id="151" name="Imagem 27">
          <a:extLst>
            <a:ext uri="{FF2B5EF4-FFF2-40B4-BE49-F238E27FC236}">
              <a16:creationId xmlns:a16="http://schemas.microsoft.com/office/drawing/2014/main" id="{40383614-CCBB-47ED-8891-822E7E052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01323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2997</xdr:row>
      <xdr:rowOff>80285</xdr:rowOff>
    </xdr:from>
    <xdr:ext cx="891266" cy="852589"/>
    <xdr:pic>
      <xdr:nvPicPr>
        <xdr:cNvPr id="152" name="Imagem 27">
          <a:extLst>
            <a:ext uri="{FF2B5EF4-FFF2-40B4-BE49-F238E27FC236}">
              <a16:creationId xmlns:a16="http://schemas.microsoft.com/office/drawing/2014/main" id="{4971CCB0-31E6-4659-879A-6ABC93020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15877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2997</xdr:row>
      <xdr:rowOff>80285</xdr:rowOff>
    </xdr:from>
    <xdr:ext cx="891266" cy="852589"/>
    <xdr:pic>
      <xdr:nvPicPr>
        <xdr:cNvPr id="153" name="Imagem 27">
          <a:extLst>
            <a:ext uri="{FF2B5EF4-FFF2-40B4-BE49-F238E27FC236}">
              <a16:creationId xmlns:a16="http://schemas.microsoft.com/office/drawing/2014/main" id="{7E8C9D18-6E2F-4404-A4E8-56C33D6B7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15877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2997</xdr:row>
      <xdr:rowOff>80285</xdr:rowOff>
    </xdr:from>
    <xdr:ext cx="891266" cy="852589"/>
    <xdr:pic>
      <xdr:nvPicPr>
        <xdr:cNvPr id="154" name="Imagem 27">
          <a:extLst>
            <a:ext uri="{FF2B5EF4-FFF2-40B4-BE49-F238E27FC236}">
              <a16:creationId xmlns:a16="http://schemas.microsoft.com/office/drawing/2014/main" id="{29CF1DA7-25EE-4668-8722-A7663C79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15877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2997</xdr:row>
      <xdr:rowOff>80285</xdr:rowOff>
    </xdr:from>
    <xdr:ext cx="891266" cy="852589"/>
    <xdr:pic>
      <xdr:nvPicPr>
        <xdr:cNvPr id="155" name="Imagem 27">
          <a:extLst>
            <a:ext uri="{FF2B5EF4-FFF2-40B4-BE49-F238E27FC236}">
              <a16:creationId xmlns:a16="http://schemas.microsoft.com/office/drawing/2014/main" id="{29F3517F-E9A1-412E-9878-68E66A377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15877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3061</xdr:row>
      <xdr:rowOff>80285</xdr:rowOff>
    </xdr:from>
    <xdr:ext cx="891266" cy="852589"/>
    <xdr:pic>
      <xdr:nvPicPr>
        <xdr:cNvPr id="156" name="Imagem 27">
          <a:extLst>
            <a:ext uri="{FF2B5EF4-FFF2-40B4-BE49-F238E27FC236}">
              <a16:creationId xmlns:a16="http://schemas.microsoft.com/office/drawing/2014/main" id="{49ADF750-3349-4B2D-9FBD-5A406154E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30432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3061</xdr:row>
      <xdr:rowOff>80285</xdr:rowOff>
    </xdr:from>
    <xdr:ext cx="891266" cy="852589"/>
    <xdr:pic>
      <xdr:nvPicPr>
        <xdr:cNvPr id="157" name="Imagem 27">
          <a:extLst>
            <a:ext uri="{FF2B5EF4-FFF2-40B4-BE49-F238E27FC236}">
              <a16:creationId xmlns:a16="http://schemas.microsoft.com/office/drawing/2014/main" id="{B0C60720-AA9D-4D34-8151-41DF4AF8A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30432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3061</xdr:row>
      <xdr:rowOff>80285</xdr:rowOff>
    </xdr:from>
    <xdr:ext cx="891266" cy="852589"/>
    <xdr:pic>
      <xdr:nvPicPr>
        <xdr:cNvPr id="158" name="Imagem 27">
          <a:extLst>
            <a:ext uri="{FF2B5EF4-FFF2-40B4-BE49-F238E27FC236}">
              <a16:creationId xmlns:a16="http://schemas.microsoft.com/office/drawing/2014/main" id="{E2B2B714-2D57-4525-AEC5-2AB787138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30432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3061</xdr:row>
      <xdr:rowOff>80285</xdr:rowOff>
    </xdr:from>
    <xdr:ext cx="891266" cy="852589"/>
    <xdr:pic>
      <xdr:nvPicPr>
        <xdr:cNvPr id="159" name="Imagem 27">
          <a:extLst>
            <a:ext uri="{FF2B5EF4-FFF2-40B4-BE49-F238E27FC236}">
              <a16:creationId xmlns:a16="http://schemas.microsoft.com/office/drawing/2014/main" id="{FE2CBD7B-E45A-47FA-B70E-1BFAB5171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30432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3125</xdr:row>
      <xdr:rowOff>80285</xdr:rowOff>
    </xdr:from>
    <xdr:ext cx="891266" cy="852589"/>
    <xdr:pic>
      <xdr:nvPicPr>
        <xdr:cNvPr id="160" name="Imagem 27">
          <a:extLst>
            <a:ext uri="{FF2B5EF4-FFF2-40B4-BE49-F238E27FC236}">
              <a16:creationId xmlns:a16="http://schemas.microsoft.com/office/drawing/2014/main" id="{9971F776-6019-4E9E-B743-CA713D219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44986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3125</xdr:row>
      <xdr:rowOff>80285</xdr:rowOff>
    </xdr:from>
    <xdr:ext cx="891266" cy="852589"/>
    <xdr:pic>
      <xdr:nvPicPr>
        <xdr:cNvPr id="161" name="Imagem 27">
          <a:extLst>
            <a:ext uri="{FF2B5EF4-FFF2-40B4-BE49-F238E27FC236}">
              <a16:creationId xmlns:a16="http://schemas.microsoft.com/office/drawing/2014/main" id="{A6C15FEB-ABC1-4B9A-A4CD-CD6944CBB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44986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3125</xdr:row>
      <xdr:rowOff>80285</xdr:rowOff>
    </xdr:from>
    <xdr:ext cx="891266" cy="852589"/>
    <xdr:pic>
      <xdr:nvPicPr>
        <xdr:cNvPr id="162" name="Imagem 27">
          <a:extLst>
            <a:ext uri="{FF2B5EF4-FFF2-40B4-BE49-F238E27FC236}">
              <a16:creationId xmlns:a16="http://schemas.microsoft.com/office/drawing/2014/main" id="{B4442CEC-1155-4ED4-B02C-39AFFC1C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44986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3125</xdr:row>
      <xdr:rowOff>80285</xdr:rowOff>
    </xdr:from>
    <xdr:ext cx="891266" cy="852589"/>
    <xdr:pic>
      <xdr:nvPicPr>
        <xdr:cNvPr id="163" name="Imagem 27">
          <a:extLst>
            <a:ext uri="{FF2B5EF4-FFF2-40B4-BE49-F238E27FC236}">
              <a16:creationId xmlns:a16="http://schemas.microsoft.com/office/drawing/2014/main" id="{6B6109DB-0650-4D04-99D5-58B2C50AC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44986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3189</xdr:row>
      <xdr:rowOff>80285</xdr:rowOff>
    </xdr:from>
    <xdr:ext cx="891266" cy="852589"/>
    <xdr:pic>
      <xdr:nvPicPr>
        <xdr:cNvPr id="164" name="Imagem 27">
          <a:extLst>
            <a:ext uri="{FF2B5EF4-FFF2-40B4-BE49-F238E27FC236}">
              <a16:creationId xmlns:a16="http://schemas.microsoft.com/office/drawing/2014/main" id="{EBD9EC0B-C931-473F-AC0A-28859D145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59540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3189</xdr:row>
      <xdr:rowOff>80285</xdr:rowOff>
    </xdr:from>
    <xdr:ext cx="891266" cy="852589"/>
    <xdr:pic>
      <xdr:nvPicPr>
        <xdr:cNvPr id="165" name="Imagem 27">
          <a:extLst>
            <a:ext uri="{FF2B5EF4-FFF2-40B4-BE49-F238E27FC236}">
              <a16:creationId xmlns:a16="http://schemas.microsoft.com/office/drawing/2014/main" id="{B56D975E-C5A1-4855-AA44-23E2089E1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59540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3189</xdr:row>
      <xdr:rowOff>80285</xdr:rowOff>
    </xdr:from>
    <xdr:ext cx="891266" cy="852589"/>
    <xdr:pic>
      <xdr:nvPicPr>
        <xdr:cNvPr id="166" name="Imagem 27">
          <a:extLst>
            <a:ext uri="{FF2B5EF4-FFF2-40B4-BE49-F238E27FC236}">
              <a16:creationId xmlns:a16="http://schemas.microsoft.com/office/drawing/2014/main" id="{6F56DBBE-8514-450E-A77A-D0EEB3C6F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59540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3189</xdr:row>
      <xdr:rowOff>80285</xdr:rowOff>
    </xdr:from>
    <xdr:ext cx="891266" cy="852589"/>
    <xdr:pic>
      <xdr:nvPicPr>
        <xdr:cNvPr id="167" name="Imagem 27">
          <a:extLst>
            <a:ext uri="{FF2B5EF4-FFF2-40B4-BE49-F238E27FC236}">
              <a16:creationId xmlns:a16="http://schemas.microsoft.com/office/drawing/2014/main" id="{ECF5D4FB-1E05-41DB-B9CE-D20BD996D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59540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3253</xdr:row>
      <xdr:rowOff>80285</xdr:rowOff>
    </xdr:from>
    <xdr:ext cx="891266" cy="852589"/>
    <xdr:pic>
      <xdr:nvPicPr>
        <xdr:cNvPr id="168" name="Imagem 27">
          <a:extLst>
            <a:ext uri="{FF2B5EF4-FFF2-40B4-BE49-F238E27FC236}">
              <a16:creationId xmlns:a16="http://schemas.microsoft.com/office/drawing/2014/main" id="{C4999CFA-9D49-4077-9ADB-7ACDE755B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74094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3253</xdr:row>
      <xdr:rowOff>80285</xdr:rowOff>
    </xdr:from>
    <xdr:ext cx="891266" cy="852589"/>
    <xdr:pic>
      <xdr:nvPicPr>
        <xdr:cNvPr id="169" name="Imagem 27">
          <a:extLst>
            <a:ext uri="{FF2B5EF4-FFF2-40B4-BE49-F238E27FC236}">
              <a16:creationId xmlns:a16="http://schemas.microsoft.com/office/drawing/2014/main" id="{772A702B-B27A-436F-AE5B-7E6D3644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74094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3253</xdr:row>
      <xdr:rowOff>80285</xdr:rowOff>
    </xdr:from>
    <xdr:ext cx="891266" cy="852589"/>
    <xdr:pic>
      <xdr:nvPicPr>
        <xdr:cNvPr id="170" name="Imagem 27">
          <a:extLst>
            <a:ext uri="{FF2B5EF4-FFF2-40B4-BE49-F238E27FC236}">
              <a16:creationId xmlns:a16="http://schemas.microsoft.com/office/drawing/2014/main" id="{287A63D1-DB90-4A14-9281-7FF641178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74094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3253</xdr:row>
      <xdr:rowOff>80285</xdr:rowOff>
    </xdr:from>
    <xdr:ext cx="891266" cy="852589"/>
    <xdr:pic>
      <xdr:nvPicPr>
        <xdr:cNvPr id="171" name="Imagem 27">
          <a:extLst>
            <a:ext uri="{FF2B5EF4-FFF2-40B4-BE49-F238E27FC236}">
              <a16:creationId xmlns:a16="http://schemas.microsoft.com/office/drawing/2014/main" id="{47A728D3-0F32-40A7-96E7-776D1A272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74094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3317</xdr:row>
      <xdr:rowOff>80285</xdr:rowOff>
    </xdr:from>
    <xdr:ext cx="891266" cy="852589"/>
    <xdr:pic>
      <xdr:nvPicPr>
        <xdr:cNvPr id="172" name="Imagem 27">
          <a:extLst>
            <a:ext uri="{FF2B5EF4-FFF2-40B4-BE49-F238E27FC236}">
              <a16:creationId xmlns:a16="http://schemas.microsoft.com/office/drawing/2014/main" id="{57FF3682-14BD-4F5D-92E6-584F6C3DF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88648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3317</xdr:row>
      <xdr:rowOff>80285</xdr:rowOff>
    </xdr:from>
    <xdr:ext cx="891266" cy="852589"/>
    <xdr:pic>
      <xdr:nvPicPr>
        <xdr:cNvPr id="173" name="Imagem 27">
          <a:extLst>
            <a:ext uri="{FF2B5EF4-FFF2-40B4-BE49-F238E27FC236}">
              <a16:creationId xmlns:a16="http://schemas.microsoft.com/office/drawing/2014/main" id="{5977BEB3-AD85-4D7A-8C70-91E38B0E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88648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3317</xdr:row>
      <xdr:rowOff>80285</xdr:rowOff>
    </xdr:from>
    <xdr:ext cx="891266" cy="852589"/>
    <xdr:pic>
      <xdr:nvPicPr>
        <xdr:cNvPr id="174" name="Imagem 27">
          <a:extLst>
            <a:ext uri="{FF2B5EF4-FFF2-40B4-BE49-F238E27FC236}">
              <a16:creationId xmlns:a16="http://schemas.microsoft.com/office/drawing/2014/main" id="{5FBDF28B-604F-4560-938D-BE6C958E5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88648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3317</xdr:row>
      <xdr:rowOff>80285</xdr:rowOff>
    </xdr:from>
    <xdr:ext cx="891266" cy="852589"/>
    <xdr:pic>
      <xdr:nvPicPr>
        <xdr:cNvPr id="175" name="Imagem 27">
          <a:extLst>
            <a:ext uri="{FF2B5EF4-FFF2-40B4-BE49-F238E27FC236}">
              <a16:creationId xmlns:a16="http://schemas.microsoft.com/office/drawing/2014/main" id="{CDBEE370-7D85-49DA-B898-0DCA547AC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688648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3381</xdr:row>
      <xdr:rowOff>80285</xdr:rowOff>
    </xdr:from>
    <xdr:ext cx="891266" cy="852589"/>
    <xdr:pic>
      <xdr:nvPicPr>
        <xdr:cNvPr id="176" name="Imagem 27">
          <a:extLst>
            <a:ext uri="{FF2B5EF4-FFF2-40B4-BE49-F238E27FC236}">
              <a16:creationId xmlns:a16="http://schemas.microsoft.com/office/drawing/2014/main" id="{09E79D3C-F593-4BFF-8282-CBB429B5B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03203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3381</xdr:row>
      <xdr:rowOff>80285</xdr:rowOff>
    </xdr:from>
    <xdr:ext cx="891266" cy="852589"/>
    <xdr:pic>
      <xdr:nvPicPr>
        <xdr:cNvPr id="177" name="Imagem 27">
          <a:extLst>
            <a:ext uri="{FF2B5EF4-FFF2-40B4-BE49-F238E27FC236}">
              <a16:creationId xmlns:a16="http://schemas.microsoft.com/office/drawing/2014/main" id="{EF3640C1-7A5B-4345-9A04-8BB5C0278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03203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3381</xdr:row>
      <xdr:rowOff>80285</xdr:rowOff>
    </xdr:from>
    <xdr:ext cx="891266" cy="852589"/>
    <xdr:pic>
      <xdr:nvPicPr>
        <xdr:cNvPr id="178" name="Imagem 27">
          <a:extLst>
            <a:ext uri="{FF2B5EF4-FFF2-40B4-BE49-F238E27FC236}">
              <a16:creationId xmlns:a16="http://schemas.microsoft.com/office/drawing/2014/main" id="{D5691C51-E0E7-4256-9F42-FE76DE27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03203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3381</xdr:row>
      <xdr:rowOff>80285</xdr:rowOff>
    </xdr:from>
    <xdr:ext cx="891266" cy="852589"/>
    <xdr:pic>
      <xdr:nvPicPr>
        <xdr:cNvPr id="179" name="Imagem 27">
          <a:extLst>
            <a:ext uri="{FF2B5EF4-FFF2-40B4-BE49-F238E27FC236}">
              <a16:creationId xmlns:a16="http://schemas.microsoft.com/office/drawing/2014/main" id="{64533AC2-0FDF-49BE-A3F4-675BBA00E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032030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3445</xdr:row>
      <xdr:rowOff>80285</xdr:rowOff>
    </xdr:from>
    <xdr:ext cx="891266" cy="852589"/>
    <xdr:pic>
      <xdr:nvPicPr>
        <xdr:cNvPr id="180" name="Imagem 27">
          <a:extLst>
            <a:ext uri="{FF2B5EF4-FFF2-40B4-BE49-F238E27FC236}">
              <a16:creationId xmlns:a16="http://schemas.microsoft.com/office/drawing/2014/main" id="{E35845AE-0B81-4859-96A7-8E7A60BC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17757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3445</xdr:row>
      <xdr:rowOff>80285</xdr:rowOff>
    </xdr:from>
    <xdr:ext cx="891266" cy="852589"/>
    <xdr:pic>
      <xdr:nvPicPr>
        <xdr:cNvPr id="181" name="Imagem 27">
          <a:extLst>
            <a:ext uri="{FF2B5EF4-FFF2-40B4-BE49-F238E27FC236}">
              <a16:creationId xmlns:a16="http://schemas.microsoft.com/office/drawing/2014/main" id="{1A18883F-C0F6-4B71-8E9A-4B503ED80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17757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3445</xdr:row>
      <xdr:rowOff>80285</xdr:rowOff>
    </xdr:from>
    <xdr:ext cx="891266" cy="852589"/>
    <xdr:pic>
      <xdr:nvPicPr>
        <xdr:cNvPr id="182" name="Imagem 27">
          <a:extLst>
            <a:ext uri="{FF2B5EF4-FFF2-40B4-BE49-F238E27FC236}">
              <a16:creationId xmlns:a16="http://schemas.microsoft.com/office/drawing/2014/main" id="{18486AD9-7A66-45F1-9C92-0E432BEFD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17757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3445</xdr:row>
      <xdr:rowOff>80285</xdr:rowOff>
    </xdr:from>
    <xdr:ext cx="891266" cy="852589"/>
    <xdr:pic>
      <xdr:nvPicPr>
        <xdr:cNvPr id="183" name="Imagem 27">
          <a:extLst>
            <a:ext uri="{FF2B5EF4-FFF2-40B4-BE49-F238E27FC236}">
              <a16:creationId xmlns:a16="http://schemas.microsoft.com/office/drawing/2014/main" id="{4855210C-A9CE-470C-9C89-ADDC3AFE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555" y="7177572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3509</xdr:row>
      <xdr:rowOff>80285</xdr:rowOff>
    </xdr:from>
    <xdr:ext cx="891266" cy="852589"/>
    <xdr:pic>
      <xdr:nvPicPr>
        <xdr:cNvPr id="184" name="Imagem 27">
          <a:extLst>
            <a:ext uri="{FF2B5EF4-FFF2-40B4-BE49-F238E27FC236}">
              <a16:creationId xmlns:a16="http://schemas.microsoft.com/office/drawing/2014/main" id="{FCBCD392-5104-403F-98A1-EE2B9407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1497972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3509</xdr:row>
      <xdr:rowOff>80285</xdr:rowOff>
    </xdr:from>
    <xdr:ext cx="891266" cy="852589"/>
    <xdr:pic>
      <xdr:nvPicPr>
        <xdr:cNvPr id="185" name="Imagem 27">
          <a:extLst>
            <a:ext uri="{FF2B5EF4-FFF2-40B4-BE49-F238E27FC236}">
              <a16:creationId xmlns:a16="http://schemas.microsoft.com/office/drawing/2014/main" id="{FBE19315-E4C2-4C9D-AF8F-AE47C38D8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1497972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3509</xdr:row>
      <xdr:rowOff>80285</xdr:rowOff>
    </xdr:from>
    <xdr:ext cx="891266" cy="852589"/>
    <xdr:pic>
      <xdr:nvPicPr>
        <xdr:cNvPr id="186" name="Imagem 27">
          <a:extLst>
            <a:ext uri="{FF2B5EF4-FFF2-40B4-BE49-F238E27FC236}">
              <a16:creationId xmlns:a16="http://schemas.microsoft.com/office/drawing/2014/main" id="{470223D3-C23F-4BFA-A30E-FA6E743A8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1497972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3509</xdr:row>
      <xdr:rowOff>80285</xdr:rowOff>
    </xdr:from>
    <xdr:ext cx="891266" cy="852589"/>
    <xdr:pic>
      <xdr:nvPicPr>
        <xdr:cNvPr id="187" name="Imagem 27">
          <a:extLst>
            <a:ext uri="{FF2B5EF4-FFF2-40B4-BE49-F238E27FC236}">
              <a16:creationId xmlns:a16="http://schemas.microsoft.com/office/drawing/2014/main" id="{FAA730FF-E4A0-4A60-99DE-57F258994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1497972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3573</xdr:row>
      <xdr:rowOff>80285</xdr:rowOff>
    </xdr:from>
    <xdr:ext cx="891266" cy="852589"/>
    <xdr:pic>
      <xdr:nvPicPr>
        <xdr:cNvPr id="188" name="Imagem 27">
          <a:extLst>
            <a:ext uri="{FF2B5EF4-FFF2-40B4-BE49-F238E27FC236}">
              <a16:creationId xmlns:a16="http://schemas.microsoft.com/office/drawing/2014/main" id="{EC2D3831-95D7-4067-8705-8F537E3FE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2926946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3573</xdr:row>
      <xdr:rowOff>80285</xdr:rowOff>
    </xdr:from>
    <xdr:ext cx="891266" cy="852589"/>
    <xdr:pic>
      <xdr:nvPicPr>
        <xdr:cNvPr id="189" name="Imagem 27">
          <a:extLst>
            <a:ext uri="{FF2B5EF4-FFF2-40B4-BE49-F238E27FC236}">
              <a16:creationId xmlns:a16="http://schemas.microsoft.com/office/drawing/2014/main" id="{2EEDD811-C932-4D7D-815E-C8C185539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2926946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3573</xdr:row>
      <xdr:rowOff>80285</xdr:rowOff>
    </xdr:from>
    <xdr:ext cx="891266" cy="852589"/>
    <xdr:pic>
      <xdr:nvPicPr>
        <xdr:cNvPr id="190" name="Imagem 27">
          <a:extLst>
            <a:ext uri="{FF2B5EF4-FFF2-40B4-BE49-F238E27FC236}">
              <a16:creationId xmlns:a16="http://schemas.microsoft.com/office/drawing/2014/main" id="{1152B883-14FF-4275-A3A9-3C7E7775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2926946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3573</xdr:row>
      <xdr:rowOff>80285</xdr:rowOff>
    </xdr:from>
    <xdr:ext cx="891266" cy="852589"/>
    <xdr:pic>
      <xdr:nvPicPr>
        <xdr:cNvPr id="191" name="Imagem 27">
          <a:extLst>
            <a:ext uri="{FF2B5EF4-FFF2-40B4-BE49-F238E27FC236}">
              <a16:creationId xmlns:a16="http://schemas.microsoft.com/office/drawing/2014/main" id="{42956B30-4950-49D0-8979-08A849C9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2926946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3637</xdr:row>
      <xdr:rowOff>80285</xdr:rowOff>
    </xdr:from>
    <xdr:ext cx="891266" cy="852589"/>
    <xdr:pic>
      <xdr:nvPicPr>
        <xdr:cNvPr id="192" name="Imagem 27">
          <a:extLst>
            <a:ext uri="{FF2B5EF4-FFF2-40B4-BE49-F238E27FC236}">
              <a16:creationId xmlns:a16="http://schemas.microsoft.com/office/drawing/2014/main" id="{7EE38890-2E44-4289-8784-1359E7248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4355920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3637</xdr:row>
      <xdr:rowOff>80285</xdr:rowOff>
    </xdr:from>
    <xdr:ext cx="891266" cy="852589"/>
    <xdr:pic>
      <xdr:nvPicPr>
        <xdr:cNvPr id="193" name="Imagem 27">
          <a:extLst>
            <a:ext uri="{FF2B5EF4-FFF2-40B4-BE49-F238E27FC236}">
              <a16:creationId xmlns:a16="http://schemas.microsoft.com/office/drawing/2014/main" id="{D0C9D8F6-8A3A-4C21-914B-8CC23346E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4355920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3637</xdr:row>
      <xdr:rowOff>80285</xdr:rowOff>
    </xdr:from>
    <xdr:ext cx="891266" cy="852589"/>
    <xdr:pic>
      <xdr:nvPicPr>
        <xdr:cNvPr id="194" name="Imagem 27">
          <a:extLst>
            <a:ext uri="{FF2B5EF4-FFF2-40B4-BE49-F238E27FC236}">
              <a16:creationId xmlns:a16="http://schemas.microsoft.com/office/drawing/2014/main" id="{CBBCB879-ECCB-424E-8168-CAEDCB298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4355920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3637</xdr:row>
      <xdr:rowOff>80285</xdr:rowOff>
    </xdr:from>
    <xdr:ext cx="891266" cy="852589"/>
    <xdr:pic>
      <xdr:nvPicPr>
        <xdr:cNvPr id="195" name="Imagem 27">
          <a:extLst>
            <a:ext uri="{FF2B5EF4-FFF2-40B4-BE49-F238E27FC236}">
              <a16:creationId xmlns:a16="http://schemas.microsoft.com/office/drawing/2014/main" id="{85D4A3E8-55F4-4240-83FB-BDA07BEF6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4355920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3701</xdr:row>
      <xdr:rowOff>80285</xdr:rowOff>
    </xdr:from>
    <xdr:ext cx="891266" cy="852589"/>
    <xdr:pic>
      <xdr:nvPicPr>
        <xdr:cNvPr id="196" name="Imagem 27">
          <a:extLst>
            <a:ext uri="{FF2B5EF4-FFF2-40B4-BE49-F238E27FC236}">
              <a16:creationId xmlns:a16="http://schemas.microsoft.com/office/drawing/2014/main" id="{A3CD71E3-C81E-4933-89C4-ACD8C84B9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57848944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3701</xdr:row>
      <xdr:rowOff>80285</xdr:rowOff>
    </xdr:from>
    <xdr:ext cx="891266" cy="852589"/>
    <xdr:pic>
      <xdr:nvPicPr>
        <xdr:cNvPr id="197" name="Imagem 27">
          <a:extLst>
            <a:ext uri="{FF2B5EF4-FFF2-40B4-BE49-F238E27FC236}">
              <a16:creationId xmlns:a16="http://schemas.microsoft.com/office/drawing/2014/main" id="{84E96817-5F88-40AF-B67D-90C8162B4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57848944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3701</xdr:row>
      <xdr:rowOff>80285</xdr:rowOff>
    </xdr:from>
    <xdr:ext cx="891266" cy="852589"/>
    <xdr:pic>
      <xdr:nvPicPr>
        <xdr:cNvPr id="198" name="Imagem 27">
          <a:extLst>
            <a:ext uri="{FF2B5EF4-FFF2-40B4-BE49-F238E27FC236}">
              <a16:creationId xmlns:a16="http://schemas.microsoft.com/office/drawing/2014/main" id="{5B100748-C626-4DF6-8B86-A5DCAA4E4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57848944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3701</xdr:row>
      <xdr:rowOff>80285</xdr:rowOff>
    </xdr:from>
    <xdr:ext cx="891266" cy="852589"/>
    <xdr:pic>
      <xdr:nvPicPr>
        <xdr:cNvPr id="199" name="Imagem 27">
          <a:extLst>
            <a:ext uri="{FF2B5EF4-FFF2-40B4-BE49-F238E27FC236}">
              <a16:creationId xmlns:a16="http://schemas.microsoft.com/office/drawing/2014/main" id="{24B54946-3DF2-4698-AEF8-6588EC30B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57848944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3765</xdr:row>
      <xdr:rowOff>80285</xdr:rowOff>
    </xdr:from>
    <xdr:ext cx="891266" cy="852589"/>
    <xdr:pic>
      <xdr:nvPicPr>
        <xdr:cNvPr id="200" name="Imagem 27">
          <a:extLst>
            <a:ext uri="{FF2B5EF4-FFF2-40B4-BE49-F238E27FC236}">
              <a16:creationId xmlns:a16="http://schemas.microsoft.com/office/drawing/2014/main" id="{0771640C-2F1C-4A46-A144-0E179979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72138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3765</xdr:row>
      <xdr:rowOff>80285</xdr:rowOff>
    </xdr:from>
    <xdr:ext cx="891266" cy="852589"/>
    <xdr:pic>
      <xdr:nvPicPr>
        <xdr:cNvPr id="201" name="Imagem 27">
          <a:extLst>
            <a:ext uri="{FF2B5EF4-FFF2-40B4-BE49-F238E27FC236}">
              <a16:creationId xmlns:a16="http://schemas.microsoft.com/office/drawing/2014/main" id="{7EB39EFB-689A-4F40-9451-0F717BDDD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72138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3765</xdr:row>
      <xdr:rowOff>80285</xdr:rowOff>
    </xdr:from>
    <xdr:ext cx="891266" cy="852589"/>
    <xdr:pic>
      <xdr:nvPicPr>
        <xdr:cNvPr id="202" name="Imagem 27">
          <a:extLst>
            <a:ext uri="{FF2B5EF4-FFF2-40B4-BE49-F238E27FC236}">
              <a16:creationId xmlns:a16="http://schemas.microsoft.com/office/drawing/2014/main" id="{97AFE57B-6B5E-4FC5-A5F2-44AA98D9C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72138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3765</xdr:row>
      <xdr:rowOff>80285</xdr:rowOff>
    </xdr:from>
    <xdr:ext cx="891266" cy="852589"/>
    <xdr:pic>
      <xdr:nvPicPr>
        <xdr:cNvPr id="203" name="Imagem 27">
          <a:extLst>
            <a:ext uri="{FF2B5EF4-FFF2-40B4-BE49-F238E27FC236}">
              <a16:creationId xmlns:a16="http://schemas.microsoft.com/office/drawing/2014/main" id="{9E06ACCE-6BDE-4EDF-B8E3-977FE0BB8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721386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3829</xdr:row>
      <xdr:rowOff>80285</xdr:rowOff>
    </xdr:from>
    <xdr:ext cx="891266" cy="852589"/>
    <xdr:pic>
      <xdr:nvPicPr>
        <xdr:cNvPr id="204" name="Imagem 27">
          <a:extLst>
            <a:ext uri="{FF2B5EF4-FFF2-40B4-BE49-F238E27FC236}">
              <a16:creationId xmlns:a16="http://schemas.microsoft.com/office/drawing/2014/main" id="{EF931C8B-B732-4333-AE43-16A2925A8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86428426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3829</xdr:row>
      <xdr:rowOff>80285</xdr:rowOff>
    </xdr:from>
    <xdr:ext cx="891266" cy="852589"/>
    <xdr:pic>
      <xdr:nvPicPr>
        <xdr:cNvPr id="205" name="Imagem 27">
          <a:extLst>
            <a:ext uri="{FF2B5EF4-FFF2-40B4-BE49-F238E27FC236}">
              <a16:creationId xmlns:a16="http://schemas.microsoft.com/office/drawing/2014/main" id="{B53A967E-4307-42AA-8EFD-B47ED871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86428426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3829</xdr:row>
      <xdr:rowOff>80285</xdr:rowOff>
    </xdr:from>
    <xdr:ext cx="891266" cy="852589"/>
    <xdr:pic>
      <xdr:nvPicPr>
        <xdr:cNvPr id="206" name="Imagem 27">
          <a:extLst>
            <a:ext uri="{FF2B5EF4-FFF2-40B4-BE49-F238E27FC236}">
              <a16:creationId xmlns:a16="http://schemas.microsoft.com/office/drawing/2014/main" id="{DD41C0C0-2F7C-4263-B568-F5F88B59A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86428426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3829</xdr:row>
      <xdr:rowOff>80285</xdr:rowOff>
    </xdr:from>
    <xdr:ext cx="891266" cy="852589"/>
    <xdr:pic>
      <xdr:nvPicPr>
        <xdr:cNvPr id="207" name="Imagem 27">
          <a:extLst>
            <a:ext uri="{FF2B5EF4-FFF2-40B4-BE49-F238E27FC236}">
              <a16:creationId xmlns:a16="http://schemas.microsoft.com/office/drawing/2014/main" id="{164D2697-2942-4636-A111-0C0289157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786428426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3893</xdr:row>
      <xdr:rowOff>80285</xdr:rowOff>
    </xdr:from>
    <xdr:ext cx="891266" cy="852589"/>
    <xdr:pic>
      <xdr:nvPicPr>
        <xdr:cNvPr id="216" name="Imagem 27">
          <a:extLst>
            <a:ext uri="{FF2B5EF4-FFF2-40B4-BE49-F238E27FC236}">
              <a16:creationId xmlns:a16="http://schemas.microsoft.com/office/drawing/2014/main" id="{DF5191A8-723C-45E2-B00F-B36B752ED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00718167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3893</xdr:row>
      <xdr:rowOff>80285</xdr:rowOff>
    </xdr:from>
    <xdr:ext cx="891266" cy="852589"/>
    <xdr:pic>
      <xdr:nvPicPr>
        <xdr:cNvPr id="217" name="Imagem 27">
          <a:extLst>
            <a:ext uri="{FF2B5EF4-FFF2-40B4-BE49-F238E27FC236}">
              <a16:creationId xmlns:a16="http://schemas.microsoft.com/office/drawing/2014/main" id="{A9EF1BD3-8EE9-41A8-ABC1-26AEC44B9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00718167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3893</xdr:row>
      <xdr:rowOff>80285</xdr:rowOff>
    </xdr:from>
    <xdr:ext cx="891266" cy="852589"/>
    <xdr:pic>
      <xdr:nvPicPr>
        <xdr:cNvPr id="218" name="Imagem 27">
          <a:extLst>
            <a:ext uri="{FF2B5EF4-FFF2-40B4-BE49-F238E27FC236}">
              <a16:creationId xmlns:a16="http://schemas.microsoft.com/office/drawing/2014/main" id="{72FF60FA-3128-4E02-8BA8-05E1218BD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00718167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3893</xdr:row>
      <xdr:rowOff>80285</xdr:rowOff>
    </xdr:from>
    <xdr:ext cx="891266" cy="852589"/>
    <xdr:pic>
      <xdr:nvPicPr>
        <xdr:cNvPr id="219" name="Imagem 27">
          <a:extLst>
            <a:ext uri="{FF2B5EF4-FFF2-40B4-BE49-F238E27FC236}">
              <a16:creationId xmlns:a16="http://schemas.microsoft.com/office/drawing/2014/main" id="{C6171466-B6C8-4C6D-8D39-EAB17989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00718167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3957</xdr:row>
      <xdr:rowOff>80285</xdr:rowOff>
    </xdr:from>
    <xdr:ext cx="891266" cy="852589"/>
    <xdr:pic>
      <xdr:nvPicPr>
        <xdr:cNvPr id="208" name="Imagem 27">
          <a:extLst>
            <a:ext uri="{FF2B5EF4-FFF2-40B4-BE49-F238E27FC236}">
              <a16:creationId xmlns:a16="http://schemas.microsoft.com/office/drawing/2014/main" id="{D97B00F6-D1E9-40B4-837E-A77594FBE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15007909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3957</xdr:row>
      <xdr:rowOff>80285</xdr:rowOff>
    </xdr:from>
    <xdr:ext cx="891266" cy="852589"/>
    <xdr:pic>
      <xdr:nvPicPr>
        <xdr:cNvPr id="209" name="Imagem 27">
          <a:extLst>
            <a:ext uri="{FF2B5EF4-FFF2-40B4-BE49-F238E27FC236}">
              <a16:creationId xmlns:a16="http://schemas.microsoft.com/office/drawing/2014/main" id="{586DFCCD-C557-4F1D-8D6C-D0C9A71F4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15007909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3957</xdr:row>
      <xdr:rowOff>80285</xdr:rowOff>
    </xdr:from>
    <xdr:ext cx="891266" cy="852589"/>
    <xdr:pic>
      <xdr:nvPicPr>
        <xdr:cNvPr id="210" name="Imagem 27">
          <a:extLst>
            <a:ext uri="{FF2B5EF4-FFF2-40B4-BE49-F238E27FC236}">
              <a16:creationId xmlns:a16="http://schemas.microsoft.com/office/drawing/2014/main" id="{8E84D235-F5CE-4776-B106-1DA7F177F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15007909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3957</xdr:row>
      <xdr:rowOff>80285</xdr:rowOff>
    </xdr:from>
    <xdr:ext cx="891266" cy="852589"/>
    <xdr:pic>
      <xdr:nvPicPr>
        <xdr:cNvPr id="211" name="Imagem 27">
          <a:extLst>
            <a:ext uri="{FF2B5EF4-FFF2-40B4-BE49-F238E27FC236}">
              <a16:creationId xmlns:a16="http://schemas.microsoft.com/office/drawing/2014/main" id="{9EF10A1B-1C27-41C4-BBA2-C69200AB3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15007909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4021</xdr:row>
      <xdr:rowOff>80285</xdr:rowOff>
    </xdr:from>
    <xdr:ext cx="891266" cy="852589"/>
    <xdr:pic>
      <xdr:nvPicPr>
        <xdr:cNvPr id="212" name="Imagem 27">
          <a:extLst>
            <a:ext uri="{FF2B5EF4-FFF2-40B4-BE49-F238E27FC236}">
              <a16:creationId xmlns:a16="http://schemas.microsoft.com/office/drawing/2014/main" id="{7F555AC1-7B31-4EFC-9203-722F60753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2929765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4021</xdr:row>
      <xdr:rowOff>80285</xdr:rowOff>
    </xdr:from>
    <xdr:ext cx="891266" cy="852589"/>
    <xdr:pic>
      <xdr:nvPicPr>
        <xdr:cNvPr id="213" name="Imagem 27">
          <a:extLst>
            <a:ext uri="{FF2B5EF4-FFF2-40B4-BE49-F238E27FC236}">
              <a16:creationId xmlns:a16="http://schemas.microsoft.com/office/drawing/2014/main" id="{7340E7B8-811E-40AA-8E16-59FE8982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2929765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4021</xdr:row>
      <xdr:rowOff>80285</xdr:rowOff>
    </xdr:from>
    <xdr:ext cx="891266" cy="852589"/>
    <xdr:pic>
      <xdr:nvPicPr>
        <xdr:cNvPr id="214" name="Imagem 27">
          <a:extLst>
            <a:ext uri="{FF2B5EF4-FFF2-40B4-BE49-F238E27FC236}">
              <a16:creationId xmlns:a16="http://schemas.microsoft.com/office/drawing/2014/main" id="{EBE2604D-B818-417A-87EC-990368836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2929765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4021</xdr:row>
      <xdr:rowOff>80285</xdr:rowOff>
    </xdr:from>
    <xdr:ext cx="891266" cy="852589"/>
    <xdr:pic>
      <xdr:nvPicPr>
        <xdr:cNvPr id="215" name="Imagem 27">
          <a:extLst>
            <a:ext uri="{FF2B5EF4-FFF2-40B4-BE49-F238E27FC236}">
              <a16:creationId xmlns:a16="http://schemas.microsoft.com/office/drawing/2014/main" id="{ED6756F3-D850-461B-8DB5-C6FDF6C66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29297650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4085</xdr:row>
      <xdr:rowOff>80285</xdr:rowOff>
    </xdr:from>
    <xdr:ext cx="891266" cy="852589"/>
    <xdr:pic>
      <xdr:nvPicPr>
        <xdr:cNvPr id="220" name="Imagem 27">
          <a:extLst>
            <a:ext uri="{FF2B5EF4-FFF2-40B4-BE49-F238E27FC236}">
              <a16:creationId xmlns:a16="http://schemas.microsoft.com/office/drawing/2014/main" id="{0B7A4653-8469-489B-88F3-758D834DB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4358739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4085</xdr:row>
      <xdr:rowOff>80285</xdr:rowOff>
    </xdr:from>
    <xdr:ext cx="891266" cy="852589"/>
    <xdr:pic>
      <xdr:nvPicPr>
        <xdr:cNvPr id="221" name="Imagem 27">
          <a:extLst>
            <a:ext uri="{FF2B5EF4-FFF2-40B4-BE49-F238E27FC236}">
              <a16:creationId xmlns:a16="http://schemas.microsoft.com/office/drawing/2014/main" id="{152E7C78-B474-40BD-9CB5-597A04C2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4358739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4085</xdr:row>
      <xdr:rowOff>80285</xdr:rowOff>
    </xdr:from>
    <xdr:ext cx="891266" cy="852589"/>
    <xdr:pic>
      <xdr:nvPicPr>
        <xdr:cNvPr id="222" name="Imagem 27">
          <a:extLst>
            <a:ext uri="{FF2B5EF4-FFF2-40B4-BE49-F238E27FC236}">
              <a16:creationId xmlns:a16="http://schemas.microsoft.com/office/drawing/2014/main" id="{83EEC1F3-1AE1-4136-9857-A83A73C4A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4358739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4085</xdr:row>
      <xdr:rowOff>80285</xdr:rowOff>
    </xdr:from>
    <xdr:ext cx="891266" cy="852589"/>
    <xdr:pic>
      <xdr:nvPicPr>
        <xdr:cNvPr id="223" name="Imagem 27">
          <a:extLst>
            <a:ext uri="{FF2B5EF4-FFF2-40B4-BE49-F238E27FC236}">
              <a16:creationId xmlns:a16="http://schemas.microsoft.com/office/drawing/2014/main" id="{34058E69-A349-4597-9503-88BEDB655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43587391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4149</xdr:row>
      <xdr:rowOff>80285</xdr:rowOff>
    </xdr:from>
    <xdr:ext cx="891266" cy="852589"/>
    <xdr:pic>
      <xdr:nvPicPr>
        <xdr:cNvPr id="224" name="Imagem 27">
          <a:extLst>
            <a:ext uri="{FF2B5EF4-FFF2-40B4-BE49-F238E27FC236}">
              <a16:creationId xmlns:a16="http://schemas.microsoft.com/office/drawing/2014/main" id="{6647DEA3-7947-4417-B3C0-EA35A9E1B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5787713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4149</xdr:row>
      <xdr:rowOff>80285</xdr:rowOff>
    </xdr:from>
    <xdr:ext cx="891266" cy="852589"/>
    <xdr:pic>
      <xdr:nvPicPr>
        <xdr:cNvPr id="225" name="Imagem 27">
          <a:extLst>
            <a:ext uri="{FF2B5EF4-FFF2-40B4-BE49-F238E27FC236}">
              <a16:creationId xmlns:a16="http://schemas.microsoft.com/office/drawing/2014/main" id="{7C35521C-F65B-4449-AB8B-AF098475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5787713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4149</xdr:row>
      <xdr:rowOff>80285</xdr:rowOff>
    </xdr:from>
    <xdr:ext cx="891266" cy="852589"/>
    <xdr:pic>
      <xdr:nvPicPr>
        <xdr:cNvPr id="226" name="Imagem 27">
          <a:extLst>
            <a:ext uri="{FF2B5EF4-FFF2-40B4-BE49-F238E27FC236}">
              <a16:creationId xmlns:a16="http://schemas.microsoft.com/office/drawing/2014/main" id="{8184D4CF-B2D8-4C1C-BF8A-4C55314F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5787713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4149</xdr:row>
      <xdr:rowOff>80285</xdr:rowOff>
    </xdr:from>
    <xdr:ext cx="891266" cy="852589"/>
    <xdr:pic>
      <xdr:nvPicPr>
        <xdr:cNvPr id="227" name="Imagem 27">
          <a:extLst>
            <a:ext uri="{FF2B5EF4-FFF2-40B4-BE49-F238E27FC236}">
              <a16:creationId xmlns:a16="http://schemas.microsoft.com/office/drawing/2014/main" id="{DB388153-EF11-4F44-8063-93BF376FD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57877132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4213</xdr:row>
      <xdr:rowOff>80285</xdr:rowOff>
    </xdr:from>
    <xdr:ext cx="891266" cy="852589"/>
    <xdr:pic>
      <xdr:nvPicPr>
        <xdr:cNvPr id="228" name="Imagem 27">
          <a:extLst>
            <a:ext uri="{FF2B5EF4-FFF2-40B4-BE49-F238E27FC236}">
              <a16:creationId xmlns:a16="http://schemas.microsoft.com/office/drawing/2014/main" id="{E1553C8E-8B07-471D-B586-5A48E83D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7216687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4213</xdr:row>
      <xdr:rowOff>80285</xdr:rowOff>
    </xdr:from>
    <xdr:ext cx="891266" cy="852589"/>
    <xdr:pic>
      <xdr:nvPicPr>
        <xdr:cNvPr id="229" name="Imagem 27">
          <a:extLst>
            <a:ext uri="{FF2B5EF4-FFF2-40B4-BE49-F238E27FC236}">
              <a16:creationId xmlns:a16="http://schemas.microsoft.com/office/drawing/2014/main" id="{078E5F1B-B158-49FC-A3C2-A5395E17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7216687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4213</xdr:row>
      <xdr:rowOff>80285</xdr:rowOff>
    </xdr:from>
    <xdr:ext cx="891266" cy="852589"/>
    <xdr:pic>
      <xdr:nvPicPr>
        <xdr:cNvPr id="230" name="Imagem 27">
          <a:extLst>
            <a:ext uri="{FF2B5EF4-FFF2-40B4-BE49-F238E27FC236}">
              <a16:creationId xmlns:a16="http://schemas.microsoft.com/office/drawing/2014/main" id="{871F1B46-3F30-4667-875E-FE9A0B7B8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7216687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4213</xdr:row>
      <xdr:rowOff>80285</xdr:rowOff>
    </xdr:from>
    <xdr:ext cx="891266" cy="852589"/>
    <xdr:pic>
      <xdr:nvPicPr>
        <xdr:cNvPr id="231" name="Imagem 27">
          <a:extLst>
            <a:ext uri="{FF2B5EF4-FFF2-40B4-BE49-F238E27FC236}">
              <a16:creationId xmlns:a16="http://schemas.microsoft.com/office/drawing/2014/main" id="{AFA89B1C-46A1-425A-A092-336FA918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5061" y="872166873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4277</xdr:row>
      <xdr:rowOff>80285</xdr:rowOff>
    </xdr:from>
    <xdr:ext cx="891266" cy="852589"/>
    <xdr:pic>
      <xdr:nvPicPr>
        <xdr:cNvPr id="232" name="Imagem 27">
          <a:extLst>
            <a:ext uri="{FF2B5EF4-FFF2-40B4-BE49-F238E27FC236}">
              <a16:creationId xmlns:a16="http://schemas.microsoft.com/office/drawing/2014/main" id="{00B0EBE7-D9DA-4D20-A145-295D8E591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893837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4277</xdr:row>
      <xdr:rowOff>80285</xdr:rowOff>
    </xdr:from>
    <xdr:ext cx="891266" cy="852589"/>
    <xdr:pic>
      <xdr:nvPicPr>
        <xdr:cNvPr id="233" name="Imagem 27">
          <a:extLst>
            <a:ext uri="{FF2B5EF4-FFF2-40B4-BE49-F238E27FC236}">
              <a16:creationId xmlns:a16="http://schemas.microsoft.com/office/drawing/2014/main" id="{BEFA63B6-A381-4818-B453-EB72988E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893837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4277</xdr:row>
      <xdr:rowOff>80285</xdr:rowOff>
    </xdr:from>
    <xdr:ext cx="891266" cy="852589"/>
    <xdr:pic>
      <xdr:nvPicPr>
        <xdr:cNvPr id="234" name="Imagem 27">
          <a:extLst>
            <a:ext uri="{FF2B5EF4-FFF2-40B4-BE49-F238E27FC236}">
              <a16:creationId xmlns:a16="http://schemas.microsoft.com/office/drawing/2014/main" id="{8A42CEF7-6993-4336-80A1-39D93558D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893837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4277</xdr:row>
      <xdr:rowOff>80285</xdr:rowOff>
    </xdr:from>
    <xdr:ext cx="891266" cy="852589"/>
    <xdr:pic>
      <xdr:nvPicPr>
        <xdr:cNvPr id="235" name="Imagem 27">
          <a:extLst>
            <a:ext uri="{FF2B5EF4-FFF2-40B4-BE49-F238E27FC236}">
              <a16:creationId xmlns:a16="http://schemas.microsoft.com/office/drawing/2014/main" id="{1BBA886C-D7EE-40B2-B556-623A73F6C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893837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4341</xdr:row>
      <xdr:rowOff>80285</xdr:rowOff>
    </xdr:from>
    <xdr:ext cx="891266" cy="852589"/>
    <xdr:pic>
      <xdr:nvPicPr>
        <xdr:cNvPr id="236" name="Imagem 27">
          <a:extLst>
            <a:ext uri="{FF2B5EF4-FFF2-40B4-BE49-F238E27FC236}">
              <a16:creationId xmlns:a16="http://schemas.microsoft.com/office/drawing/2014/main" id="{9AC2C05A-0912-4085-B04A-3A3C3714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08186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4341</xdr:row>
      <xdr:rowOff>80285</xdr:rowOff>
    </xdr:from>
    <xdr:ext cx="891266" cy="852589"/>
    <xdr:pic>
      <xdr:nvPicPr>
        <xdr:cNvPr id="237" name="Imagem 27">
          <a:extLst>
            <a:ext uri="{FF2B5EF4-FFF2-40B4-BE49-F238E27FC236}">
              <a16:creationId xmlns:a16="http://schemas.microsoft.com/office/drawing/2014/main" id="{7629854A-EA24-43A8-AAA3-9B7F34EAC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08186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4341</xdr:row>
      <xdr:rowOff>80285</xdr:rowOff>
    </xdr:from>
    <xdr:ext cx="891266" cy="852589"/>
    <xdr:pic>
      <xdr:nvPicPr>
        <xdr:cNvPr id="238" name="Imagem 27">
          <a:extLst>
            <a:ext uri="{FF2B5EF4-FFF2-40B4-BE49-F238E27FC236}">
              <a16:creationId xmlns:a16="http://schemas.microsoft.com/office/drawing/2014/main" id="{5CA73BC2-CE0C-4E50-9B85-F3405B3F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08186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4341</xdr:row>
      <xdr:rowOff>80285</xdr:rowOff>
    </xdr:from>
    <xdr:ext cx="891266" cy="852589"/>
    <xdr:pic>
      <xdr:nvPicPr>
        <xdr:cNvPr id="239" name="Imagem 27">
          <a:extLst>
            <a:ext uri="{FF2B5EF4-FFF2-40B4-BE49-F238E27FC236}">
              <a16:creationId xmlns:a16="http://schemas.microsoft.com/office/drawing/2014/main" id="{76EE47C1-9597-4970-87DE-7B3FAFFCE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08186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4405</xdr:row>
      <xdr:rowOff>80285</xdr:rowOff>
    </xdr:from>
    <xdr:ext cx="891266" cy="852589"/>
    <xdr:pic>
      <xdr:nvPicPr>
        <xdr:cNvPr id="244" name="Imagem 27">
          <a:extLst>
            <a:ext uri="{FF2B5EF4-FFF2-40B4-BE49-F238E27FC236}">
              <a16:creationId xmlns:a16="http://schemas.microsoft.com/office/drawing/2014/main" id="{F07BA3BD-4339-456D-9BB7-755847CCB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22534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4405</xdr:row>
      <xdr:rowOff>80285</xdr:rowOff>
    </xdr:from>
    <xdr:ext cx="891266" cy="852589"/>
    <xdr:pic>
      <xdr:nvPicPr>
        <xdr:cNvPr id="245" name="Imagem 27">
          <a:extLst>
            <a:ext uri="{FF2B5EF4-FFF2-40B4-BE49-F238E27FC236}">
              <a16:creationId xmlns:a16="http://schemas.microsoft.com/office/drawing/2014/main" id="{24E21FE5-0F85-4A8A-862F-F7D375ED3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22534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4405</xdr:row>
      <xdr:rowOff>80285</xdr:rowOff>
    </xdr:from>
    <xdr:ext cx="891266" cy="852589"/>
    <xdr:pic>
      <xdr:nvPicPr>
        <xdr:cNvPr id="246" name="Imagem 27">
          <a:extLst>
            <a:ext uri="{FF2B5EF4-FFF2-40B4-BE49-F238E27FC236}">
              <a16:creationId xmlns:a16="http://schemas.microsoft.com/office/drawing/2014/main" id="{E6B2092F-CDB8-40C0-BC29-322B7C3B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22534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4405</xdr:row>
      <xdr:rowOff>80285</xdr:rowOff>
    </xdr:from>
    <xdr:ext cx="891266" cy="852589"/>
    <xdr:pic>
      <xdr:nvPicPr>
        <xdr:cNvPr id="247" name="Imagem 27">
          <a:extLst>
            <a:ext uri="{FF2B5EF4-FFF2-40B4-BE49-F238E27FC236}">
              <a16:creationId xmlns:a16="http://schemas.microsoft.com/office/drawing/2014/main" id="{B6C4F6E4-D86C-44D4-84BE-D7DDCBC71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2253462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4437</xdr:row>
      <xdr:rowOff>0</xdr:rowOff>
    </xdr:from>
    <xdr:to>
      <xdr:col>22</xdr:col>
      <xdr:colOff>20877</xdr:colOff>
      <xdr:row>4459</xdr:row>
      <xdr:rowOff>187890</xdr:rowOff>
    </xdr:to>
    <xdr:graphicFrame macro="">
      <xdr:nvGraphicFramePr>
        <xdr:cNvPr id="251" name="Gráfico 250">
          <a:extLst>
            <a:ext uri="{FF2B5EF4-FFF2-40B4-BE49-F238E27FC236}">
              <a16:creationId xmlns:a16="http://schemas.microsoft.com/office/drawing/2014/main" id="{573A9849-5625-49DB-AECB-3461B24FB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4460</xdr:row>
      <xdr:rowOff>0</xdr:rowOff>
    </xdr:from>
    <xdr:to>
      <xdr:col>22</xdr:col>
      <xdr:colOff>31315</xdr:colOff>
      <xdr:row>4474</xdr:row>
      <xdr:rowOff>112734</xdr:rowOff>
    </xdr:to>
    <xdr:graphicFrame macro="">
      <xdr:nvGraphicFramePr>
        <xdr:cNvPr id="252" name="Gráfico 251">
          <a:extLst>
            <a:ext uri="{FF2B5EF4-FFF2-40B4-BE49-F238E27FC236}">
              <a16:creationId xmlns:a16="http://schemas.microsoft.com/office/drawing/2014/main" id="{61E47A3D-DA52-41C7-9E78-C5747B380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673555</xdr:colOff>
      <xdr:row>4505</xdr:row>
      <xdr:rowOff>80285</xdr:rowOff>
    </xdr:from>
    <xdr:ext cx="891266" cy="852589"/>
    <xdr:pic>
      <xdr:nvPicPr>
        <xdr:cNvPr id="264" name="Imagem 27">
          <a:extLst>
            <a:ext uri="{FF2B5EF4-FFF2-40B4-BE49-F238E27FC236}">
              <a16:creationId xmlns:a16="http://schemas.microsoft.com/office/drawing/2014/main" id="{D409750E-7349-4AAB-B0DB-7D4A447FC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4377" y="949730614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4505</xdr:row>
      <xdr:rowOff>80285</xdr:rowOff>
    </xdr:from>
    <xdr:ext cx="891266" cy="852589"/>
    <xdr:pic>
      <xdr:nvPicPr>
        <xdr:cNvPr id="265" name="Imagem 27">
          <a:extLst>
            <a:ext uri="{FF2B5EF4-FFF2-40B4-BE49-F238E27FC236}">
              <a16:creationId xmlns:a16="http://schemas.microsoft.com/office/drawing/2014/main" id="{F9F2D54D-B405-44F3-9299-60312C5D4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4377" y="949730614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4505</xdr:row>
      <xdr:rowOff>80285</xdr:rowOff>
    </xdr:from>
    <xdr:ext cx="891266" cy="852589"/>
    <xdr:pic>
      <xdr:nvPicPr>
        <xdr:cNvPr id="266" name="Imagem 27">
          <a:extLst>
            <a:ext uri="{FF2B5EF4-FFF2-40B4-BE49-F238E27FC236}">
              <a16:creationId xmlns:a16="http://schemas.microsoft.com/office/drawing/2014/main" id="{968E5A8C-1001-4CA7-85DE-C195E6A2D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4377" y="949730614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4505</xdr:row>
      <xdr:rowOff>80285</xdr:rowOff>
    </xdr:from>
    <xdr:ext cx="891266" cy="852589"/>
    <xdr:pic>
      <xdr:nvPicPr>
        <xdr:cNvPr id="267" name="Imagem 27">
          <a:extLst>
            <a:ext uri="{FF2B5EF4-FFF2-40B4-BE49-F238E27FC236}">
              <a16:creationId xmlns:a16="http://schemas.microsoft.com/office/drawing/2014/main" id="{A796917F-3EC1-471A-AAF2-1621E0CBC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4377" y="949730614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4537</xdr:row>
      <xdr:rowOff>0</xdr:rowOff>
    </xdr:from>
    <xdr:to>
      <xdr:col>22</xdr:col>
      <xdr:colOff>20877</xdr:colOff>
      <xdr:row>4559</xdr:row>
      <xdr:rowOff>187890</xdr:rowOff>
    </xdr:to>
    <xdr:graphicFrame macro="">
      <xdr:nvGraphicFramePr>
        <xdr:cNvPr id="268" name="Gráfico 267">
          <a:extLst>
            <a:ext uri="{FF2B5EF4-FFF2-40B4-BE49-F238E27FC236}">
              <a16:creationId xmlns:a16="http://schemas.microsoft.com/office/drawing/2014/main" id="{36C80913-9C40-43B6-86A3-E7B45227B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4560</xdr:row>
      <xdr:rowOff>0</xdr:rowOff>
    </xdr:from>
    <xdr:to>
      <xdr:col>22</xdr:col>
      <xdr:colOff>31315</xdr:colOff>
      <xdr:row>4574</xdr:row>
      <xdr:rowOff>112734</xdr:rowOff>
    </xdr:to>
    <xdr:graphicFrame macro="">
      <xdr:nvGraphicFramePr>
        <xdr:cNvPr id="269" name="Gráfico 268">
          <a:extLst>
            <a:ext uri="{FF2B5EF4-FFF2-40B4-BE49-F238E27FC236}">
              <a16:creationId xmlns:a16="http://schemas.microsoft.com/office/drawing/2014/main" id="{27379723-9DC0-46A1-9B1C-900B0B3C2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5</xdr:col>
      <xdr:colOff>673555</xdr:colOff>
      <xdr:row>4605</xdr:row>
      <xdr:rowOff>80285</xdr:rowOff>
    </xdr:from>
    <xdr:ext cx="891266" cy="852589"/>
    <xdr:pic>
      <xdr:nvPicPr>
        <xdr:cNvPr id="250" name="Imagem 27">
          <a:extLst>
            <a:ext uri="{FF2B5EF4-FFF2-40B4-BE49-F238E27FC236}">
              <a16:creationId xmlns:a16="http://schemas.microsoft.com/office/drawing/2014/main" id="{5F0C00E9-2608-4CF1-81ED-02A2EACA1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57815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4605</xdr:row>
      <xdr:rowOff>80285</xdr:rowOff>
    </xdr:from>
    <xdr:ext cx="891266" cy="852589"/>
    <xdr:pic>
      <xdr:nvPicPr>
        <xdr:cNvPr id="253" name="Imagem 27">
          <a:extLst>
            <a:ext uri="{FF2B5EF4-FFF2-40B4-BE49-F238E27FC236}">
              <a16:creationId xmlns:a16="http://schemas.microsoft.com/office/drawing/2014/main" id="{7F5BB44A-0F9F-4580-AC3B-51E55ADA7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57815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4605</xdr:row>
      <xdr:rowOff>80285</xdr:rowOff>
    </xdr:from>
    <xdr:ext cx="891266" cy="852589"/>
    <xdr:pic>
      <xdr:nvPicPr>
        <xdr:cNvPr id="254" name="Imagem 27">
          <a:extLst>
            <a:ext uri="{FF2B5EF4-FFF2-40B4-BE49-F238E27FC236}">
              <a16:creationId xmlns:a16="http://schemas.microsoft.com/office/drawing/2014/main" id="{BB381E97-BBE7-40EF-AEEC-1E9B0289B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57815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4605</xdr:row>
      <xdr:rowOff>80285</xdr:rowOff>
    </xdr:from>
    <xdr:ext cx="891266" cy="852589"/>
    <xdr:pic>
      <xdr:nvPicPr>
        <xdr:cNvPr id="255" name="Imagem 27">
          <a:extLst>
            <a:ext uri="{FF2B5EF4-FFF2-40B4-BE49-F238E27FC236}">
              <a16:creationId xmlns:a16="http://schemas.microsoft.com/office/drawing/2014/main" id="{F086642E-5B15-44C8-A662-A00F8553D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5781522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4637</xdr:row>
      <xdr:rowOff>0</xdr:rowOff>
    </xdr:from>
    <xdr:to>
      <xdr:col>22</xdr:col>
      <xdr:colOff>20877</xdr:colOff>
      <xdr:row>4659</xdr:row>
      <xdr:rowOff>180270</xdr:rowOff>
    </xdr:to>
    <xdr:graphicFrame macro="">
      <xdr:nvGraphicFramePr>
        <xdr:cNvPr id="256" name="Gráfico 255">
          <a:extLst>
            <a:ext uri="{FF2B5EF4-FFF2-40B4-BE49-F238E27FC236}">
              <a16:creationId xmlns:a16="http://schemas.microsoft.com/office/drawing/2014/main" id="{F9214A74-7A23-46E7-BA82-CD973E3DB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4660</xdr:row>
      <xdr:rowOff>0</xdr:rowOff>
    </xdr:from>
    <xdr:to>
      <xdr:col>22</xdr:col>
      <xdr:colOff>31315</xdr:colOff>
      <xdr:row>4674</xdr:row>
      <xdr:rowOff>112734</xdr:rowOff>
    </xdr:to>
    <xdr:graphicFrame macro="">
      <xdr:nvGraphicFramePr>
        <xdr:cNvPr id="257" name="Gráfico 256">
          <a:extLst>
            <a:ext uri="{FF2B5EF4-FFF2-40B4-BE49-F238E27FC236}">
              <a16:creationId xmlns:a16="http://schemas.microsoft.com/office/drawing/2014/main" id="{26A112BB-3433-442A-BB50-9C298D33B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5</xdr:col>
      <xdr:colOff>673555</xdr:colOff>
      <xdr:row>4705</xdr:row>
      <xdr:rowOff>80285</xdr:rowOff>
    </xdr:from>
    <xdr:ext cx="891266" cy="852589"/>
    <xdr:pic>
      <xdr:nvPicPr>
        <xdr:cNvPr id="240" name="Imagem 27">
          <a:extLst>
            <a:ext uri="{FF2B5EF4-FFF2-40B4-BE49-F238E27FC236}">
              <a16:creationId xmlns:a16="http://schemas.microsoft.com/office/drawing/2014/main" id="{1A7C3A18-616D-4C24-9667-6E07E8DAA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787473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4705</xdr:row>
      <xdr:rowOff>80285</xdr:rowOff>
    </xdr:from>
    <xdr:ext cx="891266" cy="852589"/>
    <xdr:pic>
      <xdr:nvPicPr>
        <xdr:cNvPr id="241" name="Imagem 27">
          <a:extLst>
            <a:ext uri="{FF2B5EF4-FFF2-40B4-BE49-F238E27FC236}">
              <a16:creationId xmlns:a16="http://schemas.microsoft.com/office/drawing/2014/main" id="{4A26F8DB-A383-4288-AC9C-76F00818A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787473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4705</xdr:row>
      <xdr:rowOff>80285</xdr:rowOff>
    </xdr:from>
    <xdr:ext cx="891266" cy="852589"/>
    <xdr:pic>
      <xdr:nvPicPr>
        <xdr:cNvPr id="242" name="Imagem 27">
          <a:extLst>
            <a:ext uri="{FF2B5EF4-FFF2-40B4-BE49-F238E27FC236}">
              <a16:creationId xmlns:a16="http://schemas.microsoft.com/office/drawing/2014/main" id="{8E1614E3-855B-41F2-ADFF-568D95C73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787473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4705</xdr:row>
      <xdr:rowOff>80285</xdr:rowOff>
    </xdr:from>
    <xdr:ext cx="891266" cy="852589"/>
    <xdr:pic>
      <xdr:nvPicPr>
        <xdr:cNvPr id="243" name="Imagem 27">
          <a:extLst>
            <a:ext uri="{FF2B5EF4-FFF2-40B4-BE49-F238E27FC236}">
              <a16:creationId xmlns:a16="http://schemas.microsoft.com/office/drawing/2014/main" id="{FD58D7FB-971E-4488-BB05-2DC960B3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7874736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4737</xdr:row>
      <xdr:rowOff>0</xdr:rowOff>
    </xdr:from>
    <xdr:to>
      <xdr:col>22</xdr:col>
      <xdr:colOff>20877</xdr:colOff>
      <xdr:row>4759</xdr:row>
      <xdr:rowOff>180270</xdr:rowOff>
    </xdr:to>
    <xdr:graphicFrame macro="">
      <xdr:nvGraphicFramePr>
        <xdr:cNvPr id="248" name="Gráfico 247">
          <a:extLst>
            <a:ext uri="{FF2B5EF4-FFF2-40B4-BE49-F238E27FC236}">
              <a16:creationId xmlns:a16="http://schemas.microsoft.com/office/drawing/2014/main" id="{CF993803-4E7B-4765-BC81-035CAE0B4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4760</xdr:row>
      <xdr:rowOff>0</xdr:rowOff>
    </xdr:from>
    <xdr:to>
      <xdr:col>22</xdr:col>
      <xdr:colOff>31315</xdr:colOff>
      <xdr:row>4774</xdr:row>
      <xdr:rowOff>112734</xdr:rowOff>
    </xdr:to>
    <xdr:graphicFrame macro="">
      <xdr:nvGraphicFramePr>
        <xdr:cNvPr id="249" name="Gráfico 248">
          <a:extLst>
            <a:ext uri="{FF2B5EF4-FFF2-40B4-BE49-F238E27FC236}">
              <a16:creationId xmlns:a16="http://schemas.microsoft.com/office/drawing/2014/main" id="{8F7276DB-6D29-4E84-A828-9C8007CFB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58" name="Imagem 27">
          <a:extLst>
            <a:ext uri="{FF2B5EF4-FFF2-40B4-BE49-F238E27FC236}">
              <a16:creationId xmlns:a16="http://schemas.microsoft.com/office/drawing/2014/main" id="{3D702C17-958E-4B75-A10A-F185EDEA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59" name="Imagem 27">
          <a:extLst>
            <a:ext uri="{FF2B5EF4-FFF2-40B4-BE49-F238E27FC236}">
              <a16:creationId xmlns:a16="http://schemas.microsoft.com/office/drawing/2014/main" id="{1E48E679-0E1D-4AA9-AF0E-D5EA9CC0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60" name="Imagem 27">
          <a:extLst>
            <a:ext uri="{FF2B5EF4-FFF2-40B4-BE49-F238E27FC236}">
              <a16:creationId xmlns:a16="http://schemas.microsoft.com/office/drawing/2014/main" id="{8E58C491-B39C-41A1-9857-40C67980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61" name="Imagem 27">
          <a:extLst>
            <a:ext uri="{FF2B5EF4-FFF2-40B4-BE49-F238E27FC236}">
              <a16:creationId xmlns:a16="http://schemas.microsoft.com/office/drawing/2014/main" id="{132AA618-4480-4EE0-B64A-24EF721F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4837</xdr:row>
      <xdr:rowOff>0</xdr:rowOff>
    </xdr:from>
    <xdr:to>
      <xdr:col>22</xdr:col>
      <xdr:colOff>20877</xdr:colOff>
      <xdr:row>4859</xdr:row>
      <xdr:rowOff>180270</xdr:rowOff>
    </xdr:to>
    <xdr:graphicFrame macro="">
      <xdr:nvGraphicFramePr>
        <xdr:cNvPr id="262" name="Gráfico 261">
          <a:extLst>
            <a:ext uri="{FF2B5EF4-FFF2-40B4-BE49-F238E27FC236}">
              <a16:creationId xmlns:a16="http://schemas.microsoft.com/office/drawing/2014/main" id="{4E451870-F195-4844-A14B-3E8C688667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4860</xdr:row>
      <xdr:rowOff>0</xdr:rowOff>
    </xdr:from>
    <xdr:to>
      <xdr:col>22</xdr:col>
      <xdr:colOff>31315</xdr:colOff>
      <xdr:row>4874</xdr:row>
      <xdr:rowOff>112734</xdr:rowOff>
    </xdr:to>
    <xdr:graphicFrame macro="">
      <xdr:nvGraphicFramePr>
        <xdr:cNvPr id="263" name="Gráfico 262">
          <a:extLst>
            <a:ext uri="{FF2B5EF4-FFF2-40B4-BE49-F238E27FC236}">
              <a16:creationId xmlns:a16="http://schemas.microsoft.com/office/drawing/2014/main" id="{9CAE4D81-B780-4D98-8676-A279CBB7F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70" name="Imagem 27">
          <a:extLst>
            <a:ext uri="{FF2B5EF4-FFF2-40B4-BE49-F238E27FC236}">
              <a16:creationId xmlns:a16="http://schemas.microsoft.com/office/drawing/2014/main" id="{546BB868-27F7-41AB-AEC3-A7D8FA11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71" name="Imagem 27">
          <a:extLst>
            <a:ext uri="{FF2B5EF4-FFF2-40B4-BE49-F238E27FC236}">
              <a16:creationId xmlns:a16="http://schemas.microsoft.com/office/drawing/2014/main" id="{F987CE40-C290-432E-8776-4CA0B961A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72" name="Imagem 27">
          <a:extLst>
            <a:ext uri="{FF2B5EF4-FFF2-40B4-BE49-F238E27FC236}">
              <a16:creationId xmlns:a16="http://schemas.microsoft.com/office/drawing/2014/main" id="{12334589-27DD-46E6-8113-6A906F90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4805</xdr:row>
      <xdr:rowOff>80285</xdr:rowOff>
    </xdr:from>
    <xdr:ext cx="891266" cy="852589"/>
    <xdr:pic>
      <xdr:nvPicPr>
        <xdr:cNvPr id="273" name="Imagem 27">
          <a:extLst>
            <a:ext uri="{FF2B5EF4-FFF2-40B4-BE49-F238E27FC236}">
              <a16:creationId xmlns:a16="http://schemas.microsoft.com/office/drawing/2014/main" id="{BA258E4F-9E49-4961-8F47-033A20CA1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99967950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4837</xdr:row>
      <xdr:rowOff>0</xdr:rowOff>
    </xdr:from>
    <xdr:to>
      <xdr:col>22</xdr:col>
      <xdr:colOff>20877</xdr:colOff>
      <xdr:row>4859</xdr:row>
      <xdr:rowOff>180270</xdr:rowOff>
    </xdr:to>
    <xdr:graphicFrame macro="">
      <xdr:nvGraphicFramePr>
        <xdr:cNvPr id="274" name="Gráfico 273">
          <a:extLst>
            <a:ext uri="{FF2B5EF4-FFF2-40B4-BE49-F238E27FC236}">
              <a16:creationId xmlns:a16="http://schemas.microsoft.com/office/drawing/2014/main" id="{6C8ECEEF-AA9B-4934-AA33-7F2A0AEF3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0</xdr:colOff>
      <xdr:row>4860</xdr:row>
      <xdr:rowOff>0</xdr:rowOff>
    </xdr:from>
    <xdr:to>
      <xdr:col>22</xdr:col>
      <xdr:colOff>31315</xdr:colOff>
      <xdr:row>4874</xdr:row>
      <xdr:rowOff>112734</xdr:rowOff>
    </xdr:to>
    <xdr:graphicFrame macro="">
      <xdr:nvGraphicFramePr>
        <xdr:cNvPr id="275" name="Gráfico 274">
          <a:extLst>
            <a:ext uri="{FF2B5EF4-FFF2-40B4-BE49-F238E27FC236}">
              <a16:creationId xmlns:a16="http://schemas.microsoft.com/office/drawing/2014/main" id="{8B45BF18-BF04-4B1E-B877-9509ECF8E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76" name="Imagem 27">
          <a:extLst>
            <a:ext uri="{FF2B5EF4-FFF2-40B4-BE49-F238E27FC236}">
              <a16:creationId xmlns:a16="http://schemas.microsoft.com/office/drawing/2014/main" id="{161733EB-FBA7-4E3F-8061-2E5B3A5DC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77" name="Imagem 27">
          <a:extLst>
            <a:ext uri="{FF2B5EF4-FFF2-40B4-BE49-F238E27FC236}">
              <a16:creationId xmlns:a16="http://schemas.microsoft.com/office/drawing/2014/main" id="{FFA17E25-DAB4-4DC9-970E-E48F6D40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78" name="Imagem 27">
          <a:extLst>
            <a:ext uri="{FF2B5EF4-FFF2-40B4-BE49-F238E27FC236}">
              <a16:creationId xmlns:a16="http://schemas.microsoft.com/office/drawing/2014/main" id="{A8B1B8D6-4873-4359-889F-C6F5673B0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79" name="Imagem 27">
          <a:extLst>
            <a:ext uri="{FF2B5EF4-FFF2-40B4-BE49-F238E27FC236}">
              <a16:creationId xmlns:a16="http://schemas.microsoft.com/office/drawing/2014/main" id="{D3D7CECA-9002-4B8F-B000-A42834829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4937</xdr:row>
      <xdr:rowOff>0</xdr:rowOff>
    </xdr:from>
    <xdr:to>
      <xdr:col>22</xdr:col>
      <xdr:colOff>20877</xdr:colOff>
      <xdr:row>4959</xdr:row>
      <xdr:rowOff>180270</xdr:rowOff>
    </xdr:to>
    <xdr:graphicFrame macro="">
      <xdr:nvGraphicFramePr>
        <xdr:cNvPr id="280" name="Gráfico 279">
          <a:extLst>
            <a:ext uri="{FF2B5EF4-FFF2-40B4-BE49-F238E27FC236}">
              <a16:creationId xmlns:a16="http://schemas.microsoft.com/office/drawing/2014/main" id="{35D26725-0285-4CD6-B7BE-BA66C038A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0</xdr:colOff>
      <xdr:row>4960</xdr:row>
      <xdr:rowOff>0</xdr:rowOff>
    </xdr:from>
    <xdr:to>
      <xdr:col>22</xdr:col>
      <xdr:colOff>31315</xdr:colOff>
      <xdr:row>4974</xdr:row>
      <xdr:rowOff>112734</xdr:rowOff>
    </xdr:to>
    <xdr:graphicFrame macro="">
      <xdr:nvGraphicFramePr>
        <xdr:cNvPr id="281" name="Gráfico 280">
          <a:extLst>
            <a:ext uri="{FF2B5EF4-FFF2-40B4-BE49-F238E27FC236}">
              <a16:creationId xmlns:a16="http://schemas.microsoft.com/office/drawing/2014/main" id="{C9ADEFAA-3141-45D6-B99C-E799438B6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82" name="Imagem 27">
          <a:extLst>
            <a:ext uri="{FF2B5EF4-FFF2-40B4-BE49-F238E27FC236}">
              <a16:creationId xmlns:a16="http://schemas.microsoft.com/office/drawing/2014/main" id="{DA8CB4C4-3C36-4653-8C40-75BF6575C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83" name="Imagem 27">
          <a:extLst>
            <a:ext uri="{FF2B5EF4-FFF2-40B4-BE49-F238E27FC236}">
              <a16:creationId xmlns:a16="http://schemas.microsoft.com/office/drawing/2014/main" id="{26764E99-168D-4FA2-9602-F99CA0664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84" name="Imagem 27">
          <a:extLst>
            <a:ext uri="{FF2B5EF4-FFF2-40B4-BE49-F238E27FC236}">
              <a16:creationId xmlns:a16="http://schemas.microsoft.com/office/drawing/2014/main" id="{ABD92B45-6229-4173-802D-28EFEDE62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4905</xdr:row>
      <xdr:rowOff>80285</xdr:rowOff>
    </xdr:from>
    <xdr:ext cx="891266" cy="852589"/>
    <xdr:pic>
      <xdr:nvPicPr>
        <xdr:cNvPr id="285" name="Imagem 27">
          <a:extLst>
            <a:ext uri="{FF2B5EF4-FFF2-40B4-BE49-F238E27FC236}">
              <a16:creationId xmlns:a16="http://schemas.microsoft.com/office/drawing/2014/main" id="{9AD7CF11-9FDB-43A9-A240-AF0AE5818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2061164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4937</xdr:row>
      <xdr:rowOff>0</xdr:rowOff>
    </xdr:from>
    <xdr:to>
      <xdr:col>22</xdr:col>
      <xdr:colOff>20877</xdr:colOff>
      <xdr:row>4959</xdr:row>
      <xdr:rowOff>180270</xdr:rowOff>
    </xdr:to>
    <xdr:graphicFrame macro="">
      <xdr:nvGraphicFramePr>
        <xdr:cNvPr id="286" name="Gráfico 285">
          <a:extLst>
            <a:ext uri="{FF2B5EF4-FFF2-40B4-BE49-F238E27FC236}">
              <a16:creationId xmlns:a16="http://schemas.microsoft.com/office/drawing/2014/main" id="{8D29F40C-F36F-4D2E-8AA6-6CB4EED21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0</xdr:colOff>
      <xdr:row>4960</xdr:row>
      <xdr:rowOff>0</xdr:rowOff>
    </xdr:from>
    <xdr:to>
      <xdr:col>22</xdr:col>
      <xdr:colOff>31315</xdr:colOff>
      <xdr:row>4974</xdr:row>
      <xdr:rowOff>112734</xdr:rowOff>
    </xdr:to>
    <xdr:graphicFrame macro="">
      <xdr:nvGraphicFramePr>
        <xdr:cNvPr id="287" name="Gráfico 286">
          <a:extLst>
            <a:ext uri="{FF2B5EF4-FFF2-40B4-BE49-F238E27FC236}">
              <a16:creationId xmlns:a16="http://schemas.microsoft.com/office/drawing/2014/main" id="{7B6D169F-620A-4606-AA0E-099E8D75F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88" name="Imagem 27">
          <a:extLst>
            <a:ext uri="{FF2B5EF4-FFF2-40B4-BE49-F238E27FC236}">
              <a16:creationId xmlns:a16="http://schemas.microsoft.com/office/drawing/2014/main" id="{A40071B2-8ED2-41F4-AF78-4675B4DD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89" name="Imagem 27">
          <a:extLst>
            <a:ext uri="{FF2B5EF4-FFF2-40B4-BE49-F238E27FC236}">
              <a16:creationId xmlns:a16="http://schemas.microsoft.com/office/drawing/2014/main" id="{11DFD116-5246-4C10-8BE0-40D563656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90" name="Imagem 27">
          <a:extLst>
            <a:ext uri="{FF2B5EF4-FFF2-40B4-BE49-F238E27FC236}">
              <a16:creationId xmlns:a16="http://schemas.microsoft.com/office/drawing/2014/main" id="{3AFB9F5E-9D24-4424-89B0-403012031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91" name="Imagem 27">
          <a:extLst>
            <a:ext uri="{FF2B5EF4-FFF2-40B4-BE49-F238E27FC236}">
              <a16:creationId xmlns:a16="http://schemas.microsoft.com/office/drawing/2014/main" id="{53A70F70-2DC8-48F5-9A05-A589A177D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5037</xdr:row>
      <xdr:rowOff>0</xdr:rowOff>
    </xdr:from>
    <xdr:to>
      <xdr:col>22</xdr:col>
      <xdr:colOff>20877</xdr:colOff>
      <xdr:row>5059</xdr:row>
      <xdr:rowOff>180270</xdr:rowOff>
    </xdr:to>
    <xdr:graphicFrame macro="">
      <xdr:nvGraphicFramePr>
        <xdr:cNvPr id="292" name="Gráfico 291">
          <a:extLst>
            <a:ext uri="{FF2B5EF4-FFF2-40B4-BE49-F238E27FC236}">
              <a16:creationId xmlns:a16="http://schemas.microsoft.com/office/drawing/2014/main" id="{E7497DA8-B164-47F9-A8BB-982AF5B58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</xdr:col>
      <xdr:colOff>0</xdr:colOff>
      <xdr:row>5060</xdr:row>
      <xdr:rowOff>0</xdr:rowOff>
    </xdr:from>
    <xdr:to>
      <xdr:col>22</xdr:col>
      <xdr:colOff>31315</xdr:colOff>
      <xdr:row>5074</xdr:row>
      <xdr:rowOff>112734</xdr:rowOff>
    </xdr:to>
    <xdr:graphicFrame macro="">
      <xdr:nvGraphicFramePr>
        <xdr:cNvPr id="293" name="Gráfico 292">
          <a:extLst>
            <a:ext uri="{FF2B5EF4-FFF2-40B4-BE49-F238E27FC236}">
              <a16:creationId xmlns:a16="http://schemas.microsoft.com/office/drawing/2014/main" id="{4FF70F6D-F90D-41A2-8C7A-29C9220D6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94" name="Imagem 27">
          <a:extLst>
            <a:ext uri="{FF2B5EF4-FFF2-40B4-BE49-F238E27FC236}">
              <a16:creationId xmlns:a16="http://schemas.microsoft.com/office/drawing/2014/main" id="{CC63031F-E676-4111-AAA3-DA15319FF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95" name="Imagem 27">
          <a:extLst>
            <a:ext uri="{FF2B5EF4-FFF2-40B4-BE49-F238E27FC236}">
              <a16:creationId xmlns:a16="http://schemas.microsoft.com/office/drawing/2014/main" id="{E3DF5B41-BCB4-4F29-9E86-7E6F0D537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96" name="Imagem 27">
          <a:extLst>
            <a:ext uri="{FF2B5EF4-FFF2-40B4-BE49-F238E27FC236}">
              <a16:creationId xmlns:a16="http://schemas.microsoft.com/office/drawing/2014/main" id="{6BBBFEE5-7BAD-41BA-9CCD-74FC2CB50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5005</xdr:row>
      <xdr:rowOff>80285</xdr:rowOff>
    </xdr:from>
    <xdr:ext cx="891266" cy="852589"/>
    <xdr:pic>
      <xdr:nvPicPr>
        <xdr:cNvPr id="297" name="Imagem 27">
          <a:extLst>
            <a:ext uri="{FF2B5EF4-FFF2-40B4-BE49-F238E27FC236}">
              <a16:creationId xmlns:a16="http://schemas.microsoft.com/office/drawing/2014/main" id="{52570180-12E6-4C10-870F-291C0B761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4154378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5037</xdr:row>
      <xdr:rowOff>0</xdr:rowOff>
    </xdr:from>
    <xdr:to>
      <xdr:col>22</xdr:col>
      <xdr:colOff>20877</xdr:colOff>
      <xdr:row>5059</xdr:row>
      <xdr:rowOff>180270</xdr:rowOff>
    </xdr:to>
    <xdr:graphicFrame macro="">
      <xdr:nvGraphicFramePr>
        <xdr:cNvPr id="298" name="Gráfico 297">
          <a:extLst>
            <a:ext uri="{FF2B5EF4-FFF2-40B4-BE49-F238E27FC236}">
              <a16:creationId xmlns:a16="http://schemas.microsoft.com/office/drawing/2014/main" id="{134C1BF3-A020-4F2D-ACC6-97B83D80C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</xdr:col>
      <xdr:colOff>0</xdr:colOff>
      <xdr:row>5060</xdr:row>
      <xdr:rowOff>0</xdr:rowOff>
    </xdr:from>
    <xdr:to>
      <xdr:col>22</xdr:col>
      <xdr:colOff>31315</xdr:colOff>
      <xdr:row>5074</xdr:row>
      <xdr:rowOff>112734</xdr:rowOff>
    </xdr:to>
    <xdr:graphicFrame macro="">
      <xdr:nvGraphicFramePr>
        <xdr:cNvPr id="299" name="Gráfico 298">
          <a:extLst>
            <a:ext uri="{FF2B5EF4-FFF2-40B4-BE49-F238E27FC236}">
              <a16:creationId xmlns:a16="http://schemas.microsoft.com/office/drawing/2014/main" id="{70E1010B-9386-4ACC-9B8E-8A7B45904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0" name="Imagem 27">
          <a:extLst>
            <a:ext uri="{FF2B5EF4-FFF2-40B4-BE49-F238E27FC236}">
              <a16:creationId xmlns:a16="http://schemas.microsoft.com/office/drawing/2014/main" id="{5ABE5E52-A77C-4955-AEA2-906A32DAD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1" name="Imagem 27">
          <a:extLst>
            <a:ext uri="{FF2B5EF4-FFF2-40B4-BE49-F238E27FC236}">
              <a16:creationId xmlns:a16="http://schemas.microsoft.com/office/drawing/2014/main" id="{C097BA66-CE68-4218-8A53-0E58C6324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2" name="Imagem 27">
          <a:extLst>
            <a:ext uri="{FF2B5EF4-FFF2-40B4-BE49-F238E27FC236}">
              <a16:creationId xmlns:a16="http://schemas.microsoft.com/office/drawing/2014/main" id="{2354CC3B-4240-4992-A852-96304EFA8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3" name="Imagem 27">
          <a:extLst>
            <a:ext uri="{FF2B5EF4-FFF2-40B4-BE49-F238E27FC236}">
              <a16:creationId xmlns:a16="http://schemas.microsoft.com/office/drawing/2014/main" id="{A5C5EE8F-4A47-41E1-9DD7-5B328BD53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5137</xdr:row>
      <xdr:rowOff>0</xdr:rowOff>
    </xdr:from>
    <xdr:to>
      <xdr:col>22</xdr:col>
      <xdr:colOff>20877</xdr:colOff>
      <xdr:row>5159</xdr:row>
      <xdr:rowOff>180270</xdr:rowOff>
    </xdr:to>
    <xdr:graphicFrame macro="">
      <xdr:nvGraphicFramePr>
        <xdr:cNvPr id="304" name="Gráfico 303">
          <a:extLst>
            <a:ext uri="{FF2B5EF4-FFF2-40B4-BE49-F238E27FC236}">
              <a16:creationId xmlns:a16="http://schemas.microsoft.com/office/drawing/2014/main" id="{31D22EBA-9D57-4258-AE91-A0DA5B673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</xdr:col>
      <xdr:colOff>0</xdr:colOff>
      <xdr:row>5160</xdr:row>
      <xdr:rowOff>0</xdr:rowOff>
    </xdr:from>
    <xdr:to>
      <xdr:col>22</xdr:col>
      <xdr:colOff>31315</xdr:colOff>
      <xdr:row>5174</xdr:row>
      <xdr:rowOff>112734</xdr:rowOff>
    </xdr:to>
    <xdr:graphicFrame macro="">
      <xdr:nvGraphicFramePr>
        <xdr:cNvPr id="305" name="Gráfico 304">
          <a:extLst>
            <a:ext uri="{FF2B5EF4-FFF2-40B4-BE49-F238E27FC236}">
              <a16:creationId xmlns:a16="http://schemas.microsoft.com/office/drawing/2014/main" id="{89CF2792-3936-4F63-9FCF-F86E6BEAD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6" name="Imagem 27">
          <a:extLst>
            <a:ext uri="{FF2B5EF4-FFF2-40B4-BE49-F238E27FC236}">
              <a16:creationId xmlns:a16="http://schemas.microsoft.com/office/drawing/2014/main" id="{72AFC676-05C6-46EC-A199-59181276F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7" name="Imagem 27">
          <a:extLst>
            <a:ext uri="{FF2B5EF4-FFF2-40B4-BE49-F238E27FC236}">
              <a16:creationId xmlns:a16="http://schemas.microsoft.com/office/drawing/2014/main" id="{8F11D7F6-2B00-4CF3-8335-7B48DC860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8" name="Imagem 27">
          <a:extLst>
            <a:ext uri="{FF2B5EF4-FFF2-40B4-BE49-F238E27FC236}">
              <a16:creationId xmlns:a16="http://schemas.microsoft.com/office/drawing/2014/main" id="{25EB02BF-B930-45A6-BDD1-5612E62DC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5105</xdr:row>
      <xdr:rowOff>80285</xdr:rowOff>
    </xdr:from>
    <xdr:ext cx="891266" cy="852589"/>
    <xdr:pic>
      <xdr:nvPicPr>
        <xdr:cNvPr id="309" name="Imagem 27">
          <a:extLst>
            <a:ext uri="{FF2B5EF4-FFF2-40B4-BE49-F238E27FC236}">
              <a16:creationId xmlns:a16="http://schemas.microsoft.com/office/drawing/2014/main" id="{DFDABC03-E7D0-44A8-8581-60D6807EA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6247592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5137</xdr:row>
      <xdr:rowOff>0</xdr:rowOff>
    </xdr:from>
    <xdr:to>
      <xdr:col>22</xdr:col>
      <xdr:colOff>20877</xdr:colOff>
      <xdr:row>5159</xdr:row>
      <xdr:rowOff>180270</xdr:rowOff>
    </xdr:to>
    <xdr:graphicFrame macro="">
      <xdr:nvGraphicFramePr>
        <xdr:cNvPr id="310" name="Gráfico 309">
          <a:extLst>
            <a:ext uri="{FF2B5EF4-FFF2-40B4-BE49-F238E27FC236}">
              <a16:creationId xmlns:a16="http://schemas.microsoft.com/office/drawing/2014/main" id="{00187061-8740-4D62-93ED-D23BF0BDE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</xdr:col>
      <xdr:colOff>0</xdr:colOff>
      <xdr:row>5160</xdr:row>
      <xdr:rowOff>0</xdr:rowOff>
    </xdr:from>
    <xdr:to>
      <xdr:col>22</xdr:col>
      <xdr:colOff>31315</xdr:colOff>
      <xdr:row>5174</xdr:row>
      <xdr:rowOff>112734</xdr:rowOff>
    </xdr:to>
    <xdr:graphicFrame macro="">
      <xdr:nvGraphicFramePr>
        <xdr:cNvPr id="311" name="Gráfico 310">
          <a:extLst>
            <a:ext uri="{FF2B5EF4-FFF2-40B4-BE49-F238E27FC236}">
              <a16:creationId xmlns:a16="http://schemas.microsoft.com/office/drawing/2014/main" id="{03029542-E6DB-43BC-B91D-79FCA565C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24" name="Imagem 27">
          <a:extLst>
            <a:ext uri="{FF2B5EF4-FFF2-40B4-BE49-F238E27FC236}">
              <a16:creationId xmlns:a16="http://schemas.microsoft.com/office/drawing/2014/main" id="{12EBEAE3-FF9D-4B76-9DD9-BAD6A19A5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25" name="Imagem 27">
          <a:extLst>
            <a:ext uri="{FF2B5EF4-FFF2-40B4-BE49-F238E27FC236}">
              <a16:creationId xmlns:a16="http://schemas.microsoft.com/office/drawing/2014/main" id="{9C57047B-5C9B-4EE0-9EB0-A3928C2A3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26" name="Imagem 27">
          <a:extLst>
            <a:ext uri="{FF2B5EF4-FFF2-40B4-BE49-F238E27FC236}">
              <a16:creationId xmlns:a16="http://schemas.microsoft.com/office/drawing/2014/main" id="{1C6DEED4-122C-41CC-8959-268F6771D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27" name="Imagem 27">
          <a:extLst>
            <a:ext uri="{FF2B5EF4-FFF2-40B4-BE49-F238E27FC236}">
              <a16:creationId xmlns:a16="http://schemas.microsoft.com/office/drawing/2014/main" id="{7F5D2576-0797-473E-A053-8E998AA19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5237</xdr:row>
      <xdr:rowOff>0</xdr:rowOff>
    </xdr:from>
    <xdr:to>
      <xdr:col>21</xdr:col>
      <xdr:colOff>30480</xdr:colOff>
      <xdr:row>5259</xdr:row>
      <xdr:rowOff>180270</xdr:rowOff>
    </xdr:to>
    <xdr:graphicFrame macro="">
      <xdr:nvGraphicFramePr>
        <xdr:cNvPr id="328" name="Gráfico 327">
          <a:extLst>
            <a:ext uri="{FF2B5EF4-FFF2-40B4-BE49-F238E27FC236}">
              <a16:creationId xmlns:a16="http://schemas.microsoft.com/office/drawing/2014/main" id="{4D757488-4738-4A4B-B8D8-9F7D68F4C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</xdr:col>
      <xdr:colOff>22859</xdr:colOff>
      <xdr:row>5260</xdr:row>
      <xdr:rowOff>0</xdr:rowOff>
    </xdr:from>
    <xdr:to>
      <xdr:col>21</xdr:col>
      <xdr:colOff>60960</xdr:colOff>
      <xdr:row>5274</xdr:row>
      <xdr:rowOff>112734</xdr:rowOff>
    </xdr:to>
    <xdr:graphicFrame macro="">
      <xdr:nvGraphicFramePr>
        <xdr:cNvPr id="329" name="Gráfico 328">
          <a:extLst>
            <a:ext uri="{FF2B5EF4-FFF2-40B4-BE49-F238E27FC236}">
              <a16:creationId xmlns:a16="http://schemas.microsoft.com/office/drawing/2014/main" id="{ED612476-1057-4132-AB73-4C939A43A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30" name="Imagem 27">
          <a:extLst>
            <a:ext uri="{FF2B5EF4-FFF2-40B4-BE49-F238E27FC236}">
              <a16:creationId xmlns:a16="http://schemas.microsoft.com/office/drawing/2014/main" id="{8CE7786B-5605-486A-A640-BD65048EE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31" name="Imagem 27">
          <a:extLst>
            <a:ext uri="{FF2B5EF4-FFF2-40B4-BE49-F238E27FC236}">
              <a16:creationId xmlns:a16="http://schemas.microsoft.com/office/drawing/2014/main" id="{33906D03-1A8D-4DF2-8092-91201065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32" name="Imagem 27">
          <a:extLst>
            <a:ext uri="{FF2B5EF4-FFF2-40B4-BE49-F238E27FC236}">
              <a16:creationId xmlns:a16="http://schemas.microsoft.com/office/drawing/2014/main" id="{0DD96441-7FFD-45AF-8EAA-D00A3DE4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5205</xdr:row>
      <xdr:rowOff>80285</xdr:rowOff>
    </xdr:from>
    <xdr:ext cx="891266" cy="852589"/>
    <xdr:pic>
      <xdr:nvPicPr>
        <xdr:cNvPr id="333" name="Imagem 27">
          <a:extLst>
            <a:ext uri="{FF2B5EF4-FFF2-40B4-BE49-F238E27FC236}">
              <a16:creationId xmlns:a16="http://schemas.microsoft.com/office/drawing/2014/main" id="{941DF830-5CF5-4676-8C67-8BB7181DE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08340806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5260</xdr:row>
      <xdr:rowOff>0</xdr:rowOff>
    </xdr:from>
    <xdr:to>
      <xdr:col>21</xdr:col>
      <xdr:colOff>53340</xdr:colOff>
      <xdr:row>5274</xdr:row>
      <xdr:rowOff>112734</xdr:rowOff>
    </xdr:to>
    <xdr:graphicFrame macro="">
      <xdr:nvGraphicFramePr>
        <xdr:cNvPr id="335" name="Gráfico 334">
          <a:extLst>
            <a:ext uri="{FF2B5EF4-FFF2-40B4-BE49-F238E27FC236}">
              <a16:creationId xmlns:a16="http://schemas.microsoft.com/office/drawing/2014/main" id="{C36E60E8-8983-45B6-9DD9-8B76EDDE0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12" name="Imagem 27">
          <a:extLst>
            <a:ext uri="{FF2B5EF4-FFF2-40B4-BE49-F238E27FC236}">
              <a16:creationId xmlns:a16="http://schemas.microsoft.com/office/drawing/2014/main" id="{ED4FE0F8-849D-4D35-B4DA-A74155493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13" name="Imagem 27">
          <a:extLst>
            <a:ext uri="{FF2B5EF4-FFF2-40B4-BE49-F238E27FC236}">
              <a16:creationId xmlns:a16="http://schemas.microsoft.com/office/drawing/2014/main" id="{5F6DC248-AB81-4D3D-8EA5-CD9E30C48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14" name="Imagem 27">
          <a:extLst>
            <a:ext uri="{FF2B5EF4-FFF2-40B4-BE49-F238E27FC236}">
              <a16:creationId xmlns:a16="http://schemas.microsoft.com/office/drawing/2014/main" id="{4F0AB1EB-9CDD-4CEC-BA1C-7F02D890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15" name="Imagem 27">
          <a:extLst>
            <a:ext uri="{FF2B5EF4-FFF2-40B4-BE49-F238E27FC236}">
              <a16:creationId xmlns:a16="http://schemas.microsoft.com/office/drawing/2014/main" id="{1DD688BA-E531-409F-ABB8-1F52CAEC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5337</xdr:row>
      <xdr:rowOff>0</xdr:rowOff>
    </xdr:from>
    <xdr:to>
      <xdr:col>21</xdr:col>
      <xdr:colOff>30480</xdr:colOff>
      <xdr:row>5359</xdr:row>
      <xdr:rowOff>180270</xdr:rowOff>
    </xdr:to>
    <xdr:graphicFrame macro="">
      <xdr:nvGraphicFramePr>
        <xdr:cNvPr id="316" name="Gráfico 315">
          <a:extLst>
            <a:ext uri="{FF2B5EF4-FFF2-40B4-BE49-F238E27FC236}">
              <a16:creationId xmlns:a16="http://schemas.microsoft.com/office/drawing/2014/main" id="{C8A3B038-A16A-4855-B17E-54D85186A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4</xdr:col>
      <xdr:colOff>22859</xdr:colOff>
      <xdr:row>5360</xdr:row>
      <xdr:rowOff>129540</xdr:rowOff>
    </xdr:from>
    <xdr:to>
      <xdr:col>21</xdr:col>
      <xdr:colOff>60960</xdr:colOff>
      <xdr:row>5374</xdr:row>
      <xdr:rowOff>112734</xdr:rowOff>
    </xdr:to>
    <xdr:graphicFrame macro="">
      <xdr:nvGraphicFramePr>
        <xdr:cNvPr id="317" name="Gráfico 316">
          <a:extLst>
            <a:ext uri="{FF2B5EF4-FFF2-40B4-BE49-F238E27FC236}">
              <a16:creationId xmlns:a16="http://schemas.microsoft.com/office/drawing/2014/main" id="{8B232AA5-4FB9-4E04-B9AA-896C4C0AE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18" name="Imagem 27">
          <a:extLst>
            <a:ext uri="{FF2B5EF4-FFF2-40B4-BE49-F238E27FC236}">
              <a16:creationId xmlns:a16="http://schemas.microsoft.com/office/drawing/2014/main" id="{07B4711B-0A3C-4680-BA1A-984E52A9F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19" name="Imagem 27">
          <a:extLst>
            <a:ext uri="{FF2B5EF4-FFF2-40B4-BE49-F238E27FC236}">
              <a16:creationId xmlns:a16="http://schemas.microsoft.com/office/drawing/2014/main" id="{12001E32-7777-4EA7-AE98-6FD8CEE07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20" name="Imagem 27">
          <a:extLst>
            <a:ext uri="{FF2B5EF4-FFF2-40B4-BE49-F238E27FC236}">
              <a16:creationId xmlns:a16="http://schemas.microsoft.com/office/drawing/2014/main" id="{E7718157-EDB5-4B5C-9B7E-44C0BC30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5305</xdr:row>
      <xdr:rowOff>80285</xdr:rowOff>
    </xdr:from>
    <xdr:ext cx="891266" cy="852589"/>
    <xdr:pic>
      <xdr:nvPicPr>
        <xdr:cNvPr id="321" name="Imagem 27">
          <a:extLst>
            <a:ext uri="{FF2B5EF4-FFF2-40B4-BE49-F238E27FC236}">
              <a16:creationId xmlns:a16="http://schemas.microsoft.com/office/drawing/2014/main" id="{763BEE49-6198-4CA0-B23D-6E63FF86C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0434020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5360</xdr:row>
      <xdr:rowOff>144780</xdr:rowOff>
    </xdr:from>
    <xdr:to>
      <xdr:col>21</xdr:col>
      <xdr:colOff>53340</xdr:colOff>
      <xdr:row>5374</xdr:row>
      <xdr:rowOff>112734</xdr:rowOff>
    </xdr:to>
    <xdr:graphicFrame macro="">
      <xdr:nvGraphicFramePr>
        <xdr:cNvPr id="322" name="Gráfico 321">
          <a:extLst>
            <a:ext uri="{FF2B5EF4-FFF2-40B4-BE49-F238E27FC236}">
              <a16:creationId xmlns:a16="http://schemas.microsoft.com/office/drawing/2014/main" id="{B57B3B8F-A2A0-42A1-A391-8CC2145DF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23" name="Imagem 27">
          <a:extLst>
            <a:ext uri="{FF2B5EF4-FFF2-40B4-BE49-F238E27FC236}">
              <a16:creationId xmlns:a16="http://schemas.microsoft.com/office/drawing/2014/main" id="{89F29201-DF1D-425D-9985-883EEEA65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34" name="Imagem 27">
          <a:extLst>
            <a:ext uri="{FF2B5EF4-FFF2-40B4-BE49-F238E27FC236}">
              <a16:creationId xmlns:a16="http://schemas.microsoft.com/office/drawing/2014/main" id="{11E5FB6E-036A-453F-8924-BBF328D89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36" name="Imagem 27">
          <a:extLst>
            <a:ext uri="{FF2B5EF4-FFF2-40B4-BE49-F238E27FC236}">
              <a16:creationId xmlns:a16="http://schemas.microsoft.com/office/drawing/2014/main" id="{CBAC4CDB-90DB-46CA-84BD-6F44E39A3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37" name="Imagem 27">
          <a:extLst>
            <a:ext uri="{FF2B5EF4-FFF2-40B4-BE49-F238E27FC236}">
              <a16:creationId xmlns:a16="http://schemas.microsoft.com/office/drawing/2014/main" id="{0D5E4014-E784-4C92-AC5A-EAED5CC35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5437</xdr:row>
      <xdr:rowOff>0</xdr:rowOff>
    </xdr:from>
    <xdr:to>
      <xdr:col>21</xdr:col>
      <xdr:colOff>30480</xdr:colOff>
      <xdr:row>5459</xdr:row>
      <xdr:rowOff>180270</xdr:rowOff>
    </xdr:to>
    <xdr:graphicFrame macro="">
      <xdr:nvGraphicFramePr>
        <xdr:cNvPr id="338" name="Gráfico 337">
          <a:extLst>
            <a:ext uri="{FF2B5EF4-FFF2-40B4-BE49-F238E27FC236}">
              <a16:creationId xmlns:a16="http://schemas.microsoft.com/office/drawing/2014/main" id="{6E8880C9-7E93-49A6-8642-86F9EF6B7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</xdr:col>
      <xdr:colOff>22859</xdr:colOff>
      <xdr:row>5460</xdr:row>
      <xdr:rowOff>129540</xdr:rowOff>
    </xdr:from>
    <xdr:to>
      <xdr:col>21</xdr:col>
      <xdr:colOff>60960</xdr:colOff>
      <xdr:row>5474</xdr:row>
      <xdr:rowOff>112734</xdr:rowOff>
    </xdr:to>
    <xdr:graphicFrame macro="">
      <xdr:nvGraphicFramePr>
        <xdr:cNvPr id="339" name="Gráfico 338">
          <a:extLst>
            <a:ext uri="{FF2B5EF4-FFF2-40B4-BE49-F238E27FC236}">
              <a16:creationId xmlns:a16="http://schemas.microsoft.com/office/drawing/2014/main" id="{EE3E3EAC-61B6-4AFB-B033-3D3A823D1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40" name="Imagem 27">
          <a:extLst>
            <a:ext uri="{FF2B5EF4-FFF2-40B4-BE49-F238E27FC236}">
              <a16:creationId xmlns:a16="http://schemas.microsoft.com/office/drawing/2014/main" id="{F983D7F0-1C62-4EA3-8077-A5F8670F8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41" name="Imagem 27">
          <a:extLst>
            <a:ext uri="{FF2B5EF4-FFF2-40B4-BE49-F238E27FC236}">
              <a16:creationId xmlns:a16="http://schemas.microsoft.com/office/drawing/2014/main" id="{9664AC84-0D88-4583-BBAA-4880071FC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42" name="Imagem 27">
          <a:extLst>
            <a:ext uri="{FF2B5EF4-FFF2-40B4-BE49-F238E27FC236}">
              <a16:creationId xmlns:a16="http://schemas.microsoft.com/office/drawing/2014/main" id="{BF8329CD-F574-4635-8121-25743D7BB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5405</xdr:row>
      <xdr:rowOff>80285</xdr:rowOff>
    </xdr:from>
    <xdr:ext cx="891266" cy="852589"/>
    <xdr:pic>
      <xdr:nvPicPr>
        <xdr:cNvPr id="343" name="Imagem 27">
          <a:extLst>
            <a:ext uri="{FF2B5EF4-FFF2-40B4-BE49-F238E27FC236}">
              <a16:creationId xmlns:a16="http://schemas.microsoft.com/office/drawing/2014/main" id="{30AF62B9-17F2-4F1C-AEE5-3A9A68831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2527234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5460</xdr:row>
      <xdr:rowOff>144780</xdr:rowOff>
    </xdr:from>
    <xdr:to>
      <xdr:col>21</xdr:col>
      <xdr:colOff>53340</xdr:colOff>
      <xdr:row>5474</xdr:row>
      <xdr:rowOff>112734</xdr:rowOff>
    </xdr:to>
    <xdr:graphicFrame macro="">
      <xdr:nvGraphicFramePr>
        <xdr:cNvPr id="344" name="Gráfico 343">
          <a:extLst>
            <a:ext uri="{FF2B5EF4-FFF2-40B4-BE49-F238E27FC236}">
              <a16:creationId xmlns:a16="http://schemas.microsoft.com/office/drawing/2014/main" id="{250637A8-B615-4C97-AFBD-4C7551C51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45" name="Imagem 27">
          <a:extLst>
            <a:ext uri="{FF2B5EF4-FFF2-40B4-BE49-F238E27FC236}">
              <a16:creationId xmlns:a16="http://schemas.microsoft.com/office/drawing/2014/main" id="{236C7358-40CC-454C-97A2-E663CC659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46" name="Imagem 27">
          <a:extLst>
            <a:ext uri="{FF2B5EF4-FFF2-40B4-BE49-F238E27FC236}">
              <a16:creationId xmlns:a16="http://schemas.microsoft.com/office/drawing/2014/main" id="{FD3C3631-4A1C-497D-9527-FCFC36EF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47" name="Imagem 27">
          <a:extLst>
            <a:ext uri="{FF2B5EF4-FFF2-40B4-BE49-F238E27FC236}">
              <a16:creationId xmlns:a16="http://schemas.microsoft.com/office/drawing/2014/main" id="{5F03D276-638A-4D5E-A89E-DD3D10B4E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48" name="Imagem 27">
          <a:extLst>
            <a:ext uri="{FF2B5EF4-FFF2-40B4-BE49-F238E27FC236}">
              <a16:creationId xmlns:a16="http://schemas.microsoft.com/office/drawing/2014/main" id="{5DACB16D-F40B-4129-8D96-A657217F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twoCellAnchor editAs="oneCell">
    <xdr:from>
      <xdr:col>3</xdr:col>
      <xdr:colOff>449578</xdr:colOff>
      <xdr:row>5537</xdr:row>
      <xdr:rowOff>1</xdr:rowOff>
    </xdr:from>
    <xdr:to>
      <xdr:col>19</xdr:col>
      <xdr:colOff>894511</xdr:colOff>
      <xdr:row>5559</xdr:row>
      <xdr:rowOff>54162</xdr:rowOff>
    </xdr:to>
    <xdr:graphicFrame macro="">
      <xdr:nvGraphicFramePr>
        <xdr:cNvPr id="349" name="Gráfico 348">
          <a:extLst>
            <a:ext uri="{FF2B5EF4-FFF2-40B4-BE49-F238E27FC236}">
              <a16:creationId xmlns:a16="http://schemas.microsoft.com/office/drawing/2014/main" id="{A4EF423A-F5BA-4A69-80B0-2FC6D0534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22859</xdr:colOff>
      <xdr:row>5560</xdr:row>
      <xdr:rowOff>129540</xdr:rowOff>
    </xdr:from>
    <xdr:to>
      <xdr:col>21</xdr:col>
      <xdr:colOff>60960</xdr:colOff>
      <xdr:row>5574</xdr:row>
      <xdr:rowOff>112734</xdr:rowOff>
    </xdr:to>
    <xdr:graphicFrame macro="">
      <xdr:nvGraphicFramePr>
        <xdr:cNvPr id="350" name="Gráfico 349">
          <a:extLst>
            <a:ext uri="{FF2B5EF4-FFF2-40B4-BE49-F238E27FC236}">
              <a16:creationId xmlns:a16="http://schemas.microsoft.com/office/drawing/2014/main" id="{AA38D564-83F1-477B-8E6C-CD92E793B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51" name="Imagem 27">
          <a:extLst>
            <a:ext uri="{FF2B5EF4-FFF2-40B4-BE49-F238E27FC236}">
              <a16:creationId xmlns:a16="http://schemas.microsoft.com/office/drawing/2014/main" id="{04C0FDCF-63C6-4EE9-8278-D172BD09B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52" name="Imagem 27">
          <a:extLst>
            <a:ext uri="{FF2B5EF4-FFF2-40B4-BE49-F238E27FC236}">
              <a16:creationId xmlns:a16="http://schemas.microsoft.com/office/drawing/2014/main" id="{F27AA69D-E6AA-47D0-9A84-76E20F800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53" name="Imagem 27">
          <a:extLst>
            <a:ext uri="{FF2B5EF4-FFF2-40B4-BE49-F238E27FC236}">
              <a16:creationId xmlns:a16="http://schemas.microsoft.com/office/drawing/2014/main" id="{49322E10-8BA7-45B5-B572-D7822B1C8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5505</xdr:row>
      <xdr:rowOff>80285</xdr:rowOff>
    </xdr:from>
    <xdr:ext cx="891266" cy="852589"/>
    <xdr:pic>
      <xdr:nvPicPr>
        <xdr:cNvPr id="354" name="Imagem 27">
          <a:extLst>
            <a:ext uri="{FF2B5EF4-FFF2-40B4-BE49-F238E27FC236}">
              <a16:creationId xmlns:a16="http://schemas.microsoft.com/office/drawing/2014/main" id="{3F03D575-7E5E-483D-B1D2-CC16E1016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4620448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5560</xdr:row>
      <xdr:rowOff>144780</xdr:rowOff>
    </xdr:from>
    <xdr:to>
      <xdr:col>21</xdr:col>
      <xdr:colOff>53340</xdr:colOff>
      <xdr:row>5574</xdr:row>
      <xdr:rowOff>112734</xdr:rowOff>
    </xdr:to>
    <xdr:graphicFrame macro="">
      <xdr:nvGraphicFramePr>
        <xdr:cNvPr id="355" name="Gráfico 354">
          <a:extLst>
            <a:ext uri="{FF2B5EF4-FFF2-40B4-BE49-F238E27FC236}">
              <a16:creationId xmlns:a16="http://schemas.microsoft.com/office/drawing/2014/main" id="{EDEB9A5D-441C-489B-B5CC-DBD6DD116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67" name="Imagem 27">
          <a:extLst>
            <a:ext uri="{FF2B5EF4-FFF2-40B4-BE49-F238E27FC236}">
              <a16:creationId xmlns:a16="http://schemas.microsoft.com/office/drawing/2014/main" id="{24F6EB29-C913-4A34-93AC-D6856691A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68" name="Imagem 27">
          <a:extLst>
            <a:ext uri="{FF2B5EF4-FFF2-40B4-BE49-F238E27FC236}">
              <a16:creationId xmlns:a16="http://schemas.microsoft.com/office/drawing/2014/main" id="{AA0EFFF8-89DB-4A65-9014-BDBBF2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69" name="Imagem 27">
          <a:extLst>
            <a:ext uri="{FF2B5EF4-FFF2-40B4-BE49-F238E27FC236}">
              <a16:creationId xmlns:a16="http://schemas.microsoft.com/office/drawing/2014/main" id="{C2126C2E-4592-43BC-B6E3-C9E1BB014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70" name="Imagem 27">
          <a:extLst>
            <a:ext uri="{FF2B5EF4-FFF2-40B4-BE49-F238E27FC236}">
              <a16:creationId xmlns:a16="http://schemas.microsoft.com/office/drawing/2014/main" id="{1E80C954-4E7D-4C06-B06B-2660FC6C2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5637</xdr:row>
      <xdr:rowOff>60961</xdr:rowOff>
    </xdr:from>
    <xdr:ext cx="13921740" cy="4251960"/>
    <xdr:graphicFrame macro="">
      <xdr:nvGraphicFramePr>
        <xdr:cNvPr id="371" name="Gráfico 370">
          <a:extLst>
            <a:ext uri="{FF2B5EF4-FFF2-40B4-BE49-F238E27FC236}">
              <a16:creationId xmlns:a16="http://schemas.microsoft.com/office/drawing/2014/main" id="{6C2392CB-601B-4274-8824-25AEA2EDA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oneCellAnchor>
  <xdr:twoCellAnchor>
    <xdr:from>
      <xdr:col>4</xdr:col>
      <xdr:colOff>22859</xdr:colOff>
      <xdr:row>5660</xdr:row>
      <xdr:rowOff>129540</xdr:rowOff>
    </xdr:from>
    <xdr:to>
      <xdr:col>21</xdr:col>
      <xdr:colOff>60960</xdr:colOff>
      <xdr:row>5674</xdr:row>
      <xdr:rowOff>112734</xdr:rowOff>
    </xdr:to>
    <xdr:graphicFrame macro="">
      <xdr:nvGraphicFramePr>
        <xdr:cNvPr id="372" name="Gráfico 371">
          <a:extLst>
            <a:ext uri="{FF2B5EF4-FFF2-40B4-BE49-F238E27FC236}">
              <a16:creationId xmlns:a16="http://schemas.microsoft.com/office/drawing/2014/main" id="{9BB5DD2C-D423-4AE4-8B19-62046441B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73" name="Imagem 27">
          <a:extLst>
            <a:ext uri="{FF2B5EF4-FFF2-40B4-BE49-F238E27FC236}">
              <a16:creationId xmlns:a16="http://schemas.microsoft.com/office/drawing/2014/main" id="{12D45943-FB6C-4E6F-824A-015405C73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74" name="Imagem 27">
          <a:extLst>
            <a:ext uri="{FF2B5EF4-FFF2-40B4-BE49-F238E27FC236}">
              <a16:creationId xmlns:a16="http://schemas.microsoft.com/office/drawing/2014/main" id="{1338D423-A7B9-4E90-A83D-77586F2BC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75" name="Imagem 27">
          <a:extLst>
            <a:ext uri="{FF2B5EF4-FFF2-40B4-BE49-F238E27FC236}">
              <a16:creationId xmlns:a16="http://schemas.microsoft.com/office/drawing/2014/main" id="{FC59CBC6-BD86-4BC4-B4F7-80AA971F8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5605</xdr:row>
      <xdr:rowOff>80285</xdr:rowOff>
    </xdr:from>
    <xdr:ext cx="891266" cy="852589"/>
    <xdr:pic>
      <xdr:nvPicPr>
        <xdr:cNvPr id="376" name="Imagem 27">
          <a:extLst>
            <a:ext uri="{FF2B5EF4-FFF2-40B4-BE49-F238E27FC236}">
              <a16:creationId xmlns:a16="http://schemas.microsoft.com/office/drawing/2014/main" id="{B6A1DA43-CBFB-4744-ACFA-1C30D836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6713662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5660</xdr:row>
      <xdr:rowOff>144780</xdr:rowOff>
    </xdr:from>
    <xdr:to>
      <xdr:col>21</xdr:col>
      <xdr:colOff>53340</xdr:colOff>
      <xdr:row>5674</xdr:row>
      <xdr:rowOff>112734</xdr:rowOff>
    </xdr:to>
    <xdr:graphicFrame macro="">
      <xdr:nvGraphicFramePr>
        <xdr:cNvPr id="377" name="Gráfico 376">
          <a:extLst>
            <a:ext uri="{FF2B5EF4-FFF2-40B4-BE49-F238E27FC236}">
              <a16:creationId xmlns:a16="http://schemas.microsoft.com/office/drawing/2014/main" id="{D1D619D2-9199-4797-858A-4CB9A247C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56" name="Imagem 27">
          <a:extLst>
            <a:ext uri="{FF2B5EF4-FFF2-40B4-BE49-F238E27FC236}">
              <a16:creationId xmlns:a16="http://schemas.microsoft.com/office/drawing/2014/main" id="{E7ECC0C3-CEF6-490E-9F6C-F690FBDC1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57" name="Imagem 27">
          <a:extLst>
            <a:ext uri="{FF2B5EF4-FFF2-40B4-BE49-F238E27FC236}">
              <a16:creationId xmlns:a16="http://schemas.microsoft.com/office/drawing/2014/main" id="{ADFC130E-343C-4F99-AD06-FEE31712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58" name="Imagem 27">
          <a:extLst>
            <a:ext uri="{FF2B5EF4-FFF2-40B4-BE49-F238E27FC236}">
              <a16:creationId xmlns:a16="http://schemas.microsoft.com/office/drawing/2014/main" id="{9689BA47-3332-4A28-86CE-9F2FBEA29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59" name="Imagem 27">
          <a:extLst>
            <a:ext uri="{FF2B5EF4-FFF2-40B4-BE49-F238E27FC236}">
              <a16:creationId xmlns:a16="http://schemas.microsoft.com/office/drawing/2014/main" id="{981E01DA-57E9-44B6-AE2B-88BFA8722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5737</xdr:row>
      <xdr:rowOff>60961</xdr:rowOff>
    </xdr:from>
    <xdr:ext cx="13921740" cy="4251960"/>
    <xdr:graphicFrame macro="">
      <xdr:nvGraphicFramePr>
        <xdr:cNvPr id="360" name="Gráfico 359">
          <a:extLst>
            <a:ext uri="{FF2B5EF4-FFF2-40B4-BE49-F238E27FC236}">
              <a16:creationId xmlns:a16="http://schemas.microsoft.com/office/drawing/2014/main" id="{FF8BE94C-712E-40BA-BDAC-6510DE4E2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oneCellAnchor>
  <xdr:twoCellAnchor>
    <xdr:from>
      <xdr:col>4</xdr:col>
      <xdr:colOff>22859</xdr:colOff>
      <xdr:row>5760</xdr:row>
      <xdr:rowOff>129540</xdr:rowOff>
    </xdr:from>
    <xdr:to>
      <xdr:col>21</xdr:col>
      <xdr:colOff>60960</xdr:colOff>
      <xdr:row>5774</xdr:row>
      <xdr:rowOff>112734</xdr:rowOff>
    </xdr:to>
    <xdr:graphicFrame macro="">
      <xdr:nvGraphicFramePr>
        <xdr:cNvPr id="361" name="Gráfico 360">
          <a:extLst>
            <a:ext uri="{FF2B5EF4-FFF2-40B4-BE49-F238E27FC236}">
              <a16:creationId xmlns:a16="http://schemas.microsoft.com/office/drawing/2014/main" id="{6B43E340-8B94-4EAF-8A50-7272D890C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62" name="Imagem 27">
          <a:extLst>
            <a:ext uri="{FF2B5EF4-FFF2-40B4-BE49-F238E27FC236}">
              <a16:creationId xmlns:a16="http://schemas.microsoft.com/office/drawing/2014/main" id="{A3ECAD4C-3D07-4C9A-825D-8CFEB1C15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63" name="Imagem 27">
          <a:extLst>
            <a:ext uri="{FF2B5EF4-FFF2-40B4-BE49-F238E27FC236}">
              <a16:creationId xmlns:a16="http://schemas.microsoft.com/office/drawing/2014/main" id="{A2D2FA17-E2B2-4F03-8E3F-5A32DE10B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64" name="Imagem 27">
          <a:extLst>
            <a:ext uri="{FF2B5EF4-FFF2-40B4-BE49-F238E27FC236}">
              <a16:creationId xmlns:a16="http://schemas.microsoft.com/office/drawing/2014/main" id="{110999A9-770F-4301-B493-4A7D3840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5705</xdr:row>
      <xdr:rowOff>80285</xdr:rowOff>
    </xdr:from>
    <xdr:ext cx="891266" cy="852589"/>
    <xdr:pic>
      <xdr:nvPicPr>
        <xdr:cNvPr id="365" name="Imagem 27">
          <a:extLst>
            <a:ext uri="{FF2B5EF4-FFF2-40B4-BE49-F238E27FC236}">
              <a16:creationId xmlns:a16="http://schemas.microsoft.com/office/drawing/2014/main" id="{EA13CED3-A50A-4863-A322-E57CC6F6A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18806876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5760</xdr:row>
      <xdr:rowOff>144780</xdr:rowOff>
    </xdr:from>
    <xdr:to>
      <xdr:col>21</xdr:col>
      <xdr:colOff>53340</xdr:colOff>
      <xdr:row>5774</xdr:row>
      <xdr:rowOff>112734</xdr:rowOff>
    </xdr:to>
    <xdr:graphicFrame macro="">
      <xdr:nvGraphicFramePr>
        <xdr:cNvPr id="366" name="Gráfico 365">
          <a:extLst>
            <a:ext uri="{FF2B5EF4-FFF2-40B4-BE49-F238E27FC236}">
              <a16:creationId xmlns:a16="http://schemas.microsoft.com/office/drawing/2014/main" id="{D82C0AD0-5F60-4FC9-97C0-67FA1C65E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78" name="Imagem 27">
          <a:extLst>
            <a:ext uri="{FF2B5EF4-FFF2-40B4-BE49-F238E27FC236}">
              <a16:creationId xmlns:a16="http://schemas.microsoft.com/office/drawing/2014/main" id="{F0276EA3-4792-44B8-996A-C4E73AA04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79" name="Imagem 27">
          <a:extLst>
            <a:ext uri="{FF2B5EF4-FFF2-40B4-BE49-F238E27FC236}">
              <a16:creationId xmlns:a16="http://schemas.microsoft.com/office/drawing/2014/main" id="{3D9EAF2B-1C2D-4A80-A49A-6026A6C84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80" name="Imagem 27">
          <a:extLst>
            <a:ext uri="{FF2B5EF4-FFF2-40B4-BE49-F238E27FC236}">
              <a16:creationId xmlns:a16="http://schemas.microsoft.com/office/drawing/2014/main" id="{999E89CF-54FE-45E3-8175-22882E730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81" name="Imagem 27">
          <a:extLst>
            <a:ext uri="{FF2B5EF4-FFF2-40B4-BE49-F238E27FC236}">
              <a16:creationId xmlns:a16="http://schemas.microsoft.com/office/drawing/2014/main" id="{174EE24D-8ACA-4E1F-9CAD-A8A44D1C1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5837</xdr:row>
      <xdr:rowOff>60961</xdr:rowOff>
    </xdr:from>
    <xdr:ext cx="13921740" cy="4251960"/>
    <xdr:graphicFrame macro="">
      <xdr:nvGraphicFramePr>
        <xdr:cNvPr id="382" name="Gráfico 381">
          <a:extLst>
            <a:ext uri="{FF2B5EF4-FFF2-40B4-BE49-F238E27FC236}">
              <a16:creationId xmlns:a16="http://schemas.microsoft.com/office/drawing/2014/main" id="{F1EE7A07-080D-4282-9429-2F936116F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oneCellAnchor>
  <xdr:twoCellAnchor>
    <xdr:from>
      <xdr:col>4</xdr:col>
      <xdr:colOff>22859</xdr:colOff>
      <xdr:row>5860</xdr:row>
      <xdr:rowOff>129540</xdr:rowOff>
    </xdr:from>
    <xdr:to>
      <xdr:col>21</xdr:col>
      <xdr:colOff>60960</xdr:colOff>
      <xdr:row>5874</xdr:row>
      <xdr:rowOff>112734</xdr:rowOff>
    </xdr:to>
    <xdr:graphicFrame macro="">
      <xdr:nvGraphicFramePr>
        <xdr:cNvPr id="383" name="Gráfico 382">
          <a:extLst>
            <a:ext uri="{FF2B5EF4-FFF2-40B4-BE49-F238E27FC236}">
              <a16:creationId xmlns:a16="http://schemas.microsoft.com/office/drawing/2014/main" id="{E3156DC0-3F79-43AB-8286-72469EE4D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84" name="Imagem 27">
          <a:extLst>
            <a:ext uri="{FF2B5EF4-FFF2-40B4-BE49-F238E27FC236}">
              <a16:creationId xmlns:a16="http://schemas.microsoft.com/office/drawing/2014/main" id="{D6245EE5-FFB0-412D-AC30-4CB612F49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85" name="Imagem 27">
          <a:extLst>
            <a:ext uri="{FF2B5EF4-FFF2-40B4-BE49-F238E27FC236}">
              <a16:creationId xmlns:a16="http://schemas.microsoft.com/office/drawing/2014/main" id="{B5706F78-D675-4E9F-A432-072649F17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86" name="Imagem 27">
          <a:extLst>
            <a:ext uri="{FF2B5EF4-FFF2-40B4-BE49-F238E27FC236}">
              <a16:creationId xmlns:a16="http://schemas.microsoft.com/office/drawing/2014/main" id="{62C06E87-AD88-4E96-B3F4-8E36C3BC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5805</xdr:row>
      <xdr:rowOff>80285</xdr:rowOff>
    </xdr:from>
    <xdr:ext cx="891266" cy="852589"/>
    <xdr:pic>
      <xdr:nvPicPr>
        <xdr:cNvPr id="387" name="Imagem 27">
          <a:extLst>
            <a:ext uri="{FF2B5EF4-FFF2-40B4-BE49-F238E27FC236}">
              <a16:creationId xmlns:a16="http://schemas.microsoft.com/office/drawing/2014/main" id="{3C8B2912-AEEA-41BD-B55C-B71841B8C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0900090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5860</xdr:row>
      <xdr:rowOff>144780</xdr:rowOff>
    </xdr:from>
    <xdr:to>
      <xdr:col>21</xdr:col>
      <xdr:colOff>53340</xdr:colOff>
      <xdr:row>5874</xdr:row>
      <xdr:rowOff>112734</xdr:rowOff>
    </xdr:to>
    <xdr:graphicFrame macro="">
      <xdr:nvGraphicFramePr>
        <xdr:cNvPr id="388" name="Gráfico 387">
          <a:extLst>
            <a:ext uri="{FF2B5EF4-FFF2-40B4-BE49-F238E27FC236}">
              <a16:creationId xmlns:a16="http://schemas.microsoft.com/office/drawing/2014/main" id="{A8FC4575-DAFB-43DA-A58F-AE3E374A1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89" name="Imagem 27">
          <a:extLst>
            <a:ext uri="{FF2B5EF4-FFF2-40B4-BE49-F238E27FC236}">
              <a16:creationId xmlns:a16="http://schemas.microsoft.com/office/drawing/2014/main" id="{4D9ECC11-172E-4A55-B65D-694625E1E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90" name="Imagem 27">
          <a:extLst>
            <a:ext uri="{FF2B5EF4-FFF2-40B4-BE49-F238E27FC236}">
              <a16:creationId xmlns:a16="http://schemas.microsoft.com/office/drawing/2014/main" id="{8B10699B-66E2-4BA2-8C75-B8E70B87F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91" name="Imagem 27">
          <a:extLst>
            <a:ext uri="{FF2B5EF4-FFF2-40B4-BE49-F238E27FC236}">
              <a16:creationId xmlns:a16="http://schemas.microsoft.com/office/drawing/2014/main" id="{2F7223B7-8F17-4702-AB22-E8F3A59D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92" name="Imagem 27">
          <a:extLst>
            <a:ext uri="{FF2B5EF4-FFF2-40B4-BE49-F238E27FC236}">
              <a16:creationId xmlns:a16="http://schemas.microsoft.com/office/drawing/2014/main" id="{62EF58E4-E511-42A7-93F1-90107BEA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5937</xdr:row>
      <xdr:rowOff>60961</xdr:rowOff>
    </xdr:from>
    <xdr:ext cx="13921740" cy="4251960"/>
    <xdr:graphicFrame macro="">
      <xdr:nvGraphicFramePr>
        <xdr:cNvPr id="393" name="Gráfico 392">
          <a:extLst>
            <a:ext uri="{FF2B5EF4-FFF2-40B4-BE49-F238E27FC236}">
              <a16:creationId xmlns:a16="http://schemas.microsoft.com/office/drawing/2014/main" id="{29CFD4A2-4BB3-4E2A-B4D3-25661926C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oneCellAnchor>
  <xdr:twoCellAnchor>
    <xdr:from>
      <xdr:col>4</xdr:col>
      <xdr:colOff>22859</xdr:colOff>
      <xdr:row>5960</xdr:row>
      <xdr:rowOff>129540</xdr:rowOff>
    </xdr:from>
    <xdr:to>
      <xdr:col>21</xdr:col>
      <xdr:colOff>60960</xdr:colOff>
      <xdr:row>5974</xdr:row>
      <xdr:rowOff>112734</xdr:rowOff>
    </xdr:to>
    <xdr:graphicFrame macro="">
      <xdr:nvGraphicFramePr>
        <xdr:cNvPr id="394" name="Gráfico 393">
          <a:extLst>
            <a:ext uri="{FF2B5EF4-FFF2-40B4-BE49-F238E27FC236}">
              <a16:creationId xmlns:a16="http://schemas.microsoft.com/office/drawing/2014/main" id="{9D5355A3-EC0F-419D-BD6A-1F859C5EA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95" name="Imagem 27">
          <a:extLst>
            <a:ext uri="{FF2B5EF4-FFF2-40B4-BE49-F238E27FC236}">
              <a16:creationId xmlns:a16="http://schemas.microsoft.com/office/drawing/2014/main" id="{9308E32E-1DDA-4FEB-878A-7D773E01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96" name="Imagem 27">
          <a:extLst>
            <a:ext uri="{FF2B5EF4-FFF2-40B4-BE49-F238E27FC236}">
              <a16:creationId xmlns:a16="http://schemas.microsoft.com/office/drawing/2014/main" id="{13F8EEEE-7AAE-4DAD-BBE2-37DEE7426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97" name="Imagem 27">
          <a:extLst>
            <a:ext uri="{FF2B5EF4-FFF2-40B4-BE49-F238E27FC236}">
              <a16:creationId xmlns:a16="http://schemas.microsoft.com/office/drawing/2014/main" id="{50C3DADF-8079-4FE5-8FBB-A9E50F276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5905</xdr:row>
      <xdr:rowOff>80285</xdr:rowOff>
    </xdr:from>
    <xdr:ext cx="891266" cy="852589"/>
    <xdr:pic>
      <xdr:nvPicPr>
        <xdr:cNvPr id="398" name="Imagem 27">
          <a:extLst>
            <a:ext uri="{FF2B5EF4-FFF2-40B4-BE49-F238E27FC236}">
              <a16:creationId xmlns:a16="http://schemas.microsoft.com/office/drawing/2014/main" id="{C0CBA7C0-3FCF-4E19-95D0-98912B576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29933045"/>
          <a:ext cx="891266" cy="852589"/>
        </a:xfrm>
        <a:prstGeom prst="rect">
          <a:avLst/>
        </a:prstGeom>
      </xdr:spPr>
    </xdr:pic>
    <xdr:clientData/>
  </xdr:oneCellAnchor>
  <xdr:twoCellAnchor>
    <xdr:from>
      <xdr:col>3</xdr:col>
      <xdr:colOff>449579</xdr:colOff>
      <xdr:row>5960</xdr:row>
      <xdr:rowOff>144780</xdr:rowOff>
    </xdr:from>
    <xdr:to>
      <xdr:col>21</xdr:col>
      <xdr:colOff>53340</xdr:colOff>
      <xdr:row>5974</xdr:row>
      <xdr:rowOff>112734</xdr:rowOff>
    </xdr:to>
    <xdr:graphicFrame macro="">
      <xdr:nvGraphicFramePr>
        <xdr:cNvPr id="399" name="Gráfico 398">
          <a:extLst>
            <a:ext uri="{FF2B5EF4-FFF2-40B4-BE49-F238E27FC236}">
              <a16:creationId xmlns:a16="http://schemas.microsoft.com/office/drawing/2014/main" id="{11A5B051-9395-4139-82F3-2CEC10603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0" name="Imagem 27">
          <a:extLst>
            <a:ext uri="{FF2B5EF4-FFF2-40B4-BE49-F238E27FC236}">
              <a16:creationId xmlns:a16="http://schemas.microsoft.com/office/drawing/2014/main" id="{B1E21A7C-2314-4DDB-B8E9-B5BE9984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1" name="Imagem 27">
          <a:extLst>
            <a:ext uri="{FF2B5EF4-FFF2-40B4-BE49-F238E27FC236}">
              <a16:creationId xmlns:a16="http://schemas.microsoft.com/office/drawing/2014/main" id="{CB67AED1-2C22-45C5-A092-5D69364A0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2" name="Imagem 27">
          <a:extLst>
            <a:ext uri="{FF2B5EF4-FFF2-40B4-BE49-F238E27FC236}">
              <a16:creationId xmlns:a16="http://schemas.microsoft.com/office/drawing/2014/main" id="{1883CE56-EA60-4F1D-9BFC-B250B6CD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3" name="Imagem 27">
          <a:extLst>
            <a:ext uri="{FF2B5EF4-FFF2-40B4-BE49-F238E27FC236}">
              <a16:creationId xmlns:a16="http://schemas.microsoft.com/office/drawing/2014/main" id="{3DBC0865-33B2-49F9-9F65-3FABF1DB3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6037</xdr:row>
      <xdr:rowOff>60961</xdr:rowOff>
    </xdr:from>
    <xdr:ext cx="13921740" cy="4251960"/>
    <xdr:graphicFrame macro="">
      <xdr:nvGraphicFramePr>
        <xdr:cNvPr id="404" name="Gráfico 403">
          <a:extLst>
            <a:ext uri="{FF2B5EF4-FFF2-40B4-BE49-F238E27FC236}">
              <a16:creationId xmlns:a16="http://schemas.microsoft.com/office/drawing/2014/main" id="{9E8EAC35-E40B-4B2F-8845-FEB6217E5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oneCellAnchor>
  <xdr:twoCellAnchor>
    <xdr:from>
      <xdr:col>4</xdr:col>
      <xdr:colOff>83819</xdr:colOff>
      <xdr:row>6062</xdr:row>
      <xdr:rowOff>22860</xdr:rowOff>
    </xdr:from>
    <xdr:to>
      <xdr:col>21</xdr:col>
      <xdr:colOff>60960</xdr:colOff>
      <xdr:row>6074</xdr:row>
      <xdr:rowOff>112734</xdr:rowOff>
    </xdr:to>
    <xdr:graphicFrame macro="">
      <xdr:nvGraphicFramePr>
        <xdr:cNvPr id="405" name="Gráfico 404">
          <a:extLst>
            <a:ext uri="{FF2B5EF4-FFF2-40B4-BE49-F238E27FC236}">
              <a16:creationId xmlns:a16="http://schemas.microsoft.com/office/drawing/2014/main" id="{4865D1AB-54F9-430A-8735-D0B9CDD16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6" name="Imagem 27">
          <a:extLst>
            <a:ext uri="{FF2B5EF4-FFF2-40B4-BE49-F238E27FC236}">
              <a16:creationId xmlns:a16="http://schemas.microsoft.com/office/drawing/2014/main" id="{978B256B-F41F-489E-B9A3-7E068D2D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7" name="Imagem 27">
          <a:extLst>
            <a:ext uri="{FF2B5EF4-FFF2-40B4-BE49-F238E27FC236}">
              <a16:creationId xmlns:a16="http://schemas.microsoft.com/office/drawing/2014/main" id="{D6D9CA76-DCEB-4165-BA33-1645B7BB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8" name="Imagem 27">
          <a:extLst>
            <a:ext uri="{FF2B5EF4-FFF2-40B4-BE49-F238E27FC236}">
              <a16:creationId xmlns:a16="http://schemas.microsoft.com/office/drawing/2014/main" id="{E10D5ACC-FD5A-47E0-8189-E574FDF29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6005</xdr:row>
      <xdr:rowOff>80285</xdr:rowOff>
    </xdr:from>
    <xdr:ext cx="891266" cy="852589"/>
    <xdr:pic>
      <xdr:nvPicPr>
        <xdr:cNvPr id="409" name="Imagem 27">
          <a:extLst>
            <a:ext uri="{FF2B5EF4-FFF2-40B4-BE49-F238E27FC236}">
              <a16:creationId xmlns:a16="http://schemas.microsoft.com/office/drawing/2014/main" id="{18FD5164-B3FB-4666-923C-303D0E5A1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50865185"/>
          <a:ext cx="891266" cy="852589"/>
        </a:xfrm>
        <a:prstGeom prst="rect">
          <a:avLst/>
        </a:prstGeom>
      </xdr:spPr>
    </xdr:pic>
    <xdr:clientData/>
  </xdr:oneCellAnchor>
  <xdr:twoCellAnchor>
    <xdr:from>
      <xdr:col>4</xdr:col>
      <xdr:colOff>68580</xdr:colOff>
      <xdr:row>6062</xdr:row>
      <xdr:rowOff>15240</xdr:rowOff>
    </xdr:from>
    <xdr:to>
      <xdr:col>21</xdr:col>
      <xdr:colOff>53340</xdr:colOff>
      <xdr:row>6074</xdr:row>
      <xdr:rowOff>112734</xdr:rowOff>
    </xdr:to>
    <xdr:graphicFrame macro="">
      <xdr:nvGraphicFramePr>
        <xdr:cNvPr id="410" name="Gráfico 409">
          <a:extLst>
            <a:ext uri="{FF2B5EF4-FFF2-40B4-BE49-F238E27FC236}">
              <a16:creationId xmlns:a16="http://schemas.microsoft.com/office/drawing/2014/main" id="{1A7ED8C8-25D1-4062-A9A0-66BE32CA4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22" name="Imagem 27">
          <a:extLst>
            <a:ext uri="{FF2B5EF4-FFF2-40B4-BE49-F238E27FC236}">
              <a16:creationId xmlns:a16="http://schemas.microsoft.com/office/drawing/2014/main" id="{9ABC1EF0-0B82-4A74-8576-AB66EB31A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23" name="Imagem 27">
          <a:extLst>
            <a:ext uri="{FF2B5EF4-FFF2-40B4-BE49-F238E27FC236}">
              <a16:creationId xmlns:a16="http://schemas.microsoft.com/office/drawing/2014/main" id="{22AED32B-DB1B-4F87-9F70-8AAD7A86B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24" name="Imagem 27">
          <a:extLst>
            <a:ext uri="{FF2B5EF4-FFF2-40B4-BE49-F238E27FC236}">
              <a16:creationId xmlns:a16="http://schemas.microsoft.com/office/drawing/2014/main" id="{C6995CFC-F828-4226-8A50-0FBFAF21C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25" name="Imagem 27">
          <a:extLst>
            <a:ext uri="{FF2B5EF4-FFF2-40B4-BE49-F238E27FC236}">
              <a16:creationId xmlns:a16="http://schemas.microsoft.com/office/drawing/2014/main" id="{133066C4-BE95-45A4-9930-C1E7F3A1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6137</xdr:row>
      <xdr:rowOff>60961</xdr:rowOff>
    </xdr:from>
    <xdr:ext cx="13921740" cy="4251960"/>
    <xdr:graphicFrame macro="">
      <xdr:nvGraphicFramePr>
        <xdr:cNvPr id="426" name="Gráfico 425">
          <a:extLst>
            <a:ext uri="{FF2B5EF4-FFF2-40B4-BE49-F238E27FC236}">
              <a16:creationId xmlns:a16="http://schemas.microsoft.com/office/drawing/2014/main" id="{9410290F-9231-4E5F-8F85-ACEA75AC4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oneCellAnchor>
  <xdr:twoCellAnchor>
    <xdr:from>
      <xdr:col>4</xdr:col>
      <xdr:colOff>83819</xdr:colOff>
      <xdr:row>6162</xdr:row>
      <xdr:rowOff>22860</xdr:rowOff>
    </xdr:from>
    <xdr:to>
      <xdr:col>21</xdr:col>
      <xdr:colOff>60960</xdr:colOff>
      <xdr:row>6174</xdr:row>
      <xdr:rowOff>112734</xdr:rowOff>
    </xdr:to>
    <xdr:graphicFrame macro="">
      <xdr:nvGraphicFramePr>
        <xdr:cNvPr id="427" name="Gráfico 426">
          <a:extLst>
            <a:ext uri="{FF2B5EF4-FFF2-40B4-BE49-F238E27FC236}">
              <a16:creationId xmlns:a16="http://schemas.microsoft.com/office/drawing/2014/main" id="{1E03B265-9BC5-4DFA-8FF3-1ED8CA4D9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28" name="Imagem 27">
          <a:extLst>
            <a:ext uri="{FF2B5EF4-FFF2-40B4-BE49-F238E27FC236}">
              <a16:creationId xmlns:a16="http://schemas.microsoft.com/office/drawing/2014/main" id="{344E09A4-C112-4E20-8CF3-66ABBB114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29" name="Imagem 27">
          <a:extLst>
            <a:ext uri="{FF2B5EF4-FFF2-40B4-BE49-F238E27FC236}">
              <a16:creationId xmlns:a16="http://schemas.microsoft.com/office/drawing/2014/main" id="{A616A13A-7669-466B-A28D-116CF13F4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30" name="Imagem 27">
          <a:extLst>
            <a:ext uri="{FF2B5EF4-FFF2-40B4-BE49-F238E27FC236}">
              <a16:creationId xmlns:a16="http://schemas.microsoft.com/office/drawing/2014/main" id="{E40A5FB1-B0AE-4D82-A5C3-514300F94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6105</xdr:row>
      <xdr:rowOff>80285</xdr:rowOff>
    </xdr:from>
    <xdr:ext cx="891266" cy="852589"/>
    <xdr:pic>
      <xdr:nvPicPr>
        <xdr:cNvPr id="431" name="Imagem 27">
          <a:extLst>
            <a:ext uri="{FF2B5EF4-FFF2-40B4-BE49-F238E27FC236}">
              <a16:creationId xmlns:a16="http://schemas.microsoft.com/office/drawing/2014/main" id="{9B93BA9D-F860-462B-8190-11D7507A4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71797325"/>
          <a:ext cx="891266" cy="852589"/>
        </a:xfrm>
        <a:prstGeom prst="rect">
          <a:avLst/>
        </a:prstGeom>
      </xdr:spPr>
    </xdr:pic>
    <xdr:clientData/>
  </xdr:oneCellAnchor>
  <xdr:twoCellAnchor>
    <xdr:from>
      <xdr:col>4</xdr:col>
      <xdr:colOff>68580</xdr:colOff>
      <xdr:row>6162</xdr:row>
      <xdr:rowOff>15240</xdr:rowOff>
    </xdr:from>
    <xdr:to>
      <xdr:col>21</xdr:col>
      <xdr:colOff>53340</xdr:colOff>
      <xdr:row>6174</xdr:row>
      <xdr:rowOff>112734</xdr:rowOff>
    </xdr:to>
    <xdr:graphicFrame macro="">
      <xdr:nvGraphicFramePr>
        <xdr:cNvPr id="432" name="Gráfico 431">
          <a:extLst>
            <a:ext uri="{FF2B5EF4-FFF2-40B4-BE49-F238E27FC236}">
              <a16:creationId xmlns:a16="http://schemas.microsoft.com/office/drawing/2014/main" id="{083C8C2B-F6BE-41B6-BBAC-FA22B2514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11" name="Imagem 27">
          <a:extLst>
            <a:ext uri="{FF2B5EF4-FFF2-40B4-BE49-F238E27FC236}">
              <a16:creationId xmlns:a16="http://schemas.microsoft.com/office/drawing/2014/main" id="{C84DE856-D337-4F17-B6C1-1DCF5B39E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12" name="Imagem 27">
          <a:extLst>
            <a:ext uri="{FF2B5EF4-FFF2-40B4-BE49-F238E27FC236}">
              <a16:creationId xmlns:a16="http://schemas.microsoft.com/office/drawing/2014/main" id="{4A3BCF23-5886-44AD-B548-FEB2F054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13" name="Imagem 27">
          <a:extLst>
            <a:ext uri="{FF2B5EF4-FFF2-40B4-BE49-F238E27FC236}">
              <a16:creationId xmlns:a16="http://schemas.microsoft.com/office/drawing/2014/main" id="{B5DCF8BF-93C2-4C9E-9934-AC43024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14" name="Imagem 27">
          <a:extLst>
            <a:ext uri="{FF2B5EF4-FFF2-40B4-BE49-F238E27FC236}">
              <a16:creationId xmlns:a16="http://schemas.microsoft.com/office/drawing/2014/main" id="{93A532BB-DB57-4808-8B5D-41263465F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6237</xdr:row>
      <xdr:rowOff>60961</xdr:rowOff>
    </xdr:from>
    <xdr:ext cx="13921740" cy="4251960"/>
    <xdr:graphicFrame macro="">
      <xdr:nvGraphicFramePr>
        <xdr:cNvPr id="415" name="Gráfico 414">
          <a:extLst>
            <a:ext uri="{FF2B5EF4-FFF2-40B4-BE49-F238E27FC236}">
              <a16:creationId xmlns:a16="http://schemas.microsoft.com/office/drawing/2014/main" id="{DF5B9A4F-A785-4DDF-B1DF-2396CBCF2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oneCellAnchor>
  <xdr:twoCellAnchor>
    <xdr:from>
      <xdr:col>4</xdr:col>
      <xdr:colOff>83819</xdr:colOff>
      <xdr:row>6262</xdr:row>
      <xdr:rowOff>22860</xdr:rowOff>
    </xdr:from>
    <xdr:to>
      <xdr:col>21</xdr:col>
      <xdr:colOff>60960</xdr:colOff>
      <xdr:row>6274</xdr:row>
      <xdr:rowOff>112734</xdr:rowOff>
    </xdr:to>
    <xdr:graphicFrame macro="">
      <xdr:nvGraphicFramePr>
        <xdr:cNvPr id="416" name="Gráfico 415">
          <a:extLst>
            <a:ext uri="{FF2B5EF4-FFF2-40B4-BE49-F238E27FC236}">
              <a16:creationId xmlns:a16="http://schemas.microsoft.com/office/drawing/2014/main" id="{9A581622-DF15-4B80-85A3-1197AF8B7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17" name="Imagem 27">
          <a:extLst>
            <a:ext uri="{FF2B5EF4-FFF2-40B4-BE49-F238E27FC236}">
              <a16:creationId xmlns:a16="http://schemas.microsoft.com/office/drawing/2014/main" id="{29B90835-14F8-4086-9115-D2FAE8CA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18" name="Imagem 27">
          <a:extLst>
            <a:ext uri="{FF2B5EF4-FFF2-40B4-BE49-F238E27FC236}">
              <a16:creationId xmlns:a16="http://schemas.microsoft.com/office/drawing/2014/main" id="{EE783264-F6C6-490F-8DFD-73C3C6B0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19" name="Imagem 27">
          <a:extLst>
            <a:ext uri="{FF2B5EF4-FFF2-40B4-BE49-F238E27FC236}">
              <a16:creationId xmlns:a16="http://schemas.microsoft.com/office/drawing/2014/main" id="{EEEB0421-7ACA-4AC8-95D6-7B5511B15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6205</xdr:row>
      <xdr:rowOff>80285</xdr:rowOff>
    </xdr:from>
    <xdr:ext cx="891266" cy="852589"/>
    <xdr:pic>
      <xdr:nvPicPr>
        <xdr:cNvPr id="420" name="Imagem 27">
          <a:extLst>
            <a:ext uri="{FF2B5EF4-FFF2-40B4-BE49-F238E27FC236}">
              <a16:creationId xmlns:a16="http://schemas.microsoft.com/office/drawing/2014/main" id="{1FF79F76-4E83-4749-9F54-354AEF00C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2927294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6262</xdr:row>
      <xdr:rowOff>0</xdr:rowOff>
    </xdr:from>
    <xdr:to>
      <xdr:col>21</xdr:col>
      <xdr:colOff>99060</xdr:colOff>
      <xdr:row>6274</xdr:row>
      <xdr:rowOff>97494</xdr:rowOff>
    </xdr:to>
    <xdr:graphicFrame macro="">
      <xdr:nvGraphicFramePr>
        <xdr:cNvPr id="421" name="Gráfico 420">
          <a:extLst>
            <a:ext uri="{FF2B5EF4-FFF2-40B4-BE49-F238E27FC236}">
              <a16:creationId xmlns:a16="http://schemas.microsoft.com/office/drawing/2014/main" id="{F16756CF-AC1F-43A0-B9B8-DDC65C767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33" name="Imagem 27">
          <a:extLst>
            <a:ext uri="{FF2B5EF4-FFF2-40B4-BE49-F238E27FC236}">
              <a16:creationId xmlns:a16="http://schemas.microsoft.com/office/drawing/2014/main" id="{E5D3991D-39B4-4CE3-8B0A-BD802C589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34" name="Imagem 27">
          <a:extLst>
            <a:ext uri="{FF2B5EF4-FFF2-40B4-BE49-F238E27FC236}">
              <a16:creationId xmlns:a16="http://schemas.microsoft.com/office/drawing/2014/main" id="{C5BD3154-6C06-491B-ADF5-849451EBD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35" name="Imagem 27">
          <a:extLst>
            <a:ext uri="{FF2B5EF4-FFF2-40B4-BE49-F238E27FC236}">
              <a16:creationId xmlns:a16="http://schemas.microsoft.com/office/drawing/2014/main" id="{048E1C59-227E-464B-80C9-3A81E988A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36" name="Imagem 27">
          <a:extLst>
            <a:ext uri="{FF2B5EF4-FFF2-40B4-BE49-F238E27FC236}">
              <a16:creationId xmlns:a16="http://schemas.microsoft.com/office/drawing/2014/main" id="{4EF02CC0-B6DC-42E4-8805-C1010138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6337</xdr:row>
      <xdr:rowOff>60961</xdr:rowOff>
    </xdr:from>
    <xdr:ext cx="13921740" cy="4251960"/>
    <xdr:graphicFrame macro="">
      <xdr:nvGraphicFramePr>
        <xdr:cNvPr id="437" name="Gráfico 436">
          <a:extLst>
            <a:ext uri="{FF2B5EF4-FFF2-40B4-BE49-F238E27FC236}">
              <a16:creationId xmlns:a16="http://schemas.microsoft.com/office/drawing/2014/main" id="{D41E7CB4-066E-4796-B7CB-323A7D131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oneCellAnchor>
  <xdr:twoCellAnchor>
    <xdr:from>
      <xdr:col>4</xdr:col>
      <xdr:colOff>83819</xdr:colOff>
      <xdr:row>6362</xdr:row>
      <xdr:rowOff>22860</xdr:rowOff>
    </xdr:from>
    <xdr:to>
      <xdr:col>21</xdr:col>
      <xdr:colOff>60960</xdr:colOff>
      <xdr:row>6374</xdr:row>
      <xdr:rowOff>112734</xdr:rowOff>
    </xdr:to>
    <xdr:graphicFrame macro="">
      <xdr:nvGraphicFramePr>
        <xdr:cNvPr id="438" name="Gráfico 437">
          <a:extLst>
            <a:ext uri="{FF2B5EF4-FFF2-40B4-BE49-F238E27FC236}">
              <a16:creationId xmlns:a16="http://schemas.microsoft.com/office/drawing/2014/main" id="{7FF67E51-47FF-4868-B203-19400AC2B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39" name="Imagem 27">
          <a:extLst>
            <a:ext uri="{FF2B5EF4-FFF2-40B4-BE49-F238E27FC236}">
              <a16:creationId xmlns:a16="http://schemas.microsoft.com/office/drawing/2014/main" id="{A9C6FA37-9AC6-457E-9A4D-F347D40FF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40" name="Imagem 27">
          <a:extLst>
            <a:ext uri="{FF2B5EF4-FFF2-40B4-BE49-F238E27FC236}">
              <a16:creationId xmlns:a16="http://schemas.microsoft.com/office/drawing/2014/main" id="{75F70BD0-B874-48F2-8733-0A41309A5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41" name="Imagem 27">
          <a:extLst>
            <a:ext uri="{FF2B5EF4-FFF2-40B4-BE49-F238E27FC236}">
              <a16:creationId xmlns:a16="http://schemas.microsoft.com/office/drawing/2014/main" id="{63C6FA8E-253D-4B9B-A945-3187AA3B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6305</xdr:row>
      <xdr:rowOff>80285</xdr:rowOff>
    </xdr:from>
    <xdr:ext cx="891266" cy="852589"/>
    <xdr:pic>
      <xdr:nvPicPr>
        <xdr:cNvPr id="442" name="Imagem 27">
          <a:extLst>
            <a:ext uri="{FF2B5EF4-FFF2-40B4-BE49-F238E27FC236}">
              <a16:creationId xmlns:a16="http://schemas.microsoft.com/office/drawing/2014/main" id="{FE180D2E-37AB-4311-ADA2-BC4DC350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136616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6362</xdr:row>
      <xdr:rowOff>0</xdr:rowOff>
    </xdr:from>
    <xdr:to>
      <xdr:col>21</xdr:col>
      <xdr:colOff>99060</xdr:colOff>
      <xdr:row>6374</xdr:row>
      <xdr:rowOff>97494</xdr:rowOff>
    </xdr:to>
    <xdr:graphicFrame macro="">
      <xdr:nvGraphicFramePr>
        <xdr:cNvPr id="443" name="Gráfico 442">
          <a:extLst>
            <a:ext uri="{FF2B5EF4-FFF2-40B4-BE49-F238E27FC236}">
              <a16:creationId xmlns:a16="http://schemas.microsoft.com/office/drawing/2014/main" id="{E334944C-F297-4268-940F-0E14E67A3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44" name="Imagem 27">
          <a:extLst>
            <a:ext uri="{FF2B5EF4-FFF2-40B4-BE49-F238E27FC236}">
              <a16:creationId xmlns:a16="http://schemas.microsoft.com/office/drawing/2014/main" id="{5463CB72-A79B-4303-BA90-CB9FA7BAE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45" name="Imagem 27">
          <a:extLst>
            <a:ext uri="{FF2B5EF4-FFF2-40B4-BE49-F238E27FC236}">
              <a16:creationId xmlns:a16="http://schemas.microsoft.com/office/drawing/2014/main" id="{89ACB62A-2248-487D-8FD5-11EA15B42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46" name="Imagem 27">
          <a:extLst>
            <a:ext uri="{FF2B5EF4-FFF2-40B4-BE49-F238E27FC236}">
              <a16:creationId xmlns:a16="http://schemas.microsoft.com/office/drawing/2014/main" id="{D78E01F7-18CC-4F29-A87E-E79A88ADC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47" name="Imagem 27">
          <a:extLst>
            <a:ext uri="{FF2B5EF4-FFF2-40B4-BE49-F238E27FC236}">
              <a16:creationId xmlns:a16="http://schemas.microsoft.com/office/drawing/2014/main" id="{3853DE2A-0F44-439F-BB1C-1E18C874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6437</xdr:row>
      <xdr:rowOff>60961</xdr:rowOff>
    </xdr:from>
    <xdr:ext cx="13921740" cy="4251960"/>
    <xdr:graphicFrame macro="">
      <xdr:nvGraphicFramePr>
        <xdr:cNvPr id="448" name="Gráfico 447">
          <a:extLst>
            <a:ext uri="{FF2B5EF4-FFF2-40B4-BE49-F238E27FC236}">
              <a16:creationId xmlns:a16="http://schemas.microsoft.com/office/drawing/2014/main" id="{A7B2290B-3166-49C1-A45D-AEDBE8841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oneCellAnchor>
  <xdr:twoCellAnchor>
    <xdr:from>
      <xdr:col>4</xdr:col>
      <xdr:colOff>83819</xdr:colOff>
      <xdr:row>6462</xdr:row>
      <xdr:rowOff>22860</xdr:rowOff>
    </xdr:from>
    <xdr:to>
      <xdr:col>21</xdr:col>
      <xdr:colOff>60960</xdr:colOff>
      <xdr:row>6474</xdr:row>
      <xdr:rowOff>112734</xdr:rowOff>
    </xdr:to>
    <xdr:graphicFrame macro="">
      <xdr:nvGraphicFramePr>
        <xdr:cNvPr id="449" name="Gráfico 448">
          <a:extLst>
            <a:ext uri="{FF2B5EF4-FFF2-40B4-BE49-F238E27FC236}">
              <a16:creationId xmlns:a16="http://schemas.microsoft.com/office/drawing/2014/main" id="{009E44BF-928F-4D93-811A-94FA23C7B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50" name="Imagem 27">
          <a:extLst>
            <a:ext uri="{FF2B5EF4-FFF2-40B4-BE49-F238E27FC236}">
              <a16:creationId xmlns:a16="http://schemas.microsoft.com/office/drawing/2014/main" id="{2336CB5B-44D4-4EED-8305-12F44A17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51" name="Imagem 27">
          <a:extLst>
            <a:ext uri="{FF2B5EF4-FFF2-40B4-BE49-F238E27FC236}">
              <a16:creationId xmlns:a16="http://schemas.microsoft.com/office/drawing/2014/main" id="{BAEC26E2-9153-4F5F-B609-5F76040FA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52" name="Imagem 27">
          <a:extLst>
            <a:ext uri="{FF2B5EF4-FFF2-40B4-BE49-F238E27FC236}">
              <a16:creationId xmlns:a16="http://schemas.microsoft.com/office/drawing/2014/main" id="{C7130E63-52F6-49EA-A611-02F89E1B8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6405</xdr:row>
      <xdr:rowOff>80285</xdr:rowOff>
    </xdr:from>
    <xdr:ext cx="891266" cy="852589"/>
    <xdr:pic>
      <xdr:nvPicPr>
        <xdr:cNvPr id="453" name="Imagem 27">
          <a:extLst>
            <a:ext uri="{FF2B5EF4-FFF2-40B4-BE49-F238E27FC236}">
              <a16:creationId xmlns:a16="http://schemas.microsoft.com/office/drawing/2014/main" id="{4B3732D0-D9B2-41DD-BB0D-8D7C90FC3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345937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6462</xdr:row>
      <xdr:rowOff>0</xdr:rowOff>
    </xdr:from>
    <xdr:to>
      <xdr:col>21</xdr:col>
      <xdr:colOff>99060</xdr:colOff>
      <xdr:row>6474</xdr:row>
      <xdr:rowOff>97494</xdr:rowOff>
    </xdr:to>
    <xdr:graphicFrame macro="">
      <xdr:nvGraphicFramePr>
        <xdr:cNvPr id="454" name="Gráfico 453">
          <a:extLst>
            <a:ext uri="{FF2B5EF4-FFF2-40B4-BE49-F238E27FC236}">
              <a16:creationId xmlns:a16="http://schemas.microsoft.com/office/drawing/2014/main" id="{783EC8B2-781F-4AC8-8AB8-6C6E837EB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55" name="Imagem 27">
          <a:extLst>
            <a:ext uri="{FF2B5EF4-FFF2-40B4-BE49-F238E27FC236}">
              <a16:creationId xmlns:a16="http://schemas.microsoft.com/office/drawing/2014/main" id="{3BCB901D-1BD9-4140-B8F5-BC77B23B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56" name="Imagem 27">
          <a:extLst>
            <a:ext uri="{FF2B5EF4-FFF2-40B4-BE49-F238E27FC236}">
              <a16:creationId xmlns:a16="http://schemas.microsoft.com/office/drawing/2014/main" id="{C0999D43-FD6B-400C-8558-9606AD23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57" name="Imagem 27">
          <a:extLst>
            <a:ext uri="{FF2B5EF4-FFF2-40B4-BE49-F238E27FC236}">
              <a16:creationId xmlns:a16="http://schemas.microsoft.com/office/drawing/2014/main" id="{A0022B88-3B51-484B-9058-F1601A51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58" name="Imagem 27">
          <a:extLst>
            <a:ext uri="{FF2B5EF4-FFF2-40B4-BE49-F238E27FC236}">
              <a16:creationId xmlns:a16="http://schemas.microsoft.com/office/drawing/2014/main" id="{D3035891-6E38-403D-B8F7-205B04B5E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6537</xdr:row>
      <xdr:rowOff>60961</xdr:rowOff>
    </xdr:from>
    <xdr:ext cx="13921740" cy="4251960"/>
    <xdr:graphicFrame macro="">
      <xdr:nvGraphicFramePr>
        <xdr:cNvPr id="459" name="Gráfico 458">
          <a:extLst>
            <a:ext uri="{FF2B5EF4-FFF2-40B4-BE49-F238E27FC236}">
              <a16:creationId xmlns:a16="http://schemas.microsoft.com/office/drawing/2014/main" id="{641226B7-CA6B-4C61-B69C-C35C13B59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oneCellAnchor>
  <xdr:twoCellAnchor>
    <xdr:from>
      <xdr:col>4</xdr:col>
      <xdr:colOff>83819</xdr:colOff>
      <xdr:row>6562</xdr:row>
      <xdr:rowOff>22860</xdr:rowOff>
    </xdr:from>
    <xdr:to>
      <xdr:col>21</xdr:col>
      <xdr:colOff>60960</xdr:colOff>
      <xdr:row>6574</xdr:row>
      <xdr:rowOff>112734</xdr:rowOff>
    </xdr:to>
    <xdr:graphicFrame macro="">
      <xdr:nvGraphicFramePr>
        <xdr:cNvPr id="460" name="Gráfico 459">
          <a:extLst>
            <a:ext uri="{FF2B5EF4-FFF2-40B4-BE49-F238E27FC236}">
              <a16:creationId xmlns:a16="http://schemas.microsoft.com/office/drawing/2014/main" id="{4BF1D1A0-4C91-4926-9319-A80BA4EEB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61" name="Imagem 27">
          <a:extLst>
            <a:ext uri="{FF2B5EF4-FFF2-40B4-BE49-F238E27FC236}">
              <a16:creationId xmlns:a16="http://schemas.microsoft.com/office/drawing/2014/main" id="{82D04FE2-0FEB-414D-A7AE-AB3DBE80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62" name="Imagem 27">
          <a:extLst>
            <a:ext uri="{FF2B5EF4-FFF2-40B4-BE49-F238E27FC236}">
              <a16:creationId xmlns:a16="http://schemas.microsoft.com/office/drawing/2014/main" id="{7BC8D00F-E57C-4E4C-9E75-B353145B2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63" name="Imagem 27">
          <a:extLst>
            <a:ext uri="{FF2B5EF4-FFF2-40B4-BE49-F238E27FC236}">
              <a16:creationId xmlns:a16="http://schemas.microsoft.com/office/drawing/2014/main" id="{4468DD01-4A1B-4BFA-B78B-908597304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6505</xdr:row>
      <xdr:rowOff>80285</xdr:rowOff>
    </xdr:from>
    <xdr:ext cx="891266" cy="852589"/>
    <xdr:pic>
      <xdr:nvPicPr>
        <xdr:cNvPr id="464" name="Imagem 27">
          <a:extLst>
            <a:ext uri="{FF2B5EF4-FFF2-40B4-BE49-F238E27FC236}">
              <a16:creationId xmlns:a16="http://schemas.microsoft.com/office/drawing/2014/main" id="{8FAB49B5-E5DC-405A-92C7-2EFDD2EF2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555258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6562</xdr:row>
      <xdr:rowOff>0</xdr:rowOff>
    </xdr:from>
    <xdr:to>
      <xdr:col>21</xdr:col>
      <xdr:colOff>99060</xdr:colOff>
      <xdr:row>6574</xdr:row>
      <xdr:rowOff>97494</xdr:rowOff>
    </xdr:to>
    <xdr:graphicFrame macro="">
      <xdr:nvGraphicFramePr>
        <xdr:cNvPr id="465" name="Gráfico 464">
          <a:extLst>
            <a:ext uri="{FF2B5EF4-FFF2-40B4-BE49-F238E27FC236}">
              <a16:creationId xmlns:a16="http://schemas.microsoft.com/office/drawing/2014/main" id="{59D0C879-7FA0-4CD8-B7BF-7D9408131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66" name="Imagem 27">
          <a:extLst>
            <a:ext uri="{FF2B5EF4-FFF2-40B4-BE49-F238E27FC236}">
              <a16:creationId xmlns:a16="http://schemas.microsoft.com/office/drawing/2014/main" id="{86815501-012E-44FD-B70E-D5C55A926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67" name="Imagem 27">
          <a:extLst>
            <a:ext uri="{FF2B5EF4-FFF2-40B4-BE49-F238E27FC236}">
              <a16:creationId xmlns:a16="http://schemas.microsoft.com/office/drawing/2014/main" id="{2C2AA7CA-C15D-414B-A4C8-7DC52D707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68" name="Imagem 27">
          <a:extLst>
            <a:ext uri="{FF2B5EF4-FFF2-40B4-BE49-F238E27FC236}">
              <a16:creationId xmlns:a16="http://schemas.microsoft.com/office/drawing/2014/main" id="{A6FF9A46-BFD9-484B-9508-4C16A7635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69" name="Imagem 27">
          <a:extLst>
            <a:ext uri="{FF2B5EF4-FFF2-40B4-BE49-F238E27FC236}">
              <a16:creationId xmlns:a16="http://schemas.microsoft.com/office/drawing/2014/main" id="{B459396C-DA6F-4477-882E-05B8591DD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6637</xdr:row>
      <xdr:rowOff>60961</xdr:rowOff>
    </xdr:from>
    <xdr:ext cx="13921740" cy="4251960"/>
    <xdr:graphicFrame macro="">
      <xdr:nvGraphicFramePr>
        <xdr:cNvPr id="470" name="Gráfico 469">
          <a:extLst>
            <a:ext uri="{FF2B5EF4-FFF2-40B4-BE49-F238E27FC236}">
              <a16:creationId xmlns:a16="http://schemas.microsoft.com/office/drawing/2014/main" id="{692A2979-E6F6-4757-8672-F72CAAC9C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oneCellAnchor>
  <xdr:twoCellAnchor>
    <xdr:from>
      <xdr:col>4</xdr:col>
      <xdr:colOff>83819</xdr:colOff>
      <xdr:row>6662</xdr:row>
      <xdr:rowOff>22860</xdr:rowOff>
    </xdr:from>
    <xdr:to>
      <xdr:col>21</xdr:col>
      <xdr:colOff>60960</xdr:colOff>
      <xdr:row>6674</xdr:row>
      <xdr:rowOff>112734</xdr:rowOff>
    </xdr:to>
    <xdr:graphicFrame macro="">
      <xdr:nvGraphicFramePr>
        <xdr:cNvPr id="471" name="Gráfico 470">
          <a:extLst>
            <a:ext uri="{FF2B5EF4-FFF2-40B4-BE49-F238E27FC236}">
              <a16:creationId xmlns:a16="http://schemas.microsoft.com/office/drawing/2014/main" id="{952178C4-E324-4E4F-BFD7-CE45140CA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72" name="Imagem 27">
          <a:extLst>
            <a:ext uri="{FF2B5EF4-FFF2-40B4-BE49-F238E27FC236}">
              <a16:creationId xmlns:a16="http://schemas.microsoft.com/office/drawing/2014/main" id="{07650AC1-4573-4761-84B6-EDB20B8C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73" name="Imagem 27">
          <a:extLst>
            <a:ext uri="{FF2B5EF4-FFF2-40B4-BE49-F238E27FC236}">
              <a16:creationId xmlns:a16="http://schemas.microsoft.com/office/drawing/2014/main" id="{395A5E78-21CA-48DD-B8E6-6E3413BA1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74" name="Imagem 27">
          <a:extLst>
            <a:ext uri="{FF2B5EF4-FFF2-40B4-BE49-F238E27FC236}">
              <a16:creationId xmlns:a16="http://schemas.microsoft.com/office/drawing/2014/main" id="{BF0FE0FC-2567-43B3-B2F3-A69A0FE34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6605</xdr:row>
      <xdr:rowOff>80285</xdr:rowOff>
    </xdr:from>
    <xdr:ext cx="891266" cy="852589"/>
    <xdr:pic>
      <xdr:nvPicPr>
        <xdr:cNvPr id="475" name="Imagem 27">
          <a:extLst>
            <a:ext uri="{FF2B5EF4-FFF2-40B4-BE49-F238E27FC236}">
              <a16:creationId xmlns:a16="http://schemas.microsoft.com/office/drawing/2014/main" id="{16BE92CE-EC45-44A0-89DA-139774D25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764580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6662</xdr:row>
      <xdr:rowOff>0</xdr:rowOff>
    </xdr:from>
    <xdr:to>
      <xdr:col>21</xdr:col>
      <xdr:colOff>99060</xdr:colOff>
      <xdr:row>6674</xdr:row>
      <xdr:rowOff>97494</xdr:rowOff>
    </xdr:to>
    <xdr:graphicFrame macro="">
      <xdr:nvGraphicFramePr>
        <xdr:cNvPr id="476" name="Gráfico 475">
          <a:extLst>
            <a:ext uri="{FF2B5EF4-FFF2-40B4-BE49-F238E27FC236}">
              <a16:creationId xmlns:a16="http://schemas.microsoft.com/office/drawing/2014/main" id="{F24AEC38-9742-4A17-8E60-9C9F5EFB2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77" name="Imagem 27">
          <a:extLst>
            <a:ext uri="{FF2B5EF4-FFF2-40B4-BE49-F238E27FC236}">
              <a16:creationId xmlns:a16="http://schemas.microsoft.com/office/drawing/2014/main" id="{F1BFB942-7486-4312-8E8C-F7B77AAE4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78" name="Imagem 27">
          <a:extLst>
            <a:ext uri="{FF2B5EF4-FFF2-40B4-BE49-F238E27FC236}">
              <a16:creationId xmlns:a16="http://schemas.microsoft.com/office/drawing/2014/main" id="{5FE711FB-E156-4F2D-AC93-78CACC951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79" name="Imagem 27">
          <a:extLst>
            <a:ext uri="{FF2B5EF4-FFF2-40B4-BE49-F238E27FC236}">
              <a16:creationId xmlns:a16="http://schemas.microsoft.com/office/drawing/2014/main" id="{ED6328F7-5D35-48C2-B948-F41168753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80" name="Imagem 27">
          <a:extLst>
            <a:ext uri="{FF2B5EF4-FFF2-40B4-BE49-F238E27FC236}">
              <a16:creationId xmlns:a16="http://schemas.microsoft.com/office/drawing/2014/main" id="{E4580EB6-D107-42A8-A1E5-D39C54D10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6737</xdr:row>
      <xdr:rowOff>60961</xdr:rowOff>
    </xdr:from>
    <xdr:ext cx="13921740" cy="4251960"/>
    <xdr:graphicFrame macro="">
      <xdr:nvGraphicFramePr>
        <xdr:cNvPr id="481" name="Gráfico 480">
          <a:extLst>
            <a:ext uri="{FF2B5EF4-FFF2-40B4-BE49-F238E27FC236}">
              <a16:creationId xmlns:a16="http://schemas.microsoft.com/office/drawing/2014/main" id="{20614ED4-7169-47F0-B184-9AD77B8F1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oneCellAnchor>
  <xdr:twoCellAnchor>
    <xdr:from>
      <xdr:col>4</xdr:col>
      <xdr:colOff>83819</xdr:colOff>
      <xdr:row>6762</xdr:row>
      <xdr:rowOff>22860</xdr:rowOff>
    </xdr:from>
    <xdr:to>
      <xdr:col>21</xdr:col>
      <xdr:colOff>60960</xdr:colOff>
      <xdr:row>6774</xdr:row>
      <xdr:rowOff>112734</xdr:rowOff>
    </xdr:to>
    <xdr:graphicFrame macro="">
      <xdr:nvGraphicFramePr>
        <xdr:cNvPr id="482" name="Gráfico 481">
          <a:extLst>
            <a:ext uri="{FF2B5EF4-FFF2-40B4-BE49-F238E27FC236}">
              <a16:creationId xmlns:a16="http://schemas.microsoft.com/office/drawing/2014/main" id="{52F6DB88-29EC-4BC6-8949-C2831D9D2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83" name="Imagem 27">
          <a:extLst>
            <a:ext uri="{FF2B5EF4-FFF2-40B4-BE49-F238E27FC236}">
              <a16:creationId xmlns:a16="http://schemas.microsoft.com/office/drawing/2014/main" id="{04A0619B-B71E-47FD-A7BE-BAA5D10D1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84" name="Imagem 27">
          <a:extLst>
            <a:ext uri="{FF2B5EF4-FFF2-40B4-BE49-F238E27FC236}">
              <a16:creationId xmlns:a16="http://schemas.microsoft.com/office/drawing/2014/main" id="{1F7146C5-4E23-48D9-9AB2-3CA67E0D9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85" name="Imagem 27">
          <a:extLst>
            <a:ext uri="{FF2B5EF4-FFF2-40B4-BE49-F238E27FC236}">
              <a16:creationId xmlns:a16="http://schemas.microsoft.com/office/drawing/2014/main" id="{9977F779-0CA9-4A32-847C-32101258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6705</xdr:row>
      <xdr:rowOff>80285</xdr:rowOff>
    </xdr:from>
    <xdr:ext cx="891266" cy="852589"/>
    <xdr:pic>
      <xdr:nvPicPr>
        <xdr:cNvPr id="486" name="Imagem 27">
          <a:extLst>
            <a:ext uri="{FF2B5EF4-FFF2-40B4-BE49-F238E27FC236}">
              <a16:creationId xmlns:a16="http://schemas.microsoft.com/office/drawing/2014/main" id="{2AD654A0-B046-4034-8680-1EFF8185E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3973901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6762</xdr:row>
      <xdr:rowOff>0</xdr:rowOff>
    </xdr:from>
    <xdr:to>
      <xdr:col>21</xdr:col>
      <xdr:colOff>99060</xdr:colOff>
      <xdr:row>6774</xdr:row>
      <xdr:rowOff>97494</xdr:rowOff>
    </xdr:to>
    <xdr:graphicFrame macro="">
      <xdr:nvGraphicFramePr>
        <xdr:cNvPr id="487" name="Gráfico 486">
          <a:extLst>
            <a:ext uri="{FF2B5EF4-FFF2-40B4-BE49-F238E27FC236}">
              <a16:creationId xmlns:a16="http://schemas.microsoft.com/office/drawing/2014/main" id="{8F43974B-2C95-4580-957C-13380D2FB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88" name="Imagem 27">
          <a:extLst>
            <a:ext uri="{FF2B5EF4-FFF2-40B4-BE49-F238E27FC236}">
              <a16:creationId xmlns:a16="http://schemas.microsoft.com/office/drawing/2014/main" id="{B4E1F7DE-EE94-4597-84F0-9E5872816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89" name="Imagem 27">
          <a:extLst>
            <a:ext uri="{FF2B5EF4-FFF2-40B4-BE49-F238E27FC236}">
              <a16:creationId xmlns:a16="http://schemas.microsoft.com/office/drawing/2014/main" id="{28CB9ABD-245A-4F6E-B984-8E0CAB803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90" name="Imagem 27">
          <a:extLst>
            <a:ext uri="{FF2B5EF4-FFF2-40B4-BE49-F238E27FC236}">
              <a16:creationId xmlns:a16="http://schemas.microsoft.com/office/drawing/2014/main" id="{782123C1-E16F-4F55-BFFB-968C18FDC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91" name="Imagem 27">
          <a:extLst>
            <a:ext uri="{FF2B5EF4-FFF2-40B4-BE49-F238E27FC236}">
              <a16:creationId xmlns:a16="http://schemas.microsoft.com/office/drawing/2014/main" id="{C537F1C6-319D-49F3-A64B-EED301974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6837</xdr:row>
      <xdr:rowOff>60961</xdr:rowOff>
    </xdr:from>
    <xdr:ext cx="13921740" cy="4251960"/>
    <xdr:graphicFrame macro="">
      <xdr:nvGraphicFramePr>
        <xdr:cNvPr id="492" name="Gráfico 491">
          <a:extLst>
            <a:ext uri="{FF2B5EF4-FFF2-40B4-BE49-F238E27FC236}">
              <a16:creationId xmlns:a16="http://schemas.microsoft.com/office/drawing/2014/main" id="{52CC6A96-D531-4291-ACDF-0334A60F9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oneCellAnchor>
  <xdr:twoCellAnchor>
    <xdr:from>
      <xdr:col>4</xdr:col>
      <xdr:colOff>83819</xdr:colOff>
      <xdr:row>6862</xdr:row>
      <xdr:rowOff>22860</xdr:rowOff>
    </xdr:from>
    <xdr:to>
      <xdr:col>21</xdr:col>
      <xdr:colOff>60960</xdr:colOff>
      <xdr:row>6874</xdr:row>
      <xdr:rowOff>112734</xdr:rowOff>
    </xdr:to>
    <xdr:graphicFrame macro="">
      <xdr:nvGraphicFramePr>
        <xdr:cNvPr id="493" name="Gráfico 492">
          <a:extLst>
            <a:ext uri="{FF2B5EF4-FFF2-40B4-BE49-F238E27FC236}">
              <a16:creationId xmlns:a16="http://schemas.microsoft.com/office/drawing/2014/main" id="{E8AB39A5-7C93-4BB8-B40B-303BC9AE7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94" name="Imagem 27">
          <a:extLst>
            <a:ext uri="{FF2B5EF4-FFF2-40B4-BE49-F238E27FC236}">
              <a16:creationId xmlns:a16="http://schemas.microsoft.com/office/drawing/2014/main" id="{E58E9C1C-F2BF-4E2C-A0C0-B759455EC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95" name="Imagem 27">
          <a:extLst>
            <a:ext uri="{FF2B5EF4-FFF2-40B4-BE49-F238E27FC236}">
              <a16:creationId xmlns:a16="http://schemas.microsoft.com/office/drawing/2014/main" id="{BB9F4368-E1F7-4517-B879-3117A7C49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96" name="Imagem 27">
          <a:extLst>
            <a:ext uri="{FF2B5EF4-FFF2-40B4-BE49-F238E27FC236}">
              <a16:creationId xmlns:a16="http://schemas.microsoft.com/office/drawing/2014/main" id="{93BAB36F-F912-42CA-9E75-1956C851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6805</xdr:row>
      <xdr:rowOff>80285</xdr:rowOff>
    </xdr:from>
    <xdr:ext cx="891266" cy="852589"/>
    <xdr:pic>
      <xdr:nvPicPr>
        <xdr:cNvPr id="497" name="Imagem 27">
          <a:extLst>
            <a:ext uri="{FF2B5EF4-FFF2-40B4-BE49-F238E27FC236}">
              <a16:creationId xmlns:a16="http://schemas.microsoft.com/office/drawing/2014/main" id="{160FA4F5-3B5D-4F09-9F7F-48BCC8D51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183223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6862</xdr:row>
      <xdr:rowOff>0</xdr:rowOff>
    </xdr:from>
    <xdr:to>
      <xdr:col>21</xdr:col>
      <xdr:colOff>99060</xdr:colOff>
      <xdr:row>6874</xdr:row>
      <xdr:rowOff>97494</xdr:rowOff>
    </xdr:to>
    <xdr:graphicFrame macro="">
      <xdr:nvGraphicFramePr>
        <xdr:cNvPr id="498" name="Gráfico 497">
          <a:extLst>
            <a:ext uri="{FF2B5EF4-FFF2-40B4-BE49-F238E27FC236}">
              <a16:creationId xmlns:a16="http://schemas.microsoft.com/office/drawing/2014/main" id="{81FFD754-BDE7-4870-A4DF-0B98E6BCC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499" name="Imagem 27">
          <a:extLst>
            <a:ext uri="{FF2B5EF4-FFF2-40B4-BE49-F238E27FC236}">
              <a16:creationId xmlns:a16="http://schemas.microsoft.com/office/drawing/2014/main" id="{77B6CDC2-E3BF-46D0-91BE-EC945C230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500" name="Imagem 27">
          <a:extLst>
            <a:ext uri="{FF2B5EF4-FFF2-40B4-BE49-F238E27FC236}">
              <a16:creationId xmlns:a16="http://schemas.microsoft.com/office/drawing/2014/main" id="{136E0F3C-B4EF-4696-853F-1E831E468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501" name="Imagem 27">
          <a:extLst>
            <a:ext uri="{FF2B5EF4-FFF2-40B4-BE49-F238E27FC236}">
              <a16:creationId xmlns:a16="http://schemas.microsoft.com/office/drawing/2014/main" id="{C966AE36-1DD8-4903-854D-6A72B9C86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502" name="Imagem 27">
          <a:extLst>
            <a:ext uri="{FF2B5EF4-FFF2-40B4-BE49-F238E27FC236}">
              <a16:creationId xmlns:a16="http://schemas.microsoft.com/office/drawing/2014/main" id="{0D46FA75-3BCE-40ED-AA3D-0EF0E7CD5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6937</xdr:row>
      <xdr:rowOff>60961</xdr:rowOff>
    </xdr:from>
    <xdr:ext cx="13921740" cy="4251960"/>
    <xdr:graphicFrame macro="">
      <xdr:nvGraphicFramePr>
        <xdr:cNvPr id="503" name="Gráfico 502">
          <a:extLst>
            <a:ext uri="{FF2B5EF4-FFF2-40B4-BE49-F238E27FC236}">
              <a16:creationId xmlns:a16="http://schemas.microsoft.com/office/drawing/2014/main" id="{F83C0230-B369-45D6-AFE0-E46B49F74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oneCellAnchor>
  <xdr:twoCellAnchor>
    <xdr:from>
      <xdr:col>4</xdr:col>
      <xdr:colOff>83819</xdr:colOff>
      <xdr:row>6962</xdr:row>
      <xdr:rowOff>22860</xdr:rowOff>
    </xdr:from>
    <xdr:to>
      <xdr:col>21</xdr:col>
      <xdr:colOff>60960</xdr:colOff>
      <xdr:row>6974</xdr:row>
      <xdr:rowOff>112734</xdr:rowOff>
    </xdr:to>
    <xdr:graphicFrame macro="">
      <xdr:nvGraphicFramePr>
        <xdr:cNvPr id="504" name="Gráfico 503">
          <a:extLst>
            <a:ext uri="{FF2B5EF4-FFF2-40B4-BE49-F238E27FC236}">
              <a16:creationId xmlns:a16="http://schemas.microsoft.com/office/drawing/2014/main" id="{79CA1F7C-958D-4027-ACB5-9AACA69C9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505" name="Imagem 27">
          <a:extLst>
            <a:ext uri="{FF2B5EF4-FFF2-40B4-BE49-F238E27FC236}">
              <a16:creationId xmlns:a16="http://schemas.microsoft.com/office/drawing/2014/main" id="{246B62FC-91F0-4CB1-AC5A-3A7658308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506" name="Imagem 27">
          <a:extLst>
            <a:ext uri="{FF2B5EF4-FFF2-40B4-BE49-F238E27FC236}">
              <a16:creationId xmlns:a16="http://schemas.microsoft.com/office/drawing/2014/main" id="{1C68AF6D-4201-4D2D-82CB-E38B243F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507" name="Imagem 27">
          <a:extLst>
            <a:ext uri="{FF2B5EF4-FFF2-40B4-BE49-F238E27FC236}">
              <a16:creationId xmlns:a16="http://schemas.microsoft.com/office/drawing/2014/main" id="{6E9BE790-AABE-44BE-ACDF-12BCA140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6905</xdr:row>
      <xdr:rowOff>80285</xdr:rowOff>
    </xdr:from>
    <xdr:ext cx="891266" cy="852589"/>
    <xdr:pic>
      <xdr:nvPicPr>
        <xdr:cNvPr id="508" name="Imagem 27">
          <a:extLst>
            <a:ext uri="{FF2B5EF4-FFF2-40B4-BE49-F238E27FC236}">
              <a16:creationId xmlns:a16="http://schemas.microsoft.com/office/drawing/2014/main" id="{E4922E8C-D62C-470C-819A-79A78B97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392544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6962</xdr:row>
      <xdr:rowOff>0</xdr:rowOff>
    </xdr:from>
    <xdr:to>
      <xdr:col>21</xdr:col>
      <xdr:colOff>99060</xdr:colOff>
      <xdr:row>6974</xdr:row>
      <xdr:rowOff>97494</xdr:rowOff>
    </xdr:to>
    <xdr:graphicFrame macro="">
      <xdr:nvGraphicFramePr>
        <xdr:cNvPr id="509" name="Gráfico 508">
          <a:extLst>
            <a:ext uri="{FF2B5EF4-FFF2-40B4-BE49-F238E27FC236}">
              <a16:creationId xmlns:a16="http://schemas.microsoft.com/office/drawing/2014/main" id="{5308C638-4A14-49B1-85A8-D334EBE4F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0" name="Imagem 27">
          <a:extLst>
            <a:ext uri="{FF2B5EF4-FFF2-40B4-BE49-F238E27FC236}">
              <a16:creationId xmlns:a16="http://schemas.microsoft.com/office/drawing/2014/main" id="{1A7D4B09-80DE-4609-B2EF-C55EC52A1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1" name="Imagem 27">
          <a:extLst>
            <a:ext uri="{FF2B5EF4-FFF2-40B4-BE49-F238E27FC236}">
              <a16:creationId xmlns:a16="http://schemas.microsoft.com/office/drawing/2014/main" id="{C2FA3BCA-3C5D-4979-B96F-6670ECB05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2" name="Imagem 27">
          <a:extLst>
            <a:ext uri="{FF2B5EF4-FFF2-40B4-BE49-F238E27FC236}">
              <a16:creationId xmlns:a16="http://schemas.microsoft.com/office/drawing/2014/main" id="{B24FD239-7431-4132-BBB0-EEDE5D7F2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3" name="Imagem 27">
          <a:extLst>
            <a:ext uri="{FF2B5EF4-FFF2-40B4-BE49-F238E27FC236}">
              <a16:creationId xmlns:a16="http://schemas.microsoft.com/office/drawing/2014/main" id="{F7A26417-64C2-4614-A662-EC13F2DC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7037</xdr:row>
      <xdr:rowOff>60961</xdr:rowOff>
    </xdr:from>
    <xdr:ext cx="13921740" cy="4251960"/>
    <xdr:graphicFrame macro="">
      <xdr:nvGraphicFramePr>
        <xdr:cNvPr id="514" name="Gráfico 513">
          <a:extLst>
            <a:ext uri="{FF2B5EF4-FFF2-40B4-BE49-F238E27FC236}">
              <a16:creationId xmlns:a16="http://schemas.microsoft.com/office/drawing/2014/main" id="{0F5223CE-A7A4-438F-8773-A0E8FB5CE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oneCellAnchor>
  <xdr:twoCellAnchor>
    <xdr:from>
      <xdr:col>4</xdr:col>
      <xdr:colOff>83819</xdr:colOff>
      <xdr:row>7062</xdr:row>
      <xdr:rowOff>22860</xdr:rowOff>
    </xdr:from>
    <xdr:to>
      <xdr:col>21</xdr:col>
      <xdr:colOff>60960</xdr:colOff>
      <xdr:row>7074</xdr:row>
      <xdr:rowOff>112734</xdr:rowOff>
    </xdr:to>
    <xdr:graphicFrame macro="">
      <xdr:nvGraphicFramePr>
        <xdr:cNvPr id="515" name="Gráfico 514">
          <a:extLst>
            <a:ext uri="{FF2B5EF4-FFF2-40B4-BE49-F238E27FC236}">
              <a16:creationId xmlns:a16="http://schemas.microsoft.com/office/drawing/2014/main" id="{CF6083D9-65DE-4D29-9CD7-3E17EA128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6" name="Imagem 27">
          <a:extLst>
            <a:ext uri="{FF2B5EF4-FFF2-40B4-BE49-F238E27FC236}">
              <a16:creationId xmlns:a16="http://schemas.microsoft.com/office/drawing/2014/main" id="{A020CB48-92AC-417D-965E-C0AE1AA84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7" name="Imagem 27">
          <a:extLst>
            <a:ext uri="{FF2B5EF4-FFF2-40B4-BE49-F238E27FC236}">
              <a16:creationId xmlns:a16="http://schemas.microsoft.com/office/drawing/2014/main" id="{B34978D6-9807-4592-870E-C29492BC0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8" name="Imagem 27">
          <a:extLst>
            <a:ext uri="{FF2B5EF4-FFF2-40B4-BE49-F238E27FC236}">
              <a16:creationId xmlns:a16="http://schemas.microsoft.com/office/drawing/2014/main" id="{D606C062-5D84-4F76-9F9E-F074F305A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7005</xdr:row>
      <xdr:rowOff>80285</xdr:rowOff>
    </xdr:from>
    <xdr:ext cx="891266" cy="852589"/>
    <xdr:pic>
      <xdr:nvPicPr>
        <xdr:cNvPr id="519" name="Imagem 27">
          <a:extLst>
            <a:ext uri="{FF2B5EF4-FFF2-40B4-BE49-F238E27FC236}">
              <a16:creationId xmlns:a16="http://schemas.microsoft.com/office/drawing/2014/main" id="{3E4594F5-F113-40FB-AA6C-47F17D92C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601865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7062</xdr:row>
      <xdr:rowOff>0</xdr:rowOff>
    </xdr:from>
    <xdr:to>
      <xdr:col>21</xdr:col>
      <xdr:colOff>99060</xdr:colOff>
      <xdr:row>7074</xdr:row>
      <xdr:rowOff>97494</xdr:rowOff>
    </xdr:to>
    <xdr:graphicFrame macro="">
      <xdr:nvGraphicFramePr>
        <xdr:cNvPr id="520" name="Gráfico 519">
          <a:extLst>
            <a:ext uri="{FF2B5EF4-FFF2-40B4-BE49-F238E27FC236}">
              <a16:creationId xmlns:a16="http://schemas.microsoft.com/office/drawing/2014/main" id="{D968BC2B-ED48-4E1A-8D1A-20D54548F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21" name="Imagem 27">
          <a:extLst>
            <a:ext uri="{FF2B5EF4-FFF2-40B4-BE49-F238E27FC236}">
              <a16:creationId xmlns:a16="http://schemas.microsoft.com/office/drawing/2014/main" id="{155FAE50-0BEE-4313-91C5-4107DDA3F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22" name="Imagem 27">
          <a:extLst>
            <a:ext uri="{FF2B5EF4-FFF2-40B4-BE49-F238E27FC236}">
              <a16:creationId xmlns:a16="http://schemas.microsoft.com/office/drawing/2014/main" id="{09DF4CBA-E8CE-4C2D-BC5B-7EDDE2F0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23" name="Imagem 27">
          <a:extLst>
            <a:ext uri="{FF2B5EF4-FFF2-40B4-BE49-F238E27FC236}">
              <a16:creationId xmlns:a16="http://schemas.microsoft.com/office/drawing/2014/main" id="{FDAF0743-F09B-4D3E-9E56-011C73E46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24" name="Imagem 27">
          <a:extLst>
            <a:ext uri="{FF2B5EF4-FFF2-40B4-BE49-F238E27FC236}">
              <a16:creationId xmlns:a16="http://schemas.microsoft.com/office/drawing/2014/main" id="{AC709064-16DF-4F58-91D1-852875DB7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7137</xdr:row>
      <xdr:rowOff>60961</xdr:rowOff>
    </xdr:from>
    <xdr:ext cx="13921740" cy="4251960"/>
    <xdr:graphicFrame macro="">
      <xdr:nvGraphicFramePr>
        <xdr:cNvPr id="525" name="Gráfico 524">
          <a:extLst>
            <a:ext uri="{FF2B5EF4-FFF2-40B4-BE49-F238E27FC236}">
              <a16:creationId xmlns:a16="http://schemas.microsoft.com/office/drawing/2014/main" id="{32EF99AF-AFF0-46CB-81D2-A498A7831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oneCellAnchor>
  <xdr:twoCellAnchor>
    <xdr:from>
      <xdr:col>4</xdr:col>
      <xdr:colOff>83819</xdr:colOff>
      <xdr:row>7162</xdr:row>
      <xdr:rowOff>22860</xdr:rowOff>
    </xdr:from>
    <xdr:to>
      <xdr:col>21</xdr:col>
      <xdr:colOff>60960</xdr:colOff>
      <xdr:row>7174</xdr:row>
      <xdr:rowOff>112734</xdr:rowOff>
    </xdr:to>
    <xdr:graphicFrame macro="">
      <xdr:nvGraphicFramePr>
        <xdr:cNvPr id="526" name="Gráfico 525">
          <a:extLst>
            <a:ext uri="{FF2B5EF4-FFF2-40B4-BE49-F238E27FC236}">
              <a16:creationId xmlns:a16="http://schemas.microsoft.com/office/drawing/2014/main" id="{59772CF0-FAE1-4D65-BC1A-AF06FA4E8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27" name="Imagem 27">
          <a:extLst>
            <a:ext uri="{FF2B5EF4-FFF2-40B4-BE49-F238E27FC236}">
              <a16:creationId xmlns:a16="http://schemas.microsoft.com/office/drawing/2014/main" id="{22149853-4F7A-4D19-8088-401FB8868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28" name="Imagem 27">
          <a:extLst>
            <a:ext uri="{FF2B5EF4-FFF2-40B4-BE49-F238E27FC236}">
              <a16:creationId xmlns:a16="http://schemas.microsoft.com/office/drawing/2014/main" id="{E19098EF-A54E-46AE-B286-8C081C03D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29" name="Imagem 27">
          <a:extLst>
            <a:ext uri="{FF2B5EF4-FFF2-40B4-BE49-F238E27FC236}">
              <a16:creationId xmlns:a16="http://schemas.microsoft.com/office/drawing/2014/main" id="{B9A71CD4-583D-4341-A393-82D8975CA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30" name="Imagem 27">
          <a:extLst>
            <a:ext uri="{FF2B5EF4-FFF2-40B4-BE49-F238E27FC236}">
              <a16:creationId xmlns:a16="http://schemas.microsoft.com/office/drawing/2014/main" id="{D63B64D1-F353-422B-8C05-837042CC4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7162</xdr:row>
      <xdr:rowOff>0</xdr:rowOff>
    </xdr:from>
    <xdr:to>
      <xdr:col>21</xdr:col>
      <xdr:colOff>99060</xdr:colOff>
      <xdr:row>7174</xdr:row>
      <xdr:rowOff>97494</xdr:rowOff>
    </xdr:to>
    <xdr:graphicFrame macro="">
      <xdr:nvGraphicFramePr>
        <xdr:cNvPr id="531" name="Gráfico 530">
          <a:extLst>
            <a:ext uri="{FF2B5EF4-FFF2-40B4-BE49-F238E27FC236}">
              <a16:creationId xmlns:a16="http://schemas.microsoft.com/office/drawing/2014/main" id="{4BFA744D-4718-4DC5-8E3D-91DC71DA2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32" name="Imagem 27">
          <a:extLst>
            <a:ext uri="{FF2B5EF4-FFF2-40B4-BE49-F238E27FC236}">
              <a16:creationId xmlns:a16="http://schemas.microsoft.com/office/drawing/2014/main" id="{E2E6657D-EE9C-4650-8E4E-AC4DE651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33" name="Imagem 27">
          <a:extLst>
            <a:ext uri="{FF2B5EF4-FFF2-40B4-BE49-F238E27FC236}">
              <a16:creationId xmlns:a16="http://schemas.microsoft.com/office/drawing/2014/main" id="{1C7C43F2-0E6C-42C7-B1F2-B7D3F59A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34" name="Imagem 27">
          <a:extLst>
            <a:ext uri="{FF2B5EF4-FFF2-40B4-BE49-F238E27FC236}">
              <a16:creationId xmlns:a16="http://schemas.microsoft.com/office/drawing/2014/main" id="{843580D2-D971-4B24-BA08-D1C51D0DA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35" name="Imagem 27">
          <a:extLst>
            <a:ext uri="{FF2B5EF4-FFF2-40B4-BE49-F238E27FC236}">
              <a16:creationId xmlns:a16="http://schemas.microsoft.com/office/drawing/2014/main" id="{75B0CB26-5853-4A47-AB5F-128E71DED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7137</xdr:row>
      <xdr:rowOff>60961</xdr:rowOff>
    </xdr:from>
    <xdr:ext cx="13921740" cy="4251960"/>
    <xdr:graphicFrame macro="">
      <xdr:nvGraphicFramePr>
        <xdr:cNvPr id="536" name="Gráfico 535">
          <a:extLst>
            <a:ext uri="{FF2B5EF4-FFF2-40B4-BE49-F238E27FC236}">
              <a16:creationId xmlns:a16="http://schemas.microsoft.com/office/drawing/2014/main" id="{F73656CC-900D-4141-8358-0A93F9729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oneCellAnchor>
  <xdr:twoCellAnchor>
    <xdr:from>
      <xdr:col>4</xdr:col>
      <xdr:colOff>83819</xdr:colOff>
      <xdr:row>7162</xdr:row>
      <xdr:rowOff>22860</xdr:rowOff>
    </xdr:from>
    <xdr:to>
      <xdr:col>21</xdr:col>
      <xdr:colOff>60960</xdr:colOff>
      <xdr:row>7174</xdr:row>
      <xdr:rowOff>112734</xdr:rowOff>
    </xdr:to>
    <xdr:graphicFrame macro="">
      <xdr:nvGraphicFramePr>
        <xdr:cNvPr id="537" name="Gráfico 536">
          <a:extLst>
            <a:ext uri="{FF2B5EF4-FFF2-40B4-BE49-F238E27FC236}">
              <a16:creationId xmlns:a16="http://schemas.microsoft.com/office/drawing/2014/main" id="{39A00BD9-7E13-436E-8A09-F57196C9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38" name="Imagem 27">
          <a:extLst>
            <a:ext uri="{FF2B5EF4-FFF2-40B4-BE49-F238E27FC236}">
              <a16:creationId xmlns:a16="http://schemas.microsoft.com/office/drawing/2014/main" id="{5B6033A1-AE30-47A3-938D-6BFE9969B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39" name="Imagem 27">
          <a:extLst>
            <a:ext uri="{FF2B5EF4-FFF2-40B4-BE49-F238E27FC236}">
              <a16:creationId xmlns:a16="http://schemas.microsoft.com/office/drawing/2014/main" id="{D97AB857-993D-4C5F-A31B-A537CFD3B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40" name="Imagem 27">
          <a:extLst>
            <a:ext uri="{FF2B5EF4-FFF2-40B4-BE49-F238E27FC236}">
              <a16:creationId xmlns:a16="http://schemas.microsoft.com/office/drawing/2014/main" id="{9C8DB2DE-A4F0-4261-9A5C-58681F681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7105</xdr:row>
      <xdr:rowOff>80285</xdr:rowOff>
    </xdr:from>
    <xdr:ext cx="891266" cy="852589"/>
    <xdr:pic>
      <xdr:nvPicPr>
        <xdr:cNvPr id="541" name="Imagem 27">
          <a:extLst>
            <a:ext uri="{FF2B5EF4-FFF2-40B4-BE49-F238E27FC236}">
              <a16:creationId xmlns:a16="http://schemas.microsoft.com/office/drawing/2014/main" id="{5AE0446E-92E5-4654-8C83-240C46C9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4811187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7162</xdr:row>
      <xdr:rowOff>0</xdr:rowOff>
    </xdr:from>
    <xdr:to>
      <xdr:col>21</xdr:col>
      <xdr:colOff>99060</xdr:colOff>
      <xdr:row>7174</xdr:row>
      <xdr:rowOff>97494</xdr:rowOff>
    </xdr:to>
    <xdr:graphicFrame macro="">
      <xdr:nvGraphicFramePr>
        <xdr:cNvPr id="542" name="Gráfico 541">
          <a:extLst>
            <a:ext uri="{FF2B5EF4-FFF2-40B4-BE49-F238E27FC236}">
              <a16:creationId xmlns:a16="http://schemas.microsoft.com/office/drawing/2014/main" id="{A1ED3741-82DC-48F1-978A-F5B42857E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43" name="Imagem 27">
          <a:extLst>
            <a:ext uri="{FF2B5EF4-FFF2-40B4-BE49-F238E27FC236}">
              <a16:creationId xmlns:a16="http://schemas.microsoft.com/office/drawing/2014/main" id="{39F4387F-A70E-4C21-89B5-985157133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44" name="Imagem 27">
          <a:extLst>
            <a:ext uri="{FF2B5EF4-FFF2-40B4-BE49-F238E27FC236}">
              <a16:creationId xmlns:a16="http://schemas.microsoft.com/office/drawing/2014/main" id="{8FFF9ABF-5D58-4C72-878D-6BC77BFB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45" name="Imagem 27">
          <a:extLst>
            <a:ext uri="{FF2B5EF4-FFF2-40B4-BE49-F238E27FC236}">
              <a16:creationId xmlns:a16="http://schemas.microsoft.com/office/drawing/2014/main" id="{3D25FEAD-674F-4D44-B08A-D7AC60E2F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46" name="Imagem 27">
          <a:extLst>
            <a:ext uri="{FF2B5EF4-FFF2-40B4-BE49-F238E27FC236}">
              <a16:creationId xmlns:a16="http://schemas.microsoft.com/office/drawing/2014/main" id="{A9F35AF5-511C-4557-90A6-04DF1D57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7237</xdr:row>
      <xdr:rowOff>60961</xdr:rowOff>
    </xdr:from>
    <xdr:ext cx="13921740" cy="4251960"/>
    <xdr:graphicFrame macro="">
      <xdr:nvGraphicFramePr>
        <xdr:cNvPr id="547" name="Gráfico 546">
          <a:extLst>
            <a:ext uri="{FF2B5EF4-FFF2-40B4-BE49-F238E27FC236}">
              <a16:creationId xmlns:a16="http://schemas.microsoft.com/office/drawing/2014/main" id="{1641324B-82A5-4103-B13D-F57BB87F5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oneCellAnchor>
  <xdr:twoCellAnchor>
    <xdr:from>
      <xdr:col>4</xdr:col>
      <xdr:colOff>83819</xdr:colOff>
      <xdr:row>7262</xdr:row>
      <xdr:rowOff>22860</xdr:rowOff>
    </xdr:from>
    <xdr:to>
      <xdr:col>21</xdr:col>
      <xdr:colOff>60960</xdr:colOff>
      <xdr:row>7274</xdr:row>
      <xdr:rowOff>112734</xdr:rowOff>
    </xdr:to>
    <xdr:graphicFrame macro="">
      <xdr:nvGraphicFramePr>
        <xdr:cNvPr id="548" name="Gráfico 547">
          <a:extLst>
            <a:ext uri="{FF2B5EF4-FFF2-40B4-BE49-F238E27FC236}">
              <a16:creationId xmlns:a16="http://schemas.microsoft.com/office/drawing/2014/main" id="{27223F9F-32C0-470E-BCA3-64ED1D8C1B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49" name="Imagem 27">
          <a:extLst>
            <a:ext uri="{FF2B5EF4-FFF2-40B4-BE49-F238E27FC236}">
              <a16:creationId xmlns:a16="http://schemas.microsoft.com/office/drawing/2014/main" id="{EB045C55-ED72-463C-B1AD-7BA25A519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50" name="Imagem 27">
          <a:extLst>
            <a:ext uri="{FF2B5EF4-FFF2-40B4-BE49-F238E27FC236}">
              <a16:creationId xmlns:a16="http://schemas.microsoft.com/office/drawing/2014/main" id="{7B4F9327-A549-48BB-BA4F-3CD14071A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51" name="Imagem 27">
          <a:extLst>
            <a:ext uri="{FF2B5EF4-FFF2-40B4-BE49-F238E27FC236}">
              <a16:creationId xmlns:a16="http://schemas.microsoft.com/office/drawing/2014/main" id="{82B07C60-B405-45BF-93F1-336E7C2BF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52" name="Imagem 27">
          <a:extLst>
            <a:ext uri="{FF2B5EF4-FFF2-40B4-BE49-F238E27FC236}">
              <a16:creationId xmlns:a16="http://schemas.microsoft.com/office/drawing/2014/main" id="{82BD596F-CABC-4722-9A3B-54A5B57A9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7262</xdr:row>
      <xdr:rowOff>0</xdr:rowOff>
    </xdr:from>
    <xdr:to>
      <xdr:col>21</xdr:col>
      <xdr:colOff>99060</xdr:colOff>
      <xdr:row>7274</xdr:row>
      <xdr:rowOff>97494</xdr:rowOff>
    </xdr:to>
    <xdr:graphicFrame macro="">
      <xdr:nvGraphicFramePr>
        <xdr:cNvPr id="553" name="Gráfico 552">
          <a:extLst>
            <a:ext uri="{FF2B5EF4-FFF2-40B4-BE49-F238E27FC236}">
              <a16:creationId xmlns:a16="http://schemas.microsoft.com/office/drawing/2014/main" id="{F699ED5C-4D07-4F10-A9EA-E6B5259DA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54" name="Imagem 27">
          <a:extLst>
            <a:ext uri="{FF2B5EF4-FFF2-40B4-BE49-F238E27FC236}">
              <a16:creationId xmlns:a16="http://schemas.microsoft.com/office/drawing/2014/main" id="{903318C9-C6FD-444A-A969-C8FD2928C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55" name="Imagem 27">
          <a:extLst>
            <a:ext uri="{FF2B5EF4-FFF2-40B4-BE49-F238E27FC236}">
              <a16:creationId xmlns:a16="http://schemas.microsoft.com/office/drawing/2014/main" id="{E342B974-9293-4368-9104-28A0714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56" name="Imagem 27">
          <a:extLst>
            <a:ext uri="{FF2B5EF4-FFF2-40B4-BE49-F238E27FC236}">
              <a16:creationId xmlns:a16="http://schemas.microsoft.com/office/drawing/2014/main" id="{3B83CF47-A318-4796-ACA6-6346EE15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57" name="Imagem 27">
          <a:extLst>
            <a:ext uri="{FF2B5EF4-FFF2-40B4-BE49-F238E27FC236}">
              <a16:creationId xmlns:a16="http://schemas.microsoft.com/office/drawing/2014/main" id="{68DF4D6E-3641-45F0-A95C-7ED3FCDF7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7237</xdr:row>
      <xdr:rowOff>60961</xdr:rowOff>
    </xdr:from>
    <xdr:ext cx="13921740" cy="4251960"/>
    <xdr:graphicFrame macro="">
      <xdr:nvGraphicFramePr>
        <xdr:cNvPr id="558" name="Gráfico 557">
          <a:extLst>
            <a:ext uri="{FF2B5EF4-FFF2-40B4-BE49-F238E27FC236}">
              <a16:creationId xmlns:a16="http://schemas.microsoft.com/office/drawing/2014/main" id="{E2822886-85C3-4E32-9FA2-F870398BF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oneCellAnchor>
  <xdr:twoCellAnchor>
    <xdr:from>
      <xdr:col>4</xdr:col>
      <xdr:colOff>83819</xdr:colOff>
      <xdr:row>7262</xdr:row>
      <xdr:rowOff>22860</xdr:rowOff>
    </xdr:from>
    <xdr:to>
      <xdr:col>21</xdr:col>
      <xdr:colOff>60960</xdr:colOff>
      <xdr:row>7274</xdr:row>
      <xdr:rowOff>112734</xdr:rowOff>
    </xdr:to>
    <xdr:graphicFrame macro="">
      <xdr:nvGraphicFramePr>
        <xdr:cNvPr id="559" name="Gráfico 558">
          <a:extLst>
            <a:ext uri="{FF2B5EF4-FFF2-40B4-BE49-F238E27FC236}">
              <a16:creationId xmlns:a16="http://schemas.microsoft.com/office/drawing/2014/main" id="{BC4B1508-300A-4638-8553-A27B3AF4A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60" name="Imagem 27">
          <a:extLst>
            <a:ext uri="{FF2B5EF4-FFF2-40B4-BE49-F238E27FC236}">
              <a16:creationId xmlns:a16="http://schemas.microsoft.com/office/drawing/2014/main" id="{19BC746D-610C-40DC-8ED6-20D9A9B6B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61" name="Imagem 27">
          <a:extLst>
            <a:ext uri="{FF2B5EF4-FFF2-40B4-BE49-F238E27FC236}">
              <a16:creationId xmlns:a16="http://schemas.microsoft.com/office/drawing/2014/main" id="{F27BDEBE-B71E-4666-A0CC-FB9C97050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62" name="Imagem 27">
          <a:extLst>
            <a:ext uri="{FF2B5EF4-FFF2-40B4-BE49-F238E27FC236}">
              <a16:creationId xmlns:a16="http://schemas.microsoft.com/office/drawing/2014/main" id="{C36D7ADB-62D4-4379-85CC-05D02CF5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7205</xdr:row>
      <xdr:rowOff>80285</xdr:rowOff>
    </xdr:from>
    <xdr:ext cx="891266" cy="852589"/>
    <xdr:pic>
      <xdr:nvPicPr>
        <xdr:cNvPr id="563" name="Imagem 27">
          <a:extLst>
            <a:ext uri="{FF2B5EF4-FFF2-40B4-BE49-F238E27FC236}">
              <a16:creationId xmlns:a16="http://schemas.microsoft.com/office/drawing/2014/main" id="{7BC48B2D-BA9E-4403-AD11-A2F5FE19D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020508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7262</xdr:row>
      <xdr:rowOff>0</xdr:rowOff>
    </xdr:from>
    <xdr:to>
      <xdr:col>21</xdr:col>
      <xdr:colOff>99060</xdr:colOff>
      <xdr:row>7274</xdr:row>
      <xdr:rowOff>97494</xdr:rowOff>
    </xdr:to>
    <xdr:graphicFrame macro="">
      <xdr:nvGraphicFramePr>
        <xdr:cNvPr id="564" name="Gráfico 563">
          <a:extLst>
            <a:ext uri="{FF2B5EF4-FFF2-40B4-BE49-F238E27FC236}">
              <a16:creationId xmlns:a16="http://schemas.microsoft.com/office/drawing/2014/main" id="{93DDEA16-8C5A-4B4F-810F-8AE17913F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65" name="Imagem 27">
          <a:extLst>
            <a:ext uri="{FF2B5EF4-FFF2-40B4-BE49-F238E27FC236}">
              <a16:creationId xmlns:a16="http://schemas.microsoft.com/office/drawing/2014/main" id="{F2301F06-4FE2-4387-9101-2E0090FB4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66" name="Imagem 27">
          <a:extLst>
            <a:ext uri="{FF2B5EF4-FFF2-40B4-BE49-F238E27FC236}">
              <a16:creationId xmlns:a16="http://schemas.microsoft.com/office/drawing/2014/main" id="{9B8CFB04-C0DA-438A-B157-476BC28CF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67" name="Imagem 27">
          <a:extLst>
            <a:ext uri="{FF2B5EF4-FFF2-40B4-BE49-F238E27FC236}">
              <a16:creationId xmlns:a16="http://schemas.microsoft.com/office/drawing/2014/main" id="{360BB03A-597F-41E0-AA61-4DF59705C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68" name="Imagem 27">
          <a:extLst>
            <a:ext uri="{FF2B5EF4-FFF2-40B4-BE49-F238E27FC236}">
              <a16:creationId xmlns:a16="http://schemas.microsoft.com/office/drawing/2014/main" id="{DC519BE1-58E7-44ED-9B28-F1918883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7337</xdr:row>
      <xdr:rowOff>60961</xdr:rowOff>
    </xdr:from>
    <xdr:ext cx="13921740" cy="4251960"/>
    <xdr:graphicFrame macro="">
      <xdr:nvGraphicFramePr>
        <xdr:cNvPr id="569" name="Gráfico 568">
          <a:extLst>
            <a:ext uri="{FF2B5EF4-FFF2-40B4-BE49-F238E27FC236}">
              <a16:creationId xmlns:a16="http://schemas.microsoft.com/office/drawing/2014/main" id="{C46EFE0A-5685-4FFD-8AD2-4EB817CF6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oneCellAnchor>
  <xdr:twoCellAnchor>
    <xdr:from>
      <xdr:col>4</xdr:col>
      <xdr:colOff>83819</xdr:colOff>
      <xdr:row>7362</xdr:row>
      <xdr:rowOff>22860</xdr:rowOff>
    </xdr:from>
    <xdr:to>
      <xdr:col>21</xdr:col>
      <xdr:colOff>60960</xdr:colOff>
      <xdr:row>7374</xdr:row>
      <xdr:rowOff>112734</xdr:rowOff>
    </xdr:to>
    <xdr:graphicFrame macro="">
      <xdr:nvGraphicFramePr>
        <xdr:cNvPr id="570" name="Gráfico 569">
          <a:extLst>
            <a:ext uri="{FF2B5EF4-FFF2-40B4-BE49-F238E27FC236}">
              <a16:creationId xmlns:a16="http://schemas.microsoft.com/office/drawing/2014/main" id="{E31F612A-1E47-4B0B-9DF6-3C43D9563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1" name="Imagem 27">
          <a:extLst>
            <a:ext uri="{FF2B5EF4-FFF2-40B4-BE49-F238E27FC236}">
              <a16:creationId xmlns:a16="http://schemas.microsoft.com/office/drawing/2014/main" id="{E8F222E1-B842-42AA-B2BE-832EAFAC5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2" name="Imagem 27">
          <a:extLst>
            <a:ext uri="{FF2B5EF4-FFF2-40B4-BE49-F238E27FC236}">
              <a16:creationId xmlns:a16="http://schemas.microsoft.com/office/drawing/2014/main" id="{552F3947-ADCB-407A-8614-400A28CC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3" name="Imagem 27">
          <a:extLst>
            <a:ext uri="{FF2B5EF4-FFF2-40B4-BE49-F238E27FC236}">
              <a16:creationId xmlns:a16="http://schemas.microsoft.com/office/drawing/2014/main" id="{A01D65AE-5E01-486B-81DF-4959C402F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4" name="Imagem 27">
          <a:extLst>
            <a:ext uri="{FF2B5EF4-FFF2-40B4-BE49-F238E27FC236}">
              <a16:creationId xmlns:a16="http://schemas.microsoft.com/office/drawing/2014/main" id="{AB048A3C-254D-4B9E-B690-15BF7FE2C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7362</xdr:row>
      <xdr:rowOff>0</xdr:rowOff>
    </xdr:from>
    <xdr:to>
      <xdr:col>21</xdr:col>
      <xdr:colOff>99060</xdr:colOff>
      <xdr:row>7374</xdr:row>
      <xdr:rowOff>97494</xdr:rowOff>
    </xdr:to>
    <xdr:graphicFrame macro="">
      <xdr:nvGraphicFramePr>
        <xdr:cNvPr id="575" name="Gráfico 574">
          <a:extLst>
            <a:ext uri="{FF2B5EF4-FFF2-40B4-BE49-F238E27FC236}">
              <a16:creationId xmlns:a16="http://schemas.microsoft.com/office/drawing/2014/main" id="{A6486D6E-6097-443C-91EC-DEB9BE2AC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6" name="Imagem 27">
          <a:extLst>
            <a:ext uri="{FF2B5EF4-FFF2-40B4-BE49-F238E27FC236}">
              <a16:creationId xmlns:a16="http://schemas.microsoft.com/office/drawing/2014/main" id="{C4373938-3186-4963-B47F-D913ECC6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7" name="Imagem 27">
          <a:extLst>
            <a:ext uri="{FF2B5EF4-FFF2-40B4-BE49-F238E27FC236}">
              <a16:creationId xmlns:a16="http://schemas.microsoft.com/office/drawing/2014/main" id="{D935F724-DE50-446C-ADC9-401E32EC5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8" name="Imagem 27">
          <a:extLst>
            <a:ext uri="{FF2B5EF4-FFF2-40B4-BE49-F238E27FC236}">
              <a16:creationId xmlns:a16="http://schemas.microsoft.com/office/drawing/2014/main" id="{D8FE98FD-14E9-45CB-A15B-0E76EEC85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79" name="Imagem 27">
          <a:extLst>
            <a:ext uri="{FF2B5EF4-FFF2-40B4-BE49-F238E27FC236}">
              <a16:creationId xmlns:a16="http://schemas.microsoft.com/office/drawing/2014/main" id="{734B363B-AFC4-4A23-9776-57C847057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7337</xdr:row>
      <xdr:rowOff>60961</xdr:rowOff>
    </xdr:from>
    <xdr:ext cx="13921740" cy="4251960"/>
    <xdr:graphicFrame macro="">
      <xdr:nvGraphicFramePr>
        <xdr:cNvPr id="580" name="Gráfico 579">
          <a:extLst>
            <a:ext uri="{FF2B5EF4-FFF2-40B4-BE49-F238E27FC236}">
              <a16:creationId xmlns:a16="http://schemas.microsoft.com/office/drawing/2014/main" id="{5061AB69-5F5E-4373-8ABE-C8A112974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oneCellAnchor>
  <xdr:twoCellAnchor>
    <xdr:from>
      <xdr:col>4</xdr:col>
      <xdr:colOff>83819</xdr:colOff>
      <xdr:row>7362</xdr:row>
      <xdr:rowOff>22860</xdr:rowOff>
    </xdr:from>
    <xdr:to>
      <xdr:col>21</xdr:col>
      <xdr:colOff>60960</xdr:colOff>
      <xdr:row>7374</xdr:row>
      <xdr:rowOff>112734</xdr:rowOff>
    </xdr:to>
    <xdr:graphicFrame macro="">
      <xdr:nvGraphicFramePr>
        <xdr:cNvPr id="581" name="Gráfico 580">
          <a:extLst>
            <a:ext uri="{FF2B5EF4-FFF2-40B4-BE49-F238E27FC236}">
              <a16:creationId xmlns:a16="http://schemas.microsoft.com/office/drawing/2014/main" id="{79F10457-03B9-4F8B-9C0B-31553AD52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82" name="Imagem 27">
          <a:extLst>
            <a:ext uri="{FF2B5EF4-FFF2-40B4-BE49-F238E27FC236}">
              <a16:creationId xmlns:a16="http://schemas.microsoft.com/office/drawing/2014/main" id="{E9F06321-E95A-46BF-8745-520989A6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83" name="Imagem 27">
          <a:extLst>
            <a:ext uri="{FF2B5EF4-FFF2-40B4-BE49-F238E27FC236}">
              <a16:creationId xmlns:a16="http://schemas.microsoft.com/office/drawing/2014/main" id="{A87361EE-176C-465D-BCF2-A0AB94AD6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84" name="Imagem 27">
          <a:extLst>
            <a:ext uri="{FF2B5EF4-FFF2-40B4-BE49-F238E27FC236}">
              <a16:creationId xmlns:a16="http://schemas.microsoft.com/office/drawing/2014/main" id="{BE29EC92-466B-44BC-8E29-710369948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7305</xdr:row>
      <xdr:rowOff>80285</xdr:rowOff>
    </xdr:from>
    <xdr:ext cx="891266" cy="852589"/>
    <xdr:pic>
      <xdr:nvPicPr>
        <xdr:cNvPr id="585" name="Imagem 27">
          <a:extLst>
            <a:ext uri="{FF2B5EF4-FFF2-40B4-BE49-F238E27FC236}">
              <a16:creationId xmlns:a16="http://schemas.microsoft.com/office/drawing/2014/main" id="{EE01EB14-29A7-4EC0-995E-2376A950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230134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7361</xdr:row>
      <xdr:rowOff>175260</xdr:rowOff>
    </xdr:from>
    <xdr:to>
      <xdr:col>21</xdr:col>
      <xdr:colOff>129540</xdr:colOff>
      <xdr:row>7374</xdr:row>
      <xdr:rowOff>89874</xdr:rowOff>
    </xdr:to>
    <xdr:graphicFrame macro="">
      <xdr:nvGraphicFramePr>
        <xdr:cNvPr id="586" name="Gráfico 585">
          <a:extLst>
            <a:ext uri="{FF2B5EF4-FFF2-40B4-BE49-F238E27FC236}">
              <a16:creationId xmlns:a16="http://schemas.microsoft.com/office/drawing/2014/main" id="{880BA48C-DF77-4907-B4FA-7E2381995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87" name="Imagem 27">
          <a:extLst>
            <a:ext uri="{FF2B5EF4-FFF2-40B4-BE49-F238E27FC236}">
              <a16:creationId xmlns:a16="http://schemas.microsoft.com/office/drawing/2014/main" id="{D79FCEFB-22C6-4D4A-8B0B-E041AD908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88" name="Imagem 27">
          <a:extLst>
            <a:ext uri="{FF2B5EF4-FFF2-40B4-BE49-F238E27FC236}">
              <a16:creationId xmlns:a16="http://schemas.microsoft.com/office/drawing/2014/main" id="{ABDE512D-0F61-42CA-924E-8A5627D12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89" name="Imagem 27">
          <a:extLst>
            <a:ext uri="{FF2B5EF4-FFF2-40B4-BE49-F238E27FC236}">
              <a16:creationId xmlns:a16="http://schemas.microsoft.com/office/drawing/2014/main" id="{A1D59F04-5EF1-4F60-9AE8-7D1118756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90" name="Imagem 27">
          <a:extLst>
            <a:ext uri="{FF2B5EF4-FFF2-40B4-BE49-F238E27FC236}">
              <a16:creationId xmlns:a16="http://schemas.microsoft.com/office/drawing/2014/main" id="{579EF104-9830-4EC0-9939-76D4968A5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7437</xdr:row>
      <xdr:rowOff>60961</xdr:rowOff>
    </xdr:from>
    <xdr:ext cx="13921740" cy="4251960"/>
    <xdr:graphicFrame macro="">
      <xdr:nvGraphicFramePr>
        <xdr:cNvPr id="591" name="Gráfico 590">
          <a:extLst>
            <a:ext uri="{FF2B5EF4-FFF2-40B4-BE49-F238E27FC236}">
              <a16:creationId xmlns:a16="http://schemas.microsoft.com/office/drawing/2014/main" id="{625BD38B-FB7F-4F47-AD65-9B7A7AAE6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oneCellAnchor>
  <xdr:twoCellAnchor>
    <xdr:from>
      <xdr:col>4</xdr:col>
      <xdr:colOff>83819</xdr:colOff>
      <xdr:row>7462</xdr:row>
      <xdr:rowOff>22860</xdr:rowOff>
    </xdr:from>
    <xdr:to>
      <xdr:col>21</xdr:col>
      <xdr:colOff>60960</xdr:colOff>
      <xdr:row>7474</xdr:row>
      <xdr:rowOff>112734</xdr:rowOff>
    </xdr:to>
    <xdr:graphicFrame macro="">
      <xdr:nvGraphicFramePr>
        <xdr:cNvPr id="592" name="Gráfico 591">
          <a:extLst>
            <a:ext uri="{FF2B5EF4-FFF2-40B4-BE49-F238E27FC236}">
              <a16:creationId xmlns:a16="http://schemas.microsoft.com/office/drawing/2014/main" id="{8CD8D7C6-F49A-4733-9BFD-8A9284370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93" name="Imagem 27">
          <a:extLst>
            <a:ext uri="{FF2B5EF4-FFF2-40B4-BE49-F238E27FC236}">
              <a16:creationId xmlns:a16="http://schemas.microsoft.com/office/drawing/2014/main" id="{858DA77D-A2C8-4187-A10F-4635D6C83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94" name="Imagem 27">
          <a:extLst>
            <a:ext uri="{FF2B5EF4-FFF2-40B4-BE49-F238E27FC236}">
              <a16:creationId xmlns:a16="http://schemas.microsoft.com/office/drawing/2014/main" id="{32F651D9-B94A-473E-9D74-F880206FD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95" name="Imagem 27">
          <a:extLst>
            <a:ext uri="{FF2B5EF4-FFF2-40B4-BE49-F238E27FC236}">
              <a16:creationId xmlns:a16="http://schemas.microsoft.com/office/drawing/2014/main" id="{21DDDA11-916D-4850-9B24-17268D15E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96" name="Imagem 27">
          <a:extLst>
            <a:ext uri="{FF2B5EF4-FFF2-40B4-BE49-F238E27FC236}">
              <a16:creationId xmlns:a16="http://schemas.microsoft.com/office/drawing/2014/main" id="{9E16D8F9-BB70-4D5A-AD79-EC5CA310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7462</xdr:row>
      <xdr:rowOff>0</xdr:rowOff>
    </xdr:from>
    <xdr:to>
      <xdr:col>21</xdr:col>
      <xdr:colOff>99060</xdr:colOff>
      <xdr:row>7474</xdr:row>
      <xdr:rowOff>97494</xdr:rowOff>
    </xdr:to>
    <xdr:graphicFrame macro="">
      <xdr:nvGraphicFramePr>
        <xdr:cNvPr id="597" name="Gráfico 596">
          <a:extLst>
            <a:ext uri="{FF2B5EF4-FFF2-40B4-BE49-F238E27FC236}">
              <a16:creationId xmlns:a16="http://schemas.microsoft.com/office/drawing/2014/main" id="{09A1A77B-A6F6-4FDC-BB38-93FA4D606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98" name="Imagem 27">
          <a:extLst>
            <a:ext uri="{FF2B5EF4-FFF2-40B4-BE49-F238E27FC236}">
              <a16:creationId xmlns:a16="http://schemas.microsoft.com/office/drawing/2014/main" id="{B4E99785-936D-40AD-A52A-02F2B5F9F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599" name="Imagem 27">
          <a:extLst>
            <a:ext uri="{FF2B5EF4-FFF2-40B4-BE49-F238E27FC236}">
              <a16:creationId xmlns:a16="http://schemas.microsoft.com/office/drawing/2014/main" id="{2817767E-BA70-4299-92BB-54F3BADFB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600" name="Imagem 27">
          <a:extLst>
            <a:ext uri="{FF2B5EF4-FFF2-40B4-BE49-F238E27FC236}">
              <a16:creationId xmlns:a16="http://schemas.microsoft.com/office/drawing/2014/main" id="{7835A6D9-DAA5-43A5-BF6D-EFBC860DD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601" name="Imagem 27">
          <a:extLst>
            <a:ext uri="{FF2B5EF4-FFF2-40B4-BE49-F238E27FC236}">
              <a16:creationId xmlns:a16="http://schemas.microsoft.com/office/drawing/2014/main" id="{C1F7BB9F-72E5-42F3-8994-1E5F57968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7437</xdr:row>
      <xdr:rowOff>60961</xdr:rowOff>
    </xdr:from>
    <xdr:ext cx="13921740" cy="4251960"/>
    <xdr:graphicFrame macro="">
      <xdr:nvGraphicFramePr>
        <xdr:cNvPr id="602" name="Gráfico 601">
          <a:extLst>
            <a:ext uri="{FF2B5EF4-FFF2-40B4-BE49-F238E27FC236}">
              <a16:creationId xmlns:a16="http://schemas.microsoft.com/office/drawing/2014/main" id="{AF962673-7561-467C-8C22-8E9814035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oneCellAnchor>
  <xdr:twoCellAnchor>
    <xdr:from>
      <xdr:col>4</xdr:col>
      <xdr:colOff>83819</xdr:colOff>
      <xdr:row>7462</xdr:row>
      <xdr:rowOff>22860</xdr:rowOff>
    </xdr:from>
    <xdr:to>
      <xdr:col>21</xdr:col>
      <xdr:colOff>60960</xdr:colOff>
      <xdr:row>7474</xdr:row>
      <xdr:rowOff>112734</xdr:rowOff>
    </xdr:to>
    <xdr:graphicFrame macro="">
      <xdr:nvGraphicFramePr>
        <xdr:cNvPr id="603" name="Gráfico 602">
          <a:extLst>
            <a:ext uri="{FF2B5EF4-FFF2-40B4-BE49-F238E27FC236}">
              <a16:creationId xmlns:a16="http://schemas.microsoft.com/office/drawing/2014/main" id="{F4C252E2-E53A-4BF9-8774-D1EFA02C9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604" name="Imagem 27">
          <a:extLst>
            <a:ext uri="{FF2B5EF4-FFF2-40B4-BE49-F238E27FC236}">
              <a16:creationId xmlns:a16="http://schemas.microsoft.com/office/drawing/2014/main" id="{CE80F860-EA07-4598-9466-8720909B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605" name="Imagem 27">
          <a:extLst>
            <a:ext uri="{FF2B5EF4-FFF2-40B4-BE49-F238E27FC236}">
              <a16:creationId xmlns:a16="http://schemas.microsoft.com/office/drawing/2014/main" id="{F905889A-3F9B-4F81-9792-FE257155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606" name="Imagem 27">
          <a:extLst>
            <a:ext uri="{FF2B5EF4-FFF2-40B4-BE49-F238E27FC236}">
              <a16:creationId xmlns:a16="http://schemas.microsoft.com/office/drawing/2014/main" id="{FC4ACC6F-D205-4465-A88F-14E2E29F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7405</xdr:row>
      <xdr:rowOff>80285</xdr:rowOff>
    </xdr:from>
    <xdr:ext cx="891266" cy="852589"/>
    <xdr:pic>
      <xdr:nvPicPr>
        <xdr:cNvPr id="607" name="Imagem 27">
          <a:extLst>
            <a:ext uri="{FF2B5EF4-FFF2-40B4-BE49-F238E27FC236}">
              <a16:creationId xmlns:a16="http://schemas.microsoft.com/office/drawing/2014/main" id="{39998735-72AC-4053-97AE-F64E7236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439761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7461</xdr:row>
      <xdr:rowOff>175260</xdr:rowOff>
    </xdr:from>
    <xdr:to>
      <xdr:col>21</xdr:col>
      <xdr:colOff>129540</xdr:colOff>
      <xdr:row>7474</xdr:row>
      <xdr:rowOff>89874</xdr:rowOff>
    </xdr:to>
    <xdr:graphicFrame macro="">
      <xdr:nvGraphicFramePr>
        <xdr:cNvPr id="608" name="Gráfico 607">
          <a:extLst>
            <a:ext uri="{FF2B5EF4-FFF2-40B4-BE49-F238E27FC236}">
              <a16:creationId xmlns:a16="http://schemas.microsoft.com/office/drawing/2014/main" id="{81C910DC-BADD-4CAA-A0E4-8F588E59D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09" name="Imagem 27">
          <a:extLst>
            <a:ext uri="{FF2B5EF4-FFF2-40B4-BE49-F238E27FC236}">
              <a16:creationId xmlns:a16="http://schemas.microsoft.com/office/drawing/2014/main" id="{D29DE6A2-5722-4643-8343-56E1A2DE4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10" name="Imagem 27">
          <a:extLst>
            <a:ext uri="{FF2B5EF4-FFF2-40B4-BE49-F238E27FC236}">
              <a16:creationId xmlns:a16="http://schemas.microsoft.com/office/drawing/2014/main" id="{25E7325A-1869-40B6-8D99-5F03351E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11" name="Imagem 27">
          <a:extLst>
            <a:ext uri="{FF2B5EF4-FFF2-40B4-BE49-F238E27FC236}">
              <a16:creationId xmlns:a16="http://schemas.microsoft.com/office/drawing/2014/main" id="{80A4B664-C828-42FD-B6BC-CFCDEBE43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12" name="Imagem 27">
          <a:extLst>
            <a:ext uri="{FF2B5EF4-FFF2-40B4-BE49-F238E27FC236}">
              <a16:creationId xmlns:a16="http://schemas.microsoft.com/office/drawing/2014/main" id="{ED38418E-FF08-43EC-AF21-F69C4DB92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7537</xdr:row>
      <xdr:rowOff>60961</xdr:rowOff>
    </xdr:from>
    <xdr:ext cx="13921740" cy="4251960"/>
    <xdr:graphicFrame macro="">
      <xdr:nvGraphicFramePr>
        <xdr:cNvPr id="613" name="Gráfico 612">
          <a:extLst>
            <a:ext uri="{FF2B5EF4-FFF2-40B4-BE49-F238E27FC236}">
              <a16:creationId xmlns:a16="http://schemas.microsoft.com/office/drawing/2014/main" id="{13613052-F35E-4CEC-B82C-B979EA93E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oneCellAnchor>
  <xdr:twoCellAnchor>
    <xdr:from>
      <xdr:col>4</xdr:col>
      <xdr:colOff>83819</xdr:colOff>
      <xdr:row>7562</xdr:row>
      <xdr:rowOff>22860</xdr:rowOff>
    </xdr:from>
    <xdr:to>
      <xdr:col>21</xdr:col>
      <xdr:colOff>60960</xdr:colOff>
      <xdr:row>7574</xdr:row>
      <xdr:rowOff>112734</xdr:rowOff>
    </xdr:to>
    <xdr:graphicFrame macro="">
      <xdr:nvGraphicFramePr>
        <xdr:cNvPr id="614" name="Gráfico 613">
          <a:extLst>
            <a:ext uri="{FF2B5EF4-FFF2-40B4-BE49-F238E27FC236}">
              <a16:creationId xmlns:a16="http://schemas.microsoft.com/office/drawing/2014/main" id="{FF1352D3-5839-4256-954F-38A0B218B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15" name="Imagem 27">
          <a:extLst>
            <a:ext uri="{FF2B5EF4-FFF2-40B4-BE49-F238E27FC236}">
              <a16:creationId xmlns:a16="http://schemas.microsoft.com/office/drawing/2014/main" id="{9906669A-82DD-4D13-9CA3-FB8EC3DF4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16" name="Imagem 27">
          <a:extLst>
            <a:ext uri="{FF2B5EF4-FFF2-40B4-BE49-F238E27FC236}">
              <a16:creationId xmlns:a16="http://schemas.microsoft.com/office/drawing/2014/main" id="{4691AF7E-287B-4F59-AC9C-2905E5D9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17" name="Imagem 27">
          <a:extLst>
            <a:ext uri="{FF2B5EF4-FFF2-40B4-BE49-F238E27FC236}">
              <a16:creationId xmlns:a16="http://schemas.microsoft.com/office/drawing/2014/main" id="{6F0E1100-6C6D-4893-8BD6-AF284D613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18" name="Imagem 27">
          <a:extLst>
            <a:ext uri="{FF2B5EF4-FFF2-40B4-BE49-F238E27FC236}">
              <a16:creationId xmlns:a16="http://schemas.microsoft.com/office/drawing/2014/main" id="{561CFEBD-10D1-433E-8E7B-AEE0FB96B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7562</xdr:row>
      <xdr:rowOff>0</xdr:rowOff>
    </xdr:from>
    <xdr:to>
      <xdr:col>21</xdr:col>
      <xdr:colOff>99060</xdr:colOff>
      <xdr:row>7574</xdr:row>
      <xdr:rowOff>97494</xdr:rowOff>
    </xdr:to>
    <xdr:graphicFrame macro="">
      <xdr:nvGraphicFramePr>
        <xdr:cNvPr id="619" name="Gráfico 618">
          <a:extLst>
            <a:ext uri="{FF2B5EF4-FFF2-40B4-BE49-F238E27FC236}">
              <a16:creationId xmlns:a16="http://schemas.microsoft.com/office/drawing/2014/main" id="{02B6AB8E-E3C7-4FCB-A52E-032A09DCF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0" name="Imagem 27">
          <a:extLst>
            <a:ext uri="{FF2B5EF4-FFF2-40B4-BE49-F238E27FC236}">
              <a16:creationId xmlns:a16="http://schemas.microsoft.com/office/drawing/2014/main" id="{16EB85B2-3E41-4FE6-A2E5-48FEF77B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1" name="Imagem 27">
          <a:extLst>
            <a:ext uri="{FF2B5EF4-FFF2-40B4-BE49-F238E27FC236}">
              <a16:creationId xmlns:a16="http://schemas.microsoft.com/office/drawing/2014/main" id="{51611F25-CC9B-42E5-B077-531A5B473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2" name="Imagem 27">
          <a:extLst>
            <a:ext uri="{FF2B5EF4-FFF2-40B4-BE49-F238E27FC236}">
              <a16:creationId xmlns:a16="http://schemas.microsoft.com/office/drawing/2014/main" id="{8026F714-ED20-4346-BE61-793A3A9A2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3" name="Imagem 27">
          <a:extLst>
            <a:ext uri="{FF2B5EF4-FFF2-40B4-BE49-F238E27FC236}">
              <a16:creationId xmlns:a16="http://schemas.microsoft.com/office/drawing/2014/main" id="{6167CBD7-4E42-4FDF-9145-12531841E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7537</xdr:row>
      <xdr:rowOff>60961</xdr:rowOff>
    </xdr:from>
    <xdr:ext cx="13921740" cy="4251960"/>
    <xdr:graphicFrame macro="">
      <xdr:nvGraphicFramePr>
        <xdr:cNvPr id="624" name="Gráfico 623">
          <a:extLst>
            <a:ext uri="{FF2B5EF4-FFF2-40B4-BE49-F238E27FC236}">
              <a16:creationId xmlns:a16="http://schemas.microsoft.com/office/drawing/2014/main" id="{A997B1B3-AAAE-4809-8FDE-084161F32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oneCellAnchor>
  <xdr:twoCellAnchor>
    <xdr:from>
      <xdr:col>4</xdr:col>
      <xdr:colOff>83819</xdr:colOff>
      <xdr:row>7562</xdr:row>
      <xdr:rowOff>22860</xdr:rowOff>
    </xdr:from>
    <xdr:to>
      <xdr:col>21</xdr:col>
      <xdr:colOff>60960</xdr:colOff>
      <xdr:row>7574</xdr:row>
      <xdr:rowOff>112734</xdr:rowOff>
    </xdr:to>
    <xdr:graphicFrame macro="">
      <xdr:nvGraphicFramePr>
        <xdr:cNvPr id="625" name="Gráfico 624">
          <a:extLst>
            <a:ext uri="{FF2B5EF4-FFF2-40B4-BE49-F238E27FC236}">
              <a16:creationId xmlns:a16="http://schemas.microsoft.com/office/drawing/2014/main" id="{FA58851C-0973-47F0-BDDE-F997F4CC1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6" name="Imagem 27">
          <a:extLst>
            <a:ext uri="{FF2B5EF4-FFF2-40B4-BE49-F238E27FC236}">
              <a16:creationId xmlns:a16="http://schemas.microsoft.com/office/drawing/2014/main" id="{1F471BA9-60FB-48E3-A320-DE76C5494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7" name="Imagem 27">
          <a:extLst>
            <a:ext uri="{FF2B5EF4-FFF2-40B4-BE49-F238E27FC236}">
              <a16:creationId xmlns:a16="http://schemas.microsoft.com/office/drawing/2014/main" id="{A8A9EBAE-4248-4CCD-BCD5-F0912F0EA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8" name="Imagem 27">
          <a:extLst>
            <a:ext uri="{FF2B5EF4-FFF2-40B4-BE49-F238E27FC236}">
              <a16:creationId xmlns:a16="http://schemas.microsoft.com/office/drawing/2014/main" id="{D1A396B5-D06B-4667-8E70-D767DD052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7505</xdr:row>
      <xdr:rowOff>80285</xdr:rowOff>
    </xdr:from>
    <xdr:ext cx="891266" cy="852589"/>
    <xdr:pic>
      <xdr:nvPicPr>
        <xdr:cNvPr id="629" name="Imagem 27">
          <a:extLst>
            <a:ext uri="{FF2B5EF4-FFF2-40B4-BE49-F238E27FC236}">
              <a16:creationId xmlns:a16="http://schemas.microsoft.com/office/drawing/2014/main" id="{B1483C33-728E-46D6-BCF9-21046721C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650987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7561</xdr:row>
      <xdr:rowOff>175260</xdr:rowOff>
    </xdr:from>
    <xdr:to>
      <xdr:col>21</xdr:col>
      <xdr:colOff>129540</xdr:colOff>
      <xdr:row>7574</xdr:row>
      <xdr:rowOff>89874</xdr:rowOff>
    </xdr:to>
    <xdr:graphicFrame macro="">
      <xdr:nvGraphicFramePr>
        <xdr:cNvPr id="630" name="Gráfico 629">
          <a:extLst>
            <a:ext uri="{FF2B5EF4-FFF2-40B4-BE49-F238E27FC236}">
              <a16:creationId xmlns:a16="http://schemas.microsoft.com/office/drawing/2014/main" id="{C973FA90-4A8B-4863-AF90-78655B45D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31" name="Imagem 27">
          <a:extLst>
            <a:ext uri="{FF2B5EF4-FFF2-40B4-BE49-F238E27FC236}">
              <a16:creationId xmlns:a16="http://schemas.microsoft.com/office/drawing/2014/main" id="{CA020253-95FC-438F-9D89-D27250A10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32" name="Imagem 27">
          <a:extLst>
            <a:ext uri="{FF2B5EF4-FFF2-40B4-BE49-F238E27FC236}">
              <a16:creationId xmlns:a16="http://schemas.microsoft.com/office/drawing/2014/main" id="{4B726009-B902-4834-8151-858902789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33" name="Imagem 27">
          <a:extLst>
            <a:ext uri="{FF2B5EF4-FFF2-40B4-BE49-F238E27FC236}">
              <a16:creationId xmlns:a16="http://schemas.microsoft.com/office/drawing/2014/main" id="{DC1AC40A-FCDB-498E-AC9C-316A634AE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34" name="Imagem 27">
          <a:extLst>
            <a:ext uri="{FF2B5EF4-FFF2-40B4-BE49-F238E27FC236}">
              <a16:creationId xmlns:a16="http://schemas.microsoft.com/office/drawing/2014/main" id="{3ED0C109-9D69-4124-9833-57BCE8DA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7637</xdr:row>
      <xdr:rowOff>60961</xdr:rowOff>
    </xdr:from>
    <xdr:ext cx="13921740" cy="4251960"/>
    <xdr:graphicFrame macro="">
      <xdr:nvGraphicFramePr>
        <xdr:cNvPr id="635" name="Gráfico 634">
          <a:extLst>
            <a:ext uri="{FF2B5EF4-FFF2-40B4-BE49-F238E27FC236}">
              <a16:creationId xmlns:a16="http://schemas.microsoft.com/office/drawing/2014/main" id="{F1D884E3-C7E0-43D5-9564-074C6DB5B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oneCellAnchor>
  <xdr:twoCellAnchor>
    <xdr:from>
      <xdr:col>4</xdr:col>
      <xdr:colOff>83819</xdr:colOff>
      <xdr:row>7662</xdr:row>
      <xdr:rowOff>22860</xdr:rowOff>
    </xdr:from>
    <xdr:to>
      <xdr:col>21</xdr:col>
      <xdr:colOff>60960</xdr:colOff>
      <xdr:row>7674</xdr:row>
      <xdr:rowOff>112734</xdr:rowOff>
    </xdr:to>
    <xdr:graphicFrame macro="">
      <xdr:nvGraphicFramePr>
        <xdr:cNvPr id="636" name="Gráfico 635">
          <a:extLst>
            <a:ext uri="{FF2B5EF4-FFF2-40B4-BE49-F238E27FC236}">
              <a16:creationId xmlns:a16="http://schemas.microsoft.com/office/drawing/2014/main" id="{837D9AB4-13D1-404B-A7DC-81795D73A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37" name="Imagem 27">
          <a:extLst>
            <a:ext uri="{FF2B5EF4-FFF2-40B4-BE49-F238E27FC236}">
              <a16:creationId xmlns:a16="http://schemas.microsoft.com/office/drawing/2014/main" id="{645D73C9-602C-4DAF-9AB4-41492D46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38" name="Imagem 27">
          <a:extLst>
            <a:ext uri="{FF2B5EF4-FFF2-40B4-BE49-F238E27FC236}">
              <a16:creationId xmlns:a16="http://schemas.microsoft.com/office/drawing/2014/main" id="{36D94467-38E6-4E6A-8D2D-0AF9B56BF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39" name="Imagem 27">
          <a:extLst>
            <a:ext uri="{FF2B5EF4-FFF2-40B4-BE49-F238E27FC236}">
              <a16:creationId xmlns:a16="http://schemas.microsoft.com/office/drawing/2014/main" id="{A272F3D8-B83B-4693-B258-60D5E73A5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40" name="Imagem 27">
          <a:extLst>
            <a:ext uri="{FF2B5EF4-FFF2-40B4-BE49-F238E27FC236}">
              <a16:creationId xmlns:a16="http://schemas.microsoft.com/office/drawing/2014/main" id="{6D4E79AC-AD46-4BCE-B8F3-A68230164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7662</xdr:row>
      <xdr:rowOff>0</xdr:rowOff>
    </xdr:from>
    <xdr:to>
      <xdr:col>21</xdr:col>
      <xdr:colOff>99060</xdr:colOff>
      <xdr:row>7674</xdr:row>
      <xdr:rowOff>97494</xdr:rowOff>
    </xdr:to>
    <xdr:graphicFrame macro="">
      <xdr:nvGraphicFramePr>
        <xdr:cNvPr id="641" name="Gráfico 640">
          <a:extLst>
            <a:ext uri="{FF2B5EF4-FFF2-40B4-BE49-F238E27FC236}">
              <a16:creationId xmlns:a16="http://schemas.microsoft.com/office/drawing/2014/main" id="{40540313-B2E1-446F-A4AF-58C67E9B2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42" name="Imagem 27">
          <a:extLst>
            <a:ext uri="{FF2B5EF4-FFF2-40B4-BE49-F238E27FC236}">
              <a16:creationId xmlns:a16="http://schemas.microsoft.com/office/drawing/2014/main" id="{0CE2F15D-D3CE-4587-B3A6-6476F1D8B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43" name="Imagem 27">
          <a:extLst>
            <a:ext uri="{FF2B5EF4-FFF2-40B4-BE49-F238E27FC236}">
              <a16:creationId xmlns:a16="http://schemas.microsoft.com/office/drawing/2014/main" id="{D8211DE0-6B7A-4D57-8AF6-822D571F8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44" name="Imagem 27">
          <a:extLst>
            <a:ext uri="{FF2B5EF4-FFF2-40B4-BE49-F238E27FC236}">
              <a16:creationId xmlns:a16="http://schemas.microsoft.com/office/drawing/2014/main" id="{51A48974-6703-479B-B770-79C59A8EF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45" name="Imagem 27">
          <a:extLst>
            <a:ext uri="{FF2B5EF4-FFF2-40B4-BE49-F238E27FC236}">
              <a16:creationId xmlns:a16="http://schemas.microsoft.com/office/drawing/2014/main" id="{87829BB3-39D2-42B7-874E-951D5B7EE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7637</xdr:row>
      <xdr:rowOff>60961</xdr:rowOff>
    </xdr:from>
    <xdr:ext cx="13921740" cy="4251960"/>
    <xdr:graphicFrame macro="">
      <xdr:nvGraphicFramePr>
        <xdr:cNvPr id="646" name="Gráfico 645">
          <a:extLst>
            <a:ext uri="{FF2B5EF4-FFF2-40B4-BE49-F238E27FC236}">
              <a16:creationId xmlns:a16="http://schemas.microsoft.com/office/drawing/2014/main" id="{25AF5F60-7491-40CC-AB3D-150B5A75A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oneCellAnchor>
  <xdr:twoCellAnchor>
    <xdr:from>
      <xdr:col>4</xdr:col>
      <xdr:colOff>83819</xdr:colOff>
      <xdr:row>7662</xdr:row>
      <xdr:rowOff>22860</xdr:rowOff>
    </xdr:from>
    <xdr:to>
      <xdr:col>21</xdr:col>
      <xdr:colOff>60960</xdr:colOff>
      <xdr:row>7674</xdr:row>
      <xdr:rowOff>112734</xdr:rowOff>
    </xdr:to>
    <xdr:graphicFrame macro="">
      <xdr:nvGraphicFramePr>
        <xdr:cNvPr id="647" name="Gráfico 646">
          <a:extLst>
            <a:ext uri="{FF2B5EF4-FFF2-40B4-BE49-F238E27FC236}">
              <a16:creationId xmlns:a16="http://schemas.microsoft.com/office/drawing/2014/main" id="{E0638C12-6EA2-402A-AF7D-C25C6648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48" name="Imagem 27">
          <a:extLst>
            <a:ext uri="{FF2B5EF4-FFF2-40B4-BE49-F238E27FC236}">
              <a16:creationId xmlns:a16="http://schemas.microsoft.com/office/drawing/2014/main" id="{5B9953F4-C457-477E-83D4-C1ED08A2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49" name="Imagem 27">
          <a:extLst>
            <a:ext uri="{FF2B5EF4-FFF2-40B4-BE49-F238E27FC236}">
              <a16:creationId xmlns:a16="http://schemas.microsoft.com/office/drawing/2014/main" id="{A43A54FA-071C-4042-AA6D-B3A5529D8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50" name="Imagem 27">
          <a:extLst>
            <a:ext uri="{FF2B5EF4-FFF2-40B4-BE49-F238E27FC236}">
              <a16:creationId xmlns:a16="http://schemas.microsoft.com/office/drawing/2014/main" id="{82226D9C-1A63-4DD5-B669-8464F8F3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7605</xdr:row>
      <xdr:rowOff>80285</xdr:rowOff>
    </xdr:from>
    <xdr:ext cx="891266" cy="852589"/>
    <xdr:pic>
      <xdr:nvPicPr>
        <xdr:cNvPr id="651" name="Imagem 27">
          <a:extLst>
            <a:ext uri="{FF2B5EF4-FFF2-40B4-BE49-F238E27FC236}">
              <a16:creationId xmlns:a16="http://schemas.microsoft.com/office/drawing/2014/main" id="{5F53DD31-7375-4C51-A797-BD202000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5862213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7661</xdr:row>
      <xdr:rowOff>175260</xdr:rowOff>
    </xdr:from>
    <xdr:to>
      <xdr:col>21</xdr:col>
      <xdr:colOff>129540</xdr:colOff>
      <xdr:row>7674</xdr:row>
      <xdr:rowOff>89874</xdr:rowOff>
    </xdr:to>
    <xdr:graphicFrame macro="">
      <xdr:nvGraphicFramePr>
        <xdr:cNvPr id="652" name="Gráfico 651">
          <a:extLst>
            <a:ext uri="{FF2B5EF4-FFF2-40B4-BE49-F238E27FC236}">
              <a16:creationId xmlns:a16="http://schemas.microsoft.com/office/drawing/2014/main" id="{8E3F812C-99DF-4158-8B3F-57C23384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53" name="Imagem 27">
          <a:extLst>
            <a:ext uri="{FF2B5EF4-FFF2-40B4-BE49-F238E27FC236}">
              <a16:creationId xmlns:a16="http://schemas.microsoft.com/office/drawing/2014/main" id="{A99342A2-B980-40EB-A3CF-46872E65A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54" name="Imagem 27">
          <a:extLst>
            <a:ext uri="{FF2B5EF4-FFF2-40B4-BE49-F238E27FC236}">
              <a16:creationId xmlns:a16="http://schemas.microsoft.com/office/drawing/2014/main" id="{9A801A5C-EAEF-4CE0-B3D0-DA7FE40A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55" name="Imagem 27">
          <a:extLst>
            <a:ext uri="{FF2B5EF4-FFF2-40B4-BE49-F238E27FC236}">
              <a16:creationId xmlns:a16="http://schemas.microsoft.com/office/drawing/2014/main" id="{D694AEF2-47B8-4654-B190-C57C8F7BE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56" name="Imagem 27">
          <a:extLst>
            <a:ext uri="{FF2B5EF4-FFF2-40B4-BE49-F238E27FC236}">
              <a16:creationId xmlns:a16="http://schemas.microsoft.com/office/drawing/2014/main" id="{A709B91E-F32E-4617-AA2B-CD91D7FE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7737</xdr:row>
      <xdr:rowOff>60961</xdr:rowOff>
    </xdr:from>
    <xdr:ext cx="13921740" cy="4251960"/>
    <xdr:graphicFrame macro="">
      <xdr:nvGraphicFramePr>
        <xdr:cNvPr id="657" name="Gráfico 656">
          <a:extLst>
            <a:ext uri="{FF2B5EF4-FFF2-40B4-BE49-F238E27FC236}">
              <a16:creationId xmlns:a16="http://schemas.microsoft.com/office/drawing/2014/main" id="{CC54D80F-5523-44A2-B20D-58A546A60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oneCellAnchor>
  <xdr:twoCellAnchor>
    <xdr:from>
      <xdr:col>4</xdr:col>
      <xdr:colOff>83819</xdr:colOff>
      <xdr:row>7762</xdr:row>
      <xdr:rowOff>22860</xdr:rowOff>
    </xdr:from>
    <xdr:to>
      <xdr:col>21</xdr:col>
      <xdr:colOff>60960</xdr:colOff>
      <xdr:row>7774</xdr:row>
      <xdr:rowOff>112734</xdr:rowOff>
    </xdr:to>
    <xdr:graphicFrame macro="">
      <xdr:nvGraphicFramePr>
        <xdr:cNvPr id="658" name="Gráfico 657">
          <a:extLst>
            <a:ext uri="{FF2B5EF4-FFF2-40B4-BE49-F238E27FC236}">
              <a16:creationId xmlns:a16="http://schemas.microsoft.com/office/drawing/2014/main" id="{4616F414-D9CF-4EF3-829B-AFCC16808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59" name="Imagem 27">
          <a:extLst>
            <a:ext uri="{FF2B5EF4-FFF2-40B4-BE49-F238E27FC236}">
              <a16:creationId xmlns:a16="http://schemas.microsoft.com/office/drawing/2014/main" id="{2368CBAB-0469-4661-8DBF-C161DE75E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60" name="Imagem 27">
          <a:extLst>
            <a:ext uri="{FF2B5EF4-FFF2-40B4-BE49-F238E27FC236}">
              <a16:creationId xmlns:a16="http://schemas.microsoft.com/office/drawing/2014/main" id="{A6996B0E-8FBC-44C5-9F8B-5557F8612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61" name="Imagem 27">
          <a:extLst>
            <a:ext uri="{FF2B5EF4-FFF2-40B4-BE49-F238E27FC236}">
              <a16:creationId xmlns:a16="http://schemas.microsoft.com/office/drawing/2014/main" id="{F1969694-CBF8-4564-A643-68024752C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62" name="Imagem 27">
          <a:extLst>
            <a:ext uri="{FF2B5EF4-FFF2-40B4-BE49-F238E27FC236}">
              <a16:creationId xmlns:a16="http://schemas.microsoft.com/office/drawing/2014/main" id="{98A6A154-A5CC-4548-848E-7DBB1624C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7762</xdr:row>
      <xdr:rowOff>0</xdr:rowOff>
    </xdr:from>
    <xdr:to>
      <xdr:col>21</xdr:col>
      <xdr:colOff>99060</xdr:colOff>
      <xdr:row>7774</xdr:row>
      <xdr:rowOff>97494</xdr:rowOff>
    </xdr:to>
    <xdr:graphicFrame macro="">
      <xdr:nvGraphicFramePr>
        <xdr:cNvPr id="663" name="Gráfico 662">
          <a:extLst>
            <a:ext uri="{FF2B5EF4-FFF2-40B4-BE49-F238E27FC236}">
              <a16:creationId xmlns:a16="http://schemas.microsoft.com/office/drawing/2014/main" id="{4A5C4F22-75E8-468A-9B41-E10DF8381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64" name="Imagem 27">
          <a:extLst>
            <a:ext uri="{FF2B5EF4-FFF2-40B4-BE49-F238E27FC236}">
              <a16:creationId xmlns:a16="http://schemas.microsoft.com/office/drawing/2014/main" id="{8BCC02AF-BDA7-4187-9ED1-56F491E09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65" name="Imagem 27">
          <a:extLst>
            <a:ext uri="{FF2B5EF4-FFF2-40B4-BE49-F238E27FC236}">
              <a16:creationId xmlns:a16="http://schemas.microsoft.com/office/drawing/2014/main" id="{153FA017-BD07-4B95-9E2A-814AB980C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66" name="Imagem 27">
          <a:extLst>
            <a:ext uri="{FF2B5EF4-FFF2-40B4-BE49-F238E27FC236}">
              <a16:creationId xmlns:a16="http://schemas.microsoft.com/office/drawing/2014/main" id="{F36B9193-DBCA-46C3-9839-96F19390C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67" name="Imagem 27">
          <a:extLst>
            <a:ext uri="{FF2B5EF4-FFF2-40B4-BE49-F238E27FC236}">
              <a16:creationId xmlns:a16="http://schemas.microsoft.com/office/drawing/2014/main" id="{60F93E28-FDA6-497D-A6B3-2E52D6A7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7737</xdr:row>
      <xdr:rowOff>60961</xdr:rowOff>
    </xdr:from>
    <xdr:ext cx="13921740" cy="4251960"/>
    <xdr:graphicFrame macro="">
      <xdr:nvGraphicFramePr>
        <xdr:cNvPr id="668" name="Gráfico 667">
          <a:extLst>
            <a:ext uri="{FF2B5EF4-FFF2-40B4-BE49-F238E27FC236}">
              <a16:creationId xmlns:a16="http://schemas.microsoft.com/office/drawing/2014/main" id="{4704FB8A-47D0-4BA5-82C7-92FD84669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oneCellAnchor>
  <xdr:twoCellAnchor>
    <xdr:from>
      <xdr:col>4</xdr:col>
      <xdr:colOff>83819</xdr:colOff>
      <xdr:row>7762</xdr:row>
      <xdr:rowOff>22860</xdr:rowOff>
    </xdr:from>
    <xdr:to>
      <xdr:col>21</xdr:col>
      <xdr:colOff>60960</xdr:colOff>
      <xdr:row>7774</xdr:row>
      <xdr:rowOff>112734</xdr:rowOff>
    </xdr:to>
    <xdr:graphicFrame macro="">
      <xdr:nvGraphicFramePr>
        <xdr:cNvPr id="669" name="Gráfico 668">
          <a:extLst>
            <a:ext uri="{FF2B5EF4-FFF2-40B4-BE49-F238E27FC236}">
              <a16:creationId xmlns:a16="http://schemas.microsoft.com/office/drawing/2014/main" id="{35CD8FDC-39AE-4C01-B8B1-165DF52F9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70" name="Imagem 27">
          <a:extLst>
            <a:ext uri="{FF2B5EF4-FFF2-40B4-BE49-F238E27FC236}">
              <a16:creationId xmlns:a16="http://schemas.microsoft.com/office/drawing/2014/main" id="{07425F2A-E2E5-489D-B380-5347176CD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71" name="Imagem 27">
          <a:extLst>
            <a:ext uri="{FF2B5EF4-FFF2-40B4-BE49-F238E27FC236}">
              <a16:creationId xmlns:a16="http://schemas.microsoft.com/office/drawing/2014/main" id="{753FFF56-4F63-4285-A813-2F10904BB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72" name="Imagem 27">
          <a:extLst>
            <a:ext uri="{FF2B5EF4-FFF2-40B4-BE49-F238E27FC236}">
              <a16:creationId xmlns:a16="http://schemas.microsoft.com/office/drawing/2014/main" id="{BA17FE33-A00E-4E03-8134-35A3B5873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7705</xdr:row>
      <xdr:rowOff>80285</xdr:rowOff>
    </xdr:from>
    <xdr:ext cx="891266" cy="852589"/>
    <xdr:pic>
      <xdr:nvPicPr>
        <xdr:cNvPr id="673" name="Imagem 27">
          <a:extLst>
            <a:ext uri="{FF2B5EF4-FFF2-40B4-BE49-F238E27FC236}">
              <a16:creationId xmlns:a16="http://schemas.microsoft.com/office/drawing/2014/main" id="{2BA61B64-B8B5-45C3-9A13-79E1C4913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073135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7761</xdr:row>
      <xdr:rowOff>175260</xdr:rowOff>
    </xdr:from>
    <xdr:to>
      <xdr:col>21</xdr:col>
      <xdr:colOff>129540</xdr:colOff>
      <xdr:row>7774</xdr:row>
      <xdr:rowOff>89874</xdr:rowOff>
    </xdr:to>
    <xdr:graphicFrame macro="">
      <xdr:nvGraphicFramePr>
        <xdr:cNvPr id="674" name="Gráfico 673">
          <a:extLst>
            <a:ext uri="{FF2B5EF4-FFF2-40B4-BE49-F238E27FC236}">
              <a16:creationId xmlns:a16="http://schemas.microsoft.com/office/drawing/2014/main" id="{E782403D-7B29-4EB2-9606-094DD01EB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75" name="Imagem 27">
          <a:extLst>
            <a:ext uri="{FF2B5EF4-FFF2-40B4-BE49-F238E27FC236}">
              <a16:creationId xmlns:a16="http://schemas.microsoft.com/office/drawing/2014/main" id="{60751982-EE31-43B4-90EF-446FD9BCE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76" name="Imagem 27">
          <a:extLst>
            <a:ext uri="{FF2B5EF4-FFF2-40B4-BE49-F238E27FC236}">
              <a16:creationId xmlns:a16="http://schemas.microsoft.com/office/drawing/2014/main" id="{DDE0DA3B-9F32-4F28-9D44-9261A8E53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77" name="Imagem 27">
          <a:extLst>
            <a:ext uri="{FF2B5EF4-FFF2-40B4-BE49-F238E27FC236}">
              <a16:creationId xmlns:a16="http://schemas.microsoft.com/office/drawing/2014/main" id="{91379800-E7D8-4BE3-9900-7E2790691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78" name="Imagem 27">
          <a:extLst>
            <a:ext uri="{FF2B5EF4-FFF2-40B4-BE49-F238E27FC236}">
              <a16:creationId xmlns:a16="http://schemas.microsoft.com/office/drawing/2014/main" id="{339C262E-45E0-44C5-B588-AE0FC091C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7837</xdr:row>
      <xdr:rowOff>60961</xdr:rowOff>
    </xdr:from>
    <xdr:ext cx="13921740" cy="4251960"/>
    <xdr:graphicFrame macro="">
      <xdr:nvGraphicFramePr>
        <xdr:cNvPr id="679" name="Gráfico 678">
          <a:extLst>
            <a:ext uri="{FF2B5EF4-FFF2-40B4-BE49-F238E27FC236}">
              <a16:creationId xmlns:a16="http://schemas.microsoft.com/office/drawing/2014/main" id="{E768A25A-08CD-4AF1-BA8D-8637ED33D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oneCellAnchor>
  <xdr:twoCellAnchor>
    <xdr:from>
      <xdr:col>4</xdr:col>
      <xdr:colOff>83819</xdr:colOff>
      <xdr:row>7862</xdr:row>
      <xdr:rowOff>22860</xdr:rowOff>
    </xdr:from>
    <xdr:to>
      <xdr:col>21</xdr:col>
      <xdr:colOff>60960</xdr:colOff>
      <xdr:row>7874</xdr:row>
      <xdr:rowOff>112734</xdr:rowOff>
    </xdr:to>
    <xdr:graphicFrame macro="">
      <xdr:nvGraphicFramePr>
        <xdr:cNvPr id="680" name="Gráfico 679">
          <a:extLst>
            <a:ext uri="{FF2B5EF4-FFF2-40B4-BE49-F238E27FC236}">
              <a16:creationId xmlns:a16="http://schemas.microsoft.com/office/drawing/2014/main" id="{A3AECEFA-5078-491D-A69E-42A6A36BC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1" name="Imagem 27">
          <a:extLst>
            <a:ext uri="{FF2B5EF4-FFF2-40B4-BE49-F238E27FC236}">
              <a16:creationId xmlns:a16="http://schemas.microsoft.com/office/drawing/2014/main" id="{4AFDB7E2-6C43-4782-8453-D86A5C7A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2" name="Imagem 27">
          <a:extLst>
            <a:ext uri="{FF2B5EF4-FFF2-40B4-BE49-F238E27FC236}">
              <a16:creationId xmlns:a16="http://schemas.microsoft.com/office/drawing/2014/main" id="{B37B8CE8-EDD5-4636-A732-62E14CB89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3" name="Imagem 27">
          <a:extLst>
            <a:ext uri="{FF2B5EF4-FFF2-40B4-BE49-F238E27FC236}">
              <a16:creationId xmlns:a16="http://schemas.microsoft.com/office/drawing/2014/main" id="{571D6A5A-905C-4313-BEAA-D382A708B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4" name="Imagem 27">
          <a:extLst>
            <a:ext uri="{FF2B5EF4-FFF2-40B4-BE49-F238E27FC236}">
              <a16:creationId xmlns:a16="http://schemas.microsoft.com/office/drawing/2014/main" id="{D3EC0F08-0092-4007-AF55-A8C77383A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7862</xdr:row>
      <xdr:rowOff>0</xdr:rowOff>
    </xdr:from>
    <xdr:to>
      <xdr:col>21</xdr:col>
      <xdr:colOff>99060</xdr:colOff>
      <xdr:row>7874</xdr:row>
      <xdr:rowOff>97494</xdr:rowOff>
    </xdr:to>
    <xdr:graphicFrame macro="">
      <xdr:nvGraphicFramePr>
        <xdr:cNvPr id="685" name="Gráfico 684">
          <a:extLst>
            <a:ext uri="{FF2B5EF4-FFF2-40B4-BE49-F238E27FC236}">
              <a16:creationId xmlns:a16="http://schemas.microsoft.com/office/drawing/2014/main" id="{AD63023B-5AD7-40EE-9715-D629ACF2D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6" name="Imagem 27">
          <a:extLst>
            <a:ext uri="{FF2B5EF4-FFF2-40B4-BE49-F238E27FC236}">
              <a16:creationId xmlns:a16="http://schemas.microsoft.com/office/drawing/2014/main" id="{AB4DCAA7-CE3A-4F9F-95B4-AA25F8FA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7" name="Imagem 27">
          <a:extLst>
            <a:ext uri="{FF2B5EF4-FFF2-40B4-BE49-F238E27FC236}">
              <a16:creationId xmlns:a16="http://schemas.microsoft.com/office/drawing/2014/main" id="{78F532AA-A1DC-4F9D-9D73-71151B93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8" name="Imagem 27">
          <a:extLst>
            <a:ext uri="{FF2B5EF4-FFF2-40B4-BE49-F238E27FC236}">
              <a16:creationId xmlns:a16="http://schemas.microsoft.com/office/drawing/2014/main" id="{8C6E819D-D11A-460C-846B-3FFB6E3D9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89" name="Imagem 27">
          <a:extLst>
            <a:ext uri="{FF2B5EF4-FFF2-40B4-BE49-F238E27FC236}">
              <a16:creationId xmlns:a16="http://schemas.microsoft.com/office/drawing/2014/main" id="{04E4428A-C0E8-494B-86DE-296A3800B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7837</xdr:row>
      <xdr:rowOff>60961</xdr:rowOff>
    </xdr:from>
    <xdr:ext cx="13921740" cy="4251960"/>
    <xdr:graphicFrame macro="">
      <xdr:nvGraphicFramePr>
        <xdr:cNvPr id="690" name="Gráfico 689">
          <a:extLst>
            <a:ext uri="{FF2B5EF4-FFF2-40B4-BE49-F238E27FC236}">
              <a16:creationId xmlns:a16="http://schemas.microsoft.com/office/drawing/2014/main" id="{34E8CCB9-0E24-4AF7-B420-B25384D66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oneCellAnchor>
  <xdr:twoCellAnchor>
    <xdr:from>
      <xdr:col>4</xdr:col>
      <xdr:colOff>83819</xdr:colOff>
      <xdr:row>7862</xdr:row>
      <xdr:rowOff>22860</xdr:rowOff>
    </xdr:from>
    <xdr:to>
      <xdr:col>21</xdr:col>
      <xdr:colOff>60960</xdr:colOff>
      <xdr:row>7874</xdr:row>
      <xdr:rowOff>112734</xdr:rowOff>
    </xdr:to>
    <xdr:graphicFrame macro="">
      <xdr:nvGraphicFramePr>
        <xdr:cNvPr id="691" name="Gráfico 690">
          <a:extLst>
            <a:ext uri="{FF2B5EF4-FFF2-40B4-BE49-F238E27FC236}">
              <a16:creationId xmlns:a16="http://schemas.microsoft.com/office/drawing/2014/main" id="{D15AA814-19FA-4F2D-A504-AEC746A44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92" name="Imagem 27">
          <a:extLst>
            <a:ext uri="{FF2B5EF4-FFF2-40B4-BE49-F238E27FC236}">
              <a16:creationId xmlns:a16="http://schemas.microsoft.com/office/drawing/2014/main" id="{E9B9ACCF-B227-40D3-A412-537722FD8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93" name="Imagem 27">
          <a:extLst>
            <a:ext uri="{FF2B5EF4-FFF2-40B4-BE49-F238E27FC236}">
              <a16:creationId xmlns:a16="http://schemas.microsoft.com/office/drawing/2014/main" id="{0151319D-4FAD-4BC1-B9AA-A63E0EB5E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94" name="Imagem 27">
          <a:extLst>
            <a:ext uri="{FF2B5EF4-FFF2-40B4-BE49-F238E27FC236}">
              <a16:creationId xmlns:a16="http://schemas.microsoft.com/office/drawing/2014/main" id="{A3F59005-E04D-402A-9788-D45AF9EEA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7805</xdr:row>
      <xdr:rowOff>80285</xdr:rowOff>
    </xdr:from>
    <xdr:ext cx="891266" cy="852589"/>
    <xdr:pic>
      <xdr:nvPicPr>
        <xdr:cNvPr id="695" name="Imagem 27">
          <a:extLst>
            <a:ext uri="{FF2B5EF4-FFF2-40B4-BE49-F238E27FC236}">
              <a16:creationId xmlns:a16="http://schemas.microsoft.com/office/drawing/2014/main" id="{ABC9A013-18A7-4198-B2AD-42FCF4A19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475" y="16284057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7861</xdr:row>
      <xdr:rowOff>175260</xdr:rowOff>
    </xdr:from>
    <xdr:to>
      <xdr:col>21</xdr:col>
      <xdr:colOff>129540</xdr:colOff>
      <xdr:row>7874</xdr:row>
      <xdr:rowOff>89874</xdr:rowOff>
    </xdr:to>
    <xdr:graphicFrame macro="">
      <xdr:nvGraphicFramePr>
        <xdr:cNvPr id="696" name="Gráfico 695">
          <a:extLst>
            <a:ext uri="{FF2B5EF4-FFF2-40B4-BE49-F238E27FC236}">
              <a16:creationId xmlns:a16="http://schemas.microsoft.com/office/drawing/2014/main" id="{3FBC2BE5-3322-4FC2-ACDF-1139A781D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697" name="Imagem 27">
          <a:extLst>
            <a:ext uri="{FF2B5EF4-FFF2-40B4-BE49-F238E27FC236}">
              <a16:creationId xmlns:a16="http://schemas.microsoft.com/office/drawing/2014/main" id="{7F280F07-5E0B-45A5-B7C0-8C9A4486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698" name="Imagem 27">
          <a:extLst>
            <a:ext uri="{FF2B5EF4-FFF2-40B4-BE49-F238E27FC236}">
              <a16:creationId xmlns:a16="http://schemas.microsoft.com/office/drawing/2014/main" id="{46DD0113-9C84-44AF-A8FF-E96F2BC28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699" name="Imagem 27">
          <a:extLst>
            <a:ext uri="{FF2B5EF4-FFF2-40B4-BE49-F238E27FC236}">
              <a16:creationId xmlns:a16="http://schemas.microsoft.com/office/drawing/2014/main" id="{06E69BFF-DB4D-44B8-B7DE-A8F78B9B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00" name="Imagem 27">
          <a:extLst>
            <a:ext uri="{FF2B5EF4-FFF2-40B4-BE49-F238E27FC236}">
              <a16:creationId xmlns:a16="http://schemas.microsoft.com/office/drawing/2014/main" id="{75F37E11-0C89-4CC9-97F3-635B4B74E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7937</xdr:row>
      <xdr:rowOff>60961</xdr:rowOff>
    </xdr:from>
    <xdr:ext cx="13921740" cy="4251960"/>
    <xdr:graphicFrame macro="">
      <xdr:nvGraphicFramePr>
        <xdr:cNvPr id="701" name="Gráfico 700">
          <a:extLst>
            <a:ext uri="{FF2B5EF4-FFF2-40B4-BE49-F238E27FC236}">
              <a16:creationId xmlns:a16="http://schemas.microsoft.com/office/drawing/2014/main" id="{60E6CFAC-0E93-494C-868E-98B9EB97D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oneCellAnchor>
  <xdr:twoCellAnchor>
    <xdr:from>
      <xdr:col>4</xdr:col>
      <xdr:colOff>83819</xdr:colOff>
      <xdr:row>7962</xdr:row>
      <xdr:rowOff>22860</xdr:rowOff>
    </xdr:from>
    <xdr:to>
      <xdr:col>21</xdr:col>
      <xdr:colOff>60960</xdr:colOff>
      <xdr:row>7974</xdr:row>
      <xdr:rowOff>112734</xdr:rowOff>
    </xdr:to>
    <xdr:graphicFrame macro="">
      <xdr:nvGraphicFramePr>
        <xdr:cNvPr id="702" name="Gráfico 701">
          <a:extLst>
            <a:ext uri="{FF2B5EF4-FFF2-40B4-BE49-F238E27FC236}">
              <a16:creationId xmlns:a16="http://schemas.microsoft.com/office/drawing/2014/main" id="{2DBF0378-F4A8-4089-BBE1-BD4B28EBA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03" name="Imagem 27">
          <a:extLst>
            <a:ext uri="{FF2B5EF4-FFF2-40B4-BE49-F238E27FC236}">
              <a16:creationId xmlns:a16="http://schemas.microsoft.com/office/drawing/2014/main" id="{F9B72143-8C13-4076-8EC2-D511364A7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04" name="Imagem 27">
          <a:extLst>
            <a:ext uri="{FF2B5EF4-FFF2-40B4-BE49-F238E27FC236}">
              <a16:creationId xmlns:a16="http://schemas.microsoft.com/office/drawing/2014/main" id="{1DE55419-CA87-4B2B-A570-1C3428B67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05" name="Imagem 27">
          <a:extLst>
            <a:ext uri="{FF2B5EF4-FFF2-40B4-BE49-F238E27FC236}">
              <a16:creationId xmlns:a16="http://schemas.microsoft.com/office/drawing/2014/main" id="{2F2D0B21-B122-4A4A-80A5-F2E6C24E5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06" name="Imagem 27">
          <a:extLst>
            <a:ext uri="{FF2B5EF4-FFF2-40B4-BE49-F238E27FC236}">
              <a16:creationId xmlns:a16="http://schemas.microsoft.com/office/drawing/2014/main" id="{A5B3C555-F67F-4129-88BD-938E1B23D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7962</xdr:row>
      <xdr:rowOff>0</xdr:rowOff>
    </xdr:from>
    <xdr:to>
      <xdr:col>21</xdr:col>
      <xdr:colOff>99060</xdr:colOff>
      <xdr:row>7974</xdr:row>
      <xdr:rowOff>97494</xdr:rowOff>
    </xdr:to>
    <xdr:graphicFrame macro="">
      <xdr:nvGraphicFramePr>
        <xdr:cNvPr id="707" name="Gráfico 706">
          <a:extLst>
            <a:ext uri="{FF2B5EF4-FFF2-40B4-BE49-F238E27FC236}">
              <a16:creationId xmlns:a16="http://schemas.microsoft.com/office/drawing/2014/main" id="{E14F8DF3-62C5-44F3-AD61-AC149962A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08" name="Imagem 27">
          <a:extLst>
            <a:ext uri="{FF2B5EF4-FFF2-40B4-BE49-F238E27FC236}">
              <a16:creationId xmlns:a16="http://schemas.microsoft.com/office/drawing/2014/main" id="{D597A5AA-36AE-4ECA-ADE1-77FB0340E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09" name="Imagem 27">
          <a:extLst>
            <a:ext uri="{FF2B5EF4-FFF2-40B4-BE49-F238E27FC236}">
              <a16:creationId xmlns:a16="http://schemas.microsoft.com/office/drawing/2014/main" id="{6CE8B988-3358-4E87-86CE-F62920C5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10" name="Imagem 27">
          <a:extLst>
            <a:ext uri="{FF2B5EF4-FFF2-40B4-BE49-F238E27FC236}">
              <a16:creationId xmlns:a16="http://schemas.microsoft.com/office/drawing/2014/main" id="{AC704880-14BE-422A-AA27-E7F4B7813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11" name="Imagem 27">
          <a:extLst>
            <a:ext uri="{FF2B5EF4-FFF2-40B4-BE49-F238E27FC236}">
              <a16:creationId xmlns:a16="http://schemas.microsoft.com/office/drawing/2014/main" id="{1F4C0C4D-981C-4056-A12B-97177262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7937</xdr:row>
      <xdr:rowOff>60961</xdr:rowOff>
    </xdr:from>
    <xdr:ext cx="13921740" cy="4251960"/>
    <xdr:graphicFrame macro="">
      <xdr:nvGraphicFramePr>
        <xdr:cNvPr id="712" name="Gráfico 711">
          <a:extLst>
            <a:ext uri="{FF2B5EF4-FFF2-40B4-BE49-F238E27FC236}">
              <a16:creationId xmlns:a16="http://schemas.microsoft.com/office/drawing/2014/main" id="{8113AF5A-8ECE-42D7-93EE-D9BBC7B40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oneCellAnchor>
  <xdr:twoCellAnchor>
    <xdr:from>
      <xdr:col>4</xdr:col>
      <xdr:colOff>83819</xdr:colOff>
      <xdr:row>7962</xdr:row>
      <xdr:rowOff>22860</xdr:rowOff>
    </xdr:from>
    <xdr:to>
      <xdr:col>21</xdr:col>
      <xdr:colOff>60960</xdr:colOff>
      <xdr:row>7974</xdr:row>
      <xdr:rowOff>112734</xdr:rowOff>
    </xdr:to>
    <xdr:graphicFrame macro="">
      <xdr:nvGraphicFramePr>
        <xdr:cNvPr id="713" name="Gráfico 712">
          <a:extLst>
            <a:ext uri="{FF2B5EF4-FFF2-40B4-BE49-F238E27FC236}">
              <a16:creationId xmlns:a16="http://schemas.microsoft.com/office/drawing/2014/main" id="{F1BCA5F1-E124-457C-80A8-53A5C04A5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14" name="Imagem 27">
          <a:extLst>
            <a:ext uri="{FF2B5EF4-FFF2-40B4-BE49-F238E27FC236}">
              <a16:creationId xmlns:a16="http://schemas.microsoft.com/office/drawing/2014/main" id="{F04AC422-9D39-4BE5-B42D-F48A32A7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15" name="Imagem 27">
          <a:extLst>
            <a:ext uri="{FF2B5EF4-FFF2-40B4-BE49-F238E27FC236}">
              <a16:creationId xmlns:a16="http://schemas.microsoft.com/office/drawing/2014/main" id="{054ACF3F-28B4-4093-9B1D-FD955F2AB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16" name="Imagem 27">
          <a:extLst>
            <a:ext uri="{FF2B5EF4-FFF2-40B4-BE49-F238E27FC236}">
              <a16:creationId xmlns:a16="http://schemas.microsoft.com/office/drawing/2014/main" id="{3CD52056-58C1-4126-B4CC-C63721EA2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7905</xdr:row>
      <xdr:rowOff>80285</xdr:rowOff>
    </xdr:from>
    <xdr:ext cx="891266" cy="852589"/>
    <xdr:pic>
      <xdr:nvPicPr>
        <xdr:cNvPr id="717" name="Imagem 27">
          <a:extLst>
            <a:ext uri="{FF2B5EF4-FFF2-40B4-BE49-F238E27FC236}">
              <a16:creationId xmlns:a16="http://schemas.microsoft.com/office/drawing/2014/main" id="{A36FB886-B514-4D62-BB68-7EFF5B206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494978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7961</xdr:row>
      <xdr:rowOff>175260</xdr:rowOff>
    </xdr:from>
    <xdr:to>
      <xdr:col>21</xdr:col>
      <xdr:colOff>129540</xdr:colOff>
      <xdr:row>7974</xdr:row>
      <xdr:rowOff>89874</xdr:rowOff>
    </xdr:to>
    <xdr:graphicFrame macro="">
      <xdr:nvGraphicFramePr>
        <xdr:cNvPr id="718" name="Gráfico 717">
          <a:extLst>
            <a:ext uri="{FF2B5EF4-FFF2-40B4-BE49-F238E27FC236}">
              <a16:creationId xmlns:a16="http://schemas.microsoft.com/office/drawing/2014/main" id="{BDC143B6-BCF0-471E-80DB-5DD971F90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19" name="Imagem 27">
          <a:extLst>
            <a:ext uri="{FF2B5EF4-FFF2-40B4-BE49-F238E27FC236}">
              <a16:creationId xmlns:a16="http://schemas.microsoft.com/office/drawing/2014/main" id="{CEE164E6-714A-48DF-842E-A259A653E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20" name="Imagem 27">
          <a:extLst>
            <a:ext uri="{FF2B5EF4-FFF2-40B4-BE49-F238E27FC236}">
              <a16:creationId xmlns:a16="http://schemas.microsoft.com/office/drawing/2014/main" id="{B9BC732F-BDDC-407F-A77A-6C8332347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21" name="Imagem 27">
          <a:extLst>
            <a:ext uri="{FF2B5EF4-FFF2-40B4-BE49-F238E27FC236}">
              <a16:creationId xmlns:a16="http://schemas.microsoft.com/office/drawing/2014/main" id="{3E04539A-0AE2-4E42-A00F-E9703A6BD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22" name="Imagem 27">
          <a:extLst>
            <a:ext uri="{FF2B5EF4-FFF2-40B4-BE49-F238E27FC236}">
              <a16:creationId xmlns:a16="http://schemas.microsoft.com/office/drawing/2014/main" id="{FEDC8DA2-471F-4D75-8C64-19A0CF9D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8037</xdr:row>
      <xdr:rowOff>60961</xdr:rowOff>
    </xdr:from>
    <xdr:ext cx="13921740" cy="4251960"/>
    <xdr:graphicFrame macro="">
      <xdr:nvGraphicFramePr>
        <xdr:cNvPr id="723" name="Gráfico 722">
          <a:extLst>
            <a:ext uri="{FF2B5EF4-FFF2-40B4-BE49-F238E27FC236}">
              <a16:creationId xmlns:a16="http://schemas.microsoft.com/office/drawing/2014/main" id="{72844434-5B19-489B-B867-4B20DBDAB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oneCellAnchor>
  <xdr:twoCellAnchor>
    <xdr:from>
      <xdr:col>4</xdr:col>
      <xdr:colOff>83819</xdr:colOff>
      <xdr:row>8062</xdr:row>
      <xdr:rowOff>22860</xdr:rowOff>
    </xdr:from>
    <xdr:to>
      <xdr:col>21</xdr:col>
      <xdr:colOff>60960</xdr:colOff>
      <xdr:row>8074</xdr:row>
      <xdr:rowOff>112734</xdr:rowOff>
    </xdr:to>
    <xdr:graphicFrame macro="">
      <xdr:nvGraphicFramePr>
        <xdr:cNvPr id="724" name="Gráfico 723">
          <a:extLst>
            <a:ext uri="{FF2B5EF4-FFF2-40B4-BE49-F238E27FC236}">
              <a16:creationId xmlns:a16="http://schemas.microsoft.com/office/drawing/2014/main" id="{F0EE4274-48AA-4ED9-A1BB-D1B4B6847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25" name="Imagem 27">
          <a:extLst>
            <a:ext uri="{FF2B5EF4-FFF2-40B4-BE49-F238E27FC236}">
              <a16:creationId xmlns:a16="http://schemas.microsoft.com/office/drawing/2014/main" id="{5EA7CADC-DB81-43F0-A8E8-0CD36FEF0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26" name="Imagem 27">
          <a:extLst>
            <a:ext uri="{FF2B5EF4-FFF2-40B4-BE49-F238E27FC236}">
              <a16:creationId xmlns:a16="http://schemas.microsoft.com/office/drawing/2014/main" id="{307FC11A-AC16-49DD-8EEB-27B68145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27" name="Imagem 27">
          <a:extLst>
            <a:ext uri="{FF2B5EF4-FFF2-40B4-BE49-F238E27FC236}">
              <a16:creationId xmlns:a16="http://schemas.microsoft.com/office/drawing/2014/main" id="{087B45A3-899F-45B9-823A-95864D0A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28" name="Imagem 27">
          <a:extLst>
            <a:ext uri="{FF2B5EF4-FFF2-40B4-BE49-F238E27FC236}">
              <a16:creationId xmlns:a16="http://schemas.microsoft.com/office/drawing/2014/main" id="{9908874F-F0B5-4C1E-9AB6-D680E6B92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8062</xdr:row>
      <xdr:rowOff>0</xdr:rowOff>
    </xdr:from>
    <xdr:to>
      <xdr:col>21</xdr:col>
      <xdr:colOff>99060</xdr:colOff>
      <xdr:row>8074</xdr:row>
      <xdr:rowOff>97494</xdr:rowOff>
    </xdr:to>
    <xdr:graphicFrame macro="">
      <xdr:nvGraphicFramePr>
        <xdr:cNvPr id="729" name="Gráfico 728">
          <a:extLst>
            <a:ext uri="{FF2B5EF4-FFF2-40B4-BE49-F238E27FC236}">
              <a16:creationId xmlns:a16="http://schemas.microsoft.com/office/drawing/2014/main" id="{F28B3FD0-650F-4ECE-BB7E-D64BC030D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0" name="Imagem 27">
          <a:extLst>
            <a:ext uri="{FF2B5EF4-FFF2-40B4-BE49-F238E27FC236}">
              <a16:creationId xmlns:a16="http://schemas.microsoft.com/office/drawing/2014/main" id="{229663EB-F29A-4B41-9DE4-AEC2E7AC8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1" name="Imagem 27">
          <a:extLst>
            <a:ext uri="{FF2B5EF4-FFF2-40B4-BE49-F238E27FC236}">
              <a16:creationId xmlns:a16="http://schemas.microsoft.com/office/drawing/2014/main" id="{B89BE03E-B202-426E-8105-CB47F255C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2" name="Imagem 27">
          <a:extLst>
            <a:ext uri="{FF2B5EF4-FFF2-40B4-BE49-F238E27FC236}">
              <a16:creationId xmlns:a16="http://schemas.microsoft.com/office/drawing/2014/main" id="{2797AB51-3820-4A75-BA62-A227EAF0A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3" name="Imagem 27">
          <a:extLst>
            <a:ext uri="{FF2B5EF4-FFF2-40B4-BE49-F238E27FC236}">
              <a16:creationId xmlns:a16="http://schemas.microsoft.com/office/drawing/2014/main" id="{7512063C-BABE-4B72-8CEF-5D3444EC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8037</xdr:row>
      <xdr:rowOff>60961</xdr:rowOff>
    </xdr:from>
    <xdr:ext cx="13921740" cy="4251960"/>
    <xdr:graphicFrame macro="">
      <xdr:nvGraphicFramePr>
        <xdr:cNvPr id="734" name="Gráfico 733">
          <a:extLst>
            <a:ext uri="{FF2B5EF4-FFF2-40B4-BE49-F238E27FC236}">
              <a16:creationId xmlns:a16="http://schemas.microsoft.com/office/drawing/2014/main" id="{3E551239-7751-4C62-A973-3593FABAE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oneCellAnchor>
  <xdr:twoCellAnchor>
    <xdr:from>
      <xdr:col>4</xdr:col>
      <xdr:colOff>83819</xdr:colOff>
      <xdr:row>8062</xdr:row>
      <xdr:rowOff>22860</xdr:rowOff>
    </xdr:from>
    <xdr:to>
      <xdr:col>21</xdr:col>
      <xdr:colOff>60960</xdr:colOff>
      <xdr:row>8074</xdr:row>
      <xdr:rowOff>112734</xdr:rowOff>
    </xdr:to>
    <xdr:graphicFrame macro="">
      <xdr:nvGraphicFramePr>
        <xdr:cNvPr id="735" name="Gráfico 734">
          <a:extLst>
            <a:ext uri="{FF2B5EF4-FFF2-40B4-BE49-F238E27FC236}">
              <a16:creationId xmlns:a16="http://schemas.microsoft.com/office/drawing/2014/main" id="{D3CD00A0-098B-42C4-AB77-2FA8A0A0D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6" name="Imagem 27">
          <a:extLst>
            <a:ext uri="{FF2B5EF4-FFF2-40B4-BE49-F238E27FC236}">
              <a16:creationId xmlns:a16="http://schemas.microsoft.com/office/drawing/2014/main" id="{A4A949C4-0277-4118-8243-817D3FA13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7" name="Imagem 27">
          <a:extLst>
            <a:ext uri="{FF2B5EF4-FFF2-40B4-BE49-F238E27FC236}">
              <a16:creationId xmlns:a16="http://schemas.microsoft.com/office/drawing/2014/main" id="{639C3516-120F-471C-AFD5-516C69D09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8" name="Imagem 27">
          <a:extLst>
            <a:ext uri="{FF2B5EF4-FFF2-40B4-BE49-F238E27FC236}">
              <a16:creationId xmlns:a16="http://schemas.microsoft.com/office/drawing/2014/main" id="{A263AB66-3A2C-4C49-B946-C480A3ABA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8005</xdr:row>
      <xdr:rowOff>80285</xdr:rowOff>
    </xdr:from>
    <xdr:ext cx="891266" cy="852589"/>
    <xdr:pic>
      <xdr:nvPicPr>
        <xdr:cNvPr id="739" name="Imagem 27">
          <a:extLst>
            <a:ext uri="{FF2B5EF4-FFF2-40B4-BE49-F238E27FC236}">
              <a16:creationId xmlns:a16="http://schemas.microsoft.com/office/drawing/2014/main" id="{8FA9F3B3-1F82-4B73-A7E9-C9D9017EC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8061</xdr:row>
      <xdr:rowOff>175260</xdr:rowOff>
    </xdr:from>
    <xdr:to>
      <xdr:col>19</xdr:col>
      <xdr:colOff>1242060</xdr:colOff>
      <xdr:row>8074</xdr:row>
      <xdr:rowOff>89874</xdr:rowOff>
    </xdr:to>
    <xdr:graphicFrame macro="">
      <xdr:nvGraphicFramePr>
        <xdr:cNvPr id="740" name="Gráfico 739">
          <a:extLst>
            <a:ext uri="{FF2B5EF4-FFF2-40B4-BE49-F238E27FC236}">
              <a16:creationId xmlns:a16="http://schemas.microsoft.com/office/drawing/2014/main" id="{B5E70604-00C6-44C1-B753-B9A4EB767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41" name="Imagem 27">
          <a:extLst>
            <a:ext uri="{FF2B5EF4-FFF2-40B4-BE49-F238E27FC236}">
              <a16:creationId xmlns:a16="http://schemas.microsoft.com/office/drawing/2014/main" id="{2CCD0B4B-603F-4943-B508-414CC28BF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42" name="Imagem 27">
          <a:extLst>
            <a:ext uri="{FF2B5EF4-FFF2-40B4-BE49-F238E27FC236}">
              <a16:creationId xmlns:a16="http://schemas.microsoft.com/office/drawing/2014/main" id="{7A1E6B33-5F42-49B3-ADDB-787CCC1BF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43" name="Imagem 27">
          <a:extLst>
            <a:ext uri="{FF2B5EF4-FFF2-40B4-BE49-F238E27FC236}">
              <a16:creationId xmlns:a16="http://schemas.microsoft.com/office/drawing/2014/main" id="{61C9FF77-9F16-4629-A36B-9505868AF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44" name="Imagem 27">
          <a:extLst>
            <a:ext uri="{FF2B5EF4-FFF2-40B4-BE49-F238E27FC236}">
              <a16:creationId xmlns:a16="http://schemas.microsoft.com/office/drawing/2014/main" id="{184C5F02-5BD0-4304-B0EF-489E9BADA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8137</xdr:row>
      <xdr:rowOff>60961</xdr:rowOff>
    </xdr:from>
    <xdr:ext cx="13921740" cy="4251960"/>
    <xdr:graphicFrame macro="">
      <xdr:nvGraphicFramePr>
        <xdr:cNvPr id="745" name="Gráfico 744">
          <a:extLst>
            <a:ext uri="{FF2B5EF4-FFF2-40B4-BE49-F238E27FC236}">
              <a16:creationId xmlns:a16="http://schemas.microsoft.com/office/drawing/2014/main" id="{41C221EE-E443-431D-B609-0E90BFEFE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oneCellAnchor>
  <xdr:twoCellAnchor>
    <xdr:from>
      <xdr:col>4</xdr:col>
      <xdr:colOff>83819</xdr:colOff>
      <xdr:row>8162</xdr:row>
      <xdr:rowOff>22860</xdr:rowOff>
    </xdr:from>
    <xdr:to>
      <xdr:col>21</xdr:col>
      <xdr:colOff>60960</xdr:colOff>
      <xdr:row>8174</xdr:row>
      <xdr:rowOff>112734</xdr:rowOff>
    </xdr:to>
    <xdr:graphicFrame macro="">
      <xdr:nvGraphicFramePr>
        <xdr:cNvPr id="746" name="Gráfico 745">
          <a:extLst>
            <a:ext uri="{FF2B5EF4-FFF2-40B4-BE49-F238E27FC236}">
              <a16:creationId xmlns:a16="http://schemas.microsoft.com/office/drawing/2014/main" id="{9FD741C3-689C-441F-9D94-34994F26A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47" name="Imagem 27">
          <a:extLst>
            <a:ext uri="{FF2B5EF4-FFF2-40B4-BE49-F238E27FC236}">
              <a16:creationId xmlns:a16="http://schemas.microsoft.com/office/drawing/2014/main" id="{63E84F7A-FF19-4155-910A-2FB7158E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48" name="Imagem 27">
          <a:extLst>
            <a:ext uri="{FF2B5EF4-FFF2-40B4-BE49-F238E27FC236}">
              <a16:creationId xmlns:a16="http://schemas.microsoft.com/office/drawing/2014/main" id="{44521F92-71A2-42E8-A8C6-1FC1FF56F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49" name="Imagem 27">
          <a:extLst>
            <a:ext uri="{FF2B5EF4-FFF2-40B4-BE49-F238E27FC236}">
              <a16:creationId xmlns:a16="http://schemas.microsoft.com/office/drawing/2014/main" id="{4D71B406-8B60-4F63-B988-9E9615485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50" name="Imagem 27">
          <a:extLst>
            <a:ext uri="{FF2B5EF4-FFF2-40B4-BE49-F238E27FC236}">
              <a16:creationId xmlns:a16="http://schemas.microsoft.com/office/drawing/2014/main" id="{B642AF83-4FA9-466E-B6C1-96804D3A8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8162</xdr:row>
      <xdr:rowOff>0</xdr:rowOff>
    </xdr:from>
    <xdr:to>
      <xdr:col>21</xdr:col>
      <xdr:colOff>99060</xdr:colOff>
      <xdr:row>8174</xdr:row>
      <xdr:rowOff>97494</xdr:rowOff>
    </xdr:to>
    <xdr:graphicFrame macro="">
      <xdr:nvGraphicFramePr>
        <xdr:cNvPr id="751" name="Gráfico 750">
          <a:extLst>
            <a:ext uri="{FF2B5EF4-FFF2-40B4-BE49-F238E27FC236}">
              <a16:creationId xmlns:a16="http://schemas.microsoft.com/office/drawing/2014/main" id="{6B2E43E2-319F-4C8F-A88A-8DBBE43E8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52" name="Imagem 27">
          <a:extLst>
            <a:ext uri="{FF2B5EF4-FFF2-40B4-BE49-F238E27FC236}">
              <a16:creationId xmlns:a16="http://schemas.microsoft.com/office/drawing/2014/main" id="{9CA96692-4210-4143-ACA6-4F1B8A49B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53" name="Imagem 27">
          <a:extLst>
            <a:ext uri="{FF2B5EF4-FFF2-40B4-BE49-F238E27FC236}">
              <a16:creationId xmlns:a16="http://schemas.microsoft.com/office/drawing/2014/main" id="{3E4A7B4F-04A9-4FD1-8713-0B47CD32A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54" name="Imagem 27">
          <a:extLst>
            <a:ext uri="{FF2B5EF4-FFF2-40B4-BE49-F238E27FC236}">
              <a16:creationId xmlns:a16="http://schemas.microsoft.com/office/drawing/2014/main" id="{3BD90D09-6AF2-4A9D-86A9-AB4FFF5C1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55" name="Imagem 27">
          <a:extLst>
            <a:ext uri="{FF2B5EF4-FFF2-40B4-BE49-F238E27FC236}">
              <a16:creationId xmlns:a16="http://schemas.microsoft.com/office/drawing/2014/main" id="{020C7E10-A1F4-49AA-A56F-0E0F60A2E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8137</xdr:row>
      <xdr:rowOff>60961</xdr:rowOff>
    </xdr:from>
    <xdr:ext cx="13921740" cy="4251960"/>
    <xdr:graphicFrame macro="">
      <xdr:nvGraphicFramePr>
        <xdr:cNvPr id="756" name="Gráfico 755">
          <a:extLst>
            <a:ext uri="{FF2B5EF4-FFF2-40B4-BE49-F238E27FC236}">
              <a16:creationId xmlns:a16="http://schemas.microsoft.com/office/drawing/2014/main" id="{0AFDE1DB-B691-4A03-9E8C-08F75B5BB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oneCellAnchor>
  <xdr:twoCellAnchor>
    <xdr:from>
      <xdr:col>4</xdr:col>
      <xdr:colOff>83819</xdr:colOff>
      <xdr:row>8162</xdr:row>
      <xdr:rowOff>22860</xdr:rowOff>
    </xdr:from>
    <xdr:to>
      <xdr:col>21</xdr:col>
      <xdr:colOff>60960</xdr:colOff>
      <xdr:row>8174</xdr:row>
      <xdr:rowOff>112734</xdr:rowOff>
    </xdr:to>
    <xdr:graphicFrame macro="">
      <xdr:nvGraphicFramePr>
        <xdr:cNvPr id="757" name="Gráfico 756">
          <a:extLst>
            <a:ext uri="{FF2B5EF4-FFF2-40B4-BE49-F238E27FC236}">
              <a16:creationId xmlns:a16="http://schemas.microsoft.com/office/drawing/2014/main" id="{63A88DB3-15B7-44E4-97D8-2B50CF926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58" name="Imagem 27">
          <a:extLst>
            <a:ext uri="{FF2B5EF4-FFF2-40B4-BE49-F238E27FC236}">
              <a16:creationId xmlns:a16="http://schemas.microsoft.com/office/drawing/2014/main" id="{FAFE0071-643F-4058-B09F-EAE5E82F9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59" name="Imagem 27">
          <a:extLst>
            <a:ext uri="{FF2B5EF4-FFF2-40B4-BE49-F238E27FC236}">
              <a16:creationId xmlns:a16="http://schemas.microsoft.com/office/drawing/2014/main" id="{DEF03E32-1073-402B-B0EB-310C76E35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60" name="Imagem 27">
          <a:extLst>
            <a:ext uri="{FF2B5EF4-FFF2-40B4-BE49-F238E27FC236}">
              <a16:creationId xmlns:a16="http://schemas.microsoft.com/office/drawing/2014/main" id="{AC447D1D-7754-465B-BDD4-233456504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8105</xdr:row>
      <xdr:rowOff>80285</xdr:rowOff>
    </xdr:from>
    <xdr:ext cx="891266" cy="852589"/>
    <xdr:pic>
      <xdr:nvPicPr>
        <xdr:cNvPr id="761" name="Imagem 27">
          <a:extLst>
            <a:ext uri="{FF2B5EF4-FFF2-40B4-BE49-F238E27FC236}">
              <a16:creationId xmlns:a16="http://schemas.microsoft.com/office/drawing/2014/main" id="{BC6C1F8A-DE68-4943-9BEF-97652C585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6705900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8161</xdr:row>
      <xdr:rowOff>175260</xdr:rowOff>
    </xdr:from>
    <xdr:to>
      <xdr:col>21</xdr:col>
      <xdr:colOff>129540</xdr:colOff>
      <xdr:row>8174</xdr:row>
      <xdr:rowOff>89874</xdr:rowOff>
    </xdr:to>
    <xdr:graphicFrame macro="">
      <xdr:nvGraphicFramePr>
        <xdr:cNvPr id="762" name="Gráfico 761">
          <a:extLst>
            <a:ext uri="{FF2B5EF4-FFF2-40B4-BE49-F238E27FC236}">
              <a16:creationId xmlns:a16="http://schemas.microsoft.com/office/drawing/2014/main" id="{3BEE8246-1C25-4677-A2DF-9BF94E0F9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63" name="Imagem 27">
          <a:extLst>
            <a:ext uri="{FF2B5EF4-FFF2-40B4-BE49-F238E27FC236}">
              <a16:creationId xmlns:a16="http://schemas.microsoft.com/office/drawing/2014/main" id="{6470B0D8-DFFD-44D5-A04C-462A75D8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64" name="Imagem 27">
          <a:extLst>
            <a:ext uri="{FF2B5EF4-FFF2-40B4-BE49-F238E27FC236}">
              <a16:creationId xmlns:a16="http://schemas.microsoft.com/office/drawing/2014/main" id="{03E56007-F994-44B6-9CEB-D805BE81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65" name="Imagem 27">
          <a:extLst>
            <a:ext uri="{FF2B5EF4-FFF2-40B4-BE49-F238E27FC236}">
              <a16:creationId xmlns:a16="http://schemas.microsoft.com/office/drawing/2014/main" id="{85715700-71D4-44B5-89B0-2C0600F4C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66" name="Imagem 27">
          <a:extLst>
            <a:ext uri="{FF2B5EF4-FFF2-40B4-BE49-F238E27FC236}">
              <a16:creationId xmlns:a16="http://schemas.microsoft.com/office/drawing/2014/main" id="{B8B4EBBE-76A8-41D2-BEA3-4E4A99C27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8237</xdr:row>
      <xdr:rowOff>60961</xdr:rowOff>
    </xdr:from>
    <xdr:ext cx="13921740" cy="4251960"/>
    <xdr:graphicFrame macro="">
      <xdr:nvGraphicFramePr>
        <xdr:cNvPr id="767" name="Gráfico 766">
          <a:extLst>
            <a:ext uri="{FF2B5EF4-FFF2-40B4-BE49-F238E27FC236}">
              <a16:creationId xmlns:a16="http://schemas.microsoft.com/office/drawing/2014/main" id="{881729C9-9732-45DB-9A7C-6912ACA90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oneCellAnchor>
  <xdr:twoCellAnchor>
    <xdr:from>
      <xdr:col>4</xdr:col>
      <xdr:colOff>83819</xdr:colOff>
      <xdr:row>8262</xdr:row>
      <xdr:rowOff>22860</xdr:rowOff>
    </xdr:from>
    <xdr:to>
      <xdr:col>21</xdr:col>
      <xdr:colOff>60960</xdr:colOff>
      <xdr:row>8274</xdr:row>
      <xdr:rowOff>112734</xdr:rowOff>
    </xdr:to>
    <xdr:graphicFrame macro="">
      <xdr:nvGraphicFramePr>
        <xdr:cNvPr id="768" name="Gráfico 767">
          <a:extLst>
            <a:ext uri="{FF2B5EF4-FFF2-40B4-BE49-F238E27FC236}">
              <a16:creationId xmlns:a16="http://schemas.microsoft.com/office/drawing/2014/main" id="{D1B3F0B7-3A10-4ADB-B1F6-C4245D146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69" name="Imagem 27">
          <a:extLst>
            <a:ext uri="{FF2B5EF4-FFF2-40B4-BE49-F238E27FC236}">
              <a16:creationId xmlns:a16="http://schemas.microsoft.com/office/drawing/2014/main" id="{79ADCBF2-C1B6-477E-98A4-FCF35FD64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70" name="Imagem 27">
          <a:extLst>
            <a:ext uri="{FF2B5EF4-FFF2-40B4-BE49-F238E27FC236}">
              <a16:creationId xmlns:a16="http://schemas.microsoft.com/office/drawing/2014/main" id="{D9053719-5596-4534-9089-417868DED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71" name="Imagem 27">
          <a:extLst>
            <a:ext uri="{FF2B5EF4-FFF2-40B4-BE49-F238E27FC236}">
              <a16:creationId xmlns:a16="http://schemas.microsoft.com/office/drawing/2014/main" id="{7A9B7673-8BC1-44F8-94C2-A6F5A0FE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72" name="Imagem 27">
          <a:extLst>
            <a:ext uri="{FF2B5EF4-FFF2-40B4-BE49-F238E27FC236}">
              <a16:creationId xmlns:a16="http://schemas.microsoft.com/office/drawing/2014/main" id="{79C2D585-3564-48CB-9379-72FCE238D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8262</xdr:row>
      <xdr:rowOff>0</xdr:rowOff>
    </xdr:from>
    <xdr:to>
      <xdr:col>21</xdr:col>
      <xdr:colOff>99060</xdr:colOff>
      <xdr:row>8274</xdr:row>
      <xdr:rowOff>97494</xdr:rowOff>
    </xdr:to>
    <xdr:graphicFrame macro="">
      <xdr:nvGraphicFramePr>
        <xdr:cNvPr id="773" name="Gráfico 772">
          <a:extLst>
            <a:ext uri="{FF2B5EF4-FFF2-40B4-BE49-F238E27FC236}">
              <a16:creationId xmlns:a16="http://schemas.microsoft.com/office/drawing/2014/main" id="{E4017062-435E-464E-A40B-2695EAE8F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74" name="Imagem 27">
          <a:extLst>
            <a:ext uri="{FF2B5EF4-FFF2-40B4-BE49-F238E27FC236}">
              <a16:creationId xmlns:a16="http://schemas.microsoft.com/office/drawing/2014/main" id="{7A2707DA-2C6C-4325-B2F1-7FC2C2D70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75" name="Imagem 27">
          <a:extLst>
            <a:ext uri="{FF2B5EF4-FFF2-40B4-BE49-F238E27FC236}">
              <a16:creationId xmlns:a16="http://schemas.microsoft.com/office/drawing/2014/main" id="{BA3F4E22-D652-4D28-9E70-48167C40B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76" name="Imagem 27">
          <a:extLst>
            <a:ext uri="{FF2B5EF4-FFF2-40B4-BE49-F238E27FC236}">
              <a16:creationId xmlns:a16="http://schemas.microsoft.com/office/drawing/2014/main" id="{A5D521C7-0867-4EA6-8C64-B0DBEE12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77" name="Imagem 27">
          <a:extLst>
            <a:ext uri="{FF2B5EF4-FFF2-40B4-BE49-F238E27FC236}">
              <a16:creationId xmlns:a16="http://schemas.microsoft.com/office/drawing/2014/main" id="{F82D9DC6-A322-4CF3-8E1E-B6FC27B63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8237</xdr:row>
      <xdr:rowOff>60961</xdr:rowOff>
    </xdr:from>
    <xdr:ext cx="13921740" cy="4251960"/>
    <xdr:graphicFrame macro="">
      <xdr:nvGraphicFramePr>
        <xdr:cNvPr id="778" name="Gráfico 777">
          <a:extLst>
            <a:ext uri="{FF2B5EF4-FFF2-40B4-BE49-F238E27FC236}">
              <a16:creationId xmlns:a16="http://schemas.microsoft.com/office/drawing/2014/main" id="{73E05E49-EC6D-4300-AA4A-49F4D1028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oneCellAnchor>
  <xdr:twoCellAnchor>
    <xdr:from>
      <xdr:col>4</xdr:col>
      <xdr:colOff>83819</xdr:colOff>
      <xdr:row>8262</xdr:row>
      <xdr:rowOff>22860</xdr:rowOff>
    </xdr:from>
    <xdr:to>
      <xdr:col>21</xdr:col>
      <xdr:colOff>60960</xdr:colOff>
      <xdr:row>8274</xdr:row>
      <xdr:rowOff>112734</xdr:rowOff>
    </xdr:to>
    <xdr:graphicFrame macro="">
      <xdr:nvGraphicFramePr>
        <xdr:cNvPr id="779" name="Gráfico 778">
          <a:extLst>
            <a:ext uri="{FF2B5EF4-FFF2-40B4-BE49-F238E27FC236}">
              <a16:creationId xmlns:a16="http://schemas.microsoft.com/office/drawing/2014/main" id="{E0104FF4-7185-41F8-947B-3A058EDE3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80" name="Imagem 27">
          <a:extLst>
            <a:ext uri="{FF2B5EF4-FFF2-40B4-BE49-F238E27FC236}">
              <a16:creationId xmlns:a16="http://schemas.microsoft.com/office/drawing/2014/main" id="{FF5A4658-D3AA-4929-B5BA-6768434B2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81" name="Imagem 27">
          <a:extLst>
            <a:ext uri="{FF2B5EF4-FFF2-40B4-BE49-F238E27FC236}">
              <a16:creationId xmlns:a16="http://schemas.microsoft.com/office/drawing/2014/main" id="{B4B762BD-57AF-41EE-99B0-18AED32E1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82" name="Imagem 27">
          <a:extLst>
            <a:ext uri="{FF2B5EF4-FFF2-40B4-BE49-F238E27FC236}">
              <a16:creationId xmlns:a16="http://schemas.microsoft.com/office/drawing/2014/main" id="{DB5EF44C-F1D4-48EB-89ED-5FF350B4B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8205</xdr:row>
      <xdr:rowOff>80285</xdr:rowOff>
    </xdr:from>
    <xdr:ext cx="891266" cy="852589"/>
    <xdr:pic>
      <xdr:nvPicPr>
        <xdr:cNvPr id="783" name="Imagem 27">
          <a:extLst>
            <a:ext uri="{FF2B5EF4-FFF2-40B4-BE49-F238E27FC236}">
              <a16:creationId xmlns:a16="http://schemas.microsoft.com/office/drawing/2014/main" id="{214B31F3-555A-4F40-863A-D9F72CCF7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127743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8261</xdr:row>
      <xdr:rowOff>175260</xdr:rowOff>
    </xdr:from>
    <xdr:to>
      <xdr:col>21</xdr:col>
      <xdr:colOff>129540</xdr:colOff>
      <xdr:row>8274</xdr:row>
      <xdr:rowOff>89874</xdr:rowOff>
    </xdr:to>
    <xdr:graphicFrame macro="">
      <xdr:nvGraphicFramePr>
        <xdr:cNvPr id="784" name="Gráfico 783">
          <a:extLst>
            <a:ext uri="{FF2B5EF4-FFF2-40B4-BE49-F238E27FC236}">
              <a16:creationId xmlns:a16="http://schemas.microsoft.com/office/drawing/2014/main" id="{3FFD1807-F834-4E70-990E-3849051EB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85" name="Imagem 27">
          <a:extLst>
            <a:ext uri="{FF2B5EF4-FFF2-40B4-BE49-F238E27FC236}">
              <a16:creationId xmlns:a16="http://schemas.microsoft.com/office/drawing/2014/main" id="{B3EB641E-B324-4FBE-AA90-1CD53C49A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86" name="Imagem 27">
          <a:extLst>
            <a:ext uri="{FF2B5EF4-FFF2-40B4-BE49-F238E27FC236}">
              <a16:creationId xmlns:a16="http://schemas.microsoft.com/office/drawing/2014/main" id="{EC23255E-6946-4B3B-B0B0-B27048CDD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87" name="Imagem 27">
          <a:extLst>
            <a:ext uri="{FF2B5EF4-FFF2-40B4-BE49-F238E27FC236}">
              <a16:creationId xmlns:a16="http://schemas.microsoft.com/office/drawing/2014/main" id="{E64AB9B4-A425-44F3-A998-D99F86AB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88" name="Imagem 27">
          <a:extLst>
            <a:ext uri="{FF2B5EF4-FFF2-40B4-BE49-F238E27FC236}">
              <a16:creationId xmlns:a16="http://schemas.microsoft.com/office/drawing/2014/main" id="{82201576-C29B-4604-9BAC-4B922B1C9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8337</xdr:row>
      <xdr:rowOff>60961</xdr:rowOff>
    </xdr:from>
    <xdr:ext cx="13921740" cy="4251960"/>
    <xdr:graphicFrame macro="">
      <xdr:nvGraphicFramePr>
        <xdr:cNvPr id="789" name="Gráfico 788">
          <a:extLst>
            <a:ext uri="{FF2B5EF4-FFF2-40B4-BE49-F238E27FC236}">
              <a16:creationId xmlns:a16="http://schemas.microsoft.com/office/drawing/2014/main" id="{7A1538C6-3633-40DF-A06A-BCE7C2DB9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oneCellAnchor>
  <xdr:twoCellAnchor>
    <xdr:from>
      <xdr:col>4</xdr:col>
      <xdr:colOff>83819</xdr:colOff>
      <xdr:row>8362</xdr:row>
      <xdr:rowOff>22860</xdr:rowOff>
    </xdr:from>
    <xdr:to>
      <xdr:col>21</xdr:col>
      <xdr:colOff>60960</xdr:colOff>
      <xdr:row>8374</xdr:row>
      <xdr:rowOff>112734</xdr:rowOff>
    </xdr:to>
    <xdr:graphicFrame macro="">
      <xdr:nvGraphicFramePr>
        <xdr:cNvPr id="790" name="Gráfico 789">
          <a:extLst>
            <a:ext uri="{FF2B5EF4-FFF2-40B4-BE49-F238E27FC236}">
              <a16:creationId xmlns:a16="http://schemas.microsoft.com/office/drawing/2014/main" id="{5FA44CDE-D40A-4051-BF61-DDB09FCBA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1" name="Imagem 27">
          <a:extLst>
            <a:ext uri="{FF2B5EF4-FFF2-40B4-BE49-F238E27FC236}">
              <a16:creationId xmlns:a16="http://schemas.microsoft.com/office/drawing/2014/main" id="{5B105D86-DC5B-4515-A3C7-02AFEDDFD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2" name="Imagem 27">
          <a:extLst>
            <a:ext uri="{FF2B5EF4-FFF2-40B4-BE49-F238E27FC236}">
              <a16:creationId xmlns:a16="http://schemas.microsoft.com/office/drawing/2014/main" id="{E9476AAD-FF66-4E1E-86C8-8C58FC75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3" name="Imagem 27">
          <a:extLst>
            <a:ext uri="{FF2B5EF4-FFF2-40B4-BE49-F238E27FC236}">
              <a16:creationId xmlns:a16="http://schemas.microsoft.com/office/drawing/2014/main" id="{0F54F94B-0A6F-4E91-8D29-E3B4452C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4" name="Imagem 27">
          <a:extLst>
            <a:ext uri="{FF2B5EF4-FFF2-40B4-BE49-F238E27FC236}">
              <a16:creationId xmlns:a16="http://schemas.microsoft.com/office/drawing/2014/main" id="{5013070D-E4C0-47A5-AC37-65CBFA7F0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8362</xdr:row>
      <xdr:rowOff>0</xdr:rowOff>
    </xdr:from>
    <xdr:to>
      <xdr:col>21</xdr:col>
      <xdr:colOff>99060</xdr:colOff>
      <xdr:row>8374</xdr:row>
      <xdr:rowOff>97494</xdr:rowOff>
    </xdr:to>
    <xdr:graphicFrame macro="">
      <xdr:nvGraphicFramePr>
        <xdr:cNvPr id="795" name="Gráfico 794">
          <a:extLst>
            <a:ext uri="{FF2B5EF4-FFF2-40B4-BE49-F238E27FC236}">
              <a16:creationId xmlns:a16="http://schemas.microsoft.com/office/drawing/2014/main" id="{86B74351-92AD-4CA3-84D7-E110191DD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6" name="Imagem 27">
          <a:extLst>
            <a:ext uri="{FF2B5EF4-FFF2-40B4-BE49-F238E27FC236}">
              <a16:creationId xmlns:a16="http://schemas.microsoft.com/office/drawing/2014/main" id="{66743EF3-2A76-4E22-871B-036DD7375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7" name="Imagem 27">
          <a:extLst>
            <a:ext uri="{FF2B5EF4-FFF2-40B4-BE49-F238E27FC236}">
              <a16:creationId xmlns:a16="http://schemas.microsoft.com/office/drawing/2014/main" id="{C74F93D9-8577-4BCC-B8FA-38ECEBA14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8" name="Imagem 27">
          <a:extLst>
            <a:ext uri="{FF2B5EF4-FFF2-40B4-BE49-F238E27FC236}">
              <a16:creationId xmlns:a16="http://schemas.microsoft.com/office/drawing/2014/main" id="{DA384163-CD76-4036-A50D-68A90C34F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799" name="Imagem 27">
          <a:extLst>
            <a:ext uri="{FF2B5EF4-FFF2-40B4-BE49-F238E27FC236}">
              <a16:creationId xmlns:a16="http://schemas.microsoft.com/office/drawing/2014/main" id="{DB8203CB-8215-4CB1-BD9C-E4D21BC90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8337</xdr:row>
      <xdr:rowOff>60961</xdr:rowOff>
    </xdr:from>
    <xdr:ext cx="13921740" cy="4251960"/>
    <xdr:graphicFrame macro="">
      <xdr:nvGraphicFramePr>
        <xdr:cNvPr id="800" name="Gráfico 799">
          <a:extLst>
            <a:ext uri="{FF2B5EF4-FFF2-40B4-BE49-F238E27FC236}">
              <a16:creationId xmlns:a16="http://schemas.microsoft.com/office/drawing/2014/main" id="{81651E3A-ECA8-4E04-85D8-E63E70126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oneCellAnchor>
  <xdr:twoCellAnchor>
    <xdr:from>
      <xdr:col>4</xdr:col>
      <xdr:colOff>83819</xdr:colOff>
      <xdr:row>8362</xdr:row>
      <xdr:rowOff>22860</xdr:rowOff>
    </xdr:from>
    <xdr:to>
      <xdr:col>21</xdr:col>
      <xdr:colOff>60960</xdr:colOff>
      <xdr:row>8374</xdr:row>
      <xdr:rowOff>112734</xdr:rowOff>
    </xdr:to>
    <xdr:graphicFrame macro="">
      <xdr:nvGraphicFramePr>
        <xdr:cNvPr id="801" name="Gráfico 800">
          <a:extLst>
            <a:ext uri="{FF2B5EF4-FFF2-40B4-BE49-F238E27FC236}">
              <a16:creationId xmlns:a16="http://schemas.microsoft.com/office/drawing/2014/main" id="{107757BD-9C57-49A8-92C9-34A4797CA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1"/>
        </a:graphicData>
      </a:graphic>
    </xdr:graphicFrame>
    <xdr:clientData/>
  </xdr:two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802" name="Imagem 27">
          <a:extLst>
            <a:ext uri="{FF2B5EF4-FFF2-40B4-BE49-F238E27FC236}">
              <a16:creationId xmlns:a16="http://schemas.microsoft.com/office/drawing/2014/main" id="{2974995C-3101-4415-8089-E969B8FC8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803" name="Imagem 27">
          <a:extLst>
            <a:ext uri="{FF2B5EF4-FFF2-40B4-BE49-F238E27FC236}">
              <a16:creationId xmlns:a16="http://schemas.microsoft.com/office/drawing/2014/main" id="{6E05F500-88E1-4163-9608-A8AA08E74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804" name="Imagem 27">
          <a:extLst>
            <a:ext uri="{FF2B5EF4-FFF2-40B4-BE49-F238E27FC236}">
              <a16:creationId xmlns:a16="http://schemas.microsoft.com/office/drawing/2014/main" id="{FD508069-C84C-4491-9FEA-BA65932B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8305</xdr:row>
      <xdr:rowOff>80285</xdr:rowOff>
    </xdr:from>
    <xdr:ext cx="891266" cy="852589"/>
    <xdr:pic>
      <xdr:nvPicPr>
        <xdr:cNvPr id="805" name="Imagem 27">
          <a:extLst>
            <a:ext uri="{FF2B5EF4-FFF2-40B4-BE49-F238E27FC236}">
              <a16:creationId xmlns:a16="http://schemas.microsoft.com/office/drawing/2014/main" id="{997EF90F-977F-46A8-89C9-25779D258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338665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8361</xdr:row>
      <xdr:rowOff>175260</xdr:rowOff>
    </xdr:from>
    <xdr:to>
      <xdr:col>21</xdr:col>
      <xdr:colOff>129540</xdr:colOff>
      <xdr:row>8374</xdr:row>
      <xdr:rowOff>89874</xdr:rowOff>
    </xdr:to>
    <xdr:graphicFrame macro="">
      <xdr:nvGraphicFramePr>
        <xdr:cNvPr id="806" name="Gráfico 805">
          <a:extLst>
            <a:ext uri="{FF2B5EF4-FFF2-40B4-BE49-F238E27FC236}">
              <a16:creationId xmlns:a16="http://schemas.microsoft.com/office/drawing/2014/main" id="{3D0A5E6A-43C1-4271-86CC-FB24B273A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2"/>
        </a:graphicData>
      </a:graphic>
    </xdr:graphicFrame>
    <xdr:clientData/>
  </xdr:two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07" name="Imagem 27">
          <a:extLst>
            <a:ext uri="{FF2B5EF4-FFF2-40B4-BE49-F238E27FC236}">
              <a16:creationId xmlns:a16="http://schemas.microsoft.com/office/drawing/2014/main" id="{62A7D79E-089A-4813-83B5-7D4D31F4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08" name="Imagem 27">
          <a:extLst>
            <a:ext uri="{FF2B5EF4-FFF2-40B4-BE49-F238E27FC236}">
              <a16:creationId xmlns:a16="http://schemas.microsoft.com/office/drawing/2014/main" id="{9CEB848B-9032-4507-BAB6-9E52612F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09" name="Imagem 27">
          <a:extLst>
            <a:ext uri="{FF2B5EF4-FFF2-40B4-BE49-F238E27FC236}">
              <a16:creationId xmlns:a16="http://schemas.microsoft.com/office/drawing/2014/main" id="{C715738D-134F-4B76-8CA6-9D5CE06F9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10" name="Imagem 27">
          <a:extLst>
            <a:ext uri="{FF2B5EF4-FFF2-40B4-BE49-F238E27FC236}">
              <a16:creationId xmlns:a16="http://schemas.microsoft.com/office/drawing/2014/main" id="{E6227D4B-A025-44C3-BB92-E961F3F2D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8437</xdr:row>
      <xdr:rowOff>60961</xdr:rowOff>
    </xdr:from>
    <xdr:ext cx="13921740" cy="4251960"/>
    <xdr:graphicFrame macro="">
      <xdr:nvGraphicFramePr>
        <xdr:cNvPr id="811" name="Gráfico 810">
          <a:extLst>
            <a:ext uri="{FF2B5EF4-FFF2-40B4-BE49-F238E27FC236}">
              <a16:creationId xmlns:a16="http://schemas.microsoft.com/office/drawing/2014/main" id="{0DCCD92A-9FB9-488E-85F3-1758073DF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3"/>
        </a:graphicData>
      </a:graphic>
    </xdr:graphicFrame>
    <xdr:clientData/>
  </xdr:oneCellAnchor>
  <xdr:twoCellAnchor>
    <xdr:from>
      <xdr:col>4</xdr:col>
      <xdr:colOff>83819</xdr:colOff>
      <xdr:row>8462</xdr:row>
      <xdr:rowOff>22860</xdr:rowOff>
    </xdr:from>
    <xdr:to>
      <xdr:col>21</xdr:col>
      <xdr:colOff>60960</xdr:colOff>
      <xdr:row>8474</xdr:row>
      <xdr:rowOff>112734</xdr:rowOff>
    </xdr:to>
    <xdr:graphicFrame macro="">
      <xdr:nvGraphicFramePr>
        <xdr:cNvPr id="812" name="Gráfico 811">
          <a:extLst>
            <a:ext uri="{FF2B5EF4-FFF2-40B4-BE49-F238E27FC236}">
              <a16:creationId xmlns:a16="http://schemas.microsoft.com/office/drawing/2014/main" id="{E53F2CB5-3E9D-4867-9AC6-B149F1F8B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4"/>
        </a:graphicData>
      </a:graphic>
    </xdr:graphicFrame>
    <xdr:clientData/>
  </xdr:two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13" name="Imagem 27">
          <a:extLst>
            <a:ext uri="{FF2B5EF4-FFF2-40B4-BE49-F238E27FC236}">
              <a16:creationId xmlns:a16="http://schemas.microsoft.com/office/drawing/2014/main" id="{B0C79EC0-7003-4C37-941F-D152970C5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14" name="Imagem 27">
          <a:extLst>
            <a:ext uri="{FF2B5EF4-FFF2-40B4-BE49-F238E27FC236}">
              <a16:creationId xmlns:a16="http://schemas.microsoft.com/office/drawing/2014/main" id="{4EE03B08-9608-4F10-AD12-B2C4BA6B3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15" name="Imagem 27">
          <a:extLst>
            <a:ext uri="{FF2B5EF4-FFF2-40B4-BE49-F238E27FC236}">
              <a16:creationId xmlns:a16="http://schemas.microsoft.com/office/drawing/2014/main" id="{DDBB5364-163E-4A5E-A19B-D674C60C2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16" name="Imagem 27">
          <a:extLst>
            <a:ext uri="{FF2B5EF4-FFF2-40B4-BE49-F238E27FC236}">
              <a16:creationId xmlns:a16="http://schemas.microsoft.com/office/drawing/2014/main" id="{62DBEC0E-5095-458E-B3FA-52DE20D21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8462</xdr:row>
      <xdr:rowOff>0</xdr:rowOff>
    </xdr:from>
    <xdr:to>
      <xdr:col>21</xdr:col>
      <xdr:colOff>99060</xdr:colOff>
      <xdr:row>8474</xdr:row>
      <xdr:rowOff>97494</xdr:rowOff>
    </xdr:to>
    <xdr:graphicFrame macro="">
      <xdr:nvGraphicFramePr>
        <xdr:cNvPr id="817" name="Gráfico 816">
          <a:extLst>
            <a:ext uri="{FF2B5EF4-FFF2-40B4-BE49-F238E27FC236}">
              <a16:creationId xmlns:a16="http://schemas.microsoft.com/office/drawing/2014/main" id="{CF3356F9-E766-4F0C-9CC9-F50ED5A6D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5"/>
        </a:graphicData>
      </a:graphic>
    </xdr:graphicFrame>
    <xdr:clientData/>
  </xdr:two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18" name="Imagem 27">
          <a:extLst>
            <a:ext uri="{FF2B5EF4-FFF2-40B4-BE49-F238E27FC236}">
              <a16:creationId xmlns:a16="http://schemas.microsoft.com/office/drawing/2014/main" id="{C98E518D-4A6A-4DB8-AB21-AD0DE260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19" name="Imagem 27">
          <a:extLst>
            <a:ext uri="{FF2B5EF4-FFF2-40B4-BE49-F238E27FC236}">
              <a16:creationId xmlns:a16="http://schemas.microsoft.com/office/drawing/2014/main" id="{78F577BF-6C61-47C9-AE66-89E836BB2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20" name="Imagem 27">
          <a:extLst>
            <a:ext uri="{FF2B5EF4-FFF2-40B4-BE49-F238E27FC236}">
              <a16:creationId xmlns:a16="http://schemas.microsoft.com/office/drawing/2014/main" id="{DA86FD4D-C044-47BD-B941-1515E0D4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21" name="Imagem 27">
          <a:extLst>
            <a:ext uri="{FF2B5EF4-FFF2-40B4-BE49-F238E27FC236}">
              <a16:creationId xmlns:a16="http://schemas.microsoft.com/office/drawing/2014/main" id="{4420144C-F539-4EE9-A34C-1C01EB102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8437</xdr:row>
      <xdr:rowOff>60961</xdr:rowOff>
    </xdr:from>
    <xdr:ext cx="13921740" cy="4251960"/>
    <xdr:graphicFrame macro="">
      <xdr:nvGraphicFramePr>
        <xdr:cNvPr id="822" name="Gráfico 821">
          <a:extLst>
            <a:ext uri="{FF2B5EF4-FFF2-40B4-BE49-F238E27FC236}">
              <a16:creationId xmlns:a16="http://schemas.microsoft.com/office/drawing/2014/main" id="{E9795B7A-CBB3-4A0A-A9B8-898118E24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6"/>
        </a:graphicData>
      </a:graphic>
    </xdr:graphicFrame>
    <xdr:clientData/>
  </xdr:oneCellAnchor>
  <xdr:twoCellAnchor>
    <xdr:from>
      <xdr:col>4</xdr:col>
      <xdr:colOff>83819</xdr:colOff>
      <xdr:row>8462</xdr:row>
      <xdr:rowOff>22860</xdr:rowOff>
    </xdr:from>
    <xdr:to>
      <xdr:col>21</xdr:col>
      <xdr:colOff>60960</xdr:colOff>
      <xdr:row>8474</xdr:row>
      <xdr:rowOff>112734</xdr:rowOff>
    </xdr:to>
    <xdr:graphicFrame macro="">
      <xdr:nvGraphicFramePr>
        <xdr:cNvPr id="823" name="Gráfico 822">
          <a:extLst>
            <a:ext uri="{FF2B5EF4-FFF2-40B4-BE49-F238E27FC236}">
              <a16:creationId xmlns:a16="http://schemas.microsoft.com/office/drawing/2014/main" id="{36AFA7ED-5233-4AA9-91F2-D94BBD0D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7"/>
        </a:graphicData>
      </a:graphic>
    </xdr:graphicFrame>
    <xdr:clientData/>
  </xdr:two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24" name="Imagem 27">
          <a:extLst>
            <a:ext uri="{FF2B5EF4-FFF2-40B4-BE49-F238E27FC236}">
              <a16:creationId xmlns:a16="http://schemas.microsoft.com/office/drawing/2014/main" id="{E8CC7076-584D-4FF8-84CA-5F5B95C1D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25" name="Imagem 27">
          <a:extLst>
            <a:ext uri="{FF2B5EF4-FFF2-40B4-BE49-F238E27FC236}">
              <a16:creationId xmlns:a16="http://schemas.microsoft.com/office/drawing/2014/main" id="{CAB6FB5E-EF0A-4E18-929A-370ABBCB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26" name="Imagem 27">
          <a:extLst>
            <a:ext uri="{FF2B5EF4-FFF2-40B4-BE49-F238E27FC236}">
              <a16:creationId xmlns:a16="http://schemas.microsoft.com/office/drawing/2014/main" id="{6AB421BF-B6EA-4E2A-865E-DE5892B4E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8405</xdr:row>
      <xdr:rowOff>80285</xdr:rowOff>
    </xdr:from>
    <xdr:ext cx="891266" cy="852589"/>
    <xdr:pic>
      <xdr:nvPicPr>
        <xdr:cNvPr id="827" name="Imagem 27">
          <a:extLst>
            <a:ext uri="{FF2B5EF4-FFF2-40B4-BE49-F238E27FC236}">
              <a16:creationId xmlns:a16="http://schemas.microsoft.com/office/drawing/2014/main" id="{D0061F40-9541-4254-B5CF-0858CBB65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549586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8461</xdr:row>
      <xdr:rowOff>175260</xdr:rowOff>
    </xdr:from>
    <xdr:to>
      <xdr:col>21</xdr:col>
      <xdr:colOff>129540</xdr:colOff>
      <xdr:row>8474</xdr:row>
      <xdr:rowOff>89874</xdr:rowOff>
    </xdr:to>
    <xdr:graphicFrame macro="">
      <xdr:nvGraphicFramePr>
        <xdr:cNvPr id="828" name="Gráfico 827">
          <a:extLst>
            <a:ext uri="{FF2B5EF4-FFF2-40B4-BE49-F238E27FC236}">
              <a16:creationId xmlns:a16="http://schemas.microsoft.com/office/drawing/2014/main" id="{2FD91C35-4D38-4088-A1D0-D3EEC8BC9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8"/>
        </a:graphicData>
      </a:graphic>
    </xdr:graphicFrame>
    <xdr:clientData/>
  </xdr:two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29" name="Imagem 27">
          <a:extLst>
            <a:ext uri="{FF2B5EF4-FFF2-40B4-BE49-F238E27FC236}">
              <a16:creationId xmlns:a16="http://schemas.microsoft.com/office/drawing/2014/main" id="{59C2EA84-3C00-4F10-9303-702AE4604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30" name="Imagem 27">
          <a:extLst>
            <a:ext uri="{FF2B5EF4-FFF2-40B4-BE49-F238E27FC236}">
              <a16:creationId xmlns:a16="http://schemas.microsoft.com/office/drawing/2014/main" id="{DBD65479-4E4D-4B98-9B63-6FD8024EB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31" name="Imagem 27">
          <a:extLst>
            <a:ext uri="{FF2B5EF4-FFF2-40B4-BE49-F238E27FC236}">
              <a16:creationId xmlns:a16="http://schemas.microsoft.com/office/drawing/2014/main" id="{1D51754B-51FC-41E9-A0DF-6F8BA43AF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32" name="Imagem 27">
          <a:extLst>
            <a:ext uri="{FF2B5EF4-FFF2-40B4-BE49-F238E27FC236}">
              <a16:creationId xmlns:a16="http://schemas.microsoft.com/office/drawing/2014/main" id="{F2D1CB68-E3B5-4609-9056-C15EA5CB0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8537</xdr:row>
      <xdr:rowOff>60961</xdr:rowOff>
    </xdr:from>
    <xdr:ext cx="13921740" cy="4251960"/>
    <xdr:graphicFrame macro="">
      <xdr:nvGraphicFramePr>
        <xdr:cNvPr id="833" name="Gráfico 832">
          <a:extLst>
            <a:ext uri="{FF2B5EF4-FFF2-40B4-BE49-F238E27FC236}">
              <a16:creationId xmlns:a16="http://schemas.microsoft.com/office/drawing/2014/main" id="{53F02977-4A1E-4770-B1E1-1E666196B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9"/>
        </a:graphicData>
      </a:graphic>
    </xdr:graphicFrame>
    <xdr:clientData/>
  </xdr:oneCellAnchor>
  <xdr:twoCellAnchor>
    <xdr:from>
      <xdr:col>4</xdr:col>
      <xdr:colOff>83819</xdr:colOff>
      <xdr:row>8562</xdr:row>
      <xdr:rowOff>22860</xdr:rowOff>
    </xdr:from>
    <xdr:to>
      <xdr:col>21</xdr:col>
      <xdr:colOff>60960</xdr:colOff>
      <xdr:row>8574</xdr:row>
      <xdr:rowOff>112734</xdr:rowOff>
    </xdr:to>
    <xdr:graphicFrame macro="">
      <xdr:nvGraphicFramePr>
        <xdr:cNvPr id="834" name="Gráfico 833">
          <a:extLst>
            <a:ext uri="{FF2B5EF4-FFF2-40B4-BE49-F238E27FC236}">
              <a16:creationId xmlns:a16="http://schemas.microsoft.com/office/drawing/2014/main" id="{B7985C87-4A3B-41C8-B484-9D2F3CFE0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0"/>
        </a:graphicData>
      </a:graphic>
    </xdr:graphicFrame>
    <xdr:clientData/>
  </xdr:two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35" name="Imagem 27">
          <a:extLst>
            <a:ext uri="{FF2B5EF4-FFF2-40B4-BE49-F238E27FC236}">
              <a16:creationId xmlns:a16="http://schemas.microsoft.com/office/drawing/2014/main" id="{592E95B0-AA10-4BAC-A572-CC6AB5A78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36" name="Imagem 27">
          <a:extLst>
            <a:ext uri="{FF2B5EF4-FFF2-40B4-BE49-F238E27FC236}">
              <a16:creationId xmlns:a16="http://schemas.microsoft.com/office/drawing/2014/main" id="{B486F3DC-D709-49BF-8B25-1AFDD566C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37" name="Imagem 27">
          <a:extLst>
            <a:ext uri="{FF2B5EF4-FFF2-40B4-BE49-F238E27FC236}">
              <a16:creationId xmlns:a16="http://schemas.microsoft.com/office/drawing/2014/main" id="{BBEA4F81-0CF0-4462-AEF7-B34FB2B7A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38" name="Imagem 27">
          <a:extLst>
            <a:ext uri="{FF2B5EF4-FFF2-40B4-BE49-F238E27FC236}">
              <a16:creationId xmlns:a16="http://schemas.microsoft.com/office/drawing/2014/main" id="{44EE393C-E562-4414-8F3A-21C28DDCF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8562</xdr:row>
      <xdr:rowOff>0</xdr:rowOff>
    </xdr:from>
    <xdr:to>
      <xdr:col>21</xdr:col>
      <xdr:colOff>99060</xdr:colOff>
      <xdr:row>8574</xdr:row>
      <xdr:rowOff>97494</xdr:rowOff>
    </xdr:to>
    <xdr:graphicFrame macro="">
      <xdr:nvGraphicFramePr>
        <xdr:cNvPr id="839" name="Gráfico 838">
          <a:extLst>
            <a:ext uri="{FF2B5EF4-FFF2-40B4-BE49-F238E27FC236}">
              <a16:creationId xmlns:a16="http://schemas.microsoft.com/office/drawing/2014/main" id="{A34B1F0D-F836-40BD-B146-CE2C3DB62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1"/>
        </a:graphicData>
      </a:graphic>
    </xdr:graphicFrame>
    <xdr:clientData/>
  </xdr:two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0" name="Imagem 27">
          <a:extLst>
            <a:ext uri="{FF2B5EF4-FFF2-40B4-BE49-F238E27FC236}">
              <a16:creationId xmlns:a16="http://schemas.microsoft.com/office/drawing/2014/main" id="{014216A7-AAAC-4887-9097-BE16D52A3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1" name="Imagem 27">
          <a:extLst>
            <a:ext uri="{FF2B5EF4-FFF2-40B4-BE49-F238E27FC236}">
              <a16:creationId xmlns:a16="http://schemas.microsoft.com/office/drawing/2014/main" id="{A0461954-80E0-4914-914A-BD10081F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2" name="Imagem 27">
          <a:extLst>
            <a:ext uri="{FF2B5EF4-FFF2-40B4-BE49-F238E27FC236}">
              <a16:creationId xmlns:a16="http://schemas.microsoft.com/office/drawing/2014/main" id="{CC8E6F8D-065B-4111-ADF3-E4EA5593F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3" name="Imagem 27">
          <a:extLst>
            <a:ext uri="{FF2B5EF4-FFF2-40B4-BE49-F238E27FC236}">
              <a16:creationId xmlns:a16="http://schemas.microsoft.com/office/drawing/2014/main" id="{5FC311D9-0ACE-4083-A702-C0E0E41F9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8537</xdr:row>
      <xdr:rowOff>60961</xdr:rowOff>
    </xdr:from>
    <xdr:ext cx="13921740" cy="4251960"/>
    <xdr:graphicFrame macro="">
      <xdr:nvGraphicFramePr>
        <xdr:cNvPr id="844" name="Gráfico 843">
          <a:extLst>
            <a:ext uri="{FF2B5EF4-FFF2-40B4-BE49-F238E27FC236}">
              <a16:creationId xmlns:a16="http://schemas.microsoft.com/office/drawing/2014/main" id="{837C5D18-8E18-4323-ADD8-370B69BAC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2"/>
        </a:graphicData>
      </a:graphic>
    </xdr:graphicFrame>
    <xdr:clientData/>
  </xdr:oneCellAnchor>
  <xdr:twoCellAnchor>
    <xdr:from>
      <xdr:col>4</xdr:col>
      <xdr:colOff>83819</xdr:colOff>
      <xdr:row>8562</xdr:row>
      <xdr:rowOff>22860</xdr:rowOff>
    </xdr:from>
    <xdr:to>
      <xdr:col>21</xdr:col>
      <xdr:colOff>60960</xdr:colOff>
      <xdr:row>8574</xdr:row>
      <xdr:rowOff>112734</xdr:rowOff>
    </xdr:to>
    <xdr:graphicFrame macro="">
      <xdr:nvGraphicFramePr>
        <xdr:cNvPr id="845" name="Gráfico 844">
          <a:extLst>
            <a:ext uri="{FF2B5EF4-FFF2-40B4-BE49-F238E27FC236}">
              <a16:creationId xmlns:a16="http://schemas.microsoft.com/office/drawing/2014/main" id="{2D8F2A20-83EA-406D-9380-E9348135E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3"/>
        </a:graphicData>
      </a:graphic>
    </xdr:graphicFrame>
    <xdr:clientData/>
  </xdr:two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6" name="Imagem 27">
          <a:extLst>
            <a:ext uri="{FF2B5EF4-FFF2-40B4-BE49-F238E27FC236}">
              <a16:creationId xmlns:a16="http://schemas.microsoft.com/office/drawing/2014/main" id="{4CB1F7B2-8EE0-4FBD-A529-9CC4A52C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7" name="Imagem 27">
          <a:extLst>
            <a:ext uri="{FF2B5EF4-FFF2-40B4-BE49-F238E27FC236}">
              <a16:creationId xmlns:a16="http://schemas.microsoft.com/office/drawing/2014/main" id="{815EAD7F-1843-441D-894A-DAF06E15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8" name="Imagem 27">
          <a:extLst>
            <a:ext uri="{FF2B5EF4-FFF2-40B4-BE49-F238E27FC236}">
              <a16:creationId xmlns:a16="http://schemas.microsoft.com/office/drawing/2014/main" id="{123EB8C0-5D4B-41E9-8AA1-1ADBDA651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8505</xdr:row>
      <xdr:rowOff>80285</xdr:rowOff>
    </xdr:from>
    <xdr:ext cx="891266" cy="852589"/>
    <xdr:pic>
      <xdr:nvPicPr>
        <xdr:cNvPr id="849" name="Imagem 27">
          <a:extLst>
            <a:ext uri="{FF2B5EF4-FFF2-40B4-BE49-F238E27FC236}">
              <a16:creationId xmlns:a16="http://schemas.microsoft.com/office/drawing/2014/main" id="{D5B1611F-0945-4E8B-A818-1270B83B4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760508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8561</xdr:row>
      <xdr:rowOff>175260</xdr:rowOff>
    </xdr:from>
    <xdr:to>
      <xdr:col>21</xdr:col>
      <xdr:colOff>129540</xdr:colOff>
      <xdr:row>8574</xdr:row>
      <xdr:rowOff>89874</xdr:rowOff>
    </xdr:to>
    <xdr:graphicFrame macro="">
      <xdr:nvGraphicFramePr>
        <xdr:cNvPr id="850" name="Gráfico 849">
          <a:extLst>
            <a:ext uri="{FF2B5EF4-FFF2-40B4-BE49-F238E27FC236}">
              <a16:creationId xmlns:a16="http://schemas.microsoft.com/office/drawing/2014/main" id="{59750E6B-28BB-4B71-9ACD-EB84834CB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4"/>
        </a:graphicData>
      </a:graphic>
    </xdr:graphicFrame>
    <xdr:clientData/>
  </xdr:two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51" name="Imagem 27">
          <a:extLst>
            <a:ext uri="{FF2B5EF4-FFF2-40B4-BE49-F238E27FC236}">
              <a16:creationId xmlns:a16="http://schemas.microsoft.com/office/drawing/2014/main" id="{A26E199F-CC4C-4463-ADF7-D1D7FB86A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52" name="Imagem 27">
          <a:extLst>
            <a:ext uri="{FF2B5EF4-FFF2-40B4-BE49-F238E27FC236}">
              <a16:creationId xmlns:a16="http://schemas.microsoft.com/office/drawing/2014/main" id="{EF822FFE-B2C5-4373-A805-9594F88D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53" name="Imagem 27">
          <a:extLst>
            <a:ext uri="{FF2B5EF4-FFF2-40B4-BE49-F238E27FC236}">
              <a16:creationId xmlns:a16="http://schemas.microsoft.com/office/drawing/2014/main" id="{4EFD6A31-0289-4F8E-AC75-AB31E6986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54" name="Imagem 27">
          <a:extLst>
            <a:ext uri="{FF2B5EF4-FFF2-40B4-BE49-F238E27FC236}">
              <a16:creationId xmlns:a16="http://schemas.microsoft.com/office/drawing/2014/main" id="{13C59365-0C1E-4EC7-B9DB-53127B017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8637</xdr:row>
      <xdr:rowOff>60961</xdr:rowOff>
    </xdr:from>
    <xdr:ext cx="13921740" cy="4251960"/>
    <xdr:graphicFrame macro="">
      <xdr:nvGraphicFramePr>
        <xdr:cNvPr id="855" name="Gráfico 854">
          <a:extLst>
            <a:ext uri="{FF2B5EF4-FFF2-40B4-BE49-F238E27FC236}">
              <a16:creationId xmlns:a16="http://schemas.microsoft.com/office/drawing/2014/main" id="{430BE79C-935F-43A5-8ADC-112CA98F2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5"/>
        </a:graphicData>
      </a:graphic>
    </xdr:graphicFrame>
    <xdr:clientData/>
  </xdr:oneCellAnchor>
  <xdr:twoCellAnchor>
    <xdr:from>
      <xdr:col>4</xdr:col>
      <xdr:colOff>83819</xdr:colOff>
      <xdr:row>8662</xdr:row>
      <xdr:rowOff>22860</xdr:rowOff>
    </xdr:from>
    <xdr:to>
      <xdr:col>21</xdr:col>
      <xdr:colOff>60960</xdr:colOff>
      <xdr:row>8674</xdr:row>
      <xdr:rowOff>112734</xdr:rowOff>
    </xdr:to>
    <xdr:graphicFrame macro="">
      <xdr:nvGraphicFramePr>
        <xdr:cNvPr id="856" name="Gráfico 855">
          <a:extLst>
            <a:ext uri="{FF2B5EF4-FFF2-40B4-BE49-F238E27FC236}">
              <a16:creationId xmlns:a16="http://schemas.microsoft.com/office/drawing/2014/main" id="{6E70CCB6-7D24-4398-BE4B-C3B6B329E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6"/>
        </a:graphicData>
      </a:graphic>
    </xdr:graphicFrame>
    <xdr:clientData/>
  </xdr:two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57" name="Imagem 27">
          <a:extLst>
            <a:ext uri="{FF2B5EF4-FFF2-40B4-BE49-F238E27FC236}">
              <a16:creationId xmlns:a16="http://schemas.microsoft.com/office/drawing/2014/main" id="{35051E1F-82B9-4EB0-B8C8-B7F56E1D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58" name="Imagem 27">
          <a:extLst>
            <a:ext uri="{FF2B5EF4-FFF2-40B4-BE49-F238E27FC236}">
              <a16:creationId xmlns:a16="http://schemas.microsoft.com/office/drawing/2014/main" id="{32EB61F3-3E79-4D2A-92A1-E5F5FF5A9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59" name="Imagem 27">
          <a:extLst>
            <a:ext uri="{FF2B5EF4-FFF2-40B4-BE49-F238E27FC236}">
              <a16:creationId xmlns:a16="http://schemas.microsoft.com/office/drawing/2014/main" id="{2DC1665F-F2CF-4882-AD12-1E9C0470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60" name="Imagem 27">
          <a:extLst>
            <a:ext uri="{FF2B5EF4-FFF2-40B4-BE49-F238E27FC236}">
              <a16:creationId xmlns:a16="http://schemas.microsoft.com/office/drawing/2014/main" id="{A6331FA5-5E79-480B-B3F1-6A42BBC74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8662</xdr:row>
      <xdr:rowOff>0</xdr:rowOff>
    </xdr:from>
    <xdr:to>
      <xdr:col>21</xdr:col>
      <xdr:colOff>99060</xdr:colOff>
      <xdr:row>8674</xdr:row>
      <xdr:rowOff>97494</xdr:rowOff>
    </xdr:to>
    <xdr:graphicFrame macro="">
      <xdr:nvGraphicFramePr>
        <xdr:cNvPr id="861" name="Gráfico 860">
          <a:extLst>
            <a:ext uri="{FF2B5EF4-FFF2-40B4-BE49-F238E27FC236}">
              <a16:creationId xmlns:a16="http://schemas.microsoft.com/office/drawing/2014/main" id="{AC9D8BB8-00C3-4CAF-8B8E-C1DC354C1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7"/>
        </a:graphicData>
      </a:graphic>
    </xdr:graphicFrame>
    <xdr:clientData/>
  </xdr:two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62" name="Imagem 27">
          <a:extLst>
            <a:ext uri="{FF2B5EF4-FFF2-40B4-BE49-F238E27FC236}">
              <a16:creationId xmlns:a16="http://schemas.microsoft.com/office/drawing/2014/main" id="{BD2AD10F-2136-4FB0-86E3-109ED5EF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63" name="Imagem 27">
          <a:extLst>
            <a:ext uri="{FF2B5EF4-FFF2-40B4-BE49-F238E27FC236}">
              <a16:creationId xmlns:a16="http://schemas.microsoft.com/office/drawing/2014/main" id="{3EE8DEE0-2194-41A3-A74C-F025A86B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64" name="Imagem 27">
          <a:extLst>
            <a:ext uri="{FF2B5EF4-FFF2-40B4-BE49-F238E27FC236}">
              <a16:creationId xmlns:a16="http://schemas.microsoft.com/office/drawing/2014/main" id="{4C88444F-60FA-4043-98D4-89A3BE028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65" name="Imagem 27">
          <a:extLst>
            <a:ext uri="{FF2B5EF4-FFF2-40B4-BE49-F238E27FC236}">
              <a16:creationId xmlns:a16="http://schemas.microsoft.com/office/drawing/2014/main" id="{F1887577-4C82-4702-A8FC-09583304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8637</xdr:row>
      <xdr:rowOff>60961</xdr:rowOff>
    </xdr:from>
    <xdr:ext cx="13921740" cy="4251960"/>
    <xdr:graphicFrame macro="">
      <xdr:nvGraphicFramePr>
        <xdr:cNvPr id="866" name="Gráfico 865">
          <a:extLst>
            <a:ext uri="{FF2B5EF4-FFF2-40B4-BE49-F238E27FC236}">
              <a16:creationId xmlns:a16="http://schemas.microsoft.com/office/drawing/2014/main" id="{F13E02AF-66B4-4AAE-8F54-BFA314B790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8"/>
        </a:graphicData>
      </a:graphic>
    </xdr:graphicFrame>
    <xdr:clientData/>
  </xdr:oneCellAnchor>
  <xdr:twoCellAnchor>
    <xdr:from>
      <xdr:col>4</xdr:col>
      <xdr:colOff>83819</xdr:colOff>
      <xdr:row>8662</xdr:row>
      <xdr:rowOff>22860</xdr:rowOff>
    </xdr:from>
    <xdr:to>
      <xdr:col>21</xdr:col>
      <xdr:colOff>60960</xdr:colOff>
      <xdr:row>8674</xdr:row>
      <xdr:rowOff>112734</xdr:rowOff>
    </xdr:to>
    <xdr:graphicFrame macro="">
      <xdr:nvGraphicFramePr>
        <xdr:cNvPr id="867" name="Gráfico 866">
          <a:extLst>
            <a:ext uri="{FF2B5EF4-FFF2-40B4-BE49-F238E27FC236}">
              <a16:creationId xmlns:a16="http://schemas.microsoft.com/office/drawing/2014/main" id="{3B9A6467-97D2-4145-AA9C-889293DDD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9"/>
        </a:graphicData>
      </a:graphic>
    </xdr:graphicFrame>
    <xdr:clientData/>
  </xdr:two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68" name="Imagem 27">
          <a:extLst>
            <a:ext uri="{FF2B5EF4-FFF2-40B4-BE49-F238E27FC236}">
              <a16:creationId xmlns:a16="http://schemas.microsoft.com/office/drawing/2014/main" id="{ED389F4A-3EF7-463C-801C-22D9C1E7B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69" name="Imagem 27">
          <a:extLst>
            <a:ext uri="{FF2B5EF4-FFF2-40B4-BE49-F238E27FC236}">
              <a16:creationId xmlns:a16="http://schemas.microsoft.com/office/drawing/2014/main" id="{5EE45802-21FF-40AD-A0C3-750FE6A85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70" name="Imagem 27">
          <a:extLst>
            <a:ext uri="{FF2B5EF4-FFF2-40B4-BE49-F238E27FC236}">
              <a16:creationId xmlns:a16="http://schemas.microsoft.com/office/drawing/2014/main" id="{618EEA46-A001-4A79-9D60-98103D97D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8605</xdr:row>
      <xdr:rowOff>80285</xdr:rowOff>
    </xdr:from>
    <xdr:ext cx="891266" cy="852589"/>
    <xdr:pic>
      <xdr:nvPicPr>
        <xdr:cNvPr id="871" name="Imagem 27">
          <a:extLst>
            <a:ext uri="{FF2B5EF4-FFF2-40B4-BE49-F238E27FC236}">
              <a16:creationId xmlns:a16="http://schemas.microsoft.com/office/drawing/2014/main" id="{C0864979-711E-4953-B5AC-C5D9B43C6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7971429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8661</xdr:row>
      <xdr:rowOff>175260</xdr:rowOff>
    </xdr:from>
    <xdr:to>
      <xdr:col>21</xdr:col>
      <xdr:colOff>129540</xdr:colOff>
      <xdr:row>8674</xdr:row>
      <xdr:rowOff>89874</xdr:rowOff>
    </xdr:to>
    <xdr:graphicFrame macro="">
      <xdr:nvGraphicFramePr>
        <xdr:cNvPr id="872" name="Gráfico 871">
          <a:extLst>
            <a:ext uri="{FF2B5EF4-FFF2-40B4-BE49-F238E27FC236}">
              <a16:creationId xmlns:a16="http://schemas.microsoft.com/office/drawing/2014/main" id="{F2510151-26F4-48AA-A40B-B56E13906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0"/>
        </a:graphicData>
      </a:graphic>
    </xdr:graphicFrame>
    <xdr:clientData/>
  </xdr:two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73" name="Imagem 27">
          <a:extLst>
            <a:ext uri="{FF2B5EF4-FFF2-40B4-BE49-F238E27FC236}">
              <a16:creationId xmlns:a16="http://schemas.microsoft.com/office/drawing/2014/main" id="{5541F663-D094-4DB3-88AF-735F945CF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74" name="Imagem 27">
          <a:extLst>
            <a:ext uri="{FF2B5EF4-FFF2-40B4-BE49-F238E27FC236}">
              <a16:creationId xmlns:a16="http://schemas.microsoft.com/office/drawing/2014/main" id="{29CAD7DD-B2B8-4BAF-A929-25A06961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75" name="Imagem 27">
          <a:extLst>
            <a:ext uri="{FF2B5EF4-FFF2-40B4-BE49-F238E27FC236}">
              <a16:creationId xmlns:a16="http://schemas.microsoft.com/office/drawing/2014/main" id="{A38B559C-7E89-497C-B4B2-C9178E6A6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76" name="Imagem 27">
          <a:extLst>
            <a:ext uri="{FF2B5EF4-FFF2-40B4-BE49-F238E27FC236}">
              <a16:creationId xmlns:a16="http://schemas.microsoft.com/office/drawing/2014/main" id="{D71DD1CB-20AC-4AA0-A094-C7CD5D50E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8737</xdr:row>
      <xdr:rowOff>60961</xdr:rowOff>
    </xdr:from>
    <xdr:ext cx="13921740" cy="4251960"/>
    <xdr:graphicFrame macro="">
      <xdr:nvGraphicFramePr>
        <xdr:cNvPr id="877" name="Gráfico 876">
          <a:extLst>
            <a:ext uri="{FF2B5EF4-FFF2-40B4-BE49-F238E27FC236}">
              <a16:creationId xmlns:a16="http://schemas.microsoft.com/office/drawing/2014/main" id="{9AC0C75D-9905-47FB-99F7-44C4F1082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1"/>
        </a:graphicData>
      </a:graphic>
    </xdr:graphicFrame>
    <xdr:clientData/>
  </xdr:oneCellAnchor>
  <xdr:twoCellAnchor>
    <xdr:from>
      <xdr:col>4</xdr:col>
      <xdr:colOff>83819</xdr:colOff>
      <xdr:row>8762</xdr:row>
      <xdr:rowOff>22860</xdr:rowOff>
    </xdr:from>
    <xdr:to>
      <xdr:col>21</xdr:col>
      <xdr:colOff>60960</xdr:colOff>
      <xdr:row>8774</xdr:row>
      <xdr:rowOff>112734</xdr:rowOff>
    </xdr:to>
    <xdr:graphicFrame macro="">
      <xdr:nvGraphicFramePr>
        <xdr:cNvPr id="878" name="Gráfico 877">
          <a:extLst>
            <a:ext uri="{FF2B5EF4-FFF2-40B4-BE49-F238E27FC236}">
              <a16:creationId xmlns:a16="http://schemas.microsoft.com/office/drawing/2014/main" id="{D942075C-BDA4-430E-A30C-D7E125F62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2"/>
        </a:graphicData>
      </a:graphic>
    </xdr:graphicFrame>
    <xdr:clientData/>
  </xdr:two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79" name="Imagem 27">
          <a:extLst>
            <a:ext uri="{FF2B5EF4-FFF2-40B4-BE49-F238E27FC236}">
              <a16:creationId xmlns:a16="http://schemas.microsoft.com/office/drawing/2014/main" id="{EFC7ECF0-1803-42C5-B973-6271C8C1A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80" name="Imagem 27">
          <a:extLst>
            <a:ext uri="{FF2B5EF4-FFF2-40B4-BE49-F238E27FC236}">
              <a16:creationId xmlns:a16="http://schemas.microsoft.com/office/drawing/2014/main" id="{323090F8-3B4C-42E2-A7A7-98BDFF0E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81" name="Imagem 27">
          <a:extLst>
            <a:ext uri="{FF2B5EF4-FFF2-40B4-BE49-F238E27FC236}">
              <a16:creationId xmlns:a16="http://schemas.microsoft.com/office/drawing/2014/main" id="{6CE3950B-D894-4810-8AB4-B95AFAA26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82" name="Imagem 27">
          <a:extLst>
            <a:ext uri="{FF2B5EF4-FFF2-40B4-BE49-F238E27FC236}">
              <a16:creationId xmlns:a16="http://schemas.microsoft.com/office/drawing/2014/main" id="{216CA842-19B8-4F05-8CBF-FC5472486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8762</xdr:row>
      <xdr:rowOff>0</xdr:rowOff>
    </xdr:from>
    <xdr:to>
      <xdr:col>21</xdr:col>
      <xdr:colOff>99060</xdr:colOff>
      <xdr:row>8774</xdr:row>
      <xdr:rowOff>97494</xdr:rowOff>
    </xdr:to>
    <xdr:graphicFrame macro="">
      <xdr:nvGraphicFramePr>
        <xdr:cNvPr id="883" name="Gráfico 882">
          <a:extLst>
            <a:ext uri="{FF2B5EF4-FFF2-40B4-BE49-F238E27FC236}">
              <a16:creationId xmlns:a16="http://schemas.microsoft.com/office/drawing/2014/main" id="{1CB07E2A-08B4-4915-AE10-F48EE8488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3"/>
        </a:graphicData>
      </a:graphic>
    </xdr:graphicFrame>
    <xdr:clientData/>
  </xdr:two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84" name="Imagem 27">
          <a:extLst>
            <a:ext uri="{FF2B5EF4-FFF2-40B4-BE49-F238E27FC236}">
              <a16:creationId xmlns:a16="http://schemas.microsoft.com/office/drawing/2014/main" id="{8C9837AA-42A7-4F57-8DDF-9F795037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85" name="Imagem 27">
          <a:extLst>
            <a:ext uri="{FF2B5EF4-FFF2-40B4-BE49-F238E27FC236}">
              <a16:creationId xmlns:a16="http://schemas.microsoft.com/office/drawing/2014/main" id="{B955C0C9-258C-4EEB-B802-4A45B069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86" name="Imagem 27">
          <a:extLst>
            <a:ext uri="{FF2B5EF4-FFF2-40B4-BE49-F238E27FC236}">
              <a16:creationId xmlns:a16="http://schemas.microsoft.com/office/drawing/2014/main" id="{AD2500D8-E17D-4599-A300-4C2C0859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87" name="Imagem 27">
          <a:extLst>
            <a:ext uri="{FF2B5EF4-FFF2-40B4-BE49-F238E27FC236}">
              <a16:creationId xmlns:a16="http://schemas.microsoft.com/office/drawing/2014/main" id="{CB5780EE-1BEF-4E82-871A-3D256611B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8737</xdr:row>
      <xdr:rowOff>60961</xdr:rowOff>
    </xdr:from>
    <xdr:ext cx="13921740" cy="4251960"/>
    <xdr:graphicFrame macro="">
      <xdr:nvGraphicFramePr>
        <xdr:cNvPr id="888" name="Gráfico 887">
          <a:extLst>
            <a:ext uri="{FF2B5EF4-FFF2-40B4-BE49-F238E27FC236}">
              <a16:creationId xmlns:a16="http://schemas.microsoft.com/office/drawing/2014/main" id="{4DAD071F-C5CC-4C7E-A46F-D2C722730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4"/>
        </a:graphicData>
      </a:graphic>
    </xdr:graphicFrame>
    <xdr:clientData/>
  </xdr:oneCellAnchor>
  <xdr:twoCellAnchor>
    <xdr:from>
      <xdr:col>4</xdr:col>
      <xdr:colOff>83819</xdr:colOff>
      <xdr:row>8762</xdr:row>
      <xdr:rowOff>22860</xdr:rowOff>
    </xdr:from>
    <xdr:to>
      <xdr:col>21</xdr:col>
      <xdr:colOff>60960</xdr:colOff>
      <xdr:row>8774</xdr:row>
      <xdr:rowOff>112734</xdr:rowOff>
    </xdr:to>
    <xdr:graphicFrame macro="">
      <xdr:nvGraphicFramePr>
        <xdr:cNvPr id="889" name="Gráfico 888">
          <a:extLst>
            <a:ext uri="{FF2B5EF4-FFF2-40B4-BE49-F238E27FC236}">
              <a16:creationId xmlns:a16="http://schemas.microsoft.com/office/drawing/2014/main" id="{4A0ED7BF-7E81-484F-9A1F-74B3AC008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5"/>
        </a:graphicData>
      </a:graphic>
    </xdr:graphicFrame>
    <xdr:clientData/>
  </xdr:two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90" name="Imagem 27">
          <a:extLst>
            <a:ext uri="{FF2B5EF4-FFF2-40B4-BE49-F238E27FC236}">
              <a16:creationId xmlns:a16="http://schemas.microsoft.com/office/drawing/2014/main" id="{CEC62B29-6D88-4BB1-BA79-18D77509C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91" name="Imagem 27">
          <a:extLst>
            <a:ext uri="{FF2B5EF4-FFF2-40B4-BE49-F238E27FC236}">
              <a16:creationId xmlns:a16="http://schemas.microsoft.com/office/drawing/2014/main" id="{11387F1B-FEDC-48A6-8367-7D12093E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92" name="Imagem 27">
          <a:extLst>
            <a:ext uri="{FF2B5EF4-FFF2-40B4-BE49-F238E27FC236}">
              <a16:creationId xmlns:a16="http://schemas.microsoft.com/office/drawing/2014/main" id="{A78CB714-9C7C-4851-B3B7-37E4B5DA7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8705</xdr:row>
      <xdr:rowOff>80285</xdr:rowOff>
    </xdr:from>
    <xdr:ext cx="891266" cy="852589"/>
    <xdr:pic>
      <xdr:nvPicPr>
        <xdr:cNvPr id="893" name="Imagem 27">
          <a:extLst>
            <a:ext uri="{FF2B5EF4-FFF2-40B4-BE49-F238E27FC236}">
              <a16:creationId xmlns:a16="http://schemas.microsoft.com/office/drawing/2014/main" id="{25E5DB21-B652-484C-9A12-A7B6386CA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182351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8761</xdr:row>
      <xdr:rowOff>175260</xdr:rowOff>
    </xdr:from>
    <xdr:to>
      <xdr:col>21</xdr:col>
      <xdr:colOff>129540</xdr:colOff>
      <xdr:row>8774</xdr:row>
      <xdr:rowOff>89874</xdr:rowOff>
    </xdr:to>
    <xdr:graphicFrame macro="">
      <xdr:nvGraphicFramePr>
        <xdr:cNvPr id="894" name="Gráfico 893">
          <a:extLst>
            <a:ext uri="{FF2B5EF4-FFF2-40B4-BE49-F238E27FC236}">
              <a16:creationId xmlns:a16="http://schemas.microsoft.com/office/drawing/2014/main" id="{BC8BDD80-C55A-4354-8ABF-D463799D5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6"/>
        </a:graphicData>
      </a:graphic>
    </xdr:graphicFrame>
    <xdr:clientData/>
  </xdr:two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895" name="Imagem 27">
          <a:extLst>
            <a:ext uri="{FF2B5EF4-FFF2-40B4-BE49-F238E27FC236}">
              <a16:creationId xmlns:a16="http://schemas.microsoft.com/office/drawing/2014/main" id="{E9EB8B3C-B9D9-4471-AFA5-E5E81332E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896" name="Imagem 27">
          <a:extLst>
            <a:ext uri="{FF2B5EF4-FFF2-40B4-BE49-F238E27FC236}">
              <a16:creationId xmlns:a16="http://schemas.microsoft.com/office/drawing/2014/main" id="{340E9BD7-50DB-44E0-87C9-A34E46452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897" name="Imagem 27">
          <a:extLst>
            <a:ext uri="{FF2B5EF4-FFF2-40B4-BE49-F238E27FC236}">
              <a16:creationId xmlns:a16="http://schemas.microsoft.com/office/drawing/2014/main" id="{87925409-E9D6-4555-989F-4493D30CC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898" name="Imagem 27">
          <a:extLst>
            <a:ext uri="{FF2B5EF4-FFF2-40B4-BE49-F238E27FC236}">
              <a16:creationId xmlns:a16="http://schemas.microsoft.com/office/drawing/2014/main" id="{28D7E78E-4D05-405A-B6A2-F75E8A776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8837</xdr:row>
      <xdr:rowOff>60961</xdr:rowOff>
    </xdr:from>
    <xdr:ext cx="13921740" cy="4251960"/>
    <xdr:graphicFrame macro="">
      <xdr:nvGraphicFramePr>
        <xdr:cNvPr id="899" name="Gráfico 898">
          <a:extLst>
            <a:ext uri="{FF2B5EF4-FFF2-40B4-BE49-F238E27FC236}">
              <a16:creationId xmlns:a16="http://schemas.microsoft.com/office/drawing/2014/main" id="{4E8945C9-F17E-4FA4-8B9E-360B2B95D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7"/>
        </a:graphicData>
      </a:graphic>
    </xdr:graphicFrame>
    <xdr:clientData/>
  </xdr:oneCellAnchor>
  <xdr:twoCellAnchor>
    <xdr:from>
      <xdr:col>4</xdr:col>
      <xdr:colOff>83819</xdr:colOff>
      <xdr:row>8862</xdr:row>
      <xdr:rowOff>22860</xdr:rowOff>
    </xdr:from>
    <xdr:to>
      <xdr:col>21</xdr:col>
      <xdr:colOff>60960</xdr:colOff>
      <xdr:row>8874</xdr:row>
      <xdr:rowOff>112734</xdr:rowOff>
    </xdr:to>
    <xdr:graphicFrame macro="">
      <xdr:nvGraphicFramePr>
        <xdr:cNvPr id="900" name="Gráfico 899">
          <a:extLst>
            <a:ext uri="{FF2B5EF4-FFF2-40B4-BE49-F238E27FC236}">
              <a16:creationId xmlns:a16="http://schemas.microsoft.com/office/drawing/2014/main" id="{8CE8CC17-BB2A-462C-8EEB-3A535071B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8"/>
        </a:graphicData>
      </a:graphic>
    </xdr:graphicFrame>
    <xdr:clientData/>
  </xdr:two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1" name="Imagem 27">
          <a:extLst>
            <a:ext uri="{FF2B5EF4-FFF2-40B4-BE49-F238E27FC236}">
              <a16:creationId xmlns:a16="http://schemas.microsoft.com/office/drawing/2014/main" id="{FEB6E4C6-C042-497C-A1B4-FCACFF7A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2" name="Imagem 27">
          <a:extLst>
            <a:ext uri="{FF2B5EF4-FFF2-40B4-BE49-F238E27FC236}">
              <a16:creationId xmlns:a16="http://schemas.microsoft.com/office/drawing/2014/main" id="{610B0FEC-EEF5-4A46-AA88-F7975B2FC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3" name="Imagem 27">
          <a:extLst>
            <a:ext uri="{FF2B5EF4-FFF2-40B4-BE49-F238E27FC236}">
              <a16:creationId xmlns:a16="http://schemas.microsoft.com/office/drawing/2014/main" id="{6E88DD14-EBC6-4DFE-9A4B-751C24D1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4" name="Imagem 27">
          <a:extLst>
            <a:ext uri="{FF2B5EF4-FFF2-40B4-BE49-F238E27FC236}">
              <a16:creationId xmlns:a16="http://schemas.microsoft.com/office/drawing/2014/main" id="{611B9F0B-50BA-4C6B-BC3B-58AD98851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8862</xdr:row>
      <xdr:rowOff>0</xdr:rowOff>
    </xdr:from>
    <xdr:to>
      <xdr:col>21</xdr:col>
      <xdr:colOff>99060</xdr:colOff>
      <xdr:row>8874</xdr:row>
      <xdr:rowOff>97494</xdr:rowOff>
    </xdr:to>
    <xdr:graphicFrame macro="">
      <xdr:nvGraphicFramePr>
        <xdr:cNvPr id="905" name="Gráfico 904">
          <a:extLst>
            <a:ext uri="{FF2B5EF4-FFF2-40B4-BE49-F238E27FC236}">
              <a16:creationId xmlns:a16="http://schemas.microsoft.com/office/drawing/2014/main" id="{E1A8A490-D50C-4E1C-BB72-494773FF8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9"/>
        </a:graphicData>
      </a:graphic>
    </xdr:graphicFrame>
    <xdr:clientData/>
  </xdr:two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6" name="Imagem 27">
          <a:extLst>
            <a:ext uri="{FF2B5EF4-FFF2-40B4-BE49-F238E27FC236}">
              <a16:creationId xmlns:a16="http://schemas.microsoft.com/office/drawing/2014/main" id="{E3AE87FB-2DE7-4CC6-9C70-48176074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7" name="Imagem 27">
          <a:extLst>
            <a:ext uri="{FF2B5EF4-FFF2-40B4-BE49-F238E27FC236}">
              <a16:creationId xmlns:a16="http://schemas.microsoft.com/office/drawing/2014/main" id="{B9C6FF2A-415A-4D26-8404-C704C5722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8" name="Imagem 27">
          <a:extLst>
            <a:ext uri="{FF2B5EF4-FFF2-40B4-BE49-F238E27FC236}">
              <a16:creationId xmlns:a16="http://schemas.microsoft.com/office/drawing/2014/main" id="{80CCE944-50D8-425C-80B6-4EDDDE288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09" name="Imagem 27">
          <a:extLst>
            <a:ext uri="{FF2B5EF4-FFF2-40B4-BE49-F238E27FC236}">
              <a16:creationId xmlns:a16="http://schemas.microsoft.com/office/drawing/2014/main" id="{CB6725AF-78D2-4A03-BC12-98C1469B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8837</xdr:row>
      <xdr:rowOff>60961</xdr:rowOff>
    </xdr:from>
    <xdr:ext cx="13921740" cy="4251960"/>
    <xdr:graphicFrame macro="">
      <xdr:nvGraphicFramePr>
        <xdr:cNvPr id="910" name="Gráfico 909">
          <a:extLst>
            <a:ext uri="{FF2B5EF4-FFF2-40B4-BE49-F238E27FC236}">
              <a16:creationId xmlns:a16="http://schemas.microsoft.com/office/drawing/2014/main" id="{9C918EB8-6335-4FEF-AB69-B15343361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0"/>
        </a:graphicData>
      </a:graphic>
    </xdr:graphicFrame>
    <xdr:clientData/>
  </xdr:oneCellAnchor>
  <xdr:twoCellAnchor>
    <xdr:from>
      <xdr:col>4</xdr:col>
      <xdr:colOff>83819</xdr:colOff>
      <xdr:row>8862</xdr:row>
      <xdr:rowOff>22860</xdr:rowOff>
    </xdr:from>
    <xdr:to>
      <xdr:col>21</xdr:col>
      <xdr:colOff>60960</xdr:colOff>
      <xdr:row>8874</xdr:row>
      <xdr:rowOff>112734</xdr:rowOff>
    </xdr:to>
    <xdr:graphicFrame macro="">
      <xdr:nvGraphicFramePr>
        <xdr:cNvPr id="911" name="Gráfico 910">
          <a:extLst>
            <a:ext uri="{FF2B5EF4-FFF2-40B4-BE49-F238E27FC236}">
              <a16:creationId xmlns:a16="http://schemas.microsoft.com/office/drawing/2014/main" id="{B70FFDC4-F5E1-4A13-89EB-BE92EE380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1"/>
        </a:graphicData>
      </a:graphic>
    </xdr:graphicFrame>
    <xdr:clientData/>
  </xdr:two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12" name="Imagem 27">
          <a:extLst>
            <a:ext uri="{FF2B5EF4-FFF2-40B4-BE49-F238E27FC236}">
              <a16:creationId xmlns:a16="http://schemas.microsoft.com/office/drawing/2014/main" id="{D18C84A8-CFEA-4766-8687-C6BDCF6F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13" name="Imagem 27">
          <a:extLst>
            <a:ext uri="{FF2B5EF4-FFF2-40B4-BE49-F238E27FC236}">
              <a16:creationId xmlns:a16="http://schemas.microsoft.com/office/drawing/2014/main" id="{BE1AE295-1CAE-47C4-B2BC-9F05D38EF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14" name="Imagem 27">
          <a:extLst>
            <a:ext uri="{FF2B5EF4-FFF2-40B4-BE49-F238E27FC236}">
              <a16:creationId xmlns:a16="http://schemas.microsoft.com/office/drawing/2014/main" id="{09677D80-C69E-4EBC-9DDC-2345AB1D1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8805</xdr:row>
      <xdr:rowOff>80285</xdr:rowOff>
    </xdr:from>
    <xdr:ext cx="891266" cy="852589"/>
    <xdr:pic>
      <xdr:nvPicPr>
        <xdr:cNvPr id="915" name="Imagem 27">
          <a:extLst>
            <a:ext uri="{FF2B5EF4-FFF2-40B4-BE49-F238E27FC236}">
              <a16:creationId xmlns:a16="http://schemas.microsoft.com/office/drawing/2014/main" id="{A4902BB0-9D73-4184-A534-AD1E2C6FD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393273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8861</xdr:row>
      <xdr:rowOff>175260</xdr:rowOff>
    </xdr:from>
    <xdr:to>
      <xdr:col>21</xdr:col>
      <xdr:colOff>129540</xdr:colOff>
      <xdr:row>8874</xdr:row>
      <xdr:rowOff>89874</xdr:rowOff>
    </xdr:to>
    <xdr:graphicFrame macro="">
      <xdr:nvGraphicFramePr>
        <xdr:cNvPr id="916" name="Gráfico 915">
          <a:extLst>
            <a:ext uri="{FF2B5EF4-FFF2-40B4-BE49-F238E27FC236}">
              <a16:creationId xmlns:a16="http://schemas.microsoft.com/office/drawing/2014/main" id="{5E5BF56E-1A86-422E-890B-1360AF99E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2"/>
        </a:graphicData>
      </a:graphic>
    </xdr:graphicFrame>
    <xdr:clientData/>
  </xdr:two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17" name="Imagem 27">
          <a:extLst>
            <a:ext uri="{FF2B5EF4-FFF2-40B4-BE49-F238E27FC236}">
              <a16:creationId xmlns:a16="http://schemas.microsoft.com/office/drawing/2014/main" id="{96583908-37B7-476F-A2CD-F268A5E5C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18" name="Imagem 27">
          <a:extLst>
            <a:ext uri="{FF2B5EF4-FFF2-40B4-BE49-F238E27FC236}">
              <a16:creationId xmlns:a16="http://schemas.microsoft.com/office/drawing/2014/main" id="{E67B8E06-17B4-4DB4-B939-22BE738E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19" name="Imagem 27">
          <a:extLst>
            <a:ext uri="{FF2B5EF4-FFF2-40B4-BE49-F238E27FC236}">
              <a16:creationId xmlns:a16="http://schemas.microsoft.com/office/drawing/2014/main" id="{2D696D69-4AFC-4DDE-A13C-10B08A7C7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20" name="Imagem 27">
          <a:extLst>
            <a:ext uri="{FF2B5EF4-FFF2-40B4-BE49-F238E27FC236}">
              <a16:creationId xmlns:a16="http://schemas.microsoft.com/office/drawing/2014/main" id="{1164EFD4-1522-4B9C-99B9-1BEF17E29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8937</xdr:row>
      <xdr:rowOff>60961</xdr:rowOff>
    </xdr:from>
    <xdr:ext cx="13921740" cy="4251960"/>
    <xdr:graphicFrame macro="">
      <xdr:nvGraphicFramePr>
        <xdr:cNvPr id="921" name="Gráfico 920">
          <a:extLst>
            <a:ext uri="{FF2B5EF4-FFF2-40B4-BE49-F238E27FC236}">
              <a16:creationId xmlns:a16="http://schemas.microsoft.com/office/drawing/2014/main" id="{C158E6EF-D40E-48D7-A524-D5BCB1676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3"/>
        </a:graphicData>
      </a:graphic>
    </xdr:graphicFrame>
    <xdr:clientData/>
  </xdr:oneCellAnchor>
  <xdr:twoCellAnchor>
    <xdr:from>
      <xdr:col>4</xdr:col>
      <xdr:colOff>83819</xdr:colOff>
      <xdr:row>8962</xdr:row>
      <xdr:rowOff>22860</xdr:rowOff>
    </xdr:from>
    <xdr:to>
      <xdr:col>21</xdr:col>
      <xdr:colOff>60960</xdr:colOff>
      <xdr:row>8974</xdr:row>
      <xdr:rowOff>112734</xdr:rowOff>
    </xdr:to>
    <xdr:graphicFrame macro="">
      <xdr:nvGraphicFramePr>
        <xdr:cNvPr id="922" name="Gráfico 921">
          <a:extLst>
            <a:ext uri="{FF2B5EF4-FFF2-40B4-BE49-F238E27FC236}">
              <a16:creationId xmlns:a16="http://schemas.microsoft.com/office/drawing/2014/main" id="{824811AD-8306-4B6F-BF47-A1D154FC6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4"/>
        </a:graphicData>
      </a:graphic>
    </xdr:graphicFrame>
    <xdr:clientData/>
  </xdr:two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23" name="Imagem 27">
          <a:extLst>
            <a:ext uri="{FF2B5EF4-FFF2-40B4-BE49-F238E27FC236}">
              <a16:creationId xmlns:a16="http://schemas.microsoft.com/office/drawing/2014/main" id="{19B04EB1-3187-4214-9512-EE2575BE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24" name="Imagem 27">
          <a:extLst>
            <a:ext uri="{FF2B5EF4-FFF2-40B4-BE49-F238E27FC236}">
              <a16:creationId xmlns:a16="http://schemas.microsoft.com/office/drawing/2014/main" id="{643E1C45-1898-483D-BA5C-856009F8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25" name="Imagem 27">
          <a:extLst>
            <a:ext uri="{FF2B5EF4-FFF2-40B4-BE49-F238E27FC236}">
              <a16:creationId xmlns:a16="http://schemas.microsoft.com/office/drawing/2014/main" id="{4B6932EB-9090-48E5-A3FF-24C2BDC5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26" name="Imagem 27">
          <a:extLst>
            <a:ext uri="{FF2B5EF4-FFF2-40B4-BE49-F238E27FC236}">
              <a16:creationId xmlns:a16="http://schemas.microsoft.com/office/drawing/2014/main" id="{2F3B477D-693A-46F4-A7F7-886F124B2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8962</xdr:row>
      <xdr:rowOff>0</xdr:rowOff>
    </xdr:from>
    <xdr:to>
      <xdr:col>21</xdr:col>
      <xdr:colOff>99060</xdr:colOff>
      <xdr:row>8974</xdr:row>
      <xdr:rowOff>97494</xdr:rowOff>
    </xdr:to>
    <xdr:graphicFrame macro="">
      <xdr:nvGraphicFramePr>
        <xdr:cNvPr id="927" name="Gráfico 926">
          <a:extLst>
            <a:ext uri="{FF2B5EF4-FFF2-40B4-BE49-F238E27FC236}">
              <a16:creationId xmlns:a16="http://schemas.microsoft.com/office/drawing/2014/main" id="{2B849EC3-0C21-44EE-8BE1-251B68E70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5"/>
        </a:graphicData>
      </a:graphic>
    </xdr:graphicFrame>
    <xdr:clientData/>
  </xdr:two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28" name="Imagem 27">
          <a:extLst>
            <a:ext uri="{FF2B5EF4-FFF2-40B4-BE49-F238E27FC236}">
              <a16:creationId xmlns:a16="http://schemas.microsoft.com/office/drawing/2014/main" id="{2EB34A31-626B-4B24-BDE2-94B3B200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29" name="Imagem 27">
          <a:extLst>
            <a:ext uri="{FF2B5EF4-FFF2-40B4-BE49-F238E27FC236}">
              <a16:creationId xmlns:a16="http://schemas.microsoft.com/office/drawing/2014/main" id="{B4A7CA09-2801-436F-A883-B57F3D942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30" name="Imagem 27">
          <a:extLst>
            <a:ext uri="{FF2B5EF4-FFF2-40B4-BE49-F238E27FC236}">
              <a16:creationId xmlns:a16="http://schemas.microsoft.com/office/drawing/2014/main" id="{42872F88-D3E9-42FC-8FF1-D5A201BA2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31" name="Imagem 27">
          <a:extLst>
            <a:ext uri="{FF2B5EF4-FFF2-40B4-BE49-F238E27FC236}">
              <a16:creationId xmlns:a16="http://schemas.microsoft.com/office/drawing/2014/main" id="{550CA527-EF1F-4AA1-AEFA-5AEB397DE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8937</xdr:row>
      <xdr:rowOff>60961</xdr:rowOff>
    </xdr:from>
    <xdr:ext cx="13921740" cy="4251960"/>
    <xdr:graphicFrame macro="">
      <xdr:nvGraphicFramePr>
        <xdr:cNvPr id="932" name="Gráfico 931">
          <a:extLst>
            <a:ext uri="{FF2B5EF4-FFF2-40B4-BE49-F238E27FC236}">
              <a16:creationId xmlns:a16="http://schemas.microsoft.com/office/drawing/2014/main" id="{3AE07D10-04CF-44BA-8844-0ACB0E139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6"/>
        </a:graphicData>
      </a:graphic>
    </xdr:graphicFrame>
    <xdr:clientData/>
  </xdr:oneCellAnchor>
  <xdr:twoCellAnchor>
    <xdr:from>
      <xdr:col>4</xdr:col>
      <xdr:colOff>83819</xdr:colOff>
      <xdr:row>8962</xdr:row>
      <xdr:rowOff>22860</xdr:rowOff>
    </xdr:from>
    <xdr:to>
      <xdr:col>21</xdr:col>
      <xdr:colOff>60960</xdr:colOff>
      <xdr:row>8974</xdr:row>
      <xdr:rowOff>112734</xdr:rowOff>
    </xdr:to>
    <xdr:graphicFrame macro="">
      <xdr:nvGraphicFramePr>
        <xdr:cNvPr id="933" name="Gráfico 932">
          <a:extLst>
            <a:ext uri="{FF2B5EF4-FFF2-40B4-BE49-F238E27FC236}">
              <a16:creationId xmlns:a16="http://schemas.microsoft.com/office/drawing/2014/main" id="{F2644E32-B47C-4CFB-954A-27D062733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7"/>
        </a:graphicData>
      </a:graphic>
    </xdr:graphicFrame>
    <xdr:clientData/>
  </xdr:two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34" name="Imagem 27">
          <a:extLst>
            <a:ext uri="{FF2B5EF4-FFF2-40B4-BE49-F238E27FC236}">
              <a16:creationId xmlns:a16="http://schemas.microsoft.com/office/drawing/2014/main" id="{E964A09E-1495-4610-BA95-AD0FB3D9F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35" name="Imagem 27">
          <a:extLst>
            <a:ext uri="{FF2B5EF4-FFF2-40B4-BE49-F238E27FC236}">
              <a16:creationId xmlns:a16="http://schemas.microsoft.com/office/drawing/2014/main" id="{DC083625-E561-4583-A502-BBBE5FC16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36" name="Imagem 27">
          <a:extLst>
            <a:ext uri="{FF2B5EF4-FFF2-40B4-BE49-F238E27FC236}">
              <a16:creationId xmlns:a16="http://schemas.microsoft.com/office/drawing/2014/main" id="{8D1ABD97-B4B6-45F9-8089-DE370BC56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8905</xdr:row>
      <xdr:rowOff>80285</xdr:rowOff>
    </xdr:from>
    <xdr:ext cx="891266" cy="852589"/>
    <xdr:pic>
      <xdr:nvPicPr>
        <xdr:cNvPr id="937" name="Imagem 27">
          <a:extLst>
            <a:ext uri="{FF2B5EF4-FFF2-40B4-BE49-F238E27FC236}">
              <a16:creationId xmlns:a16="http://schemas.microsoft.com/office/drawing/2014/main" id="{91AA360B-A476-4E76-A9F0-507A16179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604194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8961</xdr:row>
      <xdr:rowOff>175260</xdr:rowOff>
    </xdr:from>
    <xdr:to>
      <xdr:col>21</xdr:col>
      <xdr:colOff>129540</xdr:colOff>
      <xdr:row>8974</xdr:row>
      <xdr:rowOff>89874</xdr:rowOff>
    </xdr:to>
    <xdr:graphicFrame macro="">
      <xdr:nvGraphicFramePr>
        <xdr:cNvPr id="938" name="Gráfico 937">
          <a:extLst>
            <a:ext uri="{FF2B5EF4-FFF2-40B4-BE49-F238E27FC236}">
              <a16:creationId xmlns:a16="http://schemas.microsoft.com/office/drawing/2014/main" id="{FE83C788-73CD-4D6E-A374-017F7E84F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8"/>
        </a:graphicData>
      </a:graphic>
    </xdr:graphicFrame>
    <xdr:clientData/>
  </xdr:two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39" name="Imagem 27">
          <a:extLst>
            <a:ext uri="{FF2B5EF4-FFF2-40B4-BE49-F238E27FC236}">
              <a16:creationId xmlns:a16="http://schemas.microsoft.com/office/drawing/2014/main" id="{8F87BE7A-EDCC-40B2-AC56-408895B73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40" name="Imagem 27">
          <a:extLst>
            <a:ext uri="{FF2B5EF4-FFF2-40B4-BE49-F238E27FC236}">
              <a16:creationId xmlns:a16="http://schemas.microsoft.com/office/drawing/2014/main" id="{22DC6D45-B3FA-42A8-AD14-EE06AFF05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41" name="Imagem 27">
          <a:extLst>
            <a:ext uri="{FF2B5EF4-FFF2-40B4-BE49-F238E27FC236}">
              <a16:creationId xmlns:a16="http://schemas.microsoft.com/office/drawing/2014/main" id="{4B082B36-302C-4D6A-AD88-FAEB69E12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42" name="Imagem 27">
          <a:extLst>
            <a:ext uri="{FF2B5EF4-FFF2-40B4-BE49-F238E27FC236}">
              <a16:creationId xmlns:a16="http://schemas.microsoft.com/office/drawing/2014/main" id="{F9FBA49C-BFE7-40B7-9424-16C5B4BC2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9037</xdr:row>
      <xdr:rowOff>60961</xdr:rowOff>
    </xdr:from>
    <xdr:ext cx="13921740" cy="4251960"/>
    <xdr:graphicFrame macro="">
      <xdr:nvGraphicFramePr>
        <xdr:cNvPr id="943" name="Gráfico 942">
          <a:extLst>
            <a:ext uri="{FF2B5EF4-FFF2-40B4-BE49-F238E27FC236}">
              <a16:creationId xmlns:a16="http://schemas.microsoft.com/office/drawing/2014/main" id="{EB5DF544-3908-4325-8828-F31084107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9"/>
        </a:graphicData>
      </a:graphic>
    </xdr:graphicFrame>
    <xdr:clientData/>
  </xdr:oneCellAnchor>
  <xdr:twoCellAnchor>
    <xdr:from>
      <xdr:col>4</xdr:col>
      <xdr:colOff>83819</xdr:colOff>
      <xdr:row>9062</xdr:row>
      <xdr:rowOff>22860</xdr:rowOff>
    </xdr:from>
    <xdr:to>
      <xdr:col>21</xdr:col>
      <xdr:colOff>60960</xdr:colOff>
      <xdr:row>9074</xdr:row>
      <xdr:rowOff>112734</xdr:rowOff>
    </xdr:to>
    <xdr:graphicFrame macro="">
      <xdr:nvGraphicFramePr>
        <xdr:cNvPr id="944" name="Gráfico 943">
          <a:extLst>
            <a:ext uri="{FF2B5EF4-FFF2-40B4-BE49-F238E27FC236}">
              <a16:creationId xmlns:a16="http://schemas.microsoft.com/office/drawing/2014/main" id="{6BCE5E44-94F2-4EF4-8880-DF5B98848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0"/>
        </a:graphicData>
      </a:graphic>
    </xdr:graphicFrame>
    <xdr:clientData/>
  </xdr:two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45" name="Imagem 27">
          <a:extLst>
            <a:ext uri="{FF2B5EF4-FFF2-40B4-BE49-F238E27FC236}">
              <a16:creationId xmlns:a16="http://schemas.microsoft.com/office/drawing/2014/main" id="{7410AC26-8C84-4F9F-8641-C66DB668F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46" name="Imagem 27">
          <a:extLst>
            <a:ext uri="{FF2B5EF4-FFF2-40B4-BE49-F238E27FC236}">
              <a16:creationId xmlns:a16="http://schemas.microsoft.com/office/drawing/2014/main" id="{0F48A2B7-408C-4A50-9B74-B23D3DE8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47" name="Imagem 27">
          <a:extLst>
            <a:ext uri="{FF2B5EF4-FFF2-40B4-BE49-F238E27FC236}">
              <a16:creationId xmlns:a16="http://schemas.microsoft.com/office/drawing/2014/main" id="{7F4370F7-4FE1-4337-87B6-DDCA8A0F5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48" name="Imagem 27">
          <a:extLst>
            <a:ext uri="{FF2B5EF4-FFF2-40B4-BE49-F238E27FC236}">
              <a16:creationId xmlns:a16="http://schemas.microsoft.com/office/drawing/2014/main" id="{8CA98B67-A399-410E-997E-5EC3E1B1D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9062</xdr:row>
      <xdr:rowOff>0</xdr:rowOff>
    </xdr:from>
    <xdr:to>
      <xdr:col>21</xdr:col>
      <xdr:colOff>99060</xdr:colOff>
      <xdr:row>9074</xdr:row>
      <xdr:rowOff>97494</xdr:rowOff>
    </xdr:to>
    <xdr:graphicFrame macro="">
      <xdr:nvGraphicFramePr>
        <xdr:cNvPr id="949" name="Gráfico 948">
          <a:extLst>
            <a:ext uri="{FF2B5EF4-FFF2-40B4-BE49-F238E27FC236}">
              <a16:creationId xmlns:a16="http://schemas.microsoft.com/office/drawing/2014/main" id="{9AB3CE73-728E-4301-9BD2-4093580E9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1"/>
        </a:graphicData>
      </a:graphic>
    </xdr:graphicFrame>
    <xdr:clientData/>
  </xdr:two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0" name="Imagem 27">
          <a:extLst>
            <a:ext uri="{FF2B5EF4-FFF2-40B4-BE49-F238E27FC236}">
              <a16:creationId xmlns:a16="http://schemas.microsoft.com/office/drawing/2014/main" id="{F34CF1DE-2B20-4258-8C17-123E760AD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1" name="Imagem 27">
          <a:extLst>
            <a:ext uri="{FF2B5EF4-FFF2-40B4-BE49-F238E27FC236}">
              <a16:creationId xmlns:a16="http://schemas.microsoft.com/office/drawing/2014/main" id="{BD18D828-90A4-45B6-9083-3E9DD49E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2" name="Imagem 27">
          <a:extLst>
            <a:ext uri="{FF2B5EF4-FFF2-40B4-BE49-F238E27FC236}">
              <a16:creationId xmlns:a16="http://schemas.microsoft.com/office/drawing/2014/main" id="{4AD09EAC-8438-4EE2-A6A6-F216E22CB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3" name="Imagem 27">
          <a:extLst>
            <a:ext uri="{FF2B5EF4-FFF2-40B4-BE49-F238E27FC236}">
              <a16:creationId xmlns:a16="http://schemas.microsoft.com/office/drawing/2014/main" id="{F684D799-A986-4632-87EA-C956CF3F0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9037</xdr:row>
      <xdr:rowOff>60961</xdr:rowOff>
    </xdr:from>
    <xdr:ext cx="13921740" cy="4251960"/>
    <xdr:graphicFrame macro="">
      <xdr:nvGraphicFramePr>
        <xdr:cNvPr id="954" name="Gráfico 953">
          <a:extLst>
            <a:ext uri="{FF2B5EF4-FFF2-40B4-BE49-F238E27FC236}">
              <a16:creationId xmlns:a16="http://schemas.microsoft.com/office/drawing/2014/main" id="{E4BD0DDB-9803-4F94-AE4B-E0079CCD8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2"/>
        </a:graphicData>
      </a:graphic>
    </xdr:graphicFrame>
    <xdr:clientData/>
  </xdr:oneCellAnchor>
  <xdr:twoCellAnchor>
    <xdr:from>
      <xdr:col>4</xdr:col>
      <xdr:colOff>83819</xdr:colOff>
      <xdr:row>9062</xdr:row>
      <xdr:rowOff>22860</xdr:rowOff>
    </xdr:from>
    <xdr:to>
      <xdr:col>21</xdr:col>
      <xdr:colOff>60960</xdr:colOff>
      <xdr:row>9074</xdr:row>
      <xdr:rowOff>112734</xdr:rowOff>
    </xdr:to>
    <xdr:graphicFrame macro="">
      <xdr:nvGraphicFramePr>
        <xdr:cNvPr id="955" name="Gráfico 954">
          <a:extLst>
            <a:ext uri="{FF2B5EF4-FFF2-40B4-BE49-F238E27FC236}">
              <a16:creationId xmlns:a16="http://schemas.microsoft.com/office/drawing/2014/main" id="{071D9C70-0218-4D66-9F67-1DF5D3B43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3"/>
        </a:graphicData>
      </a:graphic>
    </xdr:graphicFrame>
    <xdr:clientData/>
  </xdr:two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6" name="Imagem 27">
          <a:extLst>
            <a:ext uri="{FF2B5EF4-FFF2-40B4-BE49-F238E27FC236}">
              <a16:creationId xmlns:a16="http://schemas.microsoft.com/office/drawing/2014/main" id="{69630E52-29E5-4979-9729-953D59671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7" name="Imagem 27">
          <a:extLst>
            <a:ext uri="{FF2B5EF4-FFF2-40B4-BE49-F238E27FC236}">
              <a16:creationId xmlns:a16="http://schemas.microsoft.com/office/drawing/2014/main" id="{B076027B-5FDF-41B2-961B-25DCA3E7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8" name="Imagem 27">
          <a:extLst>
            <a:ext uri="{FF2B5EF4-FFF2-40B4-BE49-F238E27FC236}">
              <a16:creationId xmlns:a16="http://schemas.microsoft.com/office/drawing/2014/main" id="{ACA4B94D-6B07-4407-B0A3-641A2E218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9005</xdr:row>
      <xdr:rowOff>80285</xdr:rowOff>
    </xdr:from>
    <xdr:ext cx="891266" cy="852589"/>
    <xdr:pic>
      <xdr:nvPicPr>
        <xdr:cNvPr id="959" name="Imagem 27">
          <a:extLst>
            <a:ext uri="{FF2B5EF4-FFF2-40B4-BE49-F238E27FC236}">
              <a16:creationId xmlns:a16="http://schemas.microsoft.com/office/drawing/2014/main" id="{E2870BDF-05C5-422B-8F69-0B94977E2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8815116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9061</xdr:row>
      <xdr:rowOff>175260</xdr:rowOff>
    </xdr:from>
    <xdr:to>
      <xdr:col>21</xdr:col>
      <xdr:colOff>129540</xdr:colOff>
      <xdr:row>9074</xdr:row>
      <xdr:rowOff>89874</xdr:rowOff>
    </xdr:to>
    <xdr:graphicFrame macro="">
      <xdr:nvGraphicFramePr>
        <xdr:cNvPr id="960" name="Gráfico 959">
          <a:extLst>
            <a:ext uri="{FF2B5EF4-FFF2-40B4-BE49-F238E27FC236}">
              <a16:creationId xmlns:a16="http://schemas.microsoft.com/office/drawing/2014/main" id="{71B40905-4B93-4AE2-BC1D-EE436EFAF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4"/>
        </a:graphicData>
      </a:graphic>
    </xdr:graphicFrame>
    <xdr:clientData/>
  </xdr:two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61" name="Imagem 27">
          <a:extLst>
            <a:ext uri="{FF2B5EF4-FFF2-40B4-BE49-F238E27FC236}">
              <a16:creationId xmlns:a16="http://schemas.microsoft.com/office/drawing/2014/main" id="{E9BF78A5-2786-4EC7-815C-BFF49C6D3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62" name="Imagem 27">
          <a:extLst>
            <a:ext uri="{FF2B5EF4-FFF2-40B4-BE49-F238E27FC236}">
              <a16:creationId xmlns:a16="http://schemas.microsoft.com/office/drawing/2014/main" id="{453D1165-6CBF-4702-8004-A81F5B983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63" name="Imagem 27">
          <a:extLst>
            <a:ext uri="{FF2B5EF4-FFF2-40B4-BE49-F238E27FC236}">
              <a16:creationId xmlns:a16="http://schemas.microsoft.com/office/drawing/2014/main" id="{0276C96A-E8F7-4A88-93D2-BD6DA7E9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64" name="Imagem 27">
          <a:extLst>
            <a:ext uri="{FF2B5EF4-FFF2-40B4-BE49-F238E27FC236}">
              <a16:creationId xmlns:a16="http://schemas.microsoft.com/office/drawing/2014/main" id="{85C6B5C6-830B-4B4C-BEB0-2F0AA2A25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9137</xdr:row>
      <xdr:rowOff>60961</xdr:rowOff>
    </xdr:from>
    <xdr:ext cx="13921740" cy="4251960"/>
    <xdr:graphicFrame macro="">
      <xdr:nvGraphicFramePr>
        <xdr:cNvPr id="965" name="Gráfico 964">
          <a:extLst>
            <a:ext uri="{FF2B5EF4-FFF2-40B4-BE49-F238E27FC236}">
              <a16:creationId xmlns:a16="http://schemas.microsoft.com/office/drawing/2014/main" id="{60F23A33-5612-476C-A79A-35FC123FC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5"/>
        </a:graphicData>
      </a:graphic>
    </xdr:graphicFrame>
    <xdr:clientData/>
  </xdr:oneCellAnchor>
  <xdr:twoCellAnchor>
    <xdr:from>
      <xdr:col>4</xdr:col>
      <xdr:colOff>83819</xdr:colOff>
      <xdr:row>9162</xdr:row>
      <xdr:rowOff>22860</xdr:rowOff>
    </xdr:from>
    <xdr:to>
      <xdr:col>21</xdr:col>
      <xdr:colOff>60960</xdr:colOff>
      <xdr:row>9174</xdr:row>
      <xdr:rowOff>112734</xdr:rowOff>
    </xdr:to>
    <xdr:graphicFrame macro="">
      <xdr:nvGraphicFramePr>
        <xdr:cNvPr id="966" name="Gráfico 965">
          <a:extLst>
            <a:ext uri="{FF2B5EF4-FFF2-40B4-BE49-F238E27FC236}">
              <a16:creationId xmlns:a16="http://schemas.microsoft.com/office/drawing/2014/main" id="{0E473114-91CF-44F8-AC60-FC943E87EE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6"/>
        </a:graphicData>
      </a:graphic>
    </xdr:graphicFrame>
    <xdr:clientData/>
  </xdr:two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67" name="Imagem 27">
          <a:extLst>
            <a:ext uri="{FF2B5EF4-FFF2-40B4-BE49-F238E27FC236}">
              <a16:creationId xmlns:a16="http://schemas.microsoft.com/office/drawing/2014/main" id="{3432A2D4-500E-42E4-B51A-E884DC936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68" name="Imagem 27">
          <a:extLst>
            <a:ext uri="{FF2B5EF4-FFF2-40B4-BE49-F238E27FC236}">
              <a16:creationId xmlns:a16="http://schemas.microsoft.com/office/drawing/2014/main" id="{790E860C-9A74-47BA-90FF-F87C7B4BC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69" name="Imagem 27">
          <a:extLst>
            <a:ext uri="{FF2B5EF4-FFF2-40B4-BE49-F238E27FC236}">
              <a16:creationId xmlns:a16="http://schemas.microsoft.com/office/drawing/2014/main" id="{1DD5A05A-5EE5-42DD-9844-BAD38063D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70" name="Imagem 27">
          <a:extLst>
            <a:ext uri="{FF2B5EF4-FFF2-40B4-BE49-F238E27FC236}">
              <a16:creationId xmlns:a16="http://schemas.microsoft.com/office/drawing/2014/main" id="{89994AA1-D8A2-4525-BFB0-218602386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9162</xdr:row>
      <xdr:rowOff>0</xdr:rowOff>
    </xdr:from>
    <xdr:to>
      <xdr:col>21</xdr:col>
      <xdr:colOff>99060</xdr:colOff>
      <xdr:row>9174</xdr:row>
      <xdr:rowOff>97494</xdr:rowOff>
    </xdr:to>
    <xdr:graphicFrame macro="">
      <xdr:nvGraphicFramePr>
        <xdr:cNvPr id="971" name="Gráfico 970">
          <a:extLst>
            <a:ext uri="{FF2B5EF4-FFF2-40B4-BE49-F238E27FC236}">
              <a16:creationId xmlns:a16="http://schemas.microsoft.com/office/drawing/2014/main" id="{83D77512-506F-4BB0-8917-B459364E1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7"/>
        </a:graphicData>
      </a:graphic>
    </xdr:graphicFrame>
    <xdr:clientData/>
  </xdr:two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72" name="Imagem 27">
          <a:extLst>
            <a:ext uri="{FF2B5EF4-FFF2-40B4-BE49-F238E27FC236}">
              <a16:creationId xmlns:a16="http://schemas.microsoft.com/office/drawing/2014/main" id="{2427BE76-E67A-4A4D-A5AF-ABC517AD2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73" name="Imagem 27">
          <a:extLst>
            <a:ext uri="{FF2B5EF4-FFF2-40B4-BE49-F238E27FC236}">
              <a16:creationId xmlns:a16="http://schemas.microsoft.com/office/drawing/2014/main" id="{E39F316F-0A53-49CC-BF50-4B227480D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74" name="Imagem 27">
          <a:extLst>
            <a:ext uri="{FF2B5EF4-FFF2-40B4-BE49-F238E27FC236}">
              <a16:creationId xmlns:a16="http://schemas.microsoft.com/office/drawing/2014/main" id="{EF75E5B1-995F-4304-B865-C66821E07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75" name="Imagem 27">
          <a:extLst>
            <a:ext uri="{FF2B5EF4-FFF2-40B4-BE49-F238E27FC236}">
              <a16:creationId xmlns:a16="http://schemas.microsoft.com/office/drawing/2014/main" id="{034C7AD0-E15B-4BFF-B574-62CC0EE9C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9137</xdr:row>
      <xdr:rowOff>60961</xdr:rowOff>
    </xdr:from>
    <xdr:ext cx="13921740" cy="4251960"/>
    <xdr:graphicFrame macro="">
      <xdr:nvGraphicFramePr>
        <xdr:cNvPr id="976" name="Gráfico 975">
          <a:extLst>
            <a:ext uri="{FF2B5EF4-FFF2-40B4-BE49-F238E27FC236}">
              <a16:creationId xmlns:a16="http://schemas.microsoft.com/office/drawing/2014/main" id="{54BFCCEE-9A03-40B9-AB3F-BAC48D5C7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8"/>
        </a:graphicData>
      </a:graphic>
    </xdr:graphicFrame>
    <xdr:clientData/>
  </xdr:oneCellAnchor>
  <xdr:twoCellAnchor>
    <xdr:from>
      <xdr:col>4</xdr:col>
      <xdr:colOff>83819</xdr:colOff>
      <xdr:row>9162</xdr:row>
      <xdr:rowOff>22860</xdr:rowOff>
    </xdr:from>
    <xdr:to>
      <xdr:col>21</xdr:col>
      <xdr:colOff>60960</xdr:colOff>
      <xdr:row>9174</xdr:row>
      <xdr:rowOff>112734</xdr:rowOff>
    </xdr:to>
    <xdr:graphicFrame macro="">
      <xdr:nvGraphicFramePr>
        <xdr:cNvPr id="977" name="Gráfico 976">
          <a:extLst>
            <a:ext uri="{FF2B5EF4-FFF2-40B4-BE49-F238E27FC236}">
              <a16:creationId xmlns:a16="http://schemas.microsoft.com/office/drawing/2014/main" id="{E3791655-CD54-4D16-8AC8-E1FD60941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9"/>
        </a:graphicData>
      </a:graphic>
    </xdr:graphicFrame>
    <xdr:clientData/>
  </xdr:two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78" name="Imagem 27">
          <a:extLst>
            <a:ext uri="{FF2B5EF4-FFF2-40B4-BE49-F238E27FC236}">
              <a16:creationId xmlns:a16="http://schemas.microsoft.com/office/drawing/2014/main" id="{FD0D379B-6CA5-499A-BF1C-DB5DAC4E0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79" name="Imagem 27">
          <a:extLst>
            <a:ext uri="{FF2B5EF4-FFF2-40B4-BE49-F238E27FC236}">
              <a16:creationId xmlns:a16="http://schemas.microsoft.com/office/drawing/2014/main" id="{2DF3A588-84F8-4F7A-A467-67CAA2C02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80" name="Imagem 27">
          <a:extLst>
            <a:ext uri="{FF2B5EF4-FFF2-40B4-BE49-F238E27FC236}">
              <a16:creationId xmlns:a16="http://schemas.microsoft.com/office/drawing/2014/main" id="{9BCC3EA9-E070-4203-8D10-3C1DCEA8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9105</xdr:row>
      <xdr:rowOff>80285</xdr:rowOff>
    </xdr:from>
    <xdr:ext cx="891266" cy="852589"/>
    <xdr:pic>
      <xdr:nvPicPr>
        <xdr:cNvPr id="981" name="Imagem 27">
          <a:extLst>
            <a:ext uri="{FF2B5EF4-FFF2-40B4-BE49-F238E27FC236}">
              <a16:creationId xmlns:a16="http://schemas.microsoft.com/office/drawing/2014/main" id="{58858BB0-890B-428E-A0BB-7AE4D74C1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026037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9161</xdr:row>
      <xdr:rowOff>175260</xdr:rowOff>
    </xdr:from>
    <xdr:to>
      <xdr:col>21</xdr:col>
      <xdr:colOff>129540</xdr:colOff>
      <xdr:row>9174</xdr:row>
      <xdr:rowOff>89874</xdr:rowOff>
    </xdr:to>
    <xdr:graphicFrame macro="">
      <xdr:nvGraphicFramePr>
        <xdr:cNvPr id="982" name="Gráfico 981">
          <a:extLst>
            <a:ext uri="{FF2B5EF4-FFF2-40B4-BE49-F238E27FC236}">
              <a16:creationId xmlns:a16="http://schemas.microsoft.com/office/drawing/2014/main" id="{8B576196-CC8D-47B2-8AF8-28E843A12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0"/>
        </a:graphicData>
      </a:graphic>
    </xdr:graphicFrame>
    <xdr:clientData/>
  </xdr:two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83" name="Imagem 27">
          <a:extLst>
            <a:ext uri="{FF2B5EF4-FFF2-40B4-BE49-F238E27FC236}">
              <a16:creationId xmlns:a16="http://schemas.microsoft.com/office/drawing/2014/main" id="{DFA780B6-7562-4932-A947-D8492EB0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84" name="Imagem 27">
          <a:extLst>
            <a:ext uri="{FF2B5EF4-FFF2-40B4-BE49-F238E27FC236}">
              <a16:creationId xmlns:a16="http://schemas.microsoft.com/office/drawing/2014/main" id="{9324D3D5-2CCC-47C9-9AC7-5817CFB8B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85" name="Imagem 27">
          <a:extLst>
            <a:ext uri="{FF2B5EF4-FFF2-40B4-BE49-F238E27FC236}">
              <a16:creationId xmlns:a16="http://schemas.microsoft.com/office/drawing/2014/main" id="{B95A1DB0-27CD-4637-9F42-F46CDFE2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86" name="Imagem 27">
          <a:extLst>
            <a:ext uri="{FF2B5EF4-FFF2-40B4-BE49-F238E27FC236}">
              <a16:creationId xmlns:a16="http://schemas.microsoft.com/office/drawing/2014/main" id="{B06BAE18-A3F1-4D72-BA8E-128DBCB2C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9237</xdr:row>
      <xdr:rowOff>60961</xdr:rowOff>
    </xdr:from>
    <xdr:ext cx="13921740" cy="4251960"/>
    <xdr:graphicFrame macro="">
      <xdr:nvGraphicFramePr>
        <xdr:cNvPr id="987" name="Gráfico 986">
          <a:extLst>
            <a:ext uri="{FF2B5EF4-FFF2-40B4-BE49-F238E27FC236}">
              <a16:creationId xmlns:a16="http://schemas.microsoft.com/office/drawing/2014/main" id="{4AF38892-0816-47A7-B145-C19640685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1"/>
        </a:graphicData>
      </a:graphic>
    </xdr:graphicFrame>
    <xdr:clientData/>
  </xdr:oneCellAnchor>
  <xdr:twoCellAnchor>
    <xdr:from>
      <xdr:col>4</xdr:col>
      <xdr:colOff>83819</xdr:colOff>
      <xdr:row>9262</xdr:row>
      <xdr:rowOff>22860</xdr:rowOff>
    </xdr:from>
    <xdr:to>
      <xdr:col>21</xdr:col>
      <xdr:colOff>60960</xdr:colOff>
      <xdr:row>9274</xdr:row>
      <xdr:rowOff>112734</xdr:rowOff>
    </xdr:to>
    <xdr:graphicFrame macro="">
      <xdr:nvGraphicFramePr>
        <xdr:cNvPr id="988" name="Gráfico 987">
          <a:extLst>
            <a:ext uri="{FF2B5EF4-FFF2-40B4-BE49-F238E27FC236}">
              <a16:creationId xmlns:a16="http://schemas.microsoft.com/office/drawing/2014/main" id="{0F15910A-EF91-48F0-ACDD-6575CB75F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2"/>
        </a:graphicData>
      </a:graphic>
    </xdr:graphicFrame>
    <xdr:clientData/>
  </xdr:two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89" name="Imagem 27">
          <a:extLst>
            <a:ext uri="{FF2B5EF4-FFF2-40B4-BE49-F238E27FC236}">
              <a16:creationId xmlns:a16="http://schemas.microsoft.com/office/drawing/2014/main" id="{37DF06F1-0AC9-4A71-BCC2-D55726B90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90" name="Imagem 27">
          <a:extLst>
            <a:ext uri="{FF2B5EF4-FFF2-40B4-BE49-F238E27FC236}">
              <a16:creationId xmlns:a16="http://schemas.microsoft.com/office/drawing/2014/main" id="{7E98F4A9-E514-495D-B9BB-D5D4D66A4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91" name="Imagem 27">
          <a:extLst>
            <a:ext uri="{FF2B5EF4-FFF2-40B4-BE49-F238E27FC236}">
              <a16:creationId xmlns:a16="http://schemas.microsoft.com/office/drawing/2014/main" id="{D058100F-0E93-4705-88DD-9AF0D91BB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92" name="Imagem 27">
          <a:extLst>
            <a:ext uri="{FF2B5EF4-FFF2-40B4-BE49-F238E27FC236}">
              <a16:creationId xmlns:a16="http://schemas.microsoft.com/office/drawing/2014/main" id="{8AADDCD0-79A4-45A0-BD89-8E1CC8DB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9262</xdr:row>
      <xdr:rowOff>0</xdr:rowOff>
    </xdr:from>
    <xdr:to>
      <xdr:col>21</xdr:col>
      <xdr:colOff>99060</xdr:colOff>
      <xdr:row>9274</xdr:row>
      <xdr:rowOff>97494</xdr:rowOff>
    </xdr:to>
    <xdr:graphicFrame macro="">
      <xdr:nvGraphicFramePr>
        <xdr:cNvPr id="993" name="Gráfico 992">
          <a:extLst>
            <a:ext uri="{FF2B5EF4-FFF2-40B4-BE49-F238E27FC236}">
              <a16:creationId xmlns:a16="http://schemas.microsoft.com/office/drawing/2014/main" id="{BCD737A8-72C9-479A-9B9B-8F928FB19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3"/>
        </a:graphicData>
      </a:graphic>
    </xdr:graphicFrame>
    <xdr:clientData/>
  </xdr:two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94" name="Imagem 27">
          <a:extLst>
            <a:ext uri="{FF2B5EF4-FFF2-40B4-BE49-F238E27FC236}">
              <a16:creationId xmlns:a16="http://schemas.microsoft.com/office/drawing/2014/main" id="{AE69DB10-93A8-4A05-83C6-C416EE30B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95" name="Imagem 27">
          <a:extLst>
            <a:ext uri="{FF2B5EF4-FFF2-40B4-BE49-F238E27FC236}">
              <a16:creationId xmlns:a16="http://schemas.microsoft.com/office/drawing/2014/main" id="{996DC648-34E0-428A-A984-F9579C8F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96" name="Imagem 27">
          <a:extLst>
            <a:ext uri="{FF2B5EF4-FFF2-40B4-BE49-F238E27FC236}">
              <a16:creationId xmlns:a16="http://schemas.microsoft.com/office/drawing/2014/main" id="{F035CB86-A35E-4057-BB4D-B76E37615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997" name="Imagem 27">
          <a:extLst>
            <a:ext uri="{FF2B5EF4-FFF2-40B4-BE49-F238E27FC236}">
              <a16:creationId xmlns:a16="http://schemas.microsoft.com/office/drawing/2014/main" id="{864433F2-47ED-41CB-A0B9-591DDC11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9237</xdr:row>
      <xdr:rowOff>60961</xdr:rowOff>
    </xdr:from>
    <xdr:ext cx="13921740" cy="4251960"/>
    <xdr:graphicFrame macro="">
      <xdr:nvGraphicFramePr>
        <xdr:cNvPr id="998" name="Gráfico 997">
          <a:extLst>
            <a:ext uri="{FF2B5EF4-FFF2-40B4-BE49-F238E27FC236}">
              <a16:creationId xmlns:a16="http://schemas.microsoft.com/office/drawing/2014/main" id="{58B76FE2-6D0D-4C28-BC7C-D8674E674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4"/>
        </a:graphicData>
      </a:graphic>
    </xdr:graphicFrame>
    <xdr:clientData/>
  </xdr:oneCellAnchor>
  <xdr:twoCellAnchor>
    <xdr:from>
      <xdr:col>4</xdr:col>
      <xdr:colOff>83819</xdr:colOff>
      <xdr:row>9262</xdr:row>
      <xdr:rowOff>22860</xdr:rowOff>
    </xdr:from>
    <xdr:to>
      <xdr:col>21</xdr:col>
      <xdr:colOff>60960</xdr:colOff>
      <xdr:row>9274</xdr:row>
      <xdr:rowOff>112734</xdr:rowOff>
    </xdr:to>
    <xdr:graphicFrame macro="">
      <xdr:nvGraphicFramePr>
        <xdr:cNvPr id="999" name="Gráfico 998">
          <a:extLst>
            <a:ext uri="{FF2B5EF4-FFF2-40B4-BE49-F238E27FC236}">
              <a16:creationId xmlns:a16="http://schemas.microsoft.com/office/drawing/2014/main" id="{9DF0EC5E-B2F3-4489-91BC-2A1F7FFA5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5"/>
        </a:graphicData>
      </a:graphic>
    </xdr:graphicFrame>
    <xdr:clientData/>
  </xdr:two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1000" name="Imagem 27">
          <a:extLst>
            <a:ext uri="{FF2B5EF4-FFF2-40B4-BE49-F238E27FC236}">
              <a16:creationId xmlns:a16="http://schemas.microsoft.com/office/drawing/2014/main" id="{2666D06E-0788-4D1C-9FBD-0276AA0D9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1001" name="Imagem 27">
          <a:extLst>
            <a:ext uri="{FF2B5EF4-FFF2-40B4-BE49-F238E27FC236}">
              <a16:creationId xmlns:a16="http://schemas.microsoft.com/office/drawing/2014/main" id="{C82AC0CF-9278-483F-98D5-7CC8D57B0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1002" name="Imagem 27">
          <a:extLst>
            <a:ext uri="{FF2B5EF4-FFF2-40B4-BE49-F238E27FC236}">
              <a16:creationId xmlns:a16="http://schemas.microsoft.com/office/drawing/2014/main" id="{36202229-3536-4634-99E4-8178FC9E4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9205</xdr:row>
      <xdr:rowOff>80285</xdr:rowOff>
    </xdr:from>
    <xdr:ext cx="891266" cy="852589"/>
    <xdr:pic>
      <xdr:nvPicPr>
        <xdr:cNvPr id="1003" name="Imagem 27">
          <a:extLst>
            <a:ext uri="{FF2B5EF4-FFF2-40B4-BE49-F238E27FC236}">
              <a16:creationId xmlns:a16="http://schemas.microsoft.com/office/drawing/2014/main" id="{D8967000-5894-4C17-B27F-0EE1AB181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2369594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9261</xdr:row>
      <xdr:rowOff>175260</xdr:rowOff>
    </xdr:from>
    <xdr:to>
      <xdr:col>21</xdr:col>
      <xdr:colOff>129540</xdr:colOff>
      <xdr:row>9274</xdr:row>
      <xdr:rowOff>89874</xdr:rowOff>
    </xdr:to>
    <xdr:graphicFrame macro="">
      <xdr:nvGraphicFramePr>
        <xdr:cNvPr id="1004" name="Gráfico 1003">
          <a:extLst>
            <a:ext uri="{FF2B5EF4-FFF2-40B4-BE49-F238E27FC236}">
              <a16:creationId xmlns:a16="http://schemas.microsoft.com/office/drawing/2014/main" id="{B7FAAD54-9DDF-4CAC-AF3B-E1F1D630A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6"/>
        </a:graphicData>
      </a:graphic>
    </xdr:graphicFrame>
    <xdr:clientData/>
  </xdr:two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05" name="Imagem 27">
          <a:extLst>
            <a:ext uri="{FF2B5EF4-FFF2-40B4-BE49-F238E27FC236}">
              <a16:creationId xmlns:a16="http://schemas.microsoft.com/office/drawing/2014/main" id="{7C83F966-C46E-45C4-B09E-00B8F34F0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06" name="Imagem 27">
          <a:extLst>
            <a:ext uri="{FF2B5EF4-FFF2-40B4-BE49-F238E27FC236}">
              <a16:creationId xmlns:a16="http://schemas.microsoft.com/office/drawing/2014/main" id="{E66F0378-57B5-45AF-8F4D-6CE98A333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07" name="Imagem 27">
          <a:extLst>
            <a:ext uri="{FF2B5EF4-FFF2-40B4-BE49-F238E27FC236}">
              <a16:creationId xmlns:a16="http://schemas.microsoft.com/office/drawing/2014/main" id="{D0C44196-3F2D-48CA-AD4E-8D769E5EE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08" name="Imagem 27">
          <a:extLst>
            <a:ext uri="{FF2B5EF4-FFF2-40B4-BE49-F238E27FC236}">
              <a16:creationId xmlns:a16="http://schemas.microsoft.com/office/drawing/2014/main" id="{84AC7490-A257-4BAF-9EF1-75EE5CF3F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9337</xdr:row>
      <xdr:rowOff>60961</xdr:rowOff>
    </xdr:from>
    <xdr:ext cx="13921740" cy="4251960"/>
    <xdr:graphicFrame macro="">
      <xdr:nvGraphicFramePr>
        <xdr:cNvPr id="1009" name="Gráfico 1008">
          <a:extLst>
            <a:ext uri="{FF2B5EF4-FFF2-40B4-BE49-F238E27FC236}">
              <a16:creationId xmlns:a16="http://schemas.microsoft.com/office/drawing/2014/main" id="{3731EC02-316D-4752-A92D-A96F5366C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7"/>
        </a:graphicData>
      </a:graphic>
    </xdr:graphicFrame>
    <xdr:clientData/>
  </xdr:oneCellAnchor>
  <xdr:twoCellAnchor>
    <xdr:from>
      <xdr:col>4</xdr:col>
      <xdr:colOff>83819</xdr:colOff>
      <xdr:row>9362</xdr:row>
      <xdr:rowOff>22860</xdr:rowOff>
    </xdr:from>
    <xdr:to>
      <xdr:col>21</xdr:col>
      <xdr:colOff>60960</xdr:colOff>
      <xdr:row>9374</xdr:row>
      <xdr:rowOff>112734</xdr:rowOff>
    </xdr:to>
    <xdr:graphicFrame macro="">
      <xdr:nvGraphicFramePr>
        <xdr:cNvPr id="1010" name="Gráfico 1009">
          <a:extLst>
            <a:ext uri="{FF2B5EF4-FFF2-40B4-BE49-F238E27FC236}">
              <a16:creationId xmlns:a16="http://schemas.microsoft.com/office/drawing/2014/main" id="{DD9BC024-D99C-4176-B7CA-E2805ED36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8"/>
        </a:graphicData>
      </a:graphic>
    </xdr:graphicFrame>
    <xdr:clientData/>
  </xdr:two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1" name="Imagem 27">
          <a:extLst>
            <a:ext uri="{FF2B5EF4-FFF2-40B4-BE49-F238E27FC236}">
              <a16:creationId xmlns:a16="http://schemas.microsoft.com/office/drawing/2014/main" id="{B6C50D49-CDE5-40A8-844F-1693993A4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2" name="Imagem 27">
          <a:extLst>
            <a:ext uri="{FF2B5EF4-FFF2-40B4-BE49-F238E27FC236}">
              <a16:creationId xmlns:a16="http://schemas.microsoft.com/office/drawing/2014/main" id="{5068B9D1-58B2-4589-86A9-6329CF0E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3" name="Imagem 27">
          <a:extLst>
            <a:ext uri="{FF2B5EF4-FFF2-40B4-BE49-F238E27FC236}">
              <a16:creationId xmlns:a16="http://schemas.microsoft.com/office/drawing/2014/main" id="{2817F5A7-ECE5-48C8-9FC8-EE1D4ED3E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4" name="Imagem 27">
          <a:extLst>
            <a:ext uri="{FF2B5EF4-FFF2-40B4-BE49-F238E27FC236}">
              <a16:creationId xmlns:a16="http://schemas.microsoft.com/office/drawing/2014/main" id="{F759FA19-41AB-4C0C-925C-6AE4AE92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9362</xdr:row>
      <xdr:rowOff>0</xdr:rowOff>
    </xdr:from>
    <xdr:to>
      <xdr:col>21</xdr:col>
      <xdr:colOff>99060</xdr:colOff>
      <xdr:row>9374</xdr:row>
      <xdr:rowOff>97494</xdr:rowOff>
    </xdr:to>
    <xdr:graphicFrame macro="">
      <xdr:nvGraphicFramePr>
        <xdr:cNvPr id="1015" name="Gráfico 1014">
          <a:extLst>
            <a:ext uri="{FF2B5EF4-FFF2-40B4-BE49-F238E27FC236}">
              <a16:creationId xmlns:a16="http://schemas.microsoft.com/office/drawing/2014/main" id="{660276D8-F1D9-4E28-BEDA-26B3BEBE1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9"/>
        </a:graphicData>
      </a:graphic>
    </xdr:graphicFrame>
    <xdr:clientData/>
  </xdr:two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6" name="Imagem 27">
          <a:extLst>
            <a:ext uri="{FF2B5EF4-FFF2-40B4-BE49-F238E27FC236}">
              <a16:creationId xmlns:a16="http://schemas.microsoft.com/office/drawing/2014/main" id="{485F6A8A-9249-4D08-B0D5-2251F947A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7" name="Imagem 27">
          <a:extLst>
            <a:ext uri="{FF2B5EF4-FFF2-40B4-BE49-F238E27FC236}">
              <a16:creationId xmlns:a16="http://schemas.microsoft.com/office/drawing/2014/main" id="{742713B5-E22C-4597-956F-CF104EA41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8" name="Imagem 27">
          <a:extLst>
            <a:ext uri="{FF2B5EF4-FFF2-40B4-BE49-F238E27FC236}">
              <a16:creationId xmlns:a16="http://schemas.microsoft.com/office/drawing/2014/main" id="{3E11B41F-7549-40B0-BC79-B3655F8B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19" name="Imagem 27">
          <a:extLst>
            <a:ext uri="{FF2B5EF4-FFF2-40B4-BE49-F238E27FC236}">
              <a16:creationId xmlns:a16="http://schemas.microsoft.com/office/drawing/2014/main" id="{D6D1EF46-83F3-4A6B-9295-38FCF24E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9337</xdr:row>
      <xdr:rowOff>60961</xdr:rowOff>
    </xdr:from>
    <xdr:ext cx="13921740" cy="4251960"/>
    <xdr:graphicFrame macro="">
      <xdr:nvGraphicFramePr>
        <xdr:cNvPr id="1020" name="Gráfico 1019">
          <a:extLst>
            <a:ext uri="{FF2B5EF4-FFF2-40B4-BE49-F238E27FC236}">
              <a16:creationId xmlns:a16="http://schemas.microsoft.com/office/drawing/2014/main" id="{11ED1C78-D72E-44D4-ABEC-A1930F7CD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0"/>
        </a:graphicData>
      </a:graphic>
    </xdr:graphicFrame>
    <xdr:clientData/>
  </xdr:oneCellAnchor>
  <xdr:twoCellAnchor>
    <xdr:from>
      <xdr:col>4</xdr:col>
      <xdr:colOff>83819</xdr:colOff>
      <xdr:row>9362</xdr:row>
      <xdr:rowOff>22860</xdr:rowOff>
    </xdr:from>
    <xdr:to>
      <xdr:col>21</xdr:col>
      <xdr:colOff>60960</xdr:colOff>
      <xdr:row>9374</xdr:row>
      <xdr:rowOff>112734</xdr:rowOff>
    </xdr:to>
    <xdr:graphicFrame macro="">
      <xdr:nvGraphicFramePr>
        <xdr:cNvPr id="1021" name="Gráfico 1020">
          <a:extLst>
            <a:ext uri="{FF2B5EF4-FFF2-40B4-BE49-F238E27FC236}">
              <a16:creationId xmlns:a16="http://schemas.microsoft.com/office/drawing/2014/main" id="{E62CF2BA-D91C-449D-BC95-59C4B9618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1"/>
        </a:graphicData>
      </a:graphic>
    </xdr:graphicFrame>
    <xdr:clientData/>
  </xdr:two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22" name="Imagem 27">
          <a:extLst>
            <a:ext uri="{FF2B5EF4-FFF2-40B4-BE49-F238E27FC236}">
              <a16:creationId xmlns:a16="http://schemas.microsoft.com/office/drawing/2014/main" id="{309F3CD7-0205-47B4-8772-98E60688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23" name="Imagem 27">
          <a:extLst>
            <a:ext uri="{FF2B5EF4-FFF2-40B4-BE49-F238E27FC236}">
              <a16:creationId xmlns:a16="http://schemas.microsoft.com/office/drawing/2014/main" id="{A73FCEEB-FD30-4B28-B457-E7F671E5A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24" name="Imagem 27">
          <a:extLst>
            <a:ext uri="{FF2B5EF4-FFF2-40B4-BE49-F238E27FC236}">
              <a16:creationId xmlns:a16="http://schemas.microsoft.com/office/drawing/2014/main" id="{4ACD9180-774D-41B8-994E-5BF719399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9305</xdr:row>
      <xdr:rowOff>80285</xdr:rowOff>
    </xdr:from>
    <xdr:ext cx="891266" cy="852589"/>
    <xdr:pic>
      <xdr:nvPicPr>
        <xdr:cNvPr id="1025" name="Imagem 27">
          <a:extLst>
            <a:ext uri="{FF2B5EF4-FFF2-40B4-BE49-F238E27FC236}">
              <a16:creationId xmlns:a16="http://schemas.microsoft.com/office/drawing/2014/main" id="{FA256949-6E9D-4E32-965E-4A01C4AB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815" y="194478810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9361</xdr:row>
      <xdr:rowOff>175260</xdr:rowOff>
    </xdr:from>
    <xdr:to>
      <xdr:col>21</xdr:col>
      <xdr:colOff>129540</xdr:colOff>
      <xdr:row>9374</xdr:row>
      <xdr:rowOff>89874</xdr:rowOff>
    </xdr:to>
    <xdr:graphicFrame macro="">
      <xdr:nvGraphicFramePr>
        <xdr:cNvPr id="1026" name="Gráfico 1025">
          <a:extLst>
            <a:ext uri="{FF2B5EF4-FFF2-40B4-BE49-F238E27FC236}">
              <a16:creationId xmlns:a16="http://schemas.microsoft.com/office/drawing/2014/main" id="{EDBBC683-12B5-408A-BF72-D2D53C4F2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2"/>
        </a:graphicData>
      </a:graphic>
    </xdr:graphicFrame>
    <xdr:clientData/>
  </xdr:two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27" name="Imagem 27">
          <a:extLst>
            <a:ext uri="{FF2B5EF4-FFF2-40B4-BE49-F238E27FC236}">
              <a16:creationId xmlns:a16="http://schemas.microsoft.com/office/drawing/2014/main" id="{A1249802-4A65-452E-9C52-024E1ECB0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28" name="Imagem 27">
          <a:extLst>
            <a:ext uri="{FF2B5EF4-FFF2-40B4-BE49-F238E27FC236}">
              <a16:creationId xmlns:a16="http://schemas.microsoft.com/office/drawing/2014/main" id="{897F8888-A0D0-4E00-9146-A2FCF7A9C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29" name="Imagem 27">
          <a:extLst>
            <a:ext uri="{FF2B5EF4-FFF2-40B4-BE49-F238E27FC236}">
              <a16:creationId xmlns:a16="http://schemas.microsoft.com/office/drawing/2014/main" id="{B37242D4-53A5-4ED7-AE22-F5002DFE9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30" name="Imagem 27">
          <a:extLst>
            <a:ext uri="{FF2B5EF4-FFF2-40B4-BE49-F238E27FC236}">
              <a16:creationId xmlns:a16="http://schemas.microsoft.com/office/drawing/2014/main" id="{BD7998CA-D7B1-43F1-A830-4ADD596B5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9437</xdr:row>
      <xdr:rowOff>60961</xdr:rowOff>
    </xdr:from>
    <xdr:ext cx="13921740" cy="4251960"/>
    <xdr:graphicFrame macro="">
      <xdr:nvGraphicFramePr>
        <xdr:cNvPr id="1031" name="Gráfico 1030">
          <a:extLst>
            <a:ext uri="{FF2B5EF4-FFF2-40B4-BE49-F238E27FC236}">
              <a16:creationId xmlns:a16="http://schemas.microsoft.com/office/drawing/2014/main" id="{44E132EC-CD83-45D6-B850-3CEE62787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3"/>
        </a:graphicData>
      </a:graphic>
    </xdr:graphicFrame>
    <xdr:clientData/>
  </xdr:oneCellAnchor>
  <xdr:twoCellAnchor>
    <xdr:from>
      <xdr:col>4</xdr:col>
      <xdr:colOff>83819</xdr:colOff>
      <xdr:row>9462</xdr:row>
      <xdr:rowOff>22860</xdr:rowOff>
    </xdr:from>
    <xdr:to>
      <xdr:col>21</xdr:col>
      <xdr:colOff>60960</xdr:colOff>
      <xdr:row>9474</xdr:row>
      <xdr:rowOff>112734</xdr:rowOff>
    </xdr:to>
    <xdr:graphicFrame macro="">
      <xdr:nvGraphicFramePr>
        <xdr:cNvPr id="1032" name="Gráfico 1031">
          <a:extLst>
            <a:ext uri="{FF2B5EF4-FFF2-40B4-BE49-F238E27FC236}">
              <a16:creationId xmlns:a16="http://schemas.microsoft.com/office/drawing/2014/main" id="{958C2D41-D5D0-4A0A-9231-C46A01272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4"/>
        </a:graphicData>
      </a:graphic>
    </xdr:graphicFrame>
    <xdr:clientData/>
  </xdr:two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33" name="Imagem 27">
          <a:extLst>
            <a:ext uri="{FF2B5EF4-FFF2-40B4-BE49-F238E27FC236}">
              <a16:creationId xmlns:a16="http://schemas.microsoft.com/office/drawing/2014/main" id="{9414BCFF-7672-4831-A190-C3A13B9C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34" name="Imagem 27">
          <a:extLst>
            <a:ext uri="{FF2B5EF4-FFF2-40B4-BE49-F238E27FC236}">
              <a16:creationId xmlns:a16="http://schemas.microsoft.com/office/drawing/2014/main" id="{1FE8EA45-C33B-48C0-B5AA-AA68CCE10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35" name="Imagem 27">
          <a:extLst>
            <a:ext uri="{FF2B5EF4-FFF2-40B4-BE49-F238E27FC236}">
              <a16:creationId xmlns:a16="http://schemas.microsoft.com/office/drawing/2014/main" id="{4A4CDF93-512B-48B4-A581-952E0702A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36" name="Imagem 27">
          <a:extLst>
            <a:ext uri="{FF2B5EF4-FFF2-40B4-BE49-F238E27FC236}">
              <a16:creationId xmlns:a16="http://schemas.microsoft.com/office/drawing/2014/main" id="{B35B3629-EAD9-4418-80FD-8CBBDABBB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9462</xdr:row>
      <xdr:rowOff>0</xdr:rowOff>
    </xdr:from>
    <xdr:to>
      <xdr:col>21</xdr:col>
      <xdr:colOff>99060</xdr:colOff>
      <xdr:row>9474</xdr:row>
      <xdr:rowOff>97494</xdr:rowOff>
    </xdr:to>
    <xdr:graphicFrame macro="">
      <xdr:nvGraphicFramePr>
        <xdr:cNvPr id="1037" name="Gráfico 1036">
          <a:extLst>
            <a:ext uri="{FF2B5EF4-FFF2-40B4-BE49-F238E27FC236}">
              <a16:creationId xmlns:a16="http://schemas.microsoft.com/office/drawing/2014/main" id="{D15FC4A0-F8AB-4F62-98CB-971510960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5"/>
        </a:graphicData>
      </a:graphic>
    </xdr:graphicFrame>
    <xdr:clientData/>
  </xdr:two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38" name="Imagem 27">
          <a:extLst>
            <a:ext uri="{FF2B5EF4-FFF2-40B4-BE49-F238E27FC236}">
              <a16:creationId xmlns:a16="http://schemas.microsoft.com/office/drawing/2014/main" id="{BA6C005C-76CA-4C62-AA55-18688D03F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39" name="Imagem 27">
          <a:extLst>
            <a:ext uri="{FF2B5EF4-FFF2-40B4-BE49-F238E27FC236}">
              <a16:creationId xmlns:a16="http://schemas.microsoft.com/office/drawing/2014/main" id="{FBB3DFD4-A71E-45B2-94D6-33A05ECBF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40" name="Imagem 27">
          <a:extLst>
            <a:ext uri="{FF2B5EF4-FFF2-40B4-BE49-F238E27FC236}">
              <a16:creationId xmlns:a16="http://schemas.microsoft.com/office/drawing/2014/main" id="{D569D7CA-84B3-4B4C-9D43-4BB17591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41" name="Imagem 27">
          <a:extLst>
            <a:ext uri="{FF2B5EF4-FFF2-40B4-BE49-F238E27FC236}">
              <a16:creationId xmlns:a16="http://schemas.microsoft.com/office/drawing/2014/main" id="{01962AD1-FFD9-4750-B285-A6CEEFCD6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9437</xdr:row>
      <xdr:rowOff>60961</xdr:rowOff>
    </xdr:from>
    <xdr:ext cx="13921740" cy="4251960"/>
    <xdr:graphicFrame macro="">
      <xdr:nvGraphicFramePr>
        <xdr:cNvPr id="1042" name="Gráfico 1041">
          <a:extLst>
            <a:ext uri="{FF2B5EF4-FFF2-40B4-BE49-F238E27FC236}">
              <a16:creationId xmlns:a16="http://schemas.microsoft.com/office/drawing/2014/main" id="{56844A1D-2A74-428A-A48A-32CAC4CFD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6"/>
        </a:graphicData>
      </a:graphic>
    </xdr:graphicFrame>
    <xdr:clientData/>
  </xdr:oneCellAnchor>
  <xdr:twoCellAnchor>
    <xdr:from>
      <xdr:col>4</xdr:col>
      <xdr:colOff>83819</xdr:colOff>
      <xdr:row>9462</xdr:row>
      <xdr:rowOff>22860</xdr:rowOff>
    </xdr:from>
    <xdr:to>
      <xdr:col>21</xdr:col>
      <xdr:colOff>60960</xdr:colOff>
      <xdr:row>9474</xdr:row>
      <xdr:rowOff>112734</xdr:rowOff>
    </xdr:to>
    <xdr:graphicFrame macro="">
      <xdr:nvGraphicFramePr>
        <xdr:cNvPr id="1043" name="Gráfico 1042">
          <a:extLst>
            <a:ext uri="{FF2B5EF4-FFF2-40B4-BE49-F238E27FC236}">
              <a16:creationId xmlns:a16="http://schemas.microsoft.com/office/drawing/2014/main" id="{145E6E2B-F7CC-4EC5-BB00-0C41825E3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7"/>
        </a:graphicData>
      </a:graphic>
    </xdr:graphicFrame>
    <xdr:clientData/>
  </xdr:two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44" name="Imagem 27">
          <a:extLst>
            <a:ext uri="{FF2B5EF4-FFF2-40B4-BE49-F238E27FC236}">
              <a16:creationId xmlns:a16="http://schemas.microsoft.com/office/drawing/2014/main" id="{FDF912B5-C039-42B8-914C-6B8A3FC6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45" name="Imagem 27">
          <a:extLst>
            <a:ext uri="{FF2B5EF4-FFF2-40B4-BE49-F238E27FC236}">
              <a16:creationId xmlns:a16="http://schemas.microsoft.com/office/drawing/2014/main" id="{859A828F-F9AD-43B8-80CB-5459D9406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46" name="Imagem 27">
          <a:extLst>
            <a:ext uri="{FF2B5EF4-FFF2-40B4-BE49-F238E27FC236}">
              <a16:creationId xmlns:a16="http://schemas.microsoft.com/office/drawing/2014/main" id="{54E7A35D-6070-421F-A3AC-F69F32849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9405</xdr:row>
      <xdr:rowOff>80285</xdr:rowOff>
    </xdr:from>
    <xdr:ext cx="891266" cy="852589"/>
    <xdr:pic>
      <xdr:nvPicPr>
        <xdr:cNvPr id="1047" name="Imagem 27">
          <a:extLst>
            <a:ext uri="{FF2B5EF4-FFF2-40B4-BE49-F238E27FC236}">
              <a16:creationId xmlns:a16="http://schemas.microsoft.com/office/drawing/2014/main" id="{67CE8931-27EC-46B1-9C64-7F66204CB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658802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9461</xdr:row>
      <xdr:rowOff>175260</xdr:rowOff>
    </xdr:from>
    <xdr:to>
      <xdr:col>21</xdr:col>
      <xdr:colOff>129540</xdr:colOff>
      <xdr:row>9474</xdr:row>
      <xdr:rowOff>89874</xdr:rowOff>
    </xdr:to>
    <xdr:graphicFrame macro="">
      <xdr:nvGraphicFramePr>
        <xdr:cNvPr id="1048" name="Gráfico 1047">
          <a:extLst>
            <a:ext uri="{FF2B5EF4-FFF2-40B4-BE49-F238E27FC236}">
              <a16:creationId xmlns:a16="http://schemas.microsoft.com/office/drawing/2014/main" id="{41F19903-0BFA-4CF4-86F1-7D1A6BF91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8"/>
        </a:graphicData>
      </a:graphic>
    </xdr:graphicFrame>
    <xdr:clientData/>
  </xdr:two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49" name="Imagem 27">
          <a:extLst>
            <a:ext uri="{FF2B5EF4-FFF2-40B4-BE49-F238E27FC236}">
              <a16:creationId xmlns:a16="http://schemas.microsoft.com/office/drawing/2014/main" id="{7A1C493E-9970-45B3-B3B5-60810392E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50" name="Imagem 27">
          <a:extLst>
            <a:ext uri="{FF2B5EF4-FFF2-40B4-BE49-F238E27FC236}">
              <a16:creationId xmlns:a16="http://schemas.microsoft.com/office/drawing/2014/main" id="{97C84795-500A-4C7F-A3B7-47E88DE6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51" name="Imagem 27">
          <a:extLst>
            <a:ext uri="{FF2B5EF4-FFF2-40B4-BE49-F238E27FC236}">
              <a16:creationId xmlns:a16="http://schemas.microsoft.com/office/drawing/2014/main" id="{4CE3AB67-7F57-4892-BD6D-1B53EE0F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52" name="Imagem 27">
          <a:extLst>
            <a:ext uri="{FF2B5EF4-FFF2-40B4-BE49-F238E27FC236}">
              <a16:creationId xmlns:a16="http://schemas.microsoft.com/office/drawing/2014/main" id="{2D8A4E14-7522-40B1-8CB7-66D0CBBA8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9537</xdr:row>
      <xdr:rowOff>60961</xdr:rowOff>
    </xdr:from>
    <xdr:ext cx="13921740" cy="4251960"/>
    <xdr:graphicFrame macro="">
      <xdr:nvGraphicFramePr>
        <xdr:cNvPr id="1053" name="Gráfico 1052">
          <a:extLst>
            <a:ext uri="{FF2B5EF4-FFF2-40B4-BE49-F238E27FC236}">
              <a16:creationId xmlns:a16="http://schemas.microsoft.com/office/drawing/2014/main" id="{3247F4FA-18CD-4063-BA96-E99130179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9"/>
        </a:graphicData>
      </a:graphic>
    </xdr:graphicFrame>
    <xdr:clientData/>
  </xdr:oneCellAnchor>
  <xdr:twoCellAnchor>
    <xdr:from>
      <xdr:col>4</xdr:col>
      <xdr:colOff>83819</xdr:colOff>
      <xdr:row>9562</xdr:row>
      <xdr:rowOff>22860</xdr:rowOff>
    </xdr:from>
    <xdr:to>
      <xdr:col>21</xdr:col>
      <xdr:colOff>60960</xdr:colOff>
      <xdr:row>9574</xdr:row>
      <xdr:rowOff>112734</xdr:rowOff>
    </xdr:to>
    <xdr:graphicFrame macro="">
      <xdr:nvGraphicFramePr>
        <xdr:cNvPr id="1054" name="Gráfico 1053">
          <a:extLst>
            <a:ext uri="{FF2B5EF4-FFF2-40B4-BE49-F238E27FC236}">
              <a16:creationId xmlns:a16="http://schemas.microsoft.com/office/drawing/2014/main" id="{EED786B6-0F5E-4238-88D3-DA229356B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0"/>
        </a:graphicData>
      </a:graphic>
    </xdr:graphicFrame>
    <xdr:clientData/>
  </xdr:two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55" name="Imagem 27">
          <a:extLst>
            <a:ext uri="{FF2B5EF4-FFF2-40B4-BE49-F238E27FC236}">
              <a16:creationId xmlns:a16="http://schemas.microsoft.com/office/drawing/2014/main" id="{053944E2-A5EA-4BA0-9EF8-636DE00C3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56" name="Imagem 27">
          <a:extLst>
            <a:ext uri="{FF2B5EF4-FFF2-40B4-BE49-F238E27FC236}">
              <a16:creationId xmlns:a16="http://schemas.microsoft.com/office/drawing/2014/main" id="{4374D28F-C76E-4503-91C8-C1E07E550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57" name="Imagem 27">
          <a:extLst>
            <a:ext uri="{FF2B5EF4-FFF2-40B4-BE49-F238E27FC236}">
              <a16:creationId xmlns:a16="http://schemas.microsoft.com/office/drawing/2014/main" id="{8759C755-545F-4C7A-B3CF-221A4EF1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58" name="Imagem 27">
          <a:extLst>
            <a:ext uri="{FF2B5EF4-FFF2-40B4-BE49-F238E27FC236}">
              <a16:creationId xmlns:a16="http://schemas.microsoft.com/office/drawing/2014/main" id="{881D66E7-CBEC-45FA-87B9-6DC52C3B7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9562</xdr:row>
      <xdr:rowOff>0</xdr:rowOff>
    </xdr:from>
    <xdr:to>
      <xdr:col>21</xdr:col>
      <xdr:colOff>99060</xdr:colOff>
      <xdr:row>9574</xdr:row>
      <xdr:rowOff>97494</xdr:rowOff>
    </xdr:to>
    <xdr:graphicFrame macro="">
      <xdr:nvGraphicFramePr>
        <xdr:cNvPr id="1059" name="Gráfico 1058">
          <a:extLst>
            <a:ext uri="{FF2B5EF4-FFF2-40B4-BE49-F238E27FC236}">
              <a16:creationId xmlns:a16="http://schemas.microsoft.com/office/drawing/2014/main" id="{8433705A-F832-4DA2-A875-8D587BF31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1"/>
        </a:graphicData>
      </a:graphic>
    </xdr:graphicFrame>
    <xdr:clientData/>
  </xdr:two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0" name="Imagem 27">
          <a:extLst>
            <a:ext uri="{FF2B5EF4-FFF2-40B4-BE49-F238E27FC236}">
              <a16:creationId xmlns:a16="http://schemas.microsoft.com/office/drawing/2014/main" id="{AE48D91D-8381-4063-97F7-DFE3FE34B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1" name="Imagem 27">
          <a:extLst>
            <a:ext uri="{FF2B5EF4-FFF2-40B4-BE49-F238E27FC236}">
              <a16:creationId xmlns:a16="http://schemas.microsoft.com/office/drawing/2014/main" id="{24806556-129F-49AD-844B-741B87532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2" name="Imagem 27">
          <a:extLst>
            <a:ext uri="{FF2B5EF4-FFF2-40B4-BE49-F238E27FC236}">
              <a16:creationId xmlns:a16="http://schemas.microsoft.com/office/drawing/2014/main" id="{7EC86D09-072E-42DA-AE03-2AF9F2F13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3" name="Imagem 27">
          <a:extLst>
            <a:ext uri="{FF2B5EF4-FFF2-40B4-BE49-F238E27FC236}">
              <a16:creationId xmlns:a16="http://schemas.microsoft.com/office/drawing/2014/main" id="{A4F62281-ACC6-4142-9D0E-9D7894E68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9537</xdr:row>
      <xdr:rowOff>60961</xdr:rowOff>
    </xdr:from>
    <xdr:ext cx="13921740" cy="4251960"/>
    <xdr:graphicFrame macro="">
      <xdr:nvGraphicFramePr>
        <xdr:cNvPr id="1064" name="Gráfico 1063">
          <a:extLst>
            <a:ext uri="{FF2B5EF4-FFF2-40B4-BE49-F238E27FC236}">
              <a16:creationId xmlns:a16="http://schemas.microsoft.com/office/drawing/2014/main" id="{66A670CD-F2EA-4234-B6AD-FF15C2E21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2"/>
        </a:graphicData>
      </a:graphic>
    </xdr:graphicFrame>
    <xdr:clientData/>
  </xdr:oneCellAnchor>
  <xdr:twoCellAnchor>
    <xdr:from>
      <xdr:col>4</xdr:col>
      <xdr:colOff>83819</xdr:colOff>
      <xdr:row>9562</xdr:row>
      <xdr:rowOff>22860</xdr:rowOff>
    </xdr:from>
    <xdr:to>
      <xdr:col>21</xdr:col>
      <xdr:colOff>60960</xdr:colOff>
      <xdr:row>9574</xdr:row>
      <xdr:rowOff>112734</xdr:rowOff>
    </xdr:to>
    <xdr:graphicFrame macro="">
      <xdr:nvGraphicFramePr>
        <xdr:cNvPr id="1065" name="Gráfico 1064">
          <a:extLst>
            <a:ext uri="{FF2B5EF4-FFF2-40B4-BE49-F238E27FC236}">
              <a16:creationId xmlns:a16="http://schemas.microsoft.com/office/drawing/2014/main" id="{E47C4E9B-94E3-43E0-855E-929161523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3"/>
        </a:graphicData>
      </a:graphic>
    </xdr:graphicFrame>
    <xdr:clientData/>
  </xdr:two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6" name="Imagem 27">
          <a:extLst>
            <a:ext uri="{FF2B5EF4-FFF2-40B4-BE49-F238E27FC236}">
              <a16:creationId xmlns:a16="http://schemas.microsoft.com/office/drawing/2014/main" id="{FA6616EC-4032-4D78-BAE2-EBFDBC055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7" name="Imagem 27">
          <a:extLst>
            <a:ext uri="{FF2B5EF4-FFF2-40B4-BE49-F238E27FC236}">
              <a16:creationId xmlns:a16="http://schemas.microsoft.com/office/drawing/2014/main" id="{47A96A84-17DA-4245-9764-66586C50E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8" name="Imagem 27">
          <a:extLst>
            <a:ext uri="{FF2B5EF4-FFF2-40B4-BE49-F238E27FC236}">
              <a16:creationId xmlns:a16="http://schemas.microsoft.com/office/drawing/2014/main" id="{F33F85F6-1693-436F-8C95-7382C3236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9505</xdr:row>
      <xdr:rowOff>80285</xdr:rowOff>
    </xdr:from>
    <xdr:ext cx="891266" cy="852589"/>
    <xdr:pic>
      <xdr:nvPicPr>
        <xdr:cNvPr id="1069" name="Imagem 27">
          <a:extLst>
            <a:ext uri="{FF2B5EF4-FFF2-40B4-BE49-F238E27FC236}">
              <a16:creationId xmlns:a16="http://schemas.microsoft.com/office/drawing/2014/main" id="{76A26717-4883-4793-8226-F94ECB835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19869724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9561</xdr:row>
      <xdr:rowOff>175260</xdr:rowOff>
    </xdr:from>
    <xdr:to>
      <xdr:col>21</xdr:col>
      <xdr:colOff>129540</xdr:colOff>
      <xdr:row>9574</xdr:row>
      <xdr:rowOff>89874</xdr:rowOff>
    </xdr:to>
    <xdr:graphicFrame macro="">
      <xdr:nvGraphicFramePr>
        <xdr:cNvPr id="1070" name="Gráfico 1069">
          <a:extLst>
            <a:ext uri="{FF2B5EF4-FFF2-40B4-BE49-F238E27FC236}">
              <a16:creationId xmlns:a16="http://schemas.microsoft.com/office/drawing/2014/main" id="{93291D7C-E376-4041-97AB-B1A2A1829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4"/>
        </a:graphicData>
      </a:graphic>
    </xdr:graphicFrame>
    <xdr:clientData/>
  </xdr:two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71" name="Imagem 27">
          <a:extLst>
            <a:ext uri="{FF2B5EF4-FFF2-40B4-BE49-F238E27FC236}">
              <a16:creationId xmlns:a16="http://schemas.microsoft.com/office/drawing/2014/main" id="{BCD10391-0D41-4A9B-81CD-21F8DB4EA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72" name="Imagem 27">
          <a:extLst>
            <a:ext uri="{FF2B5EF4-FFF2-40B4-BE49-F238E27FC236}">
              <a16:creationId xmlns:a16="http://schemas.microsoft.com/office/drawing/2014/main" id="{EB82A450-6C7D-40E4-A7E9-62ABDCCD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73" name="Imagem 27">
          <a:extLst>
            <a:ext uri="{FF2B5EF4-FFF2-40B4-BE49-F238E27FC236}">
              <a16:creationId xmlns:a16="http://schemas.microsoft.com/office/drawing/2014/main" id="{7AC21A71-9257-48D4-825D-E24EA991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74" name="Imagem 27">
          <a:extLst>
            <a:ext uri="{FF2B5EF4-FFF2-40B4-BE49-F238E27FC236}">
              <a16:creationId xmlns:a16="http://schemas.microsoft.com/office/drawing/2014/main" id="{0B72BA8D-547A-4F8C-9126-A417730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9637</xdr:row>
      <xdr:rowOff>60961</xdr:rowOff>
    </xdr:from>
    <xdr:ext cx="13921740" cy="4251960"/>
    <xdr:graphicFrame macro="">
      <xdr:nvGraphicFramePr>
        <xdr:cNvPr id="1075" name="Gráfico 1074">
          <a:extLst>
            <a:ext uri="{FF2B5EF4-FFF2-40B4-BE49-F238E27FC236}">
              <a16:creationId xmlns:a16="http://schemas.microsoft.com/office/drawing/2014/main" id="{2471EB33-4F28-41D5-A15F-34FC7FDA3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5"/>
        </a:graphicData>
      </a:graphic>
    </xdr:graphicFrame>
    <xdr:clientData/>
  </xdr:oneCellAnchor>
  <xdr:twoCellAnchor>
    <xdr:from>
      <xdr:col>4</xdr:col>
      <xdr:colOff>83819</xdr:colOff>
      <xdr:row>9662</xdr:row>
      <xdr:rowOff>22860</xdr:rowOff>
    </xdr:from>
    <xdr:to>
      <xdr:col>21</xdr:col>
      <xdr:colOff>60960</xdr:colOff>
      <xdr:row>9674</xdr:row>
      <xdr:rowOff>112734</xdr:rowOff>
    </xdr:to>
    <xdr:graphicFrame macro="">
      <xdr:nvGraphicFramePr>
        <xdr:cNvPr id="1076" name="Gráfico 1075">
          <a:extLst>
            <a:ext uri="{FF2B5EF4-FFF2-40B4-BE49-F238E27FC236}">
              <a16:creationId xmlns:a16="http://schemas.microsoft.com/office/drawing/2014/main" id="{CE45FED3-A8E8-4FF2-8154-F4BF848D4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6"/>
        </a:graphicData>
      </a:graphic>
    </xdr:graphicFrame>
    <xdr:clientData/>
  </xdr:two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77" name="Imagem 27">
          <a:extLst>
            <a:ext uri="{FF2B5EF4-FFF2-40B4-BE49-F238E27FC236}">
              <a16:creationId xmlns:a16="http://schemas.microsoft.com/office/drawing/2014/main" id="{F1267A3F-7EE2-4551-8F43-EA4179D4B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78" name="Imagem 27">
          <a:extLst>
            <a:ext uri="{FF2B5EF4-FFF2-40B4-BE49-F238E27FC236}">
              <a16:creationId xmlns:a16="http://schemas.microsoft.com/office/drawing/2014/main" id="{C7B52BD9-542C-4697-894E-25EBCB7D2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79" name="Imagem 27">
          <a:extLst>
            <a:ext uri="{FF2B5EF4-FFF2-40B4-BE49-F238E27FC236}">
              <a16:creationId xmlns:a16="http://schemas.microsoft.com/office/drawing/2014/main" id="{49ED28C1-8EA7-454F-BE8E-7DEA87EA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80" name="Imagem 27">
          <a:extLst>
            <a:ext uri="{FF2B5EF4-FFF2-40B4-BE49-F238E27FC236}">
              <a16:creationId xmlns:a16="http://schemas.microsoft.com/office/drawing/2014/main" id="{AC308B3F-561C-432D-94A8-63C766077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9662</xdr:row>
      <xdr:rowOff>0</xdr:rowOff>
    </xdr:from>
    <xdr:to>
      <xdr:col>21</xdr:col>
      <xdr:colOff>99060</xdr:colOff>
      <xdr:row>9674</xdr:row>
      <xdr:rowOff>97494</xdr:rowOff>
    </xdr:to>
    <xdr:graphicFrame macro="">
      <xdr:nvGraphicFramePr>
        <xdr:cNvPr id="1081" name="Gráfico 1080">
          <a:extLst>
            <a:ext uri="{FF2B5EF4-FFF2-40B4-BE49-F238E27FC236}">
              <a16:creationId xmlns:a16="http://schemas.microsoft.com/office/drawing/2014/main" id="{CB01C30E-FB77-4F8B-AC51-F1B5A6683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7"/>
        </a:graphicData>
      </a:graphic>
    </xdr:graphicFrame>
    <xdr:clientData/>
  </xdr:two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82" name="Imagem 27">
          <a:extLst>
            <a:ext uri="{FF2B5EF4-FFF2-40B4-BE49-F238E27FC236}">
              <a16:creationId xmlns:a16="http://schemas.microsoft.com/office/drawing/2014/main" id="{20D6CC14-D036-4416-91F9-1FB528249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83" name="Imagem 27">
          <a:extLst>
            <a:ext uri="{FF2B5EF4-FFF2-40B4-BE49-F238E27FC236}">
              <a16:creationId xmlns:a16="http://schemas.microsoft.com/office/drawing/2014/main" id="{D9B1C56A-F846-47D6-95B0-35E26155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84" name="Imagem 27">
          <a:extLst>
            <a:ext uri="{FF2B5EF4-FFF2-40B4-BE49-F238E27FC236}">
              <a16:creationId xmlns:a16="http://schemas.microsoft.com/office/drawing/2014/main" id="{284D7C87-FB00-43A1-B3CA-50E3535EC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85" name="Imagem 27">
          <a:extLst>
            <a:ext uri="{FF2B5EF4-FFF2-40B4-BE49-F238E27FC236}">
              <a16:creationId xmlns:a16="http://schemas.microsoft.com/office/drawing/2014/main" id="{9F1B9B73-12FB-42D4-9193-A7C2D7C4D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9637</xdr:row>
      <xdr:rowOff>60961</xdr:rowOff>
    </xdr:from>
    <xdr:ext cx="13921740" cy="4251960"/>
    <xdr:graphicFrame macro="">
      <xdr:nvGraphicFramePr>
        <xdr:cNvPr id="1086" name="Gráfico 1085">
          <a:extLst>
            <a:ext uri="{FF2B5EF4-FFF2-40B4-BE49-F238E27FC236}">
              <a16:creationId xmlns:a16="http://schemas.microsoft.com/office/drawing/2014/main" id="{1BE88F0B-6AF0-4D36-BC77-A62356833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8"/>
        </a:graphicData>
      </a:graphic>
    </xdr:graphicFrame>
    <xdr:clientData/>
  </xdr:oneCellAnchor>
  <xdr:twoCellAnchor>
    <xdr:from>
      <xdr:col>4</xdr:col>
      <xdr:colOff>83819</xdr:colOff>
      <xdr:row>9662</xdr:row>
      <xdr:rowOff>22860</xdr:rowOff>
    </xdr:from>
    <xdr:to>
      <xdr:col>21</xdr:col>
      <xdr:colOff>60960</xdr:colOff>
      <xdr:row>9674</xdr:row>
      <xdr:rowOff>112734</xdr:rowOff>
    </xdr:to>
    <xdr:graphicFrame macro="">
      <xdr:nvGraphicFramePr>
        <xdr:cNvPr id="1087" name="Gráfico 1086">
          <a:extLst>
            <a:ext uri="{FF2B5EF4-FFF2-40B4-BE49-F238E27FC236}">
              <a16:creationId xmlns:a16="http://schemas.microsoft.com/office/drawing/2014/main" id="{B70FCD2F-CC39-4EE3-83B5-21CA73462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9"/>
        </a:graphicData>
      </a:graphic>
    </xdr:graphicFrame>
    <xdr:clientData/>
  </xdr:two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88" name="Imagem 27">
          <a:extLst>
            <a:ext uri="{FF2B5EF4-FFF2-40B4-BE49-F238E27FC236}">
              <a16:creationId xmlns:a16="http://schemas.microsoft.com/office/drawing/2014/main" id="{DFD76074-7A0E-4F5F-B1F8-8DE3624EF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89" name="Imagem 27">
          <a:extLst>
            <a:ext uri="{FF2B5EF4-FFF2-40B4-BE49-F238E27FC236}">
              <a16:creationId xmlns:a16="http://schemas.microsoft.com/office/drawing/2014/main" id="{75380F2D-86F9-49D5-BDB0-4524A6A0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90" name="Imagem 27">
          <a:extLst>
            <a:ext uri="{FF2B5EF4-FFF2-40B4-BE49-F238E27FC236}">
              <a16:creationId xmlns:a16="http://schemas.microsoft.com/office/drawing/2014/main" id="{9D031525-C8B7-4430-B738-802B25950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9605</xdr:row>
      <xdr:rowOff>80285</xdr:rowOff>
    </xdr:from>
    <xdr:ext cx="891266" cy="852589"/>
    <xdr:pic>
      <xdr:nvPicPr>
        <xdr:cNvPr id="1091" name="Imagem 27">
          <a:extLst>
            <a:ext uri="{FF2B5EF4-FFF2-40B4-BE49-F238E27FC236}">
              <a16:creationId xmlns:a16="http://schemas.microsoft.com/office/drawing/2014/main" id="{624B75C7-6581-4484-8C37-1651E65E9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0809506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9661</xdr:row>
      <xdr:rowOff>175260</xdr:rowOff>
    </xdr:from>
    <xdr:to>
      <xdr:col>21</xdr:col>
      <xdr:colOff>129540</xdr:colOff>
      <xdr:row>9674</xdr:row>
      <xdr:rowOff>89874</xdr:rowOff>
    </xdr:to>
    <xdr:graphicFrame macro="">
      <xdr:nvGraphicFramePr>
        <xdr:cNvPr id="1092" name="Gráfico 1091">
          <a:extLst>
            <a:ext uri="{FF2B5EF4-FFF2-40B4-BE49-F238E27FC236}">
              <a16:creationId xmlns:a16="http://schemas.microsoft.com/office/drawing/2014/main" id="{E2876C09-B4B5-4D2C-9310-E030DF1EB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0"/>
        </a:graphicData>
      </a:graphic>
    </xdr:graphicFrame>
    <xdr:clientData/>
  </xdr:two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093" name="Imagem 27">
          <a:extLst>
            <a:ext uri="{FF2B5EF4-FFF2-40B4-BE49-F238E27FC236}">
              <a16:creationId xmlns:a16="http://schemas.microsoft.com/office/drawing/2014/main" id="{C2B67E1B-C631-42F6-ABC2-D81DA826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094" name="Imagem 27">
          <a:extLst>
            <a:ext uri="{FF2B5EF4-FFF2-40B4-BE49-F238E27FC236}">
              <a16:creationId xmlns:a16="http://schemas.microsoft.com/office/drawing/2014/main" id="{03056DD5-0E25-45F5-81B5-A6BDD6222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095" name="Imagem 27">
          <a:extLst>
            <a:ext uri="{FF2B5EF4-FFF2-40B4-BE49-F238E27FC236}">
              <a16:creationId xmlns:a16="http://schemas.microsoft.com/office/drawing/2014/main" id="{463D31C1-060B-4D72-A6A0-60881430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096" name="Imagem 27">
          <a:extLst>
            <a:ext uri="{FF2B5EF4-FFF2-40B4-BE49-F238E27FC236}">
              <a16:creationId xmlns:a16="http://schemas.microsoft.com/office/drawing/2014/main" id="{D9AFFD12-745E-409F-B100-5139DF76D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9737</xdr:row>
      <xdr:rowOff>60961</xdr:rowOff>
    </xdr:from>
    <xdr:ext cx="13921740" cy="4251960"/>
    <xdr:graphicFrame macro="">
      <xdr:nvGraphicFramePr>
        <xdr:cNvPr id="1097" name="Gráfico 1096">
          <a:extLst>
            <a:ext uri="{FF2B5EF4-FFF2-40B4-BE49-F238E27FC236}">
              <a16:creationId xmlns:a16="http://schemas.microsoft.com/office/drawing/2014/main" id="{876CDFC4-4089-4C57-964A-13FCCC3E0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1"/>
        </a:graphicData>
      </a:graphic>
    </xdr:graphicFrame>
    <xdr:clientData/>
  </xdr:oneCellAnchor>
  <xdr:twoCellAnchor>
    <xdr:from>
      <xdr:col>4</xdr:col>
      <xdr:colOff>83819</xdr:colOff>
      <xdr:row>9762</xdr:row>
      <xdr:rowOff>22860</xdr:rowOff>
    </xdr:from>
    <xdr:to>
      <xdr:col>21</xdr:col>
      <xdr:colOff>60960</xdr:colOff>
      <xdr:row>9774</xdr:row>
      <xdr:rowOff>112734</xdr:rowOff>
    </xdr:to>
    <xdr:graphicFrame macro="">
      <xdr:nvGraphicFramePr>
        <xdr:cNvPr id="1098" name="Gráfico 1097">
          <a:extLst>
            <a:ext uri="{FF2B5EF4-FFF2-40B4-BE49-F238E27FC236}">
              <a16:creationId xmlns:a16="http://schemas.microsoft.com/office/drawing/2014/main" id="{669CCA2B-A3F4-4A41-8CAD-DED9C4ABC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2"/>
        </a:graphicData>
      </a:graphic>
    </xdr:graphicFrame>
    <xdr:clientData/>
  </xdr:two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099" name="Imagem 27">
          <a:extLst>
            <a:ext uri="{FF2B5EF4-FFF2-40B4-BE49-F238E27FC236}">
              <a16:creationId xmlns:a16="http://schemas.microsoft.com/office/drawing/2014/main" id="{BD9D91D6-C1A8-4AE1-9AF3-E1454078C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00" name="Imagem 27">
          <a:extLst>
            <a:ext uri="{FF2B5EF4-FFF2-40B4-BE49-F238E27FC236}">
              <a16:creationId xmlns:a16="http://schemas.microsoft.com/office/drawing/2014/main" id="{46AC611A-8DE5-4BA3-ADC6-766B6255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01" name="Imagem 27">
          <a:extLst>
            <a:ext uri="{FF2B5EF4-FFF2-40B4-BE49-F238E27FC236}">
              <a16:creationId xmlns:a16="http://schemas.microsoft.com/office/drawing/2014/main" id="{9665D1F3-DA72-486B-83FB-C8187EAA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02" name="Imagem 27">
          <a:extLst>
            <a:ext uri="{FF2B5EF4-FFF2-40B4-BE49-F238E27FC236}">
              <a16:creationId xmlns:a16="http://schemas.microsoft.com/office/drawing/2014/main" id="{51E6F7D6-0BC1-43AF-8165-0679CF835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9762</xdr:row>
      <xdr:rowOff>0</xdr:rowOff>
    </xdr:from>
    <xdr:to>
      <xdr:col>21</xdr:col>
      <xdr:colOff>99060</xdr:colOff>
      <xdr:row>9774</xdr:row>
      <xdr:rowOff>97494</xdr:rowOff>
    </xdr:to>
    <xdr:graphicFrame macro="">
      <xdr:nvGraphicFramePr>
        <xdr:cNvPr id="1103" name="Gráfico 1102">
          <a:extLst>
            <a:ext uri="{FF2B5EF4-FFF2-40B4-BE49-F238E27FC236}">
              <a16:creationId xmlns:a16="http://schemas.microsoft.com/office/drawing/2014/main" id="{C0BD10EF-96B0-4794-886A-6494483B2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3"/>
        </a:graphicData>
      </a:graphic>
    </xdr:graphicFrame>
    <xdr:clientData/>
  </xdr:two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04" name="Imagem 27">
          <a:extLst>
            <a:ext uri="{FF2B5EF4-FFF2-40B4-BE49-F238E27FC236}">
              <a16:creationId xmlns:a16="http://schemas.microsoft.com/office/drawing/2014/main" id="{B98225B1-4C59-48DE-812C-5471C14B2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05" name="Imagem 27">
          <a:extLst>
            <a:ext uri="{FF2B5EF4-FFF2-40B4-BE49-F238E27FC236}">
              <a16:creationId xmlns:a16="http://schemas.microsoft.com/office/drawing/2014/main" id="{1F81F18A-68C0-49AB-93A5-7D4CB4C31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06" name="Imagem 27">
          <a:extLst>
            <a:ext uri="{FF2B5EF4-FFF2-40B4-BE49-F238E27FC236}">
              <a16:creationId xmlns:a16="http://schemas.microsoft.com/office/drawing/2014/main" id="{9A43FB40-C30F-4F2A-A6E1-0A5C5D51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07" name="Imagem 27">
          <a:extLst>
            <a:ext uri="{FF2B5EF4-FFF2-40B4-BE49-F238E27FC236}">
              <a16:creationId xmlns:a16="http://schemas.microsoft.com/office/drawing/2014/main" id="{5EDA4A38-B4A1-4A64-972E-D8596C72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9737</xdr:row>
      <xdr:rowOff>60961</xdr:rowOff>
    </xdr:from>
    <xdr:ext cx="13921740" cy="4251960"/>
    <xdr:graphicFrame macro="">
      <xdr:nvGraphicFramePr>
        <xdr:cNvPr id="1108" name="Gráfico 1107">
          <a:extLst>
            <a:ext uri="{FF2B5EF4-FFF2-40B4-BE49-F238E27FC236}">
              <a16:creationId xmlns:a16="http://schemas.microsoft.com/office/drawing/2014/main" id="{8DAFBF25-7AEA-4C05-A266-85AE313B4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4"/>
        </a:graphicData>
      </a:graphic>
    </xdr:graphicFrame>
    <xdr:clientData/>
  </xdr:oneCellAnchor>
  <xdr:twoCellAnchor>
    <xdr:from>
      <xdr:col>4</xdr:col>
      <xdr:colOff>83819</xdr:colOff>
      <xdr:row>9762</xdr:row>
      <xdr:rowOff>22860</xdr:rowOff>
    </xdr:from>
    <xdr:to>
      <xdr:col>21</xdr:col>
      <xdr:colOff>60960</xdr:colOff>
      <xdr:row>9774</xdr:row>
      <xdr:rowOff>112734</xdr:rowOff>
    </xdr:to>
    <xdr:graphicFrame macro="">
      <xdr:nvGraphicFramePr>
        <xdr:cNvPr id="1109" name="Gráfico 1108">
          <a:extLst>
            <a:ext uri="{FF2B5EF4-FFF2-40B4-BE49-F238E27FC236}">
              <a16:creationId xmlns:a16="http://schemas.microsoft.com/office/drawing/2014/main" id="{63756A25-E935-47A3-8C74-882FAF613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5"/>
        </a:graphicData>
      </a:graphic>
    </xdr:graphicFrame>
    <xdr:clientData/>
  </xdr:two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10" name="Imagem 27">
          <a:extLst>
            <a:ext uri="{FF2B5EF4-FFF2-40B4-BE49-F238E27FC236}">
              <a16:creationId xmlns:a16="http://schemas.microsoft.com/office/drawing/2014/main" id="{526F2933-CA93-4905-8DFB-35403B8A7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11" name="Imagem 27">
          <a:extLst>
            <a:ext uri="{FF2B5EF4-FFF2-40B4-BE49-F238E27FC236}">
              <a16:creationId xmlns:a16="http://schemas.microsoft.com/office/drawing/2014/main" id="{A04BB047-E13C-47E1-9F72-D029DAF7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12" name="Imagem 27">
          <a:extLst>
            <a:ext uri="{FF2B5EF4-FFF2-40B4-BE49-F238E27FC236}">
              <a16:creationId xmlns:a16="http://schemas.microsoft.com/office/drawing/2014/main" id="{483B8959-44F3-4B63-A7D8-373DC2754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9705</xdr:row>
      <xdr:rowOff>80285</xdr:rowOff>
    </xdr:from>
    <xdr:ext cx="891266" cy="852589"/>
    <xdr:pic>
      <xdr:nvPicPr>
        <xdr:cNvPr id="1113" name="Imagem 27">
          <a:extLst>
            <a:ext uri="{FF2B5EF4-FFF2-40B4-BE49-F238E27FC236}">
              <a16:creationId xmlns:a16="http://schemas.microsoft.com/office/drawing/2014/main" id="{8C88FB2F-692F-4610-8F06-640629805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2918722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9761</xdr:row>
      <xdr:rowOff>175260</xdr:rowOff>
    </xdr:from>
    <xdr:to>
      <xdr:col>21</xdr:col>
      <xdr:colOff>129540</xdr:colOff>
      <xdr:row>9774</xdr:row>
      <xdr:rowOff>89874</xdr:rowOff>
    </xdr:to>
    <xdr:graphicFrame macro="">
      <xdr:nvGraphicFramePr>
        <xdr:cNvPr id="1114" name="Gráfico 1113">
          <a:extLst>
            <a:ext uri="{FF2B5EF4-FFF2-40B4-BE49-F238E27FC236}">
              <a16:creationId xmlns:a16="http://schemas.microsoft.com/office/drawing/2014/main" id="{CD6B5414-5565-4849-9764-6B26343F9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6"/>
        </a:graphicData>
      </a:graphic>
    </xdr:graphicFrame>
    <xdr:clientData/>
  </xdr:two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15" name="Imagem 27">
          <a:extLst>
            <a:ext uri="{FF2B5EF4-FFF2-40B4-BE49-F238E27FC236}">
              <a16:creationId xmlns:a16="http://schemas.microsoft.com/office/drawing/2014/main" id="{5BA23241-6359-4A79-BC86-73C46392A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16" name="Imagem 27">
          <a:extLst>
            <a:ext uri="{FF2B5EF4-FFF2-40B4-BE49-F238E27FC236}">
              <a16:creationId xmlns:a16="http://schemas.microsoft.com/office/drawing/2014/main" id="{84912C33-8ACE-47AA-9787-EDE3EDE20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17" name="Imagem 27">
          <a:extLst>
            <a:ext uri="{FF2B5EF4-FFF2-40B4-BE49-F238E27FC236}">
              <a16:creationId xmlns:a16="http://schemas.microsoft.com/office/drawing/2014/main" id="{D79FC014-E2B8-4EAF-B977-08160045B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18" name="Imagem 27">
          <a:extLst>
            <a:ext uri="{FF2B5EF4-FFF2-40B4-BE49-F238E27FC236}">
              <a16:creationId xmlns:a16="http://schemas.microsoft.com/office/drawing/2014/main" id="{3237CE49-57F7-4AB5-AB69-66A906A12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9837</xdr:row>
      <xdr:rowOff>60961</xdr:rowOff>
    </xdr:from>
    <xdr:ext cx="13921740" cy="4251960"/>
    <xdr:graphicFrame macro="">
      <xdr:nvGraphicFramePr>
        <xdr:cNvPr id="1119" name="Gráfico 1118">
          <a:extLst>
            <a:ext uri="{FF2B5EF4-FFF2-40B4-BE49-F238E27FC236}">
              <a16:creationId xmlns:a16="http://schemas.microsoft.com/office/drawing/2014/main" id="{9B417F3A-5F77-4B29-A2B8-0BB171912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7"/>
        </a:graphicData>
      </a:graphic>
    </xdr:graphicFrame>
    <xdr:clientData/>
  </xdr:oneCellAnchor>
  <xdr:twoCellAnchor>
    <xdr:from>
      <xdr:col>4</xdr:col>
      <xdr:colOff>83819</xdr:colOff>
      <xdr:row>9862</xdr:row>
      <xdr:rowOff>22860</xdr:rowOff>
    </xdr:from>
    <xdr:to>
      <xdr:col>21</xdr:col>
      <xdr:colOff>60960</xdr:colOff>
      <xdr:row>9874</xdr:row>
      <xdr:rowOff>112734</xdr:rowOff>
    </xdr:to>
    <xdr:graphicFrame macro="">
      <xdr:nvGraphicFramePr>
        <xdr:cNvPr id="1120" name="Gráfico 1119">
          <a:extLst>
            <a:ext uri="{FF2B5EF4-FFF2-40B4-BE49-F238E27FC236}">
              <a16:creationId xmlns:a16="http://schemas.microsoft.com/office/drawing/2014/main" id="{82ADA0DD-1B9F-454A-8FB0-37169B395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8"/>
        </a:graphicData>
      </a:graphic>
    </xdr:graphicFrame>
    <xdr:clientData/>
  </xdr:two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1" name="Imagem 27">
          <a:extLst>
            <a:ext uri="{FF2B5EF4-FFF2-40B4-BE49-F238E27FC236}">
              <a16:creationId xmlns:a16="http://schemas.microsoft.com/office/drawing/2014/main" id="{E81A66AB-5A2A-4ABB-B6E4-A27CED675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2" name="Imagem 27">
          <a:extLst>
            <a:ext uri="{FF2B5EF4-FFF2-40B4-BE49-F238E27FC236}">
              <a16:creationId xmlns:a16="http://schemas.microsoft.com/office/drawing/2014/main" id="{B34FDD75-F180-471E-9D19-87403C3D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3" name="Imagem 27">
          <a:extLst>
            <a:ext uri="{FF2B5EF4-FFF2-40B4-BE49-F238E27FC236}">
              <a16:creationId xmlns:a16="http://schemas.microsoft.com/office/drawing/2014/main" id="{8231CB58-4A09-4C82-A322-977DAAF9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4" name="Imagem 27">
          <a:extLst>
            <a:ext uri="{FF2B5EF4-FFF2-40B4-BE49-F238E27FC236}">
              <a16:creationId xmlns:a16="http://schemas.microsoft.com/office/drawing/2014/main" id="{2EA3DB00-E768-4A4A-97EF-BEB109F1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15240</xdr:colOff>
      <xdr:row>9862</xdr:row>
      <xdr:rowOff>0</xdr:rowOff>
    </xdr:from>
    <xdr:to>
      <xdr:col>21</xdr:col>
      <xdr:colOff>99060</xdr:colOff>
      <xdr:row>9874</xdr:row>
      <xdr:rowOff>97494</xdr:rowOff>
    </xdr:to>
    <xdr:graphicFrame macro="">
      <xdr:nvGraphicFramePr>
        <xdr:cNvPr id="1125" name="Gráfico 1124">
          <a:extLst>
            <a:ext uri="{FF2B5EF4-FFF2-40B4-BE49-F238E27FC236}">
              <a16:creationId xmlns:a16="http://schemas.microsoft.com/office/drawing/2014/main" id="{DDBA93F5-952A-441B-B0C8-50C7872B8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9"/>
        </a:graphicData>
      </a:graphic>
    </xdr:graphicFrame>
    <xdr:clientData/>
  </xdr:two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6" name="Imagem 27">
          <a:extLst>
            <a:ext uri="{FF2B5EF4-FFF2-40B4-BE49-F238E27FC236}">
              <a16:creationId xmlns:a16="http://schemas.microsoft.com/office/drawing/2014/main" id="{5170F84C-9F9B-45A8-ADD2-788945185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7" name="Imagem 27">
          <a:extLst>
            <a:ext uri="{FF2B5EF4-FFF2-40B4-BE49-F238E27FC236}">
              <a16:creationId xmlns:a16="http://schemas.microsoft.com/office/drawing/2014/main" id="{A64617BF-7070-45CD-9962-6B5874E9A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8" name="Imagem 27">
          <a:extLst>
            <a:ext uri="{FF2B5EF4-FFF2-40B4-BE49-F238E27FC236}">
              <a16:creationId xmlns:a16="http://schemas.microsoft.com/office/drawing/2014/main" id="{77E11AC0-76D0-452A-B513-C1ABEBB5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29" name="Imagem 27">
          <a:extLst>
            <a:ext uri="{FF2B5EF4-FFF2-40B4-BE49-F238E27FC236}">
              <a16:creationId xmlns:a16="http://schemas.microsoft.com/office/drawing/2014/main" id="{115DA912-1346-417D-9E6D-F0D0C59D4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9837</xdr:row>
      <xdr:rowOff>60961</xdr:rowOff>
    </xdr:from>
    <xdr:ext cx="13921740" cy="4251960"/>
    <xdr:graphicFrame macro="">
      <xdr:nvGraphicFramePr>
        <xdr:cNvPr id="1130" name="Gráfico 1129">
          <a:extLst>
            <a:ext uri="{FF2B5EF4-FFF2-40B4-BE49-F238E27FC236}">
              <a16:creationId xmlns:a16="http://schemas.microsoft.com/office/drawing/2014/main" id="{02F461C9-7BD1-466F-99B3-0D81D01EE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0"/>
        </a:graphicData>
      </a:graphic>
    </xdr:graphicFrame>
    <xdr:clientData/>
  </xdr:oneCellAnchor>
  <xdr:twoCellAnchor>
    <xdr:from>
      <xdr:col>4</xdr:col>
      <xdr:colOff>83819</xdr:colOff>
      <xdr:row>9862</xdr:row>
      <xdr:rowOff>22860</xdr:rowOff>
    </xdr:from>
    <xdr:to>
      <xdr:col>21</xdr:col>
      <xdr:colOff>60960</xdr:colOff>
      <xdr:row>9874</xdr:row>
      <xdr:rowOff>112734</xdr:rowOff>
    </xdr:to>
    <xdr:graphicFrame macro="">
      <xdr:nvGraphicFramePr>
        <xdr:cNvPr id="1131" name="Gráfico 1130">
          <a:extLst>
            <a:ext uri="{FF2B5EF4-FFF2-40B4-BE49-F238E27FC236}">
              <a16:creationId xmlns:a16="http://schemas.microsoft.com/office/drawing/2014/main" id="{408E6FED-8F3A-482F-925B-BD2AE6D89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1"/>
        </a:graphicData>
      </a:graphic>
    </xdr:graphicFrame>
    <xdr:clientData/>
  </xdr:two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32" name="Imagem 27">
          <a:extLst>
            <a:ext uri="{FF2B5EF4-FFF2-40B4-BE49-F238E27FC236}">
              <a16:creationId xmlns:a16="http://schemas.microsoft.com/office/drawing/2014/main" id="{33FB2974-0565-4790-921B-6B79F1574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33" name="Imagem 27">
          <a:extLst>
            <a:ext uri="{FF2B5EF4-FFF2-40B4-BE49-F238E27FC236}">
              <a16:creationId xmlns:a16="http://schemas.microsoft.com/office/drawing/2014/main" id="{9D1A7C4E-E53A-4F2E-892F-3CC467E11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34" name="Imagem 27">
          <a:extLst>
            <a:ext uri="{FF2B5EF4-FFF2-40B4-BE49-F238E27FC236}">
              <a16:creationId xmlns:a16="http://schemas.microsoft.com/office/drawing/2014/main" id="{C32C36AC-2A7C-4640-AC7E-453232B68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oneCellAnchor>
    <xdr:from>
      <xdr:col>5</xdr:col>
      <xdr:colOff>673555</xdr:colOff>
      <xdr:row>9805</xdr:row>
      <xdr:rowOff>80285</xdr:rowOff>
    </xdr:from>
    <xdr:ext cx="891266" cy="852589"/>
    <xdr:pic>
      <xdr:nvPicPr>
        <xdr:cNvPr id="1135" name="Imagem 27">
          <a:extLst>
            <a:ext uri="{FF2B5EF4-FFF2-40B4-BE49-F238E27FC236}">
              <a16:creationId xmlns:a16="http://schemas.microsoft.com/office/drawing/2014/main" id="{875AD218-4860-43D9-BE3A-25CCA68D4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2735" y="2050279385"/>
          <a:ext cx="891266" cy="852589"/>
        </a:xfrm>
        <a:prstGeom prst="rect">
          <a:avLst/>
        </a:prstGeom>
      </xdr:spPr>
    </xdr:pic>
    <xdr:clientData/>
  </xdr:oneCellAnchor>
  <xdr:twoCellAnchor>
    <xdr:from>
      <xdr:col>5</xdr:col>
      <xdr:colOff>45720</xdr:colOff>
      <xdr:row>9861</xdr:row>
      <xdr:rowOff>175260</xdr:rowOff>
    </xdr:from>
    <xdr:to>
      <xdr:col>21</xdr:col>
      <xdr:colOff>129540</xdr:colOff>
      <xdr:row>9874</xdr:row>
      <xdr:rowOff>89874</xdr:rowOff>
    </xdr:to>
    <xdr:graphicFrame macro="">
      <xdr:nvGraphicFramePr>
        <xdr:cNvPr id="1136" name="Gráfico 1135">
          <a:extLst>
            <a:ext uri="{FF2B5EF4-FFF2-40B4-BE49-F238E27FC236}">
              <a16:creationId xmlns:a16="http://schemas.microsoft.com/office/drawing/2014/main" id="{8FEA71A8-386A-4518-8FA1-16972C7B5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3ECCB6A0-3C8A-47ED-9D4B-AFD20EACF7BB}" autoFormatId="16" applyNumberFormats="0" applyBorderFormats="0" applyFontFormats="0" applyPatternFormats="0" applyAlignmentFormats="0" applyWidthHeightFormats="0">
  <queryTableRefresh nextId="9">
    <queryTableFields count="8">
      <queryTableField id="1" name="Dia" tableColumnId="1"/>
      <queryTableField id="2" name="Cobre U$/t" tableColumnId="2"/>
      <queryTableField id="3" name="Zinco U$/t" tableColumnId="3"/>
      <queryTableField id="4" name="Alumínio U$/t" tableColumnId="4"/>
      <queryTableField id="5" name="Chumbo U$/t" tableColumnId="5"/>
      <queryTableField id="6" name="Estanho U$/t" tableColumnId="6"/>
      <queryTableField id="7" name="Níquel U$/t" tableColumnId="7"/>
      <queryTableField id="8" name="Dólar R$/US$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CC9394-5A49-4168-85C3-95CAC0F50D4E}" autoFormatId="16" applyNumberFormats="0" applyBorderFormats="0" applyFontFormats="0" applyPatternFormats="0" applyAlignmentFormats="0" applyWidthHeightFormats="0">
  <queryTableRefresh nextId="7">
    <queryTableFields count="6">
      <queryTableField id="1" name="Quantidade" tableColumnId="1"/>
      <queryTableField id="2" name="de" tableColumnId="2"/>
      <queryTableField id="3" name="Parcelas: 42 (QUARENTA" tableColumnId="3"/>
      <queryTableField id="4" name="E" tableColumnId="4"/>
      <queryTableField id="5" name="DUAS) parcelas" tableColumnId="5"/>
      <queryTableField id="6" name="de_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525F0A-F075-421D-A7ED-8158D2BD2E53}" name="Tabela_1__2" displayName="Tabela_1__2" ref="A1:H32" tableType="queryTable" totalsRowShown="0">
  <autoFilter ref="A1:H32" xr:uid="{96525F0A-F075-421D-A7ED-8158D2BD2E53}"/>
  <tableColumns count="8">
    <tableColumn id="1" xr3:uid="{EF983135-ACBB-474E-A880-E381DB7CDD3E}" uniqueName="1" name="Dia" queryTableFieldId="1" dataDxfId="13050"/>
    <tableColumn id="2" xr3:uid="{D93CB0CE-8DB5-471A-BE0D-EDF334697321}" uniqueName="2" name="Cobre U$/t" queryTableFieldId="2" dataDxfId="13049"/>
    <tableColumn id="3" xr3:uid="{04D0976C-F04B-4011-90CF-DAA696D03F4F}" uniqueName="3" name="Zinco U$/t" queryTableFieldId="3" dataDxfId="13048"/>
    <tableColumn id="4" xr3:uid="{6137F227-889C-4D3E-B5B7-E01CB8B7EA50}" uniqueName="4" name="Alumínio U$/t" queryTableFieldId="4" dataDxfId="13047"/>
    <tableColumn id="5" xr3:uid="{EF68493F-5487-4020-8F97-9E1329E22A48}" uniqueName="5" name="Chumbo U$/t" queryTableFieldId="5" dataDxfId="13046"/>
    <tableColumn id="6" xr3:uid="{6EF434B2-A187-4979-8CCA-88D5FCD7FA02}" uniqueName="6" name="Estanho U$/t" queryTableFieldId="6" dataDxfId="13045"/>
    <tableColumn id="7" xr3:uid="{71A1C0CE-12A6-4486-8213-7B7B65ACBC6B}" uniqueName="7" name="Níquel U$/t" queryTableFieldId="7" dataDxfId="13044"/>
    <tableColumn id="8" xr3:uid="{D6AB42C4-BC8F-4BC8-B6F4-F6CC075645B7}" uniqueName="8" name="Dólar R$/US$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D3FE4-D510-471D-AB91-A5DD2DDB399B}" name="Table002__Page_1" displayName="Table002__Page_1" ref="A1:F19" tableType="queryTable" totalsRowShown="0">
  <autoFilter ref="A1:F19" xr:uid="{A1FD3FE4-D510-471D-AB91-A5DD2DDB399B}"/>
  <tableColumns count="6">
    <tableColumn id="1" xr3:uid="{F33E6695-352B-4CCE-8BA4-D42E022592DD}" uniqueName="1" name="Quantidade" queryTableFieldId="1" dataDxfId="13043"/>
    <tableColumn id="2" xr3:uid="{09BB0C5A-E0D9-4A9D-8930-043C8191D8F4}" uniqueName="2" name="de" queryTableFieldId="2" dataDxfId="13042"/>
    <tableColumn id="3" xr3:uid="{C0A7A47F-F52A-4639-915B-7AC63E2C0850}" uniqueName="3" name="Parcelas: 42 (QUARENTA" queryTableFieldId="3" dataDxfId="13041"/>
    <tableColumn id="4" xr3:uid="{4D237E70-ACC4-42AC-8058-E05ED2CB8079}" uniqueName="4" name="E" queryTableFieldId="4" dataDxfId="13040"/>
    <tableColumn id="5" xr3:uid="{DCC12808-2C4C-42A6-9926-CA958CA44E34}" uniqueName="5" name="DUAS) parcelas" queryTableFieldId="5" dataDxfId="13039"/>
    <tableColumn id="6" xr3:uid="{87DA05D0-261A-4CD4-A63C-6A584050E11F}" uniqueName="6" name="de_1" queryTableFieldId="6" dataDxfId="130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rilhant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V59"/>
  <sheetViews>
    <sheetView topLeftCell="A13" zoomScale="80" zoomScaleNormal="80" workbookViewId="0">
      <selection activeCell="S49" sqref="S49:T57"/>
    </sheetView>
  </sheetViews>
  <sheetFormatPr defaultColWidth="9" defaultRowHeight="14.4"/>
  <cols>
    <col min="1" max="1" width="16" customWidth="1"/>
    <col min="2" max="2" width="15.109375" customWidth="1"/>
    <col min="3" max="3" width="6.33203125" customWidth="1"/>
    <col min="4" max="4" width="11.5546875" customWidth="1"/>
    <col min="5" max="5" width="16.88671875" customWidth="1"/>
    <col min="6" max="6" width="6.33203125" customWidth="1"/>
    <col min="7" max="7" width="12.6640625" customWidth="1"/>
    <col min="8" max="8" width="13.6640625" customWidth="1"/>
    <col min="9" max="9" width="6.6640625" customWidth="1"/>
    <col min="10" max="10" width="12.44140625" customWidth="1"/>
    <col min="11" max="11" width="13.88671875" customWidth="1"/>
    <col min="12" max="12" width="7.6640625" customWidth="1"/>
    <col min="13" max="13" width="13" customWidth="1"/>
    <col min="14" max="14" width="14.44140625" customWidth="1"/>
    <col min="15" max="15" width="6.5546875" customWidth="1"/>
    <col min="16" max="16" width="10" customWidth="1"/>
    <col min="17" max="17" width="15.33203125" customWidth="1"/>
    <col min="18" max="18" width="5.88671875" customWidth="1"/>
    <col min="19" max="19" width="11.88671875" customWidth="1"/>
    <col min="20" max="20" width="14.109375" customWidth="1"/>
  </cols>
  <sheetData>
    <row r="1" spans="1:17">
      <c r="A1" s="2" t="s">
        <v>0</v>
      </c>
      <c r="B1" s="3">
        <v>45013</v>
      </c>
      <c r="D1" s="2" t="s">
        <v>0</v>
      </c>
      <c r="E1" s="3">
        <v>45014</v>
      </c>
      <c r="G1" s="2" t="s">
        <v>0</v>
      </c>
      <c r="H1" s="3">
        <v>45015</v>
      </c>
      <c r="J1" s="2" t="s">
        <v>0</v>
      </c>
      <c r="K1" s="3">
        <v>45016</v>
      </c>
      <c r="M1" s="514" t="s">
        <v>1</v>
      </c>
      <c r="N1" s="515"/>
    </row>
    <row r="2" spans="1:17">
      <c r="A2" s="5" t="s">
        <v>2</v>
      </c>
      <c r="B2" s="6">
        <v>5.2305999999999999</v>
      </c>
      <c r="D2" s="5" t="s">
        <v>2</v>
      </c>
      <c r="E2" s="6">
        <v>5.1733000000000002</v>
      </c>
      <c r="G2" s="5" t="s">
        <v>2</v>
      </c>
      <c r="H2" s="6">
        <v>5.1493000000000002</v>
      </c>
      <c r="J2" s="5" t="s">
        <v>2</v>
      </c>
      <c r="K2" s="6">
        <v>5.125</v>
      </c>
      <c r="M2" s="5" t="s">
        <v>2</v>
      </c>
      <c r="N2" s="6">
        <v>5.1940999999999997</v>
      </c>
    </row>
    <row r="3" spans="1:17">
      <c r="A3" s="8"/>
      <c r="B3" s="9"/>
      <c r="D3" s="8"/>
      <c r="E3" s="9"/>
      <c r="G3" s="8"/>
      <c r="H3" s="9"/>
      <c r="J3" s="8"/>
      <c r="K3" s="9"/>
      <c r="M3" s="8"/>
      <c r="N3" s="9"/>
    </row>
    <row r="4" spans="1:17">
      <c r="A4" s="11" t="s">
        <v>3</v>
      </c>
      <c r="B4" s="12">
        <v>46.73</v>
      </c>
      <c r="D4" s="11" t="s">
        <v>3</v>
      </c>
      <c r="E4" s="12">
        <v>46.83</v>
      </c>
      <c r="G4" s="11" t="s">
        <v>3</v>
      </c>
      <c r="H4" s="12">
        <v>46.54</v>
      </c>
      <c r="J4" s="11" t="s">
        <v>3</v>
      </c>
      <c r="K4" s="12">
        <v>45.79</v>
      </c>
      <c r="M4" s="11" t="s">
        <v>3</v>
      </c>
      <c r="N4" s="12">
        <v>46.58</v>
      </c>
    </row>
    <row r="5" spans="1:17">
      <c r="A5" s="11" t="s">
        <v>4</v>
      </c>
      <c r="B5" s="12">
        <v>15.36</v>
      </c>
      <c r="D5" s="11" t="s">
        <v>4</v>
      </c>
      <c r="E5" s="12">
        <v>15.7</v>
      </c>
      <c r="G5" s="11" t="s">
        <v>4</v>
      </c>
      <c r="H5" s="12">
        <v>15.34</v>
      </c>
      <c r="J5" s="11" t="s">
        <v>4</v>
      </c>
      <c r="K5" s="12">
        <v>14.9</v>
      </c>
      <c r="M5" s="11" t="s">
        <v>4</v>
      </c>
      <c r="N5" s="12">
        <v>15.34</v>
      </c>
    </row>
    <row r="6" spans="1:17">
      <c r="A6" s="11" t="s">
        <v>5</v>
      </c>
      <c r="B6" s="12">
        <v>12.11</v>
      </c>
      <c r="D6" s="11" t="s">
        <v>5</v>
      </c>
      <c r="E6" s="12">
        <v>12.24</v>
      </c>
      <c r="G6" s="11" t="s">
        <v>5</v>
      </c>
      <c r="H6" s="12">
        <v>12.07</v>
      </c>
      <c r="J6" s="11" t="s">
        <v>5</v>
      </c>
      <c r="K6" s="12">
        <v>11.97</v>
      </c>
      <c r="M6" s="11" t="s">
        <v>5</v>
      </c>
      <c r="N6" s="12">
        <v>12.11</v>
      </c>
    </row>
    <row r="7" spans="1:17">
      <c r="A7" s="11" t="s">
        <v>6</v>
      </c>
      <c r="B7" s="12">
        <v>11.28</v>
      </c>
      <c r="D7" s="11" t="s">
        <v>6</v>
      </c>
      <c r="E7" s="12">
        <v>11.29</v>
      </c>
      <c r="G7" s="11" t="s">
        <v>6</v>
      </c>
      <c r="H7" s="12">
        <v>11.19</v>
      </c>
      <c r="J7" s="11" t="s">
        <v>6</v>
      </c>
      <c r="K7" s="12">
        <v>10.99</v>
      </c>
      <c r="M7" s="11" t="s">
        <v>6</v>
      </c>
      <c r="N7" s="12">
        <v>11.2</v>
      </c>
    </row>
    <row r="8" spans="1:17">
      <c r="A8" s="11" t="s">
        <v>7</v>
      </c>
      <c r="B8" s="12">
        <v>136.26</v>
      </c>
      <c r="D8" s="11" t="s">
        <v>7</v>
      </c>
      <c r="E8" s="12">
        <v>135.02000000000001</v>
      </c>
      <c r="G8" s="11" t="s">
        <v>7</v>
      </c>
      <c r="H8" s="12">
        <v>133.37</v>
      </c>
      <c r="J8" s="11" t="s">
        <v>7</v>
      </c>
      <c r="K8" s="12">
        <v>133.63999999999999</v>
      </c>
      <c r="M8" s="11" t="s">
        <v>7</v>
      </c>
      <c r="N8" s="12">
        <v>134.79</v>
      </c>
    </row>
    <row r="9" spans="1:17">
      <c r="A9" s="14" t="s">
        <v>8</v>
      </c>
      <c r="B9" s="15">
        <v>123.44</v>
      </c>
      <c r="D9" s="14" t="s">
        <v>8</v>
      </c>
      <c r="E9" s="15">
        <v>125.19</v>
      </c>
      <c r="G9" s="14" t="s">
        <v>8</v>
      </c>
      <c r="H9" s="15">
        <v>119.39</v>
      </c>
      <c r="J9" s="14" t="s">
        <v>8</v>
      </c>
      <c r="K9" s="15">
        <v>118.4</v>
      </c>
      <c r="M9" s="14" t="s">
        <v>8</v>
      </c>
      <c r="N9" s="15">
        <v>122.54</v>
      </c>
    </row>
    <row r="11" spans="1:17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3" spans="1:17">
      <c r="A13" s="2" t="s">
        <v>0</v>
      </c>
      <c r="B13" s="3">
        <v>45019</v>
      </c>
      <c r="D13" s="2" t="s">
        <v>0</v>
      </c>
      <c r="E13" s="3">
        <v>45020</v>
      </c>
      <c r="G13" s="2" t="s">
        <v>0</v>
      </c>
      <c r="H13" s="3">
        <v>45021</v>
      </c>
      <c r="J13" s="2" t="s">
        <v>0</v>
      </c>
      <c r="K13" s="3">
        <v>45022</v>
      </c>
      <c r="M13" s="514" t="s">
        <v>1</v>
      </c>
      <c r="N13" s="515"/>
    </row>
    <row r="14" spans="1:17">
      <c r="A14" s="5" t="s">
        <v>2</v>
      </c>
      <c r="B14" s="6">
        <v>5.0804</v>
      </c>
      <c r="D14" s="5" t="s">
        <v>2</v>
      </c>
      <c r="E14" s="6">
        <v>5.0636999999999999</v>
      </c>
      <c r="G14" s="5" t="s">
        <v>2</v>
      </c>
      <c r="H14" s="6">
        <v>5.0762</v>
      </c>
      <c r="J14" s="5" t="s">
        <v>2</v>
      </c>
      <c r="K14" s="6">
        <v>5.0446999999999997</v>
      </c>
      <c r="M14" s="5" t="s">
        <v>2</v>
      </c>
      <c r="N14" s="6">
        <v>5.0663</v>
      </c>
    </row>
    <row r="15" spans="1:17">
      <c r="A15" s="8"/>
      <c r="B15" s="9"/>
      <c r="D15" s="8"/>
      <c r="E15" s="9"/>
      <c r="G15" s="8"/>
      <c r="H15" s="9"/>
      <c r="J15" s="8"/>
      <c r="K15" s="9"/>
      <c r="M15" s="8"/>
      <c r="N15" s="9"/>
    </row>
    <row r="16" spans="1:17">
      <c r="A16" s="11" t="s">
        <v>3</v>
      </c>
      <c r="B16" s="12">
        <v>45.55</v>
      </c>
      <c r="D16" s="11" t="s">
        <v>3</v>
      </c>
      <c r="E16" s="12">
        <v>45.22</v>
      </c>
      <c r="G16" s="11" t="s">
        <v>3</v>
      </c>
      <c r="H16" s="12">
        <v>44.57</v>
      </c>
      <c r="J16" s="11" t="s">
        <v>3</v>
      </c>
      <c r="K16" s="12">
        <v>44.57</v>
      </c>
      <c r="M16" s="11" t="s">
        <v>3</v>
      </c>
      <c r="N16" s="12">
        <v>44.98</v>
      </c>
    </row>
    <row r="17" spans="1:17">
      <c r="A17" s="11" t="s">
        <v>4</v>
      </c>
      <c r="B17" s="12">
        <v>14.92</v>
      </c>
      <c r="D17" s="11" t="s">
        <v>4</v>
      </c>
      <c r="E17" s="12">
        <v>14.65</v>
      </c>
      <c r="G17" s="11" t="s">
        <v>4</v>
      </c>
      <c r="H17" s="12">
        <v>14.46</v>
      </c>
      <c r="J17" s="11" t="s">
        <v>4</v>
      </c>
      <c r="K17" s="12">
        <v>14.18</v>
      </c>
      <c r="M17" s="11" t="s">
        <v>4</v>
      </c>
      <c r="N17" s="12">
        <v>14.55</v>
      </c>
    </row>
    <row r="18" spans="1:17">
      <c r="A18" s="11" t="s">
        <v>5</v>
      </c>
      <c r="B18" s="12">
        <v>12.09</v>
      </c>
      <c r="D18" s="11" t="s">
        <v>5</v>
      </c>
      <c r="E18" s="12">
        <v>11.86</v>
      </c>
      <c r="G18" s="11" t="s">
        <v>5</v>
      </c>
      <c r="H18" s="12">
        <v>11.7</v>
      </c>
      <c r="J18" s="11" t="s">
        <v>5</v>
      </c>
      <c r="K18" s="12">
        <v>11.6</v>
      </c>
      <c r="M18" s="11" t="s">
        <v>5</v>
      </c>
      <c r="N18" s="12">
        <v>11.81</v>
      </c>
    </row>
    <row r="19" spans="1:17">
      <c r="A19" s="11" t="s">
        <v>6</v>
      </c>
      <c r="B19" s="12">
        <v>10.86</v>
      </c>
      <c r="D19" s="11" t="s">
        <v>6</v>
      </c>
      <c r="E19" s="12">
        <v>10.74</v>
      </c>
      <c r="G19" s="11" t="s">
        <v>6</v>
      </c>
      <c r="H19" s="12">
        <v>10.76</v>
      </c>
      <c r="J19" s="11" t="s">
        <v>6</v>
      </c>
      <c r="K19" s="12">
        <v>10.73</v>
      </c>
      <c r="M19" s="11" t="s">
        <v>6</v>
      </c>
      <c r="N19" s="12">
        <v>10.77</v>
      </c>
    </row>
    <row r="20" spans="1:17">
      <c r="A20" s="11" t="s">
        <v>7</v>
      </c>
      <c r="B20" s="12">
        <v>131.58000000000001</v>
      </c>
      <c r="D20" s="11" t="s">
        <v>7</v>
      </c>
      <c r="E20" s="12">
        <v>130.77000000000001</v>
      </c>
      <c r="G20" s="11" t="s">
        <v>7</v>
      </c>
      <c r="H20" s="12">
        <v>125.25</v>
      </c>
      <c r="J20" s="11" t="s">
        <v>7</v>
      </c>
      <c r="K20" s="12">
        <v>125.86</v>
      </c>
      <c r="M20" s="11" t="s">
        <v>7</v>
      </c>
      <c r="N20" s="12">
        <v>128.37</v>
      </c>
    </row>
    <row r="21" spans="1:17">
      <c r="A21" s="14" t="s">
        <v>8</v>
      </c>
      <c r="B21" s="15">
        <v>119.69</v>
      </c>
      <c r="D21" s="14" t="s">
        <v>8</v>
      </c>
      <c r="E21" s="15">
        <v>116</v>
      </c>
      <c r="G21" s="14" t="s">
        <v>8</v>
      </c>
      <c r="H21" s="15">
        <v>115.28</v>
      </c>
      <c r="J21" s="14" t="s">
        <v>8</v>
      </c>
      <c r="K21" s="15">
        <v>113.5</v>
      </c>
      <c r="M21" s="14" t="s">
        <v>8</v>
      </c>
      <c r="N21" s="15">
        <v>116.12</v>
      </c>
    </row>
    <row r="23" spans="1:17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5" spans="1:17">
      <c r="A25" s="2" t="s">
        <v>0</v>
      </c>
      <c r="B25" s="3">
        <v>45026</v>
      </c>
      <c r="D25" s="2" t="s">
        <v>0</v>
      </c>
      <c r="E25" s="3">
        <v>45027</v>
      </c>
      <c r="G25" s="2" t="s">
        <v>0</v>
      </c>
      <c r="H25" s="3">
        <v>45028</v>
      </c>
      <c r="J25" s="2" t="s">
        <v>0</v>
      </c>
      <c r="K25" s="3">
        <v>45029</v>
      </c>
      <c r="M25" s="2" t="s">
        <v>0</v>
      </c>
      <c r="N25" s="3">
        <v>45030</v>
      </c>
      <c r="P25" s="514" t="s">
        <v>1</v>
      </c>
      <c r="Q25" s="515"/>
    </row>
    <row r="26" spans="1:17">
      <c r="A26" s="5" t="s">
        <v>2</v>
      </c>
      <c r="B26" s="6"/>
      <c r="D26" s="5" t="s">
        <v>2</v>
      </c>
      <c r="E26" s="6">
        <v>5.0834000000000001</v>
      </c>
      <c r="G26" s="5" t="s">
        <v>2</v>
      </c>
      <c r="H26" s="124">
        <v>5.0128000000000004</v>
      </c>
      <c r="J26" s="5" t="s">
        <v>2</v>
      </c>
      <c r="K26" s="6">
        <v>4.9496000000000002</v>
      </c>
      <c r="M26" s="5" t="s">
        <v>2</v>
      </c>
      <c r="N26" s="6">
        <v>4.9000000000000004</v>
      </c>
      <c r="P26" s="5" t="s">
        <v>2</v>
      </c>
      <c r="Q26" s="6">
        <v>4.9889000000000001</v>
      </c>
    </row>
    <row r="27" spans="1:17">
      <c r="A27" s="8"/>
      <c r="B27" s="9"/>
      <c r="D27" s="8"/>
      <c r="E27" s="9"/>
      <c r="G27" s="8"/>
      <c r="H27" s="9"/>
      <c r="J27" s="8"/>
      <c r="K27" s="9"/>
      <c r="M27" s="8"/>
      <c r="N27" s="9"/>
      <c r="P27" s="8"/>
      <c r="Q27" s="9"/>
    </row>
    <row r="28" spans="1:17">
      <c r="A28" s="11" t="s">
        <v>3</v>
      </c>
      <c r="B28" s="12"/>
      <c r="D28" s="11" t="s">
        <v>3</v>
      </c>
      <c r="E28" s="12">
        <v>44.92</v>
      </c>
      <c r="G28" s="11" t="s">
        <v>3</v>
      </c>
      <c r="H28" s="125">
        <v>44.13</v>
      </c>
      <c r="J28" s="11" t="s">
        <v>3</v>
      </c>
      <c r="K28" s="12">
        <v>44.55</v>
      </c>
      <c r="M28" s="11" t="s">
        <v>3</v>
      </c>
      <c r="N28" s="12">
        <v>44.59</v>
      </c>
      <c r="P28" s="11" t="s">
        <v>3</v>
      </c>
      <c r="Q28" s="12">
        <v>44.55</v>
      </c>
    </row>
    <row r="29" spans="1:17">
      <c r="A29" s="11" t="s">
        <v>4</v>
      </c>
      <c r="B29" s="12"/>
      <c r="D29" s="11" t="s">
        <v>4</v>
      </c>
      <c r="E29" s="12">
        <v>14.15</v>
      </c>
      <c r="G29" s="11" t="s">
        <v>4</v>
      </c>
      <c r="H29" s="125">
        <v>13.79</v>
      </c>
      <c r="J29" s="11" t="s">
        <v>4</v>
      </c>
      <c r="K29" s="12">
        <v>14</v>
      </c>
      <c r="M29" s="11" t="s">
        <v>4</v>
      </c>
      <c r="N29" s="12">
        <v>14.25</v>
      </c>
      <c r="P29" s="11" t="s">
        <v>4</v>
      </c>
      <c r="Q29" s="12">
        <v>14.05</v>
      </c>
    </row>
    <row r="30" spans="1:17">
      <c r="A30" s="11" t="s">
        <v>5</v>
      </c>
      <c r="B30" s="12"/>
      <c r="D30" s="11" t="s">
        <v>5</v>
      </c>
      <c r="E30" s="12">
        <v>11.53</v>
      </c>
      <c r="G30" s="11" t="s">
        <v>5</v>
      </c>
      <c r="H30" s="125">
        <v>11.32</v>
      </c>
      <c r="J30" s="11" t="s">
        <v>5</v>
      </c>
      <c r="K30" s="12">
        <v>11.53</v>
      </c>
      <c r="M30" s="11" t="s">
        <v>5</v>
      </c>
      <c r="N30" s="12">
        <v>11.57</v>
      </c>
      <c r="P30" s="11" t="s">
        <v>5</v>
      </c>
      <c r="Q30" s="12">
        <v>11.49</v>
      </c>
    </row>
    <row r="31" spans="1:17">
      <c r="A31" s="11" t="s">
        <v>6</v>
      </c>
      <c r="B31" s="12"/>
      <c r="D31" s="11" t="s">
        <v>6</v>
      </c>
      <c r="E31" s="12">
        <v>10.78</v>
      </c>
      <c r="G31" s="11" t="s">
        <v>6</v>
      </c>
      <c r="H31" s="125">
        <v>10.74</v>
      </c>
      <c r="J31" s="11" t="s">
        <v>6</v>
      </c>
      <c r="K31" s="12">
        <v>10.7</v>
      </c>
      <c r="M31" s="11" t="s">
        <v>6</v>
      </c>
      <c r="N31" s="12">
        <v>10.73</v>
      </c>
      <c r="P31" s="11" t="s">
        <v>6</v>
      </c>
      <c r="Q31" s="12">
        <v>10.74</v>
      </c>
    </row>
    <row r="32" spans="1:17">
      <c r="A32" s="11" t="s">
        <v>7</v>
      </c>
      <c r="B32" s="12"/>
      <c r="D32" s="11" t="s">
        <v>7</v>
      </c>
      <c r="E32" s="12">
        <v>122.25</v>
      </c>
      <c r="G32" s="11" t="s">
        <v>7</v>
      </c>
      <c r="H32" s="125">
        <v>120</v>
      </c>
      <c r="J32" s="11" t="s">
        <v>7</v>
      </c>
      <c r="K32" s="12">
        <v>122.72</v>
      </c>
      <c r="M32" s="11" t="s">
        <v>7</v>
      </c>
      <c r="N32" s="12">
        <v>121.76</v>
      </c>
      <c r="P32" s="11" t="s">
        <v>7</v>
      </c>
      <c r="Q32" s="12">
        <v>121.71</v>
      </c>
    </row>
    <row r="33" spans="1:22">
      <c r="A33" s="14" t="s">
        <v>8</v>
      </c>
      <c r="B33" s="15"/>
      <c r="D33" s="14" t="s">
        <v>8</v>
      </c>
      <c r="E33" s="15">
        <v>116.15</v>
      </c>
      <c r="G33" s="14" t="s">
        <v>8</v>
      </c>
      <c r="H33" s="126">
        <v>114.74</v>
      </c>
      <c r="J33" s="14" t="s">
        <v>8</v>
      </c>
      <c r="K33" s="15">
        <v>114.88</v>
      </c>
      <c r="M33" s="14" t="s">
        <v>8</v>
      </c>
      <c r="N33" s="15">
        <v>118.64</v>
      </c>
      <c r="P33" s="14" t="s">
        <v>8</v>
      </c>
      <c r="Q33" s="15">
        <v>116.13</v>
      </c>
    </row>
    <row r="35" spans="1:2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7" spans="1:22">
      <c r="D37" s="2" t="s">
        <v>0</v>
      </c>
      <c r="E37" s="3">
        <v>45033</v>
      </c>
      <c r="G37" s="2" t="s">
        <v>0</v>
      </c>
      <c r="H37" s="3">
        <v>45034</v>
      </c>
      <c r="J37" s="2" t="s">
        <v>0</v>
      </c>
      <c r="K37" s="3">
        <v>45035</v>
      </c>
      <c r="M37" s="2" t="s">
        <v>0</v>
      </c>
      <c r="N37" s="3">
        <v>45036</v>
      </c>
      <c r="P37" s="514" t="s">
        <v>1</v>
      </c>
      <c r="Q37" s="515"/>
    </row>
    <row r="38" spans="1:22">
      <c r="D38" s="5" t="s">
        <v>2</v>
      </c>
      <c r="E38" s="6">
        <v>4.9455</v>
      </c>
      <c r="G38" s="5" t="s">
        <v>2</v>
      </c>
      <c r="H38" s="120">
        <v>4.9420999999999999</v>
      </c>
      <c r="J38" s="5" t="s">
        <v>2</v>
      </c>
      <c r="K38" s="6">
        <v>4.9678000000000004</v>
      </c>
      <c r="M38" s="5" t="s">
        <v>2</v>
      </c>
      <c r="N38" s="6">
        <v>5.0467000000000004</v>
      </c>
      <c r="P38" s="5" t="s">
        <v>2</v>
      </c>
      <c r="Q38" s="6">
        <v>4.9755000000000003</v>
      </c>
    </row>
    <row r="39" spans="1:22">
      <c r="D39" s="8"/>
      <c r="E39" s="9"/>
      <c r="G39" s="8"/>
      <c r="H39" s="121"/>
      <c r="J39" s="8"/>
      <c r="K39" s="9"/>
      <c r="M39" s="8"/>
      <c r="N39" s="9"/>
      <c r="P39" s="8"/>
      <c r="Q39" s="9"/>
    </row>
    <row r="40" spans="1:22">
      <c r="D40" s="11" t="s">
        <v>3</v>
      </c>
      <c r="E40" s="12">
        <v>44.43</v>
      </c>
      <c r="G40" s="11" t="s">
        <v>3</v>
      </c>
      <c r="H40" s="122">
        <v>44.31</v>
      </c>
      <c r="J40" s="11" t="s">
        <v>3</v>
      </c>
      <c r="K40" s="12">
        <v>44.09</v>
      </c>
      <c r="M40" s="11" t="s">
        <v>3</v>
      </c>
      <c r="N40" s="12">
        <v>44.79</v>
      </c>
      <c r="P40" s="11" t="s">
        <v>3</v>
      </c>
      <c r="Q40" s="12">
        <v>44.41</v>
      </c>
    </row>
    <row r="41" spans="1:22">
      <c r="D41" s="11" t="s">
        <v>4</v>
      </c>
      <c r="E41" s="12">
        <v>14.07</v>
      </c>
      <c r="G41" s="11" t="s">
        <v>4</v>
      </c>
      <c r="H41" s="122">
        <v>14.11</v>
      </c>
      <c r="J41" s="11" t="s">
        <v>4</v>
      </c>
      <c r="K41" s="12">
        <v>13.74</v>
      </c>
      <c r="M41" s="11" t="s">
        <v>4</v>
      </c>
      <c r="N41" s="12">
        <v>13.91</v>
      </c>
      <c r="P41" s="11" t="s">
        <v>4</v>
      </c>
      <c r="Q41" s="12">
        <v>13.96</v>
      </c>
    </row>
    <row r="42" spans="1:22">
      <c r="D42" s="11" t="s">
        <v>5</v>
      </c>
      <c r="E42" s="12">
        <v>11.69</v>
      </c>
      <c r="G42" s="11" t="s">
        <v>5</v>
      </c>
      <c r="H42" s="122">
        <v>11.86</v>
      </c>
      <c r="J42" s="11" t="s">
        <v>5</v>
      </c>
      <c r="K42" s="12">
        <v>11.83</v>
      </c>
      <c r="M42" s="11" t="s">
        <v>5</v>
      </c>
      <c r="N42" s="12">
        <v>12.16</v>
      </c>
      <c r="P42" s="11" t="s">
        <v>5</v>
      </c>
      <c r="Q42" s="12">
        <v>11.89</v>
      </c>
    </row>
    <row r="43" spans="1:22">
      <c r="D43" s="11" t="s">
        <v>6</v>
      </c>
      <c r="E43" s="12">
        <v>10.54</v>
      </c>
      <c r="G43" s="11" t="s">
        <v>6</v>
      </c>
      <c r="H43" s="122">
        <v>10.67</v>
      </c>
      <c r="J43" s="11" t="s">
        <v>6</v>
      </c>
      <c r="K43" s="12">
        <v>10.71</v>
      </c>
      <c r="M43" s="11" t="s">
        <v>6</v>
      </c>
      <c r="N43" s="12">
        <v>11.02</v>
      </c>
      <c r="P43" s="11" t="s">
        <v>6</v>
      </c>
      <c r="Q43" s="12">
        <v>10.73</v>
      </c>
    </row>
    <row r="44" spans="1:22">
      <c r="D44" s="11" t="s">
        <v>7</v>
      </c>
      <c r="E44" s="12">
        <v>134.63999999999999</v>
      </c>
      <c r="G44" s="11" t="s">
        <v>7</v>
      </c>
      <c r="H44" s="122">
        <v>136.69999999999999</v>
      </c>
      <c r="J44" s="11" t="s">
        <v>7</v>
      </c>
      <c r="K44" s="12">
        <v>132.88999999999999</v>
      </c>
      <c r="M44" s="11" t="s">
        <v>7</v>
      </c>
      <c r="N44" s="12">
        <v>137.52000000000001</v>
      </c>
      <c r="P44" s="11" t="s">
        <v>7</v>
      </c>
      <c r="Q44" s="12">
        <v>135.44</v>
      </c>
    </row>
    <row r="45" spans="1:22">
      <c r="D45" s="14" t="s">
        <v>8</v>
      </c>
      <c r="E45" s="15">
        <v>120.94</v>
      </c>
      <c r="G45" s="14" t="s">
        <v>8</v>
      </c>
      <c r="H45" s="123">
        <v>123.35</v>
      </c>
      <c r="J45" s="14" t="s">
        <v>8</v>
      </c>
      <c r="K45" s="15">
        <v>121.54</v>
      </c>
      <c r="M45" s="14" t="s">
        <v>8</v>
      </c>
      <c r="N45" s="15">
        <v>128.88999999999999</v>
      </c>
      <c r="P45" s="14" t="s">
        <v>8</v>
      </c>
      <c r="Q45" s="15">
        <v>123.67</v>
      </c>
    </row>
    <row r="47" spans="1:22"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9" spans="4:22">
      <c r="D49" s="2" t="s">
        <v>0</v>
      </c>
      <c r="E49" s="3">
        <v>45070</v>
      </c>
      <c r="G49" s="2" t="s">
        <v>0</v>
      </c>
      <c r="H49" s="3">
        <v>45071</v>
      </c>
      <c r="J49" s="2" t="s">
        <v>0</v>
      </c>
      <c r="K49" s="3">
        <v>45072</v>
      </c>
      <c r="M49" s="2" t="s">
        <v>0</v>
      </c>
      <c r="N49" s="3">
        <v>45073</v>
      </c>
      <c r="P49" s="2" t="s">
        <v>0</v>
      </c>
      <c r="Q49" s="3">
        <v>45074</v>
      </c>
      <c r="S49" s="514" t="s">
        <v>1</v>
      </c>
      <c r="T49" s="515"/>
    </row>
    <row r="50" spans="4:22">
      <c r="D50" s="5" t="s">
        <v>2</v>
      </c>
      <c r="E50" s="6"/>
      <c r="G50" s="5" t="s">
        <v>2</v>
      </c>
      <c r="H50" s="120">
        <v>5.0594999999999999</v>
      </c>
      <c r="J50" s="5" t="s">
        <v>2</v>
      </c>
      <c r="K50" s="6">
        <v>5.0613000000000001</v>
      </c>
      <c r="M50" s="5" t="s">
        <v>2</v>
      </c>
      <c r="N50" s="6">
        <v>5.0585000000000004</v>
      </c>
      <c r="P50" s="5" t="s">
        <v>2</v>
      </c>
      <c r="Q50" s="6">
        <v>5.0149999999999997</v>
      </c>
      <c r="S50" s="5" t="s">
        <v>2</v>
      </c>
      <c r="T50" s="6">
        <v>5.0486000000000004</v>
      </c>
    </row>
    <row r="51" spans="4:22">
      <c r="D51" s="8"/>
      <c r="E51" s="9"/>
      <c r="G51" s="8"/>
      <c r="H51" s="9"/>
      <c r="J51" s="8"/>
      <c r="K51" s="9"/>
      <c r="M51" s="8"/>
      <c r="N51" s="9"/>
      <c r="P51" s="8"/>
      <c r="Q51" s="9"/>
      <c r="S51" s="8"/>
      <c r="T51" s="9"/>
    </row>
    <row r="52" spans="4:22">
      <c r="D52" s="11" t="s">
        <v>3</v>
      </c>
      <c r="E52" s="12"/>
      <c r="G52" s="11" t="s">
        <v>3</v>
      </c>
      <c r="H52" s="122">
        <v>43.11</v>
      </c>
      <c r="J52" s="11" t="s">
        <v>3</v>
      </c>
      <c r="K52" s="12">
        <v>43.42</v>
      </c>
      <c r="M52" s="11" t="s">
        <v>3</v>
      </c>
      <c r="N52" s="12">
        <v>42.82</v>
      </c>
      <c r="P52" s="11" t="s">
        <v>3</v>
      </c>
      <c r="Q52" s="12">
        <v>42.98</v>
      </c>
      <c r="S52" s="11" t="s">
        <v>3</v>
      </c>
      <c r="T52" s="12">
        <v>43.31</v>
      </c>
    </row>
    <row r="53" spans="4:22">
      <c r="D53" s="11" t="s">
        <v>4</v>
      </c>
      <c r="E53" s="12"/>
      <c r="G53" s="11" t="s">
        <v>4</v>
      </c>
      <c r="H53" s="122">
        <v>13.25</v>
      </c>
      <c r="J53" s="11" t="s">
        <v>4</v>
      </c>
      <c r="K53" s="12">
        <v>13.23</v>
      </c>
      <c r="M53" s="11" t="s">
        <v>4</v>
      </c>
      <c r="N53" s="12">
        <v>13.2</v>
      </c>
      <c r="P53" s="11" t="s">
        <v>4</v>
      </c>
      <c r="Q53" s="12">
        <v>13.44</v>
      </c>
      <c r="S53" s="11" t="s">
        <v>4</v>
      </c>
      <c r="T53" s="12">
        <v>13.32</v>
      </c>
    </row>
    <row r="54" spans="4:22">
      <c r="D54" s="11" t="s">
        <v>5</v>
      </c>
      <c r="E54" s="12"/>
      <c r="G54" s="11" t="s">
        <v>5</v>
      </c>
      <c r="H54" s="122">
        <v>11.7</v>
      </c>
      <c r="J54" s="11" t="s">
        <v>5</v>
      </c>
      <c r="K54" s="12">
        <v>11.84</v>
      </c>
      <c r="M54" s="11" t="s">
        <v>5</v>
      </c>
      <c r="N54" s="12">
        <v>11.64</v>
      </c>
      <c r="P54" s="11" t="s">
        <v>5</v>
      </c>
      <c r="Q54" s="12">
        <v>11.74</v>
      </c>
      <c r="S54" s="11" t="s">
        <v>5</v>
      </c>
      <c r="T54" s="12">
        <v>11.76</v>
      </c>
    </row>
    <row r="55" spans="4:22">
      <c r="D55" s="11" t="s">
        <v>6</v>
      </c>
      <c r="E55" s="12"/>
      <c r="G55" s="11" t="s">
        <v>6</v>
      </c>
      <c r="H55" s="122">
        <v>10.94</v>
      </c>
      <c r="J55" s="11" t="s">
        <v>6</v>
      </c>
      <c r="K55" s="12">
        <v>10.74</v>
      </c>
      <c r="M55" s="11" t="s">
        <v>6</v>
      </c>
      <c r="N55" s="12">
        <v>10.73</v>
      </c>
      <c r="P55" s="11" t="s">
        <v>6</v>
      </c>
      <c r="Q55" s="12">
        <v>10.84</v>
      </c>
      <c r="S55" s="11" t="s">
        <v>6</v>
      </c>
      <c r="T55" s="12">
        <v>10.84</v>
      </c>
    </row>
    <row r="56" spans="4:22">
      <c r="D56" s="11" t="s">
        <v>7</v>
      </c>
      <c r="E56" s="12"/>
      <c r="G56" s="11" t="s">
        <v>7</v>
      </c>
      <c r="H56" s="122">
        <v>132.91</v>
      </c>
      <c r="J56" s="11" t="s">
        <v>7</v>
      </c>
      <c r="K56" s="12">
        <v>129.62</v>
      </c>
      <c r="M56" s="11" t="s">
        <v>7</v>
      </c>
      <c r="N56" s="12">
        <v>131.27000000000001</v>
      </c>
      <c r="P56" s="11" t="s">
        <v>7</v>
      </c>
      <c r="Q56" s="12">
        <v>132.13999999999999</v>
      </c>
      <c r="S56" s="11" t="s">
        <v>7</v>
      </c>
      <c r="T56" s="12">
        <v>132.4</v>
      </c>
    </row>
    <row r="57" spans="4:22">
      <c r="D57" s="14" t="s">
        <v>8</v>
      </c>
      <c r="E57" s="15"/>
      <c r="G57" s="14" t="s">
        <v>8</v>
      </c>
      <c r="H57" s="123">
        <v>120.74</v>
      </c>
      <c r="J57" s="14" t="s">
        <v>8</v>
      </c>
      <c r="K57" s="15">
        <v>119.7</v>
      </c>
      <c r="M57" s="14" t="s">
        <v>8</v>
      </c>
      <c r="N57" s="15">
        <v>119.66</v>
      </c>
      <c r="P57" s="14" t="s">
        <v>8</v>
      </c>
      <c r="Q57" s="15">
        <v>119.2</v>
      </c>
      <c r="S57" s="14" t="s">
        <v>8</v>
      </c>
      <c r="T57" s="15">
        <v>120.23</v>
      </c>
    </row>
    <row r="59" spans="4:22"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</sheetData>
  <mergeCells count="5">
    <mergeCell ref="M1:N1"/>
    <mergeCell ref="M13:N13"/>
    <mergeCell ref="P25:Q25"/>
    <mergeCell ref="P37:Q37"/>
    <mergeCell ref="S49:T4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S59"/>
  <sheetViews>
    <sheetView topLeftCell="A48" workbookViewId="0">
      <selection activeCell="J52" sqref="J52"/>
    </sheetView>
  </sheetViews>
  <sheetFormatPr defaultColWidth="9" defaultRowHeight="14.4"/>
  <cols>
    <col min="1" max="1" width="10.44140625" customWidth="1"/>
    <col min="2" max="2" width="12.88671875" customWidth="1"/>
    <col min="3" max="3" width="6.44140625" customWidth="1"/>
    <col min="5" max="5" width="13.44140625" customWidth="1"/>
    <col min="6" max="6" width="7" customWidth="1"/>
    <col min="8" max="8" width="12.6640625" customWidth="1"/>
    <col min="11" max="11" width="13.88671875" customWidth="1"/>
    <col min="14" max="14" width="13.5546875" customWidth="1"/>
    <col min="17" max="17" width="13.44140625" customWidth="1"/>
  </cols>
  <sheetData>
    <row r="1" spans="1:19">
      <c r="A1" s="2" t="s">
        <v>0</v>
      </c>
      <c r="B1" s="3">
        <v>45047</v>
      </c>
      <c r="D1" s="2" t="s">
        <v>0</v>
      </c>
      <c r="E1" s="3">
        <v>45048</v>
      </c>
      <c r="G1" s="2" t="s">
        <v>0</v>
      </c>
      <c r="H1" s="3">
        <v>45049</v>
      </c>
      <c r="J1" s="2" t="s">
        <v>0</v>
      </c>
      <c r="K1" s="3">
        <v>45050</v>
      </c>
      <c r="M1" s="2" t="s">
        <v>0</v>
      </c>
      <c r="N1" s="3">
        <v>45051</v>
      </c>
      <c r="P1" s="514" t="s">
        <v>1</v>
      </c>
      <c r="Q1" s="515"/>
    </row>
    <row r="2" spans="1:19">
      <c r="A2" s="5" t="s">
        <v>2</v>
      </c>
      <c r="B2" s="6"/>
      <c r="D2" s="5" t="s">
        <v>2</v>
      </c>
      <c r="E2" s="124"/>
      <c r="G2" s="5" t="s">
        <v>2</v>
      </c>
      <c r="H2" s="6">
        <v>5.0334000000000003</v>
      </c>
      <c r="J2" s="5" t="s">
        <v>2</v>
      </c>
      <c r="K2" s="6">
        <v>5.0227000000000004</v>
      </c>
      <c r="M2" s="5" t="s">
        <v>2</v>
      </c>
      <c r="N2" s="6">
        <v>5.0106000000000002</v>
      </c>
      <c r="P2" s="5" t="s">
        <v>2</v>
      </c>
      <c r="Q2" s="6">
        <v>5.0168999999999997</v>
      </c>
    </row>
    <row r="3" spans="1:19">
      <c r="A3" s="8"/>
      <c r="B3" s="9"/>
      <c r="D3" s="8"/>
      <c r="E3" s="9"/>
      <c r="G3" s="8"/>
      <c r="H3" s="9"/>
      <c r="J3" s="8"/>
      <c r="K3" s="9"/>
      <c r="M3" s="8"/>
      <c r="N3" s="9"/>
      <c r="P3" s="8"/>
      <c r="Q3" s="9"/>
    </row>
    <row r="4" spans="1:19">
      <c r="A4" s="11" t="s">
        <v>3</v>
      </c>
      <c r="B4" s="12"/>
      <c r="D4" s="11" t="s">
        <v>3</v>
      </c>
      <c r="E4" s="125"/>
      <c r="G4" s="11" t="s">
        <v>3</v>
      </c>
      <c r="H4" s="12">
        <v>42.71</v>
      </c>
      <c r="J4" s="11" t="s">
        <v>3</v>
      </c>
      <c r="K4" s="12">
        <v>42.89</v>
      </c>
      <c r="M4" s="11" t="s">
        <v>3</v>
      </c>
      <c r="N4" s="12">
        <v>42.53</v>
      </c>
      <c r="P4" s="11" t="s">
        <v>3</v>
      </c>
      <c r="Q4" s="12">
        <v>42.75</v>
      </c>
    </row>
    <row r="5" spans="1:19">
      <c r="A5" s="11" t="s">
        <v>4</v>
      </c>
      <c r="B5" s="12"/>
      <c r="D5" s="11" t="s">
        <v>4</v>
      </c>
      <c r="E5" s="125"/>
      <c r="G5" s="11" t="s">
        <v>4</v>
      </c>
      <c r="H5" s="12">
        <v>13.13</v>
      </c>
      <c r="J5" s="11" t="s">
        <v>4</v>
      </c>
      <c r="K5" s="12">
        <v>13.11</v>
      </c>
      <c r="M5" s="11" t="s">
        <v>4</v>
      </c>
      <c r="N5" s="12">
        <v>13.78</v>
      </c>
      <c r="P5" s="11" t="s">
        <v>4</v>
      </c>
      <c r="Q5" s="12">
        <v>13.13</v>
      </c>
    </row>
    <row r="6" spans="1:19">
      <c r="A6" s="11" t="s">
        <v>5</v>
      </c>
      <c r="B6" s="12"/>
      <c r="D6" s="11" t="s">
        <v>5</v>
      </c>
      <c r="E6" s="125"/>
      <c r="G6" s="11" t="s">
        <v>5</v>
      </c>
      <c r="H6" s="12">
        <v>11.73</v>
      </c>
      <c r="J6" s="11" t="s">
        <v>5</v>
      </c>
      <c r="K6" s="12">
        <v>11.54</v>
      </c>
      <c r="M6" s="11" t="s">
        <v>5</v>
      </c>
      <c r="N6" s="12">
        <v>11.41</v>
      </c>
      <c r="P6" s="11" t="s">
        <v>5</v>
      </c>
      <c r="Q6" s="12">
        <v>11.61</v>
      </c>
    </row>
    <row r="7" spans="1:19">
      <c r="A7" s="11" t="s">
        <v>6</v>
      </c>
      <c r="B7" s="12"/>
      <c r="D7" s="11" t="s">
        <v>6</v>
      </c>
      <c r="E7" s="125"/>
      <c r="G7" s="11" t="s">
        <v>6</v>
      </c>
      <c r="H7" s="12">
        <v>10.8</v>
      </c>
      <c r="J7" s="11" t="s">
        <v>6</v>
      </c>
      <c r="K7" s="12">
        <v>10.68</v>
      </c>
      <c r="M7" s="11" t="s">
        <v>6</v>
      </c>
      <c r="N7" s="12">
        <v>10.54</v>
      </c>
      <c r="P7" s="11" t="s">
        <v>6</v>
      </c>
      <c r="Q7" s="12">
        <v>10.72</v>
      </c>
    </row>
    <row r="8" spans="1:19">
      <c r="A8" s="11" t="s">
        <v>7</v>
      </c>
      <c r="B8" s="12"/>
      <c r="D8" s="11" t="s">
        <v>7</v>
      </c>
      <c r="E8" s="125"/>
      <c r="G8" s="11" t="s">
        <v>7</v>
      </c>
      <c r="H8" s="12">
        <v>136.53</v>
      </c>
      <c r="J8" s="11" t="s">
        <v>7</v>
      </c>
      <c r="K8" s="12">
        <v>135.61000000000001</v>
      </c>
      <c r="M8" s="11" t="s">
        <v>7</v>
      </c>
      <c r="N8" s="12">
        <v>131.78</v>
      </c>
      <c r="P8" s="11" t="s">
        <v>7</v>
      </c>
      <c r="Q8" s="12">
        <v>134.47999999999999</v>
      </c>
    </row>
    <row r="9" spans="1:19">
      <c r="A9" s="14" t="s">
        <v>8</v>
      </c>
      <c r="B9" s="15"/>
      <c r="D9" s="14" t="s">
        <v>8</v>
      </c>
      <c r="E9" s="126"/>
      <c r="G9" s="14" t="s">
        <v>8</v>
      </c>
      <c r="H9" s="15">
        <v>126.34</v>
      </c>
      <c r="J9" s="14" t="s">
        <v>8</v>
      </c>
      <c r="K9" s="15">
        <v>126.07</v>
      </c>
      <c r="M9" s="14" t="s">
        <v>8</v>
      </c>
      <c r="N9" s="15">
        <v>119.25</v>
      </c>
      <c r="P9" s="14" t="s">
        <v>8</v>
      </c>
      <c r="Q9" s="15">
        <v>123.21</v>
      </c>
    </row>
    <row r="11" spans="1:1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3" spans="1:19">
      <c r="A13" s="2" t="s">
        <v>0</v>
      </c>
      <c r="B13" s="3">
        <v>45054</v>
      </c>
      <c r="D13" s="2" t="s">
        <v>0</v>
      </c>
      <c r="E13" s="3">
        <v>45055</v>
      </c>
      <c r="G13" s="2" t="s">
        <v>0</v>
      </c>
      <c r="H13" s="3">
        <v>45056</v>
      </c>
      <c r="J13" s="2" t="s">
        <v>0</v>
      </c>
      <c r="K13" s="3">
        <v>45057</v>
      </c>
      <c r="M13" s="2" t="s">
        <v>0</v>
      </c>
      <c r="N13" s="3">
        <v>45058</v>
      </c>
      <c r="P13" s="514" t="s">
        <v>1</v>
      </c>
      <c r="Q13" s="515"/>
    </row>
    <row r="14" spans="1:19">
      <c r="A14" s="5" t="s">
        <v>2</v>
      </c>
      <c r="B14" s="6"/>
      <c r="D14" s="5" t="s">
        <v>2</v>
      </c>
      <c r="E14" s="120">
        <v>4.9695999999999998</v>
      </c>
      <c r="G14" s="5" t="s">
        <v>2</v>
      </c>
      <c r="H14" s="6">
        <v>5.0007000000000001</v>
      </c>
      <c r="J14" s="5" t="s">
        <v>2</v>
      </c>
      <c r="K14" s="6">
        <v>4.9546999999999999</v>
      </c>
      <c r="M14" s="5" t="s">
        <v>2</v>
      </c>
      <c r="N14" s="6">
        <v>4.9695999999999998</v>
      </c>
      <c r="P14" s="5" t="s">
        <v>2</v>
      </c>
      <c r="Q14" s="6">
        <v>4.9728000000000003</v>
      </c>
    </row>
    <row r="15" spans="1:19">
      <c r="A15" s="8"/>
      <c r="B15" s="9"/>
      <c r="D15" s="8"/>
      <c r="E15" s="121"/>
      <c r="G15" s="8"/>
      <c r="H15" s="9"/>
      <c r="J15" s="8"/>
      <c r="K15" s="9"/>
      <c r="M15" s="8"/>
      <c r="N15" s="9"/>
      <c r="P15" s="8"/>
      <c r="Q15" s="9"/>
    </row>
    <row r="16" spans="1:19">
      <c r="A16" s="11" t="s">
        <v>3</v>
      </c>
      <c r="B16" s="12"/>
      <c r="D16" s="11" t="s">
        <v>3</v>
      </c>
      <c r="E16" s="122">
        <v>42.65</v>
      </c>
      <c r="G16" s="11" t="s">
        <v>3</v>
      </c>
      <c r="H16" s="12">
        <v>42.35</v>
      </c>
      <c r="J16" s="11" t="s">
        <v>3</v>
      </c>
      <c r="K16" s="12">
        <v>40.96</v>
      </c>
      <c r="M16" s="11" t="s">
        <v>3</v>
      </c>
      <c r="N16" s="12">
        <v>40.950000000000003</v>
      </c>
      <c r="P16" s="11" t="s">
        <v>3</v>
      </c>
      <c r="Q16" s="12">
        <v>41.72</v>
      </c>
    </row>
    <row r="17" spans="1:19">
      <c r="A17" s="11" t="s">
        <v>4</v>
      </c>
      <c r="B17" s="12"/>
      <c r="D17" s="11" t="s">
        <v>4</v>
      </c>
      <c r="E17" s="122">
        <v>13.21</v>
      </c>
      <c r="G17" s="11" t="s">
        <v>4</v>
      </c>
      <c r="H17" s="12">
        <v>13.06</v>
      </c>
      <c r="J17" s="11" t="s">
        <v>4</v>
      </c>
      <c r="K17" s="12">
        <v>12.76</v>
      </c>
      <c r="M17" s="11" t="s">
        <v>4</v>
      </c>
      <c r="N17" s="12">
        <v>12.5</v>
      </c>
      <c r="P17" s="11" t="s">
        <v>4</v>
      </c>
      <c r="Q17" s="12">
        <v>12.88</v>
      </c>
    </row>
    <row r="18" spans="1:19">
      <c r="A18" s="11" t="s">
        <v>5</v>
      </c>
      <c r="B18" s="12"/>
      <c r="D18" s="11" t="s">
        <v>5</v>
      </c>
      <c r="E18" s="122">
        <v>11.53</v>
      </c>
      <c r="G18" s="11" t="s">
        <v>5</v>
      </c>
      <c r="H18" s="12">
        <v>11.38</v>
      </c>
      <c r="J18" s="11" t="s">
        <v>5</v>
      </c>
      <c r="K18" s="12">
        <v>11.04</v>
      </c>
      <c r="M18" s="11" t="s">
        <v>5</v>
      </c>
      <c r="N18" s="12">
        <v>11.08</v>
      </c>
      <c r="P18" s="11" t="s">
        <v>5</v>
      </c>
      <c r="Q18" s="12">
        <v>11.26</v>
      </c>
    </row>
    <row r="19" spans="1:19">
      <c r="A19" s="11" t="s">
        <v>6</v>
      </c>
      <c r="B19" s="12"/>
      <c r="D19" s="11" t="s">
        <v>6</v>
      </c>
      <c r="E19" s="122">
        <v>10.52</v>
      </c>
      <c r="G19" s="11" t="s">
        <v>6</v>
      </c>
      <c r="H19" s="12">
        <v>10.61</v>
      </c>
      <c r="J19" s="11" t="s">
        <v>6</v>
      </c>
      <c r="K19" s="12">
        <v>10.5</v>
      </c>
      <c r="M19" s="11" t="s">
        <v>6</v>
      </c>
      <c r="N19" s="12">
        <v>10.41</v>
      </c>
      <c r="P19" s="11" t="s">
        <v>6</v>
      </c>
      <c r="Q19" s="12">
        <v>10.51</v>
      </c>
    </row>
    <row r="20" spans="1:19">
      <c r="A20" s="11" t="s">
        <v>7</v>
      </c>
      <c r="B20" s="12"/>
      <c r="D20" s="11" t="s">
        <v>7</v>
      </c>
      <c r="E20" s="122">
        <v>130.82</v>
      </c>
      <c r="G20" s="11" t="s">
        <v>7</v>
      </c>
      <c r="H20" s="12">
        <v>130.07</v>
      </c>
      <c r="J20" s="11" t="s">
        <v>7</v>
      </c>
      <c r="K20" s="12">
        <v>129.19</v>
      </c>
      <c r="M20" s="11" t="s">
        <v>7</v>
      </c>
      <c r="N20" s="12">
        <v>124.36</v>
      </c>
      <c r="P20" s="11" t="s">
        <v>7</v>
      </c>
      <c r="Q20" s="12">
        <v>128.59</v>
      </c>
    </row>
    <row r="21" spans="1:19">
      <c r="A21" s="14" t="s">
        <v>8</v>
      </c>
      <c r="B21" s="15"/>
      <c r="D21" s="14" t="s">
        <v>8</v>
      </c>
      <c r="E21" s="123">
        <v>118.92</v>
      </c>
      <c r="G21" s="14" t="s">
        <v>8</v>
      </c>
      <c r="H21" s="15">
        <v>115.19</v>
      </c>
      <c r="J21" s="14" t="s">
        <v>8</v>
      </c>
      <c r="K21" s="15">
        <v>110.24</v>
      </c>
      <c r="M21" s="14" t="s">
        <v>8</v>
      </c>
      <c r="N21" s="15">
        <v>110.75</v>
      </c>
      <c r="P21" s="14" t="s">
        <v>8</v>
      </c>
      <c r="Q21" s="15">
        <v>113.75</v>
      </c>
    </row>
    <row r="23" spans="1:19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5" spans="1:19">
      <c r="A25" s="2" t="s">
        <v>0</v>
      </c>
      <c r="B25" s="3">
        <v>45061</v>
      </c>
      <c r="D25" s="2" t="s">
        <v>0</v>
      </c>
      <c r="E25" s="3">
        <v>45062</v>
      </c>
      <c r="G25" s="2" t="s">
        <v>0</v>
      </c>
      <c r="H25" s="3">
        <v>45063</v>
      </c>
      <c r="J25" s="2" t="s">
        <v>0</v>
      </c>
      <c r="K25" s="3">
        <v>45064</v>
      </c>
      <c r="M25" s="2" t="s">
        <v>0</v>
      </c>
      <c r="N25" s="3">
        <v>45065</v>
      </c>
      <c r="P25" s="514" t="s">
        <v>1</v>
      </c>
      <c r="Q25" s="515"/>
    </row>
    <row r="26" spans="1:19">
      <c r="A26" s="5" t="s">
        <v>2</v>
      </c>
      <c r="B26" s="6">
        <v>4.9234</v>
      </c>
      <c r="D26" s="5" t="s">
        <v>2</v>
      </c>
      <c r="E26" s="120">
        <v>4.9103000000000003</v>
      </c>
      <c r="G26" s="5" t="s">
        <v>2</v>
      </c>
      <c r="H26" s="6">
        <v>4.9122000000000003</v>
      </c>
      <c r="J26" s="5" t="s">
        <v>2</v>
      </c>
      <c r="K26" s="6">
        <v>4.9512999999999998</v>
      </c>
      <c r="M26" s="5" t="s">
        <v>2</v>
      </c>
      <c r="N26" s="6">
        <v>4.9646999999999997</v>
      </c>
      <c r="P26" s="5" t="s">
        <v>2</v>
      </c>
      <c r="Q26" s="6">
        <v>4.9324000000000003</v>
      </c>
    </row>
    <row r="27" spans="1:19">
      <c r="A27" s="8"/>
      <c r="B27" s="9"/>
      <c r="D27" s="8"/>
      <c r="E27" s="9"/>
      <c r="G27" s="8"/>
      <c r="H27" s="9"/>
      <c r="J27" s="8"/>
      <c r="K27" s="9"/>
      <c r="M27" s="8"/>
      <c r="N27" s="9"/>
      <c r="P27" s="8"/>
      <c r="Q27" s="9"/>
    </row>
    <row r="28" spans="1:19">
      <c r="A28" s="11" t="s">
        <v>3</v>
      </c>
      <c r="B28" s="12">
        <v>40.799999999999997</v>
      </c>
      <c r="D28" s="11" t="s">
        <v>3</v>
      </c>
      <c r="E28" s="122">
        <v>39.65</v>
      </c>
      <c r="G28" s="11" t="s">
        <v>3</v>
      </c>
      <c r="H28" s="12">
        <v>40.159999999999997</v>
      </c>
      <c r="J28" s="11" t="s">
        <v>3</v>
      </c>
      <c r="K28" s="12">
        <v>40.46</v>
      </c>
      <c r="M28" s="11" t="s">
        <v>3</v>
      </c>
      <c r="N28" s="12">
        <v>40.82</v>
      </c>
      <c r="P28" s="11" t="s">
        <v>3</v>
      </c>
      <c r="Q28" s="12">
        <v>40.380000000000003</v>
      </c>
    </row>
    <row r="29" spans="1:19">
      <c r="A29" s="11" t="s">
        <v>4</v>
      </c>
      <c r="B29" s="12">
        <v>12.59</v>
      </c>
      <c r="D29" s="11" t="s">
        <v>4</v>
      </c>
      <c r="E29" s="122">
        <v>12.14</v>
      </c>
      <c r="G29" s="11" t="s">
        <v>4</v>
      </c>
      <c r="H29" s="12">
        <v>12.39</v>
      </c>
      <c r="J29" s="11" t="s">
        <v>4</v>
      </c>
      <c r="K29" s="12">
        <v>12.29</v>
      </c>
      <c r="M29" s="11" t="s">
        <v>4</v>
      </c>
      <c r="N29" s="12">
        <v>12.37</v>
      </c>
      <c r="P29" s="11" t="s">
        <v>4</v>
      </c>
      <c r="Q29" s="12">
        <v>12.36</v>
      </c>
    </row>
    <row r="30" spans="1:19">
      <c r="A30" s="11" t="s">
        <v>5</v>
      </c>
      <c r="B30" s="12">
        <v>11.13</v>
      </c>
      <c r="D30" s="11" t="s">
        <v>5</v>
      </c>
      <c r="E30" s="122">
        <v>10.97</v>
      </c>
      <c r="G30" s="11" t="s">
        <v>5</v>
      </c>
      <c r="H30" s="12">
        <v>11.14</v>
      </c>
      <c r="J30" s="11" t="s">
        <v>5</v>
      </c>
      <c r="K30" s="12">
        <v>11.45</v>
      </c>
      <c r="M30" s="11" t="s">
        <v>5</v>
      </c>
      <c r="N30" s="12">
        <v>11.42</v>
      </c>
      <c r="P30" s="11" t="s">
        <v>5</v>
      </c>
      <c r="Q30" s="12">
        <v>11.22</v>
      </c>
    </row>
    <row r="31" spans="1:19">
      <c r="A31" s="11" t="s">
        <v>6</v>
      </c>
      <c r="B31" s="12">
        <v>10.17</v>
      </c>
      <c r="D31" s="11" t="s">
        <v>6</v>
      </c>
      <c r="E31" s="122">
        <v>10.11</v>
      </c>
      <c r="G31" s="11" t="s">
        <v>6</v>
      </c>
      <c r="H31" s="12">
        <v>10.07</v>
      </c>
      <c r="J31" s="11" t="s">
        <v>6</v>
      </c>
      <c r="K31" s="12">
        <v>10.15</v>
      </c>
      <c r="M31" s="11" t="s">
        <v>6</v>
      </c>
      <c r="N31" s="12">
        <v>10.41</v>
      </c>
      <c r="P31" s="11" t="s">
        <v>6</v>
      </c>
      <c r="Q31" s="12">
        <v>10.18</v>
      </c>
    </row>
    <row r="32" spans="1:19">
      <c r="A32" s="11" t="s">
        <v>7</v>
      </c>
      <c r="B32" s="12">
        <v>126.53</v>
      </c>
      <c r="D32" s="11" t="s">
        <v>7</v>
      </c>
      <c r="E32" s="122">
        <v>122.39</v>
      </c>
      <c r="G32" s="11" t="s">
        <v>7</v>
      </c>
      <c r="H32" s="12">
        <v>123.54</v>
      </c>
      <c r="J32" s="11" t="s">
        <v>7</v>
      </c>
      <c r="K32" s="12">
        <v>125.79</v>
      </c>
      <c r="M32" s="11" t="s">
        <v>7</v>
      </c>
      <c r="N32" s="12">
        <v>126.85</v>
      </c>
      <c r="P32" s="11" t="s">
        <v>7</v>
      </c>
      <c r="Q32" s="12">
        <v>125.02</v>
      </c>
    </row>
    <row r="33" spans="1:19">
      <c r="A33" s="14" t="s">
        <v>8</v>
      </c>
      <c r="B33" s="15">
        <v>109.3</v>
      </c>
      <c r="D33" s="14" t="s">
        <v>8</v>
      </c>
      <c r="E33" s="123">
        <v>105.08</v>
      </c>
      <c r="G33" s="14" t="s">
        <v>8</v>
      </c>
      <c r="H33" s="15">
        <v>104.73</v>
      </c>
      <c r="J33" s="14" t="s">
        <v>8</v>
      </c>
      <c r="K33" s="15">
        <v>105.34</v>
      </c>
      <c r="M33" s="14" t="s">
        <v>8</v>
      </c>
      <c r="N33" s="15">
        <v>106.57</v>
      </c>
      <c r="P33" s="14" t="s">
        <v>8</v>
      </c>
      <c r="Q33" s="15">
        <v>106.2</v>
      </c>
    </row>
    <row r="34" spans="1:19">
      <c r="Q34" s="53"/>
    </row>
    <row r="35" spans="1:19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7" spans="1:19">
      <c r="A37" s="2" t="s">
        <v>0</v>
      </c>
      <c r="B37" s="3">
        <v>45068</v>
      </c>
      <c r="D37" s="2" t="s">
        <v>0</v>
      </c>
      <c r="E37" s="3">
        <v>45069</v>
      </c>
      <c r="G37" s="2" t="s">
        <v>0</v>
      </c>
      <c r="H37" s="3">
        <v>45070</v>
      </c>
      <c r="J37" s="2" t="s">
        <v>0</v>
      </c>
      <c r="K37" s="3">
        <v>45071</v>
      </c>
      <c r="M37" s="2" t="s">
        <v>0</v>
      </c>
      <c r="N37" s="3">
        <v>45072</v>
      </c>
      <c r="P37" s="514" t="s">
        <v>1</v>
      </c>
      <c r="Q37" s="515"/>
    </row>
    <row r="38" spans="1:19">
      <c r="A38" s="5" t="s">
        <v>2</v>
      </c>
      <c r="B38" s="6">
        <v>4.9858000000000002</v>
      </c>
      <c r="D38" s="5" t="s">
        <v>2</v>
      </c>
      <c r="E38" s="120">
        <v>4.968</v>
      </c>
      <c r="G38" s="5" t="s">
        <v>2</v>
      </c>
      <c r="H38" s="6">
        <v>4.9673999999999996</v>
      </c>
      <c r="J38" s="5" t="s">
        <v>2</v>
      </c>
      <c r="K38" s="6">
        <v>4.9474</v>
      </c>
      <c r="M38" s="5" t="s">
        <v>2</v>
      </c>
      <c r="N38" s="6">
        <v>4.9989999999999997</v>
      </c>
      <c r="P38" s="5" t="s">
        <v>2</v>
      </c>
      <c r="Q38" s="6">
        <v>4.9734999999999996</v>
      </c>
    </row>
    <row r="39" spans="1:19">
      <c r="A39" s="8"/>
      <c r="B39" s="9"/>
      <c r="D39" s="8"/>
      <c r="E39" s="121"/>
      <c r="G39" s="8"/>
      <c r="H39" s="9"/>
      <c r="J39" s="8"/>
      <c r="K39" s="9"/>
      <c r="M39" s="8"/>
      <c r="N39" s="9"/>
      <c r="P39" s="8"/>
      <c r="Q39" s="9"/>
    </row>
    <row r="40" spans="1:19">
      <c r="A40" s="11" t="s">
        <v>3</v>
      </c>
      <c r="B40" s="12">
        <v>40.36</v>
      </c>
      <c r="D40" s="11" t="s">
        <v>3</v>
      </c>
      <c r="E40" s="122">
        <v>39.549999999999997</v>
      </c>
      <c r="G40" s="11" t="s">
        <v>3</v>
      </c>
      <c r="H40" s="12">
        <v>39.29</v>
      </c>
      <c r="J40" s="11" t="s">
        <v>3</v>
      </c>
      <c r="K40" s="12">
        <v>39.19</v>
      </c>
      <c r="M40" s="11" t="s">
        <v>3</v>
      </c>
      <c r="N40" s="12">
        <v>40.4</v>
      </c>
      <c r="P40" s="11" t="s">
        <v>3</v>
      </c>
      <c r="Q40" s="12">
        <v>39.76</v>
      </c>
    </row>
    <row r="41" spans="1:19">
      <c r="A41" s="11" t="s">
        <v>4</v>
      </c>
      <c r="B41" s="12">
        <v>12.13</v>
      </c>
      <c r="D41" s="11" t="s">
        <v>4</v>
      </c>
      <c r="E41" s="122">
        <v>11.74</v>
      </c>
      <c r="G41" s="11" t="s">
        <v>4</v>
      </c>
      <c r="H41" s="12">
        <v>11.45</v>
      </c>
      <c r="J41" s="11" t="s">
        <v>4</v>
      </c>
      <c r="K41" s="12">
        <v>11</v>
      </c>
      <c r="M41" s="11" t="s">
        <v>4</v>
      </c>
      <c r="N41" s="12">
        <v>11.6</v>
      </c>
      <c r="P41" s="11" t="s">
        <v>4</v>
      </c>
      <c r="Q41" s="12">
        <v>11.58</v>
      </c>
    </row>
    <row r="42" spans="1:19">
      <c r="A42" s="11" t="s">
        <v>5</v>
      </c>
      <c r="B42" s="12">
        <v>11.28</v>
      </c>
      <c r="D42" s="11" t="s">
        <v>5</v>
      </c>
      <c r="E42" s="122">
        <v>10.94</v>
      </c>
      <c r="G42" s="11" t="s">
        <v>5</v>
      </c>
      <c r="H42" s="12">
        <v>11.1</v>
      </c>
      <c r="J42" s="11" t="s">
        <v>5</v>
      </c>
      <c r="K42" s="12">
        <v>11.06</v>
      </c>
      <c r="M42" s="11" t="s">
        <v>5</v>
      </c>
      <c r="N42" s="12">
        <v>11.21</v>
      </c>
      <c r="P42" s="11" t="s">
        <v>5</v>
      </c>
      <c r="Q42" s="12">
        <v>11.12</v>
      </c>
    </row>
    <row r="43" spans="1:19">
      <c r="A43" s="11" t="s">
        <v>6</v>
      </c>
      <c r="B43" s="12">
        <v>10.45</v>
      </c>
      <c r="D43" s="11" t="s">
        <v>6</v>
      </c>
      <c r="E43" s="122">
        <v>10.29</v>
      </c>
      <c r="G43" s="11" t="s">
        <v>6</v>
      </c>
      <c r="H43" s="12">
        <v>10.220000000000001</v>
      </c>
      <c r="J43" s="11" t="s">
        <v>6</v>
      </c>
      <c r="K43" s="12">
        <v>10.06</v>
      </c>
      <c r="M43" s="11" t="s">
        <v>6</v>
      </c>
      <c r="N43" s="12">
        <v>10.29</v>
      </c>
      <c r="P43" s="11" t="s">
        <v>6</v>
      </c>
      <c r="Q43" s="12">
        <v>10.26</v>
      </c>
    </row>
    <row r="44" spans="1:19">
      <c r="A44" s="11" t="s">
        <v>7</v>
      </c>
      <c r="B44" s="12">
        <v>125.4</v>
      </c>
      <c r="D44" s="11" t="s">
        <v>7</v>
      </c>
      <c r="E44" s="122">
        <v>120.72</v>
      </c>
      <c r="G44" s="11" t="s">
        <v>7</v>
      </c>
      <c r="H44" s="12">
        <v>121.95</v>
      </c>
      <c r="J44" s="11" t="s">
        <v>7</v>
      </c>
      <c r="K44" s="12">
        <v>122.32</v>
      </c>
      <c r="M44" s="11" t="s">
        <v>7</v>
      </c>
      <c r="N44" s="12">
        <v>124.98</v>
      </c>
      <c r="P44" s="11" t="s">
        <v>7</v>
      </c>
      <c r="Q44" s="12">
        <v>123.07</v>
      </c>
    </row>
    <row r="45" spans="1:19">
      <c r="A45" s="14" t="s">
        <v>8</v>
      </c>
      <c r="B45" s="15">
        <v>106.07</v>
      </c>
      <c r="D45" s="14" t="s">
        <v>8</v>
      </c>
      <c r="E45" s="123">
        <v>103.14</v>
      </c>
      <c r="G45" s="14" t="s">
        <v>8</v>
      </c>
      <c r="H45" s="15">
        <v>103.82</v>
      </c>
      <c r="J45" s="14" t="s">
        <v>8</v>
      </c>
      <c r="K45" s="15">
        <v>104.51</v>
      </c>
      <c r="M45" s="14" t="s">
        <v>8</v>
      </c>
      <c r="N45" s="15">
        <v>107.23</v>
      </c>
      <c r="P45" s="14" t="s">
        <v>8</v>
      </c>
      <c r="Q45" s="15">
        <v>104.95</v>
      </c>
    </row>
    <row r="47" spans="1:19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9" spans="1:19">
      <c r="A49" s="2" t="s">
        <v>0</v>
      </c>
      <c r="B49" s="3">
        <v>45075</v>
      </c>
      <c r="D49" s="2" t="s">
        <v>0</v>
      </c>
      <c r="E49" s="3">
        <v>45076</v>
      </c>
      <c r="G49" s="2" t="s">
        <v>0</v>
      </c>
      <c r="H49" s="3">
        <v>45077</v>
      </c>
    </row>
    <row r="50" spans="1:19">
      <c r="A50" s="5" t="s">
        <v>2</v>
      </c>
      <c r="B50" s="6"/>
      <c r="D50" s="5" t="s">
        <v>2</v>
      </c>
      <c r="E50" s="120">
        <v>4.9954000000000001</v>
      </c>
      <c r="G50" s="5" t="s">
        <v>2</v>
      </c>
      <c r="H50" s="6">
        <v>5.0593000000000004</v>
      </c>
    </row>
    <row r="51" spans="1:19">
      <c r="A51" s="8"/>
      <c r="B51" s="9"/>
      <c r="D51" s="8"/>
      <c r="E51" s="121"/>
      <c r="G51" s="8"/>
      <c r="H51" s="9"/>
    </row>
    <row r="52" spans="1:19">
      <c r="A52" s="11" t="s">
        <v>3</v>
      </c>
      <c r="B52" s="12"/>
      <c r="D52" s="11" t="s">
        <v>3</v>
      </c>
      <c r="E52" s="122">
        <v>40.57</v>
      </c>
      <c r="G52" s="11" t="s">
        <v>3</v>
      </c>
      <c r="H52" s="12">
        <v>40.56</v>
      </c>
    </row>
    <row r="53" spans="1:19">
      <c r="A53" s="11" t="s">
        <v>4</v>
      </c>
      <c r="B53" s="12"/>
      <c r="D53" s="11" t="s">
        <v>4</v>
      </c>
      <c r="E53" s="122">
        <v>11.61</v>
      </c>
      <c r="G53" s="11" t="s">
        <v>4</v>
      </c>
      <c r="H53" s="12">
        <v>11.27</v>
      </c>
    </row>
    <row r="54" spans="1:19">
      <c r="A54" s="11" t="s">
        <v>5</v>
      </c>
      <c r="B54" s="12"/>
      <c r="D54" s="11" t="s">
        <v>5</v>
      </c>
      <c r="E54" s="122">
        <v>11.14</v>
      </c>
      <c r="G54" s="11" t="s">
        <v>5</v>
      </c>
      <c r="H54" s="12">
        <v>11.41</v>
      </c>
    </row>
    <row r="55" spans="1:19">
      <c r="A55" s="11" t="s">
        <v>6</v>
      </c>
      <c r="B55" s="12"/>
      <c r="D55" s="11" t="s">
        <v>6</v>
      </c>
      <c r="E55" s="122">
        <v>10.38</v>
      </c>
      <c r="G55" s="11" t="s">
        <v>6</v>
      </c>
      <c r="H55" s="12">
        <v>10.3</v>
      </c>
    </row>
    <row r="56" spans="1:19">
      <c r="A56" s="11" t="s">
        <v>7</v>
      </c>
      <c r="B56" s="12"/>
      <c r="D56" s="11" t="s">
        <v>7</v>
      </c>
      <c r="E56" s="122">
        <v>128.41</v>
      </c>
      <c r="G56" s="11" t="s">
        <v>7</v>
      </c>
      <c r="H56" s="12">
        <v>128.38</v>
      </c>
    </row>
    <row r="57" spans="1:19">
      <c r="A57" s="14" t="s">
        <v>8</v>
      </c>
      <c r="B57" s="15"/>
      <c r="D57" s="14" t="s">
        <v>8</v>
      </c>
      <c r="E57" s="123">
        <v>106.08</v>
      </c>
      <c r="G57" s="14" t="s">
        <v>8</v>
      </c>
      <c r="H57" s="15">
        <v>103.46</v>
      </c>
    </row>
    <row r="59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</sheetData>
  <mergeCells count="4">
    <mergeCell ref="P1:Q1"/>
    <mergeCell ref="P13:Q13"/>
    <mergeCell ref="P25:Q25"/>
    <mergeCell ref="P37:Q3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S59"/>
  <sheetViews>
    <sheetView topLeftCell="C58" workbookViewId="0">
      <selection activeCell="D35" sqref="D35"/>
    </sheetView>
  </sheetViews>
  <sheetFormatPr defaultColWidth="9" defaultRowHeight="14.4"/>
  <cols>
    <col min="1" max="1" width="10.33203125" customWidth="1"/>
    <col min="2" max="2" width="9.5546875" customWidth="1"/>
    <col min="3" max="3" width="5.33203125" customWidth="1"/>
    <col min="4" max="4" width="10.44140625" customWidth="1"/>
    <col min="5" max="5" width="11.109375" customWidth="1"/>
    <col min="6" max="6" width="5.6640625" customWidth="1"/>
    <col min="7" max="8" width="10.6640625" customWidth="1"/>
    <col min="9" max="9" width="6.33203125" customWidth="1"/>
    <col min="10" max="10" width="10.6640625" customWidth="1"/>
    <col min="11" max="11" width="10.5546875" customWidth="1"/>
    <col min="12" max="12" width="6.44140625" customWidth="1"/>
    <col min="13" max="13" width="11.33203125" customWidth="1"/>
    <col min="14" max="14" width="10.44140625" customWidth="1"/>
    <col min="15" max="15" width="7.109375" customWidth="1"/>
    <col min="16" max="17" width="10.44140625" customWidth="1"/>
  </cols>
  <sheetData>
    <row r="1" spans="1:19">
      <c r="A1" s="2" t="s">
        <v>0</v>
      </c>
      <c r="B1" s="3">
        <v>45078</v>
      </c>
      <c r="D1" s="2" t="s">
        <v>0</v>
      </c>
      <c r="E1" s="3">
        <v>45079</v>
      </c>
      <c r="G1" s="514" t="s">
        <v>1</v>
      </c>
      <c r="H1" s="515"/>
    </row>
    <row r="2" spans="1:19">
      <c r="A2" s="5" t="s">
        <v>2</v>
      </c>
      <c r="B2" s="6">
        <v>5.0959000000000003</v>
      </c>
      <c r="D2" s="5" t="s">
        <v>2</v>
      </c>
      <c r="E2" s="6">
        <v>5.0350000000000001</v>
      </c>
      <c r="G2" s="5" t="s">
        <v>2</v>
      </c>
      <c r="H2" s="6">
        <v>5.0393999999999997</v>
      </c>
    </row>
    <row r="3" spans="1:19">
      <c r="A3" s="8"/>
      <c r="B3" s="9"/>
      <c r="D3" s="8"/>
      <c r="E3" s="9"/>
      <c r="G3" s="8"/>
      <c r="H3" s="9"/>
    </row>
    <row r="4" spans="1:19">
      <c r="A4" s="11" t="s">
        <v>3</v>
      </c>
      <c r="B4" s="12">
        <v>41.84</v>
      </c>
      <c r="D4" s="11" t="s">
        <v>3</v>
      </c>
      <c r="E4" s="12">
        <v>41.98</v>
      </c>
      <c r="G4" s="11" t="s">
        <v>3</v>
      </c>
      <c r="H4" s="12">
        <v>41.18</v>
      </c>
    </row>
    <row r="5" spans="1:19">
      <c r="A5" s="11" t="s">
        <v>4</v>
      </c>
      <c r="B5" s="12">
        <v>11.57</v>
      </c>
      <c r="D5" s="11" t="s">
        <v>4</v>
      </c>
      <c r="E5" s="12">
        <v>11.59</v>
      </c>
      <c r="G5" s="11" t="s">
        <v>4</v>
      </c>
      <c r="H5" s="12">
        <v>11.5</v>
      </c>
    </row>
    <row r="6" spans="1:19">
      <c r="A6" s="11" t="s">
        <v>5</v>
      </c>
      <c r="B6" s="12">
        <v>11.62</v>
      </c>
      <c r="D6" s="11" t="s">
        <v>5</v>
      </c>
      <c r="E6" s="12">
        <v>11.4</v>
      </c>
      <c r="G6" s="11" t="s">
        <v>5</v>
      </c>
      <c r="H6" s="12">
        <v>11.38</v>
      </c>
    </row>
    <row r="7" spans="1:19">
      <c r="A7" s="11" t="s">
        <v>6</v>
      </c>
      <c r="B7" s="12">
        <v>10.14</v>
      </c>
      <c r="D7" s="11" t="s">
        <v>6</v>
      </c>
      <c r="E7" s="12">
        <v>10.119999999999999</v>
      </c>
      <c r="G7" s="11" t="s">
        <v>6</v>
      </c>
      <c r="H7" s="12">
        <v>10.220000000000001</v>
      </c>
    </row>
    <row r="8" spans="1:19">
      <c r="A8" s="11" t="s">
        <v>7</v>
      </c>
      <c r="B8" s="12">
        <v>130.33000000000001</v>
      </c>
      <c r="D8" s="11" t="s">
        <v>7</v>
      </c>
      <c r="E8" s="12">
        <v>132.4</v>
      </c>
      <c r="G8" s="11" t="s">
        <v>7</v>
      </c>
      <c r="H8" s="12">
        <v>129.69999999999999</v>
      </c>
    </row>
    <row r="9" spans="1:19">
      <c r="A9" s="14" t="s">
        <v>8</v>
      </c>
      <c r="B9" s="15"/>
      <c r="D9" s="14" t="s">
        <v>8</v>
      </c>
      <c r="E9" s="15">
        <v>108.2</v>
      </c>
      <c r="G9" s="14" t="s">
        <v>8</v>
      </c>
      <c r="H9" s="15">
        <v>105.86</v>
      </c>
    </row>
    <row r="11" spans="1:1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3" spans="1:19">
      <c r="A13" s="2" t="s">
        <v>0</v>
      </c>
      <c r="B13" s="3">
        <v>45082</v>
      </c>
      <c r="D13" s="2" t="s">
        <v>0</v>
      </c>
      <c r="E13" s="3">
        <v>45083</v>
      </c>
      <c r="G13" s="2" t="s">
        <v>0</v>
      </c>
      <c r="H13" s="3">
        <v>45084</v>
      </c>
      <c r="J13" s="2" t="s">
        <v>0</v>
      </c>
      <c r="K13" s="3">
        <v>45085</v>
      </c>
      <c r="M13" s="2" t="s">
        <v>0</v>
      </c>
      <c r="N13" s="3">
        <v>45086</v>
      </c>
      <c r="P13" s="514" t="s">
        <v>1</v>
      </c>
      <c r="Q13" s="515"/>
    </row>
    <row r="14" spans="1:19">
      <c r="A14" s="5" t="s">
        <v>2</v>
      </c>
      <c r="B14" s="6">
        <v>4.9558</v>
      </c>
      <c r="D14" s="5" t="s">
        <v>2</v>
      </c>
      <c r="E14" s="120">
        <v>4.9236000000000004</v>
      </c>
      <c r="G14" s="5" t="s">
        <v>2</v>
      </c>
      <c r="H14" s="6">
        <v>4.9291999999999998</v>
      </c>
      <c r="J14" s="5" t="s">
        <v>2</v>
      </c>
      <c r="K14" s="6"/>
      <c r="M14" s="5" t="s">
        <v>2</v>
      </c>
      <c r="N14" s="6"/>
      <c r="P14" s="5" t="s">
        <v>2</v>
      </c>
      <c r="Q14" s="6"/>
    </row>
    <row r="15" spans="1:19">
      <c r="A15" s="8"/>
      <c r="B15" s="9"/>
      <c r="D15" s="8"/>
      <c r="E15" s="121"/>
      <c r="G15" s="8"/>
      <c r="H15" s="9"/>
      <c r="J15" s="8"/>
      <c r="K15" s="9"/>
      <c r="M15" s="8"/>
      <c r="N15" s="9"/>
      <c r="P15" s="8"/>
      <c r="Q15" s="9"/>
    </row>
    <row r="16" spans="1:19">
      <c r="A16" s="11" t="s">
        <v>3</v>
      </c>
      <c r="B16" s="12">
        <v>40.96</v>
      </c>
      <c r="D16" s="11" t="s">
        <v>3</v>
      </c>
      <c r="E16" s="122">
        <v>40.92</v>
      </c>
      <c r="G16" s="11" t="s">
        <v>3</v>
      </c>
      <c r="H16" s="12">
        <v>41.17</v>
      </c>
      <c r="J16" s="11" t="s">
        <v>3</v>
      </c>
      <c r="K16" s="12"/>
      <c r="M16" s="11" t="s">
        <v>3</v>
      </c>
      <c r="N16" s="12"/>
      <c r="P16" s="11" t="s">
        <v>3</v>
      </c>
      <c r="Q16" s="12"/>
    </row>
    <row r="17" spans="1:19">
      <c r="A17" s="11" t="s">
        <v>4</v>
      </c>
      <c r="B17" s="12">
        <v>11.25</v>
      </c>
      <c r="D17" s="11" t="s">
        <v>4</v>
      </c>
      <c r="E17" s="122">
        <v>11.28</v>
      </c>
      <c r="G17" s="11" t="s">
        <v>4</v>
      </c>
      <c r="H17" s="12">
        <v>11.75</v>
      </c>
      <c r="J17" s="11" t="s">
        <v>4</v>
      </c>
      <c r="K17" s="12"/>
      <c r="M17" s="11" t="s">
        <v>4</v>
      </c>
      <c r="N17" s="12"/>
      <c r="P17" s="11" t="s">
        <v>4</v>
      </c>
      <c r="Q17" s="12"/>
    </row>
    <row r="18" spans="1:19">
      <c r="A18" s="11" t="s">
        <v>5</v>
      </c>
      <c r="B18" s="12">
        <v>10.98</v>
      </c>
      <c r="D18" s="11" t="s">
        <v>5</v>
      </c>
      <c r="E18" s="122">
        <v>10.69</v>
      </c>
      <c r="G18" s="11" t="s">
        <v>5</v>
      </c>
      <c r="H18" s="12">
        <v>10.69</v>
      </c>
      <c r="J18" s="11" t="s">
        <v>5</v>
      </c>
      <c r="K18" s="12"/>
      <c r="M18" s="11" t="s">
        <v>5</v>
      </c>
      <c r="N18" s="12"/>
      <c r="P18" s="11" t="s">
        <v>5</v>
      </c>
      <c r="Q18" s="12"/>
    </row>
    <row r="19" spans="1:19">
      <c r="A19" s="11" t="s">
        <v>6</v>
      </c>
      <c r="B19" s="12">
        <v>10.11</v>
      </c>
      <c r="D19" s="11" t="s">
        <v>6</v>
      </c>
      <c r="E19" s="122">
        <v>10.02</v>
      </c>
      <c r="G19" s="11" t="s">
        <v>6</v>
      </c>
      <c r="H19" s="12">
        <v>10.14</v>
      </c>
      <c r="J19" s="11" t="s">
        <v>6</v>
      </c>
      <c r="K19" s="12"/>
      <c r="M19" s="11" t="s">
        <v>6</v>
      </c>
      <c r="N19" s="12"/>
      <c r="P19" s="11" t="s">
        <v>6</v>
      </c>
      <c r="Q19" s="12"/>
    </row>
    <row r="20" spans="1:19">
      <c r="A20" s="11" t="s">
        <v>7</v>
      </c>
      <c r="B20" s="12">
        <v>128.85</v>
      </c>
      <c r="D20" s="11" t="s">
        <v>7</v>
      </c>
      <c r="E20" s="122">
        <v>129.24</v>
      </c>
      <c r="G20" s="11" t="s">
        <v>7</v>
      </c>
      <c r="H20" s="12">
        <v>128.41</v>
      </c>
      <c r="J20" s="11" t="s">
        <v>7</v>
      </c>
      <c r="K20" s="12"/>
      <c r="M20" s="11" t="s">
        <v>7</v>
      </c>
      <c r="N20" s="12"/>
      <c r="P20" s="11" t="s">
        <v>7</v>
      </c>
      <c r="Q20" s="12"/>
    </row>
    <row r="21" spans="1:19">
      <c r="A21" s="14" t="s">
        <v>8</v>
      </c>
      <c r="B21" s="15">
        <v>102.14</v>
      </c>
      <c r="D21" s="14" t="s">
        <v>8</v>
      </c>
      <c r="E21" s="123">
        <v>103.64</v>
      </c>
      <c r="G21" s="14" t="s">
        <v>8</v>
      </c>
      <c r="H21" s="15">
        <v>103.54</v>
      </c>
      <c r="J21" s="14" t="s">
        <v>8</v>
      </c>
      <c r="K21" s="15"/>
      <c r="M21" s="14" t="s">
        <v>8</v>
      </c>
      <c r="N21" s="15"/>
      <c r="P21" s="14" t="s">
        <v>8</v>
      </c>
      <c r="Q21" s="15"/>
    </row>
    <row r="23" spans="1:19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5" spans="1:19">
      <c r="A25" s="2" t="s">
        <v>0</v>
      </c>
      <c r="B25" s="3">
        <v>45089</v>
      </c>
      <c r="D25" s="2" t="s">
        <v>0</v>
      </c>
      <c r="E25" s="3">
        <v>45090</v>
      </c>
      <c r="G25" s="2" t="s">
        <v>0</v>
      </c>
      <c r="H25" s="3">
        <v>45091</v>
      </c>
      <c r="J25" s="2" t="s">
        <v>0</v>
      </c>
      <c r="K25" s="3">
        <v>45092</v>
      </c>
      <c r="M25" s="2" t="s">
        <v>0</v>
      </c>
      <c r="N25" s="3">
        <v>45093</v>
      </c>
      <c r="P25" s="514" t="s">
        <v>1</v>
      </c>
      <c r="Q25" s="515"/>
    </row>
    <row r="26" spans="1:19">
      <c r="A26" s="5" t="s">
        <v>2</v>
      </c>
      <c r="B26" s="6">
        <v>4.8921999999999999</v>
      </c>
      <c r="D26" s="5" t="s">
        <v>2</v>
      </c>
      <c r="E26" s="124"/>
      <c r="G26" s="5" t="s">
        <v>2</v>
      </c>
      <c r="H26" s="6">
        <v>4.8532999999999999</v>
      </c>
      <c r="J26" s="5" t="s">
        <v>2</v>
      </c>
      <c r="K26" s="6">
        <v>4.8461999999999996</v>
      </c>
      <c r="M26" s="5" t="s">
        <v>2</v>
      </c>
      <c r="N26" s="6">
        <v>4.8221999999999996</v>
      </c>
      <c r="P26" s="5" t="s">
        <v>2</v>
      </c>
      <c r="Q26" s="6">
        <v>4.8593999999999999</v>
      </c>
    </row>
    <row r="27" spans="1:19">
      <c r="A27" s="8"/>
      <c r="B27" s="9"/>
      <c r="D27" s="8"/>
      <c r="E27" s="9"/>
      <c r="G27" s="8"/>
      <c r="H27" s="9"/>
      <c r="J27" s="8"/>
      <c r="K27" s="9"/>
      <c r="M27" s="8"/>
      <c r="N27" s="9"/>
      <c r="P27" s="8"/>
      <c r="Q27" s="9"/>
    </row>
    <row r="28" spans="1:19">
      <c r="A28" s="11" t="s">
        <v>3</v>
      </c>
      <c r="B28" s="12">
        <v>40.51</v>
      </c>
      <c r="D28" s="11" t="s">
        <v>3</v>
      </c>
      <c r="E28" s="125"/>
      <c r="G28" s="11" t="s">
        <v>3</v>
      </c>
      <c r="H28" s="12">
        <v>41.04</v>
      </c>
      <c r="J28" s="11" t="s">
        <v>3</v>
      </c>
      <c r="K28" s="12">
        <v>41.09</v>
      </c>
      <c r="M28" s="11" t="s">
        <v>3</v>
      </c>
      <c r="N28" s="12">
        <v>41.28</v>
      </c>
      <c r="P28" s="11" t="s">
        <v>3</v>
      </c>
      <c r="Q28" s="12">
        <v>41.02</v>
      </c>
    </row>
    <row r="29" spans="1:19">
      <c r="A29" s="11" t="s">
        <v>4</v>
      </c>
      <c r="B29" s="12">
        <v>11.53</v>
      </c>
      <c r="D29" s="11" t="s">
        <v>4</v>
      </c>
      <c r="E29" s="125"/>
      <c r="G29" s="11" t="s">
        <v>4</v>
      </c>
      <c r="H29" s="12">
        <v>11.89</v>
      </c>
      <c r="J29" s="11" t="s">
        <v>4</v>
      </c>
      <c r="K29" s="12">
        <v>11.93</v>
      </c>
      <c r="M29" s="11" t="s">
        <v>4</v>
      </c>
      <c r="N29" s="12">
        <v>11.98</v>
      </c>
      <c r="P29" s="11" t="s">
        <v>4</v>
      </c>
      <c r="Q29" s="12">
        <v>11.79</v>
      </c>
    </row>
    <row r="30" spans="1:19">
      <c r="A30" s="11" t="s">
        <v>5</v>
      </c>
      <c r="B30" s="12">
        <v>10.7</v>
      </c>
      <c r="D30" s="11" t="s">
        <v>5</v>
      </c>
      <c r="E30" s="125"/>
      <c r="G30" s="11" t="s">
        <v>5</v>
      </c>
      <c r="H30" s="12">
        <v>10.68</v>
      </c>
      <c r="J30" s="11" t="s">
        <v>5</v>
      </c>
      <c r="K30" s="12">
        <v>10.65</v>
      </c>
      <c r="M30" s="11" t="s">
        <v>5</v>
      </c>
      <c r="N30" s="12">
        <v>10.73</v>
      </c>
      <c r="P30" s="11" t="s">
        <v>5</v>
      </c>
      <c r="Q30" s="12">
        <v>10.69</v>
      </c>
    </row>
    <row r="31" spans="1:19">
      <c r="A31" s="11" t="s">
        <v>6</v>
      </c>
      <c r="B31" s="12">
        <v>10.220000000000001</v>
      </c>
      <c r="D31" s="11" t="s">
        <v>6</v>
      </c>
      <c r="E31" s="125"/>
      <c r="G31" s="11" t="s">
        <v>6</v>
      </c>
      <c r="H31" s="12">
        <v>10.42</v>
      </c>
      <c r="J31" s="11" t="s">
        <v>6</v>
      </c>
      <c r="K31" s="12">
        <v>10.49</v>
      </c>
      <c r="M31" s="11" t="s">
        <v>6</v>
      </c>
      <c r="N31" s="12">
        <v>10.48</v>
      </c>
      <c r="P31" s="11" t="s">
        <v>6</v>
      </c>
      <c r="Q31" s="12">
        <v>10.38</v>
      </c>
    </row>
    <row r="32" spans="1:19">
      <c r="A32" s="11" t="s">
        <v>7</v>
      </c>
      <c r="B32" s="12">
        <v>128.91</v>
      </c>
      <c r="D32" s="11" t="s">
        <v>7</v>
      </c>
      <c r="E32" s="125"/>
      <c r="G32" s="11" t="s">
        <v>7</v>
      </c>
      <c r="H32" s="12">
        <v>131.52000000000001</v>
      </c>
      <c r="J32" s="11" t="s">
        <v>7</v>
      </c>
      <c r="K32" s="12">
        <v>140.06</v>
      </c>
      <c r="M32" s="11" t="s">
        <v>7</v>
      </c>
      <c r="N32" s="12">
        <v>136.59</v>
      </c>
      <c r="P32" s="11" t="s">
        <v>7</v>
      </c>
      <c r="Q32" s="12">
        <v>133.44</v>
      </c>
    </row>
    <row r="33" spans="1:19">
      <c r="A33" s="14" t="s">
        <v>8</v>
      </c>
      <c r="B33" s="15">
        <v>103.23</v>
      </c>
      <c r="D33" s="14" t="s">
        <v>8</v>
      </c>
      <c r="E33" s="126"/>
      <c r="G33" s="14" t="s">
        <v>8</v>
      </c>
      <c r="H33" s="15">
        <v>107.52</v>
      </c>
      <c r="J33" s="14" t="s">
        <v>8</v>
      </c>
      <c r="K33" s="15">
        <v>110.13</v>
      </c>
      <c r="M33" s="14" t="s">
        <v>8</v>
      </c>
      <c r="N33" s="15">
        <v>111.59</v>
      </c>
      <c r="P33" s="14" t="s">
        <v>8</v>
      </c>
      <c r="Q33" s="15">
        <v>107.27</v>
      </c>
    </row>
    <row r="35" spans="1:19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7" spans="1:19">
      <c r="A37" s="2" t="s">
        <v>0</v>
      </c>
      <c r="B37" s="3">
        <v>45096</v>
      </c>
      <c r="D37" s="2" t="s">
        <v>0</v>
      </c>
      <c r="E37" s="3">
        <v>45097</v>
      </c>
      <c r="G37" s="2" t="s">
        <v>0</v>
      </c>
      <c r="H37" s="3">
        <v>45098</v>
      </c>
      <c r="J37" s="2" t="s">
        <v>0</v>
      </c>
      <c r="K37" s="3">
        <v>45099</v>
      </c>
      <c r="M37" s="2" t="s">
        <v>0</v>
      </c>
      <c r="N37" s="3">
        <v>45100</v>
      </c>
      <c r="P37" s="514" t="s">
        <v>1</v>
      </c>
      <c r="Q37" s="515"/>
    </row>
    <row r="38" spans="1:19">
      <c r="A38" s="5" t="s">
        <v>2</v>
      </c>
      <c r="B38" s="6">
        <v>4.8285999999999998</v>
      </c>
      <c r="D38" s="5" t="s">
        <v>2</v>
      </c>
      <c r="E38" s="120">
        <v>4.7803000000000004</v>
      </c>
      <c r="G38" s="5" t="s">
        <v>2</v>
      </c>
      <c r="H38" s="6">
        <v>4.7930000000000001</v>
      </c>
      <c r="J38" s="5" t="s">
        <v>2</v>
      </c>
      <c r="K38" s="6"/>
      <c r="M38" s="5" t="s">
        <v>2</v>
      </c>
      <c r="N38" s="6"/>
      <c r="P38" s="5" t="s">
        <v>2</v>
      </c>
      <c r="Q38" s="6"/>
    </row>
    <row r="39" spans="1:19">
      <c r="A39" s="8"/>
      <c r="B39" s="9"/>
      <c r="D39" s="8"/>
      <c r="E39" s="121"/>
      <c r="G39" s="8"/>
      <c r="H39" s="9"/>
      <c r="J39" s="8"/>
      <c r="K39" s="9"/>
      <c r="M39" s="8"/>
      <c r="N39" s="9"/>
      <c r="P39" s="8"/>
      <c r="Q39" s="9"/>
    </row>
    <row r="40" spans="1:19">
      <c r="A40" s="11" t="s">
        <v>3</v>
      </c>
      <c r="B40" s="12">
        <v>41.25</v>
      </c>
      <c r="D40" s="11" t="s">
        <v>3</v>
      </c>
      <c r="E40" s="122">
        <v>40.94</v>
      </c>
      <c r="G40" s="11" t="s">
        <v>3</v>
      </c>
      <c r="H40" s="12">
        <v>40.69</v>
      </c>
      <c r="J40" s="11" t="s">
        <v>3</v>
      </c>
      <c r="K40" s="12"/>
      <c r="M40" s="11" t="s">
        <v>3</v>
      </c>
      <c r="N40" s="12"/>
      <c r="P40" s="11" t="s">
        <v>3</v>
      </c>
      <c r="Q40" s="12"/>
    </row>
    <row r="41" spans="1:19">
      <c r="A41" s="11" t="s">
        <v>4</v>
      </c>
      <c r="B41" s="12">
        <v>11.74</v>
      </c>
      <c r="D41" s="11" t="s">
        <v>4</v>
      </c>
      <c r="E41" s="122">
        <v>11.35</v>
      </c>
      <c r="G41" s="11" t="s">
        <v>4</v>
      </c>
      <c r="H41" s="12">
        <v>11.21</v>
      </c>
      <c r="J41" s="11" t="s">
        <v>4</v>
      </c>
      <c r="K41" s="12"/>
      <c r="M41" s="11" t="s">
        <v>4</v>
      </c>
      <c r="N41" s="12"/>
      <c r="P41" s="11" t="s">
        <v>4</v>
      </c>
      <c r="Q41" s="12"/>
    </row>
    <row r="42" spans="1:19">
      <c r="A42" s="11" t="s">
        <v>5</v>
      </c>
      <c r="B42" s="12">
        <v>10.6</v>
      </c>
      <c r="D42" s="11" t="s">
        <v>5</v>
      </c>
      <c r="E42" s="122">
        <v>10.43</v>
      </c>
      <c r="G42" s="11" t="s">
        <v>5</v>
      </c>
      <c r="H42" s="12">
        <v>10.34</v>
      </c>
      <c r="J42" s="11" t="s">
        <v>5</v>
      </c>
      <c r="K42" s="12"/>
      <c r="M42" s="11" t="s">
        <v>5</v>
      </c>
      <c r="N42" s="12"/>
      <c r="P42" s="11" t="s">
        <v>5</v>
      </c>
      <c r="Q42" s="12"/>
    </row>
    <row r="43" spans="1:19">
      <c r="A43" s="11" t="s">
        <v>6</v>
      </c>
      <c r="B43" s="12">
        <v>10.61</v>
      </c>
      <c r="D43" s="11" t="s">
        <v>6</v>
      </c>
      <c r="E43" s="122">
        <v>10.44</v>
      </c>
      <c r="G43" s="11" t="s">
        <v>6</v>
      </c>
      <c r="H43" s="12">
        <v>10.75</v>
      </c>
      <c r="J43" s="11" t="s">
        <v>6</v>
      </c>
      <c r="K43" s="12"/>
      <c r="M43" s="11" t="s">
        <v>6</v>
      </c>
      <c r="N43" s="12"/>
      <c r="P43" s="11" t="s">
        <v>6</v>
      </c>
      <c r="Q43" s="12"/>
    </row>
    <row r="44" spans="1:19">
      <c r="A44" s="11" t="s">
        <v>7</v>
      </c>
      <c r="B44" s="12">
        <v>138.1</v>
      </c>
      <c r="D44" s="11" t="s">
        <v>7</v>
      </c>
      <c r="E44" s="122">
        <v>137.65</v>
      </c>
      <c r="G44" s="11" t="s">
        <v>7</v>
      </c>
      <c r="H44" s="12">
        <v>137.06</v>
      </c>
      <c r="J44" s="11" t="s">
        <v>7</v>
      </c>
      <c r="K44" s="12">
        <v>136.93</v>
      </c>
      <c r="M44" s="11" t="s">
        <v>7</v>
      </c>
      <c r="N44" s="12"/>
      <c r="P44" s="11" t="s">
        <v>7</v>
      </c>
      <c r="Q44" s="12"/>
    </row>
    <row r="45" spans="1:19">
      <c r="A45" s="14" t="s">
        <v>8</v>
      </c>
      <c r="B45" s="15">
        <v>108.47</v>
      </c>
      <c r="D45" s="14" t="s">
        <v>8</v>
      </c>
      <c r="E45" s="123">
        <v>104.35</v>
      </c>
      <c r="G45" s="14" t="s">
        <v>8</v>
      </c>
      <c r="H45" s="15">
        <v>102.33</v>
      </c>
      <c r="J45" s="14" t="s">
        <v>8</v>
      </c>
      <c r="K45" s="15"/>
      <c r="M45" s="14" t="s">
        <v>8</v>
      </c>
      <c r="N45" s="15"/>
      <c r="P45" s="14" t="s">
        <v>8</v>
      </c>
      <c r="Q45" s="15"/>
    </row>
    <row r="46" spans="1:19">
      <c r="Q46">
        <v>4.79</v>
      </c>
    </row>
    <row r="47" spans="1:19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9" spans="1:19">
      <c r="A49" s="2" t="s">
        <v>0</v>
      </c>
      <c r="B49" s="3">
        <v>45103</v>
      </c>
      <c r="D49" s="2" t="s">
        <v>0</v>
      </c>
      <c r="E49" s="3">
        <v>45104</v>
      </c>
      <c r="G49" s="2" t="s">
        <v>0</v>
      </c>
      <c r="H49" s="3">
        <v>45105</v>
      </c>
      <c r="J49" s="2" t="s">
        <v>0</v>
      </c>
      <c r="K49" s="3">
        <v>45106</v>
      </c>
      <c r="M49" s="2" t="s">
        <v>0</v>
      </c>
      <c r="N49" s="3">
        <v>45107</v>
      </c>
      <c r="P49" s="514" t="s">
        <v>1</v>
      </c>
      <c r="Q49" s="515"/>
    </row>
    <row r="50" spans="1:19">
      <c r="A50" s="5" t="s">
        <v>2</v>
      </c>
      <c r="B50" s="6">
        <v>4.7798999999999996</v>
      </c>
      <c r="D50" s="5" t="s">
        <v>2</v>
      </c>
      <c r="E50" s="6">
        <v>4.7698</v>
      </c>
      <c r="G50" s="5" t="s">
        <v>2</v>
      </c>
      <c r="H50" s="6">
        <v>4.7903000000000002</v>
      </c>
      <c r="J50" s="5" t="s">
        <v>2</v>
      </c>
      <c r="K50" s="6">
        <v>4.8563000000000001</v>
      </c>
      <c r="M50" s="5" t="s">
        <v>2</v>
      </c>
      <c r="N50" s="6">
        <v>4.8583999999999996</v>
      </c>
      <c r="P50" s="5" t="s">
        <v>2</v>
      </c>
      <c r="Q50" s="6">
        <v>4.8109000000000002</v>
      </c>
    </row>
    <row r="51" spans="1:19">
      <c r="A51" s="8"/>
      <c r="B51" s="9"/>
      <c r="D51" s="8"/>
      <c r="E51" s="9"/>
      <c r="G51" s="8"/>
      <c r="H51" s="9"/>
      <c r="J51" s="8"/>
      <c r="K51" s="9"/>
      <c r="M51" s="8"/>
      <c r="N51" s="9"/>
      <c r="P51" s="8"/>
      <c r="Q51" s="9"/>
    </row>
    <row r="52" spans="1:19">
      <c r="A52" s="11" t="s">
        <v>3</v>
      </c>
      <c r="B52" s="12">
        <v>40.33</v>
      </c>
      <c r="D52" s="11" t="s">
        <v>3</v>
      </c>
      <c r="E52" s="12">
        <v>39.909999999999997</v>
      </c>
      <c r="G52" s="11" t="s">
        <v>3</v>
      </c>
      <c r="H52" s="12">
        <v>39.61</v>
      </c>
      <c r="J52" s="11" t="s">
        <v>3</v>
      </c>
      <c r="K52" s="12">
        <v>39.65</v>
      </c>
      <c r="M52" s="11" t="s">
        <v>3</v>
      </c>
      <c r="N52" s="12">
        <v>39.89</v>
      </c>
      <c r="P52" s="11" t="s">
        <v>3</v>
      </c>
      <c r="Q52" s="12">
        <v>39.880000000000003</v>
      </c>
    </row>
    <row r="53" spans="1:19">
      <c r="A53" s="11" t="s">
        <v>4</v>
      </c>
      <c r="B53" s="12">
        <v>11.14</v>
      </c>
      <c r="D53" s="11" t="s">
        <v>4</v>
      </c>
      <c r="E53" s="12">
        <v>11.27</v>
      </c>
      <c r="G53" s="11" t="s">
        <v>4</v>
      </c>
      <c r="H53" s="12">
        <v>11.25</v>
      </c>
      <c r="J53" s="11" t="s">
        <v>4</v>
      </c>
      <c r="K53" s="12">
        <v>11.3</v>
      </c>
      <c r="M53" s="11" t="s">
        <v>4</v>
      </c>
      <c r="N53" s="12">
        <v>11.48</v>
      </c>
      <c r="P53" s="11" t="s">
        <v>4</v>
      </c>
      <c r="Q53" s="12">
        <v>11.29</v>
      </c>
    </row>
    <row r="54" spans="1:19">
      <c r="A54" s="11" t="s">
        <v>5</v>
      </c>
      <c r="B54" s="12">
        <v>10.11</v>
      </c>
      <c r="D54" s="11" t="s">
        <v>5</v>
      </c>
      <c r="E54" s="12">
        <v>10.26</v>
      </c>
      <c r="G54" s="11" t="s">
        <v>5</v>
      </c>
      <c r="H54" s="12">
        <v>10.26</v>
      </c>
      <c r="J54" s="11" t="s">
        <v>5</v>
      </c>
      <c r="K54" s="12">
        <v>10.220000000000001</v>
      </c>
      <c r="M54" s="11" t="s">
        <v>5</v>
      </c>
      <c r="N54" s="12">
        <v>10.19</v>
      </c>
      <c r="P54" s="11" t="s">
        <v>5</v>
      </c>
      <c r="Q54" s="12">
        <v>10.210000000000001</v>
      </c>
    </row>
    <row r="55" spans="1:19">
      <c r="A55" s="11" t="s">
        <v>6</v>
      </c>
      <c r="B55" s="12">
        <v>10.32</v>
      </c>
      <c r="D55" s="11" t="s">
        <v>6</v>
      </c>
      <c r="E55" s="12">
        <v>10.35</v>
      </c>
      <c r="G55" s="11" t="s">
        <v>6</v>
      </c>
      <c r="H55" s="12">
        <v>10.210000000000001</v>
      </c>
      <c r="J55" s="11" t="s">
        <v>6</v>
      </c>
      <c r="K55" s="12">
        <v>10.210000000000001</v>
      </c>
      <c r="M55" s="11" t="s">
        <v>6</v>
      </c>
      <c r="N55" s="12">
        <v>10.220000000000001</v>
      </c>
      <c r="P55" s="11" t="s">
        <v>6</v>
      </c>
      <c r="Q55" s="12">
        <v>10.26</v>
      </c>
    </row>
    <row r="56" spans="1:19">
      <c r="A56" s="11" t="s">
        <v>7</v>
      </c>
      <c r="B56" s="12">
        <v>127.62</v>
      </c>
      <c r="D56" s="11" t="s">
        <v>7</v>
      </c>
      <c r="E56" s="12">
        <v>131.88</v>
      </c>
      <c r="G56" s="11" t="s">
        <v>7</v>
      </c>
      <c r="H56" s="12">
        <v>131.72999999999999</v>
      </c>
      <c r="J56" s="11" t="s">
        <v>7</v>
      </c>
      <c r="K56" s="12">
        <v>130.63</v>
      </c>
      <c r="M56" s="11" t="s">
        <v>7</v>
      </c>
      <c r="N56" s="12">
        <v>134.58000000000001</v>
      </c>
      <c r="P56" s="11" t="s">
        <v>7</v>
      </c>
      <c r="Q56" s="12">
        <v>131.29</v>
      </c>
    </row>
    <row r="57" spans="1:19">
      <c r="A57" s="14" t="s">
        <v>8</v>
      </c>
      <c r="B57" s="15">
        <v>98.27</v>
      </c>
      <c r="D57" s="14" t="s">
        <v>8</v>
      </c>
      <c r="E57" s="15">
        <v>96.99</v>
      </c>
      <c r="G57" s="14" t="s">
        <v>8</v>
      </c>
      <c r="H57" s="15">
        <v>95.11</v>
      </c>
      <c r="J57" s="14" t="s">
        <v>8</v>
      </c>
      <c r="K57" s="15">
        <v>95.89</v>
      </c>
      <c r="M57" s="14" t="s">
        <v>8</v>
      </c>
      <c r="N57" s="15">
        <v>95.93</v>
      </c>
      <c r="P57" s="14" t="s">
        <v>8</v>
      </c>
      <c r="Q57" s="15">
        <v>96.45</v>
      </c>
    </row>
    <row r="59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</sheetData>
  <mergeCells count="5">
    <mergeCell ref="G1:H1"/>
    <mergeCell ref="P13:Q13"/>
    <mergeCell ref="P25:Q25"/>
    <mergeCell ref="P37:Q37"/>
    <mergeCell ref="P49:Q4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1">
    <pageSetUpPr fitToPage="1"/>
  </sheetPr>
  <dimension ref="A1:AM9902"/>
  <sheetViews>
    <sheetView showGridLines="0" tabSelected="1" topLeftCell="D9873" zoomScaleNormal="100" workbookViewId="0">
      <selection activeCell="T9814" sqref="T9814"/>
    </sheetView>
  </sheetViews>
  <sheetFormatPr defaultColWidth="9" defaultRowHeight="14.4"/>
  <cols>
    <col min="1" max="2" width="0" hidden="1" customWidth="1"/>
    <col min="3" max="3" width="9" hidden="1" customWidth="1"/>
    <col min="4" max="4" width="14" bestFit="1" customWidth="1"/>
    <col min="5" max="5" width="1.44140625" customWidth="1"/>
    <col min="6" max="6" width="28.88671875" customWidth="1"/>
    <col min="7" max="7" width="15.109375" bestFit="1" customWidth="1"/>
    <col min="8" max="8" width="21.44140625" customWidth="1"/>
    <col min="9" max="9" width="1.33203125" customWidth="1"/>
    <col min="10" max="10" width="21.6640625" bestFit="1" customWidth="1"/>
    <col min="11" max="11" width="1.33203125" customWidth="1"/>
    <col min="12" max="12" width="21.6640625" bestFit="1" customWidth="1"/>
    <col min="13" max="13" width="1.109375" customWidth="1"/>
    <col min="14" max="14" width="21.6640625" bestFit="1" customWidth="1"/>
    <col min="15" max="15" width="1.33203125" customWidth="1"/>
    <col min="16" max="16" width="24" bestFit="1" customWidth="1"/>
    <col min="17" max="17" width="1.33203125" customWidth="1"/>
    <col min="18" max="18" width="22.5546875" bestFit="1" customWidth="1"/>
    <col min="19" max="19" width="1" style="1" customWidth="1"/>
    <col min="20" max="20" width="19.88671875" bestFit="1" customWidth="1"/>
    <col min="21" max="21" width="1.88671875" customWidth="1"/>
    <col min="22" max="22" width="12.88671875" bestFit="1" customWidth="1"/>
    <col min="23" max="23" width="13.88671875" bestFit="1" customWidth="1"/>
    <col min="24" max="24" width="11.109375" bestFit="1" customWidth="1"/>
    <col min="25" max="25" width="14.6640625" bestFit="1" customWidth="1"/>
    <col min="26" max="26" width="23.88671875" bestFit="1" customWidth="1"/>
    <col min="27" max="27" width="12.88671875" bestFit="1" customWidth="1"/>
    <col min="29" max="29" width="14" bestFit="1" customWidth="1"/>
    <col min="30" max="30" width="12.88671875" bestFit="1" customWidth="1"/>
    <col min="31" max="31" width="14" bestFit="1" customWidth="1"/>
  </cols>
  <sheetData>
    <row r="1" spans="1:39" ht="15" thickBot="1"/>
    <row r="2" spans="1:39">
      <c r="B2" s="2" t="s">
        <v>0</v>
      </c>
      <c r="C2" s="3">
        <v>45110</v>
      </c>
      <c r="E2" s="2" t="s">
        <v>0</v>
      </c>
      <c r="F2" s="3">
        <v>45111</v>
      </c>
      <c r="G2" s="189"/>
      <c r="J2" s="2" t="s">
        <v>0</v>
      </c>
      <c r="K2" s="223"/>
      <c r="L2" s="3">
        <v>45112</v>
      </c>
      <c r="M2" s="189"/>
      <c r="P2" s="2" t="s">
        <v>0</v>
      </c>
      <c r="Q2" s="223"/>
      <c r="R2" s="3">
        <v>45113</v>
      </c>
      <c r="S2" s="4"/>
      <c r="U2" s="2" t="s">
        <v>0</v>
      </c>
      <c r="V2" s="3">
        <v>45114</v>
      </c>
      <c r="X2" s="514" t="s">
        <v>1</v>
      </c>
      <c r="Y2" s="515"/>
    </row>
    <row r="3" spans="1:39">
      <c r="B3" s="5" t="s">
        <v>2</v>
      </c>
      <c r="C3" s="6">
        <v>4.8192000000000004</v>
      </c>
      <c r="E3" s="5" t="s">
        <v>2</v>
      </c>
      <c r="F3" s="6">
        <v>4.7876000000000003</v>
      </c>
      <c r="G3" s="190"/>
      <c r="J3" s="5" t="s">
        <v>2</v>
      </c>
      <c r="K3" s="224"/>
      <c r="L3" s="6">
        <v>4.8056000000000001</v>
      </c>
      <c r="M3" s="190"/>
      <c r="P3" s="5" t="s">
        <v>2</v>
      </c>
      <c r="Q3" s="224"/>
      <c r="R3" s="6">
        <v>4.8577000000000004</v>
      </c>
      <c r="S3" s="7"/>
      <c r="U3" s="5" t="s">
        <v>2</v>
      </c>
      <c r="V3" s="6">
        <v>4.8977000000000004</v>
      </c>
      <c r="X3" s="5" t="s">
        <v>2</v>
      </c>
      <c r="Y3" s="6">
        <v>4.8335999999999997</v>
      </c>
    </row>
    <row r="4" spans="1:39">
      <c r="B4" s="8"/>
      <c r="C4" s="9"/>
      <c r="E4" s="8"/>
      <c r="F4" s="9"/>
      <c r="G4" s="191"/>
      <c r="J4" s="8"/>
      <c r="K4" s="225"/>
      <c r="L4" s="9"/>
      <c r="M4" s="191"/>
      <c r="P4" s="8"/>
      <c r="Q4" s="225"/>
      <c r="R4" s="9"/>
      <c r="S4" s="10"/>
      <c r="U4" s="8"/>
      <c r="V4" s="9"/>
      <c r="X4" s="8"/>
      <c r="Y4" s="9"/>
    </row>
    <row r="5" spans="1:39">
      <c r="B5" s="11" t="s">
        <v>3</v>
      </c>
      <c r="C5" s="12">
        <v>40.26</v>
      </c>
      <c r="E5" s="11" t="s">
        <v>3</v>
      </c>
      <c r="F5" s="12">
        <v>39.97</v>
      </c>
      <c r="G5" s="192"/>
      <c r="J5" s="11" t="s">
        <v>3</v>
      </c>
      <c r="K5" s="226"/>
      <c r="L5" s="12">
        <v>39.65</v>
      </c>
      <c r="M5" s="192"/>
      <c r="P5" s="11" t="s">
        <v>3</v>
      </c>
      <c r="Q5" s="226"/>
      <c r="R5" s="12">
        <v>40.22</v>
      </c>
      <c r="S5" s="13"/>
      <c r="U5" s="11" t="s">
        <v>3</v>
      </c>
      <c r="V5" s="12">
        <v>40.65</v>
      </c>
      <c r="X5" s="11" t="s">
        <v>3</v>
      </c>
      <c r="Y5" s="12">
        <v>40.15</v>
      </c>
    </row>
    <row r="6" spans="1:39">
      <c r="B6" s="11" t="s">
        <v>4</v>
      </c>
      <c r="C6" s="12">
        <v>11.38</v>
      </c>
      <c r="E6" s="11" t="s">
        <v>4</v>
      </c>
      <c r="F6" s="12">
        <v>11.35</v>
      </c>
      <c r="G6" s="192"/>
      <c r="J6" s="11" t="s">
        <v>4</v>
      </c>
      <c r="K6" s="226"/>
      <c r="L6" s="12">
        <v>11.33</v>
      </c>
      <c r="M6" s="192"/>
      <c r="P6" s="11" t="s">
        <v>4</v>
      </c>
      <c r="Q6" s="226"/>
      <c r="R6" s="12">
        <v>11.49</v>
      </c>
      <c r="S6" s="13"/>
      <c r="U6" s="11" t="s">
        <v>4</v>
      </c>
      <c r="V6" s="12">
        <v>11.45</v>
      </c>
      <c r="X6" s="11" t="s">
        <v>4</v>
      </c>
      <c r="Y6" s="12">
        <v>11.4</v>
      </c>
    </row>
    <row r="7" spans="1:39">
      <c r="B7" s="11" t="s">
        <v>5</v>
      </c>
      <c r="C7" s="12">
        <v>10.15</v>
      </c>
      <c r="E7" s="11" t="s">
        <v>5</v>
      </c>
      <c r="F7" s="12">
        <v>10.07</v>
      </c>
      <c r="G7" s="192"/>
      <c r="J7" s="11" t="s">
        <v>5</v>
      </c>
      <c r="K7" s="226"/>
      <c r="L7" s="12">
        <v>10.06</v>
      </c>
      <c r="M7" s="192"/>
      <c r="P7" s="11" t="s">
        <v>5</v>
      </c>
      <c r="Q7" s="226"/>
      <c r="R7" s="12">
        <v>10.220000000000001</v>
      </c>
      <c r="S7" s="13"/>
      <c r="U7" s="11" t="s">
        <v>5</v>
      </c>
      <c r="V7" s="12">
        <v>10.220000000000001</v>
      </c>
      <c r="X7" s="11" t="s">
        <v>5</v>
      </c>
      <c r="Y7" s="12">
        <v>10.14</v>
      </c>
    </row>
    <row r="8" spans="1:39">
      <c r="B8" s="11" t="s">
        <v>6</v>
      </c>
      <c r="C8" s="12">
        <v>10.199999999999999</v>
      </c>
      <c r="E8" s="11" t="s">
        <v>6</v>
      </c>
      <c r="F8" s="12">
        <v>10.130000000000001</v>
      </c>
      <c r="G8" s="192"/>
      <c r="J8" s="11" t="s">
        <v>6</v>
      </c>
      <c r="K8" s="226"/>
      <c r="L8" s="12">
        <v>10.050000000000001</v>
      </c>
      <c r="M8" s="192"/>
      <c r="P8" s="11" t="s">
        <v>6</v>
      </c>
      <c r="Q8" s="226"/>
      <c r="R8" s="12">
        <v>10</v>
      </c>
      <c r="S8" s="13"/>
      <c r="U8" s="11" t="s">
        <v>6</v>
      </c>
      <c r="V8" s="12">
        <v>9.98</v>
      </c>
      <c r="X8" s="11" t="s">
        <v>6</v>
      </c>
      <c r="Y8" s="12">
        <v>10.07</v>
      </c>
    </row>
    <row r="9" spans="1:39">
      <c r="B9" s="11" t="s">
        <v>7</v>
      </c>
      <c r="C9" s="12">
        <v>133.49</v>
      </c>
      <c r="E9" s="11" t="s">
        <v>7</v>
      </c>
      <c r="F9" s="12">
        <v>134.77000000000001</v>
      </c>
      <c r="G9" s="192"/>
      <c r="J9" s="11" t="s">
        <v>7</v>
      </c>
      <c r="K9" s="226"/>
      <c r="L9" s="12">
        <v>134.80000000000001</v>
      </c>
      <c r="M9" s="192"/>
      <c r="P9" s="11" t="s">
        <v>7</v>
      </c>
      <c r="Q9" s="226"/>
      <c r="R9" s="12">
        <v>141.12</v>
      </c>
      <c r="S9" s="13"/>
      <c r="U9" s="11" t="s">
        <v>7</v>
      </c>
      <c r="V9" s="12">
        <v>142.28</v>
      </c>
      <c r="X9" s="11" t="s">
        <v>7</v>
      </c>
      <c r="Y9" s="12">
        <v>137.27000000000001</v>
      </c>
    </row>
    <row r="10" spans="1:39" ht="15" thickBot="1">
      <c r="B10" s="14" t="s">
        <v>8</v>
      </c>
      <c r="C10" s="15">
        <v>97.16</v>
      </c>
      <c r="E10" s="14" t="s">
        <v>8</v>
      </c>
      <c r="F10" s="15">
        <v>97.19</v>
      </c>
      <c r="G10" s="192"/>
      <c r="J10" s="14" t="s">
        <v>8</v>
      </c>
      <c r="K10" s="227"/>
      <c r="L10" s="15">
        <v>96.95</v>
      </c>
      <c r="M10" s="192"/>
      <c r="P10" s="14" t="s">
        <v>8</v>
      </c>
      <c r="Q10" s="227"/>
      <c r="R10" s="15">
        <v>102.68</v>
      </c>
      <c r="S10" s="13"/>
      <c r="U10" s="14" t="s">
        <v>8</v>
      </c>
      <c r="V10" s="15">
        <v>99.77</v>
      </c>
      <c r="X10" s="14" t="s">
        <v>8</v>
      </c>
      <c r="Y10" s="15">
        <v>98.74</v>
      </c>
    </row>
    <row r="11" spans="1:39">
      <c r="V11" s="53">
        <v>4.83</v>
      </c>
      <c r="Y11" s="53">
        <v>4.87</v>
      </c>
    </row>
    <row r="12" spans="1:39">
      <c r="A12" s="16"/>
      <c r="B12" s="16"/>
      <c r="C12" s="16"/>
      <c r="D12" s="16"/>
      <c r="E12" s="16"/>
      <c r="F12" s="16"/>
      <c r="H12" s="16"/>
      <c r="J12" s="16"/>
      <c r="L12" s="16"/>
      <c r="N12" s="16"/>
      <c r="P12" s="16"/>
      <c r="R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4" spans="1:39">
      <c r="B14" s="2" t="s">
        <v>0</v>
      </c>
      <c r="C14" s="3">
        <v>45117</v>
      </c>
      <c r="E14" s="2" t="s">
        <v>0</v>
      </c>
      <c r="F14" s="3">
        <v>45118</v>
      </c>
      <c r="G14" s="189"/>
      <c r="J14" s="2" t="s">
        <v>0</v>
      </c>
      <c r="K14" s="223"/>
      <c r="L14" s="3">
        <v>45119</v>
      </c>
      <c r="M14" s="189"/>
      <c r="P14" s="2" t="s">
        <v>0</v>
      </c>
      <c r="Q14" s="223"/>
      <c r="R14" s="3">
        <v>45120</v>
      </c>
      <c r="S14" s="4"/>
      <c r="U14" s="2" t="s">
        <v>0</v>
      </c>
      <c r="V14" s="3">
        <v>45121</v>
      </c>
      <c r="X14" s="514" t="s">
        <v>1</v>
      </c>
      <c r="Y14" s="515"/>
    </row>
    <row r="15" spans="1:39">
      <c r="B15" s="5" t="s">
        <v>2</v>
      </c>
      <c r="C15" s="6">
        <v>4.8799000000000001</v>
      </c>
      <c r="E15" s="5" t="s">
        <v>2</v>
      </c>
      <c r="F15" s="6">
        <v>4.8734999999999999</v>
      </c>
      <c r="G15" s="190"/>
      <c r="J15" s="5" t="s">
        <v>2</v>
      </c>
      <c r="K15" s="224"/>
      <c r="L15" s="6">
        <v>4.8948999999999998</v>
      </c>
      <c r="M15" s="190"/>
      <c r="P15" s="5" t="s">
        <v>2</v>
      </c>
      <c r="Q15" s="224"/>
      <c r="R15" s="6">
        <v>4.8057999999999996</v>
      </c>
      <c r="S15" s="7"/>
      <c r="U15" s="5" t="s">
        <v>2</v>
      </c>
      <c r="V15" s="6"/>
      <c r="X15" s="5" t="s">
        <v>2</v>
      </c>
      <c r="Y15" s="6"/>
    </row>
    <row r="16" spans="1:39">
      <c r="B16" s="8"/>
      <c r="C16" s="9"/>
      <c r="E16" s="8"/>
      <c r="F16" s="9"/>
      <c r="G16" s="191"/>
      <c r="J16" s="8"/>
      <c r="K16" s="225"/>
      <c r="L16" s="9"/>
      <c r="M16" s="191"/>
      <c r="P16" s="8"/>
      <c r="Q16" s="225"/>
      <c r="R16" s="9"/>
      <c r="S16" s="10"/>
      <c r="U16" s="8"/>
      <c r="V16" s="9"/>
      <c r="X16" s="8"/>
      <c r="Y16" s="9"/>
    </row>
    <row r="17" spans="1:28">
      <c r="B17" s="11" t="s">
        <v>3</v>
      </c>
      <c r="C17" s="12">
        <v>40.43</v>
      </c>
      <c r="E17" s="11" t="s">
        <v>3</v>
      </c>
      <c r="F17" s="12">
        <v>40.799999999999997</v>
      </c>
      <c r="G17" s="192"/>
      <c r="J17" s="11" t="s">
        <v>3</v>
      </c>
      <c r="K17" s="226"/>
      <c r="L17" s="12">
        <v>40.96</v>
      </c>
      <c r="M17" s="192"/>
      <c r="P17" s="11" t="s">
        <v>3</v>
      </c>
      <c r="Q17" s="226"/>
      <c r="R17" s="12">
        <v>41.26</v>
      </c>
      <c r="S17" s="13"/>
      <c r="U17" s="11" t="s">
        <v>3</v>
      </c>
      <c r="V17" s="12"/>
      <c r="X17" s="11" t="s">
        <v>3</v>
      </c>
      <c r="Y17" s="12"/>
    </row>
    <row r="18" spans="1:28">
      <c r="B18" s="11" t="s">
        <v>4</v>
      </c>
      <c r="C18" s="12">
        <v>11.43</v>
      </c>
      <c r="E18" s="11" t="s">
        <v>4</v>
      </c>
      <c r="F18" s="12">
        <v>11.51</v>
      </c>
      <c r="G18" s="192"/>
      <c r="J18" s="11" t="s">
        <v>4</v>
      </c>
      <c r="K18" s="226"/>
      <c r="L18" s="12">
        <v>11.55</v>
      </c>
      <c r="M18" s="192"/>
      <c r="P18" s="11" t="s">
        <v>4</v>
      </c>
      <c r="Q18" s="226"/>
      <c r="R18" s="12">
        <v>11.83</v>
      </c>
      <c r="S18" s="13"/>
      <c r="U18" s="11" t="s">
        <v>4</v>
      </c>
      <c r="V18" s="12"/>
      <c r="X18" s="11" t="s">
        <v>4</v>
      </c>
      <c r="Y18" s="12"/>
    </row>
    <row r="19" spans="1:28">
      <c r="B19" s="11" t="s">
        <v>5</v>
      </c>
      <c r="C19" s="12">
        <v>10.23</v>
      </c>
      <c r="E19" s="11" t="s">
        <v>5</v>
      </c>
      <c r="F19" s="12">
        <v>10.38</v>
      </c>
      <c r="G19" s="192"/>
      <c r="J19" s="11" t="s">
        <v>5</v>
      </c>
      <c r="K19" s="226"/>
      <c r="L19" s="12">
        <v>10.51</v>
      </c>
      <c r="M19" s="192"/>
      <c r="P19" s="11" t="s">
        <v>5</v>
      </c>
      <c r="Q19" s="226"/>
      <c r="R19" s="12">
        <v>10.75</v>
      </c>
      <c r="S19" s="13"/>
      <c r="U19" s="11" t="s">
        <v>5</v>
      </c>
      <c r="V19" s="12"/>
      <c r="X19" s="11" t="s">
        <v>5</v>
      </c>
      <c r="Y19" s="12"/>
    </row>
    <row r="20" spans="1:28">
      <c r="B20" s="11" t="s">
        <v>6</v>
      </c>
      <c r="C20" s="12">
        <v>10.08</v>
      </c>
      <c r="E20" s="11" t="s">
        <v>6</v>
      </c>
      <c r="F20" s="12">
        <v>10.1</v>
      </c>
      <c r="G20" s="192"/>
      <c r="J20" s="11" t="s">
        <v>6</v>
      </c>
      <c r="K20" s="226"/>
      <c r="L20" s="12">
        <v>10.17</v>
      </c>
      <c r="M20" s="192"/>
      <c r="P20" s="11" t="s">
        <v>6</v>
      </c>
      <c r="Q20" s="226"/>
      <c r="R20" s="12">
        <v>10.16</v>
      </c>
      <c r="S20" s="13"/>
      <c r="U20" s="11" t="s">
        <v>6</v>
      </c>
      <c r="V20" s="12"/>
      <c r="X20" s="11" t="s">
        <v>6</v>
      </c>
      <c r="Y20" s="12"/>
    </row>
    <row r="21" spans="1:28">
      <c r="B21" s="11" t="s">
        <v>7</v>
      </c>
      <c r="C21" s="12">
        <v>140.54</v>
      </c>
      <c r="E21" s="11" t="s">
        <v>7</v>
      </c>
      <c r="F21" s="12">
        <v>140.11000000000001</v>
      </c>
      <c r="G21" s="192"/>
      <c r="J21" s="11" t="s">
        <v>7</v>
      </c>
      <c r="K21" s="226"/>
      <c r="L21" s="12">
        <v>139.5</v>
      </c>
      <c r="M21" s="192"/>
      <c r="P21" s="11" t="s">
        <v>7</v>
      </c>
      <c r="Q21" s="226"/>
      <c r="R21" s="12">
        <v>141.53</v>
      </c>
      <c r="S21" s="13"/>
      <c r="U21" s="11" t="s">
        <v>7</v>
      </c>
      <c r="V21" s="12"/>
      <c r="X21" s="11" t="s">
        <v>7</v>
      </c>
      <c r="Y21" s="12"/>
    </row>
    <row r="22" spans="1:28" ht="15" thickBot="1">
      <c r="B22" s="14" t="s">
        <v>8</v>
      </c>
      <c r="C22" s="15">
        <v>100.94</v>
      </c>
      <c r="E22" s="14" t="s">
        <v>8</v>
      </c>
      <c r="F22" s="15">
        <v>99.71</v>
      </c>
      <c r="G22" s="192"/>
      <c r="J22" s="14" t="s">
        <v>8</v>
      </c>
      <c r="K22" s="227"/>
      <c r="L22" s="15">
        <v>102.55</v>
      </c>
      <c r="M22" s="192"/>
      <c r="P22" s="14" t="s">
        <v>8</v>
      </c>
      <c r="Q22" s="227"/>
      <c r="R22" s="15">
        <v>101.64</v>
      </c>
      <c r="S22" s="13"/>
      <c r="U22" s="14" t="s">
        <v>8</v>
      </c>
      <c r="V22" s="15"/>
      <c r="X22" s="14" t="s">
        <v>8</v>
      </c>
      <c r="Y22" s="15"/>
    </row>
    <row r="24" spans="1:28">
      <c r="A24" s="16"/>
      <c r="B24" s="16"/>
      <c r="C24" s="16"/>
      <c r="D24" s="16"/>
      <c r="E24" s="16"/>
      <c r="F24" s="16"/>
      <c r="H24" s="16"/>
      <c r="J24" s="16"/>
      <c r="L24" s="16"/>
      <c r="N24" s="16"/>
      <c r="P24" s="16"/>
      <c r="R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16"/>
      <c r="B25" s="16"/>
      <c r="C25" s="16"/>
    </row>
    <row r="30" spans="1:28">
      <c r="E30" s="17"/>
      <c r="F30" s="18"/>
      <c r="G30" s="193"/>
      <c r="H30" s="18"/>
      <c r="I30" s="193"/>
      <c r="J30" s="18"/>
      <c r="K30" s="193"/>
      <c r="L30" s="18"/>
      <c r="M30" s="193"/>
      <c r="N30" s="18"/>
      <c r="O30" s="193"/>
      <c r="P30" s="18"/>
      <c r="Q30" s="193"/>
      <c r="R30" s="18"/>
      <c r="S30" s="18"/>
      <c r="T30" s="18"/>
      <c r="U30" s="54"/>
    </row>
    <row r="31" spans="1:28">
      <c r="E31" s="19"/>
      <c r="F31" s="1"/>
      <c r="H31" s="1"/>
      <c r="J31" s="1"/>
      <c r="L31" s="1"/>
      <c r="N31" s="1"/>
      <c r="P31" s="1"/>
      <c r="R31" s="1"/>
      <c r="T31" s="1"/>
      <c r="U31" s="55"/>
      <c r="V31" s="1"/>
    </row>
    <row r="32" spans="1:28" ht="52.5" customHeight="1">
      <c r="E32" s="19"/>
      <c r="F32" s="1"/>
      <c r="H32" s="513" t="s">
        <v>9</v>
      </c>
      <c r="I32" s="513"/>
      <c r="J32" s="513"/>
      <c r="K32" s="513"/>
      <c r="L32" s="513"/>
      <c r="M32" s="513"/>
      <c r="N32" s="513"/>
      <c r="O32" s="513"/>
      <c r="P32" s="513"/>
      <c r="Q32" s="513"/>
      <c r="R32" s="513"/>
      <c r="S32" s="513"/>
      <c r="T32" s="513"/>
      <c r="U32" s="55"/>
      <c r="V32" s="1"/>
    </row>
    <row r="33" spans="1:35">
      <c r="A33" s="1"/>
      <c r="B33" s="1"/>
      <c r="C33" s="1"/>
      <c r="D33" s="1"/>
      <c r="E33" s="19"/>
      <c r="F33" s="1"/>
      <c r="H33" s="1"/>
      <c r="J33" s="1"/>
      <c r="L33" s="1"/>
      <c r="N33" s="1"/>
      <c r="P33" s="1"/>
      <c r="R33" s="1"/>
      <c r="T33" s="1"/>
      <c r="U33" s="5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>
      <c r="E34" s="19"/>
      <c r="F34" s="20" t="s">
        <v>10</v>
      </c>
      <c r="G34" s="194"/>
      <c r="H34" s="22" t="s">
        <v>3</v>
      </c>
      <c r="I34" s="179"/>
      <c r="J34" s="37" t="s">
        <v>11</v>
      </c>
      <c r="K34" s="179"/>
      <c r="L34" s="31" t="s">
        <v>12</v>
      </c>
      <c r="M34" s="179"/>
      <c r="N34" s="38" t="s">
        <v>13</v>
      </c>
      <c r="O34" s="179"/>
      <c r="P34" s="39" t="s">
        <v>14</v>
      </c>
      <c r="Q34" s="179"/>
      <c r="R34" s="37" t="s">
        <v>15</v>
      </c>
      <c r="S34" s="29"/>
      <c r="T34" s="56" t="s">
        <v>16</v>
      </c>
      <c r="U34" s="55"/>
      <c r="V34" s="1"/>
    </row>
    <row r="35" spans="1:35">
      <c r="E35" s="19"/>
      <c r="F35" s="23">
        <v>45117</v>
      </c>
      <c r="G35" s="195"/>
      <c r="H35" s="24">
        <v>8286</v>
      </c>
      <c r="I35" s="204"/>
      <c r="J35" s="41">
        <v>2341.5</v>
      </c>
      <c r="K35" s="204"/>
      <c r="L35" s="42">
        <v>2096</v>
      </c>
      <c r="M35" s="204"/>
      <c r="N35" s="43">
        <v>2066</v>
      </c>
      <c r="O35" s="204"/>
      <c r="P35" s="44">
        <v>28800</v>
      </c>
      <c r="Q35" s="204"/>
      <c r="R35" s="57">
        <v>20685</v>
      </c>
      <c r="S35" s="40"/>
      <c r="T35" s="58">
        <v>4.8799000000000001</v>
      </c>
      <c r="U35" s="55"/>
      <c r="V35" s="1"/>
    </row>
    <row r="36" spans="1:35">
      <c r="E36" s="19"/>
      <c r="F36" s="23">
        <v>45118</v>
      </c>
      <c r="G36" s="195"/>
      <c r="H36" s="25">
        <v>8371</v>
      </c>
      <c r="I36" s="204"/>
      <c r="J36" s="45">
        <v>2361</v>
      </c>
      <c r="K36" s="204"/>
      <c r="L36" s="46">
        <v>2129</v>
      </c>
      <c r="M36" s="204"/>
      <c r="N36" s="47">
        <v>2072</v>
      </c>
      <c r="O36" s="204"/>
      <c r="P36" s="48">
        <v>28750</v>
      </c>
      <c r="Q36" s="204"/>
      <c r="R36" s="59">
        <v>20460</v>
      </c>
      <c r="S36" s="40"/>
      <c r="T36" s="60">
        <v>4.8734999999999999</v>
      </c>
      <c r="U36" s="55"/>
      <c r="V36" s="1"/>
    </row>
    <row r="37" spans="1:35">
      <c r="E37" s="19"/>
      <c r="F37" s="23">
        <v>45119</v>
      </c>
      <c r="G37" s="195"/>
      <c r="H37" s="25">
        <v>8367</v>
      </c>
      <c r="I37" s="204"/>
      <c r="J37" s="45">
        <v>2360</v>
      </c>
      <c r="K37" s="204"/>
      <c r="L37" s="46">
        <v>2147.5</v>
      </c>
      <c r="M37" s="204"/>
      <c r="N37" s="47">
        <v>2077</v>
      </c>
      <c r="O37" s="204"/>
      <c r="P37" s="48">
        <v>28500</v>
      </c>
      <c r="Q37" s="204"/>
      <c r="R37" s="59">
        <v>20950</v>
      </c>
      <c r="S37" s="40"/>
      <c r="T37" s="60">
        <v>4.8948999999999998</v>
      </c>
      <c r="U37" s="55"/>
      <c r="V37" s="1"/>
    </row>
    <row r="38" spans="1:35">
      <c r="E38" s="19"/>
      <c r="F38" s="23">
        <v>45120</v>
      </c>
      <c r="G38" s="195"/>
      <c r="H38" s="25">
        <v>8585</v>
      </c>
      <c r="I38" s="204"/>
      <c r="J38" s="45">
        <v>2462</v>
      </c>
      <c r="K38" s="204"/>
      <c r="L38" s="46">
        <v>2236</v>
      </c>
      <c r="M38" s="204"/>
      <c r="N38" s="47">
        <v>2115</v>
      </c>
      <c r="O38" s="204"/>
      <c r="P38" s="48">
        <v>29450</v>
      </c>
      <c r="Q38" s="204"/>
      <c r="R38" s="59">
        <v>21150</v>
      </c>
      <c r="S38" s="40"/>
      <c r="T38" s="60">
        <v>4.8057999999999996</v>
      </c>
      <c r="U38" s="55"/>
      <c r="V38" s="1"/>
    </row>
    <row r="39" spans="1:35">
      <c r="E39" s="19"/>
      <c r="F39" s="26">
        <v>45121</v>
      </c>
      <c r="G39" s="195"/>
      <c r="H39" s="27">
        <v>8651</v>
      </c>
      <c r="I39" s="204"/>
      <c r="J39" s="49">
        <v>2413</v>
      </c>
      <c r="K39" s="204"/>
      <c r="L39" s="50">
        <v>2225</v>
      </c>
      <c r="M39" s="204"/>
      <c r="N39" s="51">
        <v>2114</v>
      </c>
      <c r="O39" s="204"/>
      <c r="P39" s="52">
        <v>29025</v>
      </c>
      <c r="Q39" s="204"/>
      <c r="R39" s="61">
        <v>21305</v>
      </c>
      <c r="S39" s="40"/>
      <c r="T39" s="62">
        <v>4.8037999999999998</v>
      </c>
      <c r="U39" s="55"/>
      <c r="V39" s="1"/>
    </row>
    <row r="40" spans="1:35">
      <c r="A40" s="1"/>
      <c r="B40" s="1"/>
      <c r="C40" s="1"/>
      <c r="D40" s="1"/>
      <c r="E40" s="19"/>
      <c r="F40" s="1"/>
      <c r="H40" s="1"/>
      <c r="J40" s="1"/>
      <c r="L40" s="1"/>
      <c r="N40" s="1"/>
      <c r="P40" s="1"/>
      <c r="R40" s="1"/>
      <c r="T40" s="1"/>
      <c r="U40" s="5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E41" s="19"/>
      <c r="F41" s="28" t="s">
        <v>17</v>
      </c>
      <c r="G41" s="179"/>
      <c r="H41" s="30">
        <f>AVERAGE(H35:H39)</f>
        <v>8452</v>
      </c>
      <c r="I41" s="179"/>
      <c r="J41" s="30">
        <f>AVERAGE(J35:J39)</f>
        <v>2387.5</v>
      </c>
      <c r="K41" s="179"/>
      <c r="L41" s="30">
        <f>AVERAGE(L35:L39)</f>
        <v>2166.6999999999998</v>
      </c>
      <c r="M41" s="179"/>
      <c r="N41" s="30">
        <f>AVERAGE(N35:N39)</f>
        <v>2088.8000000000002</v>
      </c>
      <c r="O41" s="179"/>
      <c r="P41" s="30">
        <f>AVERAGE(P35:P39)</f>
        <v>28905</v>
      </c>
      <c r="Q41" s="179"/>
      <c r="R41" s="30">
        <f>AVERAGE(R35:R39)</f>
        <v>20910</v>
      </c>
      <c r="S41" s="29"/>
      <c r="T41" s="63">
        <f>AVERAGE(T35:T39)</f>
        <v>4.8515799999999993</v>
      </c>
      <c r="U41" s="55"/>
      <c r="V41" s="1"/>
    </row>
    <row r="42" spans="1:35">
      <c r="A42" s="1"/>
      <c r="B42" s="1"/>
      <c r="C42" s="1"/>
      <c r="D42" s="1"/>
      <c r="E42" s="19"/>
      <c r="F42" s="29"/>
      <c r="G42" s="179"/>
      <c r="H42" s="29"/>
      <c r="I42" s="179"/>
      <c r="J42" s="29"/>
      <c r="K42" s="179"/>
      <c r="L42" s="29"/>
      <c r="M42" s="179"/>
      <c r="N42" s="29"/>
      <c r="O42" s="179"/>
      <c r="P42" s="29"/>
      <c r="Q42" s="179"/>
      <c r="R42" s="29"/>
      <c r="S42" s="29"/>
      <c r="T42" s="29"/>
      <c r="U42" s="5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>
      <c r="E43" s="19"/>
      <c r="F43" s="28" t="s">
        <v>18</v>
      </c>
      <c r="G43" s="179"/>
      <c r="H43" s="30">
        <f>H39*T39*0.001</f>
        <v>41.557673799999996</v>
      </c>
      <c r="I43" s="179"/>
      <c r="J43" s="30">
        <f>J39*T39*0.001</f>
        <v>11.591569400000001</v>
      </c>
      <c r="K43" s="179"/>
      <c r="L43" s="30">
        <f>L39*T39*0.001</f>
        <v>10.688454999999999</v>
      </c>
      <c r="M43" s="179"/>
      <c r="N43" s="30">
        <f>N39*T39*0.001</f>
        <v>10.155233200000001</v>
      </c>
      <c r="O43" s="179"/>
      <c r="P43" s="30">
        <f>P39*T39*0.001</f>
        <v>139.43029499999997</v>
      </c>
      <c r="Q43" s="179"/>
      <c r="R43" s="64">
        <f>R39*T39*0.001</f>
        <v>102.344959</v>
      </c>
      <c r="S43" s="29"/>
      <c r="T43" s="29"/>
      <c r="U43" s="55"/>
      <c r="V43" s="1"/>
    </row>
    <row r="44" spans="1:35">
      <c r="A44" s="1"/>
      <c r="B44" s="1"/>
      <c r="C44" s="1"/>
      <c r="D44" s="1"/>
      <c r="E44" s="19"/>
      <c r="F44" s="29"/>
      <c r="G44" s="179"/>
      <c r="H44" s="29"/>
      <c r="I44" s="179"/>
      <c r="J44" s="29"/>
      <c r="K44" s="179"/>
      <c r="L44" s="29"/>
      <c r="M44" s="179"/>
      <c r="N44" s="29"/>
      <c r="O44" s="179"/>
      <c r="P44" s="29"/>
      <c r="Q44" s="179"/>
      <c r="R44" s="29"/>
      <c r="S44" s="29"/>
      <c r="T44" s="29"/>
      <c r="U44" s="5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>
      <c r="E45" s="19"/>
      <c r="F45" s="31" t="s">
        <v>19</v>
      </c>
      <c r="G45" s="179"/>
      <c r="H45" s="32">
        <v>40.15</v>
      </c>
      <c r="I45" s="179"/>
      <c r="J45" s="32">
        <v>11.4</v>
      </c>
      <c r="K45" s="179"/>
      <c r="L45" s="32">
        <v>10.14</v>
      </c>
      <c r="M45" s="179"/>
      <c r="N45" s="32">
        <v>10.07</v>
      </c>
      <c r="O45" s="179"/>
      <c r="P45" s="32">
        <v>137.27000000000001</v>
      </c>
      <c r="Q45" s="179"/>
      <c r="R45" s="32">
        <v>98.74</v>
      </c>
      <c r="S45" s="29"/>
      <c r="T45" s="32">
        <v>4.8335999999999997</v>
      </c>
      <c r="U45" s="55"/>
      <c r="V45" s="1"/>
    </row>
    <row r="46" spans="1:35" ht="15" thickBot="1">
      <c r="A46" s="1"/>
      <c r="B46" s="1"/>
      <c r="C46" s="1"/>
      <c r="D46" s="1"/>
      <c r="E46" s="19"/>
      <c r="F46" s="29"/>
      <c r="G46" s="179"/>
      <c r="H46" s="29"/>
      <c r="I46" s="179"/>
      <c r="J46" s="29"/>
      <c r="K46" s="179"/>
      <c r="L46" s="29"/>
      <c r="M46" s="179"/>
      <c r="N46" s="29"/>
      <c r="O46" s="179"/>
      <c r="P46" s="29"/>
      <c r="Q46" s="179"/>
      <c r="R46" s="29"/>
      <c r="S46" s="29"/>
      <c r="T46" s="29"/>
      <c r="U46" s="5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15" thickBot="1">
      <c r="E47" s="19"/>
      <c r="F47" s="33" t="s">
        <v>20</v>
      </c>
      <c r="G47" s="179"/>
      <c r="H47" s="34">
        <f>H43-H45</f>
        <v>1.4076737999999978</v>
      </c>
      <c r="I47" s="204"/>
      <c r="J47" s="34">
        <f>J43-J45</f>
        <v>0.19156940000000056</v>
      </c>
      <c r="K47" s="204"/>
      <c r="L47" s="34">
        <f>L43-L45</f>
        <v>0.5484549999999988</v>
      </c>
      <c r="M47" s="204"/>
      <c r="N47" s="34">
        <f>N43-N45</f>
        <v>8.5233200000001119E-2</v>
      </c>
      <c r="O47" s="204"/>
      <c r="P47" s="34">
        <f>P43-P45</f>
        <v>2.1602949999999623</v>
      </c>
      <c r="Q47" s="204"/>
      <c r="R47" s="34">
        <f>R43-R45</f>
        <v>3.604959000000008</v>
      </c>
      <c r="S47" s="40"/>
      <c r="T47" s="65">
        <f>T41-T45</f>
        <v>1.7979999999999663E-2</v>
      </c>
      <c r="U47" s="55"/>
      <c r="V47" s="1"/>
    </row>
    <row r="48" spans="1:35">
      <c r="E48" s="19"/>
      <c r="F48" s="1"/>
      <c r="H48" s="1"/>
      <c r="J48" s="1"/>
      <c r="L48" s="1"/>
      <c r="N48" s="1"/>
      <c r="P48" s="1"/>
      <c r="R48" s="1"/>
      <c r="T48" s="1"/>
      <c r="U48" s="55"/>
      <c r="V48" s="1"/>
    </row>
    <row r="49" spans="5:22">
      <c r="E49" s="35"/>
      <c r="F49" s="36"/>
      <c r="G49" s="196"/>
      <c r="H49" s="36"/>
      <c r="I49" s="196"/>
      <c r="J49" s="36"/>
      <c r="K49" s="196"/>
      <c r="L49" s="36"/>
      <c r="M49" s="196"/>
      <c r="N49" s="36"/>
      <c r="O49" s="196"/>
      <c r="P49" s="36"/>
      <c r="Q49" s="196"/>
      <c r="R49" s="36"/>
      <c r="S49" s="36"/>
      <c r="T49" s="36"/>
      <c r="U49" s="66"/>
      <c r="V49" s="1"/>
    </row>
    <row r="50" spans="5:22">
      <c r="U50" s="1"/>
      <c r="V50" s="1"/>
    </row>
    <row r="52" spans="5:22">
      <c r="E52" s="17"/>
      <c r="F52" s="18"/>
      <c r="G52" s="193"/>
      <c r="H52" s="18"/>
      <c r="I52" s="193"/>
      <c r="J52" s="18"/>
      <c r="K52" s="193"/>
      <c r="L52" s="18"/>
      <c r="M52" s="193"/>
      <c r="N52" s="18"/>
      <c r="O52" s="193"/>
      <c r="P52" s="18"/>
      <c r="Q52" s="193"/>
      <c r="R52" s="18"/>
      <c r="S52" s="18"/>
      <c r="T52" s="18"/>
      <c r="U52" s="54"/>
    </row>
    <row r="53" spans="5:22">
      <c r="E53" s="19"/>
      <c r="F53" s="1"/>
      <c r="H53" s="1"/>
      <c r="J53" s="1"/>
      <c r="L53" s="1"/>
      <c r="N53" s="1"/>
      <c r="P53" s="1"/>
      <c r="R53" s="1"/>
      <c r="T53" s="1"/>
      <c r="U53" s="55"/>
    </row>
    <row r="54" spans="5:22" ht="34.799999999999997">
      <c r="E54" s="19"/>
      <c r="F54" s="1"/>
      <c r="H54" s="513" t="s">
        <v>9</v>
      </c>
      <c r="I54" s="513"/>
      <c r="J54" s="513"/>
      <c r="K54" s="513"/>
      <c r="L54" s="513"/>
      <c r="M54" s="513"/>
      <c r="N54" s="513"/>
      <c r="O54" s="513"/>
      <c r="P54" s="513"/>
      <c r="Q54" s="513"/>
      <c r="R54" s="513"/>
      <c r="S54" s="513"/>
      <c r="T54" s="513"/>
      <c r="U54" s="55"/>
    </row>
    <row r="55" spans="5:22">
      <c r="E55" s="19"/>
      <c r="F55" s="1"/>
      <c r="H55" s="1"/>
      <c r="J55" s="1"/>
      <c r="L55" s="1"/>
      <c r="N55" s="1"/>
      <c r="P55" s="1"/>
      <c r="R55" s="1"/>
      <c r="T55" s="1"/>
      <c r="U55" s="55"/>
    </row>
    <row r="56" spans="5:22">
      <c r="E56" s="19"/>
      <c r="F56" s="20" t="s">
        <v>10</v>
      </c>
      <c r="G56" s="194"/>
      <c r="H56" s="22" t="s">
        <v>3</v>
      </c>
      <c r="I56" s="179"/>
      <c r="J56" s="37" t="s">
        <v>11</v>
      </c>
      <c r="K56" s="179"/>
      <c r="L56" s="31" t="s">
        <v>12</v>
      </c>
      <c r="M56" s="179"/>
      <c r="N56" s="38" t="s">
        <v>13</v>
      </c>
      <c r="O56" s="179"/>
      <c r="P56" s="39" t="s">
        <v>14</v>
      </c>
      <c r="Q56" s="179"/>
      <c r="R56" s="37" t="s">
        <v>15</v>
      </c>
      <c r="S56" s="29"/>
      <c r="T56" s="56" t="s">
        <v>16</v>
      </c>
      <c r="U56" s="55"/>
    </row>
    <row r="57" spans="5:22">
      <c r="E57" s="19"/>
      <c r="F57" s="23">
        <v>45124</v>
      </c>
      <c r="G57" s="195"/>
      <c r="H57" s="24">
        <v>8460.5</v>
      </c>
      <c r="I57" s="204"/>
      <c r="J57" s="41">
        <v>2354</v>
      </c>
      <c r="K57" s="204"/>
      <c r="L57" s="42">
        <v>2195</v>
      </c>
      <c r="M57" s="204"/>
      <c r="N57" s="43">
        <v>2080.5</v>
      </c>
      <c r="O57" s="204"/>
      <c r="P57" s="44">
        <v>28800</v>
      </c>
      <c r="Q57" s="204"/>
      <c r="R57" s="57">
        <v>20710</v>
      </c>
      <c r="S57" s="40"/>
      <c r="T57" s="58">
        <v>4.7957000000000001</v>
      </c>
      <c r="U57" s="55"/>
    </row>
    <row r="58" spans="5:22">
      <c r="E58" s="19"/>
      <c r="F58" s="23">
        <v>45125</v>
      </c>
      <c r="G58" s="195"/>
      <c r="H58" s="25">
        <v>8410</v>
      </c>
      <c r="I58" s="204"/>
      <c r="J58" s="45">
        <v>2348</v>
      </c>
      <c r="K58" s="204"/>
      <c r="L58" s="46">
        <v>2169.5</v>
      </c>
      <c r="M58" s="204"/>
      <c r="N58" s="47">
        <v>2094</v>
      </c>
      <c r="O58" s="204"/>
      <c r="P58" s="48">
        <v>28925</v>
      </c>
      <c r="Q58" s="204"/>
      <c r="R58" s="59">
        <v>20600</v>
      </c>
      <c r="S58" s="40"/>
      <c r="T58" s="60">
        <v>4.8301999999999996</v>
      </c>
      <c r="U58" s="55"/>
    </row>
    <row r="59" spans="5:22">
      <c r="E59" s="19"/>
      <c r="F59" s="23">
        <v>45126</v>
      </c>
      <c r="G59" s="195"/>
      <c r="H59" s="25">
        <v>8354</v>
      </c>
      <c r="I59" s="204"/>
      <c r="J59" s="45">
        <v>2350</v>
      </c>
      <c r="K59" s="204"/>
      <c r="L59" s="46">
        <v>2142</v>
      </c>
      <c r="M59" s="204"/>
      <c r="N59" s="47">
        <v>2082</v>
      </c>
      <c r="O59" s="204"/>
      <c r="P59" s="48">
        <v>28350</v>
      </c>
      <c r="Q59" s="204"/>
      <c r="R59" s="59">
        <v>20700</v>
      </c>
      <c r="S59" s="40"/>
      <c r="T59" s="60">
        <v>4.8040000000000003</v>
      </c>
      <c r="U59" s="55"/>
    </row>
    <row r="60" spans="5:22">
      <c r="E60" s="19"/>
      <c r="F60" s="23">
        <v>45127</v>
      </c>
      <c r="G60" s="195"/>
      <c r="H60" s="25">
        <v>8543</v>
      </c>
      <c r="I60" s="204"/>
      <c r="J60" s="45">
        <v>2402</v>
      </c>
      <c r="K60" s="204"/>
      <c r="L60" s="46">
        <v>2172</v>
      </c>
      <c r="M60" s="204"/>
      <c r="N60" s="47">
        <v>2082</v>
      </c>
      <c r="O60" s="204"/>
      <c r="P60" s="48">
        <v>29250</v>
      </c>
      <c r="Q60" s="204"/>
      <c r="R60" s="59">
        <v>21155</v>
      </c>
      <c r="S60" s="40"/>
      <c r="T60" s="60">
        <v>4.8</v>
      </c>
      <c r="U60" s="55"/>
    </row>
    <row r="61" spans="5:22">
      <c r="E61" s="19"/>
      <c r="F61" s="26">
        <v>45128</v>
      </c>
      <c r="G61" s="195"/>
      <c r="H61" s="27">
        <v>8422</v>
      </c>
      <c r="I61" s="204"/>
      <c r="J61" s="49">
        <v>2358</v>
      </c>
      <c r="K61" s="204"/>
      <c r="L61" s="50">
        <v>2153.5</v>
      </c>
      <c r="M61" s="204"/>
      <c r="N61" s="51">
        <v>2130</v>
      </c>
      <c r="O61" s="204"/>
      <c r="P61" s="52">
        <v>28900</v>
      </c>
      <c r="Q61" s="204"/>
      <c r="R61" s="61">
        <v>20810</v>
      </c>
      <c r="S61" s="40"/>
      <c r="T61" s="62">
        <v>4.7888000000000002</v>
      </c>
      <c r="U61" s="55"/>
    </row>
    <row r="62" spans="5:22">
      <c r="E62" s="19"/>
      <c r="F62" s="1"/>
      <c r="H62" s="1"/>
      <c r="J62" s="1"/>
      <c r="L62" s="1"/>
      <c r="N62" s="1"/>
      <c r="P62" s="1"/>
      <c r="R62" s="1"/>
      <c r="T62" s="1"/>
      <c r="U62" s="55"/>
    </row>
    <row r="63" spans="5:22">
      <c r="E63" s="19"/>
      <c r="F63" s="28" t="s">
        <v>17</v>
      </c>
      <c r="G63" s="179"/>
      <c r="H63" s="30">
        <f>AVERAGE(H57:H61)</f>
        <v>8437.9</v>
      </c>
      <c r="I63" s="179"/>
      <c r="J63" s="30">
        <f>AVERAGE(J57:J61)</f>
        <v>2362.4</v>
      </c>
      <c r="K63" s="179"/>
      <c r="L63" s="30">
        <f>AVERAGE(L57:L61)</f>
        <v>2166.4</v>
      </c>
      <c r="M63" s="179"/>
      <c r="N63" s="30">
        <f>AVERAGE(N57:N61)</f>
        <v>2093.6999999999998</v>
      </c>
      <c r="O63" s="179"/>
      <c r="P63" s="30">
        <f>AVERAGE(P57:P61)</f>
        <v>28845</v>
      </c>
      <c r="Q63" s="179"/>
      <c r="R63" s="30">
        <f>AVERAGE(R57:R61)</f>
        <v>20795</v>
      </c>
      <c r="S63" s="29"/>
      <c r="T63" s="63">
        <f>AVERAGE(T57:T61)</f>
        <v>4.8037400000000003</v>
      </c>
      <c r="U63" s="55"/>
    </row>
    <row r="64" spans="5:22">
      <c r="E64" s="19"/>
      <c r="F64" s="29"/>
      <c r="G64" s="179"/>
      <c r="H64" s="29"/>
      <c r="I64" s="179"/>
      <c r="J64" s="29"/>
      <c r="K64" s="179"/>
      <c r="L64" s="29"/>
      <c r="M64" s="179"/>
      <c r="N64" s="29"/>
      <c r="O64" s="179"/>
      <c r="P64" s="29"/>
      <c r="Q64" s="179"/>
      <c r="R64" s="29"/>
      <c r="S64" s="29"/>
      <c r="T64" s="29"/>
      <c r="U64" s="55"/>
    </row>
    <row r="65" spans="1:35">
      <c r="E65" s="19"/>
      <c r="F65" s="28" t="s">
        <v>18</v>
      </c>
      <c r="G65" s="179"/>
      <c r="H65" s="30">
        <f>H61*T61*0.001</f>
        <v>40.331273600000003</v>
      </c>
      <c r="I65" s="179"/>
      <c r="J65" s="30">
        <f>J61*T61*0.001</f>
        <v>11.291990400000001</v>
      </c>
      <c r="K65" s="179"/>
      <c r="L65" s="30">
        <f>L61*T61*0.001</f>
        <v>10.312680800000001</v>
      </c>
      <c r="M65" s="179"/>
      <c r="N65" s="30">
        <f>N61*T61*0.001</f>
        <v>10.200144</v>
      </c>
      <c r="O65" s="179"/>
      <c r="P65" s="30">
        <f>P61*T61*0.001</f>
        <v>138.39632</v>
      </c>
      <c r="Q65" s="179"/>
      <c r="R65" s="30">
        <f>R61*T61*0.001</f>
        <v>99.654927999999998</v>
      </c>
      <c r="S65" s="29"/>
      <c r="T65" s="29"/>
      <c r="U65" s="55"/>
    </row>
    <row r="66" spans="1:35">
      <c r="E66" s="19"/>
      <c r="F66" s="29"/>
      <c r="G66" s="179"/>
      <c r="H66" s="29"/>
      <c r="I66" s="179"/>
      <c r="J66" s="29"/>
      <c r="K66" s="179"/>
      <c r="L66" s="29"/>
      <c r="M66" s="179"/>
      <c r="N66" s="29"/>
      <c r="O66" s="179"/>
      <c r="P66" s="29"/>
      <c r="Q66" s="179"/>
      <c r="R66" s="29"/>
      <c r="S66" s="29"/>
      <c r="T66" s="29"/>
      <c r="U66" s="55"/>
    </row>
    <row r="67" spans="1:35" ht="95.25" customHeight="1">
      <c r="E67" s="19"/>
      <c r="F67" s="31" t="s">
        <v>19</v>
      </c>
      <c r="G67" s="179"/>
      <c r="H67" s="67">
        <f>H41*T41*0.001</f>
        <v>41.005554159999996</v>
      </c>
      <c r="I67" s="204"/>
      <c r="J67" s="67">
        <f>J41*T41*0.001</f>
        <v>11.583147249999998</v>
      </c>
      <c r="K67" s="204"/>
      <c r="L67" s="67">
        <f>L41*T41*0.001</f>
        <v>10.511918385999998</v>
      </c>
      <c r="M67" s="204"/>
      <c r="N67" s="67">
        <f>N41*T41*0.001</f>
        <v>10.133980304</v>
      </c>
      <c r="O67" s="204"/>
      <c r="P67" s="67">
        <f>P41*T41*0.001</f>
        <v>140.23491989999999</v>
      </c>
      <c r="Q67" s="204"/>
      <c r="R67" s="67">
        <f>R41*T41*0.001</f>
        <v>101.44653779999999</v>
      </c>
      <c r="S67" s="40"/>
      <c r="T67" s="67">
        <f>T41</f>
        <v>4.8515799999999993</v>
      </c>
      <c r="U67" s="55"/>
    </row>
    <row r="68" spans="1:35" s="1" customFormat="1" ht="7.5" customHeight="1" thickBot="1">
      <c r="A68"/>
      <c r="B68"/>
      <c r="C68"/>
      <c r="D68"/>
      <c r="E68" s="19"/>
      <c r="F68" s="29"/>
      <c r="G68" s="179"/>
      <c r="H68" s="29"/>
      <c r="I68" s="179"/>
      <c r="J68" s="29"/>
      <c r="K68" s="179"/>
      <c r="L68" s="29"/>
      <c r="M68" s="179"/>
      <c r="N68" s="29"/>
      <c r="O68" s="179"/>
      <c r="P68" s="29"/>
      <c r="Q68" s="179"/>
      <c r="R68" s="29"/>
      <c r="S68" s="29"/>
      <c r="T68" s="29"/>
      <c r="U68" s="55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ht="15" thickBot="1">
      <c r="E69" s="19"/>
      <c r="F69" s="33" t="s">
        <v>20</v>
      </c>
      <c r="G69" s="179"/>
      <c r="H69" s="34">
        <f>H65-H67</f>
        <v>-0.67428055999999259</v>
      </c>
      <c r="I69" s="204"/>
      <c r="J69" s="34">
        <f>J65-J67</f>
        <v>-0.29115684999999658</v>
      </c>
      <c r="K69" s="204"/>
      <c r="L69" s="34">
        <f>L65-L67</f>
        <v>-0.19923758599999708</v>
      </c>
      <c r="M69" s="204"/>
      <c r="N69" s="34">
        <f>N65-N67</f>
        <v>6.6163696000000272E-2</v>
      </c>
      <c r="O69" s="204"/>
      <c r="P69" s="34">
        <f>P65-P67</f>
        <v>-1.8385998999999913</v>
      </c>
      <c r="Q69" s="204"/>
      <c r="R69" s="34">
        <f>R65-R67</f>
        <v>-1.7916097999999891</v>
      </c>
      <c r="S69" s="40"/>
      <c r="T69" s="65">
        <f>T63-T67</f>
        <v>-4.7839999999998994E-2</v>
      </c>
      <c r="U69" s="55"/>
    </row>
    <row r="70" spans="1:35">
      <c r="E70" s="19"/>
      <c r="F70" s="1"/>
      <c r="H70" s="1"/>
      <c r="J70" s="1"/>
      <c r="L70" s="1"/>
      <c r="N70" s="1"/>
      <c r="P70" s="1"/>
      <c r="R70" s="1"/>
      <c r="T70" s="1"/>
      <c r="U70" s="55"/>
    </row>
    <row r="71" spans="1:35">
      <c r="E71" s="35"/>
      <c r="F71" s="36"/>
      <c r="G71" s="196"/>
      <c r="H71" s="36"/>
      <c r="I71" s="196"/>
      <c r="J71" s="36"/>
      <c r="K71" s="196"/>
      <c r="L71" s="36"/>
      <c r="M71" s="196"/>
      <c r="N71" s="36"/>
      <c r="O71" s="196"/>
      <c r="P71" s="36"/>
      <c r="Q71" s="196"/>
      <c r="R71" s="36"/>
      <c r="S71" s="36"/>
      <c r="T71" s="36"/>
      <c r="U71" s="66"/>
    </row>
    <row r="73" spans="1:35">
      <c r="E73" s="17"/>
      <c r="F73" s="18"/>
      <c r="G73" s="193"/>
      <c r="H73" s="18"/>
      <c r="I73" s="193"/>
      <c r="J73" s="18"/>
      <c r="K73" s="193"/>
      <c r="L73" s="18"/>
      <c r="M73" s="193"/>
      <c r="N73" s="18"/>
      <c r="O73" s="193"/>
      <c r="P73" s="18"/>
      <c r="Q73" s="193"/>
      <c r="R73" s="18"/>
      <c r="S73" s="18"/>
      <c r="T73" s="18"/>
      <c r="U73" s="54"/>
    </row>
    <row r="74" spans="1:35">
      <c r="E74" s="19"/>
      <c r="F74" s="1"/>
      <c r="H74" s="1"/>
      <c r="J74" s="1"/>
      <c r="L74" s="1"/>
      <c r="N74" s="1"/>
      <c r="P74" s="1"/>
      <c r="R74" s="1"/>
      <c r="T74" s="1"/>
      <c r="U74" s="55"/>
    </row>
    <row r="75" spans="1:35" ht="34.799999999999997">
      <c r="E75" s="19"/>
      <c r="F75" s="1"/>
      <c r="H75" s="513" t="s">
        <v>9</v>
      </c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5"/>
    </row>
    <row r="76" spans="1:35">
      <c r="E76" s="19"/>
      <c r="F76" s="1"/>
      <c r="H76" s="1"/>
      <c r="J76" s="1"/>
      <c r="L76" s="1"/>
      <c r="N76" s="1"/>
      <c r="P76" s="1"/>
      <c r="R76" s="1"/>
      <c r="T76" s="1"/>
      <c r="U76" s="55"/>
    </row>
    <row r="77" spans="1:35">
      <c r="E77" s="19"/>
      <c r="F77" s="20" t="s">
        <v>10</v>
      </c>
      <c r="G77" s="194"/>
      <c r="H77" s="22" t="s">
        <v>3</v>
      </c>
      <c r="I77" s="179"/>
      <c r="J77" s="37" t="s">
        <v>11</v>
      </c>
      <c r="K77" s="179"/>
      <c r="L77" s="31" t="s">
        <v>12</v>
      </c>
      <c r="M77" s="179"/>
      <c r="N77" s="38" t="s">
        <v>13</v>
      </c>
      <c r="O77" s="179"/>
      <c r="P77" s="39" t="s">
        <v>14</v>
      </c>
      <c r="Q77" s="179"/>
      <c r="R77" s="37" t="s">
        <v>15</v>
      </c>
      <c r="S77" s="29"/>
      <c r="T77" s="56" t="s">
        <v>16</v>
      </c>
      <c r="U77" s="55"/>
    </row>
    <row r="78" spans="1:35">
      <c r="E78" s="19"/>
      <c r="F78" s="23">
        <v>45131</v>
      </c>
      <c r="G78" s="195"/>
      <c r="H78" s="24">
        <v>8430</v>
      </c>
      <c r="I78" s="204"/>
      <c r="J78" s="41">
        <v>2366</v>
      </c>
      <c r="K78" s="204"/>
      <c r="L78" s="42">
        <v>2155</v>
      </c>
      <c r="M78" s="204"/>
      <c r="N78" s="43">
        <v>2136.5</v>
      </c>
      <c r="O78" s="204"/>
      <c r="P78" s="44">
        <v>28250</v>
      </c>
      <c r="Q78" s="204"/>
      <c r="R78" s="57">
        <v>20605</v>
      </c>
      <c r="S78" s="40"/>
      <c r="T78" s="58">
        <v>4.7732000000000001</v>
      </c>
      <c r="U78" s="55"/>
    </row>
    <row r="79" spans="1:35">
      <c r="E79" s="19"/>
      <c r="F79" s="23">
        <v>45132</v>
      </c>
      <c r="G79" s="195"/>
      <c r="H79" s="25">
        <v>8597</v>
      </c>
      <c r="I79" s="204"/>
      <c r="J79" s="45">
        <v>2447</v>
      </c>
      <c r="K79" s="204"/>
      <c r="L79" s="46">
        <v>2184</v>
      </c>
      <c r="M79" s="204"/>
      <c r="N79" s="47">
        <v>2157</v>
      </c>
      <c r="O79" s="204"/>
      <c r="P79" s="48">
        <v>28875</v>
      </c>
      <c r="Q79" s="204"/>
      <c r="R79" s="59">
        <v>21350</v>
      </c>
      <c r="S79" s="40"/>
      <c r="T79" s="60">
        <v>4.7457000000000003</v>
      </c>
      <c r="U79" s="55"/>
    </row>
    <row r="80" spans="1:35">
      <c r="E80" s="19"/>
      <c r="F80" s="23">
        <v>45133</v>
      </c>
      <c r="G80" s="195"/>
      <c r="H80" s="25">
        <v>8534</v>
      </c>
      <c r="I80" s="204"/>
      <c r="J80" s="45">
        <v>2455</v>
      </c>
      <c r="K80" s="204"/>
      <c r="L80" s="46">
        <v>2170.5</v>
      </c>
      <c r="M80" s="204"/>
      <c r="N80" s="47">
        <v>2140</v>
      </c>
      <c r="O80" s="204"/>
      <c r="P80" s="48">
        <v>28800</v>
      </c>
      <c r="Q80" s="204"/>
      <c r="R80" s="59">
        <v>21575</v>
      </c>
      <c r="S80" s="40"/>
      <c r="T80" s="60">
        <v>4.7496</v>
      </c>
      <c r="U80" s="55"/>
    </row>
    <row r="81" spans="5:21">
      <c r="E81" s="19"/>
      <c r="F81" s="23">
        <v>45134</v>
      </c>
      <c r="G81" s="195"/>
      <c r="H81" s="25">
        <v>8578.5</v>
      </c>
      <c r="I81" s="204"/>
      <c r="J81" s="45">
        <v>2485</v>
      </c>
      <c r="K81" s="204"/>
      <c r="L81" s="46">
        <v>2176</v>
      </c>
      <c r="M81" s="204"/>
      <c r="N81" s="47">
        <v>2170</v>
      </c>
      <c r="O81" s="204"/>
      <c r="P81" s="48">
        <v>29450</v>
      </c>
      <c r="Q81" s="204"/>
      <c r="R81" s="59">
        <v>21395</v>
      </c>
      <c r="S81" s="40"/>
      <c r="T81" s="60">
        <v>4.7367999999999997</v>
      </c>
      <c r="U81" s="55"/>
    </row>
    <row r="82" spans="5:21">
      <c r="E82" s="19"/>
      <c r="F82" s="26">
        <v>45135</v>
      </c>
      <c r="G82" s="195"/>
      <c r="H82" s="27">
        <v>8592</v>
      </c>
      <c r="I82" s="204"/>
      <c r="J82" s="49">
        <v>2485</v>
      </c>
      <c r="K82" s="204"/>
      <c r="L82" s="50">
        <v>2161.5</v>
      </c>
      <c r="M82" s="204"/>
      <c r="N82" s="51">
        <v>2157</v>
      </c>
      <c r="O82" s="204"/>
      <c r="P82" s="52">
        <v>28755</v>
      </c>
      <c r="Q82" s="204"/>
      <c r="R82" s="61">
        <v>21650</v>
      </c>
      <c r="S82" s="40"/>
      <c r="T82" s="62">
        <v>4.7202000000000002</v>
      </c>
      <c r="U82" s="55"/>
    </row>
    <row r="83" spans="5:21">
      <c r="E83" s="19"/>
      <c r="F83" s="1"/>
      <c r="H83" s="1"/>
      <c r="J83" s="1"/>
      <c r="L83" s="1"/>
      <c r="N83" s="1"/>
      <c r="P83" s="1"/>
      <c r="R83" s="1"/>
      <c r="T83" s="1"/>
      <c r="U83" s="55"/>
    </row>
    <row r="84" spans="5:21">
      <c r="E84" s="19"/>
      <c r="F84" s="28" t="s">
        <v>17</v>
      </c>
      <c r="G84" s="179"/>
      <c r="H84" s="30">
        <f>AVERAGE(H78:H82)</f>
        <v>8546.2999999999993</v>
      </c>
      <c r="I84" s="179"/>
      <c r="J84" s="30">
        <f>AVERAGE(J78:J82)</f>
        <v>2447.6</v>
      </c>
      <c r="K84" s="179"/>
      <c r="L84" s="30">
        <f>AVERAGE(L78:L82)</f>
        <v>2169.4</v>
      </c>
      <c r="M84" s="179"/>
      <c r="N84" s="30">
        <f>AVERAGE(N78:N82)</f>
        <v>2152.1</v>
      </c>
      <c r="O84" s="179"/>
      <c r="P84" s="30">
        <f>AVERAGE(P78:P82)</f>
        <v>28826</v>
      </c>
      <c r="Q84" s="179"/>
      <c r="R84" s="30">
        <f>AVERAGE(R78:R82)</f>
        <v>21315</v>
      </c>
      <c r="S84" s="29"/>
      <c r="T84" s="63">
        <f>AVERAGE(T78:T82)</f>
        <v>4.745099999999999</v>
      </c>
      <c r="U84" s="55"/>
    </row>
    <row r="85" spans="5:21">
      <c r="E85" s="19"/>
      <c r="F85" s="29"/>
      <c r="G85" s="179"/>
      <c r="H85" s="29"/>
      <c r="I85" s="179"/>
      <c r="J85" s="29"/>
      <c r="K85" s="179"/>
      <c r="L85" s="29"/>
      <c r="M85" s="179"/>
      <c r="N85" s="29"/>
      <c r="O85" s="179"/>
      <c r="P85" s="29"/>
      <c r="Q85" s="179"/>
      <c r="R85" s="29"/>
      <c r="S85" s="29"/>
      <c r="T85" s="29"/>
      <c r="U85" s="55"/>
    </row>
    <row r="86" spans="5:21">
      <c r="E86" s="19"/>
      <c r="F86" s="28" t="s">
        <v>18</v>
      </c>
      <c r="G86" s="179"/>
      <c r="H86" s="30">
        <f>H82*T82*0.001</f>
        <v>40.555958400000002</v>
      </c>
      <c r="I86" s="179"/>
      <c r="J86" s="30">
        <f>J82*T82*0.001</f>
        <v>11.729697</v>
      </c>
      <c r="K86" s="179"/>
      <c r="L86" s="30">
        <f>L82*T82*0.001</f>
        <v>10.202712300000002</v>
      </c>
      <c r="M86" s="179"/>
      <c r="N86" s="30">
        <f>N82*T82*0.001</f>
        <v>10.181471400000001</v>
      </c>
      <c r="O86" s="179"/>
      <c r="P86" s="30">
        <f>P82*T82*0.001</f>
        <v>135.72935100000001</v>
      </c>
      <c r="Q86" s="179"/>
      <c r="R86" s="30">
        <f>R82*T82*0.001</f>
        <v>102.19233</v>
      </c>
      <c r="S86" s="29"/>
      <c r="T86" s="29"/>
      <c r="U86" s="55"/>
    </row>
    <row r="87" spans="5:21">
      <c r="E87" s="19"/>
      <c r="F87" s="29"/>
      <c r="G87" s="179"/>
      <c r="H87" s="29"/>
      <c r="I87" s="179"/>
      <c r="J87" s="29"/>
      <c r="K87" s="179"/>
      <c r="L87" s="29"/>
      <c r="M87" s="179"/>
      <c r="N87" s="29"/>
      <c r="O87" s="179"/>
      <c r="P87" s="29"/>
      <c r="Q87" s="179"/>
      <c r="R87" s="29"/>
      <c r="S87" s="29"/>
      <c r="T87" s="29"/>
      <c r="U87" s="55"/>
    </row>
    <row r="88" spans="5:21">
      <c r="E88" s="19"/>
      <c r="F88" s="31" t="s">
        <v>19</v>
      </c>
      <c r="G88" s="179"/>
      <c r="H88" s="67">
        <f>H63*T63*0.001</f>
        <v>40.533477746000003</v>
      </c>
      <c r="I88" s="204"/>
      <c r="J88" s="67">
        <f>J63*T63*0.001</f>
        <v>11.348355376000002</v>
      </c>
      <c r="K88" s="204"/>
      <c r="L88" s="67">
        <f>L63*T63*0.001</f>
        <v>10.406822336000001</v>
      </c>
      <c r="M88" s="204"/>
      <c r="N88" s="67">
        <f>N63*T63*0.001</f>
        <v>10.057590438</v>
      </c>
      <c r="O88" s="204"/>
      <c r="P88" s="67">
        <f>P63*T63*0.001</f>
        <v>138.56388030000002</v>
      </c>
      <c r="Q88" s="204"/>
      <c r="R88" s="67">
        <f>R63*T63*0.001</f>
        <v>99.893773300000007</v>
      </c>
      <c r="S88" s="40"/>
      <c r="T88" s="67">
        <f>T63</f>
        <v>4.8037400000000003</v>
      </c>
      <c r="U88" s="55"/>
    </row>
    <row r="89" spans="5:21" ht="15" thickBot="1">
      <c r="E89" s="19"/>
      <c r="F89" s="29"/>
      <c r="G89" s="179"/>
      <c r="H89" s="29"/>
      <c r="I89" s="179"/>
      <c r="J89" s="29"/>
      <c r="K89" s="179"/>
      <c r="L89" s="29"/>
      <c r="M89" s="179"/>
      <c r="N89" s="29"/>
      <c r="O89" s="179"/>
      <c r="P89" s="29"/>
      <c r="Q89" s="179"/>
      <c r="R89" s="29"/>
      <c r="S89" s="29"/>
      <c r="T89" s="29"/>
      <c r="U89" s="55"/>
    </row>
    <row r="90" spans="5:21" ht="15" thickBot="1">
      <c r="E90" s="19"/>
      <c r="F90" s="33" t="s">
        <v>20</v>
      </c>
      <c r="G90" s="179"/>
      <c r="H90" s="34">
        <f>H86-H88</f>
        <v>2.2480653999998879E-2</v>
      </c>
      <c r="I90" s="204"/>
      <c r="J90" s="34">
        <f>J86-J88</f>
        <v>0.38134162399999738</v>
      </c>
      <c r="K90" s="204"/>
      <c r="L90" s="34">
        <f>L86-L88</f>
        <v>-0.20411003599999944</v>
      </c>
      <c r="M90" s="204"/>
      <c r="N90" s="34">
        <f>N86-N88</f>
        <v>0.1238809620000012</v>
      </c>
      <c r="O90" s="204"/>
      <c r="P90" s="34">
        <f>P86-P88</f>
        <v>-2.834529300000014</v>
      </c>
      <c r="Q90" s="204"/>
      <c r="R90" s="34">
        <f>R86-R88</f>
        <v>2.2985566999999918</v>
      </c>
      <c r="S90" s="40"/>
      <c r="T90" s="65">
        <f>T84-T88</f>
        <v>-5.8640000000001358E-2</v>
      </c>
      <c r="U90" s="55"/>
    </row>
    <row r="91" spans="5:21">
      <c r="E91" s="19"/>
      <c r="F91" s="1"/>
      <c r="H91" s="1"/>
      <c r="J91" s="1"/>
      <c r="L91" s="1"/>
      <c r="N91" s="1"/>
      <c r="P91" s="1"/>
      <c r="R91" s="1"/>
      <c r="T91" s="1"/>
      <c r="U91" s="55"/>
    </row>
    <row r="92" spans="5:21">
      <c r="E92" s="35"/>
      <c r="F92" s="36"/>
      <c r="G92" s="196"/>
      <c r="H92" s="36"/>
      <c r="I92" s="196"/>
      <c r="J92" s="36"/>
      <c r="K92" s="196"/>
      <c r="L92" s="36"/>
      <c r="M92" s="196"/>
      <c r="N92" s="36"/>
      <c r="O92" s="196"/>
      <c r="P92" s="36"/>
      <c r="Q92" s="196"/>
      <c r="R92" s="36"/>
      <c r="S92" s="36"/>
      <c r="T92" s="36"/>
      <c r="U92" s="66"/>
    </row>
    <row r="94" spans="5:21">
      <c r="E94" s="17"/>
      <c r="F94" s="18"/>
      <c r="G94" s="193"/>
      <c r="H94" s="18"/>
      <c r="I94" s="193"/>
      <c r="J94" s="18"/>
      <c r="K94" s="193"/>
      <c r="L94" s="18"/>
      <c r="M94" s="193"/>
      <c r="N94" s="18"/>
      <c r="O94" s="193"/>
      <c r="P94" s="18"/>
      <c r="Q94" s="193"/>
      <c r="R94" s="18"/>
      <c r="S94" s="18"/>
      <c r="T94" s="18"/>
      <c r="U94" s="54"/>
    </row>
    <row r="95" spans="5:21">
      <c r="E95" s="19"/>
      <c r="F95" s="1"/>
      <c r="H95" s="1"/>
      <c r="J95" s="1"/>
      <c r="L95" s="1"/>
      <c r="N95" s="1"/>
      <c r="P95" s="1"/>
      <c r="R95" s="1"/>
      <c r="T95" s="1"/>
      <c r="U95" s="55"/>
    </row>
    <row r="96" spans="5:21" ht="34.799999999999997">
      <c r="E96" s="19"/>
      <c r="F96" s="1"/>
      <c r="H96" s="513" t="s">
        <v>9</v>
      </c>
      <c r="I96" s="513"/>
      <c r="J96" s="513"/>
      <c r="K96" s="513"/>
      <c r="L96" s="513"/>
      <c r="M96" s="513"/>
      <c r="N96" s="513"/>
      <c r="O96" s="513"/>
      <c r="P96" s="513"/>
      <c r="Q96" s="513"/>
      <c r="R96" s="513"/>
      <c r="S96" s="513"/>
      <c r="T96" s="513"/>
      <c r="U96" s="55"/>
    </row>
    <row r="97" spans="5:21">
      <c r="E97" s="19"/>
      <c r="F97" s="1"/>
      <c r="H97" s="1"/>
      <c r="J97" s="1"/>
      <c r="L97" s="1"/>
      <c r="N97" s="1"/>
      <c r="P97" s="1"/>
      <c r="R97" s="1"/>
      <c r="T97" s="1"/>
      <c r="U97" s="55"/>
    </row>
    <row r="98" spans="5:21">
      <c r="E98" s="19"/>
      <c r="F98" s="20" t="s">
        <v>10</v>
      </c>
      <c r="G98" s="194"/>
      <c r="H98" s="22" t="s">
        <v>3</v>
      </c>
      <c r="I98" s="179"/>
      <c r="J98" s="37" t="s">
        <v>11</v>
      </c>
      <c r="K98" s="179"/>
      <c r="L98" s="31" t="s">
        <v>12</v>
      </c>
      <c r="M98" s="179"/>
      <c r="N98" s="38" t="s">
        <v>13</v>
      </c>
      <c r="O98" s="179"/>
      <c r="P98" s="39" t="s">
        <v>14</v>
      </c>
      <c r="Q98" s="179"/>
      <c r="R98" s="37" t="s">
        <v>15</v>
      </c>
      <c r="S98" s="29"/>
      <c r="T98" s="56" t="s">
        <v>16</v>
      </c>
      <c r="U98" s="55"/>
    </row>
    <row r="99" spans="5:21">
      <c r="E99" s="19"/>
      <c r="F99" s="23">
        <v>45138</v>
      </c>
      <c r="G99" s="195"/>
      <c r="H99" s="24">
        <v>8635.5</v>
      </c>
      <c r="I99" s="204"/>
      <c r="J99" s="41">
        <v>2550</v>
      </c>
      <c r="K99" s="204"/>
      <c r="L99" s="42">
        <v>2195.5</v>
      </c>
      <c r="M99" s="204"/>
      <c r="N99" s="43">
        <v>2150</v>
      </c>
      <c r="O99" s="204"/>
      <c r="P99" s="44">
        <v>28900</v>
      </c>
      <c r="Q99" s="204"/>
      <c r="R99" s="57">
        <v>21625</v>
      </c>
      <c r="S99" s="40"/>
      <c r="T99" s="58">
        <v>4.7252999999999998</v>
      </c>
      <c r="U99" s="55"/>
    </row>
    <row r="100" spans="5:21">
      <c r="E100" s="19"/>
      <c r="F100" s="23">
        <v>45139</v>
      </c>
      <c r="G100" s="195"/>
      <c r="H100" s="25">
        <v>8720.5</v>
      </c>
      <c r="I100" s="204"/>
      <c r="J100" s="45">
        <v>2554</v>
      </c>
      <c r="K100" s="204"/>
      <c r="L100" s="46">
        <v>2217</v>
      </c>
      <c r="M100" s="204"/>
      <c r="N100" s="47">
        <v>2152</v>
      </c>
      <c r="O100" s="204"/>
      <c r="P100" s="48">
        <v>27560</v>
      </c>
      <c r="Q100" s="204"/>
      <c r="R100" s="59">
        <v>22355</v>
      </c>
      <c r="S100" s="40"/>
      <c r="T100" s="60">
        <v>4.7415000000000003</v>
      </c>
      <c r="U100" s="55"/>
    </row>
    <row r="101" spans="5:21">
      <c r="E101" s="19"/>
      <c r="F101" s="23">
        <v>45140</v>
      </c>
      <c r="G101" s="195"/>
      <c r="H101" s="25">
        <v>8545</v>
      </c>
      <c r="I101" s="204"/>
      <c r="J101" s="45">
        <v>2527</v>
      </c>
      <c r="K101" s="204"/>
      <c r="L101" s="46">
        <v>2176.5</v>
      </c>
      <c r="M101" s="204"/>
      <c r="N101" s="47">
        <v>2144</v>
      </c>
      <c r="O101" s="204"/>
      <c r="P101" s="48">
        <v>27250</v>
      </c>
      <c r="Q101" s="204"/>
      <c r="R101" s="59">
        <v>21700</v>
      </c>
      <c r="S101" s="40"/>
      <c r="T101" s="60">
        <v>4.7751999999999999</v>
      </c>
      <c r="U101" s="55"/>
    </row>
    <row r="102" spans="5:21">
      <c r="E102" s="19"/>
      <c r="F102" s="23">
        <v>45141</v>
      </c>
      <c r="G102" s="195"/>
      <c r="H102" s="25">
        <v>8472</v>
      </c>
      <c r="I102" s="204"/>
      <c r="J102" s="45">
        <v>2462.5</v>
      </c>
      <c r="K102" s="204">
        <v>2147</v>
      </c>
      <c r="L102" s="46">
        <v>2147</v>
      </c>
      <c r="M102" s="204"/>
      <c r="N102" s="47">
        <v>2139.5</v>
      </c>
      <c r="O102" s="204"/>
      <c r="P102" s="48">
        <v>27550</v>
      </c>
      <c r="Q102" s="204"/>
      <c r="R102" s="59">
        <v>21300</v>
      </c>
      <c r="S102" s="40"/>
      <c r="T102" s="60">
        <v>4.8083</v>
      </c>
      <c r="U102" s="55"/>
    </row>
    <row r="103" spans="5:21">
      <c r="E103" s="19"/>
      <c r="F103" s="26">
        <v>45142</v>
      </c>
      <c r="G103" s="195"/>
      <c r="H103" s="27">
        <v>8450.5</v>
      </c>
      <c r="I103" s="204"/>
      <c r="J103" s="49">
        <v>2482</v>
      </c>
      <c r="K103" s="204">
        <v>2166</v>
      </c>
      <c r="L103" s="50">
        <v>2166</v>
      </c>
      <c r="M103" s="204"/>
      <c r="N103" s="51">
        <v>2128</v>
      </c>
      <c r="O103" s="204">
        <v>27925</v>
      </c>
      <c r="P103" s="52">
        <v>27925</v>
      </c>
      <c r="Q103" s="204"/>
      <c r="R103" s="61">
        <v>20980</v>
      </c>
      <c r="S103" s="40"/>
      <c r="T103" s="62">
        <v>4.8796999999999997</v>
      </c>
      <c r="U103" s="55"/>
    </row>
    <row r="104" spans="5:21">
      <c r="E104" s="19"/>
      <c r="F104" s="1"/>
      <c r="H104" s="1"/>
      <c r="J104" s="1"/>
      <c r="L104" s="1"/>
      <c r="N104" s="1"/>
      <c r="P104" s="1"/>
      <c r="R104" s="1"/>
      <c r="T104" s="1"/>
      <c r="U104" s="55"/>
    </row>
    <row r="105" spans="5:21">
      <c r="E105" s="19"/>
      <c r="F105" s="28" t="s">
        <v>17</v>
      </c>
      <c r="G105" s="179"/>
      <c r="H105" s="30">
        <f>AVERAGE(H99:H103)</f>
        <v>8564.7000000000007</v>
      </c>
      <c r="I105" s="179"/>
      <c r="J105" s="30">
        <f>AVERAGE(J99:J103)</f>
        <v>2515.1</v>
      </c>
      <c r="K105" s="179"/>
      <c r="L105" s="30">
        <f>AVERAGE(L99:L103)</f>
        <v>2180.4</v>
      </c>
      <c r="M105" s="179"/>
      <c r="N105" s="30">
        <f>AVERAGE(N99:N103)</f>
        <v>2142.6999999999998</v>
      </c>
      <c r="O105" s="179"/>
      <c r="P105" s="30">
        <f>AVERAGE(P99:P103)</f>
        <v>27837</v>
      </c>
      <c r="Q105" s="179"/>
      <c r="R105" s="30">
        <f>AVERAGE(R99:R103)</f>
        <v>21592</v>
      </c>
      <c r="S105" s="29"/>
      <c r="T105" s="63">
        <f>AVERAGE(T99:T103)</f>
        <v>4.7859999999999996</v>
      </c>
      <c r="U105" s="55"/>
    </row>
    <row r="106" spans="5:21">
      <c r="E106" s="19"/>
      <c r="F106" s="29"/>
      <c r="G106" s="179"/>
      <c r="H106" s="29"/>
      <c r="I106" s="179"/>
      <c r="J106" s="29"/>
      <c r="K106" s="179"/>
      <c r="L106" s="29"/>
      <c r="M106" s="179"/>
      <c r="N106" s="29"/>
      <c r="O106" s="179"/>
      <c r="P106" s="29"/>
      <c r="Q106" s="179"/>
      <c r="R106" s="29"/>
      <c r="S106" s="29"/>
      <c r="T106" s="29"/>
      <c r="U106" s="55"/>
    </row>
    <row r="107" spans="5:21">
      <c r="E107" s="19"/>
      <c r="F107" s="28" t="s">
        <v>18</v>
      </c>
      <c r="G107" s="179"/>
      <c r="H107" s="68">
        <f>H105*T105*0.001</f>
        <v>40.990654200000002</v>
      </c>
      <c r="I107" s="179"/>
      <c r="J107" s="68">
        <f>J105*T105*0.001</f>
        <v>12.037268599999999</v>
      </c>
      <c r="K107" s="179"/>
      <c r="L107" s="68">
        <f>L105*T105*0.001</f>
        <v>10.4353944</v>
      </c>
      <c r="M107" s="179"/>
      <c r="N107" s="68">
        <f>N105*T105*0.001</f>
        <v>10.254962199999998</v>
      </c>
      <c r="O107" s="179"/>
      <c r="P107" s="68">
        <f>P105*T105*0.001</f>
        <v>133.22788199999999</v>
      </c>
      <c r="Q107" s="179"/>
      <c r="R107" s="68">
        <f>R105*T105*0.001</f>
        <v>103.33931199999999</v>
      </c>
      <c r="S107" s="29"/>
      <c r="T107" s="29"/>
      <c r="U107" s="55"/>
    </row>
    <row r="108" spans="5:21">
      <c r="E108" s="19"/>
      <c r="F108" s="29"/>
      <c r="G108" s="179"/>
      <c r="H108" s="29"/>
      <c r="I108" s="179"/>
      <c r="J108" s="29"/>
      <c r="K108" s="179"/>
      <c r="L108" s="29"/>
      <c r="M108" s="179"/>
      <c r="N108" s="29"/>
      <c r="O108" s="179"/>
      <c r="P108" s="29"/>
      <c r="Q108" s="179"/>
      <c r="R108" s="29"/>
      <c r="S108" s="29"/>
      <c r="T108" s="29"/>
      <c r="U108" s="55"/>
    </row>
    <row r="109" spans="5:21">
      <c r="E109" s="19"/>
      <c r="F109" s="31" t="s">
        <v>19</v>
      </c>
      <c r="G109" s="179"/>
      <c r="H109" s="67">
        <f>H84*T84*0.001</f>
        <v>40.553048129999986</v>
      </c>
      <c r="I109" s="204"/>
      <c r="J109" s="67">
        <f>J84*T84*0.001</f>
        <v>11.614106759999997</v>
      </c>
      <c r="K109" s="204"/>
      <c r="L109" s="67">
        <f>L84*T84*0.001</f>
        <v>10.294019939999998</v>
      </c>
      <c r="M109" s="204"/>
      <c r="N109" s="67">
        <f>N84*T84*0.001</f>
        <v>10.211929709999996</v>
      </c>
      <c r="O109" s="204"/>
      <c r="P109" s="67">
        <f>P84*T84*0.001</f>
        <v>136.78225259999999</v>
      </c>
      <c r="Q109" s="204"/>
      <c r="R109" s="67">
        <f>R84*T84*0.001</f>
        <v>101.14180649999997</v>
      </c>
      <c r="S109" s="40"/>
      <c r="T109" s="67">
        <f>T84</f>
        <v>4.745099999999999</v>
      </c>
      <c r="U109" s="55"/>
    </row>
    <row r="110" spans="5:21" ht="15" thickBot="1">
      <c r="E110" s="19"/>
      <c r="F110" s="29"/>
      <c r="G110" s="179"/>
      <c r="H110" s="29"/>
      <c r="I110" s="179"/>
      <c r="J110" s="29"/>
      <c r="K110" s="179"/>
      <c r="L110" s="29"/>
      <c r="M110" s="179"/>
      <c r="N110" s="29"/>
      <c r="O110" s="179"/>
      <c r="P110" s="29"/>
      <c r="Q110" s="179"/>
      <c r="R110" s="29"/>
      <c r="S110" s="29"/>
      <c r="T110" s="29"/>
      <c r="U110" s="55"/>
    </row>
    <row r="111" spans="5:21" ht="15" thickBot="1">
      <c r="E111" s="19"/>
      <c r="F111" s="33" t="s">
        <v>20</v>
      </c>
      <c r="G111" s="179"/>
      <c r="H111" s="34">
        <f>H107-H109</f>
        <v>0.43760607000001528</v>
      </c>
      <c r="I111" s="204"/>
      <c r="J111" s="34">
        <f>J107-J109</f>
        <v>0.42316184000000234</v>
      </c>
      <c r="K111" s="204"/>
      <c r="L111" s="34">
        <f>L107-L109</f>
        <v>0.14137446000000153</v>
      </c>
      <c r="M111" s="204"/>
      <c r="N111" s="34">
        <f>N107-N109</f>
        <v>4.3032490000001644E-2</v>
      </c>
      <c r="O111" s="204"/>
      <c r="P111" s="34">
        <f>P107-P109</f>
        <v>-3.5543705999999986</v>
      </c>
      <c r="Q111" s="204"/>
      <c r="R111" s="34">
        <f>R107-R109</f>
        <v>2.1975055000000197</v>
      </c>
      <c r="S111" s="40"/>
      <c r="T111" s="65">
        <f>T105-T109</f>
        <v>4.0900000000000603E-2</v>
      </c>
      <c r="U111" s="55"/>
    </row>
    <row r="112" spans="5:21">
      <c r="E112" s="19"/>
      <c r="F112" s="1"/>
      <c r="H112" s="1"/>
      <c r="J112" s="1"/>
      <c r="L112" s="1"/>
      <c r="N112" s="1"/>
      <c r="P112" s="1"/>
      <c r="R112" s="1"/>
      <c r="T112" s="1"/>
      <c r="U112" s="55"/>
    </row>
    <row r="113" spans="5:21">
      <c r="E113" s="35"/>
      <c r="F113" s="36"/>
      <c r="G113" s="196"/>
      <c r="H113" s="36"/>
      <c r="I113" s="196"/>
      <c r="J113" s="36"/>
      <c r="K113" s="196"/>
      <c r="L113" s="36"/>
      <c r="M113" s="196"/>
      <c r="N113" s="36"/>
      <c r="O113" s="196"/>
      <c r="P113" s="36"/>
      <c r="Q113" s="196"/>
      <c r="R113" s="36"/>
      <c r="S113" s="36"/>
      <c r="T113" s="36"/>
      <c r="U113" s="66"/>
    </row>
    <row r="115" spans="5:21">
      <c r="E115" s="17"/>
      <c r="F115" s="18"/>
      <c r="G115" s="193"/>
      <c r="H115" s="18"/>
      <c r="I115" s="193"/>
      <c r="J115" s="18"/>
      <c r="K115" s="193"/>
      <c r="L115" s="18"/>
      <c r="M115" s="193"/>
      <c r="N115" s="18"/>
      <c r="O115" s="193"/>
      <c r="P115" s="18"/>
      <c r="Q115" s="193"/>
      <c r="R115" s="18"/>
      <c r="S115" s="18"/>
      <c r="T115" s="18"/>
      <c r="U115" s="54"/>
    </row>
    <row r="116" spans="5:21">
      <c r="E116" s="19"/>
      <c r="F116" s="1"/>
      <c r="H116" s="1"/>
      <c r="J116" s="1"/>
      <c r="L116" s="1"/>
      <c r="N116" s="1"/>
      <c r="P116" s="1"/>
      <c r="R116" s="1"/>
      <c r="T116" s="1"/>
      <c r="U116" s="55"/>
    </row>
    <row r="117" spans="5:21" ht="34.799999999999997">
      <c r="E117" s="19"/>
      <c r="F117" s="1"/>
      <c r="H117" s="513" t="s">
        <v>9</v>
      </c>
      <c r="I117" s="513"/>
      <c r="J117" s="513"/>
      <c r="K117" s="513"/>
      <c r="L117" s="513"/>
      <c r="M117" s="513"/>
      <c r="N117" s="513"/>
      <c r="O117" s="513"/>
      <c r="P117" s="513"/>
      <c r="Q117" s="513"/>
      <c r="R117" s="513"/>
      <c r="S117" s="513"/>
      <c r="T117" s="513"/>
      <c r="U117" s="55"/>
    </row>
    <row r="118" spans="5:21">
      <c r="E118" s="19"/>
      <c r="F118" s="1"/>
      <c r="H118" s="1"/>
      <c r="J118" s="1"/>
      <c r="L118" s="1"/>
      <c r="N118" s="1"/>
      <c r="P118" s="1"/>
      <c r="R118" s="1"/>
      <c r="T118" s="1"/>
      <c r="U118" s="55"/>
    </row>
    <row r="119" spans="5:21">
      <c r="E119" s="19"/>
      <c r="F119" s="20" t="s">
        <v>10</v>
      </c>
      <c r="G119" s="194"/>
      <c r="H119" s="22" t="s">
        <v>3</v>
      </c>
      <c r="I119" s="179"/>
      <c r="J119" s="37" t="s">
        <v>11</v>
      </c>
      <c r="K119" s="179"/>
      <c r="L119" s="31" t="s">
        <v>12</v>
      </c>
      <c r="M119" s="179"/>
      <c r="N119" s="38" t="s">
        <v>13</v>
      </c>
      <c r="O119" s="179"/>
      <c r="P119" s="39" t="s">
        <v>14</v>
      </c>
      <c r="Q119" s="179"/>
      <c r="R119" s="37" t="s">
        <v>15</v>
      </c>
      <c r="S119" s="29"/>
      <c r="T119" s="56" t="s">
        <v>16</v>
      </c>
      <c r="U119" s="55"/>
    </row>
    <row r="120" spans="5:21">
      <c r="E120" s="19"/>
      <c r="F120" s="23" t="s">
        <v>21</v>
      </c>
      <c r="G120" s="195"/>
      <c r="H120" s="24">
        <v>8495</v>
      </c>
      <c r="I120" s="204"/>
      <c r="J120" s="41">
        <v>2500</v>
      </c>
      <c r="K120" s="204"/>
      <c r="L120" s="42">
        <v>2178</v>
      </c>
      <c r="M120" s="204"/>
      <c r="N120" s="43">
        <v>2143</v>
      </c>
      <c r="O120" s="204"/>
      <c r="P120" s="44">
        <v>27850</v>
      </c>
      <c r="Q120" s="204"/>
      <c r="R120" s="57">
        <v>21250</v>
      </c>
      <c r="S120" s="40"/>
      <c r="T120" s="58">
        <v>4.8609</v>
      </c>
      <c r="U120" s="55"/>
    </row>
    <row r="121" spans="5:21">
      <c r="E121" s="19"/>
      <c r="F121" s="23" t="s">
        <v>22</v>
      </c>
      <c r="G121" s="195"/>
      <c r="H121" s="25">
        <v>8276</v>
      </c>
      <c r="I121" s="204"/>
      <c r="J121" s="45">
        <v>2448</v>
      </c>
      <c r="K121" s="204">
        <v>2143</v>
      </c>
      <c r="L121" s="46">
        <v>2143</v>
      </c>
      <c r="M121" s="204"/>
      <c r="N121" s="47">
        <v>2110</v>
      </c>
      <c r="O121" s="204"/>
      <c r="P121" s="48">
        <v>27550</v>
      </c>
      <c r="Q121" s="204"/>
      <c r="R121" s="59">
        <v>20650</v>
      </c>
      <c r="S121" s="40"/>
      <c r="T121" s="60">
        <v>4.9009999999999998</v>
      </c>
      <c r="U121" s="55"/>
    </row>
    <row r="122" spans="5:21">
      <c r="E122" s="19"/>
      <c r="F122" s="23" t="s">
        <v>23</v>
      </c>
      <c r="G122" s="195"/>
      <c r="H122" s="25">
        <v>8395</v>
      </c>
      <c r="I122" s="204"/>
      <c r="J122" s="45">
        <v>2500</v>
      </c>
      <c r="K122" s="204"/>
      <c r="L122" s="46">
        <v>2153</v>
      </c>
      <c r="M122" s="204"/>
      <c r="N122" s="47">
        <v>2119</v>
      </c>
      <c r="O122" s="204"/>
      <c r="P122" s="48">
        <v>27080</v>
      </c>
      <c r="Q122" s="204"/>
      <c r="R122" s="59">
        <v>20450</v>
      </c>
      <c r="S122" s="40"/>
      <c r="T122" s="60">
        <v>4.9217000000000004</v>
      </c>
      <c r="U122" s="55"/>
    </row>
    <row r="123" spans="5:21">
      <c r="E123" s="19"/>
      <c r="F123" s="23" t="s">
        <v>24</v>
      </c>
      <c r="G123" s="195"/>
      <c r="H123" s="25">
        <v>8423.5</v>
      </c>
      <c r="I123" s="204"/>
      <c r="J123" s="45">
        <v>2477</v>
      </c>
      <c r="K123" s="204">
        <v>2147</v>
      </c>
      <c r="L123" s="46">
        <v>2161.5</v>
      </c>
      <c r="M123" s="204"/>
      <c r="N123" s="47">
        <v>2122</v>
      </c>
      <c r="O123" s="204"/>
      <c r="P123" s="48">
        <v>26775</v>
      </c>
      <c r="Q123" s="204"/>
      <c r="R123" s="59">
        <v>20225</v>
      </c>
      <c r="S123" s="40"/>
      <c r="T123" s="60">
        <v>4.9015000000000004</v>
      </c>
      <c r="U123" s="55"/>
    </row>
    <row r="124" spans="5:21">
      <c r="E124" s="19"/>
      <c r="F124" s="26" t="s">
        <v>25</v>
      </c>
      <c r="G124" s="195"/>
      <c r="H124" s="27">
        <v>8242</v>
      </c>
      <c r="I124" s="204"/>
      <c r="J124" s="49">
        <v>2415.5</v>
      </c>
      <c r="K124" s="204">
        <v>2166</v>
      </c>
      <c r="L124" s="50">
        <v>2127</v>
      </c>
      <c r="M124" s="204"/>
      <c r="N124" s="51">
        <v>2118</v>
      </c>
      <c r="O124" s="204">
        <v>27925</v>
      </c>
      <c r="P124" s="52">
        <v>25775</v>
      </c>
      <c r="Q124" s="204"/>
      <c r="R124" s="61">
        <v>20000</v>
      </c>
      <c r="S124" s="40"/>
      <c r="T124" s="62">
        <v>4.8517999999999999</v>
      </c>
      <c r="U124" s="55"/>
    </row>
    <row r="125" spans="5:21">
      <c r="E125" s="19"/>
      <c r="F125" s="1"/>
      <c r="H125" s="1"/>
      <c r="J125" s="1"/>
      <c r="L125" s="1"/>
      <c r="N125" s="1"/>
      <c r="P125" s="1"/>
      <c r="R125" s="1"/>
      <c r="T125" s="1"/>
      <c r="U125" s="55"/>
    </row>
    <row r="126" spans="5:21">
      <c r="E126" s="19"/>
      <c r="F126" s="28" t="s">
        <v>17</v>
      </c>
      <c r="G126" s="179"/>
      <c r="H126" s="30">
        <f>AVERAGE(H120:H124)</f>
        <v>8366.2999999999993</v>
      </c>
      <c r="I126" s="179"/>
      <c r="J126" s="30">
        <f>AVERAGE(J120:J124)</f>
        <v>2468.1</v>
      </c>
      <c r="K126" s="179"/>
      <c r="L126" s="30">
        <f>AVERAGE(L120:L124)</f>
        <v>2152.5</v>
      </c>
      <c r="M126" s="179"/>
      <c r="N126" s="30">
        <f>AVERAGE(N120:N124)</f>
        <v>2122.4</v>
      </c>
      <c r="O126" s="179"/>
      <c r="P126" s="30">
        <f>AVERAGE(P120:P124)</f>
        <v>27006</v>
      </c>
      <c r="Q126" s="179"/>
      <c r="R126" s="30">
        <f>AVERAGE(R120:R124)</f>
        <v>20515</v>
      </c>
      <c r="S126" s="29"/>
      <c r="T126" s="63">
        <f>AVERAGE(T120:T124)</f>
        <v>4.8873800000000012</v>
      </c>
      <c r="U126" s="55"/>
    </row>
    <row r="127" spans="5:21">
      <c r="E127" s="19"/>
      <c r="F127" s="29"/>
      <c r="G127" s="179"/>
      <c r="H127" s="29"/>
      <c r="I127" s="179"/>
      <c r="J127" s="29"/>
      <c r="K127" s="179"/>
      <c r="L127" s="29"/>
      <c r="M127" s="179"/>
      <c r="N127" s="29"/>
      <c r="O127" s="179"/>
      <c r="P127" s="29"/>
      <c r="Q127" s="179"/>
      <c r="R127" s="29"/>
      <c r="S127" s="29"/>
      <c r="T127" s="29"/>
      <c r="U127" s="55"/>
    </row>
    <row r="128" spans="5:21">
      <c r="E128" s="19"/>
      <c r="F128" s="28" t="s">
        <v>18</v>
      </c>
      <c r="G128" s="179"/>
      <c r="H128" s="68">
        <f>H126*T126*0.001</f>
        <v>40.889287294000013</v>
      </c>
      <c r="I128" s="179"/>
      <c r="J128" s="68">
        <f>J126*T126*0.001</f>
        <v>12.062542578000002</v>
      </c>
      <c r="K128" s="179"/>
      <c r="L128" s="68">
        <f>L126*T126*0.001</f>
        <v>10.520085450000003</v>
      </c>
      <c r="M128" s="179"/>
      <c r="N128" s="68">
        <f>N126*T126*0.001</f>
        <v>10.372975312000003</v>
      </c>
      <c r="O128" s="179"/>
      <c r="P128" s="68">
        <f>P126*T126*0.001</f>
        <v>131.98858428000005</v>
      </c>
      <c r="Q128" s="179"/>
      <c r="R128" s="68">
        <f>R126*T126*0.001</f>
        <v>100.26460070000003</v>
      </c>
      <c r="S128" s="29"/>
      <c r="T128" s="29"/>
      <c r="U128" s="55"/>
    </row>
    <row r="129" spans="5:21">
      <c r="E129" s="19"/>
      <c r="F129" s="29"/>
      <c r="G129" s="179"/>
      <c r="H129" s="29"/>
      <c r="I129" s="179"/>
      <c r="J129" s="29"/>
      <c r="K129" s="179"/>
      <c r="L129" s="29"/>
      <c r="M129" s="179"/>
      <c r="N129" s="29"/>
      <c r="O129" s="179"/>
      <c r="P129" s="29"/>
      <c r="Q129" s="179"/>
      <c r="R129" s="29"/>
      <c r="S129" s="29"/>
      <c r="T129" s="29"/>
      <c r="U129" s="55"/>
    </row>
    <row r="130" spans="5:21">
      <c r="E130" s="19"/>
      <c r="F130" s="31" t="s">
        <v>19</v>
      </c>
      <c r="G130" s="179"/>
      <c r="H130" s="67">
        <f>H107</f>
        <v>40.990654200000002</v>
      </c>
      <c r="I130" s="204"/>
      <c r="J130" s="67">
        <f>J107</f>
        <v>12.037268599999999</v>
      </c>
      <c r="K130" s="204"/>
      <c r="L130" s="67">
        <f>L107</f>
        <v>10.4353944</v>
      </c>
      <c r="M130" s="204"/>
      <c r="N130" s="67">
        <f>N107</f>
        <v>10.254962199999998</v>
      </c>
      <c r="O130" s="204"/>
      <c r="P130" s="67">
        <f>P107</f>
        <v>133.22788199999999</v>
      </c>
      <c r="Q130" s="204"/>
      <c r="R130" s="67">
        <f>R107</f>
        <v>103.33931199999999</v>
      </c>
      <c r="S130" s="40"/>
      <c r="T130" s="67">
        <f>T105</f>
        <v>4.7859999999999996</v>
      </c>
      <c r="U130" s="55"/>
    </row>
    <row r="131" spans="5:21" ht="15" thickBot="1">
      <c r="E131" s="19"/>
      <c r="F131" s="29"/>
      <c r="G131" s="179"/>
      <c r="H131" s="29"/>
      <c r="I131" s="179"/>
      <c r="J131" s="29"/>
      <c r="K131" s="179"/>
      <c r="L131" s="29"/>
      <c r="M131" s="179"/>
      <c r="N131" s="29"/>
      <c r="O131" s="179"/>
      <c r="P131" s="29"/>
      <c r="Q131" s="179"/>
      <c r="R131" s="29"/>
      <c r="S131" s="29"/>
      <c r="T131" s="29"/>
      <c r="U131" s="55"/>
    </row>
    <row r="132" spans="5:21" ht="15" thickBot="1">
      <c r="E132" s="19"/>
      <c r="F132" s="33" t="s">
        <v>20</v>
      </c>
      <c r="G132" s="179"/>
      <c r="H132" s="34">
        <f>H128-H130</f>
        <v>-0.10136690599998843</v>
      </c>
      <c r="I132" s="204"/>
      <c r="J132" s="34">
        <f>J128-J130</f>
        <v>2.5273978000003083E-2</v>
      </c>
      <c r="K132" s="204"/>
      <c r="L132" s="34">
        <f>L128-L130</f>
        <v>8.4691050000003543E-2</v>
      </c>
      <c r="M132" s="204"/>
      <c r="N132" s="34">
        <f>N128-N130</f>
        <v>0.11801311200000519</v>
      </c>
      <c r="O132" s="204"/>
      <c r="P132" s="34">
        <f>P128-P130</f>
        <v>-1.2392977199999393</v>
      </c>
      <c r="Q132" s="204"/>
      <c r="R132" s="34">
        <f>R128-R130</f>
        <v>-3.0747112999999615</v>
      </c>
      <c r="S132" s="40"/>
      <c r="T132" s="65">
        <f>T126-T130</f>
        <v>0.10138000000000158</v>
      </c>
      <c r="U132" s="55"/>
    </row>
    <row r="133" spans="5:21">
      <c r="E133" s="19"/>
      <c r="F133" s="1"/>
      <c r="H133" s="1"/>
      <c r="J133" s="1"/>
      <c r="L133" s="1"/>
      <c r="N133" s="1"/>
      <c r="P133" s="1"/>
      <c r="R133" s="1"/>
      <c r="T133" s="1"/>
      <c r="U133" s="55"/>
    </row>
    <row r="134" spans="5:21">
      <c r="E134" s="35"/>
      <c r="F134" s="36"/>
      <c r="G134" s="196"/>
      <c r="H134" s="36"/>
      <c r="I134" s="196"/>
      <c r="J134" s="36"/>
      <c r="K134" s="196"/>
      <c r="L134" s="36"/>
      <c r="M134" s="196"/>
      <c r="N134" s="36"/>
      <c r="O134" s="196"/>
      <c r="P134" s="36"/>
      <c r="Q134" s="196"/>
      <c r="R134" s="36"/>
      <c r="S134" s="36"/>
      <c r="T134" s="36"/>
      <c r="U134" s="66"/>
    </row>
    <row r="136" spans="5:21">
      <c r="E136" s="17"/>
      <c r="F136" s="18"/>
      <c r="G136" s="193"/>
      <c r="H136" s="18"/>
      <c r="I136" s="193"/>
      <c r="J136" s="18"/>
      <c r="K136" s="193"/>
      <c r="L136" s="18"/>
      <c r="M136" s="193"/>
      <c r="N136" s="18"/>
      <c r="O136" s="193"/>
      <c r="P136" s="18"/>
      <c r="Q136" s="193"/>
      <c r="R136" s="18"/>
      <c r="S136" s="18"/>
      <c r="T136" s="18"/>
      <c r="U136" s="54"/>
    </row>
    <row r="137" spans="5:21">
      <c r="E137" s="19"/>
      <c r="F137" s="1"/>
      <c r="H137" s="1"/>
      <c r="J137" s="1"/>
      <c r="L137" s="1"/>
      <c r="N137" s="1"/>
      <c r="P137" s="1"/>
      <c r="R137" s="1"/>
      <c r="T137" s="1"/>
      <c r="U137" s="55"/>
    </row>
    <row r="138" spans="5:21" ht="34.799999999999997">
      <c r="E138" s="19"/>
      <c r="F138" s="1"/>
      <c r="H138" s="513" t="s">
        <v>9</v>
      </c>
      <c r="I138" s="513"/>
      <c r="J138" s="513"/>
      <c r="K138" s="513"/>
      <c r="L138" s="513"/>
      <c r="M138" s="513"/>
      <c r="N138" s="513"/>
      <c r="O138" s="513"/>
      <c r="P138" s="513"/>
      <c r="Q138" s="513"/>
      <c r="R138" s="513"/>
      <c r="S138" s="513"/>
      <c r="T138" s="513"/>
      <c r="U138" s="55"/>
    </row>
    <row r="139" spans="5:21">
      <c r="E139" s="19"/>
      <c r="F139" s="1"/>
      <c r="H139" s="1"/>
      <c r="J139" s="1"/>
      <c r="L139" s="1"/>
      <c r="N139" s="1"/>
      <c r="P139" s="1"/>
      <c r="R139" s="1"/>
      <c r="T139" s="1"/>
      <c r="U139" s="55"/>
    </row>
    <row r="140" spans="5:21">
      <c r="E140" s="19"/>
      <c r="F140" s="20" t="s">
        <v>10</v>
      </c>
      <c r="G140" s="194"/>
      <c r="H140" s="22" t="s">
        <v>3</v>
      </c>
      <c r="I140" s="179"/>
      <c r="J140" s="94" t="s">
        <v>11</v>
      </c>
      <c r="K140" s="179"/>
      <c r="L140" s="31" t="s">
        <v>12</v>
      </c>
      <c r="M140" s="179"/>
      <c r="N140" s="38" t="s">
        <v>13</v>
      </c>
      <c r="O140" s="179"/>
      <c r="P140" s="39" t="s">
        <v>14</v>
      </c>
      <c r="Q140" s="179"/>
      <c r="R140" s="99" t="s">
        <v>15</v>
      </c>
      <c r="S140" s="29"/>
      <c r="T140" s="56" t="s">
        <v>16</v>
      </c>
      <c r="U140" s="55"/>
    </row>
    <row r="141" spans="5:21">
      <c r="E141" s="19"/>
      <c r="F141" s="69">
        <v>45152</v>
      </c>
      <c r="G141" s="195"/>
      <c r="H141" s="70">
        <v>8242</v>
      </c>
      <c r="I141" s="204"/>
      <c r="J141" s="70">
        <v>2357</v>
      </c>
      <c r="K141" s="204"/>
      <c r="L141" s="70">
        <v>2096</v>
      </c>
      <c r="M141" s="204"/>
      <c r="N141" s="70">
        <v>2088</v>
      </c>
      <c r="O141" s="204"/>
      <c r="P141" s="70">
        <v>24975</v>
      </c>
      <c r="Q141" s="204"/>
      <c r="R141" s="70">
        <v>19825</v>
      </c>
      <c r="S141" s="40"/>
      <c r="T141" s="100">
        <v>4.8917999999999999</v>
      </c>
      <c r="U141" s="55"/>
    </row>
    <row r="142" spans="5:21">
      <c r="E142" s="19"/>
      <c r="F142" s="69">
        <v>45153</v>
      </c>
      <c r="G142" s="195"/>
      <c r="H142" s="71">
        <v>8126.5</v>
      </c>
      <c r="I142" s="204"/>
      <c r="J142" s="71">
        <v>2313</v>
      </c>
      <c r="K142" s="204">
        <v>2143</v>
      </c>
      <c r="L142" s="71">
        <v>2085.5</v>
      </c>
      <c r="M142" s="204"/>
      <c r="N142" s="71">
        <v>2099</v>
      </c>
      <c r="O142" s="204"/>
      <c r="P142" s="71">
        <v>24600</v>
      </c>
      <c r="Q142" s="204"/>
      <c r="R142" s="71">
        <v>19685</v>
      </c>
      <c r="S142" s="40"/>
      <c r="T142" s="101">
        <v>4.9481000000000002</v>
      </c>
      <c r="U142" s="55"/>
    </row>
    <row r="143" spans="5:21">
      <c r="E143" s="19"/>
      <c r="F143" s="69">
        <v>45154</v>
      </c>
      <c r="G143" s="195"/>
      <c r="H143" s="71">
        <v>8132</v>
      </c>
      <c r="I143" s="204"/>
      <c r="J143" s="71">
        <v>2282</v>
      </c>
      <c r="K143" s="204"/>
      <c r="L143" s="71">
        <v>2089</v>
      </c>
      <c r="M143" s="204"/>
      <c r="N143" s="71">
        <v>2123</v>
      </c>
      <c r="O143" s="204"/>
      <c r="P143" s="71">
        <v>24730</v>
      </c>
      <c r="Q143" s="204"/>
      <c r="R143" s="71">
        <v>19850</v>
      </c>
      <c r="S143" s="40"/>
      <c r="T143" s="101">
        <v>4.9812000000000003</v>
      </c>
      <c r="U143" s="55"/>
    </row>
    <row r="144" spans="5:21">
      <c r="E144" s="19"/>
      <c r="F144" s="69">
        <v>45155</v>
      </c>
      <c r="G144" s="195"/>
      <c r="H144" s="71">
        <v>8215</v>
      </c>
      <c r="I144" s="204"/>
      <c r="J144" s="71">
        <v>2312</v>
      </c>
      <c r="K144" s="204">
        <v>2147</v>
      </c>
      <c r="L144" s="71">
        <v>2131</v>
      </c>
      <c r="M144" s="204"/>
      <c r="N144" s="71">
        <v>2144</v>
      </c>
      <c r="O144" s="204"/>
      <c r="P144" s="71">
        <v>25000</v>
      </c>
      <c r="Q144" s="204"/>
      <c r="R144" s="71">
        <v>19850</v>
      </c>
      <c r="S144" s="40"/>
      <c r="T144" s="101">
        <v>4.9771999999999998</v>
      </c>
      <c r="U144" s="55"/>
    </row>
    <row r="145" spans="5:21">
      <c r="E145" s="19"/>
      <c r="F145" s="72">
        <v>45156</v>
      </c>
      <c r="G145" s="195"/>
      <c r="H145" s="73">
        <v>8176</v>
      </c>
      <c r="I145" s="204"/>
      <c r="J145" s="73">
        <v>2261</v>
      </c>
      <c r="K145" s="204">
        <v>2166</v>
      </c>
      <c r="L145" s="73">
        <v>2096</v>
      </c>
      <c r="M145" s="204"/>
      <c r="N145" s="73">
        <v>2154</v>
      </c>
      <c r="O145" s="204">
        <v>27925</v>
      </c>
      <c r="P145" s="73">
        <v>25050</v>
      </c>
      <c r="Q145" s="204"/>
      <c r="R145" s="73">
        <v>19925</v>
      </c>
      <c r="S145" s="40"/>
      <c r="T145" s="102">
        <v>4.9816000000000003</v>
      </c>
      <c r="U145" s="55"/>
    </row>
    <row r="146" spans="5:21">
      <c r="E146" s="19"/>
      <c r="F146" s="1"/>
      <c r="H146" s="1"/>
      <c r="J146" s="1"/>
      <c r="L146" s="1"/>
      <c r="N146" s="1"/>
      <c r="P146" s="1"/>
      <c r="R146" s="1"/>
      <c r="T146" s="103"/>
      <c r="U146" s="55"/>
    </row>
    <row r="147" spans="5:21">
      <c r="E147" s="19"/>
      <c r="F147" s="28" t="s">
        <v>17</v>
      </c>
      <c r="G147" s="179"/>
      <c r="H147" s="74">
        <f>AVERAGE(H141:H145)</f>
        <v>8178.3</v>
      </c>
      <c r="I147" s="179"/>
      <c r="J147" s="74">
        <f>AVERAGE(J141:J145)</f>
        <v>2305</v>
      </c>
      <c r="K147" s="179"/>
      <c r="L147" s="74">
        <f>AVERAGE(L141:L145)</f>
        <v>2099.5</v>
      </c>
      <c r="M147" s="179"/>
      <c r="N147" s="74">
        <f>AVERAGE(N141:N145)</f>
        <v>2121.6</v>
      </c>
      <c r="O147" s="179"/>
      <c r="P147" s="74">
        <f>AVERAGE(P141:P145)</f>
        <v>24871</v>
      </c>
      <c r="Q147" s="179"/>
      <c r="R147" s="74">
        <f>AVERAGE(R141:R145)</f>
        <v>19827</v>
      </c>
      <c r="S147" s="29"/>
      <c r="T147" s="104">
        <f>AVERAGE(T141:T145)</f>
        <v>4.9559800000000003</v>
      </c>
      <c r="U147" s="55"/>
    </row>
    <row r="148" spans="5:21">
      <c r="E148" s="19"/>
      <c r="F148" s="29"/>
      <c r="G148" s="179"/>
      <c r="H148" s="29"/>
      <c r="I148" s="179"/>
      <c r="J148" s="29"/>
      <c r="K148" s="179"/>
      <c r="L148" s="29"/>
      <c r="M148" s="179"/>
      <c r="N148" s="29"/>
      <c r="O148" s="179"/>
      <c r="P148" s="29"/>
      <c r="Q148" s="179"/>
      <c r="R148" s="29"/>
      <c r="S148" s="29"/>
      <c r="T148" s="77"/>
      <c r="U148" s="55"/>
    </row>
    <row r="149" spans="5:21">
      <c r="E149" s="19"/>
      <c r="F149" s="75" t="s">
        <v>18</v>
      </c>
      <c r="G149" s="179"/>
      <c r="H149" s="76">
        <f>H147*T147*0.001</f>
        <v>40.531491234000001</v>
      </c>
      <c r="I149" s="205"/>
      <c r="J149" s="76">
        <f>J147*T147*0.001</f>
        <v>11.423533900000001</v>
      </c>
      <c r="K149" s="205"/>
      <c r="L149" s="76">
        <f>L147*T147*0.001</f>
        <v>10.405080010000001</v>
      </c>
      <c r="M149" s="205"/>
      <c r="N149" s="76">
        <f>N147*T147*0.001</f>
        <v>10.514607168000001</v>
      </c>
      <c r="O149" s="205"/>
      <c r="P149" s="76">
        <f>P147*T147*0.001</f>
        <v>123.26017858000002</v>
      </c>
      <c r="Q149" s="205"/>
      <c r="R149" s="76">
        <f>R147*T147*0.001</f>
        <v>98.262215460000007</v>
      </c>
      <c r="S149" s="29"/>
      <c r="T149" s="77"/>
      <c r="U149" s="55"/>
    </row>
    <row r="150" spans="5:21">
      <c r="E150" s="19"/>
      <c r="F150" s="29"/>
      <c r="G150" s="179"/>
      <c r="H150" s="77"/>
      <c r="I150" s="206"/>
      <c r="J150" s="77"/>
      <c r="K150" s="206"/>
      <c r="L150" s="77"/>
      <c r="M150" s="206"/>
      <c r="N150" s="77"/>
      <c r="O150" s="206"/>
      <c r="P150" s="77"/>
      <c r="Q150" s="206"/>
      <c r="R150" s="77"/>
      <c r="S150" s="29"/>
      <c r="T150" s="77"/>
      <c r="U150" s="55"/>
    </row>
    <row r="151" spans="5:21">
      <c r="E151" s="19"/>
      <c r="F151" s="31" t="s">
        <v>19</v>
      </c>
      <c r="G151" s="179"/>
      <c r="H151" s="78">
        <f>H128</f>
        <v>40.889287294000013</v>
      </c>
      <c r="I151" s="206"/>
      <c r="J151" s="78">
        <f>J128</f>
        <v>12.062542578000002</v>
      </c>
      <c r="K151" s="206"/>
      <c r="L151" s="78">
        <f>L128</f>
        <v>10.520085450000003</v>
      </c>
      <c r="M151" s="206"/>
      <c r="N151" s="78">
        <f>N128</f>
        <v>10.372975312000003</v>
      </c>
      <c r="O151" s="206"/>
      <c r="P151" s="78">
        <f>P128</f>
        <v>131.98858428000005</v>
      </c>
      <c r="Q151" s="206"/>
      <c r="R151" s="78">
        <f>R128</f>
        <v>100.26460070000003</v>
      </c>
      <c r="S151" s="105"/>
      <c r="T151" s="78">
        <f>T126</f>
        <v>4.8873800000000012</v>
      </c>
      <c r="U151" s="55"/>
    </row>
    <row r="152" spans="5:21" ht="15" thickBot="1">
      <c r="E152" s="19"/>
      <c r="F152" s="29"/>
      <c r="G152" s="179"/>
      <c r="H152" s="79"/>
      <c r="I152" s="206"/>
      <c r="J152" s="79"/>
      <c r="K152" s="206"/>
      <c r="L152" s="79"/>
      <c r="M152" s="206"/>
      <c r="N152" s="79"/>
      <c r="O152" s="206"/>
      <c r="P152" s="79"/>
      <c r="Q152" s="206"/>
      <c r="R152" s="79"/>
      <c r="S152" s="105"/>
      <c r="T152" s="79"/>
      <c r="U152" s="55"/>
    </row>
    <row r="153" spans="5:21" ht="15" thickBot="1">
      <c r="E153" s="19"/>
      <c r="F153" s="80" t="s">
        <v>26</v>
      </c>
      <c r="G153" s="179"/>
      <c r="H153" s="81">
        <f>(H149-H151)/H151</f>
        <v>-8.7503618595111722E-3</v>
      </c>
      <c r="I153" s="207"/>
      <c r="J153" s="81">
        <f>(J149-J151)/J151</f>
        <v>-5.2974625695037393E-2</v>
      </c>
      <c r="K153" s="207"/>
      <c r="L153" s="81">
        <f>(L149-L151)/L151</f>
        <v>-1.0931987249210285E-2</v>
      </c>
      <c r="M153" s="207"/>
      <c r="N153" s="81">
        <f>(N149-N151)/N151</f>
        <v>1.3653927801809294E-2</v>
      </c>
      <c r="O153" s="207"/>
      <c r="P153" s="81">
        <f>(P149-P151)/P151</f>
        <v>-6.6130004709222687E-2</v>
      </c>
      <c r="Q153" s="207"/>
      <c r="R153" s="81">
        <f>(R149-R151)/R151</f>
        <v>-1.9971008970467313E-2</v>
      </c>
      <c r="S153" s="95"/>
      <c r="T153" s="81">
        <f>(T147-T151)/T151</f>
        <v>1.4036150248190051E-2</v>
      </c>
      <c r="U153" s="55"/>
    </row>
    <row r="154" spans="5:21" ht="15" thickBot="1">
      <c r="E154" s="19"/>
      <c r="F154" s="29"/>
      <c r="G154" s="179"/>
      <c r="H154" s="82"/>
      <c r="I154" s="205"/>
      <c r="J154" s="82"/>
      <c r="K154" s="205"/>
      <c r="L154" s="82"/>
      <c r="M154" s="205"/>
      <c r="N154" s="82"/>
      <c r="O154" s="205"/>
      <c r="P154" s="82"/>
      <c r="Q154" s="205"/>
      <c r="R154" s="82"/>
      <c r="S154" s="21"/>
      <c r="T154" s="82"/>
      <c r="U154" s="55"/>
    </row>
    <row r="155" spans="5:21" ht="15" thickBot="1">
      <c r="E155" s="19"/>
      <c r="F155" s="80" t="s">
        <v>20</v>
      </c>
      <c r="G155" s="179"/>
      <c r="H155" s="83">
        <f>H149-H151</f>
        <v>-0.35779606000001252</v>
      </c>
      <c r="I155" s="208"/>
      <c r="J155" s="83">
        <f>J149-J151</f>
        <v>-0.6390086780000015</v>
      </c>
      <c r="K155" s="208"/>
      <c r="L155" s="83">
        <f>L149-L151</f>
        <v>-0.11500544000000268</v>
      </c>
      <c r="M155" s="208"/>
      <c r="N155" s="83">
        <f>N149-N151</f>
        <v>0.14163185599999828</v>
      </c>
      <c r="O155" s="208"/>
      <c r="P155" s="83">
        <f>P149-P151</f>
        <v>-8.7284057000000388</v>
      </c>
      <c r="Q155" s="208"/>
      <c r="R155" s="83">
        <f>R149-R151</f>
        <v>-2.0023852400000237</v>
      </c>
      <c r="S155" s="96"/>
      <c r="T155" s="83">
        <f>T147-T151</f>
        <v>6.8599999999999106E-2</v>
      </c>
      <c r="U155" s="55"/>
    </row>
    <row r="156" spans="5:21">
      <c r="E156" s="19"/>
      <c r="F156" s="1"/>
      <c r="H156" s="1"/>
      <c r="J156" s="1"/>
      <c r="L156" s="1"/>
      <c r="N156" s="1"/>
      <c r="P156" s="1"/>
      <c r="R156" s="1"/>
      <c r="T156" s="1"/>
      <c r="U156" s="55"/>
    </row>
    <row r="157" spans="5:21">
      <c r="E157" s="35"/>
      <c r="F157" s="36"/>
      <c r="G157" s="196"/>
      <c r="H157" s="36"/>
      <c r="I157" s="196"/>
      <c r="J157" s="36"/>
      <c r="K157" s="196"/>
      <c r="L157" s="36"/>
      <c r="M157" s="196"/>
      <c r="N157" s="36"/>
      <c r="O157" s="196"/>
      <c r="P157" s="36"/>
      <c r="Q157" s="196"/>
      <c r="R157" s="36"/>
      <c r="S157" s="36"/>
      <c r="T157" s="36"/>
      <c r="U157" s="66"/>
    </row>
    <row r="160" spans="5:21">
      <c r="E160" s="84"/>
      <c r="F160" s="85"/>
      <c r="G160" s="197"/>
      <c r="H160" s="85"/>
      <c r="I160" s="197"/>
      <c r="J160" s="85"/>
      <c r="K160" s="197"/>
      <c r="L160" s="85"/>
      <c r="M160" s="197"/>
      <c r="N160" s="85"/>
      <c r="O160" s="197"/>
      <c r="P160" s="85"/>
      <c r="Q160" s="197"/>
      <c r="R160" s="85"/>
      <c r="S160" s="85"/>
      <c r="T160" s="85"/>
      <c r="U160" s="106"/>
    </row>
    <row r="161" spans="5:21">
      <c r="E161" s="86"/>
      <c r="F161" s="1"/>
      <c r="H161" s="1"/>
      <c r="J161" s="1"/>
      <c r="L161" s="1"/>
      <c r="N161" s="1"/>
      <c r="P161" s="1"/>
      <c r="R161" s="1"/>
      <c r="T161" s="1"/>
      <c r="U161" s="107"/>
    </row>
    <row r="162" spans="5:21" ht="34.799999999999997">
      <c r="E162" s="86"/>
      <c r="F162" s="1"/>
      <c r="H162" s="513" t="s">
        <v>9</v>
      </c>
      <c r="I162" s="513"/>
      <c r="J162" s="513"/>
      <c r="K162" s="513"/>
      <c r="L162" s="513"/>
      <c r="M162" s="513"/>
      <c r="N162" s="513"/>
      <c r="O162" s="513"/>
      <c r="P162" s="513"/>
      <c r="Q162" s="513"/>
      <c r="R162" s="513"/>
      <c r="S162" s="513"/>
      <c r="T162" s="513"/>
      <c r="U162" s="107"/>
    </row>
    <row r="163" spans="5:21">
      <c r="E163" s="86"/>
      <c r="F163" s="1"/>
      <c r="H163" s="1"/>
      <c r="J163" s="1"/>
      <c r="L163" s="1"/>
      <c r="N163" s="1"/>
      <c r="P163" s="1"/>
      <c r="R163" s="1"/>
      <c r="T163" s="1"/>
      <c r="U163" s="107"/>
    </row>
    <row r="164" spans="5:21">
      <c r="E164" s="86"/>
      <c r="F164" s="20" t="s">
        <v>10</v>
      </c>
      <c r="G164" s="194"/>
      <c r="H164" s="22" t="s">
        <v>3</v>
      </c>
      <c r="I164" s="179"/>
      <c r="J164" s="94" t="s">
        <v>11</v>
      </c>
      <c r="K164" s="179"/>
      <c r="L164" s="31" t="s">
        <v>12</v>
      </c>
      <c r="M164" s="179"/>
      <c r="N164" s="38" t="s">
        <v>13</v>
      </c>
      <c r="O164" s="179"/>
      <c r="P164" s="39" t="s">
        <v>14</v>
      </c>
      <c r="Q164" s="179"/>
      <c r="R164" s="99" t="s">
        <v>15</v>
      </c>
      <c r="S164" s="29"/>
      <c r="T164" s="56" t="s">
        <v>16</v>
      </c>
      <c r="U164" s="107"/>
    </row>
    <row r="165" spans="5:21">
      <c r="E165" s="86"/>
      <c r="F165" s="69">
        <v>45159</v>
      </c>
      <c r="G165" s="195"/>
      <c r="H165" s="70">
        <v>8239.5</v>
      </c>
      <c r="I165" s="204"/>
      <c r="J165" s="70">
        <v>2270.5</v>
      </c>
      <c r="K165" s="204"/>
      <c r="L165" s="70">
        <v>2068.5</v>
      </c>
      <c r="M165" s="204"/>
      <c r="N165" s="70">
        <v>2168</v>
      </c>
      <c r="O165" s="204"/>
      <c r="P165" s="70">
        <v>24925</v>
      </c>
      <c r="Q165" s="204"/>
      <c r="R165" s="70">
        <v>20050</v>
      </c>
      <c r="S165" s="40"/>
      <c r="T165" s="108">
        <v>4.9724000000000004</v>
      </c>
      <c r="U165" s="107"/>
    </row>
    <row r="166" spans="5:21">
      <c r="E166" s="86"/>
      <c r="F166" s="69">
        <v>45160</v>
      </c>
      <c r="G166" s="195"/>
      <c r="H166" s="71">
        <v>8342</v>
      </c>
      <c r="I166" s="204"/>
      <c r="J166" s="71">
        <v>2336</v>
      </c>
      <c r="K166" s="204">
        <v>2143</v>
      </c>
      <c r="L166" s="71">
        <v>2121.5</v>
      </c>
      <c r="M166" s="204"/>
      <c r="N166" s="71">
        <v>2195</v>
      </c>
      <c r="O166" s="204"/>
      <c r="P166" s="71">
        <v>25900</v>
      </c>
      <c r="Q166" s="204"/>
      <c r="R166" s="71">
        <v>20215</v>
      </c>
      <c r="S166" s="40"/>
      <c r="T166" s="109">
        <v>4.9847000000000001</v>
      </c>
      <c r="U166" s="107"/>
    </row>
    <row r="167" spans="5:21">
      <c r="E167" s="86"/>
      <c r="F167" s="69">
        <v>45161</v>
      </c>
      <c r="G167" s="195"/>
      <c r="H167" s="71">
        <v>8377.5</v>
      </c>
      <c r="I167" s="204"/>
      <c r="J167" s="71">
        <v>2328.5</v>
      </c>
      <c r="K167" s="204"/>
      <c r="L167" s="71">
        <v>2129</v>
      </c>
      <c r="M167" s="204"/>
      <c r="N167" s="71">
        <v>2190</v>
      </c>
      <c r="O167" s="204"/>
      <c r="P167" s="71">
        <v>25635</v>
      </c>
      <c r="Q167" s="204"/>
      <c r="R167" s="71">
        <v>20525</v>
      </c>
      <c r="S167" s="40"/>
      <c r="T167" s="109">
        <v>4.9431000000000003</v>
      </c>
      <c r="U167" s="107"/>
    </row>
    <row r="168" spans="5:21">
      <c r="E168" s="86"/>
      <c r="F168" s="69">
        <v>45162</v>
      </c>
      <c r="G168" s="195"/>
      <c r="H168" s="71">
        <v>8358.5</v>
      </c>
      <c r="I168" s="204"/>
      <c r="J168" s="71">
        <v>2363</v>
      </c>
      <c r="K168" s="204">
        <v>2147</v>
      </c>
      <c r="L168" s="71">
        <v>2119.5</v>
      </c>
      <c r="M168" s="204"/>
      <c r="N168" s="71">
        <v>2214</v>
      </c>
      <c r="O168" s="204"/>
      <c r="P168" s="71">
        <v>25750</v>
      </c>
      <c r="Q168" s="204"/>
      <c r="R168" s="71">
        <v>20400</v>
      </c>
      <c r="S168" s="40"/>
      <c r="T168" s="109">
        <v>4.8977000000000004</v>
      </c>
      <c r="U168" s="107"/>
    </row>
    <row r="169" spans="5:21">
      <c r="E169" s="86"/>
      <c r="F169" s="72">
        <v>45163</v>
      </c>
      <c r="G169" s="195"/>
      <c r="H169" s="73">
        <v>8381.5</v>
      </c>
      <c r="I169" s="204"/>
      <c r="J169" s="73">
        <v>2375.5</v>
      </c>
      <c r="K169" s="204">
        <v>2166</v>
      </c>
      <c r="L169" s="73">
        <v>2124</v>
      </c>
      <c r="M169" s="204"/>
      <c r="N169" s="73">
        <v>2178</v>
      </c>
      <c r="O169" s="204">
        <v>27925</v>
      </c>
      <c r="P169" s="73">
        <v>25265</v>
      </c>
      <c r="Q169" s="204"/>
      <c r="R169" s="73">
        <v>20900</v>
      </c>
      <c r="S169" s="40"/>
      <c r="T169" s="110">
        <v>4.8747999999999996</v>
      </c>
      <c r="U169" s="107"/>
    </row>
    <row r="170" spans="5:21">
      <c r="E170" s="86"/>
      <c r="F170" s="1"/>
      <c r="H170" s="1"/>
      <c r="J170" s="1"/>
      <c r="L170" s="1"/>
      <c r="N170" s="1"/>
      <c r="P170" s="1"/>
      <c r="R170" s="1"/>
      <c r="T170" s="111"/>
      <c r="U170" s="107"/>
    </row>
    <row r="171" spans="5:21">
      <c r="E171" s="86"/>
      <c r="F171" s="28" t="s">
        <v>17</v>
      </c>
      <c r="G171" s="179"/>
      <c r="H171" s="74">
        <f>AVERAGE(H165:H169)</f>
        <v>8339.7999999999993</v>
      </c>
      <c r="I171" s="194"/>
      <c r="J171" s="74">
        <f>AVERAGE(J165:J169)</f>
        <v>2334.6999999999998</v>
      </c>
      <c r="K171" s="194"/>
      <c r="L171" s="74">
        <f>AVERAGE(L165:L169)</f>
        <v>2112.5</v>
      </c>
      <c r="M171" s="194"/>
      <c r="N171" s="74">
        <f>AVERAGE(N165:N169)</f>
        <v>2189</v>
      </c>
      <c r="O171" s="194"/>
      <c r="P171" s="74">
        <f>AVERAGE(P165:P169)</f>
        <v>25495</v>
      </c>
      <c r="Q171" s="194"/>
      <c r="R171" s="74">
        <f>AVERAGE(R165:R169)</f>
        <v>20418</v>
      </c>
      <c r="S171" s="21"/>
      <c r="T171" s="112">
        <f>AVERAGE(T165:T169)</f>
        <v>4.9345400000000001</v>
      </c>
      <c r="U171" s="107"/>
    </row>
    <row r="172" spans="5:21">
      <c r="E172" s="86"/>
      <c r="F172" s="29"/>
      <c r="G172" s="179"/>
      <c r="H172" s="29"/>
      <c r="I172" s="179"/>
      <c r="J172" s="29"/>
      <c r="K172" s="179"/>
      <c r="L172" s="29"/>
      <c r="M172" s="179"/>
      <c r="N172" s="29"/>
      <c r="O172" s="179"/>
      <c r="P172" s="29"/>
      <c r="Q172" s="179"/>
      <c r="R172" s="29"/>
      <c r="S172" s="29"/>
      <c r="T172" s="79"/>
      <c r="U172" s="107"/>
    </row>
    <row r="173" spans="5:21" ht="15.6">
      <c r="E173" s="86"/>
      <c r="F173" s="87" t="s">
        <v>18</v>
      </c>
      <c r="G173" s="173"/>
      <c r="H173" s="88">
        <f>H171*T171*0.001</f>
        <v>41.153076691999999</v>
      </c>
      <c r="I173" s="209"/>
      <c r="J173" s="88">
        <f>J171*T171*0.001</f>
        <v>11.520670538000001</v>
      </c>
      <c r="K173" s="209"/>
      <c r="L173" s="88">
        <f>L171*T171*0.001</f>
        <v>10.424215750000002</v>
      </c>
      <c r="M173" s="209"/>
      <c r="N173" s="88">
        <f>N171*T171*0.001</f>
        <v>10.801708060000001</v>
      </c>
      <c r="O173" s="209"/>
      <c r="P173" s="88">
        <f>P171*T171*0.001</f>
        <v>125.8060973</v>
      </c>
      <c r="Q173" s="209"/>
      <c r="R173" s="88">
        <f>R171*T171*0.001</f>
        <v>100.75343772000001</v>
      </c>
      <c r="S173" s="29"/>
      <c r="T173" s="79"/>
      <c r="U173" s="107"/>
    </row>
    <row r="174" spans="5:21">
      <c r="E174" s="86"/>
      <c r="F174" s="29"/>
      <c r="G174" s="179"/>
      <c r="H174" s="79"/>
      <c r="I174" s="210"/>
      <c r="J174" s="79"/>
      <c r="K174" s="210"/>
      <c r="L174" s="79"/>
      <c r="M174" s="210"/>
      <c r="N174" s="79"/>
      <c r="O174" s="210"/>
      <c r="P174" s="79"/>
      <c r="Q174" s="210"/>
      <c r="R174" s="79"/>
      <c r="S174" s="29"/>
      <c r="T174" s="79"/>
      <c r="U174" s="107"/>
    </row>
    <row r="175" spans="5:21">
      <c r="E175" s="86"/>
      <c r="F175" s="31" t="s">
        <v>19</v>
      </c>
      <c r="G175" s="179"/>
      <c r="H175" s="78">
        <f>H149</f>
        <v>40.531491234000001</v>
      </c>
      <c r="I175" s="210"/>
      <c r="J175" s="78">
        <f>J149</f>
        <v>11.423533900000001</v>
      </c>
      <c r="K175" s="210"/>
      <c r="L175" s="78">
        <f>L149</f>
        <v>10.405080010000001</v>
      </c>
      <c r="M175" s="210"/>
      <c r="N175" s="78">
        <f>N149</f>
        <v>10.514607168000001</v>
      </c>
      <c r="O175" s="210"/>
      <c r="P175" s="78">
        <f>P149</f>
        <v>123.26017858000002</v>
      </c>
      <c r="Q175" s="210"/>
      <c r="R175" s="78">
        <f>R149</f>
        <v>98.262215460000007</v>
      </c>
      <c r="S175" s="40"/>
      <c r="T175" s="113">
        <f>T147</f>
        <v>4.9559800000000003</v>
      </c>
      <c r="U175" s="107"/>
    </row>
    <row r="176" spans="5:21" ht="15" thickBot="1">
      <c r="E176" s="86"/>
      <c r="F176" s="29"/>
      <c r="G176" s="179"/>
      <c r="H176" s="79"/>
      <c r="I176" s="210"/>
      <c r="J176" s="79"/>
      <c r="K176" s="210"/>
      <c r="L176" s="79"/>
      <c r="M176" s="210"/>
      <c r="N176" s="79"/>
      <c r="O176" s="210"/>
      <c r="P176" s="79"/>
      <c r="Q176" s="210"/>
      <c r="R176" s="79"/>
      <c r="S176" s="40"/>
      <c r="T176" s="114"/>
      <c r="U176" s="107"/>
    </row>
    <row r="177" spans="5:21" ht="15" thickBot="1">
      <c r="E177" s="86"/>
      <c r="F177" s="89" t="s">
        <v>27</v>
      </c>
      <c r="G177" s="179"/>
      <c r="H177" s="81">
        <f>H153</f>
        <v>-8.7503618595111722E-3</v>
      </c>
      <c r="I177" s="211"/>
      <c r="J177" s="81">
        <f>J153</f>
        <v>-5.2974625695037393E-2</v>
      </c>
      <c r="K177" s="211"/>
      <c r="L177" s="81">
        <f>L153</f>
        <v>-1.0931987249210285E-2</v>
      </c>
      <c r="M177" s="211"/>
      <c r="N177" s="81">
        <f>N153</f>
        <v>1.3653927801809294E-2</v>
      </c>
      <c r="O177" s="211"/>
      <c r="P177" s="81">
        <f>P153</f>
        <v>-6.6130004709222687E-2</v>
      </c>
      <c r="Q177" s="211"/>
      <c r="R177" s="81">
        <f>R153</f>
        <v>-1.9971008970467313E-2</v>
      </c>
      <c r="S177" s="95"/>
      <c r="T177" s="81">
        <f>T153</f>
        <v>1.4036150248190051E-2</v>
      </c>
      <c r="U177" s="107"/>
    </row>
    <row r="178" spans="5:21" ht="15" thickBot="1">
      <c r="E178" s="86"/>
      <c r="F178" s="29"/>
      <c r="G178" s="179"/>
      <c r="H178" s="79"/>
      <c r="I178" s="210"/>
      <c r="J178" s="79"/>
      <c r="K178" s="210"/>
      <c r="L178" s="79"/>
      <c r="M178" s="210"/>
      <c r="N178" s="79"/>
      <c r="O178" s="210"/>
      <c r="P178" s="79"/>
      <c r="Q178" s="210"/>
      <c r="R178" s="79"/>
      <c r="S178" s="29"/>
      <c r="T178" s="79"/>
      <c r="U178" s="107"/>
    </row>
    <row r="179" spans="5:21" ht="15" thickBot="1">
      <c r="E179" s="86"/>
      <c r="F179" s="80" t="s">
        <v>26</v>
      </c>
      <c r="G179" s="179"/>
      <c r="H179" s="90">
        <f>(H173-H175)/H175</f>
        <v>1.5335864511162594E-2</v>
      </c>
      <c r="I179" s="212"/>
      <c r="J179" s="97">
        <f>(J173-J175)/J175</f>
        <v>8.5032038991016846E-3</v>
      </c>
      <c r="K179" s="212"/>
      <c r="L179" s="97">
        <f>(L173-L175)/L175</f>
        <v>1.8390766800073051E-3</v>
      </c>
      <c r="M179" s="212"/>
      <c r="N179" s="97">
        <f>(N173-N175)/N175</f>
        <v>2.7304956563071452E-2</v>
      </c>
      <c r="O179" s="212"/>
      <c r="P179" s="97">
        <f>(P173-P175)/P175</f>
        <v>2.0654835562708532E-2</v>
      </c>
      <c r="Q179" s="212"/>
      <c r="R179" s="97">
        <f>(R173-R175)/R175</f>
        <v>2.5352799632470249E-2</v>
      </c>
      <c r="S179" s="115"/>
      <c r="T179" s="97">
        <f>(T171-T175)/T175</f>
        <v>-4.3260868687928777E-3</v>
      </c>
      <c r="U179" s="107"/>
    </row>
    <row r="180" spans="5:21" ht="15" thickBot="1">
      <c r="E180" s="86"/>
      <c r="F180" s="1"/>
      <c r="H180" s="1"/>
      <c r="J180" s="1"/>
      <c r="L180" s="1"/>
      <c r="N180" s="1"/>
      <c r="P180" s="1"/>
      <c r="R180" s="1"/>
      <c r="T180" s="1"/>
      <c r="U180" s="107"/>
    </row>
    <row r="181" spans="5:21" ht="15" thickBot="1">
      <c r="E181" s="86"/>
      <c r="F181" s="80" t="s">
        <v>28</v>
      </c>
      <c r="H181" s="91">
        <f>H173-H175+IF(H173&gt;H175,H173&lt;H175)</f>
        <v>0.62158545799999843</v>
      </c>
      <c r="I181" s="213"/>
      <c r="J181" s="91">
        <f>J173-J175</f>
        <v>9.7136638000000275E-2</v>
      </c>
      <c r="K181" s="213"/>
      <c r="L181" s="91">
        <f>L173-L175</f>
        <v>1.9135740000001178E-2</v>
      </c>
      <c r="M181" s="213"/>
      <c r="N181" s="91">
        <f>N173-N175</f>
        <v>0.28710089199999977</v>
      </c>
      <c r="O181" s="213"/>
      <c r="P181" s="91">
        <f>P173-P175</f>
        <v>2.5459187199999889</v>
      </c>
      <c r="Q181" s="213"/>
      <c r="R181" s="91">
        <f>R173-R175</f>
        <v>2.4912222600000007</v>
      </c>
      <c r="S181" s="98"/>
      <c r="T181" s="91">
        <f>T171-T175</f>
        <v>-2.1440000000000126E-2</v>
      </c>
      <c r="U181" s="107"/>
    </row>
    <row r="182" spans="5:21" ht="15" thickBot="1">
      <c r="E182" s="92"/>
      <c r="F182" s="93"/>
      <c r="G182" s="198"/>
      <c r="H182" s="93"/>
      <c r="I182" s="198"/>
      <c r="J182" s="93"/>
      <c r="K182" s="198"/>
      <c r="L182" s="93"/>
      <c r="M182" s="198"/>
      <c r="N182" s="93"/>
      <c r="O182" s="198"/>
      <c r="P182" s="93"/>
      <c r="Q182" s="198"/>
      <c r="R182" s="93"/>
      <c r="S182" s="93"/>
      <c r="T182" s="93"/>
      <c r="U182" s="116"/>
    </row>
    <row r="185" spans="5:21">
      <c r="E185" s="84"/>
      <c r="F185" s="85"/>
      <c r="G185" s="197"/>
      <c r="H185" s="85"/>
      <c r="I185" s="197"/>
      <c r="J185" s="85"/>
      <c r="K185" s="197"/>
      <c r="L185" s="85"/>
      <c r="M185" s="197"/>
      <c r="N185" s="85"/>
      <c r="O185" s="197"/>
      <c r="P185" s="85"/>
      <c r="Q185" s="197"/>
      <c r="R185" s="85"/>
      <c r="S185" s="85"/>
      <c r="T185" s="85"/>
      <c r="U185" s="106"/>
    </row>
    <row r="186" spans="5:21">
      <c r="E186" s="86"/>
      <c r="F186" s="1"/>
      <c r="H186" s="1"/>
      <c r="J186" s="1"/>
      <c r="L186" s="1"/>
      <c r="N186" s="1"/>
      <c r="P186" s="1"/>
      <c r="R186" s="1"/>
      <c r="T186" s="1"/>
      <c r="U186" s="107"/>
    </row>
    <row r="187" spans="5:21" ht="34.799999999999997">
      <c r="E187" s="86"/>
      <c r="F187" s="1"/>
      <c r="H187" s="513" t="s">
        <v>9</v>
      </c>
      <c r="I187" s="513"/>
      <c r="J187" s="513"/>
      <c r="K187" s="513"/>
      <c r="L187" s="513"/>
      <c r="M187" s="513"/>
      <c r="N187" s="513"/>
      <c r="O187" s="513"/>
      <c r="P187" s="513"/>
      <c r="Q187" s="513"/>
      <c r="R187" s="513"/>
      <c r="S187" s="513"/>
      <c r="T187" s="513"/>
      <c r="U187" s="107"/>
    </row>
    <row r="188" spans="5:21">
      <c r="E188" s="86"/>
      <c r="F188" s="1"/>
      <c r="H188" s="1"/>
      <c r="J188" s="1"/>
      <c r="L188" s="1"/>
      <c r="N188" s="1"/>
      <c r="P188" s="1"/>
      <c r="R188" s="1"/>
      <c r="T188" s="1"/>
      <c r="U188" s="107"/>
    </row>
    <row r="189" spans="5:21">
      <c r="E189" s="86"/>
      <c r="F189" s="20" t="s">
        <v>10</v>
      </c>
      <c r="G189" s="194"/>
      <c r="H189" s="22" t="s">
        <v>3</v>
      </c>
      <c r="I189" s="179"/>
      <c r="J189" s="94" t="s">
        <v>11</v>
      </c>
      <c r="K189" s="179"/>
      <c r="L189" s="31" t="s">
        <v>12</v>
      </c>
      <c r="M189" s="179"/>
      <c r="N189" s="38" t="s">
        <v>13</v>
      </c>
      <c r="O189" s="179"/>
      <c r="P189" s="39" t="s">
        <v>14</v>
      </c>
      <c r="Q189" s="179"/>
      <c r="R189" s="99" t="s">
        <v>15</v>
      </c>
      <c r="S189" s="29"/>
      <c r="T189" s="56" t="s">
        <v>16</v>
      </c>
      <c r="U189" s="107"/>
    </row>
    <row r="190" spans="5:21">
      <c r="E190" s="86"/>
      <c r="F190" s="69">
        <v>45166</v>
      </c>
      <c r="G190" s="195"/>
      <c r="H190" s="70" t="s">
        <v>29</v>
      </c>
      <c r="I190" s="204"/>
      <c r="J190" s="70" t="s">
        <v>29</v>
      </c>
      <c r="K190" s="204"/>
      <c r="L190" s="70" t="s">
        <v>29</v>
      </c>
      <c r="M190" s="204"/>
      <c r="N190" s="70" t="s">
        <v>29</v>
      </c>
      <c r="O190" s="204"/>
      <c r="P190" s="70" t="s">
        <v>29</v>
      </c>
      <c r="Q190" s="204"/>
      <c r="R190" s="70" t="s">
        <v>29</v>
      </c>
      <c r="S190" s="40"/>
      <c r="T190" s="108">
        <v>4.8772000000000002</v>
      </c>
      <c r="U190" s="107"/>
    </row>
    <row r="191" spans="5:21">
      <c r="E191" s="86"/>
      <c r="F191" s="69">
        <v>45167</v>
      </c>
      <c r="G191" s="195"/>
      <c r="H191" s="71">
        <v>8375</v>
      </c>
      <c r="I191" s="204"/>
      <c r="J191" s="71">
        <v>2420</v>
      </c>
      <c r="K191" s="204">
        <v>2143</v>
      </c>
      <c r="L191" s="71">
        <v>2116.5</v>
      </c>
      <c r="M191" s="204"/>
      <c r="N191" s="71">
        <v>2175</v>
      </c>
      <c r="O191" s="204"/>
      <c r="P191" s="71">
        <v>24800</v>
      </c>
      <c r="Q191" s="204"/>
      <c r="R191" s="71">
        <v>20355</v>
      </c>
      <c r="S191" s="40"/>
      <c r="T191" s="109">
        <v>4.8937999999999997</v>
      </c>
      <c r="U191" s="107"/>
    </row>
    <row r="192" spans="5:21">
      <c r="E192" s="86"/>
      <c r="F192" s="69">
        <v>45168</v>
      </c>
      <c r="G192" s="195"/>
      <c r="H192" s="71">
        <v>8394.5</v>
      </c>
      <c r="I192" s="204"/>
      <c r="J192" s="71">
        <v>2425.5</v>
      </c>
      <c r="K192" s="204"/>
      <c r="L192" s="71">
        <v>2140.5</v>
      </c>
      <c r="M192" s="204"/>
      <c r="N192" s="71">
        <v>2221</v>
      </c>
      <c r="O192" s="204"/>
      <c r="P192" s="71">
        <v>24950</v>
      </c>
      <c r="Q192" s="204"/>
      <c r="R192" s="71">
        <v>20235</v>
      </c>
      <c r="S192" s="40"/>
      <c r="T192" s="109">
        <v>4.8705999999999996</v>
      </c>
      <c r="U192" s="107"/>
    </row>
    <row r="193" spans="5:21">
      <c r="E193" s="86"/>
      <c r="F193" s="69">
        <v>45169</v>
      </c>
      <c r="G193" s="195"/>
      <c r="H193" s="71">
        <v>8359.5</v>
      </c>
      <c r="I193" s="204"/>
      <c r="J193" s="71">
        <v>2412.5</v>
      </c>
      <c r="K193" s="204">
        <v>2147</v>
      </c>
      <c r="L193" s="71">
        <v>2165.5</v>
      </c>
      <c r="M193" s="204"/>
      <c r="N193" s="71">
        <v>2213.5</v>
      </c>
      <c r="O193" s="204"/>
      <c r="P193" s="71">
        <v>25000</v>
      </c>
      <c r="Q193" s="204"/>
      <c r="R193" s="71">
        <v>20225</v>
      </c>
      <c r="S193" s="40"/>
      <c r="T193" s="109">
        <v>4.8653000000000004</v>
      </c>
      <c r="U193" s="107"/>
    </row>
    <row r="194" spans="5:21">
      <c r="E194" s="86"/>
      <c r="F194" s="72">
        <v>45170</v>
      </c>
      <c r="G194" s="195"/>
      <c r="H194" s="73">
        <v>8515</v>
      </c>
      <c r="I194" s="204"/>
      <c r="J194" s="73">
        <v>2457</v>
      </c>
      <c r="K194" s="204">
        <v>2166</v>
      </c>
      <c r="L194" s="73">
        <v>2184</v>
      </c>
      <c r="M194" s="204"/>
      <c r="N194" s="73">
        <v>2306</v>
      </c>
      <c r="O194" s="204">
        <v>27925</v>
      </c>
      <c r="P194" s="73">
        <v>25600</v>
      </c>
      <c r="Q194" s="204"/>
      <c r="R194" s="73">
        <v>20475</v>
      </c>
      <c r="S194" s="40"/>
      <c r="T194" s="110">
        <v>4.9218999999999999</v>
      </c>
      <c r="U194" s="107"/>
    </row>
    <row r="195" spans="5:21">
      <c r="E195" s="86"/>
      <c r="F195" s="1"/>
      <c r="H195" s="1"/>
      <c r="J195" s="1"/>
      <c r="L195" s="1"/>
      <c r="N195" s="1"/>
      <c r="P195" s="1"/>
      <c r="R195" s="1"/>
      <c r="T195" s="111"/>
      <c r="U195" s="107"/>
    </row>
    <row r="196" spans="5:21">
      <c r="E196" s="86"/>
      <c r="F196" s="28" t="s">
        <v>17</v>
      </c>
      <c r="G196" s="179"/>
      <c r="H196" s="74">
        <f>AVERAGE(H190:H194)</f>
        <v>8411</v>
      </c>
      <c r="I196" s="194"/>
      <c r="J196" s="74">
        <f>AVERAGE(J190:J194)</f>
        <v>2428.75</v>
      </c>
      <c r="K196" s="194"/>
      <c r="L196" s="74">
        <f>AVERAGE(L190:L194)</f>
        <v>2151.625</v>
      </c>
      <c r="M196" s="194"/>
      <c r="N196" s="74">
        <f>AVERAGE(N190:N194)</f>
        <v>2228.875</v>
      </c>
      <c r="O196" s="194"/>
      <c r="P196" s="74">
        <f>AVERAGE(P190:P194)</f>
        <v>25087.5</v>
      </c>
      <c r="Q196" s="194"/>
      <c r="R196" s="74">
        <f>AVERAGE(R190:R194)</f>
        <v>20322.5</v>
      </c>
      <c r="S196" s="21"/>
      <c r="T196" s="112">
        <f>AVERAGE(T190:T194)</f>
        <v>4.8857600000000003</v>
      </c>
      <c r="U196" s="107"/>
    </row>
    <row r="197" spans="5:21">
      <c r="E197" s="86"/>
      <c r="F197" s="29"/>
      <c r="G197" s="179"/>
      <c r="H197" s="29"/>
      <c r="I197" s="179"/>
      <c r="J197" s="29"/>
      <c r="K197" s="179"/>
      <c r="L197" s="29"/>
      <c r="M197" s="179"/>
      <c r="N197" s="29"/>
      <c r="O197" s="179"/>
      <c r="P197" s="29"/>
      <c r="Q197" s="179"/>
      <c r="R197" s="29"/>
      <c r="S197" s="29"/>
      <c r="T197" s="79"/>
      <c r="U197" s="107"/>
    </row>
    <row r="198" spans="5:21" ht="15.6">
      <c r="E198" s="86"/>
      <c r="F198" s="87" t="s">
        <v>18</v>
      </c>
      <c r="G198" s="173"/>
      <c r="H198" s="88">
        <f>H196*T196*0.001</f>
        <v>41.094127360000009</v>
      </c>
      <c r="I198" s="209"/>
      <c r="J198" s="88">
        <f>J196*T196*0.001</f>
        <v>11.8662896</v>
      </c>
      <c r="K198" s="209"/>
      <c r="L198" s="88">
        <f>L196*T196*0.001</f>
        <v>10.51232336</v>
      </c>
      <c r="M198" s="209"/>
      <c r="N198" s="88">
        <f>N196*T196*0.001</f>
        <v>10.889748320000001</v>
      </c>
      <c r="O198" s="209"/>
      <c r="P198" s="88">
        <f>P196*T196*0.001</f>
        <v>122.57150400000002</v>
      </c>
      <c r="Q198" s="209"/>
      <c r="R198" s="88">
        <f>R196*T196*0.001</f>
        <v>99.29085760000001</v>
      </c>
      <c r="S198" s="29"/>
      <c r="T198" s="79"/>
      <c r="U198" s="107"/>
    </row>
    <row r="199" spans="5:21">
      <c r="E199" s="86"/>
      <c r="F199" s="29"/>
      <c r="G199" s="179"/>
      <c r="H199" s="79"/>
      <c r="I199" s="210"/>
      <c r="J199" s="79"/>
      <c r="K199" s="210"/>
      <c r="L199" s="79"/>
      <c r="M199" s="210"/>
      <c r="N199" s="79"/>
      <c r="O199" s="210"/>
      <c r="P199" s="79"/>
      <c r="Q199" s="210"/>
      <c r="R199" s="79"/>
      <c r="S199" s="29"/>
      <c r="T199" s="79"/>
      <c r="U199" s="107"/>
    </row>
    <row r="200" spans="5:21">
      <c r="E200" s="86"/>
      <c r="F200" s="31" t="s">
        <v>19</v>
      </c>
      <c r="G200" s="179"/>
      <c r="H200" s="78">
        <f>H173</f>
        <v>41.153076691999999</v>
      </c>
      <c r="I200" s="210"/>
      <c r="J200" s="78">
        <f>J173</f>
        <v>11.520670538000001</v>
      </c>
      <c r="K200" s="210"/>
      <c r="L200" s="78">
        <f>L173</f>
        <v>10.424215750000002</v>
      </c>
      <c r="M200" s="210"/>
      <c r="N200" s="78">
        <f>N173</f>
        <v>10.801708060000001</v>
      </c>
      <c r="O200" s="210"/>
      <c r="P200" s="78">
        <f>P173</f>
        <v>125.8060973</v>
      </c>
      <c r="Q200" s="210"/>
      <c r="R200" s="78">
        <f>R173</f>
        <v>100.75343772000001</v>
      </c>
      <c r="S200" s="40"/>
      <c r="T200" s="113">
        <f>T171</f>
        <v>4.9345400000000001</v>
      </c>
      <c r="U200" s="107"/>
    </row>
    <row r="201" spans="5:21" ht="15" thickBot="1">
      <c r="E201" s="86"/>
      <c r="F201" s="29"/>
      <c r="G201" s="179"/>
      <c r="H201" s="79"/>
      <c r="I201" s="210"/>
      <c r="J201" s="79"/>
      <c r="K201" s="210"/>
      <c r="L201" s="79"/>
      <c r="M201" s="210"/>
      <c r="N201" s="79"/>
      <c r="O201" s="210"/>
      <c r="P201" s="79"/>
      <c r="Q201" s="210"/>
      <c r="R201" s="79"/>
      <c r="S201" s="40"/>
      <c r="T201" s="114"/>
      <c r="U201" s="107"/>
    </row>
    <row r="202" spans="5:21" ht="15" thickBot="1">
      <c r="E202" s="86"/>
      <c r="F202" s="89" t="s">
        <v>27</v>
      </c>
      <c r="G202" s="179"/>
      <c r="H202" s="81">
        <f>H179</f>
        <v>1.5335864511162594E-2</v>
      </c>
      <c r="I202" s="211"/>
      <c r="J202" s="81">
        <f>J179</f>
        <v>8.5032038991016846E-3</v>
      </c>
      <c r="K202" s="211"/>
      <c r="L202" s="81">
        <f>L179</f>
        <v>1.8390766800073051E-3</v>
      </c>
      <c r="M202" s="211"/>
      <c r="N202" s="81">
        <f>N179</f>
        <v>2.7304956563071452E-2</v>
      </c>
      <c r="O202" s="211"/>
      <c r="P202" s="81">
        <f>P179</f>
        <v>2.0654835562708532E-2</v>
      </c>
      <c r="Q202" s="211"/>
      <c r="R202" s="81">
        <f>R179</f>
        <v>2.5352799632470249E-2</v>
      </c>
      <c r="S202" s="95"/>
      <c r="T202" s="81">
        <f>T179</f>
        <v>-4.3260868687928777E-3</v>
      </c>
      <c r="U202" s="107"/>
    </row>
    <row r="203" spans="5:21" ht="15" thickBot="1">
      <c r="E203" s="86"/>
      <c r="F203" s="29"/>
      <c r="G203" s="179"/>
      <c r="H203" s="79"/>
      <c r="I203" s="210"/>
      <c r="J203" s="79"/>
      <c r="K203" s="210"/>
      <c r="L203" s="79"/>
      <c r="M203" s="210"/>
      <c r="N203" s="79"/>
      <c r="O203" s="210"/>
      <c r="P203" s="79"/>
      <c r="Q203" s="210"/>
      <c r="R203" s="79"/>
      <c r="S203" s="29"/>
      <c r="T203" s="79"/>
      <c r="U203" s="107"/>
    </row>
    <row r="204" spans="5:21" ht="15" thickBot="1">
      <c r="E204" s="86"/>
      <c r="F204" s="80" t="s">
        <v>26</v>
      </c>
      <c r="G204" s="179"/>
      <c r="H204" s="90">
        <f>(H198-H200)/H200</f>
        <v>-1.4324404573971947E-3</v>
      </c>
      <c r="I204" s="212"/>
      <c r="J204" s="97">
        <f>(J198-J200)/J200</f>
        <v>2.999990850011746E-2</v>
      </c>
      <c r="K204" s="212"/>
      <c r="L204" s="97">
        <f>(L198-L200)/L200</f>
        <v>8.4522051455043976E-3</v>
      </c>
      <c r="M204" s="212"/>
      <c r="N204" s="97">
        <f>(N198-N200)/N200</f>
        <v>8.1505868804233952E-3</v>
      </c>
      <c r="O204" s="212"/>
      <c r="P204" s="97">
        <f>(P198-P200)/P200</f>
        <v>-2.5710942231096344E-2</v>
      </c>
      <c r="Q204" s="212"/>
      <c r="R204" s="97">
        <f>(R198-R200)/R200</f>
        <v>-1.451642894870345E-2</v>
      </c>
      <c r="S204" s="115"/>
      <c r="T204" s="97">
        <f>(T196-T200)/T200</f>
        <v>-9.8854199175606693E-3</v>
      </c>
      <c r="U204" s="107"/>
    </row>
    <row r="205" spans="5:21" ht="15" thickBot="1">
      <c r="E205" s="86"/>
      <c r="F205" s="1"/>
      <c r="H205" s="1"/>
      <c r="J205" s="1"/>
      <c r="L205" s="1"/>
      <c r="N205" s="1"/>
      <c r="P205" s="1"/>
      <c r="R205" s="1"/>
      <c r="T205" s="1"/>
      <c r="U205" s="107"/>
    </row>
    <row r="206" spans="5:21" ht="15" thickBot="1">
      <c r="E206" s="86"/>
      <c r="F206" s="80" t="s">
        <v>28</v>
      </c>
      <c r="H206" s="91">
        <f>H198-H200+IF(H198&gt;H200,H198&lt;H200)</f>
        <v>-5.8949331999990306E-2</v>
      </c>
      <c r="I206" s="213"/>
      <c r="J206" s="91">
        <f>J198-J200</f>
        <v>0.34561906199999903</v>
      </c>
      <c r="K206" s="213"/>
      <c r="L206" s="91">
        <f>L198-L200</f>
        <v>8.8107609999998004E-2</v>
      </c>
      <c r="M206" s="213"/>
      <c r="N206" s="91">
        <f>N198-N200</f>
        <v>8.8040259999999648E-2</v>
      </c>
      <c r="O206" s="213"/>
      <c r="P206" s="91">
        <f>P198-P200</f>
        <v>-3.234593299999986</v>
      </c>
      <c r="Q206" s="213"/>
      <c r="R206" s="91">
        <f>R198-R200</f>
        <v>-1.4625801199999984</v>
      </c>
      <c r="S206" s="98"/>
      <c r="T206" s="91">
        <f>T196-T200</f>
        <v>-4.8779999999999824E-2</v>
      </c>
      <c r="U206" s="107"/>
    </row>
    <row r="207" spans="5:21" ht="15" thickBot="1">
      <c r="E207" s="92"/>
      <c r="F207" s="93"/>
      <c r="G207" s="198"/>
      <c r="H207" s="93"/>
      <c r="I207" s="198"/>
      <c r="J207" s="93"/>
      <c r="K207" s="198"/>
      <c r="L207" s="93"/>
      <c r="M207" s="198"/>
      <c r="N207" s="93"/>
      <c r="O207" s="198"/>
      <c r="P207" s="93"/>
      <c r="Q207" s="198"/>
      <c r="R207" s="93"/>
      <c r="S207" s="93"/>
      <c r="T207" s="93"/>
      <c r="U207" s="116"/>
    </row>
    <row r="210" spans="5:21">
      <c r="E210" s="84"/>
      <c r="F210" s="85"/>
      <c r="G210" s="197"/>
      <c r="H210" s="85"/>
      <c r="I210" s="197"/>
      <c r="J210" s="85"/>
      <c r="K210" s="197"/>
      <c r="L210" s="85"/>
      <c r="M210" s="197"/>
      <c r="N210" s="85"/>
      <c r="O210" s="197"/>
      <c r="P210" s="85"/>
      <c r="Q210" s="197"/>
      <c r="R210" s="85"/>
      <c r="S210" s="85"/>
      <c r="T210" s="85"/>
      <c r="U210" s="106"/>
    </row>
    <row r="211" spans="5:21">
      <c r="E211" s="86"/>
      <c r="F211" s="1"/>
      <c r="H211" s="1"/>
      <c r="J211" s="1"/>
      <c r="L211" s="1"/>
      <c r="N211" s="1"/>
      <c r="P211" s="1"/>
      <c r="R211" s="1"/>
      <c r="T211" s="1"/>
      <c r="U211" s="107"/>
    </row>
    <row r="212" spans="5:21" ht="34.799999999999997">
      <c r="E212" s="86"/>
      <c r="F212" s="1"/>
      <c r="H212" s="513" t="s">
        <v>9</v>
      </c>
      <c r="I212" s="513"/>
      <c r="J212" s="513"/>
      <c r="K212" s="513"/>
      <c r="L212" s="513"/>
      <c r="M212" s="513"/>
      <c r="N212" s="513"/>
      <c r="O212" s="513"/>
      <c r="P212" s="513"/>
      <c r="Q212" s="513"/>
      <c r="R212" s="513"/>
      <c r="S212" s="513"/>
      <c r="T212" s="513"/>
      <c r="U212" s="107"/>
    </row>
    <row r="213" spans="5:21">
      <c r="E213" s="86"/>
      <c r="F213" s="1"/>
      <c r="H213" s="1"/>
      <c r="J213" s="1"/>
      <c r="L213" s="1"/>
      <c r="N213" s="1"/>
      <c r="P213" s="1"/>
      <c r="R213" s="1"/>
      <c r="T213" s="1"/>
      <c r="U213" s="107"/>
    </row>
    <row r="214" spans="5:21">
      <c r="E214" s="86"/>
      <c r="F214" s="20" t="s">
        <v>10</v>
      </c>
      <c r="G214" s="194"/>
      <c r="H214" s="22" t="s">
        <v>3</v>
      </c>
      <c r="I214" s="179"/>
      <c r="J214" s="94" t="s">
        <v>11</v>
      </c>
      <c r="K214" s="179"/>
      <c r="L214" s="31" t="s">
        <v>12</v>
      </c>
      <c r="M214" s="179"/>
      <c r="N214" s="38" t="s">
        <v>13</v>
      </c>
      <c r="O214" s="179"/>
      <c r="P214" s="39" t="s">
        <v>14</v>
      </c>
      <c r="Q214" s="179"/>
      <c r="R214" s="99" t="s">
        <v>15</v>
      </c>
      <c r="S214" s="29"/>
      <c r="T214" s="56" t="s">
        <v>16</v>
      </c>
      <c r="U214" s="107"/>
    </row>
    <row r="215" spans="5:21">
      <c r="E215" s="86"/>
      <c r="F215" s="69" t="s">
        <v>30</v>
      </c>
      <c r="G215" s="195"/>
      <c r="H215" s="70">
        <v>8406</v>
      </c>
      <c r="I215" s="204"/>
      <c r="J215" s="70">
        <v>2455</v>
      </c>
      <c r="K215" s="204"/>
      <c r="L215" s="70">
        <v>2149.5</v>
      </c>
      <c r="M215" s="204"/>
      <c r="N215" s="70">
        <v>2238.5</v>
      </c>
      <c r="O215" s="204"/>
      <c r="P215" s="70">
        <v>25560</v>
      </c>
      <c r="Q215" s="204"/>
      <c r="R215" s="70">
        <v>20550</v>
      </c>
      <c r="S215" s="40"/>
      <c r="T215" s="108">
        <v>4.9318</v>
      </c>
      <c r="U215" s="107"/>
    </row>
    <row r="216" spans="5:21">
      <c r="E216" s="86"/>
      <c r="F216" s="69">
        <v>45174</v>
      </c>
      <c r="G216" s="195"/>
      <c r="H216" s="71">
        <v>8430</v>
      </c>
      <c r="I216" s="204"/>
      <c r="J216" s="71">
        <v>2456</v>
      </c>
      <c r="K216" s="204">
        <v>2143</v>
      </c>
      <c r="L216" s="71">
        <v>2136.5</v>
      </c>
      <c r="M216" s="204"/>
      <c r="N216" s="71">
        <v>2274</v>
      </c>
      <c r="O216" s="204"/>
      <c r="P216" s="71">
        <v>26400</v>
      </c>
      <c r="Q216" s="204"/>
      <c r="R216" s="71">
        <v>20800</v>
      </c>
      <c r="S216" s="40"/>
      <c r="T216" s="109">
        <v>4.9176000000000002</v>
      </c>
      <c r="U216" s="107"/>
    </row>
    <row r="217" spans="5:21">
      <c r="E217" s="86"/>
      <c r="F217" s="69">
        <v>45175</v>
      </c>
      <c r="G217" s="195"/>
      <c r="H217" s="71">
        <v>8395</v>
      </c>
      <c r="I217" s="204"/>
      <c r="J217" s="71">
        <v>2435.5</v>
      </c>
      <c r="K217" s="204"/>
      <c r="L217" s="71">
        <v>2158</v>
      </c>
      <c r="M217" s="204"/>
      <c r="N217" s="71">
        <v>2300</v>
      </c>
      <c r="O217" s="204"/>
      <c r="P217" s="71">
        <v>26100</v>
      </c>
      <c r="Q217" s="204"/>
      <c r="R217" s="71">
        <v>20550</v>
      </c>
      <c r="S217" s="40"/>
      <c r="T217" s="109">
        <v>4.9705000000000004</v>
      </c>
      <c r="U217" s="107"/>
    </row>
    <row r="218" spans="5:21">
      <c r="E218" s="86"/>
      <c r="F218" s="69">
        <v>45176</v>
      </c>
      <c r="G218" s="195"/>
      <c r="H218" s="71">
        <v>8242.5</v>
      </c>
      <c r="I218" s="204"/>
      <c r="J218" s="71">
        <v>2428.5</v>
      </c>
      <c r="K218" s="204">
        <v>2147</v>
      </c>
      <c r="L218" s="71">
        <v>2135</v>
      </c>
      <c r="M218" s="204"/>
      <c r="N218" s="71">
        <v>2287</v>
      </c>
      <c r="O218" s="204"/>
      <c r="P218" s="71">
        <v>25725</v>
      </c>
      <c r="Q218" s="204"/>
      <c r="R218" s="71">
        <v>20130</v>
      </c>
      <c r="S218" s="40"/>
      <c r="T218" s="109" t="s">
        <v>31</v>
      </c>
      <c r="U218" s="107"/>
    </row>
    <row r="219" spans="5:21">
      <c r="E219" s="86"/>
      <c r="F219" s="72">
        <v>45177</v>
      </c>
      <c r="G219" s="195"/>
      <c r="H219" s="73">
        <v>8225</v>
      </c>
      <c r="I219" s="204"/>
      <c r="J219" s="73">
        <v>2406</v>
      </c>
      <c r="K219" s="204">
        <v>2166</v>
      </c>
      <c r="L219" s="73">
        <v>2132.5</v>
      </c>
      <c r="M219" s="204"/>
      <c r="N219" s="73">
        <v>2285</v>
      </c>
      <c r="O219" s="204">
        <v>27925</v>
      </c>
      <c r="P219" s="73">
        <v>25335</v>
      </c>
      <c r="Q219" s="204"/>
      <c r="R219" s="73">
        <v>19905</v>
      </c>
      <c r="S219" s="40"/>
      <c r="T219" s="110">
        <v>4.9762000000000004</v>
      </c>
      <c r="U219" s="107"/>
    </row>
    <row r="220" spans="5:21">
      <c r="E220" s="86"/>
      <c r="F220" s="1"/>
      <c r="H220" s="1"/>
      <c r="J220" s="1"/>
      <c r="L220" s="1"/>
      <c r="N220" s="1"/>
      <c r="P220" s="1"/>
      <c r="R220" s="1"/>
      <c r="T220" s="111"/>
      <c r="U220" s="107"/>
    </row>
    <row r="221" spans="5:21">
      <c r="E221" s="86"/>
      <c r="F221" s="28" t="s">
        <v>17</v>
      </c>
      <c r="G221" s="179"/>
      <c r="H221" s="74">
        <f>AVERAGE(H215:H219)</f>
        <v>8339.7000000000007</v>
      </c>
      <c r="I221" s="194"/>
      <c r="J221" s="74">
        <f>AVERAGE(J215:J219)</f>
        <v>2436.1999999999998</v>
      </c>
      <c r="K221" s="194"/>
      <c r="L221" s="74">
        <f>AVERAGE(L215:L219)</f>
        <v>2142.3000000000002</v>
      </c>
      <c r="M221" s="194"/>
      <c r="N221" s="74">
        <f>AVERAGE(N215:N219)</f>
        <v>2276.9</v>
      </c>
      <c r="O221" s="194"/>
      <c r="P221" s="74">
        <f>AVERAGE(P215:P219)</f>
        <v>25824</v>
      </c>
      <c r="Q221" s="194"/>
      <c r="R221" s="74">
        <f>AVERAGE(R215:R219)</f>
        <v>20387</v>
      </c>
      <c r="S221" s="21"/>
      <c r="T221" s="112">
        <f>AVERAGE(T215:T219)</f>
        <v>4.9490250000000007</v>
      </c>
      <c r="U221" s="107"/>
    </row>
    <row r="222" spans="5:21">
      <c r="E222" s="86"/>
      <c r="F222" s="29"/>
      <c r="G222" s="179"/>
      <c r="H222" s="29"/>
      <c r="I222" s="179"/>
      <c r="J222" s="29"/>
      <c r="K222" s="179"/>
      <c r="L222" s="29"/>
      <c r="M222" s="179"/>
      <c r="N222" s="29"/>
      <c r="O222" s="179"/>
      <c r="P222" s="29"/>
      <c r="Q222" s="179"/>
      <c r="R222" s="29"/>
      <c r="S222" s="29"/>
      <c r="T222" s="79"/>
      <c r="U222" s="107"/>
    </row>
    <row r="223" spans="5:21" ht="15.6">
      <c r="E223" s="86"/>
      <c r="F223" s="87" t="s">
        <v>18</v>
      </c>
      <c r="G223" s="173"/>
      <c r="H223" s="88">
        <f>H221*T221*0.001</f>
        <v>41.273383792500013</v>
      </c>
      <c r="I223" s="209"/>
      <c r="J223" s="88">
        <f>J221*T221*0.001</f>
        <v>12.056814705000001</v>
      </c>
      <c r="K223" s="209"/>
      <c r="L223" s="88">
        <f>L221*T221*0.001</f>
        <v>10.602296257500003</v>
      </c>
      <c r="M223" s="209"/>
      <c r="N223" s="88">
        <f>N221*T221*0.001</f>
        <v>11.268435022500002</v>
      </c>
      <c r="O223" s="209"/>
      <c r="P223" s="88">
        <f>P221*T221*0.001</f>
        <v>127.80362160000001</v>
      </c>
      <c r="Q223" s="209"/>
      <c r="R223" s="88">
        <f>R221*T221*0.001</f>
        <v>100.89577267500002</v>
      </c>
      <c r="S223" s="29"/>
      <c r="T223" s="79"/>
      <c r="U223" s="107"/>
    </row>
    <row r="224" spans="5:21">
      <c r="E224" s="86"/>
      <c r="F224" s="29"/>
      <c r="G224" s="179"/>
      <c r="H224" s="79"/>
      <c r="I224" s="210"/>
      <c r="J224" s="79"/>
      <c r="K224" s="210"/>
      <c r="L224" s="79"/>
      <c r="M224" s="210"/>
      <c r="N224" s="79"/>
      <c r="O224" s="210"/>
      <c r="P224" s="79"/>
      <c r="Q224" s="210"/>
      <c r="R224" s="79"/>
      <c r="S224" s="29"/>
      <c r="T224" s="79"/>
      <c r="U224" s="107"/>
    </row>
    <row r="225" spans="5:21">
      <c r="E225" s="86"/>
      <c r="F225" s="31" t="s">
        <v>19</v>
      </c>
      <c r="G225" s="179"/>
      <c r="H225" s="78">
        <f>H198</f>
        <v>41.094127360000009</v>
      </c>
      <c r="I225" s="210"/>
      <c r="J225" s="78">
        <f>J198</f>
        <v>11.8662896</v>
      </c>
      <c r="K225" s="210"/>
      <c r="L225" s="78">
        <f>L198</f>
        <v>10.51232336</v>
      </c>
      <c r="M225" s="210"/>
      <c r="N225" s="78">
        <f>N198</f>
        <v>10.889748320000001</v>
      </c>
      <c r="O225" s="210"/>
      <c r="P225" s="78">
        <f>P198</f>
        <v>122.57150400000002</v>
      </c>
      <c r="Q225" s="210"/>
      <c r="R225" s="78">
        <f>R198</f>
        <v>99.29085760000001</v>
      </c>
      <c r="S225" s="40"/>
      <c r="T225" s="113">
        <f>T196</f>
        <v>4.8857600000000003</v>
      </c>
      <c r="U225" s="107"/>
    </row>
    <row r="226" spans="5:21" ht="15" thickBot="1">
      <c r="E226" s="86"/>
      <c r="F226" s="29"/>
      <c r="G226" s="179"/>
      <c r="H226" s="79"/>
      <c r="I226" s="210"/>
      <c r="J226" s="79"/>
      <c r="K226" s="210"/>
      <c r="L226" s="79"/>
      <c r="M226" s="210"/>
      <c r="N226" s="79"/>
      <c r="O226" s="210"/>
      <c r="P226" s="79"/>
      <c r="Q226" s="210"/>
      <c r="R226" s="79"/>
      <c r="S226" s="40"/>
      <c r="T226" s="114"/>
      <c r="U226" s="107"/>
    </row>
    <row r="227" spans="5:21" ht="15" thickBot="1">
      <c r="E227" s="86"/>
      <c r="F227" s="89" t="s">
        <v>27</v>
      </c>
      <c r="G227" s="179"/>
      <c r="H227" s="81">
        <f>H204</f>
        <v>-1.4324404573971947E-3</v>
      </c>
      <c r="I227" s="211"/>
      <c r="J227" s="81">
        <f>J204</f>
        <v>2.999990850011746E-2</v>
      </c>
      <c r="K227" s="211"/>
      <c r="L227" s="81">
        <f>L204</f>
        <v>8.4522051455043976E-3</v>
      </c>
      <c r="M227" s="211"/>
      <c r="N227" s="81">
        <f>N204</f>
        <v>8.1505868804233952E-3</v>
      </c>
      <c r="O227" s="211"/>
      <c r="P227" s="81">
        <f>P204</f>
        <v>-2.5710942231096344E-2</v>
      </c>
      <c r="Q227" s="211"/>
      <c r="R227" s="81">
        <f>R204</f>
        <v>-1.451642894870345E-2</v>
      </c>
      <c r="S227" s="95"/>
      <c r="T227" s="81">
        <f>T204</f>
        <v>-9.8854199175606693E-3</v>
      </c>
      <c r="U227" s="107"/>
    </row>
    <row r="228" spans="5:21" ht="15" thickBot="1">
      <c r="E228" s="86"/>
      <c r="F228" s="29"/>
      <c r="G228" s="179"/>
      <c r="H228" s="79"/>
      <c r="I228" s="210"/>
      <c r="J228" s="79"/>
      <c r="K228" s="210"/>
      <c r="L228" s="79"/>
      <c r="M228" s="210"/>
      <c r="N228" s="79"/>
      <c r="O228" s="210"/>
      <c r="P228" s="79"/>
      <c r="Q228" s="210"/>
      <c r="R228" s="79"/>
      <c r="S228" s="29"/>
      <c r="T228" s="79"/>
      <c r="U228" s="107"/>
    </row>
    <row r="229" spans="5:21" ht="15" thickBot="1">
      <c r="E229" s="86"/>
      <c r="F229" s="80" t="s">
        <v>26</v>
      </c>
      <c r="G229" s="179"/>
      <c r="H229" s="90">
        <f>(H223-H225)/H225</f>
        <v>4.3620936619398337E-3</v>
      </c>
      <c r="I229" s="212"/>
      <c r="J229" s="97">
        <f>(J223-J225)/J225</f>
        <v>1.6055996560205371E-2</v>
      </c>
      <c r="K229" s="212"/>
      <c r="L229" s="97">
        <f>(L223-L225)/L225</f>
        <v>8.558802314087368E-3</v>
      </c>
      <c r="M229" s="212"/>
      <c r="N229" s="97">
        <f>(N223-N225)/N225</f>
        <v>3.4774605562234093E-2</v>
      </c>
      <c r="O229" s="212"/>
      <c r="P229" s="97">
        <f>(P223-P225)/P225</f>
        <v>4.2686247857413859E-2</v>
      </c>
      <c r="Q229" s="212"/>
      <c r="R229" s="97">
        <f>(R223-R225)/R225</f>
        <v>1.6163774931479774E-2</v>
      </c>
      <c r="S229" s="115"/>
      <c r="T229" s="97">
        <f>(T221-T225)/T225</f>
        <v>1.2948855449305808E-2</v>
      </c>
      <c r="U229" s="107"/>
    </row>
    <row r="230" spans="5:21" ht="15" thickBot="1">
      <c r="E230" s="86"/>
      <c r="F230" s="1"/>
      <c r="H230" s="1"/>
      <c r="J230" s="1"/>
      <c r="L230" s="1"/>
      <c r="N230" s="1"/>
      <c r="P230" s="1"/>
      <c r="R230" s="1"/>
      <c r="T230" s="1"/>
      <c r="U230" s="107"/>
    </row>
    <row r="231" spans="5:21" ht="15" thickBot="1">
      <c r="E231" s="86"/>
      <c r="F231" s="80" t="s">
        <v>28</v>
      </c>
      <c r="H231" s="91">
        <f>H223-H225+IF(H223&gt;H225,H223&lt;H225)</f>
        <v>0.17925643250000434</v>
      </c>
      <c r="I231" s="213"/>
      <c r="J231" s="91">
        <f>J223-J225</f>
        <v>0.19052510500000075</v>
      </c>
      <c r="K231" s="213"/>
      <c r="L231" s="91">
        <f>L223-L225</f>
        <v>8.9972897500002702E-2</v>
      </c>
      <c r="M231" s="213"/>
      <c r="N231" s="91">
        <f>N223-N225</f>
        <v>0.37868670250000136</v>
      </c>
      <c r="O231" s="213"/>
      <c r="P231" s="91">
        <f>P223-P225</f>
        <v>5.2321175999999952</v>
      </c>
      <c r="Q231" s="213"/>
      <c r="R231" s="91">
        <f>R223-R225</f>
        <v>1.6049150750000081</v>
      </c>
      <c r="S231" s="98"/>
      <c r="T231" s="91">
        <f>T221-T225</f>
        <v>6.3265000000000349E-2</v>
      </c>
      <c r="U231" s="107"/>
    </row>
    <row r="232" spans="5:21" ht="15" thickBot="1">
      <c r="E232" s="92"/>
      <c r="F232" s="93"/>
      <c r="G232" s="198"/>
      <c r="H232" s="93"/>
      <c r="I232" s="198"/>
      <c r="J232" s="93"/>
      <c r="K232" s="198"/>
      <c r="L232" s="93"/>
      <c r="M232" s="198"/>
      <c r="N232" s="93"/>
      <c r="O232" s="198"/>
      <c r="P232" s="93"/>
      <c r="Q232" s="198"/>
      <c r="R232" s="93"/>
      <c r="S232" s="93"/>
      <c r="T232" s="93"/>
      <c r="U232" s="116"/>
    </row>
    <row r="234" spans="5:21">
      <c r="E234" s="84"/>
      <c r="F234" s="85"/>
      <c r="G234" s="197"/>
      <c r="H234" s="85"/>
      <c r="I234" s="197"/>
      <c r="J234" s="85"/>
      <c r="K234" s="197"/>
      <c r="L234" s="85"/>
      <c r="M234" s="197"/>
      <c r="N234" s="85"/>
      <c r="O234" s="197"/>
      <c r="P234" s="85"/>
      <c r="Q234" s="197"/>
      <c r="R234" s="85"/>
      <c r="S234" s="85"/>
      <c r="T234" s="85"/>
      <c r="U234" s="106"/>
    </row>
    <row r="235" spans="5:21">
      <c r="E235" s="86"/>
      <c r="F235" s="1"/>
      <c r="H235" s="1"/>
      <c r="J235" s="1"/>
      <c r="L235" s="1"/>
      <c r="N235" s="1"/>
      <c r="P235" s="1"/>
      <c r="R235" s="1"/>
      <c r="T235" s="1"/>
      <c r="U235" s="107"/>
    </row>
    <row r="236" spans="5:21" ht="34.799999999999997">
      <c r="E236" s="86"/>
      <c r="F236" s="1"/>
      <c r="H236" s="513" t="s">
        <v>9</v>
      </c>
      <c r="I236" s="513"/>
      <c r="J236" s="513"/>
      <c r="K236" s="513"/>
      <c r="L236" s="513"/>
      <c r="M236" s="513"/>
      <c r="N236" s="513"/>
      <c r="O236" s="513"/>
      <c r="P236" s="513"/>
      <c r="Q236" s="513"/>
      <c r="R236" s="513"/>
      <c r="S236" s="513"/>
      <c r="T236" s="513"/>
      <c r="U236" s="107"/>
    </row>
    <row r="237" spans="5:21">
      <c r="E237" s="86"/>
      <c r="F237" s="1"/>
      <c r="H237" s="1"/>
      <c r="J237" s="1"/>
      <c r="L237" s="1"/>
      <c r="N237" s="1"/>
      <c r="P237" s="1"/>
      <c r="R237" s="1"/>
      <c r="T237" s="1"/>
      <c r="U237" s="107"/>
    </row>
    <row r="238" spans="5:21">
      <c r="E238" s="86"/>
      <c r="F238" s="20" t="s">
        <v>10</v>
      </c>
      <c r="G238" s="194"/>
      <c r="H238" s="22" t="s">
        <v>3</v>
      </c>
      <c r="I238" s="179"/>
      <c r="J238" s="94" t="s">
        <v>11</v>
      </c>
      <c r="K238" s="179"/>
      <c r="L238" s="31" t="s">
        <v>12</v>
      </c>
      <c r="M238" s="179"/>
      <c r="N238" s="38" t="s">
        <v>13</v>
      </c>
      <c r="O238" s="179"/>
      <c r="P238" s="39" t="s">
        <v>14</v>
      </c>
      <c r="Q238" s="179"/>
      <c r="R238" s="99" t="s">
        <v>15</v>
      </c>
      <c r="S238" s="29"/>
      <c r="T238" s="56" t="s">
        <v>16</v>
      </c>
      <c r="U238" s="107"/>
    </row>
    <row r="239" spans="5:21">
      <c r="E239" s="86"/>
      <c r="F239" s="69">
        <v>45180</v>
      </c>
      <c r="G239" s="195"/>
      <c r="H239" s="70">
        <v>8332.5</v>
      </c>
      <c r="I239" s="204"/>
      <c r="J239" s="70">
        <v>2437.5</v>
      </c>
      <c r="K239" s="204"/>
      <c r="L239" s="70">
        <v>2154</v>
      </c>
      <c r="M239" s="204"/>
      <c r="N239" s="70">
        <v>2314</v>
      </c>
      <c r="O239" s="204"/>
      <c r="P239" s="70">
        <v>25550</v>
      </c>
      <c r="Q239" s="204"/>
      <c r="R239" s="70">
        <v>20050</v>
      </c>
      <c r="S239" s="40"/>
      <c r="T239" s="108">
        <v>4.9835000000000003</v>
      </c>
      <c r="U239" s="107"/>
    </row>
    <row r="240" spans="5:21">
      <c r="E240" s="86"/>
      <c r="F240" s="69">
        <v>45181</v>
      </c>
      <c r="G240" s="195"/>
      <c r="H240" s="71">
        <v>8337.5</v>
      </c>
      <c r="I240" s="204"/>
      <c r="J240" s="71">
        <v>2474</v>
      </c>
      <c r="K240" s="204">
        <v>2143</v>
      </c>
      <c r="L240" s="71">
        <v>2153</v>
      </c>
      <c r="M240" s="204"/>
      <c r="N240" s="71">
        <v>2288</v>
      </c>
      <c r="O240" s="204"/>
      <c r="P240" s="71">
        <v>25205</v>
      </c>
      <c r="Q240" s="204"/>
      <c r="R240" s="71">
        <v>19830</v>
      </c>
      <c r="S240" s="40"/>
      <c r="T240" s="109">
        <v>4.9366000000000003</v>
      </c>
      <c r="U240" s="107"/>
    </row>
    <row r="241" spans="5:21">
      <c r="E241" s="86"/>
      <c r="F241" s="69">
        <v>45182</v>
      </c>
      <c r="G241" s="195"/>
      <c r="H241" s="71">
        <v>8353</v>
      </c>
      <c r="I241" s="204"/>
      <c r="J241" s="71">
        <v>2453.5</v>
      </c>
      <c r="K241" s="204"/>
      <c r="L241" s="71">
        <v>2156.5</v>
      </c>
      <c r="M241" s="204"/>
      <c r="N241" s="71">
        <v>2260</v>
      </c>
      <c r="O241" s="204"/>
      <c r="P241" s="71">
        <v>25200</v>
      </c>
      <c r="Q241" s="204"/>
      <c r="R241" s="71">
        <v>19485</v>
      </c>
      <c r="S241" s="40"/>
      <c r="T241" s="109">
        <v>4.9504999999999999</v>
      </c>
      <c r="U241" s="107"/>
    </row>
    <row r="242" spans="5:21">
      <c r="E242" s="86"/>
      <c r="F242" s="69">
        <v>45183</v>
      </c>
      <c r="G242" s="195"/>
      <c r="H242" s="71">
        <v>8423</v>
      </c>
      <c r="I242" s="204"/>
      <c r="J242" s="71">
        <v>2551</v>
      </c>
      <c r="K242" s="204">
        <v>2147</v>
      </c>
      <c r="L242" s="71">
        <v>2192.5</v>
      </c>
      <c r="M242" s="204"/>
      <c r="N242" s="71">
        <v>2279</v>
      </c>
      <c r="O242" s="204"/>
      <c r="P242" s="71">
        <v>25650</v>
      </c>
      <c r="Q242" s="204"/>
      <c r="R242" s="71">
        <v>20255</v>
      </c>
      <c r="S242" s="40"/>
      <c r="T242" s="109">
        <v>4.9170999999999996</v>
      </c>
      <c r="U242" s="107"/>
    </row>
    <row r="243" spans="5:21">
      <c r="E243" s="86"/>
      <c r="F243" s="72">
        <v>45184</v>
      </c>
      <c r="G243" s="195"/>
      <c r="H243" s="73">
        <v>8376.5</v>
      </c>
      <c r="I243" s="204"/>
      <c r="J243" s="73">
        <v>2532.5</v>
      </c>
      <c r="K243" s="204">
        <v>2166</v>
      </c>
      <c r="L243" s="73">
        <v>2155.5</v>
      </c>
      <c r="M243" s="204"/>
      <c r="N243" s="73">
        <v>2281</v>
      </c>
      <c r="O243" s="204">
        <v>27925</v>
      </c>
      <c r="P243" s="73">
        <v>25600</v>
      </c>
      <c r="Q243" s="204"/>
      <c r="R243" s="73">
        <v>25600</v>
      </c>
      <c r="S243" s="40"/>
      <c r="T243" s="110">
        <v>4.8750999999999998</v>
      </c>
      <c r="U243" s="107"/>
    </row>
    <row r="244" spans="5:21">
      <c r="E244" s="86"/>
      <c r="F244" s="1"/>
      <c r="H244" s="1"/>
      <c r="J244" s="1"/>
      <c r="L244" s="1"/>
      <c r="N244" s="1"/>
      <c r="P244" s="1"/>
      <c r="R244" s="1"/>
      <c r="T244" s="111"/>
      <c r="U244" s="107"/>
    </row>
    <row r="245" spans="5:21">
      <c r="E245" s="86"/>
      <c r="F245" s="28" t="s">
        <v>17</v>
      </c>
      <c r="G245" s="179"/>
      <c r="H245" s="74">
        <f>AVERAGE(H239:H243)</f>
        <v>8364.5</v>
      </c>
      <c r="I245" s="194"/>
      <c r="J245" s="74">
        <f>AVERAGE(J239:J243)</f>
        <v>2489.6999999999998</v>
      </c>
      <c r="K245" s="194"/>
      <c r="L245" s="74">
        <f>AVERAGE(L239:L243)</f>
        <v>2162.3000000000002</v>
      </c>
      <c r="M245" s="194"/>
      <c r="N245" s="74">
        <f>AVERAGE(N239:N243)</f>
        <v>2284.4</v>
      </c>
      <c r="O245" s="194"/>
      <c r="P245" s="74">
        <f>AVERAGE(P239:P243)</f>
        <v>25441</v>
      </c>
      <c r="Q245" s="194"/>
      <c r="R245" s="74">
        <f>AVERAGE(R239:R243)</f>
        <v>21044</v>
      </c>
      <c r="S245" s="21"/>
      <c r="T245" s="112">
        <f>AVERAGE(T239:T243)</f>
        <v>4.9325600000000005</v>
      </c>
      <c r="U245" s="107"/>
    </row>
    <row r="246" spans="5:21">
      <c r="E246" s="86"/>
      <c r="F246" s="29"/>
      <c r="G246" s="179"/>
      <c r="H246" s="29"/>
      <c r="I246" s="179"/>
      <c r="J246" s="29"/>
      <c r="K246" s="179"/>
      <c r="L246" s="29"/>
      <c r="M246" s="179"/>
      <c r="N246" s="29"/>
      <c r="O246" s="179"/>
      <c r="P246" s="29"/>
      <c r="Q246" s="179"/>
      <c r="R246" s="29"/>
      <c r="S246" s="29"/>
      <c r="T246" s="79"/>
      <c r="U246" s="107"/>
    </row>
    <row r="247" spans="5:21" ht="15.6">
      <c r="E247" s="86"/>
      <c r="F247" s="87" t="s">
        <v>18</v>
      </c>
      <c r="G247" s="173"/>
      <c r="H247" s="88">
        <f>H245*T245*0.001</f>
        <v>41.25839812000001</v>
      </c>
      <c r="I247" s="209"/>
      <c r="J247" s="88">
        <f>J245*T245*0.001</f>
        <v>12.280594632</v>
      </c>
      <c r="K247" s="209"/>
      <c r="L247" s="88">
        <f>L245*T245*0.001</f>
        <v>10.665674488000002</v>
      </c>
      <c r="M247" s="209"/>
      <c r="N247" s="88">
        <f>N245*T245*0.001</f>
        <v>11.267940064000003</v>
      </c>
      <c r="O247" s="209"/>
      <c r="P247" s="88">
        <f>P245*T245*0.001</f>
        <v>125.48925896000002</v>
      </c>
      <c r="Q247" s="209"/>
      <c r="R247" s="88">
        <f>R245*T245*0.001</f>
        <v>103.80079264000001</v>
      </c>
      <c r="S247" s="29"/>
      <c r="T247" s="79"/>
      <c r="U247" s="107"/>
    </row>
    <row r="248" spans="5:21">
      <c r="E248" s="86"/>
      <c r="F248" s="29"/>
      <c r="G248" s="179"/>
      <c r="H248" s="79"/>
      <c r="I248" s="210"/>
      <c r="J248" s="79"/>
      <c r="K248" s="210"/>
      <c r="L248" s="79"/>
      <c r="M248" s="210"/>
      <c r="N248" s="79"/>
      <c r="O248" s="210"/>
      <c r="P248" s="79"/>
      <c r="Q248" s="210"/>
      <c r="R248" s="79"/>
      <c r="S248" s="29"/>
      <c r="T248" s="79"/>
      <c r="U248" s="107"/>
    </row>
    <row r="249" spans="5:21">
      <c r="E249" s="86"/>
      <c r="F249" s="31" t="s">
        <v>19</v>
      </c>
      <c r="G249" s="179"/>
      <c r="H249" s="78">
        <f>H223</f>
        <v>41.273383792500013</v>
      </c>
      <c r="I249" s="210"/>
      <c r="J249" s="78">
        <f>J223</f>
        <v>12.056814705000001</v>
      </c>
      <c r="K249" s="210"/>
      <c r="L249" s="78">
        <f>L223</f>
        <v>10.602296257500003</v>
      </c>
      <c r="M249" s="210"/>
      <c r="N249" s="78">
        <f>N223</f>
        <v>11.268435022500002</v>
      </c>
      <c r="O249" s="210"/>
      <c r="P249" s="78">
        <f>P223</f>
        <v>127.80362160000001</v>
      </c>
      <c r="Q249" s="210"/>
      <c r="R249" s="78">
        <f>R223</f>
        <v>100.89577267500002</v>
      </c>
      <c r="S249" s="40"/>
      <c r="T249" s="113">
        <f>T221</f>
        <v>4.9490250000000007</v>
      </c>
      <c r="U249" s="107"/>
    </row>
    <row r="250" spans="5:21" ht="15" thickBot="1">
      <c r="E250" s="86"/>
      <c r="F250" s="29"/>
      <c r="G250" s="179"/>
      <c r="H250" s="79"/>
      <c r="I250" s="210"/>
      <c r="J250" s="79"/>
      <c r="K250" s="210"/>
      <c r="L250" s="79"/>
      <c r="M250" s="210"/>
      <c r="N250" s="79"/>
      <c r="O250" s="210"/>
      <c r="P250" s="79"/>
      <c r="Q250" s="210"/>
      <c r="R250" s="79"/>
      <c r="S250" s="40"/>
      <c r="T250" s="114"/>
      <c r="U250" s="107"/>
    </row>
    <row r="251" spans="5:21" ht="15" thickBot="1">
      <c r="E251" s="86"/>
      <c r="F251" s="89" t="s">
        <v>27</v>
      </c>
      <c r="G251" s="179"/>
      <c r="H251" s="81">
        <f>H229</f>
        <v>4.3620936619398337E-3</v>
      </c>
      <c r="I251" s="211"/>
      <c r="J251" s="81">
        <f>J229</f>
        <v>1.6055996560205371E-2</v>
      </c>
      <c r="K251" s="211"/>
      <c r="L251" s="81">
        <f>L229</f>
        <v>8.558802314087368E-3</v>
      </c>
      <c r="M251" s="211"/>
      <c r="N251" s="81">
        <f>N229</f>
        <v>3.4774605562234093E-2</v>
      </c>
      <c r="O251" s="211"/>
      <c r="P251" s="81">
        <f>P229</f>
        <v>4.2686247857413859E-2</v>
      </c>
      <c r="Q251" s="211"/>
      <c r="R251" s="81">
        <f>R229</f>
        <v>1.6163774931479774E-2</v>
      </c>
      <c r="S251" s="95"/>
      <c r="T251" s="81">
        <f>T229</f>
        <v>1.2948855449305808E-2</v>
      </c>
      <c r="U251" s="107"/>
    </row>
    <row r="252" spans="5:21" ht="15" thickBot="1">
      <c r="E252" s="86"/>
      <c r="F252" s="29"/>
      <c r="G252" s="179"/>
      <c r="H252" s="79"/>
      <c r="I252" s="210"/>
      <c r="J252" s="79"/>
      <c r="K252" s="210"/>
      <c r="L252" s="79"/>
      <c r="M252" s="210"/>
      <c r="N252" s="79"/>
      <c r="O252" s="210"/>
      <c r="P252" s="79"/>
      <c r="Q252" s="210"/>
      <c r="R252" s="79"/>
      <c r="S252" s="29"/>
      <c r="T252" s="79"/>
      <c r="U252" s="107"/>
    </row>
    <row r="253" spans="5:21" ht="15" thickBot="1">
      <c r="E253" s="86"/>
      <c r="F253" s="80" t="s">
        <v>26</v>
      </c>
      <c r="G253" s="179"/>
      <c r="H253" s="90">
        <f>(H247-H249)/H249</f>
        <v>-3.6308320576144786E-4</v>
      </c>
      <c r="I253" s="212"/>
      <c r="J253" s="97">
        <f>(J247-J249)/J249</f>
        <v>1.8560451700995011E-2</v>
      </c>
      <c r="K253" s="212"/>
      <c r="L253" s="97">
        <f>(L247-L249)/L249</f>
        <v>5.9777833934008678E-3</v>
      </c>
      <c r="M253" s="212"/>
      <c r="N253" s="97">
        <f>(N247-N249)/N249</f>
        <v>-4.3924333681726471E-5</v>
      </c>
      <c r="O253" s="212"/>
      <c r="P253" s="97">
        <f>(P247-P249)/P249</f>
        <v>-1.8108740668112636E-2</v>
      </c>
      <c r="Q253" s="212"/>
      <c r="R253" s="97">
        <f>(R247-R249)/R249</f>
        <v>2.8792286217555283E-2</v>
      </c>
      <c r="S253" s="115"/>
      <c r="T253" s="97">
        <f>(T245-T249)/T249</f>
        <v>-3.326917928278837E-3</v>
      </c>
      <c r="U253" s="107"/>
    </row>
    <row r="254" spans="5:21" ht="15" thickBot="1">
      <c r="E254" s="86"/>
      <c r="F254" s="1"/>
      <c r="H254" s="1"/>
      <c r="J254" s="1"/>
      <c r="L254" s="1"/>
      <c r="N254" s="1"/>
      <c r="P254" s="1"/>
      <c r="R254" s="1"/>
      <c r="T254" s="1"/>
      <c r="U254" s="107"/>
    </row>
    <row r="255" spans="5:21" ht="15" thickBot="1">
      <c r="E255" s="86"/>
      <c r="F255" s="80" t="s">
        <v>28</v>
      </c>
      <c r="H255" s="91">
        <f>H247-H249+IF(H247&gt;H249,H247&lt;H249)</f>
        <v>-1.4985672500003488E-2</v>
      </c>
      <c r="I255" s="213"/>
      <c r="J255" s="91">
        <f>J247-J249</f>
        <v>0.22377992699999893</v>
      </c>
      <c r="K255" s="213"/>
      <c r="L255" s="91">
        <f>L247-L249</f>
        <v>6.3378230499999688E-2</v>
      </c>
      <c r="M255" s="213"/>
      <c r="N255" s="91">
        <f>N247-N249</f>
        <v>-4.9495849999914299E-4</v>
      </c>
      <c r="O255" s="213"/>
      <c r="P255" s="91">
        <f>P247-P249</f>
        <v>-2.3143626399999988</v>
      </c>
      <c r="Q255" s="213"/>
      <c r="R255" s="91">
        <f>R247-R249</f>
        <v>2.9050199649999939</v>
      </c>
      <c r="S255" s="98"/>
      <c r="T255" s="91">
        <f>T245-T249</f>
        <v>-1.6465000000000174E-2</v>
      </c>
      <c r="U255" s="107"/>
    </row>
    <row r="256" spans="5:21" ht="15" thickBot="1">
      <c r="E256" s="92"/>
      <c r="F256" s="93"/>
      <c r="G256" s="198"/>
      <c r="H256" s="93"/>
      <c r="I256" s="198"/>
      <c r="J256" s="93"/>
      <c r="K256" s="198"/>
      <c r="L256" s="93"/>
      <c r="M256" s="198"/>
      <c r="N256" s="93"/>
      <c r="O256" s="198"/>
      <c r="P256" s="93"/>
      <c r="Q256" s="198"/>
      <c r="R256" s="93"/>
      <c r="S256" s="93"/>
      <c r="T256" s="93"/>
      <c r="U256" s="116"/>
    </row>
    <row r="258" spans="5:21">
      <c r="E258" s="84"/>
      <c r="F258" s="85"/>
      <c r="G258" s="197"/>
      <c r="H258" s="85"/>
      <c r="I258" s="197"/>
      <c r="J258" s="85"/>
      <c r="K258" s="197"/>
      <c r="L258" s="85"/>
      <c r="M258" s="197"/>
      <c r="N258" s="85"/>
      <c r="O258" s="197"/>
      <c r="P258" s="85"/>
      <c r="Q258" s="197"/>
      <c r="R258" s="85"/>
      <c r="S258" s="85"/>
      <c r="T258" s="85"/>
      <c r="U258" s="106"/>
    </row>
    <row r="259" spans="5:21">
      <c r="E259" s="86"/>
      <c r="F259" s="1"/>
      <c r="H259" s="1"/>
      <c r="J259" s="1"/>
      <c r="L259" s="1"/>
      <c r="N259" s="1"/>
      <c r="P259" s="1"/>
      <c r="R259" s="1"/>
      <c r="T259" s="1"/>
      <c r="U259" s="107"/>
    </row>
    <row r="260" spans="5:21" ht="34.799999999999997">
      <c r="E260" s="86"/>
      <c r="F260" s="1"/>
      <c r="H260" s="513" t="s">
        <v>9</v>
      </c>
      <c r="I260" s="513"/>
      <c r="J260" s="513"/>
      <c r="K260" s="513"/>
      <c r="L260" s="513"/>
      <c r="M260" s="513"/>
      <c r="N260" s="513"/>
      <c r="O260" s="513"/>
      <c r="P260" s="513"/>
      <c r="Q260" s="513"/>
      <c r="R260" s="513"/>
      <c r="S260" s="513"/>
      <c r="T260" s="513"/>
      <c r="U260" s="107"/>
    </row>
    <row r="261" spans="5:21">
      <c r="E261" s="86"/>
      <c r="F261" s="1"/>
      <c r="H261" s="1"/>
      <c r="J261" s="1"/>
      <c r="L261" s="1"/>
      <c r="N261" s="1"/>
      <c r="P261" s="1"/>
      <c r="R261" s="1"/>
      <c r="T261" s="1"/>
      <c r="U261" s="107"/>
    </row>
    <row r="262" spans="5:21">
      <c r="E262" s="86"/>
      <c r="F262" s="20" t="s">
        <v>10</v>
      </c>
      <c r="G262" s="194"/>
      <c r="H262" s="22" t="s">
        <v>3</v>
      </c>
      <c r="I262" s="179"/>
      <c r="J262" s="94" t="s">
        <v>11</v>
      </c>
      <c r="K262" s="179"/>
      <c r="L262" s="31" t="s">
        <v>12</v>
      </c>
      <c r="M262" s="179"/>
      <c r="N262" s="38" t="s">
        <v>13</v>
      </c>
      <c r="O262" s="179"/>
      <c r="P262" s="39" t="s">
        <v>14</v>
      </c>
      <c r="Q262" s="179"/>
      <c r="R262" s="99" t="s">
        <v>15</v>
      </c>
      <c r="S262" s="29"/>
      <c r="T262" s="56" t="s">
        <v>16</v>
      </c>
      <c r="U262" s="107"/>
    </row>
    <row r="263" spans="5:21">
      <c r="E263" s="86"/>
      <c r="F263" s="69">
        <v>45187</v>
      </c>
      <c r="G263" s="195"/>
      <c r="H263" s="70">
        <v>8320</v>
      </c>
      <c r="I263" s="204"/>
      <c r="J263" s="70">
        <v>2493</v>
      </c>
      <c r="K263" s="204"/>
      <c r="L263" s="70">
        <v>2165</v>
      </c>
      <c r="M263" s="204"/>
      <c r="N263" s="70">
        <v>2266</v>
      </c>
      <c r="O263" s="204"/>
      <c r="P263" s="70">
        <v>25550</v>
      </c>
      <c r="Q263" s="204"/>
      <c r="R263" s="70">
        <v>19745</v>
      </c>
      <c r="S263" s="40"/>
      <c r="T263" s="108">
        <v>4.8689</v>
      </c>
      <c r="U263" s="107"/>
    </row>
    <row r="264" spans="5:21">
      <c r="E264" s="86"/>
      <c r="F264" s="69">
        <v>45188</v>
      </c>
      <c r="G264" s="195"/>
      <c r="H264" s="71">
        <v>8233.5</v>
      </c>
      <c r="I264" s="204"/>
      <c r="J264" s="71">
        <v>2476.5</v>
      </c>
      <c r="K264" s="204">
        <v>2143</v>
      </c>
      <c r="L264" s="71">
        <v>2174.5</v>
      </c>
      <c r="M264" s="204"/>
      <c r="N264" s="71">
        <v>2236</v>
      </c>
      <c r="O264" s="204"/>
      <c r="P264" s="71">
        <v>25650</v>
      </c>
      <c r="Q264" s="204"/>
      <c r="R264" s="71">
        <v>19360</v>
      </c>
      <c r="S264" s="40"/>
      <c r="T264" s="109">
        <v>4.8535000000000004</v>
      </c>
      <c r="U264" s="107"/>
    </row>
    <row r="265" spans="5:21">
      <c r="E265" s="86"/>
      <c r="F265" s="69">
        <v>45189</v>
      </c>
      <c r="G265" s="195"/>
      <c r="H265" s="71">
        <v>8277</v>
      </c>
      <c r="I265" s="204"/>
      <c r="J265" s="71">
        <v>2511.5</v>
      </c>
      <c r="K265" s="204"/>
      <c r="L265" s="71">
        <v>2202</v>
      </c>
      <c r="M265" s="204"/>
      <c r="N265" s="71">
        <v>2237.5</v>
      </c>
      <c r="O265" s="204"/>
      <c r="P265" s="71">
        <v>25800</v>
      </c>
      <c r="Q265" s="204"/>
      <c r="R265" s="71">
        <v>19635</v>
      </c>
      <c r="S265" s="40"/>
      <c r="T265" s="109">
        <v>4.8574999999999999</v>
      </c>
      <c r="U265" s="107"/>
    </row>
    <row r="266" spans="5:21">
      <c r="E266" s="86"/>
      <c r="F266" s="69">
        <v>45190</v>
      </c>
      <c r="G266" s="195"/>
      <c r="H266" s="71">
        <v>8101</v>
      </c>
      <c r="I266" s="204"/>
      <c r="J266" s="71">
        <v>2475</v>
      </c>
      <c r="K266" s="204">
        <v>2147</v>
      </c>
      <c r="L266" s="71">
        <v>2166.5</v>
      </c>
      <c r="M266" s="204"/>
      <c r="N266" s="71">
        <v>2204</v>
      </c>
      <c r="O266" s="204"/>
      <c r="P266" s="71">
        <v>25650</v>
      </c>
      <c r="Q266" s="204"/>
      <c r="R266" s="71">
        <v>18955</v>
      </c>
      <c r="S266" s="40"/>
      <c r="T266" s="109">
        <v>4.8487</v>
      </c>
      <c r="U266" s="107"/>
    </row>
    <row r="267" spans="5:21">
      <c r="E267" s="86"/>
      <c r="F267" s="69">
        <v>45191</v>
      </c>
      <c r="G267" s="195"/>
      <c r="H267" s="73">
        <v>8188</v>
      </c>
      <c r="I267" s="204"/>
      <c r="J267" s="73">
        <v>2532.5</v>
      </c>
      <c r="K267" s="204">
        <v>2166</v>
      </c>
      <c r="L267" s="73">
        <v>2199.5</v>
      </c>
      <c r="M267" s="204"/>
      <c r="N267" s="73">
        <v>2216</v>
      </c>
      <c r="O267" s="204">
        <v>27925</v>
      </c>
      <c r="P267" s="73">
        <v>25325</v>
      </c>
      <c r="Q267" s="204"/>
      <c r="R267" s="73">
        <v>19050</v>
      </c>
      <c r="S267" s="40"/>
      <c r="T267" s="110">
        <v>4.9229000000000003</v>
      </c>
      <c r="U267" s="107"/>
    </row>
    <row r="268" spans="5:21">
      <c r="E268" s="86"/>
      <c r="F268" s="1"/>
      <c r="H268" s="1"/>
      <c r="J268" s="1"/>
      <c r="L268" s="1"/>
      <c r="N268" s="1"/>
      <c r="P268" s="1"/>
      <c r="R268" s="1"/>
      <c r="T268" s="111"/>
      <c r="U268" s="107"/>
    </row>
    <row r="269" spans="5:21">
      <c r="E269" s="86"/>
      <c r="F269" s="28" t="s">
        <v>17</v>
      </c>
      <c r="G269" s="179"/>
      <c r="H269" s="74">
        <f>AVERAGE(H263:H267)</f>
        <v>8223.9</v>
      </c>
      <c r="I269" s="194"/>
      <c r="J269" s="74">
        <f>AVERAGE(J263:J267)</f>
        <v>2497.6999999999998</v>
      </c>
      <c r="K269" s="194"/>
      <c r="L269" s="74">
        <f>AVERAGE(L263:L267)</f>
        <v>2181.5</v>
      </c>
      <c r="M269" s="194"/>
      <c r="N269" s="74">
        <f>AVERAGE(N263:N267)</f>
        <v>2231.9</v>
      </c>
      <c r="O269" s="194"/>
      <c r="P269" s="74">
        <f>AVERAGE(P263:P267)</f>
        <v>25595</v>
      </c>
      <c r="Q269" s="194"/>
      <c r="R269" s="74">
        <f>AVERAGE(R263:R267)</f>
        <v>19349</v>
      </c>
      <c r="S269" s="21"/>
      <c r="T269" s="112">
        <f>AVERAGE(T263:T267)</f>
        <v>4.8703000000000003</v>
      </c>
      <c r="U269" s="107"/>
    </row>
    <row r="270" spans="5:21">
      <c r="E270" s="86"/>
      <c r="F270" s="29"/>
      <c r="G270" s="179"/>
      <c r="H270" s="29"/>
      <c r="I270" s="179"/>
      <c r="J270" s="29"/>
      <c r="K270" s="179"/>
      <c r="L270" s="29"/>
      <c r="M270" s="179"/>
      <c r="N270" s="29"/>
      <c r="O270" s="179"/>
      <c r="P270" s="29"/>
      <c r="Q270" s="179"/>
      <c r="R270" s="29"/>
      <c r="S270" s="29"/>
      <c r="T270" s="79"/>
      <c r="U270" s="107"/>
    </row>
    <row r="271" spans="5:21" ht="15.6">
      <c r="E271" s="86"/>
      <c r="F271" s="87" t="s">
        <v>18</v>
      </c>
      <c r="G271" s="173"/>
      <c r="H271" s="88">
        <f>H269*T269*0.001</f>
        <v>40.052860170000002</v>
      </c>
      <c r="I271" s="209"/>
      <c r="J271" s="88">
        <f>J269*T269*0.001</f>
        <v>12.164548310000001</v>
      </c>
      <c r="K271" s="209"/>
      <c r="L271" s="88">
        <f>L269*T269*0.001</f>
        <v>10.624559450000001</v>
      </c>
      <c r="M271" s="209"/>
      <c r="N271" s="88">
        <f>N269*T269*0.001</f>
        <v>10.870022570000001</v>
      </c>
      <c r="O271" s="209"/>
      <c r="P271" s="88">
        <f>P269*T269*0.001</f>
        <v>124.65532850000001</v>
      </c>
      <c r="Q271" s="209"/>
      <c r="R271" s="88">
        <f>R269*T269*0.001</f>
        <v>94.235434700000013</v>
      </c>
      <c r="S271" s="29"/>
      <c r="T271" s="79"/>
      <c r="U271" s="107"/>
    </row>
    <row r="272" spans="5:21">
      <c r="E272" s="86"/>
      <c r="F272" s="29"/>
      <c r="G272" s="179"/>
      <c r="H272" s="79"/>
      <c r="I272" s="210"/>
      <c r="J272" s="79"/>
      <c r="K272" s="210"/>
      <c r="L272" s="79"/>
      <c r="M272" s="210"/>
      <c r="N272" s="79"/>
      <c r="O272" s="210"/>
      <c r="P272" s="79"/>
      <c r="Q272" s="210"/>
      <c r="R272" s="79"/>
      <c r="S272" s="29"/>
      <c r="T272" s="79"/>
      <c r="U272" s="107"/>
    </row>
    <row r="273" spans="5:21">
      <c r="E273" s="86"/>
      <c r="F273" s="31" t="s">
        <v>19</v>
      </c>
      <c r="G273" s="179"/>
      <c r="H273" s="78">
        <f>H247</f>
        <v>41.25839812000001</v>
      </c>
      <c r="I273" s="210"/>
      <c r="J273" s="78">
        <f>J247</f>
        <v>12.280594632</v>
      </c>
      <c r="K273" s="210"/>
      <c r="L273" s="78">
        <f>L247</f>
        <v>10.665674488000002</v>
      </c>
      <c r="M273" s="210"/>
      <c r="N273" s="78">
        <f>N247</f>
        <v>11.267940064000003</v>
      </c>
      <c r="O273" s="210"/>
      <c r="P273" s="78">
        <f>P247</f>
        <v>125.48925896000002</v>
      </c>
      <c r="Q273" s="210"/>
      <c r="R273" s="78">
        <f>R247</f>
        <v>103.80079264000001</v>
      </c>
      <c r="S273" s="40"/>
      <c r="T273" s="113">
        <f>T245</f>
        <v>4.9325600000000005</v>
      </c>
      <c r="U273" s="107"/>
    </row>
    <row r="274" spans="5:21" ht="15" thickBot="1">
      <c r="E274" s="86"/>
      <c r="F274" s="29"/>
      <c r="G274" s="179"/>
      <c r="H274" s="79"/>
      <c r="I274" s="210"/>
      <c r="J274" s="79"/>
      <c r="K274" s="210"/>
      <c r="L274" s="79"/>
      <c r="M274" s="210"/>
      <c r="N274" s="79"/>
      <c r="O274" s="210"/>
      <c r="P274" s="79"/>
      <c r="Q274" s="210"/>
      <c r="R274" s="79"/>
      <c r="S274" s="40"/>
      <c r="T274" s="114"/>
      <c r="U274" s="107"/>
    </row>
    <row r="275" spans="5:21" ht="15" thickBot="1">
      <c r="E275" s="86"/>
      <c r="F275" s="89" t="s">
        <v>27</v>
      </c>
      <c r="G275" s="179"/>
      <c r="H275" s="81">
        <f>H253</f>
        <v>-3.6308320576144786E-4</v>
      </c>
      <c r="I275" s="211"/>
      <c r="J275" s="81">
        <f>J253</f>
        <v>1.8560451700995011E-2</v>
      </c>
      <c r="K275" s="211"/>
      <c r="L275" s="81">
        <f>L253</f>
        <v>5.9777833934008678E-3</v>
      </c>
      <c r="M275" s="211"/>
      <c r="N275" s="81">
        <f>N253</f>
        <v>-4.3924333681726471E-5</v>
      </c>
      <c r="O275" s="211"/>
      <c r="P275" s="81">
        <f>P253</f>
        <v>-1.8108740668112636E-2</v>
      </c>
      <c r="Q275" s="211"/>
      <c r="R275" s="81">
        <f>R253</f>
        <v>2.8792286217555283E-2</v>
      </c>
      <c r="S275" s="95"/>
      <c r="T275" s="81">
        <f>T253</f>
        <v>-3.326917928278837E-3</v>
      </c>
      <c r="U275" s="107"/>
    </row>
    <row r="276" spans="5:21" ht="15" thickBot="1">
      <c r="E276" s="86"/>
      <c r="F276" s="29"/>
      <c r="G276" s="179"/>
      <c r="H276" s="79"/>
      <c r="I276" s="210"/>
      <c r="J276" s="79"/>
      <c r="K276" s="210"/>
      <c r="L276" s="79"/>
      <c r="M276" s="210"/>
      <c r="N276" s="79"/>
      <c r="O276" s="210"/>
      <c r="P276" s="79"/>
      <c r="Q276" s="210"/>
      <c r="R276" s="79"/>
      <c r="S276" s="29"/>
      <c r="T276" s="79"/>
      <c r="U276" s="107"/>
    </row>
    <row r="277" spans="5:21" ht="15" thickBot="1">
      <c r="E277" s="86"/>
      <c r="F277" s="80" t="s">
        <v>26</v>
      </c>
      <c r="G277" s="179"/>
      <c r="H277" s="90">
        <f>(H271-H273)/H273</f>
        <v>-2.9219213661512047E-2</v>
      </c>
      <c r="I277" s="212"/>
      <c r="J277" s="97">
        <f>(J271-J273)/J273</f>
        <v>-9.4495686469133009E-3</v>
      </c>
      <c r="K277" s="212"/>
      <c r="L277" s="97">
        <f>(L271-L273)/L273</f>
        <v>-3.8548933821540917E-3</v>
      </c>
      <c r="M277" s="212"/>
      <c r="N277" s="97">
        <f>(N271-N273)/N273</f>
        <v>-3.5314129445124576E-2</v>
      </c>
      <c r="O277" s="212"/>
      <c r="P277" s="97">
        <f>(P271-P273)/P273</f>
        <v>-6.645432978975691E-3</v>
      </c>
      <c r="Q277" s="212"/>
      <c r="R277" s="97">
        <f>(R271-R273)/R273</f>
        <v>-9.2151106910853708E-2</v>
      </c>
      <c r="S277" s="115"/>
      <c r="T277" s="97">
        <f>(T269-T273)/T273</f>
        <v>-1.2622248893069765E-2</v>
      </c>
      <c r="U277" s="107"/>
    </row>
    <row r="278" spans="5:21" ht="15" thickBot="1">
      <c r="E278" s="86"/>
      <c r="F278" s="1"/>
      <c r="H278" s="1"/>
      <c r="J278" s="1"/>
      <c r="L278" s="1"/>
      <c r="N278" s="1"/>
      <c r="P278" s="1"/>
      <c r="R278" s="1"/>
      <c r="T278" s="1"/>
      <c r="U278" s="107"/>
    </row>
    <row r="279" spans="5:21" ht="15" thickBot="1">
      <c r="E279" s="86"/>
      <c r="F279" s="80" t="s">
        <v>28</v>
      </c>
      <c r="H279" s="91">
        <f>H271-H273+IF(H271&gt;H273,H271&lt;H273)</f>
        <v>-1.2055379500000072</v>
      </c>
      <c r="I279" s="213"/>
      <c r="J279" s="91">
        <f>J271-J273</f>
        <v>-0.11604632199999898</v>
      </c>
      <c r="K279" s="213"/>
      <c r="L279" s="91">
        <f>L271-L273</f>
        <v>-4.1115038000000936E-2</v>
      </c>
      <c r="M279" s="213"/>
      <c r="N279" s="91">
        <f>N271-N273</f>
        <v>-0.39791749400000143</v>
      </c>
      <c r="O279" s="213"/>
      <c r="P279" s="91">
        <f>P271-P273</f>
        <v>-0.83393046000000481</v>
      </c>
      <c r="Q279" s="213"/>
      <c r="R279" s="91">
        <f>R271-R273</f>
        <v>-9.5653579399999984</v>
      </c>
      <c r="S279" s="98"/>
      <c r="T279" s="91">
        <f>T269-T273</f>
        <v>-6.2260000000000204E-2</v>
      </c>
      <c r="U279" s="107"/>
    </row>
    <row r="280" spans="5:21" ht="15" thickBot="1">
      <c r="E280" s="92"/>
      <c r="F280" s="93"/>
      <c r="G280" s="198"/>
      <c r="H280" s="93"/>
      <c r="I280" s="198"/>
      <c r="J280" s="93"/>
      <c r="K280" s="198"/>
      <c r="L280" s="93"/>
      <c r="M280" s="198"/>
      <c r="N280" s="93"/>
      <c r="O280" s="198"/>
      <c r="P280" s="93"/>
      <c r="Q280" s="198"/>
      <c r="R280" s="93"/>
      <c r="S280" s="93"/>
      <c r="T280" s="93"/>
      <c r="U280" s="116"/>
    </row>
    <row r="282" spans="5:21">
      <c r="E282" s="84"/>
      <c r="F282" s="85"/>
      <c r="G282" s="197"/>
      <c r="H282" s="85"/>
      <c r="I282" s="197"/>
      <c r="J282" s="85"/>
      <c r="K282" s="197"/>
      <c r="L282" s="85"/>
      <c r="M282" s="197"/>
      <c r="N282" s="85"/>
      <c r="O282" s="197"/>
      <c r="P282" s="85"/>
      <c r="Q282" s="197"/>
      <c r="R282" s="85"/>
      <c r="S282" s="85"/>
      <c r="T282" s="85"/>
      <c r="U282" s="106"/>
    </row>
    <row r="283" spans="5:21">
      <c r="E283" s="86"/>
      <c r="F283" s="1"/>
      <c r="H283" s="1"/>
      <c r="J283" s="1"/>
      <c r="L283" s="1"/>
      <c r="N283" s="1"/>
      <c r="P283" s="1"/>
      <c r="R283" s="1"/>
      <c r="T283" s="1"/>
      <c r="U283" s="107"/>
    </row>
    <row r="284" spans="5:21" ht="34.799999999999997">
      <c r="E284" s="86"/>
      <c r="F284" s="1"/>
      <c r="H284" s="513" t="s">
        <v>9</v>
      </c>
      <c r="I284" s="513"/>
      <c r="J284" s="513"/>
      <c r="K284" s="513"/>
      <c r="L284" s="513"/>
      <c r="M284" s="513"/>
      <c r="N284" s="513"/>
      <c r="O284" s="513"/>
      <c r="P284" s="513"/>
      <c r="Q284" s="513"/>
      <c r="R284" s="513"/>
      <c r="S284" s="513"/>
      <c r="T284" s="513"/>
      <c r="U284" s="107"/>
    </row>
    <row r="285" spans="5:21">
      <c r="E285" s="86"/>
      <c r="F285" s="1"/>
      <c r="H285" s="1"/>
      <c r="J285" s="1"/>
      <c r="L285" s="1"/>
      <c r="N285" s="1"/>
      <c r="P285" s="1"/>
      <c r="R285" s="1"/>
      <c r="T285" s="1"/>
      <c r="U285" s="107"/>
    </row>
    <row r="286" spans="5:21">
      <c r="E286" s="86"/>
      <c r="F286" s="20" t="s">
        <v>10</v>
      </c>
      <c r="G286" s="194"/>
      <c r="H286" s="22" t="s">
        <v>3</v>
      </c>
      <c r="I286" s="179"/>
      <c r="J286" s="94" t="s">
        <v>11</v>
      </c>
      <c r="K286" s="179"/>
      <c r="L286" s="31" t="s">
        <v>12</v>
      </c>
      <c r="M286" s="179"/>
      <c r="N286" s="38" t="s">
        <v>13</v>
      </c>
      <c r="O286" s="179"/>
      <c r="P286" s="39" t="s">
        <v>14</v>
      </c>
      <c r="Q286" s="179"/>
      <c r="R286" s="99" t="s">
        <v>15</v>
      </c>
      <c r="S286" s="29"/>
      <c r="T286" s="56" t="s">
        <v>16</v>
      </c>
      <c r="U286" s="107"/>
    </row>
    <row r="287" spans="5:21">
      <c r="E287" s="86"/>
      <c r="F287" s="117">
        <v>45194</v>
      </c>
      <c r="G287" s="195"/>
      <c r="H287" s="70">
        <v>8107</v>
      </c>
      <c r="I287" s="204"/>
      <c r="J287" s="70">
        <v>2504</v>
      </c>
      <c r="K287" s="204"/>
      <c r="L287" s="70">
        <v>2182.5</v>
      </c>
      <c r="M287" s="204"/>
      <c r="N287" s="70">
        <v>2240</v>
      </c>
      <c r="O287" s="204"/>
      <c r="P287" s="70">
        <v>26100</v>
      </c>
      <c r="Q287" s="204"/>
      <c r="R287" s="70">
        <v>18950</v>
      </c>
      <c r="S287" s="40"/>
      <c r="T287" s="108">
        <v>4.9131</v>
      </c>
      <c r="U287" s="107"/>
    </row>
    <row r="288" spans="5:21">
      <c r="E288" s="86"/>
      <c r="F288" s="69">
        <v>45195</v>
      </c>
      <c r="G288" s="195"/>
      <c r="H288" s="71">
        <v>8066</v>
      </c>
      <c r="I288" s="204"/>
      <c r="J288" s="71">
        <v>2508</v>
      </c>
      <c r="K288" s="204">
        <v>2143</v>
      </c>
      <c r="L288" s="71">
        <v>2195</v>
      </c>
      <c r="M288" s="204"/>
      <c r="N288" s="71">
        <v>2222.5</v>
      </c>
      <c r="O288" s="204"/>
      <c r="P288" s="71">
        <v>25625</v>
      </c>
      <c r="Q288" s="204"/>
      <c r="R288" s="71">
        <v>18675</v>
      </c>
      <c r="S288" s="40"/>
      <c r="T288" s="109">
        <v>4.9606000000000003</v>
      </c>
      <c r="U288" s="107"/>
    </row>
    <row r="289" spans="5:21">
      <c r="E289" s="86"/>
      <c r="F289" s="69">
        <v>45196</v>
      </c>
      <c r="G289" s="195"/>
      <c r="H289" s="71">
        <v>8017</v>
      </c>
      <c r="I289" s="204"/>
      <c r="J289" s="71">
        <v>2464</v>
      </c>
      <c r="K289" s="204"/>
      <c r="L289" s="71">
        <v>2196</v>
      </c>
      <c r="M289" s="204"/>
      <c r="N289" s="71">
        <v>2185.5</v>
      </c>
      <c r="O289" s="204"/>
      <c r="P289" s="71">
        <v>25550</v>
      </c>
      <c r="Q289" s="204"/>
      <c r="R289" s="71">
        <v>18675</v>
      </c>
      <c r="S289" s="40"/>
      <c r="T289" s="109">
        <v>4.9717000000000002</v>
      </c>
      <c r="U289" s="107"/>
    </row>
    <row r="290" spans="5:21">
      <c r="E290" s="86"/>
      <c r="F290" s="69">
        <v>45197</v>
      </c>
      <c r="G290" s="195"/>
      <c r="H290" s="71">
        <v>8112</v>
      </c>
      <c r="I290" s="204"/>
      <c r="J290" s="71">
        <v>2559.5</v>
      </c>
      <c r="K290" s="204">
        <v>2147</v>
      </c>
      <c r="L290" s="71">
        <v>2232</v>
      </c>
      <c r="M290" s="204"/>
      <c r="N290" s="71">
        <v>2181</v>
      </c>
      <c r="O290" s="204"/>
      <c r="P290" s="71">
        <v>25355</v>
      </c>
      <c r="Q290" s="204"/>
      <c r="R290" s="71">
        <v>18650</v>
      </c>
      <c r="S290" s="40"/>
      <c r="T290" s="109">
        <v>5.0289000000000001</v>
      </c>
      <c r="U290" s="107"/>
    </row>
    <row r="291" spans="5:21">
      <c r="E291" s="86"/>
      <c r="F291" s="72">
        <v>45198</v>
      </c>
      <c r="G291" s="195"/>
      <c r="H291" s="73">
        <v>8230.5</v>
      </c>
      <c r="I291" s="204"/>
      <c r="J291" s="73">
        <v>2640.5</v>
      </c>
      <c r="K291" s="204">
        <v>2166</v>
      </c>
      <c r="L291" s="73">
        <v>2307.5</v>
      </c>
      <c r="M291" s="204"/>
      <c r="N291" s="73">
        <v>2209</v>
      </c>
      <c r="O291" s="204">
        <v>27925</v>
      </c>
      <c r="P291" s="73">
        <v>24200</v>
      </c>
      <c r="Q291" s="204"/>
      <c r="R291" s="73">
        <v>18510</v>
      </c>
      <c r="S291" s="40"/>
      <c r="T291" s="110">
        <v>5.0475000000000003</v>
      </c>
      <c r="U291" s="107"/>
    </row>
    <row r="292" spans="5:21">
      <c r="E292" s="86"/>
      <c r="F292" s="1"/>
      <c r="H292" s="1"/>
      <c r="J292" s="1"/>
      <c r="L292" s="1"/>
      <c r="N292" s="1"/>
      <c r="P292" s="1"/>
      <c r="R292" s="1"/>
      <c r="T292" s="111"/>
      <c r="U292" s="107"/>
    </row>
    <row r="293" spans="5:21">
      <c r="E293" s="86"/>
      <c r="F293" s="28" t="s">
        <v>17</v>
      </c>
      <c r="G293" s="179"/>
      <c r="H293" s="74">
        <f>AVERAGE(H287:H291)</f>
        <v>8106.5</v>
      </c>
      <c r="I293" s="194"/>
      <c r="J293" s="74">
        <f>AVERAGE(J287:J291)</f>
        <v>2535.1999999999998</v>
      </c>
      <c r="K293" s="194"/>
      <c r="L293" s="74">
        <f>AVERAGE(L287:L291)</f>
        <v>2222.6</v>
      </c>
      <c r="M293" s="194"/>
      <c r="N293" s="74">
        <f>AVERAGE(N287:N291)</f>
        <v>2207.6</v>
      </c>
      <c r="O293" s="194"/>
      <c r="P293" s="74">
        <f>AVERAGE(P287:P291)</f>
        <v>25366</v>
      </c>
      <c r="Q293" s="194"/>
      <c r="R293" s="74">
        <f>AVERAGE(R287:R291)</f>
        <v>18692</v>
      </c>
      <c r="S293" s="21"/>
      <c r="T293" s="112">
        <f>AVERAGE(T287:T291)</f>
        <v>4.9843599999999997</v>
      </c>
      <c r="U293" s="107"/>
    </row>
    <row r="294" spans="5:21">
      <c r="E294" s="86"/>
      <c r="F294" s="29"/>
      <c r="G294" s="179"/>
      <c r="H294" s="29"/>
      <c r="I294" s="179"/>
      <c r="J294" s="29"/>
      <c r="K294" s="179"/>
      <c r="L294" s="29"/>
      <c r="M294" s="179"/>
      <c r="N294" s="29"/>
      <c r="O294" s="179"/>
      <c r="P294" s="29"/>
      <c r="Q294" s="179"/>
      <c r="R294" s="29"/>
      <c r="S294" s="29"/>
      <c r="T294" s="79"/>
      <c r="U294" s="107"/>
    </row>
    <row r="295" spans="5:21" ht="15.6">
      <c r="E295" s="86"/>
      <c r="F295" s="87" t="s">
        <v>18</v>
      </c>
      <c r="G295" s="173"/>
      <c r="H295" s="88">
        <f>H293*T293*0.001</f>
        <v>40.405714340000003</v>
      </c>
      <c r="I295" s="209"/>
      <c r="J295" s="88">
        <f>J293*T293*0.001</f>
        <v>12.636349471999999</v>
      </c>
      <c r="K295" s="209"/>
      <c r="L295" s="88">
        <f>L293*T293*0.001</f>
        <v>11.078238535999999</v>
      </c>
      <c r="M295" s="209"/>
      <c r="N295" s="88">
        <f>N293*T293*0.001</f>
        <v>11.003473135999998</v>
      </c>
      <c r="O295" s="209"/>
      <c r="P295" s="88">
        <f>P293*T293*0.001</f>
        <v>126.43327575999999</v>
      </c>
      <c r="Q295" s="209"/>
      <c r="R295" s="88">
        <f>R293*T293*0.001</f>
        <v>93.167657119999987</v>
      </c>
      <c r="S295" s="29"/>
      <c r="T295" s="79"/>
      <c r="U295" s="107"/>
    </row>
    <row r="296" spans="5:21">
      <c r="E296" s="86"/>
      <c r="F296" s="29"/>
      <c r="G296" s="179"/>
      <c r="H296" s="79"/>
      <c r="I296" s="210"/>
      <c r="J296" s="79"/>
      <c r="K296" s="210"/>
      <c r="L296" s="79"/>
      <c r="M296" s="210"/>
      <c r="N296" s="79"/>
      <c r="O296" s="210"/>
      <c r="P296" s="79"/>
      <c r="Q296" s="210"/>
      <c r="R296" s="79"/>
      <c r="S296" s="29"/>
      <c r="T296" s="79"/>
      <c r="U296" s="107"/>
    </row>
    <row r="297" spans="5:21">
      <c r="E297" s="86"/>
      <c r="F297" s="31" t="s">
        <v>19</v>
      </c>
      <c r="G297" s="179"/>
      <c r="H297" s="78">
        <f>H271</f>
        <v>40.052860170000002</v>
      </c>
      <c r="I297" s="210"/>
      <c r="J297" s="78">
        <f>J271</f>
        <v>12.164548310000001</v>
      </c>
      <c r="K297" s="210"/>
      <c r="L297" s="78">
        <f>L271</f>
        <v>10.624559450000001</v>
      </c>
      <c r="M297" s="210"/>
      <c r="N297" s="78">
        <f>N271</f>
        <v>10.870022570000001</v>
      </c>
      <c r="O297" s="210"/>
      <c r="P297" s="78">
        <f>P271</f>
        <v>124.65532850000001</v>
      </c>
      <c r="Q297" s="210"/>
      <c r="R297" s="78">
        <f>R271</f>
        <v>94.235434700000013</v>
      </c>
      <c r="S297" s="40"/>
      <c r="T297" s="113">
        <f>T269</f>
        <v>4.8703000000000003</v>
      </c>
      <c r="U297" s="107"/>
    </row>
    <row r="298" spans="5:21" ht="15" thickBot="1">
      <c r="E298" s="86"/>
      <c r="F298" s="29"/>
      <c r="G298" s="179"/>
      <c r="H298" s="79"/>
      <c r="I298" s="210"/>
      <c r="J298" s="79"/>
      <c r="K298" s="210"/>
      <c r="L298" s="79"/>
      <c r="M298" s="210"/>
      <c r="N298" s="79"/>
      <c r="O298" s="210"/>
      <c r="P298" s="79"/>
      <c r="Q298" s="210"/>
      <c r="R298" s="79"/>
      <c r="S298" s="40"/>
      <c r="T298" s="114"/>
      <c r="U298" s="107"/>
    </row>
    <row r="299" spans="5:21" ht="15" thickBot="1">
      <c r="E299" s="86"/>
      <c r="F299" s="89" t="s">
        <v>27</v>
      </c>
      <c r="G299" s="179"/>
      <c r="H299" s="81">
        <f>H277</f>
        <v>-2.9219213661512047E-2</v>
      </c>
      <c r="I299" s="211"/>
      <c r="J299" s="81">
        <f>J277</f>
        <v>-9.4495686469133009E-3</v>
      </c>
      <c r="K299" s="211"/>
      <c r="L299" s="81">
        <f>L277</f>
        <v>-3.8548933821540917E-3</v>
      </c>
      <c r="M299" s="211"/>
      <c r="N299" s="81">
        <f>N277</f>
        <v>-3.5314129445124576E-2</v>
      </c>
      <c r="O299" s="211"/>
      <c r="P299" s="81">
        <f>P277</f>
        <v>-6.645432978975691E-3</v>
      </c>
      <c r="Q299" s="211"/>
      <c r="R299" s="81">
        <f>R277</f>
        <v>-9.2151106910853708E-2</v>
      </c>
      <c r="S299" s="95"/>
      <c r="T299" s="81">
        <f>T277</f>
        <v>-1.2622248893069765E-2</v>
      </c>
      <c r="U299" s="107"/>
    </row>
    <row r="300" spans="5:21" ht="15" thickBot="1">
      <c r="E300" s="86"/>
      <c r="F300" s="29"/>
      <c r="G300" s="179"/>
      <c r="H300" s="79"/>
      <c r="I300" s="210"/>
      <c r="J300" s="79"/>
      <c r="K300" s="210"/>
      <c r="L300" s="79"/>
      <c r="M300" s="210"/>
      <c r="N300" s="79"/>
      <c r="O300" s="210"/>
      <c r="P300" s="79"/>
      <c r="Q300" s="210"/>
      <c r="R300" s="79"/>
      <c r="S300" s="29"/>
      <c r="T300" s="79"/>
      <c r="U300" s="107"/>
    </row>
    <row r="301" spans="5:21" ht="15" thickBot="1">
      <c r="E301" s="86"/>
      <c r="F301" s="80" t="s">
        <v>26</v>
      </c>
      <c r="G301" s="179"/>
      <c r="H301" s="90">
        <f>(H295-H297)/H297</f>
        <v>8.8097121779156205E-3</v>
      </c>
      <c r="I301" s="212"/>
      <c r="J301" s="97">
        <f>(J295-J297)/J297</f>
        <v>3.8784930601340049E-2</v>
      </c>
      <c r="K301" s="212"/>
      <c r="L301" s="97">
        <f>(L295-L297)/L297</f>
        <v>4.2700978627400639E-2</v>
      </c>
      <c r="M301" s="212"/>
      <c r="N301" s="97">
        <f>(N295-N297)/N297</f>
        <v>1.2276935502259672E-2</v>
      </c>
      <c r="O301" s="212"/>
      <c r="P301" s="97">
        <f>(P295-P297)/P297</f>
        <v>1.4262906218244624E-2</v>
      </c>
      <c r="Q301" s="212"/>
      <c r="R301" s="97">
        <f>(R295-R297)/R297</f>
        <v>-1.1330956167383457E-2</v>
      </c>
      <c r="S301" s="115"/>
      <c r="T301" s="97">
        <f>(T293-T297)/T297</f>
        <v>2.341950187873424E-2</v>
      </c>
      <c r="U301" s="107"/>
    </row>
    <row r="302" spans="5:21" ht="15" thickBot="1">
      <c r="E302" s="86"/>
      <c r="F302" s="1"/>
      <c r="H302" s="1"/>
      <c r="J302" s="1"/>
      <c r="L302" s="1"/>
      <c r="N302" s="1"/>
      <c r="P302" s="1"/>
      <c r="R302" s="1"/>
      <c r="T302" s="1"/>
      <c r="U302" s="107"/>
    </row>
    <row r="303" spans="5:21" ht="15" thickBot="1">
      <c r="E303" s="86"/>
      <c r="F303" s="80" t="s">
        <v>28</v>
      </c>
      <c r="H303" s="91">
        <f>H295-H297+IF(H295&gt;H297,H295&lt;H297)</f>
        <v>0.35285417000000052</v>
      </c>
      <c r="I303" s="213"/>
      <c r="J303" s="91">
        <f>J295-J297</f>
        <v>0.47180116199999844</v>
      </c>
      <c r="K303" s="213"/>
      <c r="L303" s="91">
        <f>L295-L297</f>
        <v>0.45367908599999751</v>
      </c>
      <c r="M303" s="213"/>
      <c r="N303" s="91">
        <f>N295-N297</f>
        <v>0.13345056599999694</v>
      </c>
      <c r="O303" s="213"/>
      <c r="P303" s="91">
        <f>P295-P297</f>
        <v>1.7779472599999764</v>
      </c>
      <c r="Q303" s="213"/>
      <c r="R303" s="91">
        <f>R295-R297</f>
        <v>-1.0677775800000262</v>
      </c>
      <c r="S303" s="98"/>
      <c r="T303" s="91">
        <f>T293-T297</f>
        <v>0.11405999999999938</v>
      </c>
      <c r="U303" s="107"/>
    </row>
    <row r="304" spans="5:21" ht="15" thickBot="1">
      <c r="E304" s="92"/>
      <c r="F304" s="93"/>
      <c r="G304" s="198"/>
      <c r="H304" s="93"/>
      <c r="I304" s="198"/>
      <c r="J304" s="93"/>
      <c r="K304" s="198"/>
      <c r="L304" s="93"/>
      <c r="M304" s="198"/>
      <c r="N304" s="93"/>
      <c r="O304" s="198"/>
      <c r="P304" s="93"/>
      <c r="Q304" s="198"/>
      <c r="R304" s="93"/>
      <c r="S304" s="93"/>
      <c r="T304" s="93"/>
      <c r="U304" s="116"/>
    </row>
    <row r="306" spans="5:21">
      <c r="E306" s="84"/>
      <c r="F306" s="85"/>
      <c r="G306" s="197"/>
      <c r="H306" s="85"/>
      <c r="I306" s="197"/>
      <c r="J306" s="85"/>
      <c r="K306" s="197"/>
      <c r="L306" s="85"/>
      <c r="M306" s="197"/>
      <c r="N306" s="85"/>
      <c r="O306" s="197"/>
      <c r="P306" s="85"/>
      <c r="Q306" s="197"/>
      <c r="R306" s="85"/>
      <c r="S306" s="85"/>
      <c r="T306" s="85"/>
      <c r="U306" s="106"/>
    </row>
    <row r="307" spans="5:21">
      <c r="E307" s="86"/>
      <c r="F307" s="1"/>
      <c r="H307" s="1"/>
      <c r="J307" s="1"/>
      <c r="L307" s="1"/>
      <c r="N307" s="1"/>
      <c r="P307" s="1"/>
      <c r="R307" s="1"/>
      <c r="T307" s="1"/>
      <c r="U307" s="107"/>
    </row>
    <row r="308" spans="5:21" ht="34.799999999999997">
      <c r="E308" s="86"/>
      <c r="F308" s="1"/>
      <c r="H308" s="513" t="s">
        <v>9</v>
      </c>
      <c r="I308" s="513"/>
      <c r="J308" s="513"/>
      <c r="K308" s="513"/>
      <c r="L308" s="513"/>
      <c r="M308" s="513"/>
      <c r="N308" s="513"/>
      <c r="O308" s="513"/>
      <c r="P308" s="513"/>
      <c r="Q308" s="513"/>
      <c r="R308" s="513"/>
      <c r="S308" s="513"/>
      <c r="T308" s="513"/>
      <c r="U308" s="107"/>
    </row>
    <row r="309" spans="5:21">
      <c r="E309" s="86"/>
      <c r="F309" s="1"/>
      <c r="H309" s="1"/>
      <c r="J309" s="1"/>
      <c r="L309" s="1"/>
      <c r="N309" s="1"/>
      <c r="P309" s="1"/>
      <c r="R309" s="1"/>
      <c r="T309" s="1"/>
      <c r="U309" s="107"/>
    </row>
    <row r="310" spans="5:21">
      <c r="E310" s="86"/>
      <c r="F310" s="20" t="s">
        <v>10</v>
      </c>
      <c r="G310" s="194"/>
      <c r="H310" s="22" t="s">
        <v>3</v>
      </c>
      <c r="I310" s="179"/>
      <c r="J310" s="94" t="s">
        <v>11</v>
      </c>
      <c r="K310" s="179"/>
      <c r="L310" s="31" t="s">
        <v>12</v>
      </c>
      <c r="M310" s="179"/>
      <c r="N310" s="38" t="s">
        <v>13</v>
      </c>
      <c r="O310" s="179"/>
      <c r="P310" s="39" t="s">
        <v>14</v>
      </c>
      <c r="Q310" s="179"/>
      <c r="R310" s="99" t="s">
        <v>15</v>
      </c>
      <c r="S310" s="29"/>
      <c r="T310" s="56" t="s">
        <v>16</v>
      </c>
      <c r="U310" s="107"/>
    </row>
    <row r="311" spans="5:21">
      <c r="E311" s="86"/>
      <c r="F311" s="117">
        <v>45201</v>
      </c>
      <c r="G311" s="195"/>
      <c r="H311" s="70">
        <v>8100.5</v>
      </c>
      <c r="I311" s="204"/>
      <c r="J311" s="70">
        <v>2602</v>
      </c>
      <c r="K311" s="204"/>
      <c r="L311" s="70">
        <v>2286.5</v>
      </c>
      <c r="M311" s="204"/>
      <c r="N311" s="70">
        <v>2197</v>
      </c>
      <c r="O311" s="204"/>
      <c r="P311" s="70">
        <v>23900</v>
      </c>
      <c r="Q311" s="204"/>
      <c r="R311" s="70">
        <v>18510</v>
      </c>
      <c r="S311" s="40"/>
      <c r="T311" s="108">
        <v>5.0076000000000001</v>
      </c>
      <c r="U311" s="107"/>
    </row>
    <row r="312" spans="5:21">
      <c r="E312" s="86"/>
      <c r="F312" s="69">
        <v>45202</v>
      </c>
      <c r="G312" s="195"/>
      <c r="H312" s="71">
        <v>7960</v>
      </c>
      <c r="I312" s="204"/>
      <c r="J312" s="71">
        <v>2511.5</v>
      </c>
      <c r="K312" s="204">
        <v>2143</v>
      </c>
      <c r="L312" s="71">
        <v>2257</v>
      </c>
      <c r="M312" s="204"/>
      <c r="N312" s="71">
        <v>2141</v>
      </c>
      <c r="O312" s="204"/>
      <c r="P312" s="71">
        <v>24050</v>
      </c>
      <c r="Q312" s="204"/>
      <c r="R312" s="71">
        <v>18405</v>
      </c>
      <c r="S312" s="40"/>
      <c r="T312" s="109">
        <v>5.0678999999999998</v>
      </c>
      <c r="U312" s="107"/>
    </row>
    <row r="313" spans="5:21">
      <c r="E313" s="86"/>
      <c r="F313" s="69">
        <v>45203</v>
      </c>
      <c r="G313" s="195"/>
      <c r="H313" s="71">
        <v>7910.5</v>
      </c>
      <c r="I313" s="204"/>
      <c r="J313" s="71">
        <v>2502</v>
      </c>
      <c r="K313" s="204"/>
      <c r="L313" s="71">
        <v>2231</v>
      </c>
      <c r="M313" s="204"/>
      <c r="N313" s="71">
        <v>2150.5</v>
      </c>
      <c r="O313" s="204"/>
      <c r="P313" s="71">
        <v>24000</v>
      </c>
      <c r="Q313" s="204"/>
      <c r="R313" s="71">
        <v>18600</v>
      </c>
      <c r="S313" s="40"/>
      <c r="T313" s="109">
        <v>5.1100000000000003</v>
      </c>
      <c r="U313" s="107"/>
    </row>
    <row r="314" spans="5:21">
      <c r="E314" s="86"/>
      <c r="F314" s="69">
        <v>45204</v>
      </c>
      <c r="G314" s="195"/>
      <c r="H314" s="71">
        <v>7812.5</v>
      </c>
      <c r="I314" s="204"/>
      <c r="J314" s="71">
        <v>2455</v>
      </c>
      <c r="K314" s="204">
        <v>2147</v>
      </c>
      <c r="L314" s="71">
        <v>2195.5</v>
      </c>
      <c r="M314" s="204"/>
      <c r="N314" s="71">
        <v>2141.5</v>
      </c>
      <c r="O314" s="204"/>
      <c r="P314" s="71">
        <v>24050</v>
      </c>
      <c r="Q314" s="204"/>
      <c r="R314" s="71">
        <v>18205</v>
      </c>
      <c r="S314" s="40"/>
      <c r="T314" s="109">
        <v>5.1525999999999996</v>
      </c>
      <c r="U314" s="107"/>
    </row>
    <row r="315" spans="5:21">
      <c r="E315" s="86"/>
      <c r="F315" s="72">
        <v>45205</v>
      </c>
      <c r="G315" s="195"/>
      <c r="H315" s="73">
        <v>7887</v>
      </c>
      <c r="I315" s="204"/>
      <c r="J315" s="73">
        <v>2472.5</v>
      </c>
      <c r="K315" s="204">
        <v>2166</v>
      </c>
      <c r="L315" s="73">
        <v>2208</v>
      </c>
      <c r="M315" s="204"/>
      <c r="N315" s="73">
        <v>2207</v>
      </c>
      <c r="O315" s="204">
        <v>27925</v>
      </c>
      <c r="P315" s="73">
        <v>23965</v>
      </c>
      <c r="Q315" s="204"/>
      <c r="R315" s="73">
        <v>18280</v>
      </c>
      <c r="S315" s="40"/>
      <c r="T315" s="110">
        <v>5.1712999999999996</v>
      </c>
      <c r="U315" s="107"/>
    </row>
    <row r="316" spans="5:21">
      <c r="E316" s="86"/>
      <c r="F316" s="1"/>
      <c r="H316" s="1"/>
      <c r="J316" s="1"/>
      <c r="L316" s="1"/>
      <c r="N316" s="1"/>
      <c r="P316" s="1"/>
      <c r="R316" s="1"/>
      <c r="T316" s="111"/>
      <c r="U316" s="107"/>
    </row>
    <row r="317" spans="5:21">
      <c r="E317" s="86"/>
      <c r="F317" s="28" t="s">
        <v>17</v>
      </c>
      <c r="G317" s="179"/>
      <c r="H317" s="74">
        <f>AVERAGE(H311:H315)</f>
        <v>7934.1</v>
      </c>
      <c r="I317" s="194"/>
      <c r="J317" s="74">
        <f>AVERAGE(J311:J315)</f>
        <v>2508.6</v>
      </c>
      <c r="K317" s="194"/>
      <c r="L317" s="74">
        <f>AVERAGE(L311:L315)</f>
        <v>2235.6</v>
      </c>
      <c r="M317" s="194"/>
      <c r="N317" s="74">
        <f>AVERAGE(N311:N315)</f>
        <v>2167.4</v>
      </c>
      <c r="O317" s="194"/>
      <c r="P317" s="74">
        <f>AVERAGE(P311:P315)</f>
        <v>23993</v>
      </c>
      <c r="Q317" s="194"/>
      <c r="R317" s="74">
        <f>AVERAGE(R311:R315)</f>
        <v>18400</v>
      </c>
      <c r="S317" s="21"/>
      <c r="T317" s="112">
        <f>AVERAGE(T311:T315)</f>
        <v>5.1018799999999995</v>
      </c>
      <c r="U317" s="107"/>
    </row>
    <row r="318" spans="5:21">
      <c r="E318" s="86"/>
      <c r="F318" s="29"/>
      <c r="G318" s="179"/>
      <c r="H318" s="29"/>
      <c r="I318" s="179"/>
      <c r="J318" s="29"/>
      <c r="K318" s="179"/>
      <c r="L318" s="29"/>
      <c r="M318" s="179"/>
      <c r="N318" s="29"/>
      <c r="O318" s="179"/>
      <c r="P318" s="29"/>
      <c r="Q318" s="179"/>
      <c r="R318" s="29"/>
      <c r="S318" s="29"/>
      <c r="T318" s="79"/>
      <c r="U318" s="107"/>
    </row>
    <row r="319" spans="5:21" ht="15.6">
      <c r="E319" s="86"/>
      <c r="F319" s="87" t="s">
        <v>18</v>
      </c>
      <c r="G319" s="173"/>
      <c r="H319" s="88">
        <f>H317*T317*0.001</f>
        <v>40.478826108</v>
      </c>
      <c r="I319" s="209"/>
      <c r="J319" s="88">
        <f>J317*T317*0.001</f>
        <v>12.798576167999999</v>
      </c>
      <c r="K319" s="209"/>
      <c r="L319" s="88">
        <f>L317*T317*0.001</f>
        <v>11.405762927999998</v>
      </c>
      <c r="M319" s="209"/>
      <c r="N319" s="88">
        <f>N317*T317*0.001</f>
        <v>11.057814711999999</v>
      </c>
      <c r="O319" s="209"/>
      <c r="P319" s="88">
        <f>P317*T317*0.001</f>
        <v>122.40940683999999</v>
      </c>
      <c r="Q319" s="209"/>
      <c r="R319" s="88">
        <f>R317*T317*0.001</f>
        <v>93.874591999999993</v>
      </c>
      <c r="S319" s="29"/>
      <c r="T319" s="79"/>
      <c r="U319" s="107"/>
    </row>
    <row r="320" spans="5:21">
      <c r="E320" s="86"/>
      <c r="F320" s="29"/>
      <c r="G320" s="179"/>
      <c r="H320" s="79"/>
      <c r="I320" s="210"/>
      <c r="J320" s="79"/>
      <c r="K320" s="210"/>
      <c r="L320" s="79"/>
      <c r="M320" s="210"/>
      <c r="N320" s="79"/>
      <c r="O320" s="210"/>
      <c r="P320" s="79"/>
      <c r="Q320" s="210"/>
      <c r="R320" s="79"/>
      <c r="S320" s="29"/>
      <c r="T320" s="79"/>
      <c r="U320" s="107"/>
    </row>
    <row r="321" spans="5:21">
      <c r="E321" s="86"/>
      <c r="F321" s="31" t="s">
        <v>19</v>
      </c>
      <c r="G321" s="179"/>
      <c r="H321" s="78">
        <f>H295</f>
        <v>40.405714340000003</v>
      </c>
      <c r="I321" s="210"/>
      <c r="J321" s="78">
        <f>J295</f>
        <v>12.636349471999999</v>
      </c>
      <c r="K321" s="210"/>
      <c r="L321" s="78">
        <f>L295</f>
        <v>11.078238535999999</v>
      </c>
      <c r="M321" s="210"/>
      <c r="N321" s="78">
        <f>N295</f>
        <v>11.003473135999998</v>
      </c>
      <c r="O321" s="210"/>
      <c r="P321" s="78">
        <f>P295</f>
        <v>126.43327575999999</v>
      </c>
      <c r="Q321" s="210"/>
      <c r="R321" s="78">
        <f>R295</f>
        <v>93.167657119999987</v>
      </c>
      <c r="S321" s="40"/>
      <c r="T321" s="113">
        <f>T293</f>
        <v>4.9843599999999997</v>
      </c>
      <c r="U321" s="107"/>
    </row>
    <row r="322" spans="5:21" ht="15" thickBot="1">
      <c r="E322" s="86"/>
      <c r="F322" s="29"/>
      <c r="G322" s="179"/>
      <c r="H322" s="79"/>
      <c r="I322" s="210"/>
      <c r="J322" s="79"/>
      <c r="K322" s="210"/>
      <c r="L322" s="79"/>
      <c r="M322" s="210"/>
      <c r="N322" s="79"/>
      <c r="O322" s="210"/>
      <c r="P322" s="79"/>
      <c r="Q322" s="210"/>
      <c r="R322" s="79"/>
      <c r="S322" s="40"/>
      <c r="T322" s="114"/>
      <c r="U322" s="107"/>
    </row>
    <row r="323" spans="5:21" ht="15" thickBot="1">
      <c r="E323" s="86"/>
      <c r="F323" s="89" t="s">
        <v>27</v>
      </c>
      <c r="G323" s="179"/>
      <c r="H323" s="81">
        <f>H301</f>
        <v>8.8097121779156205E-3</v>
      </c>
      <c r="I323" s="211"/>
      <c r="J323" s="81">
        <f>J301</f>
        <v>3.8784930601340049E-2</v>
      </c>
      <c r="K323" s="211"/>
      <c r="L323" s="81">
        <f>L301</f>
        <v>4.2700978627400639E-2</v>
      </c>
      <c r="M323" s="211"/>
      <c r="N323" s="81">
        <f>N301</f>
        <v>1.2276935502259672E-2</v>
      </c>
      <c r="O323" s="211"/>
      <c r="P323" s="81">
        <f>P301</f>
        <v>1.4262906218244624E-2</v>
      </c>
      <c r="Q323" s="211"/>
      <c r="R323" s="81">
        <f>R301</f>
        <v>-1.1330956167383457E-2</v>
      </c>
      <c r="S323" s="95"/>
      <c r="T323" s="81">
        <f>T301</f>
        <v>2.341950187873424E-2</v>
      </c>
      <c r="U323" s="107"/>
    </row>
    <row r="324" spans="5:21" ht="15" thickBot="1">
      <c r="E324" s="86"/>
      <c r="F324" s="29"/>
      <c r="G324" s="179"/>
      <c r="H324" s="79"/>
      <c r="I324" s="210"/>
      <c r="J324" s="79"/>
      <c r="K324" s="210"/>
      <c r="L324" s="79"/>
      <c r="M324" s="210"/>
      <c r="N324" s="79"/>
      <c r="O324" s="210"/>
      <c r="P324" s="79"/>
      <c r="Q324" s="210"/>
      <c r="R324" s="79"/>
      <c r="S324" s="29"/>
      <c r="T324" s="79"/>
      <c r="U324" s="107"/>
    </row>
    <row r="325" spans="5:21" ht="15" thickBot="1">
      <c r="E325" s="86"/>
      <c r="F325" s="80" t="s">
        <v>26</v>
      </c>
      <c r="G325" s="179"/>
      <c r="H325" s="90">
        <f>(H319-H321)/H321</f>
        <v>1.8094412930009555E-3</v>
      </c>
      <c r="I325" s="212"/>
      <c r="J325" s="97">
        <f>(J319-J321)/J321</f>
        <v>1.283809824660723E-2</v>
      </c>
      <c r="K325" s="212"/>
      <c r="L325" s="97">
        <f>(L319-L321)/L321</f>
        <v>2.9564663275273521E-2</v>
      </c>
      <c r="M325" s="212"/>
      <c r="N325" s="97">
        <f>(N319-N321)/N321</f>
        <v>4.9385839660217408E-3</v>
      </c>
      <c r="O325" s="212"/>
      <c r="P325" s="97">
        <f>(P319-P321)/P321</f>
        <v>-3.1826027569183964E-2</v>
      </c>
      <c r="Q325" s="212"/>
      <c r="R325" s="97">
        <f>(R319-R321)/R321</f>
        <v>7.5877713559918463E-3</v>
      </c>
      <c r="S325" s="115"/>
      <c r="T325" s="97">
        <f>(T317-T321)/T321</f>
        <v>2.3577751205771623E-2</v>
      </c>
      <c r="U325" s="107"/>
    </row>
    <row r="326" spans="5:21" ht="15" thickBot="1">
      <c r="E326" s="86"/>
      <c r="F326" s="1"/>
      <c r="H326" s="1"/>
      <c r="J326" s="1"/>
      <c r="L326" s="1"/>
      <c r="N326" s="1"/>
      <c r="P326" s="1"/>
      <c r="R326" s="1"/>
      <c r="T326" s="1"/>
      <c r="U326" s="107"/>
    </row>
    <row r="327" spans="5:21" ht="15" thickBot="1">
      <c r="E327" s="86"/>
      <c r="F327" s="80" t="s">
        <v>28</v>
      </c>
      <c r="H327" s="91">
        <f>H319-H321+IF(H319&gt;H321,H319&lt;H321)</f>
        <v>7.3111767999996857E-2</v>
      </c>
      <c r="I327" s="213"/>
      <c r="J327" s="91">
        <f>J319-J321</f>
        <v>0.16222669599999939</v>
      </c>
      <c r="K327" s="213"/>
      <c r="L327" s="91">
        <f>L319-L321</f>
        <v>0.32752439199999905</v>
      </c>
      <c r="M327" s="213"/>
      <c r="N327" s="91">
        <f>N319-N321</f>
        <v>5.4341576000000558E-2</v>
      </c>
      <c r="O327" s="213"/>
      <c r="P327" s="91">
        <f>P319-P321</f>
        <v>-4.0238689199999982</v>
      </c>
      <c r="Q327" s="213"/>
      <c r="R327" s="91">
        <f>R319-R321</f>
        <v>0.70693488000000571</v>
      </c>
      <c r="S327" s="98"/>
      <c r="T327" s="91">
        <f>T317-T321</f>
        <v>0.11751999999999985</v>
      </c>
      <c r="U327" s="107"/>
    </row>
    <row r="328" spans="5:21" ht="15" thickBot="1">
      <c r="E328" s="92"/>
      <c r="F328" s="93"/>
      <c r="G328" s="198"/>
      <c r="H328" s="93"/>
      <c r="I328" s="198"/>
      <c r="J328" s="93"/>
      <c r="K328" s="198"/>
      <c r="L328" s="93"/>
      <c r="M328" s="198"/>
      <c r="N328" s="93"/>
      <c r="O328" s="198"/>
      <c r="P328" s="93"/>
      <c r="Q328" s="198"/>
      <c r="R328" s="93"/>
      <c r="S328" s="93"/>
      <c r="T328" s="93"/>
      <c r="U328" s="116"/>
    </row>
    <row r="330" spans="5:21">
      <c r="E330" s="84"/>
      <c r="F330" s="85"/>
      <c r="G330" s="197"/>
      <c r="H330" s="85"/>
      <c r="I330" s="197"/>
      <c r="J330" s="85"/>
      <c r="K330" s="197"/>
      <c r="L330" s="85"/>
      <c r="M330" s="197"/>
      <c r="N330" s="85"/>
      <c r="O330" s="197"/>
      <c r="P330" s="85"/>
      <c r="Q330" s="197"/>
      <c r="R330" s="85"/>
      <c r="S330" s="85"/>
      <c r="T330" s="85"/>
      <c r="U330" s="106"/>
    </row>
    <row r="331" spans="5:21">
      <c r="E331" s="86"/>
      <c r="F331" s="1"/>
      <c r="H331" s="1"/>
      <c r="J331" s="1"/>
      <c r="L331" s="1"/>
      <c r="N331" s="1"/>
      <c r="P331" s="1"/>
      <c r="R331" s="1"/>
      <c r="T331" s="1"/>
      <c r="U331" s="107"/>
    </row>
    <row r="332" spans="5:21" ht="34.799999999999997">
      <c r="E332" s="86"/>
      <c r="F332" s="1"/>
      <c r="H332" s="513" t="s">
        <v>9</v>
      </c>
      <c r="I332" s="513"/>
      <c r="J332" s="513"/>
      <c r="K332" s="513"/>
      <c r="L332" s="513"/>
      <c r="M332" s="513"/>
      <c r="N332" s="513"/>
      <c r="O332" s="513"/>
      <c r="P332" s="513"/>
      <c r="Q332" s="513"/>
      <c r="R332" s="513"/>
      <c r="S332" s="513"/>
      <c r="T332" s="513"/>
      <c r="U332" s="107"/>
    </row>
    <row r="333" spans="5:21">
      <c r="E333" s="86"/>
      <c r="F333" s="1"/>
      <c r="H333" s="1"/>
      <c r="J333" s="1"/>
      <c r="L333" s="1"/>
      <c r="N333" s="1"/>
      <c r="P333" s="1"/>
      <c r="R333" s="1"/>
      <c r="T333" s="1"/>
      <c r="U333" s="107"/>
    </row>
    <row r="334" spans="5:21">
      <c r="E334" s="86"/>
      <c r="F334" s="20" t="s">
        <v>10</v>
      </c>
      <c r="G334" s="194"/>
      <c r="H334" s="22" t="s">
        <v>3</v>
      </c>
      <c r="I334" s="179"/>
      <c r="J334" s="94" t="s">
        <v>11</v>
      </c>
      <c r="K334" s="179"/>
      <c r="L334" s="31" t="s">
        <v>12</v>
      </c>
      <c r="M334" s="179"/>
      <c r="N334" s="38" t="s">
        <v>13</v>
      </c>
      <c r="O334" s="179"/>
      <c r="P334" s="39" t="s">
        <v>14</v>
      </c>
      <c r="Q334" s="179"/>
      <c r="R334" s="99" t="s">
        <v>15</v>
      </c>
      <c r="S334" s="29"/>
      <c r="T334" s="56" t="s">
        <v>16</v>
      </c>
      <c r="U334" s="107"/>
    </row>
    <row r="335" spans="5:21">
      <c r="E335" s="86"/>
      <c r="F335" s="117">
        <v>45208</v>
      </c>
      <c r="G335" s="195"/>
      <c r="H335" s="70">
        <v>8015.5</v>
      </c>
      <c r="I335" s="204"/>
      <c r="J335" s="70">
        <v>2474.5</v>
      </c>
      <c r="K335" s="204"/>
      <c r="L335" s="70">
        <v>2193</v>
      </c>
      <c r="M335" s="204"/>
      <c r="N335" s="70">
        <v>2176.5</v>
      </c>
      <c r="O335" s="204"/>
      <c r="P335" s="70">
        <v>24700</v>
      </c>
      <c r="Q335" s="204"/>
      <c r="R335" s="70">
        <v>18610</v>
      </c>
      <c r="S335" s="40"/>
      <c r="T335" s="108">
        <v>5.1917999999999997</v>
      </c>
      <c r="U335" s="107"/>
    </row>
    <row r="336" spans="5:21">
      <c r="E336" s="86"/>
      <c r="F336" s="69">
        <v>45209</v>
      </c>
      <c r="G336" s="195"/>
      <c r="H336" s="71">
        <v>7907.5</v>
      </c>
      <c r="I336" s="204"/>
      <c r="J336" s="71">
        <v>2437</v>
      </c>
      <c r="K336" s="204">
        <v>2143</v>
      </c>
      <c r="L336" s="71">
        <v>2199</v>
      </c>
      <c r="M336" s="204"/>
      <c r="N336" s="71">
        <v>2127</v>
      </c>
      <c r="O336" s="204"/>
      <c r="P336" s="71">
        <v>24500</v>
      </c>
      <c r="Q336" s="204"/>
      <c r="R336" s="71">
        <v>18260</v>
      </c>
      <c r="S336" s="40"/>
      <c r="T336" s="109">
        <v>5.1665999999999999</v>
      </c>
      <c r="U336" s="107"/>
    </row>
    <row r="337" spans="5:21">
      <c r="E337" s="86"/>
      <c r="F337" s="69">
        <v>45210</v>
      </c>
      <c r="G337" s="195"/>
      <c r="H337" s="71">
        <v>7943.5</v>
      </c>
      <c r="I337" s="204"/>
      <c r="J337" s="71">
        <v>2440.5</v>
      </c>
      <c r="K337" s="204">
        <v>0</v>
      </c>
      <c r="L337" s="71">
        <v>2179</v>
      </c>
      <c r="M337" s="204"/>
      <c r="N337" s="71">
        <v>2132</v>
      </c>
      <c r="O337" s="204"/>
      <c r="P337" s="71">
        <v>24650</v>
      </c>
      <c r="Q337" s="204"/>
      <c r="R337" s="71">
        <v>18260</v>
      </c>
      <c r="S337" s="40"/>
      <c r="T337" s="109">
        <v>5.0861999999999998</v>
      </c>
      <c r="U337" s="107"/>
    </row>
    <row r="338" spans="5:21">
      <c r="E338" s="86"/>
      <c r="F338" s="69">
        <v>45211</v>
      </c>
      <c r="G338" s="195"/>
      <c r="H338" s="71">
        <v>7995</v>
      </c>
      <c r="I338" s="204"/>
      <c r="J338" s="71">
        <v>2445.5</v>
      </c>
      <c r="K338" s="204">
        <v>2147</v>
      </c>
      <c r="L338" s="71">
        <v>2180.5</v>
      </c>
      <c r="M338" s="204"/>
      <c r="N338" s="71">
        <v>2104</v>
      </c>
      <c r="O338" s="204"/>
      <c r="P338" s="71">
        <v>24900</v>
      </c>
      <c r="Q338" s="204"/>
      <c r="R338" s="71">
        <v>18435</v>
      </c>
      <c r="S338" s="40"/>
      <c r="T338" s="109" t="s">
        <v>32</v>
      </c>
      <c r="U338" s="107"/>
    </row>
    <row r="339" spans="5:21">
      <c r="E339" s="86"/>
      <c r="F339" s="72">
        <v>45212</v>
      </c>
      <c r="G339" s="195"/>
      <c r="H339" s="73">
        <v>7891</v>
      </c>
      <c r="I339" s="204"/>
      <c r="J339" s="73">
        <v>2424</v>
      </c>
      <c r="K339" s="204">
        <v>2166</v>
      </c>
      <c r="L339" s="73">
        <v>2176</v>
      </c>
      <c r="M339" s="204"/>
      <c r="N339" s="73">
        <v>2067</v>
      </c>
      <c r="O339" s="204">
        <v>27925</v>
      </c>
      <c r="P339" s="73">
        <v>25025</v>
      </c>
      <c r="Q339" s="204"/>
      <c r="R339" s="73">
        <v>18335</v>
      </c>
      <c r="S339" s="40"/>
      <c r="T339" s="110">
        <v>5.0495999999999999</v>
      </c>
      <c r="U339" s="107"/>
    </row>
    <row r="340" spans="5:21">
      <c r="E340" s="86"/>
      <c r="F340" s="1"/>
      <c r="H340" s="1"/>
      <c r="J340" s="1"/>
      <c r="L340" s="1"/>
      <c r="N340" s="1"/>
      <c r="P340" s="1"/>
      <c r="R340" s="1"/>
      <c r="T340" s="111"/>
      <c r="U340" s="107"/>
    </row>
    <row r="341" spans="5:21">
      <c r="E341" s="86"/>
      <c r="F341" s="28" t="s">
        <v>17</v>
      </c>
      <c r="G341" s="179"/>
      <c r="H341" s="74">
        <f>AVERAGE(H335:H339)</f>
        <v>7950.5</v>
      </c>
      <c r="I341" s="194"/>
      <c r="J341" s="74">
        <f>AVERAGE(J335:J339)</f>
        <v>2444.3000000000002</v>
      </c>
      <c r="K341" s="194"/>
      <c r="L341" s="74">
        <f>AVERAGE(L335:L339)</f>
        <v>2185.5</v>
      </c>
      <c r="M341" s="194"/>
      <c r="N341" s="74">
        <f>AVERAGE(N335:N339)</f>
        <v>2121.3000000000002</v>
      </c>
      <c r="O341" s="194"/>
      <c r="P341" s="74">
        <f>AVERAGE(P335:P339)</f>
        <v>24755</v>
      </c>
      <c r="Q341" s="194"/>
      <c r="R341" s="74">
        <f>AVERAGE(R335:R339)</f>
        <v>18380</v>
      </c>
      <c r="S341" s="21"/>
      <c r="T341" s="112">
        <f>AVERAGE(T335:T339)</f>
        <v>5.1235499999999998</v>
      </c>
      <c r="U341" s="107"/>
    </row>
    <row r="342" spans="5:21">
      <c r="E342" s="86"/>
      <c r="F342" s="29"/>
      <c r="G342" s="179"/>
      <c r="H342" s="29"/>
      <c r="I342" s="179"/>
      <c r="J342" s="29"/>
      <c r="K342" s="179"/>
      <c r="L342" s="29"/>
      <c r="M342" s="179"/>
      <c r="N342" s="29"/>
      <c r="O342" s="179"/>
      <c r="P342" s="29"/>
      <c r="Q342" s="179"/>
      <c r="R342" s="29"/>
      <c r="S342" s="29"/>
      <c r="T342" s="79"/>
      <c r="U342" s="107"/>
    </row>
    <row r="343" spans="5:21" ht="15.6">
      <c r="E343" s="86"/>
      <c r="F343" s="87" t="s">
        <v>18</v>
      </c>
      <c r="G343" s="173"/>
      <c r="H343" s="88">
        <f>H341*T341*0.001</f>
        <v>40.734784274999996</v>
      </c>
      <c r="I343" s="209"/>
      <c r="J343" s="88">
        <f>J341*T341*0.001</f>
        <v>12.523493265000001</v>
      </c>
      <c r="K343" s="209"/>
      <c r="L343" s="88">
        <f>L341*T341*0.001</f>
        <v>11.197518525</v>
      </c>
      <c r="M343" s="209"/>
      <c r="N343" s="88">
        <f>N341*T341*0.001</f>
        <v>10.868586615</v>
      </c>
      <c r="O343" s="209"/>
      <c r="P343" s="88">
        <f>P341*T341*0.001</f>
        <v>126.83348024999999</v>
      </c>
      <c r="Q343" s="209"/>
      <c r="R343" s="88">
        <f>R341*T341*0.001</f>
        <v>94.170849000000004</v>
      </c>
      <c r="S343" s="29"/>
      <c r="T343" s="79"/>
      <c r="U343" s="107"/>
    </row>
    <row r="344" spans="5:21">
      <c r="E344" s="86"/>
      <c r="F344" s="29"/>
      <c r="G344" s="179"/>
      <c r="H344" s="79"/>
      <c r="I344" s="210"/>
      <c r="J344" s="79"/>
      <c r="K344" s="210"/>
      <c r="L344" s="79"/>
      <c r="M344" s="210"/>
      <c r="N344" s="79"/>
      <c r="O344" s="210"/>
      <c r="P344" s="79"/>
      <c r="Q344" s="210"/>
      <c r="R344" s="79"/>
      <c r="S344" s="29"/>
      <c r="T344" s="79"/>
      <c r="U344" s="107"/>
    </row>
    <row r="345" spans="5:21">
      <c r="E345" s="86"/>
      <c r="F345" s="31" t="s">
        <v>19</v>
      </c>
      <c r="G345" s="179"/>
      <c r="H345" s="78">
        <f>H319</f>
        <v>40.478826108</v>
      </c>
      <c r="I345" s="210"/>
      <c r="J345" s="78">
        <f>J319</f>
        <v>12.798576167999999</v>
      </c>
      <c r="K345" s="210"/>
      <c r="L345" s="78">
        <f>L319</f>
        <v>11.405762927999998</v>
      </c>
      <c r="M345" s="210"/>
      <c r="N345" s="78">
        <f>N319</f>
        <v>11.057814711999999</v>
      </c>
      <c r="O345" s="210"/>
      <c r="P345" s="78">
        <f>P319</f>
        <v>122.40940683999999</v>
      </c>
      <c r="Q345" s="210"/>
      <c r="R345" s="78">
        <f>R319</f>
        <v>93.874591999999993</v>
      </c>
      <c r="S345" s="40"/>
      <c r="T345" s="113">
        <f>T317</f>
        <v>5.1018799999999995</v>
      </c>
      <c r="U345" s="107"/>
    </row>
    <row r="346" spans="5:21" ht="15" thickBot="1">
      <c r="E346" s="86"/>
      <c r="F346" s="29"/>
      <c r="G346" s="179"/>
      <c r="H346" s="79"/>
      <c r="I346" s="210"/>
      <c r="J346" s="79"/>
      <c r="K346" s="210"/>
      <c r="L346" s="79"/>
      <c r="M346" s="210"/>
      <c r="N346" s="79"/>
      <c r="O346" s="210"/>
      <c r="P346" s="79"/>
      <c r="Q346" s="210"/>
      <c r="R346" s="79"/>
      <c r="S346" s="40"/>
      <c r="T346" s="114"/>
      <c r="U346" s="107"/>
    </row>
    <row r="347" spans="5:21" ht="15" thickBot="1">
      <c r="E347" s="86"/>
      <c r="F347" s="89" t="s">
        <v>27</v>
      </c>
      <c r="G347" s="179"/>
      <c r="H347" s="81">
        <f>H325</f>
        <v>1.8094412930009555E-3</v>
      </c>
      <c r="I347" s="211"/>
      <c r="J347" s="81">
        <f>J325</f>
        <v>1.283809824660723E-2</v>
      </c>
      <c r="K347" s="211"/>
      <c r="L347" s="81">
        <f>L325</f>
        <v>2.9564663275273521E-2</v>
      </c>
      <c r="M347" s="211"/>
      <c r="N347" s="81">
        <f>N325</f>
        <v>4.9385839660217408E-3</v>
      </c>
      <c r="O347" s="211"/>
      <c r="P347" s="81">
        <f>P325</f>
        <v>-3.1826027569183964E-2</v>
      </c>
      <c r="Q347" s="211"/>
      <c r="R347" s="81">
        <f>R325</f>
        <v>7.5877713559918463E-3</v>
      </c>
      <c r="S347" s="95"/>
      <c r="T347" s="81">
        <f>T325</f>
        <v>2.3577751205771623E-2</v>
      </c>
      <c r="U347" s="107"/>
    </row>
    <row r="348" spans="5:21" ht="15" thickBot="1">
      <c r="E348" s="86"/>
      <c r="F348" s="29"/>
      <c r="G348" s="179"/>
      <c r="H348" s="79"/>
      <c r="I348" s="210"/>
      <c r="J348" s="79"/>
      <c r="K348" s="210"/>
      <c r="L348" s="79"/>
      <c r="M348" s="210"/>
      <c r="N348" s="79"/>
      <c r="O348" s="210"/>
      <c r="P348" s="79"/>
      <c r="Q348" s="210"/>
      <c r="R348" s="79"/>
      <c r="S348" s="29"/>
      <c r="T348" s="79"/>
      <c r="U348" s="107"/>
    </row>
    <row r="349" spans="5:21" ht="15" thickBot="1">
      <c r="E349" s="86"/>
      <c r="F349" s="80" t="s">
        <v>26</v>
      </c>
      <c r="G349" s="179"/>
      <c r="H349" s="90">
        <f>(H343-H345)/H345</f>
        <v>6.3232606182077418E-3</v>
      </c>
      <c r="I349" s="212"/>
      <c r="J349" s="97">
        <f>(J343-J345)/J345</f>
        <v>-2.1493242638019494E-2</v>
      </c>
      <c r="K349" s="212"/>
      <c r="L349" s="97">
        <f>(L343-L345)/L345</f>
        <v>-1.8257823199952661E-2</v>
      </c>
      <c r="M349" s="212"/>
      <c r="N349" s="97">
        <f>(N343-N345)/N345</f>
        <v>-1.7112612385758983E-2</v>
      </c>
      <c r="O349" s="212"/>
      <c r="P349" s="97">
        <f>(P343-P345)/P345</f>
        <v>3.6141613003506046E-2</v>
      </c>
      <c r="Q349" s="212"/>
      <c r="R349" s="97">
        <f>(R343-R345)/R345</f>
        <v>3.1558805603119034E-3</v>
      </c>
      <c r="S349" s="115"/>
      <c r="T349" s="97">
        <f>(T341-T345)/T345</f>
        <v>4.2474538797463487E-3</v>
      </c>
      <c r="U349" s="107"/>
    </row>
    <row r="350" spans="5:21" ht="15" thickBot="1">
      <c r="E350" s="86"/>
      <c r="F350" s="1"/>
      <c r="H350" s="1"/>
      <c r="J350" s="1"/>
      <c r="L350" s="1"/>
      <c r="N350" s="1"/>
      <c r="P350" s="1"/>
      <c r="R350" s="1"/>
      <c r="T350" s="1"/>
      <c r="U350" s="107"/>
    </row>
    <row r="351" spans="5:21" ht="15" thickBot="1">
      <c r="E351" s="86"/>
      <c r="F351" s="80" t="s">
        <v>28</v>
      </c>
      <c r="H351" s="91">
        <f>H343-H345+IF(H343&gt;H345,H343&lt;H345)</f>
        <v>0.25595816699999574</v>
      </c>
      <c r="I351" s="213"/>
      <c r="J351" s="91">
        <f>J343-J345</f>
        <v>-0.27508290299999771</v>
      </c>
      <c r="K351" s="213"/>
      <c r="L351" s="91">
        <f>L343-L345</f>
        <v>-0.20824440299999836</v>
      </c>
      <c r="M351" s="213"/>
      <c r="N351" s="91">
        <f>N343-N345</f>
        <v>-0.1892280969999991</v>
      </c>
      <c r="O351" s="213"/>
      <c r="P351" s="91">
        <f>P343-P345</f>
        <v>4.4240734100000054</v>
      </c>
      <c r="Q351" s="213"/>
      <c r="R351" s="91">
        <f>R343-R345</f>
        <v>0.29625700000001132</v>
      </c>
      <c r="S351" s="98"/>
      <c r="T351" s="91">
        <f>T341-T345</f>
        <v>2.16700000000003E-2</v>
      </c>
      <c r="U351" s="107"/>
    </row>
    <row r="352" spans="5:21" ht="15" thickBot="1">
      <c r="E352" s="92"/>
      <c r="F352" s="93"/>
      <c r="G352" s="198"/>
      <c r="H352" s="93"/>
      <c r="I352" s="198"/>
      <c r="J352" s="93"/>
      <c r="K352" s="198"/>
      <c r="L352" s="93"/>
      <c r="M352" s="198"/>
      <c r="N352" s="93"/>
      <c r="O352" s="198"/>
      <c r="P352" s="93"/>
      <c r="Q352" s="198"/>
      <c r="R352" s="93"/>
      <c r="S352" s="93"/>
      <c r="T352" s="93"/>
      <c r="U352" s="116"/>
    </row>
    <row r="354" spans="5:21">
      <c r="E354" s="84"/>
      <c r="F354" s="85"/>
      <c r="G354" s="197"/>
      <c r="H354" s="85"/>
      <c r="I354" s="197"/>
      <c r="J354" s="85"/>
      <c r="K354" s="197"/>
      <c r="L354" s="85"/>
      <c r="M354" s="197"/>
      <c r="N354" s="85"/>
      <c r="O354" s="197"/>
      <c r="P354" s="85"/>
      <c r="Q354" s="197"/>
      <c r="R354" s="85"/>
      <c r="S354" s="85"/>
      <c r="T354" s="85"/>
      <c r="U354" s="106"/>
    </row>
    <row r="355" spans="5:21">
      <c r="E355" s="86"/>
      <c r="F355" s="1"/>
      <c r="H355" s="1"/>
      <c r="J355" s="1"/>
      <c r="L355" s="1"/>
      <c r="N355" s="1"/>
      <c r="P355" s="1"/>
      <c r="R355" s="1"/>
      <c r="T355" s="1"/>
      <c r="U355" s="107"/>
    </row>
    <row r="356" spans="5:21" ht="34.799999999999997">
      <c r="E356" s="86"/>
      <c r="F356" s="1"/>
      <c r="H356" s="513" t="s">
        <v>9</v>
      </c>
      <c r="I356" s="513"/>
      <c r="J356" s="513"/>
      <c r="K356" s="513"/>
      <c r="L356" s="513"/>
      <c r="M356" s="513"/>
      <c r="N356" s="513"/>
      <c r="O356" s="513"/>
      <c r="P356" s="513"/>
      <c r="Q356" s="513"/>
      <c r="R356" s="513"/>
      <c r="S356" s="513"/>
      <c r="T356" s="513"/>
      <c r="U356" s="107"/>
    </row>
    <row r="357" spans="5:21">
      <c r="E357" s="86"/>
      <c r="F357" s="1"/>
      <c r="H357" s="1"/>
      <c r="J357" s="1"/>
      <c r="L357" s="1"/>
      <c r="N357" s="1"/>
      <c r="P357" s="1"/>
      <c r="R357" s="1"/>
      <c r="T357" s="1"/>
      <c r="U357" s="107"/>
    </row>
    <row r="358" spans="5:21">
      <c r="E358" s="86"/>
      <c r="F358" s="20" t="s">
        <v>10</v>
      </c>
      <c r="G358" s="194"/>
      <c r="H358" s="22" t="s">
        <v>3</v>
      </c>
      <c r="I358" s="179"/>
      <c r="J358" s="94" t="s">
        <v>11</v>
      </c>
      <c r="K358" s="179"/>
      <c r="L358" s="31" t="s">
        <v>12</v>
      </c>
      <c r="M358" s="179"/>
      <c r="N358" s="38" t="s">
        <v>13</v>
      </c>
      <c r="O358" s="179"/>
      <c r="P358" s="39" t="s">
        <v>14</v>
      </c>
      <c r="Q358" s="179"/>
      <c r="R358" s="99" t="s">
        <v>15</v>
      </c>
      <c r="S358" s="29"/>
      <c r="T358" s="56" t="s">
        <v>16</v>
      </c>
      <c r="U358" s="107"/>
    </row>
    <row r="359" spans="5:21">
      <c r="E359" s="86"/>
      <c r="F359" s="117">
        <v>45215</v>
      </c>
      <c r="G359" s="195"/>
      <c r="H359" s="70">
        <v>7920</v>
      </c>
      <c r="I359" s="204"/>
      <c r="J359" s="70">
        <v>2434.5</v>
      </c>
      <c r="K359" s="204"/>
      <c r="L359" s="70">
        <v>2161.5</v>
      </c>
      <c r="M359" s="204"/>
      <c r="N359" s="70">
        <v>2095</v>
      </c>
      <c r="O359" s="204"/>
      <c r="P359" s="70">
        <v>24725</v>
      </c>
      <c r="Q359" s="204"/>
      <c r="R359" s="70">
        <v>18460</v>
      </c>
      <c r="S359" s="40"/>
      <c r="T359" s="108">
        <v>5.0625</v>
      </c>
      <c r="U359" s="107"/>
    </row>
    <row r="360" spans="5:21">
      <c r="E360" s="86"/>
      <c r="F360" s="69">
        <v>45216</v>
      </c>
      <c r="G360" s="195"/>
      <c r="H360" s="71">
        <v>7846.5</v>
      </c>
      <c r="I360" s="204"/>
      <c r="J360" s="71">
        <v>2377</v>
      </c>
      <c r="K360" s="204">
        <v>2143</v>
      </c>
      <c r="L360" s="71">
        <v>2148.5</v>
      </c>
      <c r="M360" s="204"/>
      <c r="N360" s="71">
        <v>2085</v>
      </c>
      <c r="O360" s="204"/>
      <c r="P360" s="71">
        <v>24880</v>
      </c>
      <c r="Q360" s="204"/>
      <c r="R360" s="71">
        <v>18160</v>
      </c>
      <c r="S360" s="40"/>
      <c r="T360" s="109">
        <v>5.0617999999999999</v>
      </c>
      <c r="U360" s="107"/>
    </row>
    <row r="361" spans="5:21">
      <c r="E361" s="86"/>
      <c r="F361" s="69">
        <v>45217</v>
      </c>
      <c r="G361" s="195"/>
      <c r="H361" s="71">
        <v>7947.5</v>
      </c>
      <c r="I361" s="204"/>
      <c r="J361" s="71">
        <v>2431</v>
      </c>
      <c r="K361" s="204">
        <v>0</v>
      </c>
      <c r="L361" s="71">
        <v>2176.5</v>
      </c>
      <c r="M361" s="204"/>
      <c r="N361" s="71">
        <v>2132</v>
      </c>
      <c r="O361" s="204"/>
      <c r="P361" s="71">
        <v>25450</v>
      </c>
      <c r="Q361" s="204"/>
      <c r="R361" s="71">
        <v>18470</v>
      </c>
      <c r="S361" s="40"/>
      <c r="T361" s="109">
        <v>5.0384000000000002</v>
      </c>
      <c r="U361" s="107"/>
    </row>
    <row r="362" spans="5:21">
      <c r="E362" s="86"/>
      <c r="F362" s="69">
        <v>45218</v>
      </c>
      <c r="G362" s="195"/>
      <c r="H362" s="71">
        <v>7938</v>
      </c>
      <c r="I362" s="204"/>
      <c r="J362" s="71">
        <v>2408</v>
      </c>
      <c r="K362" s="204">
        <v>2147</v>
      </c>
      <c r="L362" s="71">
        <v>2150.5</v>
      </c>
      <c r="M362" s="204"/>
      <c r="N362" s="71">
        <v>2117</v>
      </c>
      <c r="O362" s="204"/>
      <c r="P362" s="71">
        <v>25075</v>
      </c>
      <c r="Q362" s="204"/>
      <c r="R362" s="71">
        <v>18285</v>
      </c>
      <c r="S362" s="40"/>
      <c r="T362" s="109">
        <v>5.0568</v>
      </c>
      <c r="U362" s="107"/>
    </row>
    <row r="363" spans="5:21">
      <c r="E363" s="86"/>
      <c r="F363" s="72">
        <v>45219</v>
      </c>
      <c r="G363" s="195"/>
      <c r="H363" s="73">
        <v>7876</v>
      </c>
      <c r="I363" s="204"/>
      <c r="J363" s="73">
        <v>2415.5</v>
      </c>
      <c r="K363" s="204">
        <v>2166</v>
      </c>
      <c r="L363" s="73">
        <v>2152</v>
      </c>
      <c r="M363" s="204"/>
      <c r="N363" s="73">
        <v>2129</v>
      </c>
      <c r="O363" s="204">
        <v>27925</v>
      </c>
      <c r="P363" s="73">
        <v>24405</v>
      </c>
      <c r="Q363" s="204"/>
      <c r="R363" s="73">
        <v>18350</v>
      </c>
      <c r="S363" s="40"/>
      <c r="T363" s="110">
        <v>5.0540000000000003</v>
      </c>
      <c r="U363" s="107"/>
    </row>
    <row r="364" spans="5:21">
      <c r="E364" s="86"/>
      <c r="F364" s="1"/>
      <c r="H364" s="1"/>
      <c r="J364" s="1"/>
      <c r="L364" s="1"/>
      <c r="N364" s="1"/>
      <c r="P364" s="1"/>
      <c r="R364" s="1"/>
      <c r="T364" s="111"/>
      <c r="U364" s="107"/>
    </row>
    <row r="365" spans="5:21">
      <c r="E365" s="86"/>
      <c r="F365" s="28" t="s">
        <v>17</v>
      </c>
      <c r="G365" s="179"/>
      <c r="H365" s="74">
        <f>AVERAGE(H359:H363)</f>
        <v>7905.6</v>
      </c>
      <c r="I365" s="194"/>
      <c r="J365" s="74">
        <f>AVERAGE(J359:J363)</f>
        <v>2413.1999999999998</v>
      </c>
      <c r="K365" s="194"/>
      <c r="L365" s="74">
        <f>AVERAGE(L359:L363)</f>
        <v>2157.8000000000002</v>
      </c>
      <c r="M365" s="194"/>
      <c r="N365" s="74">
        <f>AVERAGE(N359:N363)</f>
        <v>2111.6</v>
      </c>
      <c r="O365" s="194"/>
      <c r="P365" s="74">
        <f>AVERAGE(P359:P363)</f>
        <v>24907</v>
      </c>
      <c r="Q365" s="194"/>
      <c r="R365" s="74">
        <f>AVERAGE(R359:R363)</f>
        <v>18345</v>
      </c>
      <c r="S365" s="21"/>
      <c r="T365" s="112">
        <f>AVERAGE(T359:T363)</f>
        <v>5.0546999999999995</v>
      </c>
      <c r="U365" s="107"/>
    </row>
    <row r="366" spans="5:21">
      <c r="E366" s="86"/>
      <c r="F366" s="29"/>
      <c r="G366" s="179"/>
      <c r="H366" s="29"/>
      <c r="I366" s="179"/>
      <c r="J366" s="29"/>
      <c r="K366" s="179"/>
      <c r="L366" s="29"/>
      <c r="M366" s="179"/>
      <c r="N366" s="29"/>
      <c r="O366" s="179"/>
      <c r="P366" s="29"/>
      <c r="Q366" s="179"/>
      <c r="R366" s="29"/>
      <c r="S366" s="29"/>
      <c r="T366" s="79"/>
      <c r="U366" s="107"/>
    </row>
    <row r="367" spans="5:21" ht="15.6">
      <c r="E367" s="86"/>
      <c r="F367" s="87" t="s">
        <v>18</v>
      </c>
      <c r="G367" s="173"/>
      <c r="H367" s="88">
        <f>H365*T365*0.001</f>
        <v>39.960436319999999</v>
      </c>
      <c r="I367" s="209"/>
      <c r="J367" s="88">
        <f>J365*T365*0.001</f>
        <v>12.198002039999999</v>
      </c>
      <c r="K367" s="209"/>
      <c r="L367" s="88">
        <f>L365*T365*0.001</f>
        <v>10.907031660000001</v>
      </c>
      <c r="M367" s="209"/>
      <c r="N367" s="88">
        <f>N365*T365*0.001</f>
        <v>10.673504519999998</v>
      </c>
      <c r="O367" s="209"/>
      <c r="P367" s="88">
        <f>P365*T365*0.001</f>
        <v>125.89741289999998</v>
      </c>
      <c r="Q367" s="209"/>
      <c r="R367" s="88">
        <f>R365*T365*0.001</f>
        <v>92.728471499999984</v>
      </c>
      <c r="S367" s="29"/>
      <c r="T367" s="79"/>
      <c r="U367" s="107"/>
    </row>
    <row r="368" spans="5:21">
      <c r="E368" s="86"/>
      <c r="F368" s="29"/>
      <c r="G368" s="179"/>
      <c r="H368" s="79"/>
      <c r="I368" s="210"/>
      <c r="J368" s="79"/>
      <c r="K368" s="210"/>
      <c r="L368" s="79"/>
      <c r="M368" s="210"/>
      <c r="N368" s="79"/>
      <c r="O368" s="210"/>
      <c r="P368" s="79"/>
      <c r="Q368" s="210"/>
      <c r="R368" s="79"/>
      <c r="S368" s="29"/>
      <c r="T368" s="79"/>
      <c r="U368" s="107"/>
    </row>
    <row r="369" spans="5:21">
      <c r="E369" s="86"/>
      <c r="F369" s="31" t="s">
        <v>19</v>
      </c>
      <c r="G369" s="179"/>
      <c r="H369" s="78">
        <f>H343</f>
        <v>40.734784274999996</v>
      </c>
      <c r="I369" s="210"/>
      <c r="J369" s="78">
        <f>J343</f>
        <v>12.523493265000001</v>
      </c>
      <c r="K369" s="210"/>
      <c r="L369" s="78">
        <f>L343</f>
        <v>11.197518525</v>
      </c>
      <c r="M369" s="210"/>
      <c r="N369" s="78">
        <f>N343</f>
        <v>10.868586615</v>
      </c>
      <c r="O369" s="210"/>
      <c r="P369" s="78">
        <f>P343</f>
        <v>126.83348024999999</v>
      </c>
      <c r="Q369" s="210"/>
      <c r="R369" s="78">
        <f>R343</f>
        <v>94.170849000000004</v>
      </c>
      <c r="S369" s="40"/>
      <c r="T369" s="113">
        <f>T341</f>
        <v>5.1235499999999998</v>
      </c>
      <c r="U369" s="107"/>
    </row>
    <row r="370" spans="5:21" ht="15" thickBot="1">
      <c r="E370" s="86"/>
      <c r="F370" s="29"/>
      <c r="G370" s="179"/>
      <c r="H370" s="79"/>
      <c r="I370" s="210"/>
      <c r="J370" s="79"/>
      <c r="K370" s="210"/>
      <c r="L370" s="79"/>
      <c r="M370" s="210"/>
      <c r="N370" s="79"/>
      <c r="O370" s="210"/>
      <c r="P370" s="79"/>
      <c r="Q370" s="210"/>
      <c r="R370" s="79"/>
      <c r="S370" s="40"/>
      <c r="T370" s="114"/>
      <c r="U370" s="107"/>
    </row>
    <row r="371" spans="5:21" ht="15" thickBot="1">
      <c r="E371" s="86"/>
      <c r="F371" s="89" t="s">
        <v>27</v>
      </c>
      <c r="G371" s="179"/>
      <c r="H371" s="81">
        <f>H349</f>
        <v>6.3232606182077418E-3</v>
      </c>
      <c r="I371" s="211"/>
      <c r="J371" s="81">
        <f>J349</f>
        <v>-2.1493242638019494E-2</v>
      </c>
      <c r="K371" s="211"/>
      <c r="L371" s="81">
        <f>L349</f>
        <v>-1.8257823199952661E-2</v>
      </c>
      <c r="M371" s="211"/>
      <c r="N371" s="81">
        <f>N349</f>
        <v>-1.7112612385758983E-2</v>
      </c>
      <c r="O371" s="211"/>
      <c r="P371" s="81">
        <f>P349</f>
        <v>3.6141613003506046E-2</v>
      </c>
      <c r="Q371" s="211"/>
      <c r="R371" s="81">
        <f>R349</f>
        <v>3.1558805603119034E-3</v>
      </c>
      <c r="S371" s="95"/>
      <c r="T371" s="81">
        <f>T349</f>
        <v>4.2474538797463487E-3</v>
      </c>
      <c r="U371" s="107"/>
    </row>
    <row r="372" spans="5:21" ht="15" thickBot="1">
      <c r="E372" s="86"/>
      <c r="F372" s="29"/>
      <c r="G372" s="179"/>
      <c r="H372" s="79"/>
      <c r="I372" s="210"/>
      <c r="J372" s="79"/>
      <c r="K372" s="210"/>
      <c r="L372" s="79"/>
      <c r="M372" s="210"/>
      <c r="N372" s="79"/>
      <c r="O372" s="210"/>
      <c r="P372" s="79"/>
      <c r="Q372" s="210"/>
      <c r="R372" s="79"/>
      <c r="S372" s="29"/>
      <c r="T372" s="79"/>
      <c r="U372" s="107"/>
    </row>
    <row r="373" spans="5:21" ht="15" thickBot="1">
      <c r="E373" s="86"/>
      <c r="F373" s="80" t="s">
        <v>26</v>
      </c>
      <c r="G373" s="179"/>
      <c r="H373" s="90">
        <f>(H367-H369)/H369</f>
        <v>-1.9009501800043502E-2</v>
      </c>
      <c r="I373" s="212"/>
      <c r="J373" s="97">
        <f>(J367-J369)/J369</f>
        <v>-2.5990449957734068E-2</v>
      </c>
      <c r="K373" s="212"/>
      <c r="L373" s="97">
        <f>(L367-L369)/L369</f>
        <v>-2.5942074965220774E-2</v>
      </c>
      <c r="M373" s="212"/>
      <c r="N373" s="97">
        <f>(N367-N369)/N369</f>
        <v>-1.7949168729148673E-2</v>
      </c>
      <c r="O373" s="212"/>
      <c r="P373" s="97">
        <f>(P367-P369)/P369</f>
        <v>-7.3802859320342279E-3</v>
      </c>
      <c r="Q373" s="212"/>
      <c r="R373" s="97">
        <f>(R367-R369)/R369</f>
        <v>-1.5316602911799388E-2</v>
      </c>
      <c r="S373" s="115"/>
      <c r="T373" s="97">
        <f>(T365-T369)/T369</f>
        <v>-1.3437948297567176E-2</v>
      </c>
      <c r="U373" s="107"/>
    </row>
    <row r="374" spans="5:21" ht="15" thickBot="1">
      <c r="E374" s="86"/>
      <c r="F374" s="1"/>
      <c r="H374" s="1"/>
      <c r="J374" s="1"/>
      <c r="L374" s="1"/>
      <c r="N374" s="1"/>
      <c r="P374" s="1"/>
      <c r="R374" s="1"/>
      <c r="T374" s="1"/>
      <c r="U374" s="107"/>
    </row>
    <row r="375" spans="5:21" ht="15" thickBot="1">
      <c r="E375" s="86"/>
      <c r="F375" s="80" t="s">
        <v>28</v>
      </c>
      <c r="H375" s="91">
        <f>H367-H369+IF(H367&gt;H369,H367&lt;H369)</f>
        <v>-0.77434795499999609</v>
      </c>
      <c r="I375" s="213"/>
      <c r="J375" s="91">
        <f>J367-J369</f>
        <v>-0.32549122500000216</v>
      </c>
      <c r="K375" s="213"/>
      <c r="L375" s="91">
        <f>L367-L369</f>
        <v>-0.29048686499999832</v>
      </c>
      <c r="M375" s="213"/>
      <c r="N375" s="91">
        <f>N367-N369</f>
        <v>-0.19508209500000184</v>
      </c>
      <c r="O375" s="213"/>
      <c r="P375" s="91">
        <f>P367-P369</f>
        <v>-0.93606735000001606</v>
      </c>
      <c r="Q375" s="213"/>
      <c r="R375" s="91">
        <f>R367-R369</f>
        <v>-1.4423775000000205</v>
      </c>
      <c r="S375" s="98"/>
      <c r="T375" s="91">
        <f>T365-T369</f>
        <v>-6.88500000000003E-2</v>
      </c>
      <c r="U375" s="107"/>
    </row>
    <row r="376" spans="5:21" ht="15" thickBot="1">
      <c r="E376" s="92"/>
      <c r="F376" s="93"/>
      <c r="G376" s="198"/>
      <c r="H376" s="93"/>
      <c r="I376" s="198"/>
      <c r="J376" s="93"/>
      <c r="K376" s="198"/>
      <c r="L376" s="93"/>
      <c r="M376" s="198"/>
      <c r="N376" s="93"/>
      <c r="O376" s="198"/>
      <c r="P376" s="93"/>
      <c r="Q376" s="198"/>
      <c r="R376" s="93"/>
      <c r="S376" s="93"/>
      <c r="T376" s="93"/>
      <c r="U376" s="116"/>
    </row>
    <row r="378" spans="5:21">
      <c r="E378" s="84"/>
      <c r="F378" s="85"/>
      <c r="G378" s="197"/>
      <c r="H378" s="85"/>
      <c r="I378" s="197"/>
      <c r="J378" s="85"/>
      <c r="K378" s="197"/>
      <c r="L378" s="85"/>
      <c r="M378" s="197"/>
      <c r="N378" s="85"/>
      <c r="O378" s="197"/>
      <c r="P378" s="85"/>
      <c r="Q378" s="197"/>
      <c r="R378" s="85"/>
      <c r="S378" s="85"/>
      <c r="T378" s="85"/>
      <c r="U378" s="106"/>
    </row>
    <row r="379" spans="5:21">
      <c r="E379" s="86"/>
      <c r="F379" s="1"/>
      <c r="H379" s="1"/>
      <c r="J379" s="1"/>
      <c r="L379" s="1"/>
      <c r="N379" s="1"/>
      <c r="P379" s="1"/>
      <c r="R379" s="1"/>
      <c r="T379" s="1"/>
      <c r="U379" s="107"/>
    </row>
    <row r="380" spans="5:21" ht="34.799999999999997">
      <c r="E380" s="86"/>
      <c r="F380" s="1"/>
      <c r="H380" s="513" t="s">
        <v>9</v>
      </c>
      <c r="I380" s="513"/>
      <c r="J380" s="513"/>
      <c r="K380" s="513"/>
      <c r="L380" s="513"/>
      <c r="M380" s="513"/>
      <c r="N380" s="513"/>
      <c r="O380" s="513"/>
      <c r="P380" s="513"/>
      <c r="Q380" s="513"/>
      <c r="R380" s="513"/>
      <c r="S380" s="513"/>
      <c r="T380" s="513"/>
      <c r="U380" s="107"/>
    </row>
    <row r="381" spans="5:21">
      <c r="E381" s="86"/>
      <c r="F381" s="1"/>
      <c r="H381" s="1"/>
      <c r="J381" s="1"/>
      <c r="L381" s="1"/>
      <c r="N381" s="1"/>
      <c r="P381" s="1"/>
      <c r="R381" s="1"/>
      <c r="T381" s="1"/>
      <c r="U381" s="107"/>
    </row>
    <row r="382" spans="5:21">
      <c r="E382" s="86"/>
      <c r="F382" s="20" t="s">
        <v>10</v>
      </c>
      <c r="G382" s="194"/>
      <c r="H382" s="22" t="s">
        <v>3</v>
      </c>
      <c r="I382" s="179"/>
      <c r="J382" s="94" t="s">
        <v>11</v>
      </c>
      <c r="K382" s="179"/>
      <c r="L382" s="31" t="s">
        <v>12</v>
      </c>
      <c r="M382" s="179"/>
      <c r="N382" s="38" t="s">
        <v>13</v>
      </c>
      <c r="O382" s="179"/>
      <c r="P382" s="39" t="s">
        <v>14</v>
      </c>
      <c r="Q382" s="179"/>
      <c r="R382" s="99" t="s">
        <v>15</v>
      </c>
      <c r="S382" s="29"/>
      <c r="T382" s="56" t="s">
        <v>16</v>
      </c>
      <c r="U382" s="107"/>
    </row>
    <row r="383" spans="5:21">
      <c r="E383" s="86"/>
      <c r="F383" s="117">
        <v>45222</v>
      </c>
      <c r="G383" s="195"/>
      <c r="H383" s="70">
        <v>7824.5</v>
      </c>
      <c r="I383" s="204"/>
      <c r="J383" s="70">
        <v>2404</v>
      </c>
      <c r="K383" s="204"/>
      <c r="L383" s="70">
        <v>2144.5</v>
      </c>
      <c r="M383" s="204"/>
      <c r="N383" s="70">
        <v>2171</v>
      </c>
      <c r="O383" s="204"/>
      <c r="P383" s="70">
        <v>24555</v>
      </c>
      <c r="Q383" s="204"/>
      <c r="R383" s="70">
        <v>18135</v>
      </c>
      <c r="S383" s="40"/>
      <c r="T383" s="108">
        <v>5.5027999999999997</v>
      </c>
      <c r="U383" s="107"/>
    </row>
    <row r="384" spans="5:21">
      <c r="E384" s="86"/>
      <c r="F384" s="69">
        <v>45223</v>
      </c>
      <c r="G384" s="195"/>
      <c r="H384" s="71">
        <v>7900.5</v>
      </c>
      <c r="I384" s="204"/>
      <c r="J384" s="71">
        <v>2416.5</v>
      </c>
      <c r="K384" s="204">
        <v>2143</v>
      </c>
      <c r="L384" s="71">
        <v>2146.5</v>
      </c>
      <c r="M384" s="204"/>
      <c r="N384" s="71">
        <v>2157</v>
      </c>
      <c r="O384" s="204"/>
      <c r="P384" s="71">
        <v>24835</v>
      </c>
      <c r="Q384" s="204"/>
      <c r="R384" s="71">
        <v>17800</v>
      </c>
      <c r="S384" s="40"/>
      <c r="T384" s="109">
        <v>5.0164</v>
      </c>
      <c r="U384" s="107"/>
    </row>
    <row r="385" spans="5:21">
      <c r="E385" s="86"/>
      <c r="F385" s="69">
        <v>45224</v>
      </c>
      <c r="G385" s="195"/>
      <c r="H385" s="71">
        <v>7946</v>
      </c>
      <c r="I385" s="204"/>
      <c r="J385" s="71">
        <v>2458</v>
      </c>
      <c r="K385" s="204">
        <v>0</v>
      </c>
      <c r="L385" s="71">
        <v>2188.5</v>
      </c>
      <c r="M385" s="204"/>
      <c r="N385" s="71">
        <v>2134</v>
      </c>
      <c r="O385" s="204"/>
      <c r="P385" s="71">
        <v>24925</v>
      </c>
      <c r="Q385" s="204"/>
      <c r="R385" s="71">
        <v>18150</v>
      </c>
      <c r="S385" s="40"/>
      <c r="T385" s="109">
        <v>5.0065</v>
      </c>
      <c r="U385" s="107"/>
    </row>
    <row r="386" spans="5:21">
      <c r="E386" s="86"/>
      <c r="F386" s="69">
        <v>45225</v>
      </c>
      <c r="G386" s="195"/>
      <c r="H386" s="71">
        <v>7939</v>
      </c>
      <c r="I386" s="204"/>
      <c r="J386" s="71">
        <v>2432</v>
      </c>
      <c r="K386" s="204">
        <v>2147</v>
      </c>
      <c r="L386" s="71">
        <v>2202.5</v>
      </c>
      <c r="M386" s="204"/>
      <c r="N386" s="71">
        <v>2131</v>
      </c>
      <c r="O386" s="204"/>
      <c r="P386" s="71">
        <v>24750</v>
      </c>
      <c r="Q386" s="204"/>
      <c r="R386" s="71">
        <v>17900</v>
      </c>
      <c r="S386" s="40"/>
      <c r="T386" s="109">
        <v>4.9981</v>
      </c>
      <c r="U386" s="107"/>
    </row>
    <row r="387" spans="5:21">
      <c r="E387" s="86"/>
      <c r="F387" s="72">
        <v>45226</v>
      </c>
      <c r="G387" s="195"/>
      <c r="H387" s="73">
        <v>7963.5</v>
      </c>
      <c r="I387" s="204"/>
      <c r="J387" s="73">
        <v>2445.5</v>
      </c>
      <c r="K387" s="204">
        <v>2166</v>
      </c>
      <c r="L387" s="73">
        <v>2170.5</v>
      </c>
      <c r="M387" s="204"/>
      <c r="N387" s="73">
        <v>2141</v>
      </c>
      <c r="O387" s="204">
        <v>27925</v>
      </c>
      <c r="P387" s="73">
        <v>24875</v>
      </c>
      <c r="Q387" s="204"/>
      <c r="R387" s="73">
        <v>18000</v>
      </c>
      <c r="S387" s="40"/>
      <c r="T387" s="110">
        <v>5.0054999999999996</v>
      </c>
      <c r="U387" s="107"/>
    </row>
    <row r="388" spans="5:21">
      <c r="E388" s="86"/>
      <c r="F388" s="1"/>
      <c r="H388" s="1"/>
      <c r="J388" s="1"/>
      <c r="L388" s="1"/>
      <c r="N388" s="1"/>
      <c r="P388" s="1"/>
      <c r="R388" s="1" t="s">
        <v>33</v>
      </c>
      <c r="T388" s="111"/>
      <c r="U388" s="107"/>
    </row>
    <row r="389" spans="5:21">
      <c r="E389" s="86"/>
      <c r="F389" s="28" t="s">
        <v>17</v>
      </c>
      <c r="G389" s="179"/>
      <c r="H389" s="74">
        <f>AVERAGE(H383:H387)</f>
        <v>7914.7</v>
      </c>
      <c r="I389" s="194"/>
      <c r="J389" s="74">
        <f>AVERAGE(J383:J387)</f>
        <v>2431.1999999999998</v>
      </c>
      <c r="K389" s="194"/>
      <c r="L389" s="74">
        <f>AVERAGE(L383:L387)</f>
        <v>2170.5</v>
      </c>
      <c r="M389" s="194"/>
      <c r="N389" s="74">
        <f>AVERAGE(N383:N387)</f>
        <v>2146.8000000000002</v>
      </c>
      <c r="O389" s="194"/>
      <c r="P389" s="74">
        <f>AVERAGE(P383:P387)</f>
        <v>24788</v>
      </c>
      <c r="Q389" s="194"/>
      <c r="R389" s="74">
        <f>AVERAGE(R383:R387)</f>
        <v>17997</v>
      </c>
      <c r="S389" s="21"/>
      <c r="T389" s="112">
        <v>5.0528000000000004</v>
      </c>
      <c r="U389" s="107"/>
    </row>
    <row r="390" spans="5:21">
      <c r="E390" s="86"/>
      <c r="F390" s="29"/>
      <c r="G390" s="179"/>
      <c r="H390" s="29"/>
      <c r="I390" s="179"/>
      <c r="J390" s="29"/>
      <c r="K390" s="179"/>
      <c r="L390" s="29"/>
      <c r="M390" s="179"/>
      <c r="N390" s="29"/>
      <c r="O390" s="179"/>
      <c r="P390" s="29"/>
      <c r="Q390" s="179"/>
      <c r="R390" s="29"/>
      <c r="S390" s="29"/>
      <c r="T390" s="79"/>
      <c r="U390" s="107"/>
    </row>
    <row r="391" spans="5:21" ht="15.6">
      <c r="E391" s="86"/>
      <c r="F391" s="87" t="s">
        <v>18</v>
      </c>
      <c r="G391" s="173"/>
      <c r="H391" s="88">
        <f>H389*T389*0.001</f>
        <v>39.991396160000008</v>
      </c>
      <c r="I391" s="209"/>
      <c r="J391" s="88">
        <f>J389*T389*0.001</f>
        <v>12.284367360000001</v>
      </c>
      <c r="K391" s="209"/>
      <c r="L391" s="88">
        <f>L389*T389*0.001</f>
        <v>10.967102400000002</v>
      </c>
      <c r="M391" s="209"/>
      <c r="N391" s="88">
        <f>N389*T389*0.001</f>
        <v>10.847351040000001</v>
      </c>
      <c r="O391" s="209"/>
      <c r="P391" s="88">
        <f>P389*T389*0.001</f>
        <v>125.24880640000002</v>
      </c>
      <c r="Q391" s="209"/>
      <c r="R391" s="88">
        <f>R389*T389*0.001</f>
        <v>90.935241600000012</v>
      </c>
      <c r="S391" s="29"/>
      <c r="T391" s="79"/>
      <c r="U391" s="107"/>
    </row>
    <row r="392" spans="5:21">
      <c r="E392" s="86"/>
      <c r="F392" s="29"/>
      <c r="G392" s="179"/>
      <c r="H392" s="79"/>
      <c r="I392" s="210"/>
      <c r="J392" s="79"/>
      <c r="K392" s="210"/>
      <c r="L392" s="79"/>
      <c r="M392" s="210"/>
      <c r="N392" s="79"/>
      <c r="O392" s="210"/>
      <c r="P392" s="79"/>
      <c r="Q392" s="210"/>
      <c r="R392" s="79"/>
      <c r="S392" s="29"/>
      <c r="T392" s="79"/>
      <c r="U392" s="107"/>
    </row>
    <row r="393" spans="5:21">
      <c r="E393" s="86"/>
      <c r="F393" s="31" t="s">
        <v>19</v>
      </c>
      <c r="G393" s="179"/>
      <c r="H393" s="78">
        <f>H367</f>
        <v>39.960436319999999</v>
      </c>
      <c r="I393" s="210"/>
      <c r="J393" s="78">
        <f>J367</f>
        <v>12.198002039999999</v>
      </c>
      <c r="K393" s="210"/>
      <c r="L393" s="78">
        <f>L367</f>
        <v>10.907031660000001</v>
      </c>
      <c r="M393" s="210"/>
      <c r="N393" s="78">
        <f>N367</f>
        <v>10.673504519999998</v>
      </c>
      <c r="O393" s="210"/>
      <c r="P393" s="78">
        <f>P367</f>
        <v>125.89741289999998</v>
      </c>
      <c r="Q393" s="210"/>
      <c r="R393" s="78">
        <f>R367</f>
        <v>92.728471499999984</v>
      </c>
      <c r="S393" s="40"/>
      <c r="T393" s="113">
        <f>T365</f>
        <v>5.0546999999999995</v>
      </c>
      <c r="U393" s="107"/>
    </row>
    <row r="394" spans="5:21" ht="15" thickBot="1">
      <c r="E394" s="86"/>
      <c r="F394" s="29"/>
      <c r="G394" s="179"/>
      <c r="H394" s="79"/>
      <c r="I394" s="210"/>
      <c r="J394" s="79"/>
      <c r="K394" s="210"/>
      <c r="L394" s="79"/>
      <c r="M394" s="210"/>
      <c r="N394" s="79"/>
      <c r="O394" s="210"/>
      <c r="P394" s="79"/>
      <c r="Q394" s="210"/>
      <c r="R394" s="79"/>
      <c r="S394" s="40"/>
      <c r="T394" s="114"/>
      <c r="U394" s="107"/>
    </row>
    <row r="395" spans="5:21" ht="15" thickBot="1">
      <c r="E395" s="86"/>
      <c r="F395" s="89" t="s">
        <v>27</v>
      </c>
      <c r="G395" s="179"/>
      <c r="H395" s="81">
        <f>H373</f>
        <v>-1.9009501800043502E-2</v>
      </c>
      <c r="I395" s="211"/>
      <c r="J395" s="81">
        <f>J373</f>
        <v>-2.5990449957734068E-2</v>
      </c>
      <c r="K395" s="211"/>
      <c r="L395" s="81">
        <f>L373</f>
        <v>-2.5942074965220774E-2</v>
      </c>
      <c r="M395" s="211"/>
      <c r="N395" s="81">
        <f>N373</f>
        <v>-1.7949168729148673E-2</v>
      </c>
      <c r="O395" s="211"/>
      <c r="P395" s="81">
        <f>P373</f>
        <v>-7.3802859320342279E-3</v>
      </c>
      <c r="Q395" s="211"/>
      <c r="R395" s="81">
        <f>R373</f>
        <v>-1.5316602911799388E-2</v>
      </c>
      <c r="S395" s="95"/>
      <c r="T395" s="81">
        <f>T373</f>
        <v>-1.3437948297567176E-2</v>
      </c>
      <c r="U395" s="107"/>
    </row>
    <row r="396" spans="5:21" ht="15" thickBot="1">
      <c r="E396" s="86"/>
      <c r="F396" s="29"/>
      <c r="G396" s="179"/>
      <c r="H396" s="79"/>
      <c r="I396" s="210"/>
      <c r="J396" s="79"/>
      <c r="K396" s="210"/>
      <c r="L396" s="79"/>
      <c r="M396" s="210"/>
      <c r="N396" s="79"/>
      <c r="O396" s="210"/>
      <c r="P396" s="79"/>
      <c r="Q396" s="210"/>
      <c r="R396" s="79"/>
      <c r="S396" s="29"/>
      <c r="T396" s="79"/>
      <c r="U396" s="107"/>
    </row>
    <row r="397" spans="5:21" ht="15" thickBot="1">
      <c r="E397" s="86"/>
      <c r="F397" s="80" t="s">
        <v>26</v>
      </c>
      <c r="G397" s="179"/>
      <c r="H397" s="90">
        <f>(H391-H393)/H393</f>
        <v>7.7476231120412347E-4</v>
      </c>
      <c r="I397" s="212"/>
      <c r="J397" s="97">
        <f>(J391-J393)/J393</f>
        <v>7.0802841085606432E-3</v>
      </c>
      <c r="K397" s="212"/>
      <c r="L397" s="97">
        <f>(L391-L393)/L393</f>
        <v>5.5075241250377421E-3</v>
      </c>
      <c r="M397" s="212"/>
      <c r="N397" s="97">
        <f>(N391-N393)/N393</f>
        <v>1.6287670059468271E-2</v>
      </c>
      <c r="O397" s="212"/>
      <c r="P397" s="97">
        <f>(P391-P393)/P393</f>
        <v>-5.151865197699842E-3</v>
      </c>
      <c r="Q397" s="212"/>
      <c r="R397" s="97">
        <f>(R391-R393)/R393</f>
        <v>-1.9338503816489327E-2</v>
      </c>
      <c r="S397" s="115"/>
      <c r="T397" s="97">
        <f>(T389-T393)/T393</f>
        <v>-3.7588778760344328E-4</v>
      </c>
      <c r="U397" s="107"/>
    </row>
    <row r="398" spans="5:21" ht="15" thickBot="1">
      <c r="E398" s="86"/>
      <c r="F398" s="1"/>
      <c r="H398" s="1"/>
      <c r="J398" s="1"/>
      <c r="L398" s="1"/>
      <c r="N398" s="1"/>
      <c r="P398" s="1"/>
      <c r="R398" s="1"/>
      <c r="T398" s="1"/>
      <c r="U398" s="107"/>
    </row>
    <row r="399" spans="5:21" ht="15" thickBot="1">
      <c r="E399" s="86"/>
      <c r="F399" s="80" t="s">
        <v>28</v>
      </c>
      <c r="H399" s="91">
        <f>H391-H393+IF(H391&gt;H393,H391&lt;H393)</f>
        <v>3.0959840000008398E-2</v>
      </c>
      <c r="I399" s="213"/>
      <c r="J399" s="91">
        <f>J391-J393</f>
        <v>8.6365320000002299E-2</v>
      </c>
      <c r="K399" s="213"/>
      <c r="L399" s="91">
        <f>L391-L393</f>
        <v>6.0070740000000455E-2</v>
      </c>
      <c r="M399" s="213"/>
      <c r="N399" s="91">
        <f>N391-N393</f>
        <v>0.17384652000000322</v>
      </c>
      <c r="O399" s="213"/>
      <c r="P399" s="91">
        <f>P391-P393</f>
        <v>-0.64860649999995701</v>
      </c>
      <c r="Q399" s="213"/>
      <c r="R399" s="91">
        <f>R391-R393</f>
        <v>-1.7932298999999716</v>
      </c>
      <c r="S399" s="98"/>
      <c r="T399" s="91">
        <f>T389-T393</f>
        <v>-1.8999999999991246E-3</v>
      </c>
      <c r="U399" s="107"/>
    </row>
    <row r="400" spans="5:21" ht="15" thickBot="1">
      <c r="E400" s="92"/>
      <c r="F400" s="93"/>
      <c r="G400" s="198"/>
      <c r="H400" s="93"/>
      <c r="I400" s="198"/>
      <c r="J400" s="93"/>
      <c r="K400" s="198"/>
      <c r="L400" s="93"/>
      <c r="M400" s="198"/>
      <c r="N400" s="93"/>
      <c r="O400" s="198"/>
      <c r="P400" s="93"/>
      <c r="Q400" s="198"/>
      <c r="R400" s="93"/>
      <c r="S400" s="93"/>
      <c r="T400" s="93"/>
      <c r="U400" s="116"/>
    </row>
    <row r="403" spans="5:21">
      <c r="E403" s="84"/>
      <c r="F403" s="85"/>
      <c r="G403" s="197"/>
      <c r="H403" s="85"/>
      <c r="I403" s="197"/>
      <c r="J403" s="85"/>
      <c r="K403" s="197"/>
      <c r="L403" s="85"/>
      <c r="M403" s="197"/>
      <c r="N403" s="85"/>
      <c r="O403" s="197"/>
      <c r="P403" s="85"/>
      <c r="Q403" s="197"/>
      <c r="R403" s="85"/>
      <c r="S403" s="85"/>
      <c r="T403" s="85"/>
      <c r="U403" s="106"/>
    </row>
    <row r="404" spans="5:21">
      <c r="E404" s="86"/>
      <c r="F404" s="1"/>
      <c r="H404" s="1"/>
      <c r="J404" s="1"/>
      <c r="L404" s="1"/>
      <c r="N404" s="1"/>
      <c r="P404" s="1"/>
      <c r="R404" s="1"/>
      <c r="T404" s="1"/>
      <c r="U404" s="107"/>
    </row>
    <row r="405" spans="5:21" ht="34.799999999999997">
      <c r="E405" s="86"/>
      <c r="F405" s="1"/>
      <c r="H405" s="513" t="s">
        <v>9</v>
      </c>
      <c r="I405" s="513"/>
      <c r="J405" s="513"/>
      <c r="K405" s="513"/>
      <c r="L405" s="513"/>
      <c r="M405" s="513"/>
      <c r="N405" s="513"/>
      <c r="O405" s="513"/>
      <c r="P405" s="513"/>
      <c r="Q405" s="513"/>
      <c r="R405" s="513"/>
      <c r="S405" s="513"/>
      <c r="T405" s="513"/>
      <c r="U405" s="107"/>
    </row>
    <row r="406" spans="5:21">
      <c r="E406" s="86"/>
      <c r="F406" s="1"/>
      <c r="H406" s="1"/>
      <c r="J406" s="1"/>
      <c r="L406" s="1"/>
      <c r="N406" s="1"/>
      <c r="P406" s="1"/>
      <c r="R406" s="1"/>
      <c r="T406" s="1"/>
      <c r="U406" s="107"/>
    </row>
    <row r="407" spans="5:21">
      <c r="E407" s="86"/>
      <c r="F407" s="20" t="s">
        <v>10</v>
      </c>
      <c r="G407" s="194"/>
      <c r="H407" s="22" t="s">
        <v>3</v>
      </c>
      <c r="I407" s="179"/>
      <c r="J407" s="94" t="s">
        <v>11</v>
      </c>
      <c r="K407" s="179"/>
      <c r="L407" s="31" t="s">
        <v>12</v>
      </c>
      <c r="M407" s="179"/>
      <c r="N407" s="38" t="s">
        <v>13</v>
      </c>
      <c r="O407" s="179"/>
      <c r="P407" s="39" t="s">
        <v>14</v>
      </c>
      <c r="Q407" s="179"/>
      <c r="R407" s="99" t="s">
        <v>15</v>
      </c>
      <c r="S407" s="29"/>
      <c r="T407" s="56" t="s">
        <v>16</v>
      </c>
      <c r="U407" s="107"/>
    </row>
    <row r="408" spans="5:21">
      <c r="E408" s="86"/>
      <c r="F408" s="117">
        <v>45229</v>
      </c>
      <c r="G408" s="195"/>
      <c r="H408" s="70">
        <v>8110</v>
      </c>
      <c r="I408" s="204"/>
      <c r="J408" s="70">
        <v>2463.5</v>
      </c>
      <c r="K408" s="204"/>
      <c r="L408" s="70">
        <v>2252</v>
      </c>
      <c r="M408" s="204"/>
      <c r="N408" s="70">
        <v>2154.5</v>
      </c>
      <c r="O408" s="204"/>
      <c r="P408" s="70">
        <v>24825</v>
      </c>
      <c r="Q408" s="204"/>
      <c r="R408" s="70">
        <v>18180</v>
      </c>
      <c r="S408" s="40"/>
      <c r="T408" s="108">
        <v>4.9480000000000004</v>
      </c>
      <c r="U408" s="107"/>
    </row>
    <row r="409" spans="5:21">
      <c r="E409" s="86"/>
      <c r="F409" s="69">
        <v>45230</v>
      </c>
      <c r="G409" s="195"/>
      <c r="H409" s="71">
        <v>8038</v>
      </c>
      <c r="I409" s="204"/>
      <c r="J409" s="71">
        <v>2432.5</v>
      </c>
      <c r="K409" s="204">
        <v>2143</v>
      </c>
      <c r="L409" s="71">
        <v>2235</v>
      </c>
      <c r="M409" s="204"/>
      <c r="N409" s="71">
        <v>2110.5</v>
      </c>
      <c r="O409" s="204"/>
      <c r="P409" s="71">
        <v>24550</v>
      </c>
      <c r="Q409" s="204"/>
      <c r="R409" s="71">
        <v>17825</v>
      </c>
      <c r="S409" s="40"/>
      <c r="T409" s="109">
        <v>5.0073999999999996</v>
      </c>
      <c r="U409" s="107"/>
    </row>
    <row r="410" spans="5:21">
      <c r="E410" s="86"/>
      <c r="F410" s="69">
        <v>45231</v>
      </c>
      <c r="G410" s="195"/>
      <c r="H410" s="71">
        <v>8041</v>
      </c>
      <c r="I410" s="204"/>
      <c r="J410" s="71">
        <v>2480</v>
      </c>
      <c r="K410" s="204">
        <v>0</v>
      </c>
      <c r="L410" s="71">
        <v>2230.5</v>
      </c>
      <c r="M410" s="204"/>
      <c r="N410" s="71">
        <v>2097</v>
      </c>
      <c r="O410" s="204"/>
      <c r="P410" s="71">
        <v>23550</v>
      </c>
      <c r="Q410" s="204"/>
      <c r="R410" s="71">
        <v>17750</v>
      </c>
      <c r="S410" s="40"/>
      <c r="T410" s="109">
        <v>5.0575000000000001</v>
      </c>
      <c r="U410" s="107"/>
    </row>
    <row r="411" spans="5:21">
      <c r="E411" s="86"/>
      <c r="F411" s="69">
        <v>45232</v>
      </c>
      <c r="G411" s="195"/>
      <c r="H411" s="71">
        <v>8066</v>
      </c>
      <c r="I411" s="204"/>
      <c r="J411" s="71">
        <v>2513.5</v>
      </c>
      <c r="K411" s="204">
        <v>2147</v>
      </c>
      <c r="L411" s="71">
        <v>2218</v>
      </c>
      <c r="M411" s="204"/>
      <c r="N411" s="71">
        <v>2100</v>
      </c>
      <c r="O411" s="204"/>
      <c r="P411" s="71">
        <v>23795</v>
      </c>
      <c r="Q411" s="204"/>
      <c r="R411" s="71">
        <v>17785</v>
      </c>
      <c r="S411" s="40"/>
      <c r="T411" s="109" t="s">
        <v>31</v>
      </c>
      <c r="U411" s="107"/>
    </row>
    <row r="412" spans="5:21">
      <c r="E412" s="86"/>
      <c r="F412" s="72">
        <v>45233</v>
      </c>
      <c r="G412" s="195"/>
      <c r="H412" s="73">
        <v>8070.5</v>
      </c>
      <c r="I412" s="204"/>
      <c r="J412" s="73">
        <v>2494</v>
      </c>
      <c r="K412" s="204">
        <v>2166</v>
      </c>
      <c r="L412" s="73">
        <v>2219.5</v>
      </c>
      <c r="M412" s="204"/>
      <c r="N412" s="73">
        <v>2164</v>
      </c>
      <c r="O412" s="204">
        <v>27925</v>
      </c>
      <c r="P412" s="73">
        <v>24150</v>
      </c>
      <c r="Q412" s="204"/>
      <c r="R412" s="73">
        <v>17810</v>
      </c>
      <c r="S412" s="40"/>
      <c r="T412" s="110">
        <v>5.0194000000000001</v>
      </c>
      <c r="U412" s="107"/>
    </row>
    <row r="413" spans="5:21">
      <c r="E413" s="86"/>
      <c r="F413" s="1"/>
      <c r="H413" s="1"/>
      <c r="J413" s="1"/>
      <c r="L413" s="1"/>
      <c r="N413" s="1"/>
      <c r="P413" s="1"/>
      <c r="R413" s="1"/>
      <c r="T413" s="111"/>
      <c r="U413" s="107"/>
    </row>
    <row r="414" spans="5:21">
      <c r="E414" s="86"/>
      <c r="F414" s="28" t="s">
        <v>17</v>
      </c>
      <c r="G414" s="179"/>
      <c r="H414" s="74">
        <f>AVERAGE(H408:H412)</f>
        <v>8065.1</v>
      </c>
      <c r="I414" s="194"/>
      <c r="J414" s="74">
        <f>AVERAGE(J408:J412)</f>
        <v>2476.6999999999998</v>
      </c>
      <c r="K414" s="194"/>
      <c r="L414" s="74">
        <f>AVERAGE(L408:L412)</f>
        <v>2231</v>
      </c>
      <c r="M414" s="194"/>
      <c r="N414" s="74">
        <f>AVERAGE(N408:N412)</f>
        <v>2125.1999999999998</v>
      </c>
      <c r="O414" s="194"/>
      <c r="P414" s="74">
        <f>AVERAGE(P408:P412)</f>
        <v>24174</v>
      </c>
      <c r="Q414" s="194"/>
      <c r="R414" s="74">
        <f>AVERAGE(R408:R412)</f>
        <v>17870</v>
      </c>
      <c r="S414" s="21"/>
      <c r="T414" s="112">
        <f>AVERAGE(T408:T412)</f>
        <v>5.0080750000000007</v>
      </c>
      <c r="U414" s="107"/>
    </row>
    <row r="415" spans="5:21">
      <c r="E415" s="86"/>
      <c r="F415" s="29"/>
      <c r="G415" s="179"/>
      <c r="H415" s="29"/>
      <c r="I415" s="179"/>
      <c r="J415" s="29"/>
      <c r="K415" s="179"/>
      <c r="L415" s="29"/>
      <c r="M415" s="179"/>
      <c r="N415" s="29"/>
      <c r="O415" s="179"/>
      <c r="P415" s="29"/>
      <c r="Q415" s="179"/>
      <c r="R415" s="29"/>
      <c r="S415" s="29"/>
      <c r="T415" s="79"/>
      <c r="U415" s="107"/>
    </row>
    <row r="416" spans="5:21" ht="15.6">
      <c r="E416" s="86"/>
      <c r="F416" s="87" t="s">
        <v>18</v>
      </c>
      <c r="G416" s="173"/>
      <c r="H416" s="88">
        <f>H414*T414*0.001</f>
        <v>40.390625682500009</v>
      </c>
      <c r="I416" s="209"/>
      <c r="J416" s="88">
        <f>J414*T414*0.001</f>
        <v>12.403499352500001</v>
      </c>
      <c r="K416" s="209"/>
      <c r="L416" s="88">
        <f>L414*T414*0.001</f>
        <v>11.173015325000001</v>
      </c>
      <c r="M416" s="209"/>
      <c r="N416" s="88">
        <f>N414*T414*0.001</f>
        <v>10.64316099</v>
      </c>
      <c r="O416" s="209"/>
      <c r="P416" s="88">
        <f>P414*T414*0.001</f>
        <v>121.06520505000002</v>
      </c>
      <c r="Q416" s="209"/>
      <c r="R416" s="88">
        <f>R414*T414*0.001</f>
        <v>89.494300250000023</v>
      </c>
      <c r="S416" s="29"/>
      <c r="T416" s="79"/>
      <c r="U416" s="107"/>
    </row>
    <row r="417" spans="5:21">
      <c r="E417" s="86"/>
      <c r="F417" s="29"/>
      <c r="G417" s="179"/>
      <c r="H417" s="79"/>
      <c r="I417" s="210"/>
      <c r="J417" s="79"/>
      <c r="K417" s="210"/>
      <c r="L417" s="79"/>
      <c r="M417" s="210"/>
      <c r="N417" s="79"/>
      <c r="O417" s="210"/>
      <c r="P417" s="79"/>
      <c r="Q417" s="210"/>
      <c r="R417" s="79"/>
      <c r="S417" s="29"/>
      <c r="T417" s="79"/>
      <c r="U417" s="107"/>
    </row>
    <row r="418" spans="5:21">
      <c r="E418" s="86"/>
      <c r="F418" s="31" t="s">
        <v>19</v>
      </c>
      <c r="G418" s="179"/>
      <c r="H418" s="78">
        <f>H391</f>
        <v>39.991396160000008</v>
      </c>
      <c r="I418" s="210"/>
      <c r="J418" s="78">
        <f>J391</f>
        <v>12.284367360000001</v>
      </c>
      <c r="K418" s="210"/>
      <c r="L418" s="78">
        <f>L391</f>
        <v>10.967102400000002</v>
      </c>
      <c r="M418" s="210"/>
      <c r="N418" s="78">
        <f>N391</f>
        <v>10.847351040000001</v>
      </c>
      <c r="O418" s="210"/>
      <c r="P418" s="78">
        <f>P391</f>
        <v>125.24880640000002</v>
      </c>
      <c r="Q418" s="210"/>
      <c r="R418" s="78">
        <f>R391</f>
        <v>90.935241600000012</v>
      </c>
      <c r="S418" s="40"/>
      <c r="T418" s="113">
        <f>T389</f>
        <v>5.0528000000000004</v>
      </c>
      <c r="U418" s="107"/>
    </row>
    <row r="419" spans="5:21" ht="15" thickBot="1">
      <c r="E419" s="86"/>
      <c r="F419" s="29"/>
      <c r="G419" s="179"/>
      <c r="H419" s="79"/>
      <c r="I419" s="210"/>
      <c r="J419" s="79"/>
      <c r="K419" s="210"/>
      <c r="L419" s="79"/>
      <c r="M419" s="210"/>
      <c r="N419" s="79"/>
      <c r="O419" s="210"/>
      <c r="P419" s="79"/>
      <c r="Q419" s="210"/>
      <c r="R419" s="79"/>
      <c r="S419" s="40"/>
      <c r="T419" s="114"/>
      <c r="U419" s="107"/>
    </row>
    <row r="420" spans="5:21" ht="15" thickBot="1">
      <c r="E420" s="86"/>
      <c r="F420" s="89" t="s">
        <v>27</v>
      </c>
      <c r="G420" s="179"/>
      <c r="H420" s="81">
        <f>H397</f>
        <v>7.7476231120412347E-4</v>
      </c>
      <c r="I420" s="211"/>
      <c r="J420" s="81">
        <f>J397</f>
        <v>7.0802841085606432E-3</v>
      </c>
      <c r="K420" s="211"/>
      <c r="L420" s="81">
        <f>L397</f>
        <v>5.5075241250377421E-3</v>
      </c>
      <c r="M420" s="211"/>
      <c r="N420" s="81">
        <f>N397</f>
        <v>1.6287670059468271E-2</v>
      </c>
      <c r="O420" s="211"/>
      <c r="P420" s="81">
        <f>P397</f>
        <v>-5.151865197699842E-3</v>
      </c>
      <c r="Q420" s="211"/>
      <c r="R420" s="81">
        <f>R397</f>
        <v>-1.9338503816489327E-2</v>
      </c>
      <c r="S420" s="95"/>
      <c r="T420" s="81">
        <f>T397</f>
        <v>-3.7588778760344328E-4</v>
      </c>
      <c r="U420" s="107"/>
    </row>
    <row r="421" spans="5:21" ht="15" thickBot="1">
      <c r="E421" s="86"/>
      <c r="F421" s="29"/>
      <c r="G421" s="179"/>
      <c r="H421" s="79"/>
      <c r="I421" s="210"/>
      <c r="J421" s="79"/>
      <c r="K421" s="210"/>
      <c r="L421" s="79"/>
      <c r="M421" s="210"/>
      <c r="N421" s="79"/>
      <c r="O421" s="210"/>
      <c r="P421" s="79"/>
      <c r="Q421" s="210"/>
      <c r="R421" s="79"/>
      <c r="S421" s="29"/>
      <c r="T421" s="79"/>
      <c r="U421" s="107"/>
    </row>
    <row r="422" spans="5:21" ht="15" thickBot="1">
      <c r="E422" s="86"/>
      <c r="F422" s="80" t="s">
        <v>26</v>
      </c>
      <c r="G422" s="179"/>
      <c r="H422" s="90">
        <f>(H416-H418)/H418</f>
        <v>9.9828853412053664E-3</v>
      </c>
      <c r="I422" s="212"/>
      <c r="J422" s="97">
        <f>(J416-J418)/J418</f>
        <v>9.6978532966959258E-3</v>
      </c>
      <c r="K422" s="212"/>
      <c r="L422" s="97">
        <f>(L416-L418)/L418</f>
        <v>1.8775508560948586E-2</v>
      </c>
      <c r="M422" s="212"/>
      <c r="N422" s="97">
        <f>(N416-N418)/N418</f>
        <v>-1.8823955198558881E-2</v>
      </c>
      <c r="O422" s="212"/>
      <c r="P422" s="97">
        <f>(P416-P418)/P418</f>
        <v>-3.3402325101918116E-2</v>
      </c>
      <c r="Q422" s="212"/>
      <c r="R422" s="97">
        <f>(R416-R418)/R418</f>
        <v>-1.5845796686155045E-2</v>
      </c>
      <c r="S422" s="115"/>
      <c r="T422" s="97">
        <f>(T414-T418)/T418</f>
        <v>-8.851527865737745E-3</v>
      </c>
      <c r="U422" s="107"/>
    </row>
    <row r="423" spans="5:21" ht="15" thickBot="1">
      <c r="E423" s="86"/>
      <c r="F423" s="1"/>
      <c r="H423" s="1"/>
      <c r="J423" s="1"/>
      <c r="L423" s="1"/>
      <c r="N423" s="1"/>
      <c r="P423" s="1"/>
      <c r="R423" s="1"/>
      <c r="T423" s="1"/>
      <c r="U423" s="107"/>
    </row>
    <row r="424" spans="5:21" ht="15" thickBot="1">
      <c r="E424" s="86"/>
      <c r="F424" s="80" t="s">
        <v>28</v>
      </c>
      <c r="H424" s="91">
        <f>H416-H418+IF(H416&gt;H418,H416&lt;H418)</f>
        <v>0.39922952250000066</v>
      </c>
      <c r="I424" s="213"/>
      <c r="J424" s="91">
        <f>J416-J418</f>
        <v>0.11913199249999984</v>
      </c>
      <c r="K424" s="213"/>
      <c r="L424" s="91">
        <f>L416-L418</f>
        <v>0.2059129249999998</v>
      </c>
      <c r="M424" s="213"/>
      <c r="N424" s="91">
        <f>N416-N418</f>
        <v>-0.20419005000000112</v>
      </c>
      <c r="O424" s="213"/>
      <c r="P424" s="91">
        <f>P416-P418</f>
        <v>-4.1836013500000035</v>
      </c>
      <c r="Q424" s="213"/>
      <c r="R424" s="91">
        <f>R416-R418</f>
        <v>-1.4409413499999886</v>
      </c>
      <c r="S424" s="98"/>
      <c r="T424" s="91">
        <f>T414-T418</f>
        <v>-4.4724999999999682E-2</v>
      </c>
      <c r="U424" s="107"/>
    </row>
    <row r="425" spans="5:21" ht="15" thickBot="1">
      <c r="E425" s="92"/>
      <c r="F425" s="93"/>
      <c r="G425" s="198"/>
      <c r="H425" s="93"/>
      <c r="I425" s="198"/>
      <c r="J425" s="93"/>
      <c r="K425" s="198"/>
      <c r="L425" s="93"/>
      <c r="M425" s="198"/>
      <c r="N425" s="93"/>
      <c r="O425" s="198"/>
      <c r="P425" s="93"/>
      <c r="Q425" s="198"/>
      <c r="R425" s="93"/>
      <c r="S425" s="93"/>
      <c r="T425" s="93"/>
      <c r="U425" s="116"/>
    </row>
    <row r="429" spans="5:21">
      <c r="E429" s="84"/>
      <c r="F429" s="85"/>
      <c r="G429" s="197"/>
      <c r="H429" s="85"/>
      <c r="I429" s="197"/>
      <c r="J429" s="85"/>
      <c r="K429" s="197"/>
      <c r="L429" s="85"/>
      <c r="M429" s="197"/>
      <c r="N429" s="85"/>
      <c r="O429" s="197"/>
      <c r="P429" s="85"/>
      <c r="Q429" s="197"/>
      <c r="R429" s="85"/>
      <c r="S429" s="85"/>
      <c r="T429" s="85"/>
      <c r="U429" s="106"/>
    </row>
    <row r="430" spans="5:21">
      <c r="E430" s="86"/>
      <c r="F430" s="1"/>
      <c r="H430" s="1"/>
      <c r="J430" s="1"/>
      <c r="L430" s="1"/>
      <c r="N430" s="1"/>
      <c r="P430" s="1"/>
      <c r="R430" s="1"/>
      <c r="T430" s="1"/>
      <c r="U430" s="107"/>
    </row>
    <row r="431" spans="5:21" ht="34.799999999999997">
      <c r="E431" s="86"/>
      <c r="F431" s="1"/>
      <c r="H431" s="513" t="s">
        <v>9</v>
      </c>
      <c r="I431" s="513"/>
      <c r="J431" s="513"/>
      <c r="K431" s="513"/>
      <c r="L431" s="513"/>
      <c r="M431" s="513"/>
      <c r="N431" s="513"/>
      <c r="O431" s="513"/>
      <c r="P431" s="513"/>
      <c r="Q431" s="513"/>
      <c r="R431" s="513"/>
      <c r="S431" s="513"/>
      <c r="T431" s="513"/>
      <c r="U431" s="107"/>
    </row>
    <row r="432" spans="5:21">
      <c r="E432" s="86"/>
      <c r="F432" s="1"/>
      <c r="H432" s="1"/>
      <c r="J432" s="1"/>
      <c r="L432" s="1"/>
      <c r="N432" s="1"/>
      <c r="P432" s="1"/>
      <c r="R432" s="1"/>
      <c r="T432" s="1"/>
      <c r="U432" s="107"/>
    </row>
    <row r="433" spans="5:21">
      <c r="E433" s="86"/>
      <c r="F433" s="20" t="s">
        <v>10</v>
      </c>
      <c r="G433" s="194"/>
      <c r="H433" s="22" t="s">
        <v>3</v>
      </c>
      <c r="I433" s="179"/>
      <c r="J433" s="94" t="s">
        <v>11</v>
      </c>
      <c r="K433" s="179"/>
      <c r="L433" s="31" t="s">
        <v>12</v>
      </c>
      <c r="M433" s="179"/>
      <c r="N433" s="38" t="s">
        <v>13</v>
      </c>
      <c r="O433" s="179"/>
      <c r="P433" s="39" t="s">
        <v>14</v>
      </c>
      <c r="Q433" s="179"/>
      <c r="R433" s="99" t="s">
        <v>15</v>
      </c>
      <c r="S433" s="29"/>
      <c r="T433" s="56" t="s">
        <v>16</v>
      </c>
      <c r="U433" s="107"/>
    </row>
    <row r="434" spans="5:21">
      <c r="E434" s="86"/>
      <c r="F434" s="117">
        <v>45236</v>
      </c>
      <c r="G434" s="195"/>
      <c r="H434" s="70">
        <v>8136.5</v>
      </c>
      <c r="I434" s="204"/>
      <c r="J434" s="70">
        <v>2559.5</v>
      </c>
      <c r="K434" s="204"/>
      <c r="L434" s="70">
        <v>2254</v>
      </c>
      <c r="M434" s="204"/>
      <c r="N434" s="70">
        <v>2166.5</v>
      </c>
      <c r="O434" s="204"/>
      <c r="P434" s="70">
        <v>24300</v>
      </c>
      <c r="Q434" s="204"/>
      <c r="R434" s="70">
        <v>17865</v>
      </c>
      <c r="S434" s="40"/>
      <c r="T434" s="108">
        <v>4.891</v>
      </c>
      <c r="U434" s="107"/>
    </row>
    <row r="435" spans="5:21">
      <c r="E435" s="86"/>
      <c r="F435" s="69">
        <v>45237</v>
      </c>
      <c r="G435" s="195"/>
      <c r="H435" s="71">
        <v>8068</v>
      </c>
      <c r="I435" s="204"/>
      <c r="J435" s="71">
        <v>2538</v>
      </c>
      <c r="K435" s="204">
        <v>2143</v>
      </c>
      <c r="L435" s="71">
        <v>2241</v>
      </c>
      <c r="M435" s="204"/>
      <c r="N435" s="71">
        <v>2166</v>
      </c>
      <c r="O435" s="204"/>
      <c r="P435" s="71">
        <v>24275</v>
      </c>
      <c r="Q435" s="204"/>
      <c r="R435" s="71">
        <v>17585</v>
      </c>
      <c r="S435" s="40"/>
      <c r="T435" s="109">
        <v>4.8998999999999997</v>
      </c>
      <c r="U435" s="107"/>
    </row>
    <row r="436" spans="5:21">
      <c r="E436" s="86"/>
      <c r="F436" s="69">
        <v>45238</v>
      </c>
      <c r="G436" s="195"/>
      <c r="H436" s="71">
        <v>8088</v>
      </c>
      <c r="I436" s="204"/>
      <c r="J436" s="71">
        <v>2604.5</v>
      </c>
      <c r="K436" s="204">
        <v>0</v>
      </c>
      <c r="L436" s="71">
        <v>2258.5</v>
      </c>
      <c r="M436" s="204"/>
      <c r="N436" s="71">
        <v>2201</v>
      </c>
      <c r="O436" s="204"/>
      <c r="P436" s="71">
        <v>24550</v>
      </c>
      <c r="Q436" s="204"/>
      <c r="R436" s="71">
        <v>17865</v>
      </c>
      <c r="S436" s="40"/>
      <c r="T436" s="109">
        <v>4.867</v>
      </c>
      <c r="U436" s="107"/>
    </row>
    <row r="437" spans="5:21">
      <c r="E437" s="86"/>
      <c r="F437" s="69">
        <v>45239</v>
      </c>
      <c r="G437" s="195"/>
      <c r="H437" s="71">
        <v>8030.5</v>
      </c>
      <c r="I437" s="204"/>
      <c r="J437" s="71">
        <v>2592</v>
      </c>
      <c r="K437" s="204">
        <v>2147</v>
      </c>
      <c r="L437" s="71">
        <v>2228</v>
      </c>
      <c r="M437" s="204"/>
      <c r="N437" s="71">
        <v>2181.5</v>
      </c>
      <c r="O437" s="204"/>
      <c r="P437" s="71">
        <v>24640</v>
      </c>
      <c r="Q437" s="204"/>
      <c r="R437" s="71">
        <v>17650</v>
      </c>
      <c r="S437" s="40"/>
      <c r="T437" s="109">
        <v>4.8855000000000004</v>
      </c>
      <c r="U437" s="107"/>
    </row>
    <row r="438" spans="5:21">
      <c r="E438" s="86"/>
      <c r="F438" s="72">
        <v>45240</v>
      </c>
      <c r="G438" s="195"/>
      <c r="H438" s="73">
        <v>8006</v>
      </c>
      <c r="I438" s="204"/>
      <c r="J438" s="73">
        <v>2584</v>
      </c>
      <c r="K438" s="204">
        <v>2166</v>
      </c>
      <c r="L438" s="73">
        <v>2205.5</v>
      </c>
      <c r="M438" s="204"/>
      <c r="N438" s="73">
        <v>2190</v>
      </c>
      <c r="O438" s="204">
        <v>27925</v>
      </c>
      <c r="P438" s="73">
        <v>24275</v>
      </c>
      <c r="Q438" s="204"/>
      <c r="R438" s="73">
        <v>17170</v>
      </c>
      <c r="S438" s="40"/>
      <c r="T438" s="110">
        <v>4.9006999999999996</v>
      </c>
      <c r="U438" s="107"/>
    </row>
    <row r="439" spans="5:21">
      <c r="E439" s="86"/>
      <c r="F439" s="1"/>
      <c r="H439" s="1"/>
      <c r="J439" s="1"/>
      <c r="L439" s="1"/>
      <c r="N439" s="1"/>
      <c r="P439" s="1"/>
      <c r="R439" s="1"/>
      <c r="T439" s="111"/>
      <c r="U439" s="107"/>
    </row>
    <row r="440" spans="5:21">
      <c r="E440" s="86"/>
      <c r="F440" s="28" t="s">
        <v>17</v>
      </c>
      <c r="G440" s="179"/>
      <c r="H440" s="74">
        <f>AVERAGE(H434:H438)</f>
        <v>8065.8</v>
      </c>
      <c r="I440" s="194"/>
      <c r="J440" s="74">
        <f>AVERAGE(J434:J438)</f>
        <v>2575.6</v>
      </c>
      <c r="K440" s="194"/>
      <c r="L440" s="74">
        <f>AVERAGE(L434:L438)</f>
        <v>2237.4</v>
      </c>
      <c r="M440" s="194"/>
      <c r="N440" s="74">
        <f>AVERAGE(N434:N438)</f>
        <v>2181</v>
      </c>
      <c r="O440" s="194"/>
      <c r="P440" s="74">
        <f>AVERAGE(P434:P438)</f>
        <v>24408</v>
      </c>
      <c r="Q440" s="194"/>
      <c r="R440" s="74">
        <f>AVERAGE(R434:R438)</f>
        <v>17627</v>
      </c>
      <c r="S440" s="21"/>
      <c r="T440" s="112">
        <f>AVERAGE(T434:T438)</f>
        <v>4.8888200000000008</v>
      </c>
      <c r="U440" s="107"/>
    </row>
    <row r="441" spans="5:21">
      <c r="E441" s="86"/>
      <c r="F441" s="29"/>
      <c r="G441" s="179"/>
      <c r="H441" s="29"/>
      <c r="I441" s="179"/>
      <c r="J441" s="29"/>
      <c r="K441" s="179"/>
      <c r="L441" s="29"/>
      <c r="M441" s="179"/>
      <c r="N441" s="29"/>
      <c r="O441" s="179"/>
      <c r="P441" s="29"/>
      <c r="Q441" s="179"/>
      <c r="R441" s="29"/>
      <c r="S441" s="29"/>
      <c r="T441" s="79"/>
      <c r="U441" s="107"/>
    </row>
    <row r="442" spans="5:21" ht="15.6">
      <c r="E442" s="86"/>
      <c r="F442" s="87" t="s">
        <v>18</v>
      </c>
      <c r="G442" s="173"/>
      <c r="H442" s="88">
        <f>H440*T440*0.001</f>
        <v>39.432244356000012</v>
      </c>
      <c r="I442" s="209"/>
      <c r="J442" s="88">
        <f>J440*T440*0.001</f>
        <v>12.591644792000002</v>
      </c>
      <c r="K442" s="209"/>
      <c r="L442" s="88">
        <f>L440*T440*0.001</f>
        <v>10.938245868000003</v>
      </c>
      <c r="M442" s="209"/>
      <c r="N442" s="88">
        <f>N440*T440*0.001</f>
        <v>10.662516420000001</v>
      </c>
      <c r="O442" s="209"/>
      <c r="P442" s="88">
        <f>P440*T440*0.001</f>
        <v>119.32631856000002</v>
      </c>
      <c r="Q442" s="209"/>
      <c r="R442" s="88">
        <f>R440*T440*0.001</f>
        <v>86.175230140000011</v>
      </c>
      <c r="S442" s="29"/>
      <c r="T442" s="79"/>
      <c r="U442" s="107"/>
    </row>
    <row r="443" spans="5:21">
      <c r="E443" s="86"/>
      <c r="F443" s="29"/>
      <c r="G443" s="179"/>
      <c r="H443" s="79"/>
      <c r="I443" s="210"/>
      <c r="J443" s="79"/>
      <c r="K443" s="210"/>
      <c r="L443" s="79"/>
      <c r="M443" s="210"/>
      <c r="N443" s="79"/>
      <c r="O443" s="210"/>
      <c r="P443" s="79"/>
      <c r="Q443" s="210"/>
      <c r="R443" s="79"/>
      <c r="S443" s="29"/>
      <c r="T443" s="79"/>
      <c r="U443" s="107"/>
    </row>
    <row r="444" spans="5:21">
      <c r="E444" s="86"/>
      <c r="F444" s="31" t="s">
        <v>19</v>
      </c>
      <c r="G444" s="179"/>
      <c r="H444" s="78">
        <f>H416</f>
        <v>40.390625682500009</v>
      </c>
      <c r="I444" s="210"/>
      <c r="J444" s="78">
        <f>J416</f>
        <v>12.403499352500001</v>
      </c>
      <c r="K444" s="210"/>
      <c r="L444" s="78">
        <f>L416</f>
        <v>11.173015325000001</v>
      </c>
      <c r="M444" s="210"/>
      <c r="N444" s="78">
        <f>N416</f>
        <v>10.64316099</v>
      </c>
      <c r="O444" s="210"/>
      <c r="P444" s="78">
        <f>P416</f>
        <v>121.06520505000002</v>
      </c>
      <c r="Q444" s="210"/>
      <c r="R444" s="78">
        <f>R416</f>
        <v>89.494300250000023</v>
      </c>
      <c r="S444" s="40"/>
      <c r="T444" s="113">
        <f>T414</f>
        <v>5.0080750000000007</v>
      </c>
      <c r="U444" s="107"/>
    </row>
    <row r="445" spans="5:21" ht="15" thickBot="1">
      <c r="E445" s="86"/>
      <c r="F445" s="29"/>
      <c r="G445" s="179"/>
      <c r="H445" s="79"/>
      <c r="I445" s="210"/>
      <c r="J445" s="79"/>
      <c r="K445" s="210"/>
      <c r="L445" s="79"/>
      <c r="M445" s="210"/>
      <c r="N445" s="79"/>
      <c r="O445" s="210"/>
      <c r="P445" s="79"/>
      <c r="Q445" s="210"/>
      <c r="R445" s="79"/>
      <c r="S445" s="40"/>
      <c r="T445" s="114"/>
      <c r="U445" s="107"/>
    </row>
    <row r="446" spans="5:21" ht="15" thickBot="1">
      <c r="E446" s="86"/>
      <c r="F446" s="89" t="s">
        <v>27</v>
      </c>
      <c r="G446" s="179"/>
      <c r="H446" s="81">
        <f>H422</f>
        <v>9.9828853412053664E-3</v>
      </c>
      <c r="I446" s="211"/>
      <c r="J446" s="81">
        <f>J422</f>
        <v>9.6978532966959258E-3</v>
      </c>
      <c r="K446" s="211"/>
      <c r="L446" s="81">
        <f>L422</f>
        <v>1.8775508560948586E-2</v>
      </c>
      <c r="M446" s="211"/>
      <c r="N446" s="81">
        <f>N422</f>
        <v>-1.8823955198558881E-2</v>
      </c>
      <c r="O446" s="211"/>
      <c r="P446" s="81">
        <f>P422</f>
        <v>-3.3402325101918116E-2</v>
      </c>
      <c r="Q446" s="211"/>
      <c r="R446" s="81">
        <f>R422</f>
        <v>-1.5845796686155045E-2</v>
      </c>
      <c r="S446" s="95"/>
      <c r="T446" s="81">
        <f>T422</f>
        <v>-8.851527865737745E-3</v>
      </c>
      <c r="U446" s="107"/>
    </row>
    <row r="447" spans="5:21" ht="15" thickBot="1">
      <c r="E447" s="86"/>
      <c r="F447" s="29"/>
      <c r="G447" s="179"/>
      <c r="H447" s="79"/>
      <c r="I447" s="210"/>
      <c r="J447" s="79"/>
      <c r="K447" s="210"/>
      <c r="L447" s="79"/>
      <c r="M447" s="210"/>
      <c r="N447" s="79"/>
      <c r="O447" s="210"/>
      <c r="P447" s="79"/>
      <c r="Q447" s="210"/>
      <c r="R447" s="79"/>
      <c r="S447" s="29"/>
      <c r="T447" s="79"/>
      <c r="U447" s="107"/>
    </row>
    <row r="448" spans="5:21" ht="15" thickBot="1">
      <c r="E448" s="86"/>
      <c r="F448" s="80" t="s">
        <v>26</v>
      </c>
      <c r="G448" s="179"/>
      <c r="H448" s="90">
        <f>(H442-H444)/H444</f>
        <v>-2.372781580640957E-2</v>
      </c>
      <c r="I448" s="212"/>
      <c r="J448" s="97">
        <f>(J442-J444)/J444</f>
        <v>1.5168738607792923E-2</v>
      </c>
      <c r="K448" s="212"/>
      <c r="L448" s="97">
        <f>(L442-L444)/L444</f>
        <v>-2.1012184282491235E-2</v>
      </c>
      <c r="M448" s="212"/>
      <c r="N448" s="97">
        <f>(N442-N444)/N444</f>
        <v>1.8185790873770247E-3</v>
      </c>
      <c r="O448" s="212"/>
      <c r="P448" s="97">
        <f>(P442-P444)/P444</f>
        <v>-1.4363222606213217E-2</v>
      </c>
      <c r="Q448" s="212"/>
      <c r="R448" s="97">
        <f>(R442-R444)/R444</f>
        <v>-3.7086944092844749E-2</v>
      </c>
      <c r="S448" s="115"/>
      <c r="T448" s="97">
        <f>(T440-T444)/T444</f>
        <v>-2.3812542743469271E-2</v>
      </c>
      <c r="U448" s="107"/>
    </row>
    <row r="449" spans="5:21" ht="15" thickBot="1">
      <c r="E449" s="86"/>
      <c r="F449" s="1"/>
      <c r="H449" s="1"/>
      <c r="J449" s="1"/>
      <c r="L449" s="1"/>
      <c r="N449" s="1"/>
      <c r="P449" s="1"/>
      <c r="R449" s="1"/>
      <c r="T449" s="1"/>
      <c r="U449" s="107"/>
    </row>
    <row r="450" spans="5:21" ht="15" thickBot="1">
      <c r="E450" s="86"/>
      <c r="F450" s="80" t="s">
        <v>28</v>
      </c>
      <c r="H450" s="91">
        <f>H442-H444+IF(H442&gt;H444,H442&lt;H444)</f>
        <v>-0.95838132649999608</v>
      </c>
      <c r="I450" s="213"/>
      <c r="J450" s="91">
        <f>J442-J444</f>
        <v>0.18814543950000129</v>
      </c>
      <c r="K450" s="213"/>
      <c r="L450" s="91">
        <f>L442-L444</f>
        <v>-0.23476945699999874</v>
      </c>
      <c r="M450" s="213"/>
      <c r="N450" s="91">
        <f>N442-N444</f>
        <v>1.935543000000095E-2</v>
      </c>
      <c r="O450" s="213"/>
      <c r="P450" s="91">
        <f>P442-P444</f>
        <v>-1.7388864899999987</v>
      </c>
      <c r="Q450" s="213"/>
      <c r="R450" s="91">
        <f>R442-R444</f>
        <v>-3.3190701100000126</v>
      </c>
      <c r="S450" s="98"/>
      <c r="T450" s="91">
        <f>T440-T444</f>
        <v>-0.11925499999999989</v>
      </c>
      <c r="U450" s="107"/>
    </row>
    <row r="451" spans="5:21" ht="15" thickBot="1">
      <c r="E451" s="92"/>
      <c r="F451" s="93"/>
      <c r="G451" s="198"/>
      <c r="H451" s="93"/>
      <c r="I451" s="198"/>
      <c r="J451" s="93"/>
      <c r="K451" s="198"/>
      <c r="L451" s="93"/>
      <c r="M451" s="198"/>
      <c r="N451" s="93"/>
      <c r="O451" s="198"/>
      <c r="P451" s="93"/>
      <c r="Q451" s="198"/>
      <c r="R451" s="93"/>
      <c r="S451" s="93"/>
      <c r="T451" s="93"/>
      <c r="U451" s="116"/>
    </row>
    <row r="454" spans="5:21">
      <c r="E454" s="84"/>
      <c r="F454" s="85"/>
      <c r="G454" s="197"/>
      <c r="H454" s="85"/>
      <c r="I454" s="197"/>
      <c r="J454" s="85"/>
      <c r="K454" s="197"/>
      <c r="L454" s="85"/>
      <c r="M454" s="197"/>
      <c r="N454" s="85"/>
      <c r="O454" s="197"/>
      <c r="P454" s="85"/>
      <c r="Q454" s="197"/>
      <c r="R454" s="85"/>
      <c r="S454" s="85"/>
      <c r="T454" s="85"/>
      <c r="U454" s="106"/>
    </row>
    <row r="455" spans="5:21">
      <c r="E455" s="86"/>
      <c r="F455" s="1"/>
      <c r="H455" s="1"/>
      <c r="J455" s="1"/>
      <c r="L455" s="1"/>
      <c r="N455" s="1"/>
      <c r="P455" s="1"/>
      <c r="R455" s="1"/>
      <c r="T455" s="1"/>
      <c r="U455" s="107"/>
    </row>
    <row r="456" spans="5:21" ht="34.799999999999997">
      <c r="E456" s="86"/>
      <c r="F456" s="1"/>
      <c r="H456" s="513" t="s">
        <v>9</v>
      </c>
      <c r="I456" s="513"/>
      <c r="J456" s="513"/>
      <c r="K456" s="513"/>
      <c r="L456" s="513"/>
      <c r="M456" s="513"/>
      <c r="N456" s="513"/>
      <c r="O456" s="513"/>
      <c r="P456" s="513"/>
      <c r="Q456" s="513"/>
      <c r="R456" s="513"/>
      <c r="S456" s="513"/>
      <c r="T456" s="513"/>
      <c r="U456" s="107"/>
    </row>
    <row r="457" spans="5:21">
      <c r="E457" s="86"/>
      <c r="F457" s="1"/>
      <c r="H457" s="1"/>
      <c r="J457" s="1"/>
      <c r="L457" s="1"/>
      <c r="N457" s="1"/>
      <c r="P457" s="1"/>
      <c r="R457" s="1"/>
      <c r="T457" s="1"/>
      <c r="U457" s="107"/>
    </row>
    <row r="458" spans="5:21">
      <c r="E458" s="86"/>
      <c r="F458" s="20" t="s">
        <v>10</v>
      </c>
      <c r="G458" s="194"/>
      <c r="H458" s="22" t="s">
        <v>3</v>
      </c>
      <c r="I458" s="179"/>
      <c r="J458" s="94" t="s">
        <v>11</v>
      </c>
      <c r="K458" s="179"/>
      <c r="L458" s="31" t="s">
        <v>12</v>
      </c>
      <c r="M458" s="179"/>
      <c r="N458" s="38" t="s">
        <v>13</v>
      </c>
      <c r="O458" s="179"/>
      <c r="P458" s="39" t="s">
        <v>14</v>
      </c>
      <c r="Q458" s="179"/>
      <c r="R458" s="99" t="s">
        <v>15</v>
      </c>
      <c r="S458" s="29"/>
      <c r="T458" s="56" t="s">
        <v>16</v>
      </c>
      <c r="U458" s="107"/>
    </row>
    <row r="459" spans="5:21">
      <c r="E459" s="86"/>
      <c r="F459" s="117">
        <v>45243</v>
      </c>
      <c r="G459" s="195"/>
      <c r="H459" s="70">
        <v>8014.5</v>
      </c>
      <c r="I459" s="204"/>
      <c r="J459" s="70">
        <v>2538</v>
      </c>
      <c r="K459" s="204"/>
      <c r="L459" s="70">
        <v>2220.5</v>
      </c>
      <c r="M459" s="204"/>
      <c r="N459" s="70">
        <v>2176</v>
      </c>
      <c r="O459" s="204"/>
      <c r="P459" s="70">
        <v>24750</v>
      </c>
      <c r="Q459" s="204"/>
      <c r="R459" s="70">
        <v>17000</v>
      </c>
      <c r="S459" s="40"/>
      <c r="T459" s="108">
        <v>4.9218999999999999</v>
      </c>
      <c r="U459" s="107"/>
    </row>
    <row r="460" spans="5:21">
      <c r="E460" s="86"/>
      <c r="F460" s="69">
        <v>45244</v>
      </c>
      <c r="G460" s="195"/>
      <c r="H460" s="71">
        <v>8081</v>
      </c>
      <c r="I460" s="204"/>
      <c r="J460" s="71">
        <v>2539</v>
      </c>
      <c r="K460" s="204">
        <v>2143</v>
      </c>
      <c r="L460" s="71">
        <v>2194</v>
      </c>
      <c r="M460" s="204"/>
      <c r="N460" s="71">
        <v>2159.5</v>
      </c>
      <c r="O460" s="204"/>
      <c r="P460" s="71">
        <v>24600</v>
      </c>
      <c r="Q460" s="204"/>
      <c r="R460" s="71">
        <v>17005</v>
      </c>
      <c r="S460" s="40"/>
      <c r="T460" s="109">
        <v>4.9246999999999996</v>
      </c>
      <c r="U460" s="107"/>
    </row>
    <row r="461" spans="5:21">
      <c r="E461" s="86"/>
      <c r="F461" s="69">
        <v>45245</v>
      </c>
      <c r="G461" s="195"/>
      <c r="H461" s="71">
        <v>8169</v>
      </c>
      <c r="I461" s="204"/>
      <c r="J461" s="71">
        <v>2647</v>
      </c>
      <c r="K461" s="204">
        <v>0</v>
      </c>
      <c r="L461" s="71">
        <v>2205</v>
      </c>
      <c r="M461" s="204"/>
      <c r="N461" s="71">
        <v>2226.5</v>
      </c>
      <c r="O461" s="204"/>
      <c r="P461" s="71">
        <v>25100</v>
      </c>
      <c r="Q461" s="204"/>
      <c r="R461" s="71">
        <v>17155</v>
      </c>
      <c r="S461" s="40"/>
      <c r="T461" s="109" t="s">
        <v>29</v>
      </c>
      <c r="U461" s="107"/>
    </row>
    <row r="462" spans="5:21">
      <c r="E462" s="86"/>
      <c r="F462" s="69">
        <v>45246</v>
      </c>
      <c r="G462" s="195"/>
      <c r="H462" s="71">
        <v>8165.5</v>
      </c>
      <c r="I462" s="204"/>
      <c r="J462" s="71">
        <v>2573</v>
      </c>
      <c r="K462" s="204">
        <v>2147</v>
      </c>
      <c r="L462" s="71">
        <v>2182.5</v>
      </c>
      <c r="M462" s="204"/>
      <c r="N462" s="71">
        <v>2268.5</v>
      </c>
      <c r="O462" s="204"/>
      <c r="P462" s="71">
        <v>25050</v>
      </c>
      <c r="Q462" s="204"/>
      <c r="R462" s="71">
        <v>16960</v>
      </c>
      <c r="S462" s="40"/>
      <c r="T462" s="109">
        <v>4.8681999999999999</v>
      </c>
      <c r="U462" s="107"/>
    </row>
    <row r="463" spans="5:21">
      <c r="E463" s="86"/>
      <c r="F463" s="72">
        <v>45247</v>
      </c>
      <c r="G463" s="195"/>
      <c r="H463" s="73">
        <v>8141</v>
      </c>
      <c r="I463" s="204"/>
      <c r="J463" s="73">
        <v>2569</v>
      </c>
      <c r="K463" s="204">
        <v>2166</v>
      </c>
      <c r="L463" s="73">
        <v>2165</v>
      </c>
      <c r="M463" s="204"/>
      <c r="N463" s="73">
        <v>2281</v>
      </c>
      <c r="O463" s="204">
        <v>27925</v>
      </c>
      <c r="P463" s="73">
        <v>25000</v>
      </c>
      <c r="Q463" s="204"/>
      <c r="R463" s="73">
        <v>16780</v>
      </c>
      <c r="S463" s="40"/>
      <c r="T463" s="110">
        <v>4.8574999999999999</v>
      </c>
      <c r="U463" s="107"/>
    </row>
    <row r="464" spans="5:21">
      <c r="E464" s="86"/>
      <c r="F464" s="1"/>
      <c r="H464" s="1"/>
      <c r="J464" s="1"/>
      <c r="L464" s="1"/>
      <c r="N464" s="1"/>
      <c r="P464" s="1"/>
      <c r="R464" s="1"/>
      <c r="T464" s="111"/>
      <c r="U464" s="107"/>
    </row>
    <row r="465" spans="5:21">
      <c r="E465" s="86"/>
      <c r="F465" s="28" t="s">
        <v>17</v>
      </c>
      <c r="G465" s="179"/>
      <c r="H465" s="74">
        <f>AVERAGE(H459:H463)</f>
        <v>8114.2</v>
      </c>
      <c r="I465" s="194"/>
      <c r="J465" s="74">
        <f>AVERAGE(J459:J463)</f>
        <v>2573.1999999999998</v>
      </c>
      <c r="K465" s="194"/>
      <c r="L465" s="74">
        <f>AVERAGE(L459:L463)</f>
        <v>2193.4</v>
      </c>
      <c r="M465" s="194"/>
      <c r="N465" s="74">
        <f>AVERAGE(N459:N463)</f>
        <v>2222.3000000000002</v>
      </c>
      <c r="O465" s="194"/>
      <c r="P465" s="74">
        <f>AVERAGE(P459:P463)</f>
        <v>24900</v>
      </c>
      <c r="Q465" s="194"/>
      <c r="R465" s="74">
        <f>AVERAGE(R459:R463)</f>
        <v>16980</v>
      </c>
      <c r="S465" s="21"/>
      <c r="T465" s="112">
        <f>AVERAGE(T459:T463)</f>
        <v>4.8930749999999996</v>
      </c>
      <c r="U465" s="107"/>
    </row>
    <row r="466" spans="5:21">
      <c r="E466" s="86"/>
      <c r="F466" s="29"/>
      <c r="G466" s="179"/>
      <c r="H466" s="29"/>
      <c r="I466" s="179"/>
      <c r="J466" s="29"/>
      <c r="K466" s="179"/>
      <c r="L466" s="29"/>
      <c r="M466" s="179"/>
      <c r="N466" s="29"/>
      <c r="O466" s="179"/>
      <c r="P466" s="29"/>
      <c r="Q466" s="179"/>
      <c r="R466" s="29"/>
      <c r="S466" s="29"/>
      <c r="T466" s="79"/>
      <c r="U466" s="107"/>
    </row>
    <row r="467" spans="5:21" ht="15.6">
      <c r="E467" s="86"/>
      <c r="F467" s="87" t="s">
        <v>18</v>
      </c>
      <c r="G467" s="173"/>
      <c r="H467" s="88">
        <f>H465*T465*0.001</f>
        <v>39.703389164999997</v>
      </c>
      <c r="I467" s="209"/>
      <c r="J467" s="88">
        <f>J465*T465*0.001</f>
        <v>12.590860589999998</v>
      </c>
      <c r="K467" s="209"/>
      <c r="L467" s="88">
        <f>L465*T465*0.001</f>
        <v>10.732470705000001</v>
      </c>
      <c r="M467" s="209"/>
      <c r="N467" s="88">
        <f>N465*T465*0.001</f>
        <v>10.873880572500001</v>
      </c>
      <c r="O467" s="209"/>
      <c r="P467" s="88">
        <f>P465*T465*0.001</f>
        <v>121.83756749999999</v>
      </c>
      <c r="Q467" s="209"/>
      <c r="R467" s="88">
        <f>R465*T465*0.001</f>
        <v>83.084413499999997</v>
      </c>
      <c r="S467" s="29"/>
      <c r="T467" s="79"/>
      <c r="U467" s="107"/>
    </row>
    <row r="468" spans="5:21">
      <c r="E468" s="86"/>
      <c r="F468" s="29"/>
      <c r="G468" s="179"/>
      <c r="H468" s="79"/>
      <c r="I468" s="210"/>
      <c r="J468" s="79"/>
      <c r="K468" s="210"/>
      <c r="L468" s="79"/>
      <c r="M468" s="210"/>
      <c r="N468" s="79"/>
      <c r="O468" s="210"/>
      <c r="P468" s="79"/>
      <c r="Q468" s="210"/>
      <c r="R468" s="79"/>
      <c r="S468" s="29"/>
      <c r="T468" s="79"/>
      <c r="U468" s="107"/>
    </row>
    <row r="469" spans="5:21">
      <c r="E469" s="86"/>
      <c r="F469" s="31" t="s">
        <v>19</v>
      </c>
      <c r="G469" s="179"/>
      <c r="H469" s="78">
        <f>H442</f>
        <v>39.432244356000012</v>
      </c>
      <c r="I469" s="210"/>
      <c r="J469" s="78">
        <f>J442</f>
        <v>12.591644792000002</v>
      </c>
      <c r="K469" s="210"/>
      <c r="L469" s="78">
        <f>L442</f>
        <v>10.938245868000003</v>
      </c>
      <c r="M469" s="210"/>
      <c r="N469" s="78">
        <f>N442</f>
        <v>10.662516420000001</v>
      </c>
      <c r="O469" s="210"/>
      <c r="P469" s="78">
        <f>P442</f>
        <v>119.32631856000002</v>
      </c>
      <c r="Q469" s="210"/>
      <c r="R469" s="78">
        <f>R442</f>
        <v>86.175230140000011</v>
      </c>
      <c r="S469" s="40"/>
      <c r="T469" s="113">
        <f>T440</f>
        <v>4.8888200000000008</v>
      </c>
      <c r="U469" s="107"/>
    </row>
    <row r="470" spans="5:21" ht="15" thickBot="1">
      <c r="E470" s="86"/>
      <c r="F470" s="29"/>
      <c r="G470" s="179"/>
      <c r="H470" s="79"/>
      <c r="I470" s="210"/>
      <c r="J470" s="79"/>
      <c r="K470" s="210"/>
      <c r="L470" s="79"/>
      <c r="M470" s="210"/>
      <c r="N470" s="79"/>
      <c r="O470" s="210"/>
      <c r="P470" s="79"/>
      <c r="Q470" s="210"/>
      <c r="R470" s="79"/>
      <c r="S470" s="40"/>
      <c r="T470" s="114"/>
      <c r="U470" s="107"/>
    </row>
    <row r="471" spans="5:21" ht="15" thickBot="1">
      <c r="E471" s="86"/>
      <c r="F471" s="89" t="s">
        <v>27</v>
      </c>
      <c r="G471" s="179"/>
      <c r="H471" s="81">
        <f>H448</f>
        <v>-2.372781580640957E-2</v>
      </c>
      <c r="I471" s="211"/>
      <c r="J471" s="81">
        <f>J448</f>
        <v>1.5168738607792923E-2</v>
      </c>
      <c r="K471" s="211"/>
      <c r="L471" s="81">
        <f>L448</f>
        <v>-2.1012184282491235E-2</v>
      </c>
      <c r="M471" s="211"/>
      <c r="N471" s="81">
        <f>N448</f>
        <v>1.8185790873770247E-3</v>
      </c>
      <c r="O471" s="211"/>
      <c r="P471" s="81">
        <f>P446</f>
        <v>-3.3402325101918116E-2</v>
      </c>
      <c r="Q471" s="211"/>
      <c r="R471" s="81">
        <f>R446</f>
        <v>-1.5845796686155045E-2</v>
      </c>
      <c r="S471" s="95"/>
      <c r="T471" s="81">
        <f>T448</f>
        <v>-2.3812542743469271E-2</v>
      </c>
      <c r="U471" s="107"/>
    </row>
    <row r="472" spans="5:21" ht="15" thickBot="1">
      <c r="E472" s="86"/>
      <c r="F472" s="29"/>
      <c r="G472" s="179"/>
      <c r="H472" s="79"/>
      <c r="I472" s="210"/>
      <c r="J472" s="79"/>
      <c r="K472" s="210"/>
      <c r="L472" s="79"/>
      <c r="M472" s="210"/>
      <c r="N472" s="79"/>
      <c r="O472" s="210"/>
      <c r="P472" s="79"/>
      <c r="Q472" s="210"/>
      <c r="R472" s="79"/>
      <c r="S472" s="29"/>
      <c r="T472" s="79"/>
      <c r="U472" s="107"/>
    </row>
    <row r="473" spans="5:21" ht="15" thickBot="1">
      <c r="E473" s="86"/>
      <c r="F473" s="80" t="s">
        <v>26</v>
      </c>
      <c r="G473" s="179"/>
      <c r="H473" s="90">
        <f>(H467-H469)/H469</f>
        <v>6.8762205506754884E-3</v>
      </c>
      <c r="I473" s="212"/>
      <c r="J473" s="97">
        <f>(J467-J469)/J469</f>
        <v>-6.2279552271198694E-5</v>
      </c>
      <c r="K473" s="212"/>
      <c r="L473" s="97">
        <f>(L467-L469)/L469</f>
        <v>-1.8812446299273654E-2</v>
      </c>
      <c r="M473" s="212"/>
      <c r="N473" s="97">
        <f>(N467-N469)/N469</f>
        <v>1.9823102180976507E-2</v>
      </c>
      <c r="O473" s="212"/>
      <c r="P473" s="97">
        <f>(P467-P469)/P469</f>
        <v>2.1045222632400742E-2</v>
      </c>
      <c r="Q473" s="212"/>
      <c r="R473" s="97">
        <f>(R467-R469)/R469</f>
        <v>-3.5866647933271351E-2</v>
      </c>
      <c r="S473" s="115"/>
      <c r="T473" s="97">
        <f>(T465-T469)/T469</f>
        <v>8.7035317315810085E-4</v>
      </c>
      <c r="U473" s="107"/>
    </row>
    <row r="474" spans="5:21" ht="15" thickBot="1">
      <c r="E474" s="86"/>
      <c r="F474" s="1"/>
      <c r="H474" s="1"/>
      <c r="J474" s="1"/>
      <c r="L474" s="1"/>
      <c r="N474" s="1"/>
      <c r="P474" s="1"/>
      <c r="R474" s="1"/>
      <c r="T474" s="1"/>
      <c r="U474" s="107"/>
    </row>
    <row r="475" spans="5:21" ht="15" thickBot="1">
      <c r="E475" s="86"/>
      <c r="F475" s="80" t="s">
        <v>28</v>
      </c>
      <c r="H475" s="91">
        <f>H467-H469+IF(H467&gt;H469,H467&lt;H469)</f>
        <v>0.27114480899998483</v>
      </c>
      <c r="I475" s="213"/>
      <c r="J475" s="91">
        <f>J467-J469</f>
        <v>-7.8420200000373086E-4</v>
      </c>
      <c r="K475" s="213"/>
      <c r="L475" s="91">
        <f>L467-L469</f>
        <v>-0.20577516300000198</v>
      </c>
      <c r="M475" s="213"/>
      <c r="N475" s="91">
        <f>N467-N469</f>
        <v>0.21136415249999985</v>
      </c>
      <c r="O475" s="213"/>
      <c r="P475" s="91">
        <f>P467-P469</f>
        <v>2.5112489399999731</v>
      </c>
      <c r="Q475" s="213"/>
      <c r="R475" s="91">
        <f>R467-R469</f>
        <v>-3.0908166400000141</v>
      </c>
      <c r="S475" s="98"/>
      <c r="T475" s="91">
        <f>T465-T469</f>
        <v>4.2549999999987875E-3</v>
      </c>
      <c r="U475" s="107"/>
    </row>
    <row r="476" spans="5:21" ht="15" thickBot="1">
      <c r="E476" s="92"/>
      <c r="F476" s="93"/>
      <c r="G476" s="198"/>
      <c r="H476" s="93"/>
      <c r="I476" s="198"/>
      <c r="J476" s="93"/>
      <c r="K476" s="198"/>
      <c r="L476" s="93"/>
      <c r="M476" s="198"/>
      <c r="N476" s="93"/>
      <c r="O476" s="198"/>
      <c r="P476" s="93"/>
      <c r="Q476" s="198"/>
      <c r="R476" s="93"/>
      <c r="S476" s="93"/>
      <c r="T476" s="93"/>
      <c r="U476" s="116"/>
    </row>
    <row r="480" spans="5:21">
      <c r="E480" s="84"/>
      <c r="F480" s="85"/>
      <c r="G480" s="197"/>
      <c r="H480" s="85"/>
      <c r="I480" s="197"/>
      <c r="J480" s="85"/>
      <c r="K480" s="197"/>
      <c r="L480" s="85"/>
      <c r="M480" s="197"/>
      <c r="N480" s="85"/>
      <c r="O480" s="197"/>
      <c r="P480" s="85"/>
      <c r="Q480" s="197"/>
      <c r="R480" s="85"/>
      <c r="S480" s="85"/>
      <c r="T480" s="85"/>
      <c r="U480" s="106"/>
    </row>
    <row r="481" spans="5:21">
      <c r="E481" s="86"/>
      <c r="F481" s="1"/>
      <c r="H481" s="1"/>
      <c r="J481" s="1"/>
      <c r="L481" s="1"/>
      <c r="N481" s="1"/>
      <c r="P481" s="1"/>
      <c r="R481" s="1"/>
      <c r="T481" s="1"/>
      <c r="U481" s="107"/>
    </row>
    <row r="482" spans="5:21" ht="34.799999999999997">
      <c r="E482" s="86"/>
      <c r="F482" s="1"/>
      <c r="H482" s="513" t="s">
        <v>9</v>
      </c>
      <c r="I482" s="513"/>
      <c r="J482" s="513"/>
      <c r="K482" s="513"/>
      <c r="L482" s="513"/>
      <c r="M482" s="513"/>
      <c r="N482" s="513"/>
      <c r="O482" s="513"/>
      <c r="P482" s="513"/>
      <c r="Q482" s="513"/>
      <c r="R482" s="513"/>
      <c r="S482" s="513"/>
      <c r="T482" s="513"/>
      <c r="U482" s="107"/>
    </row>
    <row r="483" spans="5:21">
      <c r="E483" s="86"/>
      <c r="F483" s="1"/>
      <c r="H483" s="1"/>
      <c r="J483" s="1"/>
      <c r="L483" s="1"/>
      <c r="N483" s="1"/>
      <c r="P483" s="1"/>
      <c r="R483" s="1"/>
      <c r="T483" s="1"/>
      <c r="U483" s="107"/>
    </row>
    <row r="484" spans="5:21">
      <c r="E484" s="86"/>
      <c r="F484" s="20" t="s">
        <v>10</v>
      </c>
      <c r="G484" s="194"/>
      <c r="H484" s="22" t="s">
        <v>3</v>
      </c>
      <c r="I484" s="179"/>
      <c r="J484" s="94" t="s">
        <v>11</v>
      </c>
      <c r="K484" s="179"/>
      <c r="L484" s="31" t="s">
        <v>12</v>
      </c>
      <c r="M484" s="179"/>
      <c r="N484" s="38" t="s">
        <v>13</v>
      </c>
      <c r="O484" s="179"/>
      <c r="P484" s="39" t="s">
        <v>14</v>
      </c>
      <c r="Q484" s="179"/>
      <c r="R484" s="99" t="s">
        <v>15</v>
      </c>
      <c r="S484" s="29"/>
      <c r="T484" s="56" t="s">
        <v>16</v>
      </c>
      <c r="U484" s="107"/>
    </row>
    <row r="485" spans="5:21">
      <c r="E485" s="86"/>
      <c r="F485" s="117">
        <v>45250</v>
      </c>
      <c r="G485" s="195"/>
      <c r="H485" s="70">
        <v>8247</v>
      </c>
      <c r="I485" s="204"/>
      <c r="J485" s="70">
        <v>2563</v>
      </c>
      <c r="K485" s="204"/>
      <c r="L485" s="70">
        <v>2192</v>
      </c>
      <c r="M485" s="204"/>
      <c r="N485" s="70">
        <v>2285</v>
      </c>
      <c r="O485" s="204"/>
      <c r="P485" s="70">
        <v>24700</v>
      </c>
      <c r="Q485" s="204"/>
      <c r="R485" s="70">
        <v>16635</v>
      </c>
      <c r="S485" s="40"/>
      <c r="T485" s="108">
        <v>4.8849</v>
      </c>
      <c r="U485" s="107"/>
    </row>
    <row r="486" spans="5:21">
      <c r="E486" s="86"/>
      <c r="F486" s="69">
        <v>45251</v>
      </c>
      <c r="G486" s="195"/>
      <c r="H486" s="71">
        <v>8324</v>
      </c>
      <c r="I486" s="204"/>
      <c r="J486" s="71">
        <v>2537.5</v>
      </c>
      <c r="K486" s="204">
        <v>2143</v>
      </c>
      <c r="L486" s="71">
        <v>2201.5</v>
      </c>
      <c r="M486" s="204"/>
      <c r="N486" s="71">
        <v>2265.5</v>
      </c>
      <c r="O486" s="204"/>
      <c r="P486" s="71">
        <v>24750</v>
      </c>
      <c r="Q486" s="204"/>
      <c r="R486" s="71">
        <v>16560</v>
      </c>
      <c r="S486" s="40"/>
      <c r="T486" s="109">
        <v>4.8723000000000001</v>
      </c>
      <c r="U486" s="107"/>
    </row>
    <row r="487" spans="5:21">
      <c r="E487" s="86"/>
      <c r="F487" s="69">
        <v>45252</v>
      </c>
      <c r="G487" s="195"/>
      <c r="H487" s="71">
        <v>8296</v>
      </c>
      <c r="I487" s="204"/>
      <c r="J487" s="71">
        <v>2500</v>
      </c>
      <c r="K487" s="204">
        <v>0</v>
      </c>
      <c r="L487" s="71">
        <v>2194.5</v>
      </c>
      <c r="M487" s="204"/>
      <c r="N487" s="71">
        <v>2238.5</v>
      </c>
      <c r="O487" s="204"/>
      <c r="P487" s="71">
        <v>24575</v>
      </c>
      <c r="Q487" s="204"/>
      <c r="R487" s="71">
        <v>16430</v>
      </c>
      <c r="S487" s="40"/>
      <c r="T487" s="109">
        <v>4.8806000000000003</v>
      </c>
      <c r="U487" s="107"/>
    </row>
    <row r="488" spans="5:21">
      <c r="E488" s="86"/>
      <c r="F488" s="69">
        <v>45253</v>
      </c>
      <c r="G488" s="195"/>
      <c r="H488" s="71">
        <v>8307.5</v>
      </c>
      <c r="I488" s="204"/>
      <c r="J488" s="71">
        <v>2522</v>
      </c>
      <c r="K488" s="204">
        <v>2147</v>
      </c>
      <c r="L488" s="71">
        <v>2183</v>
      </c>
      <c r="M488" s="204"/>
      <c r="N488" s="71">
        <v>2203.5</v>
      </c>
      <c r="O488" s="204"/>
      <c r="P488" s="71">
        <v>24200</v>
      </c>
      <c r="Q488" s="204"/>
      <c r="R488" s="71">
        <v>16280</v>
      </c>
      <c r="S488" s="40"/>
      <c r="T488" s="109">
        <v>4.8967999999999998</v>
      </c>
      <c r="U488" s="107"/>
    </row>
    <row r="489" spans="5:21">
      <c r="E489" s="86"/>
      <c r="F489" s="72">
        <v>45254</v>
      </c>
      <c r="G489" s="195"/>
      <c r="H489" s="73">
        <v>8300</v>
      </c>
      <c r="I489" s="204"/>
      <c r="J489" s="73">
        <v>2544.5</v>
      </c>
      <c r="K489" s="204">
        <v>2166</v>
      </c>
      <c r="L489" s="73">
        <v>2179</v>
      </c>
      <c r="M489" s="204"/>
      <c r="N489" s="73">
        <v>2189</v>
      </c>
      <c r="O489" s="204">
        <v>27925</v>
      </c>
      <c r="P489" s="73">
        <v>24050</v>
      </c>
      <c r="Q489" s="204"/>
      <c r="R489" s="73">
        <v>15935</v>
      </c>
      <c r="S489" s="40"/>
      <c r="T489" s="110">
        <v>4.8930999999999996</v>
      </c>
      <c r="U489" s="107"/>
    </row>
    <row r="490" spans="5:21">
      <c r="E490" s="86"/>
      <c r="F490" s="1"/>
      <c r="H490" s="1"/>
      <c r="J490" s="1"/>
      <c r="L490" s="1"/>
      <c r="N490" s="1"/>
      <c r="P490" s="1"/>
      <c r="R490" s="1"/>
      <c r="T490" s="111"/>
      <c r="U490" s="107"/>
    </row>
    <row r="491" spans="5:21">
      <c r="E491" s="86"/>
      <c r="F491" s="28" t="s">
        <v>17</v>
      </c>
      <c r="G491" s="179"/>
      <c r="H491" s="74">
        <f>AVERAGE(H485:H489)</f>
        <v>8294.9</v>
      </c>
      <c r="I491" s="194"/>
      <c r="J491" s="74">
        <f>AVERAGE(J485:J489)</f>
        <v>2533.4</v>
      </c>
      <c r="K491" s="194"/>
      <c r="L491" s="74">
        <f>AVERAGE(L485:L489)</f>
        <v>2190</v>
      </c>
      <c r="M491" s="194"/>
      <c r="N491" s="74">
        <f>AVERAGE(N485:N489)</f>
        <v>2236.3000000000002</v>
      </c>
      <c r="O491" s="194"/>
      <c r="P491" s="74">
        <f>AVERAGE(P485:P489)</f>
        <v>24455</v>
      </c>
      <c r="Q491" s="194"/>
      <c r="R491" s="74">
        <f>AVERAGE(R485:R489)</f>
        <v>16368</v>
      </c>
      <c r="S491" s="21"/>
      <c r="T491" s="112">
        <f>AVERAGE(T485:T489)</f>
        <v>4.8855400000000007</v>
      </c>
      <c r="U491" s="107"/>
    </row>
    <row r="492" spans="5:21">
      <c r="E492" s="86"/>
      <c r="F492" s="29"/>
      <c r="G492" s="179"/>
      <c r="H492" s="29"/>
      <c r="I492" s="179"/>
      <c r="J492" s="29"/>
      <c r="K492" s="179"/>
      <c r="L492" s="29"/>
      <c r="M492" s="179"/>
      <c r="N492" s="29"/>
      <c r="O492" s="179"/>
      <c r="P492" s="29"/>
      <c r="Q492" s="179"/>
      <c r="R492" s="29"/>
      <c r="S492" s="29"/>
      <c r="T492" s="79"/>
      <c r="U492" s="107"/>
    </row>
    <row r="493" spans="5:21" ht="15.6">
      <c r="E493" s="86"/>
      <c r="F493" s="87" t="s">
        <v>18</v>
      </c>
      <c r="G493" s="173"/>
      <c r="H493" s="88">
        <f>H491*T491*0.001</f>
        <v>40.525065746000003</v>
      </c>
      <c r="I493" s="209"/>
      <c r="J493" s="88">
        <f>J491*T491*0.001</f>
        <v>12.377027036000001</v>
      </c>
      <c r="K493" s="209"/>
      <c r="L493" s="88">
        <f>L491*T491*0.001</f>
        <v>10.699332600000002</v>
      </c>
      <c r="M493" s="209"/>
      <c r="N493" s="88">
        <f>N491*T491*0.001</f>
        <v>10.925533102000003</v>
      </c>
      <c r="O493" s="209"/>
      <c r="P493" s="88">
        <f>P491*T491*0.001</f>
        <v>119.47588070000002</v>
      </c>
      <c r="Q493" s="209"/>
      <c r="R493" s="88">
        <f>R491*T491*0.001</f>
        <v>79.96651872000001</v>
      </c>
      <c r="S493" s="29"/>
      <c r="T493" s="79"/>
      <c r="U493" s="107"/>
    </row>
    <row r="494" spans="5:21">
      <c r="E494" s="86"/>
      <c r="F494" s="29"/>
      <c r="G494" s="179"/>
      <c r="H494" s="79"/>
      <c r="I494" s="210"/>
      <c r="J494" s="79"/>
      <c r="K494" s="210"/>
      <c r="L494" s="79"/>
      <c r="M494" s="210"/>
      <c r="N494" s="79"/>
      <c r="O494" s="210"/>
      <c r="P494" s="79"/>
      <c r="Q494" s="210"/>
      <c r="R494" s="79"/>
      <c r="S494" s="29"/>
      <c r="T494" s="79"/>
      <c r="U494" s="107"/>
    </row>
    <row r="495" spans="5:21">
      <c r="E495" s="86"/>
      <c r="F495" s="31" t="s">
        <v>19</v>
      </c>
      <c r="G495" s="179"/>
      <c r="H495" s="78">
        <f>H467</f>
        <v>39.703389164999997</v>
      </c>
      <c r="I495" s="210"/>
      <c r="J495" s="78">
        <f>J467</f>
        <v>12.590860589999998</v>
      </c>
      <c r="K495" s="210"/>
      <c r="L495" s="78">
        <f>L467</f>
        <v>10.732470705000001</v>
      </c>
      <c r="M495" s="210"/>
      <c r="N495" s="78">
        <f>N467</f>
        <v>10.873880572500001</v>
      </c>
      <c r="O495" s="210"/>
      <c r="P495" s="78">
        <f>P467</f>
        <v>121.83756749999999</v>
      </c>
      <c r="Q495" s="210"/>
      <c r="R495" s="78">
        <f>R467</f>
        <v>83.084413499999997</v>
      </c>
      <c r="S495" s="40"/>
      <c r="T495" s="113">
        <f>T465</f>
        <v>4.8930749999999996</v>
      </c>
      <c r="U495" s="107"/>
    </row>
    <row r="496" spans="5:21" ht="15" thickBot="1">
      <c r="E496" s="86"/>
      <c r="F496" s="29"/>
      <c r="G496" s="179"/>
      <c r="H496" s="79"/>
      <c r="I496" s="210"/>
      <c r="J496" s="79"/>
      <c r="K496" s="210"/>
      <c r="L496" s="79"/>
      <c r="M496" s="210"/>
      <c r="N496" s="79"/>
      <c r="O496" s="210"/>
      <c r="P496" s="79"/>
      <c r="Q496" s="210"/>
      <c r="R496" s="79"/>
      <c r="S496" s="40"/>
      <c r="T496" s="114"/>
      <c r="U496" s="107"/>
    </row>
    <row r="497" spans="5:21" ht="15" thickBot="1">
      <c r="E497" s="86"/>
      <c r="F497" s="89" t="s">
        <v>27</v>
      </c>
      <c r="G497" s="179"/>
      <c r="H497" s="81">
        <f>H473</f>
        <v>6.8762205506754884E-3</v>
      </c>
      <c r="I497" s="211"/>
      <c r="J497" s="81">
        <f>J473</f>
        <v>-6.2279552271198694E-5</v>
      </c>
      <c r="K497" s="211"/>
      <c r="L497" s="81">
        <f>L473</f>
        <v>-1.8812446299273654E-2</v>
      </c>
      <c r="M497" s="211"/>
      <c r="N497" s="81">
        <f>N473</f>
        <v>1.9823102180976507E-2</v>
      </c>
      <c r="O497" s="211"/>
      <c r="P497" s="81">
        <f>P473</f>
        <v>2.1045222632400742E-2</v>
      </c>
      <c r="Q497" s="211"/>
      <c r="R497" s="81">
        <f>R473</f>
        <v>-3.5866647933271351E-2</v>
      </c>
      <c r="S497" s="95"/>
      <c r="T497" s="81">
        <f>T473</f>
        <v>8.7035317315810085E-4</v>
      </c>
      <c r="U497" s="107"/>
    </row>
    <row r="498" spans="5:21" ht="15" thickBot="1">
      <c r="E498" s="86"/>
      <c r="F498" s="29"/>
      <c r="G498" s="179"/>
      <c r="H498" s="79"/>
      <c r="I498" s="210"/>
      <c r="J498" s="79"/>
      <c r="K498" s="210"/>
      <c r="L498" s="79"/>
      <c r="M498" s="210"/>
      <c r="N498" s="79"/>
      <c r="O498" s="210"/>
      <c r="P498" s="79"/>
      <c r="Q498" s="210"/>
      <c r="R498" s="79"/>
      <c r="S498" s="29"/>
      <c r="T498" s="79"/>
      <c r="U498" s="107"/>
    </row>
    <row r="499" spans="5:21" ht="15" thickBot="1">
      <c r="E499" s="86"/>
      <c r="F499" s="80" t="s">
        <v>26</v>
      </c>
      <c r="G499" s="179"/>
      <c r="H499" s="90">
        <f>(H493-H495)/H495</f>
        <v>2.0695376346469278E-2</v>
      </c>
      <c r="I499" s="212"/>
      <c r="J499" s="97">
        <f>(J493-J495)/J495</f>
        <v>-1.6983235774195572E-2</v>
      </c>
      <c r="K499" s="212"/>
      <c r="L499" s="97">
        <f>(L493-L495)/L495</f>
        <v>-3.0876492385449308E-3</v>
      </c>
      <c r="M499" s="212"/>
      <c r="N499" s="97">
        <f>(N493-N495)/N495</f>
        <v>4.750146845518141E-3</v>
      </c>
      <c r="O499" s="212"/>
      <c r="P499" s="97">
        <f>(P493-P495)/P495</f>
        <v>-1.938389651451284E-2</v>
      </c>
      <c r="Q499" s="212"/>
      <c r="R499" s="97">
        <f>(R493-R495)/R495</f>
        <v>-3.7526831431505335E-2</v>
      </c>
      <c r="S499" s="115"/>
      <c r="T499" s="97">
        <f>(T491-T495)/T495</f>
        <v>-1.5399314337096732E-3</v>
      </c>
      <c r="U499" s="107"/>
    </row>
    <row r="500" spans="5:21" ht="15" thickBot="1">
      <c r="E500" s="86"/>
      <c r="F500" s="1"/>
      <c r="H500" s="1"/>
      <c r="J500" s="1"/>
      <c r="L500" s="1"/>
      <c r="N500" s="1"/>
      <c r="P500" s="1"/>
      <c r="R500" s="1"/>
      <c r="T500" s="1"/>
      <c r="U500" s="107"/>
    </row>
    <row r="501" spans="5:21" ht="15" thickBot="1">
      <c r="E501" s="86"/>
      <c r="F501" s="80" t="s">
        <v>28</v>
      </c>
      <c r="H501" s="91">
        <f>H493-H495+IF(H493&gt;H495,H493&lt;H495)</f>
        <v>0.82167658100000551</v>
      </c>
      <c r="I501" s="213"/>
      <c r="J501" s="91">
        <f>J493-J495</f>
        <v>-0.21383355399999715</v>
      </c>
      <c r="K501" s="213"/>
      <c r="L501" s="91">
        <f>L493-L495</f>
        <v>-3.313810499999903E-2</v>
      </c>
      <c r="M501" s="213"/>
      <c r="N501" s="91">
        <f>N493-N495</f>
        <v>5.1652529500001876E-2</v>
      </c>
      <c r="O501" s="213"/>
      <c r="P501" s="91">
        <f>P493-P495</f>
        <v>-2.3616867999999727</v>
      </c>
      <c r="Q501" s="213"/>
      <c r="R501" s="91">
        <f>R493-R495</f>
        <v>-3.1178947799999861</v>
      </c>
      <c r="S501" s="98"/>
      <c r="T501" s="91">
        <f>T491-T495</f>
        <v>-7.5349999999989592E-3</v>
      </c>
      <c r="U501" s="107"/>
    </row>
    <row r="502" spans="5:21" ht="15" thickBot="1">
      <c r="E502" s="92"/>
      <c r="F502" s="93"/>
      <c r="G502" s="198"/>
      <c r="H502" s="93"/>
      <c r="I502" s="198"/>
      <c r="J502" s="93"/>
      <c r="K502" s="198"/>
      <c r="L502" s="93"/>
      <c r="M502" s="198"/>
      <c r="N502" s="93"/>
      <c r="O502" s="198"/>
      <c r="P502" s="93"/>
      <c r="Q502" s="198"/>
      <c r="R502" s="93"/>
      <c r="S502" s="93"/>
      <c r="T502" s="93"/>
      <c r="U502" s="116"/>
    </row>
    <row r="505" spans="5:21">
      <c r="E505" s="84"/>
      <c r="F505" s="85"/>
      <c r="G505" s="197"/>
      <c r="H505" s="85"/>
      <c r="I505" s="197"/>
      <c r="J505" s="85"/>
      <c r="K505" s="197"/>
      <c r="L505" s="85"/>
      <c r="M505" s="197"/>
      <c r="N505" s="85"/>
      <c r="O505" s="197"/>
      <c r="P505" s="85"/>
      <c r="Q505" s="197"/>
      <c r="R505" s="85"/>
      <c r="S505" s="85"/>
      <c r="T505" s="85"/>
      <c r="U505" s="106"/>
    </row>
    <row r="506" spans="5:21">
      <c r="E506" s="86"/>
      <c r="F506" s="1"/>
      <c r="H506" s="1"/>
      <c r="J506" s="1"/>
      <c r="L506" s="1"/>
      <c r="N506" s="1"/>
      <c r="P506" s="1"/>
      <c r="R506" s="1"/>
      <c r="T506" s="1"/>
      <c r="U506" s="107"/>
    </row>
    <row r="507" spans="5:21" ht="34.799999999999997">
      <c r="E507" s="86"/>
      <c r="F507" s="1"/>
      <c r="H507" s="513" t="s">
        <v>9</v>
      </c>
      <c r="I507" s="513"/>
      <c r="J507" s="513"/>
      <c r="K507" s="513"/>
      <c r="L507" s="513"/>
      <c r="M507" s="513"/>
      <c r="N507" s="513"/>
      <c r="O507" s="513"/>
      <c r="P507" s="513"/>
      <c r="Q507" s="513"/>
      <c r="R507" s="513"/>
      <c r="S507" s="513"/>
      <c r="T507" s="513"/>
      <c r="U507" s="107"/>
    </row>
    <row r="508" spans="5:21">
      <c r="E508" s="86"/>
      <c r="F508" s="1"/>
      <c r="H508" s="1"/>
      <c r="J508" s="1"/>
      <c r="L508" s="1"/>
      <c r="N508" s="1"/>
      <c r="P508" s="1"/>
      <c r="R508" s="1"/>
      <c r="T508" s="1"/>
      <c r="U508" s="107"/>
    </row>
    <row r="509" spans="5:21">
      <c r="E509" s="86"/>
      <c r="F509" s="20" t="s">
        <v>10</v>
      </c>
      <c r="G509" s="194"/>
      <c r="H509" s="22" t="s">
        <v>3</v>
      </c>
      <c r="I509" s="179"/>
      <c r="J509" s="94" t="s">
        <v>11</v>
      </c>
      <c r="K509" s="179"/>
      <c r="L509" s="31" t="s">
        <v>12</v>
      </c>
      <c r="M509" s="179"/>
      <c r="N509" s="38" t="s">
        <v>13</v>
      </c>
      <c r="O509" s="179"/>
      <c r="P509" s="39" t="s">
        <v>14</v>
      </c>
      <c r="Q509" s="179"/>
      <c r="R509" s="99" t="s">
        <v>15</v>
      </c>
      <c r="S509" s="29"/>
      <c r="T509" s="56" t="s">
        <v>16</v>
      </c>
      <c r="U509" s="107"/>
    </row>
    <row r="510" spans="5:21">
      <c r="E510" s="86"/>
      <c r="F510" s="117">
        <v>45257</v>
      </c>
      <c r="G510" s="195"/>
      <c r="H510" s="70">
        <v>8281</v>
      </c>
      <c r="I510" s="204"/>
      <c r="J510" s="70">
        <v>2548.5</v>
      </c>
      <c r="K510" s="204"/>
      <c r="L510" s="70">
        <v>2177</v>
      </c>
      <c r="M510" s="204"/>
      <c r="N510" s="70">
        <v>2154.5</v>
      </c>
      <c r="O510" s="204"/>
      <c r="P510" s="70">
        <v>23550</v>
      </c>
      <c r="Q510" s="204"/>
      <c r="R510" s="70">
        <v>15885</v>
      </c>
      <c r="S510" s="40"/>
      <c r="T510" s="108">
        <v>4.8926999999999996</v>
      </c>
      <c r="U510" s="107"/>
    </row>
    <row r="511" spans="5:21">
      <c r="E511" s="86"/>
      <c r="F511" s="69">
        <v>45258</v>
      </c>
      <c r="G511" s="195"/>
      <c r="H511" s="71">
        <v>8278</v>
      </c>
      <c r="I511" s="204"/>
      <c r="J511" s="71">
        <v>2530</v>
      </c>
      <c r="K511" s="204">
        <v>2143</v>
      </c>
      <c r="L511" s="71">
        <v>2164.5</v>
      </c>
      <c r="M511" s="204"/>
      <c r="N511" s="71">
        <v>2128</v>
      </c>
      <c r="O511" s="204"/>
      <c r="P511" s="71">
        <v>22975</v>
      </c>
      <c r="Q511" s="204"/>
      <c r="R511" s="71">
        <v>16455</v>
      </c>
      <c r="S511" s="40"/>
      <c r="T511" s="109">
        <v>4.8951000000000002</v>
      </c>
      <c r="U511" s="107"/>
    </row>
    <row r="512" spans="5:21">
      <c r="E512" s="86"/>
      <c r="F512" s="69">
        <v>45259</v>
      </c>
      <c r="G512" s="195"/>
      <c r="H512" s="71">
        <v>8384</v>
      </c>
      <c r="I512" s="204"/>
      <c r="J512" s="71">
        <v>2508</v>
      </c>
      <c r="K512" s="204">
        <v>0</v>
      </c>
      <c r="L512" s="71">
        <v>2178</v>
      </c>
      <c r="M512" s="204"/>
      <c r="N512" s="71">
        <v>2118</v>
      </c>
      <c r="O512" s="204"/>
      <c r="P512" s="71">
        <v>23120</v>
      </c>
      <c r="Q512" s="204"/>
      <c r="R512" s="71">
        <v>16660</v>
      </c>
      <c r="S512" s="40"/>
      <c r="T512" s="109">
        <v>4.8867000000000003</v>
      </c>
      <c r="U512" s="107"/>
    </row>
    <row r="513" spans="5:21">
      <c r="E513" s="86"/>
      <c r="F513" s="69">
        <v>45260</v>
      </c>
      <c r="G513" s="195"/>
      <c r="H513" s="71">
        <v>8332</v>
      </c>
      <c r="I513" s="204"/>
      <c r="J513" s="71">
        <v>2478</v>
      </c>
      <c r="K513" s="204">
        <v>2147</v>
      </c>
      <c r="L513" s="71">
        <v>2157.5</v>
      </c>
      <c r="M513" s="204"/>
      <c r="N513" s="71">
        <v>2112</v>
      </c>
      <c r="O513" s="204"/>
      <c r="P513" s="71">
        <v>22910</v>
      </c>
      <c r="Q513" s="204"/>
      <c r="R513" s="71">
        <v>16335</v>
      </c>
      <c r="S513" s="40"/>
      <c r="T513" s="109">
        <v>4.8933</v>
      </c>
      <c r="U513" s="107"/>
    </row>
    <row r="514" spans="5:21">
      <c r="E514" s="86"/>
      <c r="F514" s="72">
        <v>45261</v>
      </c>
      <c r="G514" s="195"/>
      <c r="H514" s="73">
        <v>8456</v>
      </c>
      <c r="I514" s="204"/>
      <c r="J514" s="73">
        <v>2465.5</v>
      </c>
      <c r="K514" s="204">
        <v>2166</v>
      </c>
      <c r="L514" s="73">
        <v>2147.5</v>
      </c>
      <c r="M514" s="204"/>
      <c r="N514" s="73">
        <v>2099</v>
      </c>
      <c r="O514" s="204">
        <v>27925</v>
      </c>
      <c r="P514" s="73">
        <v>23250</v>
      </c>
      <c r="Q514" s="204"/>
      <c r="R514" s="73">
        <v>16655</v>
      </c>
      <c r="S514" s="40"/>
      <c r="T514" s="110">
        <v>4.9355000000000002</v>
      </c>
      <c r="U514" s="107"/>
    </row>
    <row r="515" spans="5:21">
      <c r="E515" s="86"/>
      <c r="F515" s="1"/>
      <c r="H515" s="1"/>
      <c r="J515" s="1"/>
      <c r="L515" s="1"/>
      <c r="N515" s="1"/>
      <c r="P515" s="1"/>
      <c r="R515" s="1"/>
      <c r="T515" s="111"/>
      <c r="U515" s="107"/>
    </row>
    <row r="516" spans="5:21">
      <c r="E516" s="86"/>
      <c r="F516" s="28" t="s">
        <v>17</v>
      </c>
      <c r="G516" s="179"/>
      <c r="H516" s="74">
        <f>AVERAGE(H510:H514)</f>
        <v>8346.2000000000007</v>
      </c>
      <c r="I516" s="194"/>
      <c r="J516" s="74">
        <f>AVERAGE(J510:J514)</f>
        <v>2506</v>
      </c>
      <c r="K516" s="194"/>
      <c r="L516" s="74">
        <f>AVERAGE(L510:L514)</f>
        <v>2164.9</v>
      </c>
      <c r="M516" s="194"/>
      <c r="N516" s="74">
        <f>AVERAGE(N510:N514)</f>
        <v>2122.3000000000002</v>
      </c>
      <c r="O516" s="194"/>
      <c r="P516" s="74">
        <f>AVERAGE(P510:P514)</f>
        <v>23161</v>
      </c>
      <c r="Q516" s="194"/>
      <c r="R516" s="74">
        <f>AVERAGE(R510:R514)</f>
        <v>16398</v>
      </c>
      <c r="S516" s="21"/>
      <c r="T516" s="112">
        <f>AVERAGE(T510:T514)</f>
        <v>4.9006600000000002</v>
      </c>
      <c r="U516" s="107"/>
    </row>
    <row r="517" spans="5:21">
      <c r="E517" s="86"/>
      <c r="F517" s="29"/>
      <c r="G517" s="179"/>
      <c r="H517" s="29"/>
      <c r="I517" s="179"/>
      <c r="J517" s="29"/>
      <c r="K517" s="179"/>
      <c r="L517" s="29"/>
      <c r="M517" s="179"/>
      <c r="N517" s="29"/>
      <c r="O517" s="179"/>
      <c r="P517" s="29"/>
      <c r="Q517" s="179"/>
      <c r="R517" s="29"/>
      <c r="S517" s="29"/>
      <c r="T517" s="79"/>
      <c r="U517" s="107"/>
    </row>
    <row r="518" spans="5:21" ht="15.6">
      <c r="E518" s="86"/>
      <c r="F518" s="87" t="s">
        <v>18</v>
      </c>
      <c r="G518" s="173"/>
      <c r="H518" s="88">
        <f>H516*T516*0.001</f>
        <v>40.901888492000005</v>
      </c>
      <c r="I518" s="209"/>
      <c r="J518" s="88">
        <f>J516*T516*0.001</f>
        <v>12.281053960000001</v>
      </c>
      <c r="K518" s="209"/>
      <c r="L518" s="88">
        <f>L516*T516*0.001</f>
        <v>10.609438834000001</v>
      </c>
      <c r="M518" s="209"/>
      <c r="N518" s="88">
        <f>N516*T516*0.001</f>
        <v>10.400670718000001</v>
      </c>
      <c r="O518" s="209"/>
      <c r="P518" s="88">
        <f>P516*T516*0.001</f>
        <v>113.50418626000001</v>
      </c>
      <c r="Q518" s="209"/>
      <c r="R518" s="88">
        <f>R516*T516*0.001</f>
        <v>80.361022680000005</v>
      </c>
      <c r="S518" s="29"/>
      <c r="T518" s="79"/>
      <c r="U518" s="107"/>
    </row>
    <row r="519" spans="5:21">
      <c r="E519" s="86"/>
      <c r="F519" s="29"/>
      <c r="G519" s="179"/>
      <c r="H519" s="79"/>
      <c r="I519" s="210"/>
      <c r="J519" s="79"/>
      <c r="K519" s="210"/>
      <c r="L519" s="79"/>
      <c r="M519" s="210"/>
      <c r="N519" s="79"/>
      <c r="O519" s="210"/>
      <c r="P519" s="79"/>
      <c r="Q519" s="210"/>
      <c r="R519" s="79"/>
      <c r="S519" s="29"/>
      <c r="T519" s="79"/>
      <c r="U519" s="107"/>
    </row>
    <row r="520" spans="5:21">
      <c r="E520" s="86"/>
      <c r="F520" s="31" t="s">
        <v>19</v>
      </c>
      <c r="G520" s="179"/>
      <c r="H520" s="78">
        <f>H493</f>
        <v>40.525065746000003</v>
      </c>
      <c r="I520" s="210"/>
      <c r="J520" s="78">
        <f>J493</f>
        <v>12.377027036000001</v>
      </c>
      <c r="K520" s="210"/>
      <c r="L520" s="78">
        <f>L493</f>
        <v>10.699332600000002</v>
      </c>
      <c r="M520" s="210"/>
      <c r="N520" s="78">
        <f>N493</f>
        <v>10.925533102000003</v>
      </c>
      <c r="O520" s="210"/>
      <c r="P520" s="78">
        <f>P493</f>
        <v>119.47588070000002</v>
      </c>
      <c r="Q520" s="210"/>
      <c r="R520" s="78">
        <f>R493</f>
        <v>79.96651872000001</v>
      </c>
      <c r="S520" s="40"/>
      <c r="T520" s="113">
        <f>T491</f>
        <v>4.8855400000000007</v>
      </c>
      <c r="U520" s="107"/>
    </row>
    <row r="521" spans="5:21" ht="15" thickBot="1">
      <c r="E521" s="86"/>
      <c r="F521" s="29"/>
      <c r="G521" s="179"/>
      <c r="H521" s="79"/>
      <c r="I521" s="210"/>
      <c r="J521" s="79"/>
      <c r="K521" s="210"/>
      <c r="L521" s="79"/>
      <c r="M521" s="210"/>
      <c r="N521" s="79"/>
      <c r="O521" s="210"/>
      <c r="P521" s="79"/>
      <c r="Q521" s="210"/>
      <c r="R521" s="79"/>
      <c r="S521" s="40"/>
      <c r="T521" s="114"/>
      <c r="U521" s="107"/>
    </row>
    <row r="522" spans="5:21" ht="15" thickBot="1">
      <c r="E522" s="86"/>
      <c r="F522" s="89" t="s">
        <v>27</v>
      </c>
      <c r="G522" s="179"/>
      <c r="H522" s="81">
        <f>H499</f>
        <v>2.0695376346469278E-2</v>
      </c>
      <c r="I522" s="211"/>
      <c r="J522" s="81">
        <f>J499</f>
        <v>-1.6983235774195572E-2</v>
      </c>
      <c r="K522" s="211"/>
      <c r="L522" s="81">
        <f>L499</f>
        <v>-3.0876492385449308E-3</v>
      </c>
      <c r="M522" s="211"/>
      <c r="N522" s="81">
        <f>N499</f>
        <v>4.750146845518141E-3</v>
      </c>
      <c r="O522" s="211"/>
      <c r="P522" s="81">
        <f>P499</f>
        <v>-1.938389651451284E-2</v>
      </c>
      <c r="Q522" s="211"/>
      <c r="R522" s="81">
        <f>R499</f>
        <v>-3.7526831431505335E-2</v>
      </c>
      <c r="S522" s="95"/>
      <c r="T522" s="81">
        <f>T499</f>
        <v>-1.5399314337096732E-3</v>
      </c>
      <c r="U522" s="107"/>
    </row>
    <row r="523" spans="5:21" ht="15" thickBot="1">
      <c r="E523" s="86"/>
      <c r="F523" s="29"/>
      <c r="G523" s="179"/>
      <c r="H523" s="79"/>
      <c r="I523" s="210"/>
      <c r="J523" s="79"/>
      <c r="K523" s="210"/>
      <c r="L523" s="79"/>
      <c r="M523" s="210"/>
      <c r="N523" s="79"/>
      <c r="O523" s="210"/>
      <c r="P523" s="79"/>
      <c r="Q523" s="210"/>
      <c r="R523" s="79"/>
      <c r="S523" s="29"/>
      <c r="T523" s="79"/>
      <c r="U523" s="107"/>
    </row>
    <row r="524" spans="5:21" ht="15" thickBot="1">
      <c r="E524" s="86"/>
      <c r="F524" s="80" t="s">
        <v>26</v>
      </c>
      <c r="G524" s="179"/>
      <c r="H524" s="90">
        <f>(H518-H520)/H520</f>
        <v>9.2985104172766449E-3</v>
      </c>
      <c r="I524" s="212"/>
      <c r="J524" s="97">
        <f>(J518-J520)/J520</f>
        <v>-7.7541299474301259E-3</v>
      </c>
      <c r="K524" s="212"/>
      <c r="L524" s="97">
        <f>(L518-L520)/L520</f>
        <v>-8.4018105951768618E-3</v>
      </c>
      <c r="M524" s="212"/>
      <c r="N524" s="97">
        <f>(N518-N520)/N520</f>
        <v>-4.8039979294367069E-2</v>
      </c>
      <c r="O524" s="212"/>
      <c r="P524" s="97">
        <f>(P518-P520)/P520</f>
        <v>-4.9982426620438433E-2</v>
      </c>
      <c r="Q524" s="212"/>
      <c r="R524" s="97">
        <f>(R518-R520)/R520</f>
        <v>4.9333641918480452E-3</v>
      </c>
      <c r="S524" s="115"/>
      <c r="T524" s="97">
        <f>(T516-T520)/T520</f>
        <v>3.0948472430887019E-3</v>
      </c>
      <c r="U524" s="107"/>
    </row>
    <row r="525" spans="5:21" ht="15" thickBot="1">
      <c r="E525" s="86"/>
      <c r="F525" s="1"/>
      <c r="H525" s="1"/>
      <c r="J525" s="1"/>
      <c r="L525" s="1"/>
      <c r="N525" s="1"/>
      <c r="P525" s="1"/>
      <c r="R525" s="1"/>
      <c r="T525" s="1"/>
      <c r="U525" s="107"/>
    </row>
    <row r="526" spans="5:21" ht="15" thickBot="1">
      <c r="E526" s="86"/>
      <c r="F526" s="80" t="s">
        <v>28</v>
      </c>
      <c r="H526" s="91">
        <f>H518-H520+IF(H518&gt;H520,H518&lt;H520)</f>
        <v>0.37682274600000198</v>
      </c>
      <c r="I526" s="213"/>
      <c r="J526" s="91">
        <f>J518-J520</f>
        <v>-9.5973075999999935E-2</v>
      </c>
      <c r="K526" s="213"/>
      <c r="L526" s="91">
        <f>L518-L520</f>
        <v>-8.9893766000001207E-2</v>
      </c>
      <c r="M526" s="213"/>
      <c r="N526" s="91">
        <f>N518-N520</f>
        <v>-0.52486238400000218</v>
      </c>
      <c r="O526" s="213"/>
      <c r="P526" s="91">
        <f>P518-P520</f>
        <v>-5.9716944400000074</v>
      </c>
      <c r="Q526" s="213"/>
      <c r="R526" s="91">
        <f>R518-R520</f>
        <v>0.39450395999999444</v>
      </c>
      <c r="S526" s="98"/>
      <c r="T526" s="91">
        <f>T516-T520</f>
        <v>1.5119999999999578E-2</v>
      </c>
      <c r="U526" s="107"/>
    </row>
    <row r="527" spans="5:21" ht="15" thickBot="1">
      <c r="E527" s="92"/>
      <c r="F527" s="93"/>
      <c r="G527" s="198"/>
      <c r="H527" s="93"/>
      <c r="I527" s="198"/>
      <c r="J527" s="93"/>
      <c r="K527" s="198"/>
      <c r="L527" s="93"/>
      <c r="M527" s="198"/>
      <c r="N527" s="93"/>
      <c r="O527" s="198"/>
      <c r="P527" s="93"/>
      <c r="Q527" s="198"/>
      <c r="R527" s="93"/>
      <c r="S527" s="93"/>
      <c r="T527" s="93"/>
      <c r="U527" s="116"/>
    </row>
    <row r="531" spans="5:21">
      <c r="E531" s="84"/>
      <c r="F531" s="85"/>
      <c r="G531" s="197"/>
      <c r="H531" s="85"/>
      <c r="I531" s="197"/>
      <c r="J531" s="85"/>
      <c r="K531" s="197"/>
      <c r="L531" s="85"/>
      <c r="M531" s="197"/>
      <c r="N531" s="85"/>
      <c r="O531" s="197"/>
      <c r="P531" s="85"/>
      <c r="Q531" s="197"/>
      <c r="R531" s="85"/>
      <c r="S531" s="85"/>
      <c r="T531" s="85"/>
      <c r="U531" s="106"/>
    </row>
    <row r="532" spans="5:21">
      <c r="E532" s="86"/>
      <c r="F532" s="1"/>
      <c r="H532" s="1"/>
      <c r="J532" s="1"/>
      <c r="L532" s="1"/>
      <c r="N532" s="1"/>
      <c r="P532" s="1"/>
      <c r="R532" s="1"/>
      <c r="T532" s="1"/>
      <c r="U532" s="107"/>
    </row>
    <row r="533" spans="5:21" ht="34.799999999999997">
      <c r="E533" s="86"/>
      <c r="F533" s="1"/>
      <c r="H533" s="513" t="s">
        <v>9</v>
      </c>
      <c r="I533" s="513"/>
      <c r="J533" s="513"/>
      <c r="K533" s="513"/>
      <c r="L533" s="513"/>
      <c r="M533" s="513"/>
      <c r="N533" s="513"/>
      <c r="O533" s="513"/>
      <c r="P533" s="513"/>
      <c r="Q533" s="513"/>
      <c r="R533" s="513"/>
      <c r="S533" s="513"/>
      <c r="T533" s="513"/>
      <c r="U533" s="107"/>
    </row>
    <row r="534" spans="5:21">
      <c r="E534" s="86"/>
      <c r="F534" s="1"/>
      <c r="H534" s="1"/>
      <c r="J534" s="1"/>
      <c r="L534" s="1"/>
      <c r="N534" s="1"/>
      <c r="P534" s="1"/>
      <c r="R534" s="1"/>
      <c r="T534" s="1"/>
      <c r="U534" s="107"/>
    </row>
    <row r="535" spans="5:21">
      <c r="E535" s="86"/>
      <c r="F535" s="20" t="s">
        <v>10</v>
      </c>
      <c r="G535" s="194"/>
      <c r="H535" s="22" t="s">
        <v>3</v>
      </c>
      <c r="I535" s="179"/>
      <c r="J535" s="94" t="s">
        <v>11</v>
      </c>
      <c r="K535" s="179"/>
      <c r="L535" s="31" t="s">
        <v>12</v>
      </c>
      <c r="M535" s="179"/>
      <c r="N535" s="38" t="s">
        <v>13</v>
      </c>
      <c r="O535" s="179"/>
      <c r="P535" s="39" t="s">
        <v>14</v>
      </c>
      <c r="Q535" s="179"/>
      <c r="R535" s="99" t="s">
        <v>15</v>
      </c>
      <c r="S535" s="29"/>
      <c r="T535" s="56" t="s">
        <v>16</v>
      </c>
      <c r="U535" s="107"/>
    </row>
    <row r="536" spans="5:21">
      <c r="E536" s="86"/>
      <c r="F536" s="117">
        <v>45264</v>
      </c>
      <c r="G536" s="195"/>
      <c r="H536" s="70">
        <v>8417</v>
      </c>
      <c r="I536" s="204"/>
      <c r="J536" s="70">
        <v>2471</v>
      </c>
      <c r="K536" s="204"/>
      <c r="L536" s="70">
        <v>2148.5</v>
      </c>
      <c r="M536" s="204"/>
      <c r="N536" s="70">
        <v>2088</v>
      </c>
      <c r="O536" s="204"/>
      <c r="P536" s="70">
        <v>23625</v>
      </c>
      <c r="Q536" s="204"/>
      <c r="R536" s="70">
        <v>16350</v>
      </c>
      <c r="S536" s="40"/>
      <c r="T536" s="108">
        <v>4.9191000000000003</v>
      </c>
      <c r="U536" s="107"/>
    </row>
    <row r="537" spans="5:21">
      <c r="E537" s="86"/>
      <c r="F537" s="69">
        <v>45265</v>
      </c>
      <c r="G537" s="195"/>
      <c r="H537" s="71">
        <v>8259</v>
      </c>
      <c r="I537" s="204"/>
      <c r="J537" s="71">
        <v>2421</v>
      </c>
      <c r="K537" s="204">
        <v>2143</v>
      </c>
      <c r="L537" s="71">
        <v>2121.5</v>
      </c>
      <c r="M537" s="204"/>
      <c r="N537" s="71">
        <v>2038</v>
      </c>
      <c r="O537" s="204"/>
      <c r="P537" s="71">
        <v>23750</v>
      </c>
      <c r="Q537" s="204"/>
      <c r="R537" s="71">
        <v>16060</v>
      </c>
      <c r="S537" s="40"/>
      <c r="T537" s="109">
        <v>4.9090999999999996</v>
      </c>
      <c r="U537" s="107"/>
    </row>
    <row r="538" spans="5:21">
      <c r="E538" s="86"/>
      <c r="F538" s="69">
        <v>45266</v>
      </c>
      <c r="G538" s="195"/>
      <c r="H538" s="71">
        <v>8297</v>
      </c>
      <c r="I538" s="204"/>
      <c r="J538" s="71">
        <v>2432</v>
      </c>
      <c r="K538" s="204">
        <v>0</v>
      </c>
      <c r="L538" s="71">
        <v>2117.5</v>
      </c>
      <c r="M538" s="204"/>
      <c r="N538" s="71">
        <v>2007</v>
      </c>
      <c r="O538" s="204"/>
      <c r="P538" s="71">
        <v>24450</v>
      </c>
      <c r="Q538" s="204"/>
      <c r="R538" s="71">
        <v>16250</v>
      </c>
      <c r="S538" s="40"/>
      <c r="T538" s="109">
        <v>4.9522000000000004</v>
      </c>
      <c r="U538" s="107"/>
    </row>
    <row r="539" spans="5:21">
      <c r="E539" s="86"/>
      <c r="F539" s="69">
        <v>45267</v>
      </c>
      <c r="G539" s="195"/>
      <c r="H539" s="71">
        <v>8221</v>
      </c>
      <c r="I539" s="204"/>
      <c r="J539" s="71">
        <v>2411.5</v>
      </c>
      <c r="K539" s="204">
        <v>2147</v>
      </c>
      <c r="L539" s="71">
        <v>2099</v>
      </c>
      <c r="M539" s="204"/>
      <c r="N539" s="71">
        <v>1998</v>
      </c>
      <c r="O539" s="204"/>
      <c r="P539" s="71">
        <v>24400</v>
      </c>
      <c r="Q539" s="204"/>
      <c r="R539" s="71">
        <v>16000</v>
      </c>
      <c r="S539" s="40"/>
      <c r="T539" s="109">
        <v>4.9031000000000002</v>
      </c>
      <c r="U539" s="107"/>
    </row>
    <row r="540" spans="5:21">
      <c r="E540" s="86"/>
      <c r="F540" s="72">
        <v>45268</v>
      </c>
      <c r="G540" s="195"/>
      <c r="H540" s="73">
        <v>8348</v>
      </c>
      <c r="I540" s="204"/>
      <c r="J540" s="73">
        <v>2409</v>
      </c>
      <c r="K540" s="204">
        <v>2166</v>
      </c>
      <c r="L540" s="73">
        <v>2111</v>
      </c>
      <c r="M540" s="204"/>
      <c r="N540" s="73">
        <v>1995</v>
      </c>
      <c r="O540" s="204">
        <v>27925</v>
      </c>
      <c r="P540" s="73">
        <v>24550</v>
      </c>
      <c r="Q540" s="204"/>
      <c r="R540" s="73">
        <v>16605</v>
      </c>
      <c r="S540" s="40"/>
      <c r="T540" s="110">
        <v>4.8948999999999998</v>
      </c>
      <c r="U540" s="107"/>
    </row>
    <row r="541" spans="5:21">
      <c r="E541" s="86"/>
      <c r="F541" s="1"/>
      <c r="H541" s="1"/>
      <c r="J541" s="1"/>
      <c r="L541" s="1"/>
      <c r="N541" s="1"/>
      <c r="P541" s="1"/>
      <c r="R541" s="1"/>
      <c r="T541" s="111"/>
      <c r="U541" s="107"/>
    </row>
    <row r="542" spans="5:21">
      <c r="E542" s="86"/>
      <c r="F542" s="28" t="s">
        <v>17</v>
      </c>
      <c r="G542" s="179"/>
      <c r="H542" s="74">
        <f>AVERAGE(H536:H540)</f>
        <v>8308.4</v>
      </c>
      <c r="I542" s="194"/>
      <c r="J542" s="74">
        <f>AVERAGE(J536:J540)</f>
        <v>2428.9</v>
      </c>
      <c r="K542" s="194"/>
      <c r="L542" s="74">
        <f>AVERAGE(L536:L540)</f>
        <v>2119.5</v>
      </c>
      <c r="M542" s="194"/>
      <c r="N542" s="74">
        <f>AVERAGE(N536:N540)</f>
        <v>2025.2</v>
      </c>
      <c r="O542" s="194"/>
      <c r="P542" s="74">
        <f>AVERAGE(P536:P540)</f>
        <v>24155</v>
      </c>
      <c r="Q542" s="194"/>
      <c r="R542" s="74">
        <f>AVERAGE(R536:R540)</f>
        <v>16253</v>
      </c>
      <c r="S542" s="21"/>
      <c r="T542" s="112">
        <f>AVERAGE(T536:T540)</f>
        <v>4.91568</v>
      </c>
      <c r="U542" s="107"/>
    </row>
    <row r="543" spans="5:21">
      <c r="E543" s="86"/>
      <c r="F543" s="29"/>
      <c r="G543" s="179"/>
      <c r="H543" s="29"/>
      <c r="I543" s="179"/>
      <c r="J543" s="29"/>
      <c r="K543" s="179"/>
      <c r="L543" s="29"/>
      <c r="M543" s="179"/>
      <c r="N543" s="29"/>
      <c r="O543" s="179"/>
      <c r="P543" s="29"/>
      <c r="Q543" s="179"/>
      <c r="R543" s="29"/>
      <c r="S543" s="29"/>
      <c r="T543" s="79"/>
      <c r="U543" s="107"/>
    </row>
    <row r="544" spans="5:21" ht="15.6">
      <c r="E544" s="86"/>
      <c r="F544" s="87" t="s">
        <v>18</v>
      </c>
      <c r="G544" s="173"/>
      <c r="H544" s="88">
        <f>H542*T542*0.001</f>
        <v>40.841435711999999</v>
      </c>
      <c r="I544" s="209"/>
      <c r="J544" s="88">
        <f>J542*T542*0.001</f>
        <v>11.939695152000001</v>
      </c>
      <c r="K544" s="209"/>
      <c r="L544" s="88">
        <f>L542*T542*0.001</f>
        <v>10.41878376</v>
      </c>
      <c r="M544" s="209"/>
      <c r="N544" s="88">
        <f>N542*T542*0.001</f>
        <v>9.9552351360000007</v>
      </c>
      <c r="O544" s="209"/>
      <c r="P544" s="88">
        <f>P542*T542*0.001</f>
        <v>118.73825040000001</v>
      </c>
      <c r="Q544" s="209"/>
      <c r="R544" s="88">
        <f>R542*T542*0.001</f>
        <v>79.894547040000006</v>
      </c>
      <c r="S544" s="29"/>
      <c r="T544" s="79"/>
      <c r="U544" s="107"/>
    </row>
    <row r="545" spans="5:21">
      <c r="E545" s="86"/>
      <c r="F545" s="29"/>
      <c r="G545" s="179"/>
      <c r="H545" s="79"/>
      <c r="I545" s="210"/>
      <c r="J545" s="79"/>
      <c r="K545" s="210"/>
      <c r="L545" s="79"/>
      <c r="M545" s="210"/>
      <c r="N545" s="79"/>
      <c r="O545" s="210"/>
      <c r="P545" s="79"/>
      <c r="Q545" s="210"/>
      <c r="R545" s="79"/>
      <c r="S545" s="29"/>
      <c r="T545" s="79"/>
      <c r="U545" s="107"/>
    </row>
    <row r="546" spans="5:21">
      <c r="E546" s="86"/>
      <c r="F546" s="31" t="s">
        <v>19</v>
      </c>
      <c r="G546" s="179"/>
      <c r="H546" s="78">
        <f>H518</f>
        <v>40.901888492000005</v>
      </c>
      <c r="I546" s="210"/>
      <c r="J546" s="78">
        <f>J518</f>
        <v>12.281053960000001</v>
      </c>
      <c r="K546" s="210"/>
      <c r="L546" s="78">
        <f>L518</f>
        <v>10.609438834000001</v>
      </c>
      <c r="M546" s="210"/>
      <c r="N546" s="78">
        <f>N518</f>
        <v>10.400670718000001</v>
      </c>
      <c r="O546" s="210"/>
      <c r="P546" s="78">
        <f>P518</f>
        <v>113.50418626000001</v>
      </c>
      <c r="Q546" s="210"/>
      <c r="R546" s="78">
        <f>R518</f>
        <v>80.361022680000005</v>
      </c>
      <c r="S546" s="40"/>
      <c r="T546" s="113">
        <f>T516</f>
        <v>4.9006600000000002</v>
      </c>
      <c r="U546" s="107"/>
    </row>
    <row r="547" spans="5:21" ht="15" thickBot="1">
      <c r="E547" s="86"/>
      <c r="F547" s="29"/>
      <c r="G547" s="179"/>
      <c r="H547" s="79"/>
      <c r="I547" s="210"/>
      <c r="J547" s="79"/>
      <c r="K547" s="210"/>
      <c r="L547" s="79"/>
      <c r="M547" s="210"/>
      <c r="N547" s="79"/>
      <c r="O547" s="210"/>
      <c r="P547" s="79"/>
      <c r="Q547" s="210"/>
      <c r="R547" s="79"/>
      <c r="S547" s="40"/>
      <c r="T547" s="114"/>
      <c r="U547" s="107"/>
    </row>
    <row r="548" spans="5:21" ht="15" thickBot="1">
      <c r="E548" s="86"/>
      <c r="F548" s="89" t="s">
        <v>27</v>
      </c>
      <c r="G548" s="179"/>
      <c r="H548" s="81">
        <f>H524</f>
        <v>9.2985104172766449E-3</v>
      </c>
      <c r="I548" s="211"/>
      <c r="J548" s="81">
        <f>J524</f>
        <v>-7.7541299474301259E-3</v>
      </c>
      <c r="K548" s="211"/>
      <c r="L548" s="81">
        <f>L524</f>
        <v>-8.4018105951768618E-3</v>
      </c>
      <c r="M548" s="211"/>
      <c r="N548" s="81">
        <f>N524</f>
        <v>-4.8039979294367069E-2</v>
      </c>
      <c r="O548" s="211"/>
      <c r="P548" s="81">
        <f>P524</f>
        <v>-4.9982426620438433E-2</v>
      </c>
      <c r="Q548" s="211"/>
      <c r="R548" s="81">
        <f>R524</f>
        <v>4.9333641918480452E-3</v>
      </c>
      <c r="S548" s="95"/>
      <c r="T548" s="81">
        <f>T524</f>
        <v>3.0948472430887019E-3</v>
      </c>
      <c r="U548" s="107"/>
    </row>
    <row r="549" spans="5:21" ht="15" thickBot="1">
      <c r="E549" s="86"/>
      <c r="F549" s="29"/>
      <c r="G549" s="179"/>
      <c r="H549" s="79"/>
      <c r="I549" s="210"/>
      <c r="J549" s="79"/>
      <c r="K549" s="210"/>
      <c r="L549" s="79"/>
      <c r="M549" s="210"/>
      <c r="N549" s="79"/>
      <c r="O549" s="210"/>
      <c r="P549" s="79"/>
      <c r="Q549" s="210"/>
      <c r="R549" s="79"/>
      <c r="S549" s="29"/>
      <c r="T549" s="79"/>
      <c r="U549" s="107"/>
    </row>
    <row r="550" spans="5:21" ht="15" thickBot="1">
      <c r="E550" s="86"/>
      <c r="F550" s="80" t="s">
        <v>26</v>
      </c>
      <c r="G550" s="179"/>
      <c r="H550" s="90">
        <f>(H544-H546)/H546</f>
        <v>-1.4779948366401125E-3</v>
      </c>
      <c r="I550" s="212"/>
      <c r="J550" s="97">
        <f>(J544-J546)/J546</f>
        <v>-2.7795562914373899E-2</v>
      </c>
      <c r="K550" s="212"/>
      <c r="L550" s="97">
        <f>(L544-L546)/L546</f>
        <v>-1.797032595060629E-2</v>
      </c>
      <c r="M550" s="212"/>
      <c r="N550" s="97">
        <f>(N544-N546)/N546</f>
        <v>-4.2827582381692313E-2</v>
      </c>
      <c r="O550" s="212"/>
      <c r="P550" s="97">
        <f>(P544-P546)/P546</f>
        <v>4.6113401738421489E-2</v>
      </c>
      <c r="Q550" s="212"/>
      <c r="R550" s="97">
        <f>(R544-R546)/R546</f>
        <v>-5.8047499203378568E-3</v>
      </c>
      <c r="S550" s="115"/>
      <c r="T550" s="97">
        <f>(T542-T546)/T546</f>
        <v>3.0648933000860723E-3</v>
      </c>
      <c r="U550" s="107"/>
    </row>
    <row r="551" spans="5:21" ht="15" thickBot="1">
      <c r="E551" s="86"/>
      <c r="F551" s="1"/>
      <c r="H551" s="1"/>
      <c r="J551" s="1"/>
      <c r="L551" s="1"/>
      <c r="N551" s="1"/>
      <c r="P551" s="1"/>
      <c r="R551" s="1"/>
      <c r="T551" s="1"/>
      <c r="U551" s="107"/>
    </row>
    <row r="552" spans="5:21" ht="15" thickBot="1">
      <c r="E552" s="86"/>
      <c r="F552" s="80" t="s">
        <v>28</v>
      </c>
      <c r="H552" s="91">
        <f>H544-H546+IF(H544&gt;H546,H544&lt;H546)</f>
        <v>-6.0452780000005646E-2</v>
      </c>
      <c r="I552" s="213"/>
      <c r="J552" s="91">
        <f>J544-J546</f>
        <v>-0.34135880800000074</v>
      </c>
      <c r="K552" s="213"/>
      <c r="L552" s="91">
        <f>L544-L546</f>
        <v>-0.19065507400000037</v>
      </c>
      <c r="M552" s="213"/>
      <c r="N552" s="91">
        <f>N544-N546</f>
        <v>-0.445435582</v>
      </c>
      <c r="O552" s="213"/>
      <c r="P552" s="91">
        <f>P544-P546</f>
        <v>5.234064140000001</v>
      </c>
      <c r="Q552" s="213"/>
      <c r="R552" s="91">
        <f>R544-R546</f>
        <v>-0.46647563999999875</v>
      </c>
      <c r="S552" s="98"/>
      <c r="T552" s="91">
        <f>T542-T546</f>
        <v>1.5019999999999811E-2</v>
      </c>
      <c r="U552" s="107"/>
    </row>
    <row r="553" spans="5:21" ht="15" thickBot="1">
      <c r="E553" s="92"/>
      <c r="F553" s="93"/>
      <c r="G553" s="198"/>
      <c r="H553" s="93"/>
      <c r="I553" s="198"/>
      <c r="J553" s="93"/>
      <c r="K553" s="198"/>
      <c r="L553" s="93"/>
      <c r="M553" s="198"/>
      <c r="N553" s="93"/>
      <c r="O553" s="198"/>
      <c r="P553" s="93"/>
      <c r="Q553" s="198"/>
      <c r="R553" s="93"/>
      <c r="S553" s="93"/>
      <c r="T553" s="93"/>
      <c r="U553" s="116"/>
    </row>
    <row r="556" spans="5:21">
      <c r="E556" s="84"/>
      <c r="F556" s="85"/>
      <c r="G556" s="197"/>
      <c r="H556" s="85"/>
      <c r="I556" s="197"/>
      <c r="J556" s="85"/>
      <c r="K556" s="197"/>
      <c r="L556" s="85"/>
      <c r="M556" s="197"/>
      <c r="N556" s="85"/>
      <c r="O556" s="197"/>
      <c r="P556" s="85"/>
      <c r="Q556" s="197"/>
      <c r="R556" s="85"/>
      <c r="S556" s="85"/>
      <c r="T556" s="85"/>
      <c r="U556" s="106"/>
    </row>
    <row r="557" spans="5:21">
      <c r="E557" s="86"/>
      <c r="F557" s="1"/>
      <c r="H557" s="1"/>
      <c r="J557" s="1"/>
      <c r="L557" s="1"/>
      <c r="N557" s="1"/>
      <c r="P557" s="1"/>
      <c r="R557" s="1"/>
      <c r="T557" s="1"/>
      <c r="U557" s="107"/>
    </row>
    <row r="558" spans="5:21" ht="34.799999999999997">
      <c r="E558" s="86"/>
      <c r="F558" s="1"/>
      <c r="H558" s="513" t="s">
        <v>9</v>
      </c>
      <c r="I558" s="513"/>
      <c r="J558" s="513"/>
      <c r="K558" s="513"/>
      <c r="L558" s="513"/>
      <c r="M558" s="513"/>
      <c r="N558" s="513"/>
      <c r="O558" s="513"/>
      <c r="P558" s="513"/>
      <c r="Q558" s="513"/>
      <c r="R558" s="513"/>
      <c r="S558" s="513"/>
      <c r="T558" s="513"/>
      <c r="U558" s="107"/>
    </row>
    <row r="559" spans="5:21">
      <c r="E559" s="86"/>
      <c r="F559" s="1"/>
      <c r="H559" s="1"/>
      <c r="J559" s="1"/>
      <c r="L559" s="1"/>
      <c r="N559" s="1"/>
      <c r="P559" s="1"/>
      <c r="R559" s="1"/>
      <c r="T559" s="1"/>
      <c r="U559" s="107"/>
    </row>
    <row r="560" spans="5:21">
      <c r="E560" s="86"/>
      <c r="F560" s="20" t="s">
        <v>10</v>
      </c>
      <c r="G560" s="194"/>
      <c r="H560" s="22" t="s">
        <v>3</v>
      </c>
      <c r="I560" s="179"/>
      <c r="J560" s="94" t="s">
        <v>11</v>
      </c>
      <c r="K560" s="179"/>
      <c r="L560" s="31" t="s">
        <v>12</v>
      </c>
      <c r="M560" s="179"/>
      <c r="N560" s="38" t="s">
        <v>13</v>
      </c>
      <c r="O560" s="179"/>
      <c r="P560" s="39" t="s">
        <v>14</v>
      </c>
      <c r="Q560" s="179"/>
      <c r="R560" s="99" t="s">
        <v>15</v>
      </c>
      <c r="S560" s="29"/>
      <c r="T560" s="56" t="s">
        <v>16</v>
      </c>
      <c r="U560" s="107"/>
    </row>
    <row r="561" spans="5:21">
      <c r="E561" s="86"/>
      <c r="F561" s="117">
        <v>45271</v>
      </c>
      <c r="G561" s="195"/>
      <c r="H561" s="70">
        <v>8275.5</v>
      </c>
      <c r="I561" s="204"/>
      <c r="J561" s="70">
        <v>2374.5</v>
      </c>
      <c r="K561" s="204"/>
      <c r="L561" s="70">
        <v>2082.5</v>
      </c>
      <c r="M561" s="204"/>
      <c r="N561" s="70">
        <v>1985</v>
      </c>
      <c r="O561" s="204"/>
      <c r="P561" s="70">
        <v>24260</v>
      </c>
      <c r="Q561" s="204"/>
      <c r="R561" s="70">
        <v>16305</v>
      </c>
      <c r="S561" s="40"/>
      <c r="T561" s="108">
        <v>4.9157999999999999</v>
      </c>
      <c r="U561" s="107"/>
    </row>
    <row r="562" spans="5:21">
      <c r="E562" s="86"/>
      <c r="F562" s="69">
        <v>45272</v>
      </c>
      <c r="G562" s="195"/>
      <c r="H562" s="71">
        <v>8272</v>
      </c>
      <c r="I562" s="204"/>
      <c r="J562" s="71">
        <v>2437</v>
      </c>
      <c r="K562" s="204">
        <v>2143</v>
      </c>
      <c r="L562" s="71">
        <v>2090.5</v>
      </c>
      <c r="M562" s="204"/>
      <c r="N562" s="71">
        <v>2044</v>
      </c>
      <c r="O562" s="204"/>
      <c r="P562" s="71">
        <v>24560</v>
      </c>
      <c r="Q562" s="204"/>
      <c r="R562" s="71">
        <v>16265</v>
      </c>
      <c r="S562" s="40"/>
      <c r="T562" s="109">
        <v>4.944</v>
      </c>
      <c r="U562" s="107"/>
    </row>
    <row r="563" spans="5:21">
      <c r="E563" s="86"/>
      <c r="F563" s="69">
        <v>45273</v>
      </c>
      <c r="G563" s="195"/>
      <c r="H563" s="71">
        <v>8205</v>
      </c>
      <c r="I563" s="204"/>
      <c r="J563" s="71">
        <v>2417</v>
      </c>
      <c r="K563" s="204">
        <v>0</v>
      </c>
      <c r="L563" s="71">
        <v>2083</v>
      </c>
      <c r="M563" s="204"/>
      <c r="N563" s="71">
        <v>2011.5</v>
      </c>
      <c r="O563" s="204"/>
      <c r="P563" s="71">
        <v>24555</v>
      </c>
      <c r="Q563" s="204"/>
      <c r="R563" s="71">
        <v>16100</v>
      </c>
      <c r="S563" s="40"/>
      <c r="T563" s="109">
        <v>4.9476000000000004</v>
      </c>
      <c r="U563" s="107"/>
    </row>
    <row r="564" spans="5:21">
      <c r="E564" s="86"/>
      <c r="F564" s="69">
        <v>45274</v>
      </c>
      <c r="G564" s="195"/>
      <c r="H564" s="71">
        <v>8461.5</v>
      </c>
      <c r="I564" s="204"/>
      <c r="J564" s="71">
        <v>2507</v>
      </c>
      <c r="K564" s="204">
        <v>2147</v>
      </c>
      <c r="L564" s="71">
        <v>2137</v>
      </c>
      <c r="M564" s="204"/>
      <c r="N564" s="71">
        <v>2034.5</v>
      </c>
      <c r="O564" s="204"/>
      <c r="P564" s="71">
        <v>25050</v>
      </c>
      <c r="Q564" s="204"/>
      <c r="R564" s="71">
        <v>16500</v>
      </c>
      <c r="S564" s="40"/>
      <c r="T564" s="109">
        <v>4.9580000000000002</v>
      </c>
      <c r="U564" s="107"/>
    </row>
    <row r="565" spans="5:21">
      <c r="E565" s="86"/>
      <c r="F565" s="72">
        <v>45275</v>
      </c>
      <c r="G565" s="195"/>
      <c r="H565" s="73">
        <v>8471</v>
      </c>
      <c r="I565" s="204"/>
      <c r="J565" s="73">
        <v>2524</v>
      </c>
      <c r="K565" s="204">
        <v>2166</v>
      </c>
      <c r="L565" s="73">
        <v>2196</v>
      </c>
      <c r="M565" s="204"/>
      <c r="N565" s="73">
        <v>2055.5</v>
      </c>
      <c r="O565" s="204">
        <v>27925</v>
      </c>
      <c r="P565" s="73">
        <v>25225</v>
      </c>
      <c r="Q565" s="204"/>
      <c r="R565" s="73">
        <v>16740</v>
      </c>
      <c r="S565" s="40"/>
      <c r="T565" s="110">
        <v>4.8912000000000004</v>
      </c>
      <c r="U565" s="107"/>
    </row>
    <row r="566" spans="5:21">
      <c r="E566" s="86"/>
      <c r="F566" s="1"/>
      <c r="H566" s="1"/>
      <c r="J566" s="1"/>
      <c r="L566" s="1"/>
      <c r="N566" s="1"/>
      <c r="P566" s="1"/>
      <c r="R566" s="1"/>
      <c r="T566" s="111"/>
      <c r="U566" s="107"/>
    </row>
    <row r="567" spans="5:21">
      <c r="E567" s="86"/>
      <c r="F567" s="28" t="s">
        <v>17</v>
      </c>
      <c r="G567" s="179"/>
      <c r="H567" s="74">
        <f>AVERAGE(H561:H565)</f>
        <v>8337</v>
      </c>
      <c r="I567" s="194"/>
      <c r="J567" s="74">
        <f>AVERAGE(J561:J565)</f>
        <v>2451.9</v>
      </c>
      <c r="K567" s="194"/>
      <c r="L567" s="74">
        <f>AVERAGE(L561:L565)</f>
        <v>2117.8000000000002</v>
      </c>
      <c r="M567" s="194"/>
      <c r="N567" s="74">
        <f>AVERAGE(N561:N565)</f>
        <v>2026.1</v>
      </c>
      <c r="O567" s="194"/>
      <c r="P567" s="74">
        <f>AVERAGE(P561:P565)</f>
        <v>24730</v>
      </c>
      <c r="Q567" s="194"/>
      <c r="R567" s="74">
        <f>AVERAGE(R561:R565)</f>
        <v>16382</v>
      </c>
      <c r="S567" s="21"/>
      <c r="T567" s="112">
        <f>AVERAGE(T561:T565)</f>
        <v>4.9313200000000004</v>
      </c>
      <c r="U567" s="107"/>
    </row>
    <row r="568" spans="5:21">
      <c r="E568" s="86"/>
      <c r="F568" s="29"/>
      <c r="G568" s="179"/>
      <c r="H568" s="29"/>
      <c r="I568" s="179"/>
      <c r="J568" s="29"/>
      <c r="K568" s="179"/>
      <c r="L568" s="29"/>
      <c r="M568" s="179"/>
      <c r="N568" s="29"/>
      <c r="O568" s="179"/>
      <c r="P568" s="29"/>
      <c r="Q568" s="179"/>
      <c r="R568" s="29"/>
      <c r="S568" s="29"/>
      <c r="T568" s="79"/>
      <c r="U568" s="107"/>
    </row>
    <row r="569" spans="5:21" ht="15.6">
      <c r="E569" s="86"/>
      <c r="F569" s="87" t="s">
        <v>18</v>
      </c>
      <c r="G569" s="173"/>
      <c r="H569" s="88">
        <f>H567*T567*0.001</f>
        <v>41.112414840000007</v>
      </c>
      <c r="I569" s="209"/>
      <c r="J569" s="88">
        <f>J567*T567*0.001</f>
        <v>12.091103508000002</v>
      </c>
      <c r="K569" s="209"/>
      <c r="L569" s="88">
        <f>L567*T567*0.001</f>
        <v>10.443549496000001</v>
      </c>
      <c r="M569" s="209"/>
      <c r="N569" s="88">
        <f>N567*T567*0.001</f>
        <v>9.9913474519999994</v>
      </c>
      <c r="O569" s="209"/>
      <c r="P569" s="88">
        <f>P567*T567*0.001</f>
        <v>121.95154360000001</v>
      </c>
      <c r="Q569" s="209"/>
      <c r="R569" s="88">
        <f>R567*T567*0.001</f>
        <v>80.784884239999997</v>
      </c>
      <c r="S569" s="29"/>
      <c r="T569" s="79"/>
      <c r="U569" s="107"/>
    </row>
    <row r="570" spans="5:21">
      <c r="E570" s="86"/>
      <c r="F570" s="29"/>
      <c r="G570" s="179"/>
      <c r="H570" s="79"/>
      <c r="I570" s="210"/>
      <c r="J570" s="79"/>
      <c r="K570" s="210"/>
      <c r="L570" s="79"/>
      <c r="M570" s="210"/>
      <c r="N570" s="79"/>
      <c r="O570" s="210"/>
      <c r="P570" s="79"/>
      <c r="Q570" s="210"/>
      <c r="R570" s="79"/>
      <c r="S570" s="29"/>
      <c r="T570" s="79"/>
      <c r="U570" s="107"/>
    </row>
    <row r="571" spans="5:21">
      <c r="E571" s="86"/>
      <c r="F571" s="31" t="s">
        <v>19</v>
      </c>
      <c r="G571" s="179"/>
      <c r="H571" s="78">
        <f>H544</f>
        <v>40.841435711999999</v>
      </c>
      <c r="I571" s="210"/>
      <c r="J571" s="78">
        <f>J544</f>
        <v>11.939695152000001</v>
      </c>
      <c r="K571" s="210"/>
      <c r="L571" s="78">
        <f>L544</f>
        <v>10.41878376</v>
      </c>
      <c r="M571" s="210"/>
      <c r="N571" s="78">
        <f>N544</f>
        <v>9.9552351360000007</v>
      </c>
      <c r="O571" s="210"/>
      <c r="P571" s="78">
        <f>P544</f>
        <v>118.73825040000001</v>
      </c>
      <c r="Q571" s="210"/>
      <c r="R571" s="78">
        <f>R544</f>
        <v>79.894547040000006</v>
      </c>
      <c r="S571" s="40"/>
      <c r="T571" s="113">
        <f>T542</f>
        <v>4.91568</v>
      </c>
      <c r="U571" s="107"/>
    </row>
    <row r="572" spans="5:21" ht="15" thickBot="1">
      <c r="E572" s="86"/>
      <c r="F572" s="29"/>
      <c r="G572" s="179"/>
      <c r="H572" s="79"/>
      <c r="I572" s="210"/>
      <c r="J572" s="79"/>
      <c r="K572" s="210"/>
      <c r="L572" s="79"/>
      <c r="M572" s="210"/>
      <c r="N572" s="79"/>
      <c r="O572" s="210"/>
      <c r="P572" s="79"/>
      <c r="Q572" s="210"/>
      <c r="R572" s="79"/>
      <c r="S572" s="40"/>
      <c r="T572" s="114"/>
      <c r="U572" s="107"/>
    </row>
    <row r="573" spans="5:21" ht="15" thickBot="1">
      <c r="E573" s="86"/>
      <c r="F573" s="89" t="s">
        <v>27</v>
      </c>
      <c r="G573" s="179"/>
      <c r="H573" s="81">
        <f>H550</f>
        <v>-1.4779948366401125E-3</v>
      </c>
      <c r="I573" s="211"/>
      <c r="J573" s="81">
        <f>J550</f>
        <v>-2.7795562914373899E-2</v>
      </c>
      <c r="K573" s="211"/>
      <c r="L573" s="81">
        <f>L550</f>
        <v>-1.797032595060629E-2</v>
      </c>
      <c r="M573" s="211"/>
      <c r="N573" s="81">
        <f>N550</f>
        <v>-4.2827582381692313E-2</v>
      </c>
      <c r="O573" s="211"/>
      <c r="P573" s="81">
        <f>P550</f>
        <v>4.6113401738421489E-2</v>
      </c>
      <c r="Q573" s="211"/>
      <c r="R573" s="81">
        <f>R550</f>
        <v>-5.8047499203378568E-3</v>
      </c>
      <c r="S573" s="95"/>
      <c r="T573" s="81">
        <f>T550</f>
        <v>3.0648933000860723E-3</v>
      </c>
      <c r="U573" s="107"/>
    </row>
    <row r="574" spans="5:21" ht="15" thickBot="1">
      <c r="E574" s="86"/>
      <c r="F574" s="29"/>
      <c r="G574" s="179"/>
      <c r="H574" s="79"/>
      <c r="I574" s="210"/>
      <c r="J574" s="79"/>
      <c r="K574" s="210"/>
      <c r="L574" s="79"/>
      <c r="M574" s="210"/>
      <c r="N574" s="79"/>
      <c r="O574" s="210"/>
      <c r="P574" s="79"/>
      <c r="Q574" s="210"/>
      <c r="R574" s="79"/>
      <c r="S574" s="29"/>
      <c r="T574" s="79"/>
      <c r="U574" s="107"/>
    </row>
    <row r="575" spans="5:21" ht="15" thickBot="1">
      <c r="E575" s="86"/>
      <c r="F575" s="80" t="s">
        <v>26</v>
      </c>
      <c r="G575" s="179"/>
      <c r="H575" s="90">
        <f>(H569-H571)/H571</f>
        <v>6.63490700745343E-3</v>
      </c>
      <c r="I575" s="212"/>
      <c r="J575" s="97">
        <f>(J569-J571)/J571</f>
        <v>1.2681090603442989E-2</v>
      </c>
      <c r="K575" s="212"/>
      <c r="L575" s="97">
        <f>(L569-L571)/L571</f>
        <v>2.3770275466395581E-3</v>
      </c>
      <c r="M575" s="212"/>
      <c r="N575" s="97">
        <f>(N569-N571)/N571</f>
        <v>3.6274699197620997E-3</v>
      </c>
      <c r="O575" s="212"/>
      <c r="P575" s="97">
        <f>(P569-P571)/P571</f>
        <v>2.7061988779312474E-2</v>
      </c>
      <c r="Q575" s="212"/>
      <c r="R575" s="97">
        <f>(R569-R571)/R571</f>
        <v>1.1143904471405718E-2</v>
      </c>
      <c r="S575" s="115"/>
      <c r="T575" s="97">
        <f>(T567-T571)/T571</f>
        <v>3.1816554372946001E-3</v>
      </c>
      <c r="U575" s="107"/>
    </row>
    <row r="576" spans="5:21" ht="15" thickBot="1">
      <c r="E576" s="86"/>
      <c r="F576" s="1"/>
      <c r="H576" s="1"/>
      <c r="J576" s="1"/>
      <c r="L576" s="1"/>
      <c r="N576" s="1"/>
      <c r="P576" s="1"/>
      <c r="R576" s="1"/>
      <c r="T576" s="1"/>
      <c r="U576" s="107"/>
    </row>
    <row r="577" spans="5:21" ht="15" thickBot="1">
      <c r="E577" s="86"/>
      <c r="F577" s="80" t="s">
        <v>28</v>
      </c>
      <c r="H577" s="91">
        <f>H569-H571+IF(H569&gt;H571,H569&lt;H571)</f>
        <v>0.27097912800000756</v>
      </c>
      <c r="I577" s="213"/>
      <c r="J577" s="91">
        <f>J569-J571</f>
        <v>0.15140835600000102</v>
      </c>
      <c r="K577" s="213"/>
      <c r="L577" s="91">
        <f>L569-L571</f>
        <v>2.4765736000000871E-2</v>
      </c>
      <c r="M577" s="213"/>
      <c r="N577" s="91">
        <f>N569-N571</f>
        <v>3.6112315999998756E-2</v>
      </c>
      <c r="O577" s="213"/>
      <c r="P577" s="91">
        <f>P569-P571</f>
        <v>3.2132931999999954</v>
      </c>
      <c r="Q577" s="213"/>
      <c r="R577" s="91">
        <f>R569-R571</f>
        <v>0.8903371999999905</v>
      </c>
      <c r="S577" s="98"/>
      <c r="T577" s="91">
        <f>T567-T571</f>
        <v>1.564000000000032E-2</v>
      </c>
      <c r="U577" s="107"/>
    </row>
    <row r="578" spans="5:21" ht="15" thickBot="1">
      <c r="E578" s="92"/>
      <c r="F578" s="93"/>
      <c r="G578" s="198"/>
      <c r="H578" s="93"/>
      <c r="I578" s="198"/>
      <c r="J578" s="93"/>
      <c r="K578" s="198"/>
      <c r="L578" s="93"/>
      <c r="M578" s="198"/>
      <c r="N578" s="93"/>
      <c r="O578" s="198"/>
      <c r="P578" s="93"/>
      <c r="Q578" s="198"/>
      <c r="R578" s="93"/>
      <c r="S578" s="93"/>
      <c r="T578" s="93"/>
      <c r="U578" s="116"/>
    </row>
    <row r="581" spans="5:21">
      <c r="E581" s="84"/>
      <c r="F581" s="85"/>
      <c r="G581" s="197"/>
      <c r="H581" s="85"/>
      <c r="I581" s="197"/>
      <c r="J581" s="85"/>
      <c r="K581" s="197"/>
      <c r="L581" s="85"/>
      <c r="M581" s="197"/>
      <c r="N581" s="85"/>
      <c r="O581" s="197"/>
      <c r="P581" s="85"/>
      <c r="Q581" s="197"/>
      <c r="R581" s="85"/>
      <c r="S581" s="85"/>
      <c r="T581" s="85"/>
      <c r="U581" s="106"/>
    </row>
    <row r="582" spans="5:21">
      <c r="E582" s="86"/>
      <c r="F582" s="1"/>
      <c r="H582" s="1"/>
      <c r="J582" s="1"/>
      <c r="L582" s="1"/>
      <c r="N582" s="1"/>
      <c r="P582" s="1"/>
      <c r="R582" s="1"/>
      <c r="T582" s="1"/>
      <c r="U582" s="107"/>
    </row>
    <row r="583" spans="5:21" ht="34.799999999999997">
      <c r="E583" s="86"/>
      <c r="F583" s="1"/>
      <c r="H583" s="513" t="s">
        <v>9</v>
      </c>
      <c r="I583" s="513"/>
      <c r="J583" s="513"/>
      <c r="K583" s="513"/>
      <c r="L583" s="513"/>
      <c r="M583" s="513"/>
      <c r="N583" s="513"/>
      <c r="O583" s="513"/>
      <c r="P583" s="513"/>
      <c r="Q583" s="513"/>
      <c r="R583" s="513"/>
      <c r="S583" s="513"/>
      <c r="T583" s="513"/>
      <c r="U583" s="107"/>
    </row>
    <row r="584" spans="5:21">
      <c r="E584" s="86"/>
      <c r="F584" s="1"/>
      <c r="H584" s="1"/>
      <c r="J584" s="1"/>
      <c r="L584" s="1"/>
      <c r="N584" s="1"/>
      <c r="P584" s="1"/>
      <c r="R584" s="1"/>
      <c r="T584" s="1"/>
      <c r="U584" s="107"/>
    </row>
    <row r="585" spans="5:21">
      <c r="E585" s="86"/>
      <c r="F585" s="20" t="s">
        <v>10</v>
      </c>
      <c r="G585" s="194"/>
      <c r="H585" s="22" t="s">
        <v>3</v>
      </c>
      <c r="I585" s="179"/>
      <c r="J585" s="94" t="s">
        <v>11</v>
      </c>
      <c r="K585" s="179"/>
      <c r="L585" s="31" t="s">
        <v>12</v>
      </c>
      <c r="M585" s="179"/>
      <c r="N585" s="38" t="s">
        <v>13</v>
      </c>
      <c r="O585" s="179"/>
      <c r="P585" s="39" t="s">
        <v>14</v>
      </c>
      <c r="Q585" s="179"/>
      <c r="R585" s="99" t="s">
        <v>15</v>
      </c>
      <c r="S585" s="29"/>
      <c r="T585" s="56" t="s">
        <v>16</v>
      </c>
      <c r="U585" s="107"/>
    </row>
    <row r="586" spans="5:21">
      <c r="E586" s="86"/>
      <c r="F586" s="117">
        <v>45278</v>
      </c>
      <c r="G586" s="195"/>
      <c r="H586" s="70">
        <v>8423</v>
      </c>
      <c r="I586" s="204"/>
      <c r="J586" s="70">
        <v>2549.5</v>
      </c>
      <c r="K586" s="204"/>
      <c r="L586" s="70">
        <v>2213</v>
      </c>
      <c r="M586" s="204"/>
      <c r="N586" s="70">
        <v>2052</v>
      </c>
      <c r="O586" s="204"/>
      <c r="P586" s="70">
        <v>24800</v>
      </c>
      <c r="Q586" s="204"/>
      <c r="R586" s="70">
        <v>16650</v>
      </c>
      <c r="S586" s="40"/>
      <c r="T586" s="108">
        <v>4.9397000000000002</v>
      </c>
      <c r="U586" s="107"/>
    </row>
    <row r="587" spans="5:21">
      <c r="E587" s="86"/>
      <c r="F587" s="69">
        <v>45279</v>
      </c>
      <c r="G587" s="195"/>
      <c r="H587" s="71">
        <v>8439</v>
      </c>
      <c r="I587" s="204"/>
      <c r="J587" s="71">
        <v>2556.5</v>
      </c>
      <c r="K587" s="204">
        <v>2143</v>
      </c>
      <c r="L587" s="71">
        <v>2215.5</v>
      </c>
      <c r="M587" s="204"/>
      <c r="N587" s="71">
        <v>2021.5</v>
      </c>
      <c r="O587" s="204"/>
      <c r="P587" s="71">
        <v>24750</v>
      </c>
      <c r="Q587" s="204"/>
      <c r="R587" s="71">
        <v>16460</v>
      </c>
      <c r="S587" s="40"/>
      <c r="T587" s="109">
        <v>4.9398999999999997</v>
      </c>
      <c r="U587" s="107"/>
    </row>
    <row r="588" spans="5:21">
      <c r="E588" s="86"/>
      <c r="F588" s="69">
        <v>45280</v>
      </c>
      <c r="G588" s="195"/>
      <c r="H588" s="71">
        <v>8466.5</v>
      </c>
      <c r="I588" s="204"/>
      <c r="J588" s="71">
        <v>2561.5</v>
      </c>
      <c r="K588" s="204">
        <v>0</v>
      </c>
      <c r="L588" s="71">
        <v>2192</v>
      </c>
      <c r="M588" s="204"/>
      <c r="N588" s="71">
        <v>2045</v>
      </c>
      <c r="O588" s="204"/>
      <c r="P588" s="71">
        <v>24875</v>
      </c>
      <c r="Q588" s="204"/>
      <c r="R588" s="71">
        <v>16335</v>
      </c>
      <c r="S588" s="40"/>
      <c r="T588" s="109">
        <v>4.8662999999999998</v>
      </c>
      <c r="U588" s="107"/>
    </row>
    <row r="589" spans="5:21">
      <c r="E589" s="86"/>
      <c r="F589" s="69">
        <v>45281</v>
      </c>
      <c r="G589" s="195"/>
      <c r="H589" s="71">
        <v>8460</v>
      </c>
      <c r="I589" s="204"/>
      <c r="J589" s="71">
        <v>2553.5</v>
      </c>
      <c r="K589" s="204">
        <v>2147</v>
      </c>
      <c r="L589" s="71">
        <v>2180</v>
      </c>
      <c r="M589" s="204"/>
      <c r="N589" s="71">
        <v>2046.5</v>
      </c>
      <c r="O589" s="204"/>
      <c r="P589" s="71">
        <v>24775</v>
      </c>
      <c r="Q589" s="204"/>
      <c r="R589" s="71">
        <v>16670</v>
      </c>
      <c r="S589" s="40"/>
      <c r="T589" s="109">
        <v>4.8765999999999998</v>
      </c>
      <c r="U589" s="107"/>
    </row>
    <row r="590" spans="5:21">
      <c r="E590" s="86"/>
      <c r="F590" s="72">
        <v>45282</v>
      </c>
      <c r="G590" s="195"/>
      <c r="H590" s="73">
        <v>8499</v>
      </c>
      <c r="I590" s="204"/>
      <c r="J590" s="73">
        <v>2576</v>
      </c>
      <c r="K590" s="204">
        <v>2166</v>
      </c>
      <c r="L590" s="73">
        <v>2234.5</v>
      </c>
      <c r="M590" s="204"/>
      <c r="N590" s="73">
        <v>2040</v>
      </c>
      <c r="O590" s="204">
        <v>27925</v>
      </c>
      <c r="P590" s="73">
        <v>25035</v>
      </c>
      <c r="Q590" s="204"/>
      <c r="R590" s="73">
        <v>16360</v>
      </c>
      <c r="S590" s="40"/>
      <c r="T590" s="110">
        <v>4.8754999999999997</v>
      </c>
      <c r="U590" s="107"/>
    </row>
    <row r="591" spans="5:21">
      <c r="E591" s="86"/>
      <c r="F591" s="1"/>
      <c r="H591" s="1"/>
      <c r="J591" s="1"/>
      <c r="L591" s="1"/>
      <c r="N591" s="1"/>
      <c r="P591" s="1"/>
      <c r="R591" s="1"/>
      <c r="T591" s="111"/>
      <c r="U591" s="107"/>
    </row>
    <row r="592" spans="5:21">
      <c r="E592" s="86"/>
      <c r="F592" s="28" t="s">
        <v>17</v>
      </c>
      <c r="G592" s="179"/>
      <c r="H592" s="74">
        <f>AVERAGE(H586:H590)</f>
        <v>8457.5</v>
      </c>
      <c r="I592" s="194"/>
      <c r="J592" s="74">
        <f>AVERAGE(J586:J590)</f>
        <v>2559.4</v>
      </c>
      <c r="K592" s="194"/>
      <c r="L592" s="74">
        <f>AVERAGE(L586:L590)</f>
        <v>2207</v>
      </c>
      <c r="M592" s="194"/>
      <c r="N592" s="74">
        <f>AVERAGE(N586:N590)</f>
        <v>2041</v>
      </c>
      <c r="O592" s="194"/>
      <c r="P592" s="74">
        <f>AVERAGE(P586:P590)</f>
        <v>24847</v>
      </c>
      <c r="Q592" s="194"/>
      <c r="R592" s="74">
        <f>AVERAGE(R586:R590)</f>
        <v>16495</v>
      </c>
      <c r="S592" s="21"/>
      <c r="T592" s="112">
        <f>AVERAGE(T586:T590)</f>
        <v>4.8995999999999995</v>
      </c>
      <c r="U592" s="107"/>
    </row>
    <row r="593" spans="5:21">
      <c r="E593" s="86"/>
      <c r="F593" s="29"/>
      <c r="G593" s="179"/>
      <c r="H593" s="29"/>
      <c r="I593" s="179"/>
      <c r="J593" s="29"/>
      <c r="K593" s="179"/>
      <c r="L593" s="29"/>
      <c r="M593" s="179"/>
      <c r="N593" s="29"/>
      <c r="O593" s="179"/>
      <c r="P593" s="29"/>
      <c r="Q593" s="179"/>
      <c r="R593" s="29"/>
      <c r="S593" s="29"/>
      <c r="T593" s="79"/>
      <c r="U593" s="107"/>
    </row>
    <row r="594" spans="5:21" ht="15.6">
      <c r="E594" s="86"/>
      <c r="F594" s="87" t="s">
        <v>18</v>
      </c>
      <c r="G594" s="173"/>
      <c r="H594" s="88">
        <f>H592*T592*0.001</f>
        <v>41.438367</v>
      </c>
      <c r="I594" s="209"/>
      <c r="J594" s="88">
        <f>J592*T592*0.001</f>
        <v>12.540036239999999</v>
      </c>
      <c r="K594" s="209"/>
      <c r="L594" s="88">
        <f>L592*T592*0.001</f>
        <v>10.813417199999998</v>
      </c>
      <c r="M594" s="209"/>
      <c r="N594" s="88">
        <f>N592*T592*0.001</f>
        <v>10.000083599999998</v>
      </c>
      <c r="O594" s="209"/>
      <c r="P594" s="88">
        <f>P592*T592*0.001</f>
        <v>121.74036119999998</v>
      </c>
      <c r="Q594" s="209"/>
      <c r="R594" s="88">
        <f>R592*T592*0.001</f>
        <v>80.818901999999994</v>
      </c>
      <c r="S594" s="29"/>
      <c r="T594" s="79"/>
      <c r="U594" s="107"/>
    </row>
    <row r="595" spans="5:21">
      <c r="E595" s="86"/>
      <c r="F595" s="29"/>
      <c r="G595" s="179"/>
      <c r="H595" s="79"/>
      <c r="I595" s="210"/>
      <c r="J595" s="79"/>
      <c r="K595" s="210"/>
      <c r="L595" s="79"/>
      <c r="M595" s="210"/>
      <c r="N595" s="79"/>
      <c r="O595" s="210"/>
      <c r="P595" s="79"/>
      <c r="Q595" s="210"/>
      <c r="R595" s="79"/>
      <c r="S595" s="29"/>
      <c r="T595" s="79"/>
      <c r="U595" s="107"/>
    </row>
    <row r="596" spans="5:21">
      <c r="E596" s="86"/>
      <c r="F596" s="31" t="s">
        <v>19</v>
      </c>
      <c r="G596" s="179"/>
      <c r="H596" s="78">
        <f>H569</f>
        <v>41.112414840000007</v>
      </c>
      <c r="I596" s="210"/>
      <c r="J596" s="78">
        <f>J569</f>
        <v>12.091103508000002</v>
      </c>
      <c r="K596" s="210"/>
      <c r="L596" s="78">
        <f>L569</f>
        <v>10.443549496000001</v>
      </c>
      <c r="M596" s="210"/>
      <c r="N596" s="78">
        <f>N569</f>
        <v>9.9913474519999994</v>
      </c>
      <c r="O596" s="210"/>
      <c r="P596" s="78">
        <f>P569</f>
        <v>121.95154360000001</v>
      </c>
      <c r="Q596" s="210"/>
      <c r="R596" s="78">
        <f>R569</f>
        <v>80.784884239999997</v>
      </c>
      <c r="S596" s="40"/>
      <c r="T596" s="113">
        <f>T567</f>
        <v>4.9313200000000004</v>
      </c>
      <c r="U596" s="107"/>
    </row>
    <row r="597" spans="5:21" ht="15" thickBot="1">
      <c r="E597" s="86"/>
      <c r="F597" s="29"/>
      <c r="G597" s="179"/>
      <c r="H597" s="79"/>
      <c r="I597" s="210"/>
      <c r="J597" s="79"/>
      <c r="K597" s="210"/>
      <c r="L597" s="79"/>
      <c r="M597" s="210"/>
      <c r="N597" s="79"/>
      <c r="O597" s="210"/>
      <c r="P597" s="79"/>
      <c r="Q597" s="210"/>
      <c r="R597" s="79"/>
      <c r="S597" s="40"/>
      <c r="T597" s="114"/>
      <c r="U597" s="107"/>
    </row>
    <row r="598" spans="5:21" ht="15" thickBot="1">
      <c r="E598" s="86"/>
      <c r="F598" s="89" t="s">
        <v>27</v>
      </c>
      <c r="G598" s="179"/>
      <c r="H598" s="81">
        <f>H575</f>
        <v>6.63490700745343E-3</v>
      </c>
      <c r="I598" s="211"/>
      <c r="J598" s="81">
        <f>J575</f>
        <v>1.2681090603442989E-2</v>
      </c>
      <c r="K598" s="211"/>
      <c r="L598" s="81">
        <f>L575</f>
        <v>2.3770275466395581E-3</v>
      </c>
      <c r="M598" s="211"/>
      <c r="N598" s="81">
        <f>N575</f>
        <v>3.6274699197620997E-3</v>
      </c>
      <c r="O598" s="211"/>
      <c r="P598" s="81">
        <f>P575</f>
        <v>2.7061988779312474E-2</v>
      </c>
      <c r="Q598" s="211"/>
      <c r="R598" s="81">
        <f>R575</f>
        <v>1.1143904471405718E-2</v>
      </c>
      <c r="S598" s="95"/>
      <c r="T598" s="81">
        <f>T575</f>
        <v>3.1816554372946001E-3</v>
      </c>
      <c r="U598" s="107"/>
    </row>
    <row r="599" spans="5:21" ht="15" thickBot="1">
      <c r="E599" s="86"/>
      <c r="F599" s="29"/>
      <c r="G599" s="179"/>
      <c r="H599" s="79"/>
      <c r="I599" s="210"/>
      <c r="J599" s="79"/>
      <c r="K599" s="210"/>
      <c r="L599" s="79"/>
      <c r="M599" s="210"/>
      <c r="N599" s="79"/>
      <c r="O599" s="210"/>
      <c r="P599" s="79"/>
      <c r="Q599" s="210"/>
      <c r="R599" s="79"/>
      <c r="S599" s="29"/>
      <c r="T599" s="79"/>
      <c r="U599" s="107"/>
    </row>
    <row r="600" spans="5:21" ht="15" thickBot="1">
      <c r="E600" s="86"/>
      <c r="F600" s="80" t="s">
        <v>26</v>
      </c>
      <c r="G600" s="179"/>
      <c r="H600" s="90">
        <f>(H594-H596)/H596</f>
        <v>7.9283146287690252E-3</v>
      </c>
      <c r="I600" s="212"/>
      <c r="J600" s="97">
        <f>(J594-J596)/J596</f>
        <v>3.7129177804405042E-2</v>
      </c>
      <c r="K600" s="212"/>
      <c r="L600" s="97">
        <f>(L594-L596)/L596</f>
        <v>3.5415899942989756E-2</v>
      </c>
      <c r="M600" s="212"/>
      <c r="N600" s="97">
        <f>(N594-N596)/N596</f>
        <v>8.7437135401091833E-4</v>
      </c>
      <c r="O600" s="212"/>
      <c r="P600" s="97">
        <f>(P594-P596)/P596</f>
        <v>-1.7316910779965466E-3</v>
      </c>
      <c r="Q600" s="212"/>
      <c r="R600" s="97">
        <f>(R594-R596)/R596</f>
        <v>4.2109065724394443E-4</v>
      </c>
      <c r="S600" s="115"/>
      <c r="T600" s="97">
        <f>(T592-T596)/T596</f>
        <v>-6.4323548258885766E-3</v>
      </c>
      <c r="U600" s="107"/>
    </row>
    <row r="601" spans="5:21" ht="15" thickBot="1">
      <c r="E601" s="86"/>
      <c r="F601" s="1"/>
      <c r="H601" s="1"/>
      <c r="J601" s="1"/>
      <c r="L601" s="1"/>
      <c r="N601" s="1"/>
      <c r="P601" s="1"/>
      <c r="R601" s="1"/>
      <c r="T601" s="1"/>
      <c r="U601" s="107"/>
    </row>
    <row r="602" spans="5:21" ht="15" thickBot="1">
      <c r="E602" s="86"/>
      <c r="F602" s="80" t="s">
        <v>28</v>
      </c>
      <c r="H602" s="91">
        <f>H594-H596+IF(H594&gt;H596,H594&lt;H596)</f>
        <v>0.32595215999999283</v>
      </c>
      <c r="I602" s="213"/>
      <c r="J602" s="91">
        <f>J594-J596</f>
        <v>0.44893273199999761</v>
      </c>
      <c r="K602" s="213"/>
      <c r="L602" s="91">
        <f>L594-L596</f>
        <v>0.36986770399999713</v>
      </c>
      <c r="M602" s="213"/>
      <c r="N602" s="91">
        <f>N594-N596</f>
        <v>8.7361479999987779E-3</v>
      </c>
      <c r="O602" s="213"/>
      <c r="P602" s="91">
        <f>P594-P596</f>
        <v>-0.21118240000002686</v>
      </c>
      <c r="Q602" s="213"/>
      <c r="R602" s="91">
        <f>R594-R596</f>
        <v>3.4017759999997566E-2</v>
      </c>
      <c r="S602" s="98"/>
      <c r="T602" s="91">
        <f>T592-T596</f>
        <v>-3.1720000000000859E-2</v>
      </c>
      <c r="U602" s="107"/>
    </row>
    <row r="603" spans="5:21" ht="15" thickBot="1">
      <c r="E603" s="92"/>
      <c r="F603" s="93"/>
      <c r="G603" s="198"/>
      <c r="H603" s="93"/>
      <c r="I603" s="198"/>
      <c r="J603" s="93"/>
      <c r="K603" s="198"/>
      <c r="L603" s="93"/>
      <c r="M603" s="198"/>
      <c r="N603" s="93"/>
      <c r="O603" s="198"/>
      <c r="P603" s="93"/>
      <c r="Q603" s="198"/>
      <c r="R603" s="93"/>
      <c r="S603" s="93"/>
      <c r="T603" s="93"/>
      <c r="U603" s="116"/>
    </row>
    <row r="606" spans="5:21">
      <c r="E606" s="84"/>
      <c r="F606" s="85"/>
      <c r="G606" s="197"/>
      <c r="H606" s="85"/>
      <c r="I606" s="197"/>
      <c r="J606" s="85"/>
      <c r="K606" s="197"/>
      <c r="L606" s="85"/>
      <c r="M606" s="197"/>
      <c r="N606" s="85"/>
      <c r="O606" s="197"/>
      <c r="P606" s="85"/>
      <c r="Q606" s="197"/>
      <c r="R606" s="85"/>
      <c r="S606" s="85"/>
      <c r="T606" s="85"/>
      <c r="U606" s="106"/>
    </row>
    <row r="607" spans="5:21">
      <c r="E607" s="86"/>
      <c r="F607" s="1"/>
      <c r="H607" s="1"/>
      <c r="J607" s="1"/>
      <c r="L607" s="1"/>
      <c r="N607" s="1"/>
      <c r="P607" s="1"/>
      <c r="R607" s="1"/>
      <c r="T607" s="1"/>
      <c r="U607" s="107"/>
    </row>
    <row r="608" spans="5:21" ht="34.799999999999997">
      <c r="E608" s="86"/>
      <c r="F608" s="1"/>
      <c r="H608" s="513" t="s">
        <v>9</v>
      </c>
      <c r="I608" s="513"/>
      <c r="J608" s="513"/>
      <c r="K608" s="513"/>
      <c r="L608" s="513"/>
      <c r="M608" s="513"/>
      <c r="N608" s="513"/>
      <c r="O608" s="513"/>
      <c r="P608" s="513"/>
      <c r="Q608" s="513"/>
      <c r="R608" s="513"/>
      <c r="S608" s="513"/>
      <c r="T608" s="513"/>
      <c r="U608" s="107"/>
    </row>
    <row r="609" spans="5:21">
      <c r="E609" s="86"/>
      <c r="F609" s="1"/>
      <c r="H609" s="1"/>
      <c r="J609" s="1"/>
      <c r="L609" s="1"/>
      <c r="N609" s="1"/>
      <c r="P609" s="1"/>
      <c r="R609" s="1"/>
      <c r="T609" s="1"/>
      <c r="U609" s="107"/>
    </row>
    <row r="610" spans="5:21">
      <c r="E610" s="86"/>
      <c r="F610" s="20" t="s">
        <v>10</v>
      </c>
      <c r="G610" s="194"/>
      <c r="H610" s="22" t="s">
        <v>3</v>
      </c>
      <c r="I610" s="179"/>
      <c r="J610" s="94" t="s">
        <v>11</v>
      </c>
      <c r="K610" s="179"/>
      <c r="L610" s="31" t="s">
        <v>12</v>
      </c>
      <c r="M610" s="179"/>
      <c r="N610" s="38" t="s">
        <v>13</v>
      </c>
      <c r="O610" s="179"/>
      <c r="P610" s="39" t="s">
        <v>14</v>
      </c>
      <c r="Q610" s="179"/>
      <c r="R610" s="99" t="s">
        <v>15</v>
      </c>
      <c r="S610" s="29"/>
      <c r="T610" s="56" t="s">
        <v>16</v>
      </c>
      <c r="U610" s="107"/>
    </row>
    <row r="611" spans="5:21">
      <c r="E611" s="86"/>
      <c r="F611" s="117">
        <v>45285</v>
      </c>
      <c r="G611" s="195"/>
      <c r="H611" s="70" t="s">
        <v>31</v>
      </c>
      <c r="I611" s="204"/>
      <c r="J611" s="70" t="s">
        <v>31</v>
      </c>
      <c r="K611" s="204"/>
      <c r="L611" s="70" t="s">
        <v>29</v>
      </c>
      <c r="M611" s="204"/>
      <c r="N611" s="70" t="s">
        <v>29</v>
      </c>
      <c r="O611" s="204"/>
      <c r="P611" s="70" t="s">
        <v>29</v>
      </c>
      <c r="Q611" s="204"/>
      <c r="R611" s="70" t="s">
        <v>29</v>
      </c>
      <c r="S611" s="40"/>
      <c r="T611" s="108" t="s">
        <v>31</v>
      </c>
      <c r="U611" s="107"/>
    </row>
    <row r="612" spans="5:21">
      <c r="E612" s="86"/>
      <c r="F612" s="69">
        <v>45286</v>
      </c>
      <c r="G612" s="195"/>
      <c r="H612" s="71" t="s">
        <v>31</v>
      </c>
      <c r="I612" s="204"/>
      <c r="J612" s="71" t="s">
        <v>31</v>
      </c>
      <c r="K612" s="204">
        <v>2143</v>
      </c>
      <c r="L612" s="71" t="s">
        <v>29</v>
      </c>
      <c r="M612" s="204"/>
      <c r="N612" s="71" t="s">
        <v>29</v>
      </c>
      <c r="O612" s="204"/>
      <c r="P612" s="71" t="s">
        <v>29</v>
      </c>
      <c r="Q612" s="204"/>
      <c r="R612" s="71" t="s">
        <v>29</v>
      </c>
      <c r="S612" s="40"/>
      <c r="T612" s="109">
        <v>4.8619000000000003</v>
      </c>
      <c r="U612" s="107"/>
    </row>
    <row r="613" spans="5:21">
      <c r="E613" s="86"/>
      <c r="F613" s="69">
        <v>45287</v>
      </c>
      <c r="G613" s="195"/>
      <c r="H613" s="71">
        <v>8511.5</v>
      </c>
      <c r="I613" s="204"/>
      <c r="J613" s="71">
        <v>2605.5</v>
      </c>
      <c r="K613" s="204">
        <v>0</v>
      </c>
      <c r="L613" s="71">
        <v>2293.5</v>
      </c>
      <c r="M613" s="204"/>
      <c r="N613" s="71">
        <v>2046</v>
      </c>
      <c r="O613" s="204"/>
      <c r="P613" s="71">
        <v>25075</v>
      </c>
      <c r="Q613" s="204"/>
      <c r="R613" s="71">
        <v>16355</v>
      </c>
      <c r="S613" s="40"/>
      <c r="T613" s="109">
        <v>4.8368000000000002</v>
      </c>
      <c r="U613" s="107"/>
    </row>
    <row r="614" spans="5:21">
      <c r="E614" s="86"/>
      <c r="F614" s="69">
        <v>45288</v>
      </c>
      <c r="G614" s="195"/>
      <c r="H614" s="71">
        <v>8530</v>
      </c>
      <c r="I614" s="204"/>
      <c r="J614" s="71">
        <v>2620</v>
      </c>
      <c r="K614" s="204">
        <v>2147</v>
      </c>
      <c r="L614" s="71">
        <v>2313.5</v>
      </c>
      <c r="M614" s="204"/>
      <c r="N614" s="71">
        <v>2054</v>
      </c>
      <c r="O614" s="204"/>
      <c r="P614" s="71">
        <v>25360</v>
      </c>
      <c r="Q614" s="204"/>
      <c r="R614" s="71">
        <v>16405</v>
      </c>
      <c r="S614" s="40"/>
      <c r="T614" s="109">
        <v>4.8305999999999996</v>
      </c>
      <c r="U614" s="107"/>
    </row>
    <row r="615" spans="5:21">
      <c r="E615" s="86"/>
      <c r="F615" s="72">
        <v>45289</v>
      </c>
      <c r="G615" s="195"/>
      <c r="H615" s="73">
        <v>8476</v>
      </c>
      <c r="I615" s="204"/>
      <c r="J615" s="73">
        <v>2640.5</v>
      </c>
      <c r="K615" s="204">
        <v>2166</v>
      </c>
      <c r="L615" s="73">
        <v>2335.5</v>
      </c>
      <c r="M615" s="204"/>
      <c r="N615" s="73">
        <v>2031</v>
      </c>
      <c r="O615" s="204">
        <v>27925</v>
      </c>
      <c r="P615" s="73">
        <v>25175</v>
      </c>
      <c r="Q615" s="204"/>
      <c r="R615" s="73">
        <v>16300</v>
      </c>
      <c r="S615" s="40"/>
      <c r="T615" s="110">
        <v>4.8413000000000004</v>
      </c>
      <c r="U615" s="107"/>
    </row>
    <row r="616" spans="5:21">
      <c r="E616" s="86"/>
      <c r="F616" s="1"/>
      <c r="H616" s="1"/>
      <c r="J616" s="1"/>
      <c r="L616" s="1"/>
      <c r="N616" s="1"/>
      <c r="P616" s="1"/>
      <c r="R616" s="1"/>
      <c r="T616" s="111"/>
      <c r="U616" s="107"/>
    </row>
    <row r="617" spans="5:21">
      <c r="E617" s="86"/>
      <c r="F617" s="28" t="s">
        <v>17</v>
      </c>
      <c r="G617" s="179"/>
      <c r="H617" s="74">
        <f>AVERAGE(H611:H615)</f>
        <v>8505.8333333333339</v>
      </c>
      <c r="I617" s="194"/>
      <c r="J617" s="74">
        <f>AVERAGE(J611:J615)</f>
        <v>2622</v>
      </c>
      <c r="K617" s="194"/>
      <c r="L617" s="74">
        <f>AVERAGE(L611:L615)</f>
        <v>2314.1666666666665</v>
      </c>
      <c r="M617" s="194"/>
      <c r="N617" s="74">
        <f>AVERAGE(N611:N615)</f>
        <v>2043.6666666666667</v>
      </c>
      <c r="O617" s="194"/>
      <c r="P617" s="74">
        <f>AVERAGE(P611:P615)</f>
        <v>25203.333333333332</v>
      </c>
      <c r="Q617" s="194"/>
      <c r="R617" s="74">
        <f>AVERAGE(R611:R615)</f>
        <v>16353.333333333334</v>
      </c>
      <c r="S617" s="21"/>
      <c r="T617" s="112">
        <f>AVERAGE(T611:T615)</f>
        <v>4.8426499999999999</v>
      </c>
      <c r="U617" s="107"/>
    </row>
    <row r="618" spans="5:21">
      <c r="E618" s="86"/>
      <c r="F618" s="29"/>
      <c r="G618" s="179"/>
      <c r="H618" s="29"/>
      <c r="I618" s="179"/>
      <c r="J618" s="29"/>
      <c r="K618" s="179"/>
      <c r="L618" s="29"/>
      <c r="M618" s="179"/>
      <c r="N618" s="29"/>
      <c r="O618" s="179"/>
      <c r="P618" s="29"/>
      <c r="Q618" s="179"/>
      <c r="R618" s="29"/>
      <c r="S618" s="29"/>
      <c r="T618" s="79"/>
      <c r="U618" s="107"/>
    </row>
    <row r="619" spans="5:21" ht="15.6">
      <c r="E619" s="86"/>
      <c r="F619" s="87" t="s">
        <v>18</v>
      </c>
      <c r="G619" s="173"/>
      <c r="H619" s="88">
        <f>H617*T617*0.001</f>
        <v>41.190773791666665</v>
      </c>
      <c r="I619" s="209"/>
      <c r="J619" s="88">
        <f>J617*T617*0.001</f>
        <v>12.6974283</v>
      </c>
      <c r="K619" s="209"/>
      <c r="L619" s="88">
        <f>L617*T617*0.001</f>
        <v>11.206699208333331</v>
      </c>
      <c r="M619" s="209"/>
      <c r="N619" s="88">
        <f>N617*T617*0.001</f>
        <v>9.8967623833333338</v>
      </c>
      <c r="O619" s="209"/>
      <c r="P619" s="88">
        <f>P617*T617*0.001</f>
        <v>122.05092216666665</v>
      </c>
      <c r="Q619" s="209"/>
      <c r="R619" s="88">
        <f>R617*T617*0.001</f>
        <v>79.193469666666672</v>
      </c>
      <c r="S619" s="29"/>
      <c r="T619" s="79"/>
      <c r="U619" s="107"/>
    </row>
    <row r="620" spans="5:21">
      <c r="E620" s="86"/>
      <c r="F620" s="29"/>
      <c r="G620" s="179"/>
      <c r="H620" s="79"/>
      <c r="I620" s="210"/>
      <c r="J620" s="79"/>
      <c r="K620" s="210"/>
      <c r="L620" s="79"/>
      <c r="M620" s="210"/>
      <c r="N620" s="79"/>
      <c r="O620" s="210"/>
      <c r="P620" s="79"/>
      <c r="Q620" s="210"/>
      <c r="R620" s="79"/>
      <c r="S620" s="29"/>
      <c r="T620" s="79"/>
      <c r="U620" s="107"/>
    </row>
    <row r="621" spans="5:21">
      <c r="E621" s="86"/>
      <c r="F621" s="31" t="s">
        <v>19</v>
      </c>
      <c r="G621" s="179"/>
      <c r="H621" s="78">
        <f>H594</f>
        <v>41.438367</v>
      </c>
      <c r="I621" s="210"/>
      <c r="J621" s="78">
        <f>J594</f>
        <v>12.540036239999999</v>
      </c>
      <c r="K621" s="210"/>
      <c r="L621" s="78">
        <f>L594</f>
        <v>10.813417199999998</v>
      </c>
      <c r="M621" s="210"/>
      <c r="N621" s="78">
        <f>N594</f>
        <v>10.000083599999998</v>
      </c>
      <c r="O621" s="210"/>
      <c r="P621" s="78">
        <f>P594</f>
        <v>121.74036119999998</v>
      </c>
      <c r="Q621" s="210"/>
      <c r="R621" s="78">
        <f>R594</f>
        <v>80.818901999999994</v>
      </c>
      <c r="S621" s="40"/>
      <c r="T621" s="113">
        <f>T592</f>
        <v>4.8995999999999995</v>
      </c>
      <c r="U621" s="107"/>
    </row>
    <row r="622" spans="5:21" ht="15" thickBot="1">
      <c r="E622" s="86"/>
      <c r="F622" s="29"/>
      <c r="G622" s="179"/>
      <c r="H622" s="79"/>
      <c r="I622" s="210"/>
      <c r="J622" s="79"/>
      <c r="K622" s="210"/>
      <c r="L622" s="79"/>
      <c r="M622" s="210"/>
      <c r="N622" s="79"/>
      <c r="O622" s="210"/>
      <c r="P622" s="79"/>
      <c r="Q622" s="210"/>
      <c r="R622" s="79"/>
      <c r="S622" s="40"/>
      <c r="T622" s="114"/>
      <c r="U622" s="107"/>
    </row>
    <row r="623" spans="5:21" ht="15" thickBot="1">
      <c r="E623" s="86"/>
      <c r="F623" s="89" t="s">
        <v>27</v>
      </c>
      <c r="G623" s="179"/>
      <c r="H623" s="81">
        <f>H600</f>
        <v>7.9283146287690252E-3</v>
      </c>
      <c r="I623" s="211"/>
      <c r="J623" s="81">
        <f>J600</f>
        <v>3.7129177804405042E-2</v>
      </c>
      <c r="K623" s="211"/>
      <c r="L623" s="81">
        <f>L600</f>
        <v>3.5415899942989756E-2</v>
      </c>
      <c r="M623" s="211"/>
      <c r="N623" s="81">
        <f>N600</f>
        <v>8.7437135401091833E-4</v>
      </c>
      <c r="O623" s="211"/>
      <c r="P623" s="81">
        <f>P600</f>
        <v>-1.7316910779965466E-3</v>
      </c>
      <c r="Q623" s="211"/>
      <c r="R623" s="81">
        <f>R600</f>
        <v>4.2109065724394443E-4</v>
      </c>
      <c r="S623" s="95"/>
      <c r="T623" s="81">
        <f>T600</f>
        <v>-6.4323548258885766E-3</v>
      </c>
      <c r="U623" s="107"/>
    </row>
    <row r="624" spans="5:21" ht="15" thickBot="1">
      <c r="E624" s="86"/>
      <c r="F624" s="29"/>
      <c r="G624" s="179"/>
      <c r="H624" s="79"/>
      <c r="I624" s="210"/>
      <c r="J624" s="79"/>
      <c r="K624" s="210"/>
      <c r="L624" s="79"/>
      <c r="M624" s="210"/>
      <c r="N624" s="79"/>
      <c r="O624" s="210"/>
      <c r="P624" s="79"/>
      <c r="Q624" s="210"/>
      <c r="R624" s="79"/>
      <c r="S624" s="29"/>
      <c r="T624" s="79"/>
      <c r="U624" s="107"/>
    </row>
    <row r="625" spans="5:21" ht="15" thickBot="1">
      <c r="E625" s="86"/>
      <c r="F625" s="80" t="s">
        <v>26</v>
      </c>
      <c r="G625" s="179"/>
      <c r="H625" s="90">
        <f>(H619-H621)/H621</f>
        <v>-5.9749750354142761E-3</v>
      </c>
      <c r="I625" s="212"/>
      <c r="J625" s="97">
        <f>(J619-J621)/J621</f>
        <v>1.2551164684672489E-2</v>
      </c>
      <c r="K625" s="212"/>
      <c r="L625" s="97">
        <f>(L619-L621)/L621</f>
        <v>3.636981733520217E-2</v>
      </c>
      <c r="M625" s="212"/>
      <c r="N625" s="97">
        <f>(N619-N621)/N621</f>
        <v>-1.0332035290851409E-2</v>
      </c>
      <c r="O625" s="212"/>
      <c r="P625" s="97">
        <f>(P619-P621)/P621</f>
        <v>2.5510107215508319E-3</v>
      </c>
      <c r="Q625" s="212"/>
      <c r="R625" s="97">
        <f>(R619-R621)/R621</f>
        <v>-2.0112031877559063E-2</v>
      </c>
      <c r="S625" s="115"/>
      <c r="T625" s="97">
        <f>(T617-T621)/T621</f>
        <v>-1.1623397828394076E-2</v>
      </c>
      <c r="U625" s="107"/>
    </row>
    <row r="626" spans="5:21" ht="15" thickBot="1">
      <c r="E626" s="86"/>
      <c r="F626" s="1"/>
      <c r="H626" s="1"/>
      <c r="J626" s="1"/>
      <c r="L626" s="1"/>
      <c r="N626" s="1"/>
      <c r="P626" s="1"/>
      <c r="R626" s="1"/>
      <c r="T626" s="1"/>
      <c r="U626" s="107"/>
    </row>
    <row r="627" spans="5:21" ht="15" thickBot="1">
      <c r="E627" s="86"/>
      <c r="F627" s="80" t="s">
        <v>28</v>
      </c>
      <c r="H627" s="91">
        <f>H619-H621+IF(H619&gt;H621,H619&lt;H621)</f>
        <v>-0.24759320833333476</v>
      </c>
      <c r="I627" s="213"/>
      <c r="J627" s="91">
        <f>J619-J621</f>
        <v>0.15739206000000117</v>
      </c>
      <c r="K627" s="213"/>
      <c r="L627" s="91">
        <f>L619-L621</f>
        <v>0.39328200833333327</v>
      </c>
      <c r="M627" s="213"/>
      <c r="N627" s="91">
        <f>N619-N621</f>
        <v>-0.10332121666666438</v>
      </c>
      <c r="O627" s="213"/>
      <c r="P627" s="91">
        <f>P619-P621</f>
        <v>0.31056096666667088</v>
      </c>
      <c r="Q627" s="213"/>
      <c r="R627" s="91">
        <f>R619-R621</f>
        <v>-1.6254323333333218</v>
      </c>
      <c r="S627" s="98"/>
      <c r="T627" s="91">
        <f>T617-T621</f>
        <v>-5.6949999999999612E-2</v>
      </c>
      <c r="U627" s="107"/>
    </row>
    <row r="628" spans="5:21" ht="15" thickBot="1">
      <c r="E628" s="92"/>
      <c r="F628" s="93"/>
      <c r="G628" s="198"/>
      <c r="H628" s="93"/>
      <c r="I628" s="198"/>
      <c r="J628" s="93"/>
      <c r="K628" s="198"/>
      <c r="L628" s="93"/>
      <c r="M628" s="198"/>
      <c r="N628" s="93"/>
      <c r="O628" s="198"/>
      <c r="P628" s="93"/>
      <c r="Q628" s="198"/>
      <c r="R628" s="93"/>
      <c r="S628" s="93"/>
      <c r="T628" s="93"/>
      <c r="U628" s="116"/>
    </row>
    <row r="631" spans="5:21">
      <c r="E631" s="84"/>
      <c r="F631" s="85"/>
      <c r="G631" s="197"/>
      <c r="H631" s="85"/>
      <c r="I631" s="197"/>
      <c r="J631" s="85"/>
      <c r="K631" s="197"/>
      <c r="L631" s="85"/>
      <c r="M631" s="197"/>
      <c r="N631" s="85"/>
      <c r="O631" s="197"/>
      <c r="P631" s="85"/>
      <c r="Q631" s="197"/>
      <c r="R631" s="85"/>
      <c r="S631" s="85"/>
      <c r="T631" s="85"/>
      <c r="U631" s="106"/>
    </row>
    <row r="632" spans="5:21">
      <c r="E632" s="86"/>
      <c r="F632" s="1"/>
      <c r="H632" s="1"/>
      <c r="J632" s="1"/>
      <c r="L632" s="1"/>
      <c r="N632" s="1"/>
      <c r="P632" s="1"/>
      <c r="R632" s="1"/>
      <c r="T632" s="1"/>
      <c r="U632" s="107"/>
    </row>
    <row r="633" spans="5:21" ht="34.799999999999997">
      <c r="E633" s="86"/>
      <c r="F633" s="1"/>
      <c r="H633" s="513" t="s">
        <v>9</v>
      </c>
      <c r="I633" s="513"/>
      <c r="J633" s="513"/>
      <c r="K633" s="513"/>
      <c r="L633" s="513"/>
      <c r="M633" s="513"/>
      <c r="N633" s="513"/>
      <c r="O633" s="513"/>
      <c r="P633" s="513"/>
      <c r="Q633" s="513"/>
      <c r="R633" s="513"/>
      <c r="S633" s="513"/>
      <c r="T633" s="513"/>
      <c r="U633" s="107"/>
    </row>
    <row r="634" spans="5:21">
      <c r="E634" s="86"/>
      <c r="F634" s="1"/>
      <c r="H634" s="1"/>
      <c r="J634" s="1"/>
      <c r="L634" s="1"/>
      <c r="N634" s="1"/>
      <c r="P634" s="1"/>
      <c r="R634" s="1"/>
      <c r="T634" s="1"/>
      <c r="U634" s="107"/>
    </row>
    <row r="635" spans="5:21">
      <c r="E635" s="86"/>
      <c r="F635" s="20" t="s">
        <v>10</v>
      </c>
      <c r="G635" s="194"/>
      <c r="H635" s="22" t="s">
        <v>3</v>
      </c>
      <c r="I635" s="179"/>
      <c r="J635" s="94" t="s">
        <v>11</v>
      </c>
      <c r="K635" s="179"/>
      <c r="L635" s="31" t="s">
        <v>12</v>
      </c>
      <c r="M635" s="179"/>
      <c r="N635" s="38" t="s">
        <v>13</v>
      </c>
      <c r="O635" s="179"/>
      <c r="P635" s="39" t="s">
        <v>14</v>
      </c>
      <c r="Q635" s="179"/>
      <c r="R635" s="99" t="s">
        <v>15</v>
      </c>
      <c r="S635" s="29"/>
      <c r="T635" s="56" t="s">
        <v>16</v>
      </c>
      <c r="U635" s="107"/>
    </row>
    <row r="636" spans="5:21">
      <c r="E636" s="86"/>
      <c r="F636" s="117">
        <v>45292</v>
      </c>
      <c r="G636" s="195"/>
      <c r="H636" s="70" t="s">
        <v>29</v>
      </c>
      <c r="I636" s="204"/>
      <c r="J636" s="70" t="s">
        <v>29</v>
      </c>
      <c r="K636" s="204"/>
      <c r="L636" s="70" t="s">
        <v>29</v>
      </c>
      <c r="M636" s="204"/>
      <c r="N636" s="70" t="s">
        <v>29</v>
      </c>
      <c r="O636" s="204"/>
      <c r="P636" s="70" t="s">
        <v>29</v>
      </c>
      <c r="Q636" s="204"/>
      <c r="R636" s="70" t="s">
        <v>29</v>
      </c>
      <c r="S636" s="40"/>
      <c r="T636" s="108" t="s">
        <v>31</v>
      </c>
      <c r="U636" s="107"/>
    </row>
    <row r="637" spans="5:21">
      <c r="E637" s="86"/>
      <c r="F637" s="69">
        <v>45293</v>
      </c>
      <c r="G637" s="195"/>
      <c r="H637" s="71">
        <v>8430</v>
      </c>
      <c r="I637" s="204"/>
      <c r="J637" s="71">
        <v>2607</v>
      </c>
      <c r="K637" s="204">
        <v>2143</v>
      </c>
      <c r="L637" s="71">
        <v>2336.5</v>
      </c>
      <c r="M637" s="204"/>
      <c r="N637" s="71">
        <v>2033</v>
      </c>
      <c r="O637" s="204"/>
      <c r="P637" s="71">
        <v>25150</v>
      </c>
      <c r="Q637" s="204"/>
      <c r="R637" s="71">
        <v>16600</v>
      </c>
      <c r="S637" s="40"/>
      <c r="T637" s="109">
        <v>4.8413000000000004</v>
      </c>
      <c r="U637" s="107"/>
    </row>
    <row r="638" spans="5:21">
      <c r="E638" s="86"/>
      <c r="F638" s="69">
        <v>45294</v>
      </c>
      <c r="G638" s="195"/>
      <c r="H638" s="71">
        <v>8381</v>
      </c>
      <c r="I638" s="204"/>
      <c r="J638" s="71">
        <v>2573</v>
      </c>
      <c r="K638" s="204">
        <v>0</v>
      </c>
      <c r="L638" s="71">
        <v>2255.5</v>
      </c>
      <c r="M638" s="204"/>
      <c r="N638" s="71">
        <v>2025</v>
      </c>
      <c r="O638" s="204"/>
      <c r="P638" s="71">
        <v>25050</v>
      </c>
      <c r="Q638" s="204"/>
      <c r="R638" s="71">
        <v>16210</v>
      </c>
      <c r="S638" s="40"/>
      <c r="T638" s="109">
        <v>4.8916000000000004</v>
      </c>
      <c r="U638" s="107"/>
    </row>
    <row r="639" spans="5:21">
      <c r="E639" s="86"/>
      <c r="F639" s="69">
        <v>45295</v>
      </c>
      <c r="G639" s="195"/>
      <c r="H639" s="71">
        <v>8375</v>
      </c>
      <c r="I639" s="204"/>
      <c r="J639" s="71">
        <v>2531</v>
      </c>
      <c r="K639" s="204">
        <v>2147</v>
      </c>
      <c r="L639" s="71">
        <v>2235.5</v>
      </c>
      <c r="M639" s="204"/>
      <c r="N639" s="71">
        <v>2012</v>
      </c>
      <c r="O639" s="204"/>
      <c r="P639" s="71">
        <v>24925</v>
      </c>
      <c r="Q639" s="204"/>
      <c r="R639" s="71">
        <v>16025</v>
      </c>
      <c r="S639" s="40"/>
      <c r="T639" s="109">
        <v>4.9211999999999998</v>
      </c>
      <c r="U639" s="107"/>
    </row>
    <row r="640" spans="5:21">
      <c r="E640" s="86"/>
      <c r="F640" s="72">
        <v>46392</v>
      </c>
      <c r="G640" s="195"/>
      <c r="H640" s="73">
        <v>8346.5</v>
      </c>
      <c r="I640" s="204"/>
      <c r="J640" s="73">
        <v>2514</v>
      </c>
      <c r="K640" s="204">
        <v>2166</v>
      </c>
      <c r="L640" s="73">
        <v>2215.5</v>
      </c>
      <c r="M640" s="204"/>
      <c r="N640" s="73">
        <v>2024</v>
      </c>
      <c r="O640" s="204">
        <v>27925</v>
      </c>
      <c r="P640" s="73">
        <v>24200</v>
      </c>
      <c r="Q640" s="204"/>
      <c r="R640" s="73">
        <v>15705</v>
      </c>
      <c r="S640" s="40"/>
      <c r="T640" s="110">
        <v>4.9188000000000001</v>
      </c>
      <c r="U640" s="107"/>
    </row>
    <row r="641" spans="5:21">
      <c r="E641" s="86"/>
      <c r="F641" s="1"/>
      <c r="H641" s="1"/>
      <c r="J641" s="1"/>
      <c r="L641" s="1"/>
      <c r="N641" s="1"/>
      <c r="P641" s="1"/>
      <c r="R641" s="1"/>
      <c r="T641" s="111"/>
      <c r="U641" s="107"/>
    </row>
    <row r="642" spans="5:21">
      <c r="E642" s="86"/>
      <c r="F642" s="28" t="s">
        <v>17</v>
      </c>
      <c r="G642" s="179"/>
      <c r="H642" s="74">
        <f>AVERAGE(H636:H640)</f>
        <v>8383.125</v>
      </c>
      <c r="I642" s="194"/>
      <c r="J642" s="74">
        <f>AVERAGE(J636:J640)</f>
        <v>2556.25</v>
      </c>
      <c r="K642" s="194"/>
      <c r="L642" s="74">
        <f>AVERAGE(L636:L640)</f>
        <v>2260.75</v>
      </c>
      <c r="M642" s="194"/>
      <c r="N642" s="74">
        <f>AVERAGE(N636:N640)</f>
        <v>2023.5</v>
      </c>
      <c r="O642" s="194"/>
      <c r="P642" s="74">
        <f>AVERAGE(P636:P640)</f>
        <v>24831.25</v>
      </c>
      <c r="Q642" s="194"/>
      <c r="R642" s="74">
        <f>AVERAGE(R636:R640)</f>
        <v>16135</v>
      </c>
      <c r="S642" s="21"/>
      <c r="T642" s="112">
        <f>AVERAGE(T636:T640)</f>
        <v>4.8932250000000002</v>
      </c>
      <c r="U642" s="107"/>
    </row>
    <row r="643" spans="5:21">
      <c r="E643" s="86"/>
      <c r="F643" s="29"/>
      <c r="G643" s="179"/>
      <c r="H643" s="29"/>
      <c r="I643" s="179"/>
      <c r="J643" s="29"/>
      <c r="K643" s="179"/>
      <c r="L643" s="29"/>
      <c r="M643" s="179"/>
      <c r="N643" s="29"/>
      <c r="O643" s="179"/>
      <c r="P643" s="29"/>
      <c r="Q643" s="179"/>
      <c r="R643" s="29"/>
      <c r="S643" s="29"/>
      <c r="T643" s="79"/>
      <c r="U643" s="107"/>
    </row>
    <row r="644" spans="5:21" ht="15.6">
      <c r="E644" s="86"/>
      <c r="F644" s="87" t="s">
        <v>18</v>
      </c>
      <c r="G644" s="173"/>
      <c r="H644" s="88">
        <f>H642*T642*0.001</f>
        <v>41.020516828125004</v>
      </c>
      <c r="I644" s="209"/>
      <c r="J644" s="88">
        <f>J642*T642*0.001</f>
        <v>12.50830640625</v>
      </c>
      <c r="K644" s="209"/>
      <c r="L644" s="88">
        <f>L642*T642*0.001</f>
        <v>11.06235841875</v>
      </c>
      <c r="M644" s="209"/>
      <c r="N644" s="88">
        <f>N642*T642*0.001</f>
        <v>9.9014407875000003</v>
      </c>
      <c r="O644" s="209"/>
      <c r="P644" s="88">
        <f>P642*T642*0.001</f>
        <v>121.50489328125001</v>
      </c>
      <c r="Q644" s="209"/>
      <c r="R644" s="88">
        <f>R642*T642*0.001</f>
        <v>78.952185374999999</v>
      </c>
      <c r="S644" s="29"/>
      <c r="T644" s="79"/>
      <c r="U644" s="107"/>
    </row>
    <row r="645" spans="5:21">
      <c r="E645" s="86"/>
      <c r="F645" s="29"/>
      <c r="G645" s="179"/>
      <c r="H645" s="79"/>
      <c r="I645" s="210"/>
      <c r="J645" s="79"/>
      <c r="K645" s="210"/>
      <c r="L645" s="79"/>
      <c r="M645" s="210"/>
      <c r="N645" s="79"/>
      <c r="O645" s="210"/>
      <c r="P645" s="79"/>
      <c r="Q645" s="210"/>
      <c r="R645" s="79"/>
      <c r="S645" s="29"/>
      <c r="T645" s="79"/>
      <c r="U645" s="107"/>
    </row>
    <row r="646" spans="5:21">
      <c r="E646" s="86"/>
      <c r="F646" s="31" t="s">
        <v>19</v>
      </c>
      <c r="G646" s="179"/>
      <c r="H646" s="78">
        <f>H619</f>
        <v>41.190773791666665</v>
      </c>
      <c r="I646" s="210"/>
      <c r="J646" s="78">
        <f>J619</f>
        <v>12.6974283</v>
      </c>
      <c r="K646" s="210"/>
      <c r="L646" s="78">
        <f>L619</f>
        <v>11.206699208333331</v>
      </c>
      <c r="M646" s="210"/>
      <c r="N646" s="78">
        <f>N619</f>
        <v>9.8967623833333338</v>
      </c>
      <c r="O646" s="210"/>
      <c r="P646" s="78">
        <f>P619</f>
        <v>122.05092216666665</v>
      </c>
      <c r="Q646" s="210"/>
      <c r="R646" s="78">
        <f>R619</f>
        <v>79.193469666666672</v>
      </c>
      <c r="S646" s="40"/>
      <c r="T646" s="113">
        <f>T617</f>
        <v>4.8426499999999999</v>
      </c>
      <c r="U646" s="107"/>
    </row>
    <row r="647" spans="5:21" ht="15" thickBot="1">
      <c r="E647" s="86"/>
      <c r="F647" s="29"/>
      <c r="G647" s="179"/>
      <c r="H647" s="79"/>
      <c r="I647" s="210"/>
      <c r="J647" s="79"/>
      <c r="K647" s="210"/>
      <c r="L647" s="79"/>
      <c r="M647" s="210"/>
      <c r="N647" s="79"/>
      <c r="O647" s="210"/>
      <c r="P647" s="79"/>
      <c r="Q647" s="210"/>
      <c r="R647" s="79"/>
      <c r="S647" s="40"/>
      <c r="T647" s="114"/>
      <c r="U647" s="107"/>
    </row>
    <row r="648" spans="5:21" ht="15" thickBot="1">
      <c r="E648" s="86"/>
      <c r="F648" s="89" t="s">
        <v>27</v>
      </c>
      <c r="G648" s="179"/>
      <c r="H648" s="81">
        <f>H625</f>
        <v>-5.9749750354142761E-3</v>
      </c>
      <c r="I648" s="211"/>
      <c r="J648" s="81">
        <f>J625</f>
        <v>1.2551164684672489E-2</v>
      </c>
      <c r="K648" s="211"/>
      <c r="L648" s="81">
        <f>L625</f>
        <v>3.636981733520217E-2</v>
      </c>
      <c r="M648" s="211"/>
      <c r="N648" s="81">
        <f>N625</f>
        <v>-1.0332035290851409E-2</v>
      </c>
      <c r="O648" s="211"/>
      <c r="P648" s="81">
        <f>P625</f>
        <v>2.5510107215508319E-3</v>
      </c>
      <c r="Q648" s="211"/>
      <c r="R648" s="81">
        <f>R625</f>
        <v>-2.0112031877559063E-2</v>
      </c>
      <c r="S648" s="95"/>
      <c r="T648" s="81">
        <f>T625</f>
        <v>-1.1623397828394076E-2</v>
      </c>
      <c r="U648" s="107"/>
    </row>
    <row r="649" spans="5:21" ht="15" thickBot="1">
      <c r="E649" s="86"/>
      <c r="F649" s="29"/>
      <c r="G649" s="179"/>
      <c r="H649" s="79"/>
      <c r="I649" s="210"/>
      <c r="J649" s="79"/>
      <c r="K649" s="210"/>
      <c r="L649" s="79"/>
      <c r="M649" s="210"/>
      <c r="N649" s="79"/>
      <c r="O649" s="210"/>
      <c r="P649" s="79"/>
      <c r="Q649" s="210"/>
      <c r="R649" s="79"/>
      <c r="S649" s="29"/>
      <c r="T649" s="79"/>
      <c r="U649" s="107"/>
    </row>
    <row r="650" spans="5:21" ht="15" thickBot="1">
      <c r="E650" s="86"/>
      <c r="F650" s="80" t="s">
        <v>26</v>
      </c>
      <c r="G650" s="179"/>
      <c r="H650" s="90">
        <f>(H644-H646)/H646</f>
        <v>-4.1333761876574818E-3</v>
      </c>
      <c r="I650" s="212"/>
      <c r="J650" s="97">
        <f>(J644-J646)/J646</f>
        <v>-1.4894503775225124E-2</v>
      </c>
      <c r="K650" s="212"/>
      <c r="L650" s="97">
        <f>(L644-L646)/L646</f>
        <v>-1.2879866488787309E-2</v>
      </c>
      <c r="M650" s="212"/>
      <c r="N650" s="97">
        <f>(N644-N646)/N646</f>
        <v>4.7272067222157586E-4</v>
      </c>
      <c r="O650" s="212"/>
      <c r="P650" s="97">
        <f>(P644-P646)/P646</f>
        <v>-4.4737792695332245E-3</v>
      </c>
      <c r="Q650" s="212"/>
      <c r="R650" s="97">
        <f>(R644-R646)/R646</f>
        <v>-3.0467700516502599E-3</v>
      </c>
      <c r="S650" s="115"/>
      <c r="T650" s="97">
        <f>(T642-T646)/T646</f>
        <v>1.0443662044541781E-2</v>
      </c>
      <c r="U650" s="107"/>
    </row>
    <row r="651" spans="5:21" ht="15" thickBot="1">
      <c r="E651" s="86"/>
      <c r="F651" s="1"/>
      <c r="H651" s="1"/>
      <c r="J651" s="1"/>
      <c r="L651" s="1"/>
      <c r="N651" s="1"/>
      <c r="P651" s="1"/>
      <c r="R651" s="1"/>
      <c r="T651" s="1"/>
      <c r="U651" s="107"/>
    </row>
    <row r="652" spans="5:21" ht="15" thickBot="1">
      <c r="E652" s="86"/>
      <c r="F652" s="80" t="s">
        <v>28</v>
      </c>
      <c r="H652" s="91">
        <f>H644-H646+IF(H644&gt;H646,H644&lt;H646)</f>
        <v>-0.17025696354166087</v>
      </c>
      <c r="I652" s="213"/>
      <c r="J652" s="91">
        <f>J644-J646</f>
        <v>-0.18912189375000032</v>
      </c>
      <c r="K652" s="213"/>
      <c r="L652" s="91">
        <f>L644-L646</f>
        <v>-0.14434078958333174</v>
      </c>
      <c r="M652" s="213"/>
      <c r="N652" s="91">
        <f>N644-N646</f>
        <v>4.6784041666665388E-3</v>
      </c>
      <c r="O652" s="213"/>
      <c r="P652" s="91">
        <f>P644-P646</f>
        <v>-0.5460288854166464</v>
      </c>
      <c r="Q652" s="213"/>
      <c r="R652" s="91">
        <f>R644-R646</f>
        <v>-0.24128429166667331</v>
      </c>
      <c r="S652" s="98"/>
      <c r="T652" s="91">
        <f>T642-T646</f>
        <v>5.0575000000000259E-2</v>
      </c>
      <c r="U652" s="107"/>
    </row>
    <row r="653" spans="5:21" ht="15" thickBot="1">
      <c r="E653" s="92"/>
      <c r="F653" s="93"/>
      <c r="G653" s="198"/>
      <c r="H653" s="93"/>
      <c r="I653" s="198"/>
      <c r="J653" s="93"/>
      <c r="K653" s="198"/>
      <c r="L653" s="93"/>
      <c r="M653" s="198"/>
      <c r="N653" s="93"/>
      <c r="O653" s="198"/>
      <c r="P653" s="93"/>
      <c r="Q653" s="198"/>
      <c r="R653" s="93"/>
      <c r="S653" s="93"/>
      <c r="T653" s="93"/>
      <c r="U653" s="116"/>
    </row>
    <row r="656" spans="5:21">
      <c r="E656" s="84"/>
      <c r="F656" s="85"/>
      <c r="G656" s="197"/>
      <c r="H656" s="85"/>
      <c r="I656" s="197"/>
      <c r="J656" s="85"/>
      <c r="K656" s="197"/>
      <c r="L656" s="85"/>
      <c r="M656" s="197"/>
      <c r="N656" s="85"/>
      <c r="O656" s="197"/>
      <c r="P656" s="85"/>
      <c r="Q656" s="197"/>
      <c r="R656" s="85"/>
      <c r="S656" s="85"/>
      <c r="T656" s="85"/>
      <c r="U656" s="106"/>
    </row>
    <row r="657" spans="5:21">
      <c r="E657" s="86"/>
      <c r="F657" s="1"/>
      <c r="H657" s="1"/>
      <c r="J657" s="1"/>
      <c r="L657" s="1"/>
      <c r="N657" s="1"/>
      <c r="P657" s="1"/>
      <c r="R657" s="1"/>
      <c r="T657" s="1"/>
      <c r="U657" s="107"/>
    </row>
    <row r="658" spans="5:21" ht="34.799999999999997">
      <c r="E658" s="86"/>
      <c r="F658" s="1"/>
      <c r="H658" s="513" t="s">
        <v>9</v>
      </c>
      <c r="I658" s="513"/>
      <c r="J658" s="513"/>
      <c r="K658" s="513"/>
      <c r="L658" s="513"/>
      <c r="M658" s="513"/>
      <c r="N658" s="513"/>
      <c r="O658" s="513"/>
      <c r="P658" s="513"/>
      <c r="Q658" s="513"/>
      <c r="R658" s="513"/>
      <c r="S658" s="513"/>
      <c r="T658" s="513"/>
      <c r="U658" s="107"/>
    </row>
    <row r="659" spans="5:21">
      <c r="E659" s="86"/>
      <c r="F659" s="1"/>
      <c r="H659" s="1"/>
      <c r="J659" s="1"/>
      <c r="L659" s="1"/>
      <c r="N659" s="1"/>
      <c r="P659" s="1"/>
      <c r="R659" s="1"/>
      <c r="T659" s="1"/>
      <c r="U659" s="107"/>
    </row>
    <row r="660" spans="5:21">
      <c r="E660" s="86"/>
      <c r="F660" s="20" t="s">
        <v>10</v>
      </c>
      <c r="G660" s="194"/>
      <c r="H660" s="22" t="s">
        <v>3</v>
      </c>
      <c r="I660" s="179"/>
      <c r="J660" s="94" t="s">
        <v>11</v>
      </c>
      <c r="K660" s="179"/>
      <c r="L660" s="31" t="s">
        <v>12</v>
      </c>
      <c r="M660" s="179"/>
      <c r="N660" s="38" t="s">
        <v>13</v>
      </c>
      <c r="O660" s="179"/>
      <c r="P660" s="39" t="s">
        <v>14</v>
      </c>
      <c r="Q660" s="179"/>
      <c r="R660" s="99" t="s">
        <v>15</v>
      </c>
      <c r="S660" s="29"/>
      <c r="T660" s="56" t="s">
        <v>16</v>
      </c>
      <c r="U660" s="107"/>
    </row>
    <row r="661" spans="5:21">
      <c r="E661" s="86"/>
      <c r="F661" s="117">
        <v>45299</v>
      </c>
      <c r="G661" s="195"/>
      <c r="H661" s="70">
        <v>8295</v>
      </c>
      <c r="I661" s="204"/>
      <c r="J661" s="70">
        <v>2486</v>
      </c>
      <c r="K661" s="204"/>
      <c r="L661" s="70">
        <v>2205.5</v>
      </c>
      <c r="M661" s="204"/>
      <c r="N661" s="70">
        <v>2030</v>
      </c>
      <c r="O661" s="204"/>
      <c r="P661" s="70">
        <v>24400</v>
      </c>
      <c r="Q661" s="204"/>
      <c r="R661" s="70">
        <v>15930</v>
      </c>
      <c r="S661" s="40"/>
      <c r="T661" s="108">
        <v>4.8898999999999999</v>
      </c>
      <c r="U661" s="107"/>
    </row>
    <row r="662" spans="5:21">
      <c r="E662" s="86"/>
      <c r="F662" s="69">
        <v>45300</v>
      </c>
      <c r="G662" s="195"/>
      <c r="H662" s="71">
        <v>8301.5</v>
      </c>
      <c r="I662" s="204"/>
      <c r="J662" s="71">
        <v>2503</v>
      </c>
      <c r="K662" s="204">
        <v>2143</v>
      </c>
      <c r="L662" s="71">
        <v>2200</v>
      </c>
      <c r="M662" s="204"/>
      <c r="N662" s="71">
        <v>2033</v>
      </c>
      <c r="O662" s="204"/>
      <c r="P662" s="71">
        <v>24300</v>
      </c>
      <c r="Q662" s="204"/>
      <c r="R662" s="71">
        <v>16150</v>
      </c>
      <c r="S662" s="40"/>
      <c r="T662" s="109">
        <v>4.8849999999999998</v>
      </c>
      <c r="U662" s="107"/>
    </row>
    <row r="663" spans="5:21">
      <c r="E663" s="86"/>
      <c r="F663" s="69">
        <v>45301</v>
      </c>
      <c r="G663" s="195"/>
      <c r="H663" s="71">
        <v>8285</v>
      </c>
      <c r="I663" s="204"/>
      <c r="J663" s="71">
        <v>2491</v>
      </c>
      <c r="K663" s="204">
        <v>0</v>
      </c>
      <c r="L663" s="71">
        <v>2204</v>
      </c>
      <c r="M663" s="204"/>
      <c r="N663" s="71">
        <v>2050.5</v>
      </c>
      <c r="O663" s="204"/>
      <c r="P663" s="71">
        <v>24025</v>
      </c>
      <c r="Q663" s="204"/>
      <c r="R663" s="71">
        <v>15980</v>
      </c>
      <c r="S663" s="40"/>
      <c r="T663" s="109">
        <v>4.8936999999999999</v>
      </c>
      <c r="U663" s="107"/>
    </row>
    <row r="664" spans="5:21">
      <c r="E664" s="86"/>
      <c r="F664" s="69">
        <v>45302</v>
      </c>
      <c r="G664" s="195"/>
      <c r="H664" s="71">
        <v>8332</v>
      </c>
      <c r="I664" s="204"/>
      <c r="J664" s="71">
        <v>2508</v>
      </c>
      <c r="K664" s="204">
        <v>2147</v>
      </c>
      <c r="L664" s="71">
        <v>2203</v>
      </c>
      <c r="M664" s="204"/>
      <c r="N664" s="71">
        <v>2095</v>
      </c>
      <c r="O664" s="204"/>
      <c r="P664" s="71">
        <v>24300</v>
      </c>
      <c r="Q664" s="204"/>
      <c r="R664" s="71">
        <v>16250</v>
      </c>
      <c r="S664" s="40"/>
      <c r="T664" s="109">
        <v>4.8901000000000003</v>
      </c>
      <c r="U664" s="107"/>
    </row>
    <row r="665" spans="5:21">
      <c r="E665" s="86"/>
      <c r="F665" s="72">
        <v>45303</v>
      </c>
      <c r="G665" s="195"/>
      <c r="H665" s="73">
        <v>8289</v>
      </c>
      <c r="I665" s="204"/>
      <c r="J665" s="73">
        <v>2480</v>
      </c>
      <c r="K665" s="204">
        <v>2166</v>
      </c>
      <c r="L665" s="73">
        <v>2175</v>
      </c>
      <c r="M665" s="204"/>
      <c r="N665" s="73">
        <v>2058</v>
      </c>
      <c r="O665" s="204">
        <v>27925</v>
      </c>
      <c r="P665" s="73">
        <v>24350</v>
      </c>
      <c r="Q665" s="204"/>
      <c r="R665" s="73">
        <v>16075</v>
      </c>
      <c r="S665" s="40"/>
      <c r="T665" s="110">
        <v>4.8794000000000004</v>
      </c>
      <c r="U665" s="107"/>
    </row>
    <row r="666" spans="5:21">
      <c r="E666" s="86"/>
      <c r="F666" s="1"/>
      <c r="H666" s="1"/>
      <c r="J666" s="1"/>
      <c r="L666" s="1"/>
      <c r="N666" s="1"/>
      <c r="P666" s="1"/>
      <c r="R666" s="1"/>
      <c r="T666" s="111"/>
      <c r="U666" s="107"/>
    </row>
    <row r="667" spans="5:21">
      <c r="E667" s="86"/>
      <c r="F667" s="28" t="s">
        <v>17</v>
      </c>
      <c r="G667" s="179"/>
      <c r="H667" s="74">
        <f>AVERAGE(H661:H665)</f>
        <v>8300.5</v>
      </c>
      <c r="I667" s="194"/>
      <c r="J667" s="74">
        <f>AVERAGE(J661:J665)</f>
        <v>2493.6</v>
      </c>
      <c r="K667" s="194"/>
      <c r="L667" s="74">
        <f>AVERAGE(L661:L665)</f>
        <v>2197.5</v>
      </c>
      <c r="M667" s="194"/>
      <c r="N667" s="74">
        <f>AVERAGE(N661:N665)</f>
        <v>2053.3000000000002</v>
      </c>
      <c r="O667" s="194"/>
      <c r="P667" s="74">
        <f>AVERAGE(P661:P665)</f>
        <v>24275</v>
      </c>
      <c r="Q667" s="194"/>
      <c r="R667" s="74">
        <f>AVERAGE(R661:R665)</f>
        <v>16077</v>
      </c>
      <c r="S667" s="21"/>
      <c r="T667" s="112">
        <f>AVERAGE(T661:T665)</f>
        <v>4.8876200000000001</v>
      </c>
      <c r="U667" s="107"/>
    </row>
    <row r="668" spans="5:21">
      <c r="E668" s="86"/>
      <c r="F668" s="29"/>
      <c r="G668" s="179"/>
      <c r="H668" s="29"/>
      <c r="I668" s="179"/>
      <c r="J668" s="29"/>
      <c r="K668" s="179"/>
      <c r="L668" s="29"/>
      <c r="M668" s="179"/>
      <c r="N668" s="29"/>
      <c r="O668" s="179"/>
      <c r="P668" s="29"/>
      <c r="Q668" s="179"/>
      <c r="R668" s="29"/>
      <c r="S668" s="29"/>
      <c r="T668" s="79"/>
      <c r="U668" s="107"/>
    </row>
    <row r="669" spans="5:21" ht="15.6">
      <c r="E669" s="86"/>
      <c r="F669" s="87" t="s">
        <v>18</v>
      </c>
      <c r="G669" s="173"/>
      <c r="H669" s="88">
        <f>H667*T667*0.001</f>
        <v>40.569689810000007</v>
      </c>
      <c r="I669" s="209"/>
      <c r="J669" s="88">
        <f>J667*T667*0.001</f>
        <v>12.187769232000001</v>
      </c>
      <c r="K669" s="209"/>
      <c r="L669" s="88">
        <f>L667*T667*0.001</f>
        <v>10.74054495</v>
      </c>
      <c r="M669" s="209"/>
      <c r="N669" s="88">
        <f>N667*T667*0.001</f>
        <v>10.035750146</v>
      </c>
      <c r="O669" s="209"/>
      <c r="P669" s="88">
        <f>P667*T667*0.001</f>
        <v>118.6469755</v>
      </c>
      <c r="Q669" s="209"/>
      <c r="R669" s="88">
        <f>R667*T667*0.001</f>
        <v>78.578266740000004</v>
      </c>
      <c r="S669" s="29"/>
      <c r="T669" s="79"/>
      <c r="U669" s="107"/>
    </row>
    <row r="670" spans="5:21">
      <c r="E670" s="86"/>
      <c r="F670" s="29"/>
      <c r="G670" s="179"/>
      <c r="H670" s="79"/>
      <c r="I670" s="210"/>
      <c r="J670" s="79"/>
      <c r="K670" s="210"/>
      <c r="L670" s="79"/>
      <c r="M670" s="210"/>
      <c r="N670" s="79"/>
      <c r="O670" s="210"/>
      <c r="P670" s="79"/>
      <c r="Q670" s="210"/>
      <c r="R670" s="79"/>
      <c r="S670" s="29"/>
      <c r="T670" s="79"/>
      <c r="U670" s="107"/>
    </row>
    <row r="671" spans="5:21">
      <c r="E671" s="86"/>
      <c r="F671" s="31" t="s">
        <v>19</v>
      </c>
      <c r="G671" s="179"/>
      <c r="H671" s="78">
        <f>H644</f>
        <v>41.020516828125004</v>
      </c>
      <c r="I671" s="210"/>
      <c r="J671" s="78">
        <f>J644</f>
        <v>12.50830640625</v>
      </c>
      <c r="K671" s="210"/>
      <c r="L671" s="78">
        <f>L644</f>
        <v>11.06235841875</v>
      </c>
      <c r="M671" s="210"/>
      <c r="N671" s="78">
        <f>N644</f>
        <v>9.9014407875000003</v>
      </c>
      <c r="O671" s="210"/>
      <c r="P671" s="78">
        <f>P644</f>
        <v>121.50489328125001</v>
      </c>
      <c r="Q671" s="210"/>
      <c r="R671" s="78">
        <f>R644</f>
        <v>78.952185374999999</v>
      </c>
      <c r="S671" s="40"/>
      <c r="T671" s="113">
        <f>T642</f>
        <v>4.8932250000000002</v>
      </c>
      <c r="U671" s="107"/>
    </row>
    <row r="672" spans="5:21" ht="15" thickBot="1">
      <c r="E672" s="86"/>
      <c r="F672" s="29"/>
      <c r="G672" s="179"/>
      <c r="H672" s="79"/>
      <c r="I672" s="210"/>
      <c r="J672" s="79"/>
      <c r="K672" s="210"/>
      <c r="L672" s="79"/>
      <c r="M672" s="210"/>
      <c r="N672" s="79"/>
      <c r="O672" s="210"/>
      <c r="P672" s="79"/>
      <c r="Q672" s="210"/>
      <c r="R672" s="79"/>
      <c r="S672" s="40"/>
      <c r="T672" s="114"/>
      <c r="U672" s="107"/>
    </row>
    <row r="673" spans="5:21" ht="15" thickBot="1">
      <c r="E673" s="86"/>
      <c r="F673" s="89" t="s">
        <v>27</v>
      </c>
      <c r="G673" s="179"/>
      <c r="H673" s="81">
        <f>H650</f>
        <v>-4.1333761876574818E-3</v>
      </c>
      <c r="I673" s="211"/>
      <c r="J673" s="81">
        <f>J650</f>
        <v>-1.4894503775225124E-2</v>
      </c>
      <c r="K673" s="211"/>
      <c r="L673" s="81">
        <f>L650</f>
        <v>-1.2879866488787309E-2</v>
      </c>
      <c r="M673" s="211"/>
      <c r="N673" s="81">
        <f>N650</f>
        <v>4.7272067222157586E-4</v>
      </c>
      <c r="O673" s="211"/>
      <c r="P673" s="81">
        <f>P650</f>
        <v>-4.4737792695332245E-3</v>
      </c>
      <c r="Q673" s="211"/>
      <c r="R673" s="81">
        <f>R650</f>
        <v>-3.0467700516502599E-3</v>
      </c>
      <c r="S673" s="95"/>
      <c r="T673" s="81">
        <f>T650</f>
        <v>1.0443662044541781E-2</v>
      </c>
      <c r="U673" s="107"/>
    </row>
    <row r="674" spans="5:21" ht="15" thickBot="1">
      <c r="E674" s="86"/>
      <c r="F674" s="29"/>
      <c r="G674" s="179"/>
      <c r="H674" s="79"/>
      <c r="I674" s="210"/>
      <c r="J674" s="79"/>
      <c r="K674" s="210"/>
      <c r="L674" s="79"/>
      <c r="M674" s="210"/>
      <c r="N674" s="79"/>
      <c r="O674" s="210"/>
      <c r="P674" s="79"/>
      <c r="Q674" s="210"/>
      <c r="R674" s="79"/>
      <c r="S674" s="29"/>
      <c r="T674" s="79"/>
      <c r="U674" s="107"/>
    </row>
    <row r="675" spans="5:21" ht="15" thickBot="1">
      <c r="E675" s="86"/>
      <c r="F675" s="80" t="s">
        <v>26</v>
      </c>
      <c r="G675" s="179"/>
      <c r="H675" s="90">
        <f>(H669-H671)/H671</f>
        <v>-1.0990281278364957E-2</v>
      </c>
      <c r="I675" s="212"/>
      <c r="J675" s="97">
        <f>(J669-J671)/J671</f>
        <v>-2.5625945179104104E-2</v>
      </c>
      <c r="K675" s="212"/>
      <c r="L675" s="97">
        <f>(L669-L671)/L671</f>
        <v>-2.9090855364489535E-2</v>
      </c>
      <c r="M675" s="212"/>
      <c r="N675" s="97">
        <f>(N669-N671)/N671</f>
        <v>1.3564627752918274E-2</v>
      </c>
      <c r="O675" s="212"/>
      <c r="P675" s="97">
        <f>(P669-P671)/P671</f>
        <v>-2.3521009764065428E-2</v>
      </c>
      <c r="Q675" s="212"/>
      <c r="R675" s="97">
        <f>(R669-R671)/R671</f>
        <v>-4.736013743305398E-3</v>
      </c>
      <c r="S675" s="115"/>
      <c r="T675" s="97">
        <f>(T667-T671)/T671</f>
        <v>-1.1454613266302044E-3</v>
      </c>
      <c r="U675" s="107"/>
    </row>
    <row r="676" spans="5:21" ht="15" thickBot="1">
      <c r="E676" s="86"/>
      <c r="F676" s="1"/>
      <c r="H676" s="1"/>
      <c r="J676" s="1"/>
      <c r="L676" s="1"/>
      <c r="N676" s="1"/>
      <c r="P676" s="1"/>
      <c r="R676" s="1"/>
      <c r="T676" s="1"/>
      <c r="U676" s="107"/>
    </row>
    <row r="677" spans="5:21" ht="15" thickBot="1">
      <c r="E677" s="86"/>
      <c r="F677" s="80" t="s">
        <v>28</v>
      </c>
      <c r="H677" s="91">
        <f>H669-H671+IF(H669&gt;H671,H669&lt;H671)</f>
        <v>-0.45082701812499693</v>
      </c>
      <c r="I677" s="213"/>
      <c r="J677" s="91">
        <f>J669-J671</f>
        <v>-0.32053717424999917</v>
      </c>
      <c r="K677" s="213"/>
      <c r="L677" s="91">
        <f>L669-L671</f>
        <v>-0.32181346874999939</v>
      </c>
      <c r="M677" s="213"/>
      <c r="N677" s="91">
        <f>N669-N671</f>
        <v>0.13430935849999948</v>
      </c>
      <c r="O677" s="213"/>
      <c r="P677" s="91">
        <f>P669-P671</f>
        <v>-2.8579177812500092</v>
      </c>
      <c r="Q677" s="213"/>
      <c r="R677" s="91">
        <f>R669-R671</f>
        <v>-0.37391863499999545</v>
      </c>
      <c r="S677" s="98"/>
      <c r="T677" s="91">
        <f>T667-T671</f>
        <v>-5.6050000000000821E-3</v>
      </c>
      <c r="U677" s="107"/>
    </row>
    <row r="678" spans="5:21" ht="15" thickBot="1">
      <c r="E678" s="92"/>
      <c r="F678" s="93"/>
      <c r="G678" s="198"/>
      <c r="H678" s="93"/>
      <c r="I678" s="198"/>
      <c r="J678" s="93"/>
      <c r="K678" s="198"/>
      <c r="L678" s="93"/>
      <c r="M678" s="198"/>
      <c r="N678" s="93"/>
      <c r="O678" s="198"/>
      <c r="P678" s="93"/>
      <c r="Q678" s="198"/>
      <c r="R678" s="93"/>
      <c r="S678" s="93"/>
      <c r="T678" s="93"/>
      <c r="U678" s="116"/>
    </row>
    <row r="682" spans="5:21">
      <c r="E682" s="84"/>
      <c r="F682" s="85"/>
      <c r="G682" s="197"/>
      <c r="H682" s="85"/>
      <c r="I682" s="197"/>
      <c r="J682" s="85"/>
      <c r="K682" s="197"/>
      <c r="L682" s="85"/>
      <c r="M682" s="197"/>
      <c r="N682" s="85"/>
      <c r="O682" s="197"/>
      <c r="P682" s="85"/>
      <c r="Q682" s="197"/>
      <c r="R682" s="85"/>
      <c r="S682" s="85"/>
      <c r="T682" s="85"/>
      <c r="U682" s="106"/>
    </row>
    <row r="683" spans="5:21">
      <c r="E683" s="86"/>
      <c r="F683" s="1"/>
      <c r="H683" s="1"/>
      <c r="J683" s="1"/>
      <c r="L683" s="1"/>
      <c r="N683" s="1"/>
      <c r="P683" s="1"/>
      <c r="R683" s="1"/>
      <c r="T683" s="1"/>
      <c r="U683" s="107"/>
    </row>
    <row r="684" spans="5:21" ht="34.799999999999997">
      <c r="E684" s="86"/>
      <c r="F684" s="1"/>
      <c r="H684" s="513" t="s">
        <v>9</v>
      </c>
      <c r="I684" s="513"/>
      <c r="J684" s="513"/>
      <c r="K684" s="513"/>
      <c r="L684" s="513"/>
      <c r="M684" s="513"/>
      <c r="N684" s="513"/>
      <c r="O684" s="513"/>
      <c r="P684" s="513"/>
      <c r="Q684" s="513"/>
      <c r="R684" s="513"/>
      <c r="S684" s="513"/>
      <c r="T684" s="513"/>
      <c r="U684" s="107"/>
    </row>
    <row r="685" spans="5:21">
      <c r="E685" s="86"/>
      <c r="F685" s="1"/>
      <c r="H685" s="1"/>
      <c r="J685" s="1"/>
      <c r="L685" s="1"/>
      <c r="N685" s="1"/>
      <c r="P685" s="1"/>
      <c r="R685" s="1"/>
      <c r="T685" s="1"/>
      <c r="U685" s="107"/>
    </row>
    <row r="686" spans="5:21">
      <c r="E686" s="86"/>
      <c r="F686" s="20" t="s">
        <v>10</v>
      </c>
      <c r="G686" s="194"/>
      <c r="H686" s="22" t="s">
        <v>3</v>
      </c>
      <c r="I686" s="179"/>
      <c r="J686" s="94" t="s">
        <v>11</v>
      </c>
      <c r="K686" s="179"/>
      <c r="L686" s="31" t="s">
        <v>12</v>
      </c>
      <c r="M686" s="179"/>
      <c r="N686" s="38" t="s">
        <v>13</v>
      </c>
      <c r="O686" s="179"/>
      <c r="P686" s="39" t="s">
        <v>14</v>
      </c>
      <c r="Q686" s="179"/>
      <c r="R686" s="99" t="s">
        <v>15</v>
      </c>
      <c r="S686" s="29"/>
      <c r="T686" s="56" t="s">
        <v>16</v>
      </c>
      <c r="U686" s="107"/>
    </row>
    <row r="687" spans="5:21">
      <c r="E687" s="86"/>
      <c r="F687" s="117">
        <v>45306</v>
      </c>
      <c r="G687" s="195"/>
      <c r="H687" s="70">
        <v>8238.5</v>
      </c>
      <c r="I687" s="204"/>
      <c r="J687" s="70">
        <v>2535</v>
      </c>
      <c r="K687" s="204"/>
      <c r="L687" s="70">
        <v>2153</v>
      </c>
      <c r="M687" s="204"/>
      <c r="N687" s="70">
        <v>2078</v>
      </c>
      <c r="O687" s="204"/>
      <c r="P687" s="70">
        <v>24550</v>
      </c>
      <c r="Q687" s="204"/>
      <c r="R687" s="70">
        <v>16200</v>
      </c>
      <c r="S687" s="40"/>
      <c r="T687" s="108">
        <v>4.8543000000000003</v>
      </c>
      <c r="U687" s="107"/>
    </row>
    <row r="688" spans="5:21">
      <c r="E688" s="86"/>
      <c r="F688" s="69">
        <v>45307</v>
      </c>
      <c r="G688" s="195"/>
      <c r="H688" s="71">
        <v>8280</v>
      </c>
      <c r="I688" s="204"/>
      <c r="J688" s="71">
        <v>2518.5</v>
      </c>
      <c r="K688" s="204">
        <v>2143</v>
      </c>
      <c r="L688" s="71">
        <v>2158.5</v>
      </c>
      <c r="M688" s="204"/>
      <c r="N688" s="71">
        <v>2086</v>
      </c>
      <c r="O688" s="204"/>
      <c r="P688" s="71">
        <v>24500</v>
      </c>
      <c r="Q688" s="204"/>
      <c r="R688" s="71">
        <v>15880</v>
      </c>
      <c r="S688" s="40"/>
      <c r="T688" s="109">
        <v>4.8765000000000001</v>
      </c>
      <c r="U688" s="107"/>
    </row>
    <row r="689" spans="5:21">
      <c r="E689" s="86"/>
      <c r="F689" s="69">
        <v>45308</v>
      </c>
      <c r="G689" s="195"/>
      <c r="H689" s="71">
        <v>8230</v>
      </c>
      <c r="I689" s="204"/>
      <c r="J689" s="71">
        <v>2487</v>
      </c>
      <c r="K689" s="204">
        <v>0</v>
      </c>
      <c r="L689" s="71">
        <v>2142</v>
      </c>
      <c r="M689" s="204"/>
      <c r="N689" s="71">
        <v>2033</v>
      </c>
      <c r="O689" s="204"/>
      <c r="P689" s="71">
        <v>25025</v>
      </c>
      <c r="Q689" s="204"/>
      <c r="R689" s="71">
        <v>15765</v>
      </c>
      <c r="S689" s="40"/>
      <c r="T689" s="109">
        <v>4.9038000000000004</v>
      </c>
      <c r="U689" s="107"/>
    </row>
    <row r="690" spans="5:21">
      <c r="E690" s="86"/>
      <c r="F690" s="69">
        <v>45309</v>
      </c>
      <c r="G690" s="195"/>
      <c r="H690" s="71">
        <v>8189</v>
      </c>
      <c r="I690" s="204"/>
      <c r="J690" s="71">
        <v>2440.5</v>
      </c>
      <c r="K690" s="204">
        <v>2147</v>
      </c>
      <c r="L690" s="71">
        <v>2130.5</v>
      </c>
      <c r="M690" s="204"/>
      <c r="N690" s="71">
        <v>2030</v>
      </c>
      <c r="O690" s="204"/>
      <c r="P690" s="71">
        <v>25200</v>
      </c>
      <c r="Q690" s="204"/>
      <c r="R690" s="71">
        <v>15870</v>
      </c>
      <c r="S690" s="40"/>
      <c r="T690" s="109">
        <v>4.9345999999999997</v>
      </c>
      <c r="U690" s="107"/>
    </row>
    <row r="691" spans="5:21">
      <c r="E691" s="86"/>
      <c r="F691" s="72">
        <v>45310</v>
      </c>
      <c r="G691" s="195"/>
      <c r="H691" s="73">
        <v>8275</v>
      </c>
      <c r="I691" s="204"/>
      <c r="J691" s="73">
        <v>2459</v>
      </c>
      <c r="K691" s="204">
        <v>2166</v>
      </c>
      <c r="L691" s="73">
        <v>2122</v>
      </c>
      <c r="M691" s="204"/>
      <c r="N691" s="73">
        <v>2077</v>
      </c>
      <c r="O691" s="204">
        <v>27925</v>
      </c>
      <c r="P691" s="73">
        <v>25550</v>
      </c>
      <c r="Q691" s="204"/>
      <c r="R691" s="73">
        <v>15935</v>
      </c>
      <c r="S691" s="40"/>
      <c r="T691" s="110">
        <v>4.9402999999999997</v>
      </c>
      <c r="U691" s="107"/>
    </row>
    <row r="692" spans="5:21">
      <c r="E692" s="86"/>
      <c r="F692" s="1"/>
      <c r="H692" s="1"/>
      <c r="J692" s="1"/>
      <c r="L692" s="1"/>
      <c r="N692" s="1"/>
      <c r="P692" s="1"/>
      <c r="R692" s="1"/>
      <c r="T692" s="111"/>
      <c r="U692" s="107"/>
    </row>
    <row r="693" spans="5:21">
      <c r="E693" s="86"/>
      <c r="F693" s="28" t="s">
        <v>17</v>
      </c>
      <c r="G693" s="179"/>
      <c r="H693" s="74">
        <f>AVERAGE(H687:H691)</f>
        <v>8242.5</v>
      </c>
      <c r="I693" s="194"/>
      <c r="J693" s="74">
        <f>AVERAGE(J687:J691)</f>
        <v>2488</v>
      </c>
      <c r="K693" s="194"/>
      <c r="L693" s="74">
        <f>AVERAGE(L687:L691)</f>
        <v>2141.1999999999998</v>
      </c>
      <c r="M693" s="194"/>
      <c r="N693" s="74">
        <f>AVERAGE(N687:N691)</f>
        <v>2060.8000000000002</v>
      </c>
      <c r="O693" s="194"/>
      <c r="P693" s="74">
        <f>AVERAGE(P687:P691)</f>
        <v>24965</v>
      </c>
      <c r="Q693" s="194"/>
      <c r="R693" s="74">
        <v>15930</v>
      </c>
      <c r="S693" s="21"/>
      <c r="T693" s="112">
        <f>AVERAGE(T687:T691)</f>
        <v>4.9019000000000004</v>
      </c>
      <c r="U693" s="107"/>
    </row>
    <row r="694" spans="5:21">
      <c r="E694" s="86"/>
      <c r="F694" s="29"/>
      <c r="G694" s="179"/>
      <c r="H694" s="29"/>
      <c r="I694" s="179"/>
      <c r="J694" s="29"/>
      <c r="K694" s="179"/>
      <c r="L694" s="29"/>
      <c r="M694" s="179"/>
      <c r="N694" s="29"/>
      <c r="O694" s="179"/>
      <c r="P694" s="29"/>
      <c r="Q694" s="179"/>
      <c r="R694" s="29"/>
      <c r="S694" s="29"/>
      <c r="T694" s="79"/>
      <c r="U694" s="107"/>
    </row>
    <row r="695" spans="5:21" ht="15.6">
      <c r="E695" s="86"/>
      <c r="F695" s="87" t="s">
        <v>18</v>
      </c>
      <c r="G695" s="173"/>
      <c r="H695" s="88">
        <f>H693*T693*0.001</f>
        <v>40.403910750000001</v>
      </c>
      <c r="I695" s="209"/>
      <c r="J695" s="88">
        <f>J693*T693*0.001</f>
        <v>12.1959272</v>
      </c>
      <c r="K695" s="209"/>
      <c r="L695" s="88">
        <f>L693*T693*0.001</f>
        <v>10.49594828</v>
      </c>
      <c r="M695" s="209"/>
      <c r="N695" s="88">
        <f>N693*T693*0.001</f>
        <v>10.101835520000003</v>
      </c>
      <c r="O695" s="209"/>
      <c r="P695" s="118">
        <f>P693*T693*0.001</f>
        <v>122.37593350000002</v>
      </c>
      <c r="Q695" s="209"/>
      <c r="R695" s="88">
        <f>R693*T693*0.001</f>
        <v>78.087267000000011</v>
      </c>
      <c r="S695" s="29"/>
      <c r="T695" s="79"/>
      <c r="U695" s="107"/>
    </row>
    <row r="696" spans="5:21">
      <c r="E696" s="86"/>
      <c r="F696" s="29"/>
      <c r="G696" s="179"/>
      <c r="H696" s="79"/>
      <c r="I696" s="210"/>
      <c r="J696" s="79"/>
      <c r="K696" s="210"/>
      <c r="L696" s="79"/>
      <c r="M696" s="210"/>
      <c r="N696" s="79"/>
      <c r="O696" s="210"/>
      <c r="P696" s="79"/>
      <c r="Q696" s="210"/>
      <c r="R696" s="79"/>
      <c r="S696" s="29"/>
      <c r="T696" s="79"/>
      <c r="U696" s="107"/>
    </row>
    <row r="697" spans="5:21">
      <c r="E697" s="86"/>
      <c r="F697" s="31" t="s">
        <v>19</v>
      </c>
      <c r="G697" s="179"/>
      <c r="H697" s="78">
        <f>H667*T667*0.001</f>
        <v>40.569689810000007</v>
      </c>
      <c r="I697" s="210"/>
      <c r="J697" s="78">
        <v>12.188000000000001</v>
      </c>
      <c r="K697" s="210"/>
      <c r="L697" s="78">
        <v>10.741</v>
      </c>
      <c r="M697" s="210"/>
      <c r="N697" s="78">
        <v>10.036</v>
      </c>
      <c r="O697" s="210"/>
      <c r="P697" s="78">
        <v>118.64700000000001</v>
      </c>
      <c r="Q697" s="210"/>
      <c r="R697" s="78">
        <v>78.578000000000003</v>
      </c>
      <c r="S697" s="40"/>
      <c r="T697" s="113">
        <v>4.8875999999999999</v>
      </c>
      <c r="U697" s="107"/>
    </row>
    <row r="698" spans="5:21" ht="15" thickBot="1">
      <c r="E698" s="86"/>
      <c r="F698" s="29"/>
      <c r="G698" s="179"/>
      <c r="H698" s="79"/>
      <c r="I698" s="210"/>
      <c r="J698" s="79"/>
      <c r="K698" s="210"/>
      <c r="L698" s="79"/>
      <c r="M698" s="210"/>
      <c r="N698" s="79"/>
      <c r="O698" s="210"/>
      <c r="P698" s="79"/>
      <c r="Q698" s="210"/>
      <c r="R698" s="79"/>
      <c r="S698" s="40"/>
      <c r="T698" s="114"/>
      <c r="U698" s="107"/>
    </row>
    <row r="699" spans="5:21" ht="15" thickBot="1">
      <c r="E699" s="86"/>
      <c r="F699" s="89" t="s">
        <v>27</v>
      </c>
      <c r="G699" s="179"/>
      <c r="H699" s="81" t="s">
        <v>34</v>
      </c>
      <c r="I699" s="211"/>
      <c r="J699" s="81">
        <v>-2.5600000000000001E-2</v>
      </c>
      <c r="K699" s="211"/>
      <c r="L699" s="81">
        <v>-2.9100000000000001E-2</v>
      </c>
      <c r="M699" s="211"/>
      <c r="N699" s="81">
        <v>1.3599999999999999E-2</v>
      </c>
      <c r="O699" s="211"/>
      <c r="P699" s="81">
        <v>-2.35E-2</v>
      </c>
      <c r="Q699" s="211"/>
      <c r="R699" s="81">
        <v>-4.7000000000000002E-3</v>
      </c>
      <c r="S699" s="95"/>
      <c r="T699" s="81">
        <v>-1.1000000000000001E-3</v>
      </c>
      <c r="U699" s="107"/>
    </row>
    <row r="700" spans="5:21" ht="15" thickBot="1">
      <c r="E700" s="86"/>
      <c r="F700" s="29"/>
      <c r="G700" s="179"/>
      <c r="H700" s="79"/>
      <c r="I700" s="210"/>
      <c r="J700" s="79"/>
      <c r="K700" s="210"/>
      <c r="L700" s="79"/>
      <c r="M700" s="210"/>
      <c r="N700" s="79"/>
      <c r="O700" s="210"/>
      <c r="P700" s="79"/>
      <c r="Q700" s="210"/>
      <c r="R700" s="79"/>
      <c r="S700" s="29"/>
      <c r="T700" s="79"/>
      <c r="U700" s="107"/>
    </row>
    <row r="701" spans="5:21" ht="15" thickBot="1">
      <c r="E701" s="86"/>
      <c r="F701" s="80" t="s">
        <v>26</v>
      </c>
      <c r="G701" s="179"/>
      <c r="H701" s="90">
        <v>-4.1000000000000003E-3</v>
      </c>
      <c r="I701" s="212"/>
      <c r="J701" s="97">
        <v>6.9999999999999999E-4</v>
      </c>
      <c r="K701" s="212"/>
      <c r="L701" s="97">
        <v>-2.2800000000000001E-2</v>
      </c>
      <c r="M701" s="212"/>
      <c r="N701" s="97">
        <v>6.6E-3</v>
      </c>
      <c r="O701" s="212"/>
      <c r="P701" s="119">
        <v>3.1399999999999997E-2</v>
      </c>
      <c r="Q701" s="212"/>
      <c r="R701" s="97">
        <v>4.3700000000000003E-2</v>
      </c>
      <c r="S701" s="115"/>
      <c r="T701" s="97">
        <v>2.8999999999999998E-3</v>
      </c>
      <c r="U701" s="107"/>
    </row>
    <row r="702" spans="5:21" ht="15" thickBot="1">
      <c r="E702" s="86"/>
      <c r="F702" s="1"/>
      <c r="H702" s="1"/>
      <c r="J702" s="1"/>
      <c r="L702" s="1"/>
      <c r="N702" s="1"/>
      <c r="P702" s="1"/>
      <c r="R702" s="1"/>
      <c r="T702" s="1"/>
      <c r="U702" s="107"/>
    </row>
    <row r="703" spans="5:21" ht="15" thickBot="1">
      <c r="E703" s="86"/>
      <c r="F703" s="80" t="s">
        <v>28</v>
      </c>
      <c r="H703" s="91">
        <v>-0.16600000000000001</v>
      </c>
      <c r="I703" s="213"/>
      <c r="J703" s="91">
        <v>8.0000000000000002E-3</v>
      </c>
      <c r="K703" s="213"/>
      <c r="L703" s="91">
        <v>-0.245</v>
      </c>
      <c r="M703" s="213"/>
      <c r="N703" s="91">
        <v>6.6000000000000003E-2</v>
      </c>
      <c r="O703" s="213"/>
      <c r="P703" s="91">
        <v>3.2789999999999999</v>
      </c>
      <c r="Q703" s="213"/>
      <c r="R703" s="91">
        <v>3.431</v>
      </c>
      <c r="S703" s="98"/>
      <c r="T703" s="91">
        <v>1.4E-2</v>
      </c>
      <c r="U703" s="107"/>
    </row>
    <row r="704" spans="5:21" ht="15" thickBot="1">
      <c r="E704" s="92"/>
      <c r="F704" s="93"/>
      <c r="G704" s="198"/>
      <c r="H704" s="93"/>
      <c r="I704" s="198"/>
      <c r="J704" s="93"/>
      <c r="K704" s="198"/>
      <c r="L704" s="93"/>
      <c r="M704" s="198"/>
      <c r="N704" s="93"/>
      <c r="O704" s="198"/>
      <c r="P704" s="93"/>
      <c r="Q704" s="198"/>
      <c r="R704" s="93"/>
      <c r="S704" s="93"/>
      <c r="T704" s="93"/>
      <c r="U704" s="116"/>
    </row>
    <row r="708" spans="5:21">
      <c r="E708" s="84"/>
      <c r="F708" s="85"/>
      <c r="G708" s="197"/>
      <c r="H708" s="85"/>
      <c r="I708" s="197"/>
      <c r="J708" s="85"/>
      <c r="K708" s="197"/>
      <c r="L708" s="85"/>
      <c r="M708" s="197"/>
      <c r="N708" s="85"/>
      <c r="O708" s="197"/>
      <c r="P708" s="85"/>
      <c r="Q708" s="197"/>
      <c r="R708" s="85"/>
      <c r="S708" s="85"/>
      <c r="T708" s="85"/>
      <c r="U708" s="106"/>
    </row>
    <row r="709" spans="5:21">
      <c r="E709" s="86"/>
      <c r="F709" s="1"/>
      <c r="H709" s="1"/>
      <c r="J709" s="1"/>
      <c r="L709" s="1"/>
      <c r="N709" s="1"/>
      <c r="P709" s="1"/>
      <c r="R709" s="1"/>
      <c r="T709" s="1"/>
      <c r="U709" s="107"/>
    </row>
    <row r="710" spans="5:21" ht="34.799999999999997">
      <c r="E710" s="86"/>
      <c r="F710" s="1"/>
      <c r="H710" s="513" t="s">
        <v>9</v>
      </c>
      <c r="I710" s="513"/>
      <c r="J710" s="513"/>
      <c r="K710" s="513"/>
      <c r="L710" s="513"/>
      <c r="M710" s="513"/>
      <c r="N710" s="513"/>
      <c r="O710" s="513"/>
      <c r="P710" s="513"/>
      <c r="Q710" s="513"/>
      <c r="R710" s="513"/>
      <c r="S710" s="513"/>
      <c r="T710" s="513"/>
      <c r="U710" s="107"/>
    </row>
    <row r="711" spans="5:21">
      <c r="E711" s="86"/>
      <c r="F711" s="1"/>
      <c r="H711" s="1"/>
      <c r="J711" s="1"/>
      <c r="L711" s="1"/>
      <c r="N711" s="1"/>
      <c r="P711" s="1"/>
      <c r="R711" s="1"/>
      <c r="T711" s="1"/>
      <c r="U711" s="107"/>
    </row>
    <row r="712" spans="5:21">
      <c r="E712" s="86"/>
      <c r="F712" s="20" t="s">
        <v>10</v>
      </c>
      <c r="G712" s="194"/>
      <c r="H712" s="22" t="s">
        <v>3</v>
      </c>
      <c r="I712" s="179"/>
      <c r="J712" s="94" t="s">
        <v>11</v>
      </c>
      <c r="K712" s="179"/>
      <c r="L712" s="31" t="s">
        <v>12</v>
      </c>
      <c r="M712" s="179"/>
      <c r="N712" s="38" t="s">
        <v>13</v>
      </c>
      <c r="O712" s="179"/>
      <c r="P712" s="39" t="s">
        <v>14</v>
      </c>
      <c r="Q712" s="179"/>
      <c r="R712" s="99" t="s">
        <v>15</v>
      </c>
      <c r="S712" s="29"/>
      <c r="T712" s="56" t="s">
        <v>16</v>
      </c>
      <c r="U712" s="107"/>
    </row>
    <row r="713" spans="5:21">
      <c r="E713" s="86"/>
      <c r="F713" s="117">
        <v>45306</v>
      </c>
      <c r="G713" s="195"/>
      <c r="H713" s="70">
        <v>8238.5</v>
      </c>
      <c r="I713" s="204"/>
      <c r="J713" s="70">
        <v>2535</v>
      </c>
      <c r="K713" s="204"/>
      <c r="L713" s="70">
        <v>2153</v>
      </c>
      <c r="M713" s="204"/>
      <c r="N713" s="70">
        <v>2078</v>
      </c>
      <c r="O713" s="204"/>
      <c r="P713" s="70">
        <v>24550</v>
      </c>
      <c r="Q713" s="204"/>
      <c r="R713" s="70">
        <v>16200</v>
      </c>
      <c r="S713" s="40"/>
      <c r="T713" s="108">
        <v>4.8543000000000003</v>
      </c>
      <c r="U713" s="107"/>
    </row>
    <row r="714" spans="5:21">
      <c r="E714" s="86"/>
      <c r="F714" s="69">
        <v>45307</v>
      </c>
      <c r="G714" s="195"/>
      <c r="H714" s="71">
        <v>8280</v>
      </c>
      <c r="I714" s="204"/>
      <c r="J714" s="71">
        <v>2518.5</v>
      </c>
      <c r="K714" s="204">
        <v>2143</v>
      </c>
      <c r="L714" s="71">
        <v>2158.5</v>
      </c>
      <c r="M714" s="204"/>
      <c r="N714" s="71">
        <v>2086</v>
      </c>
      <c r="O714" s="204"/>
      <c r="P714" s="71">
        <v>24500</v>
      </c>
      <c r="Q714" s="204"/>
      <c r="R714" s="71">
        <v>15880</v>
      </c>
      <c r="S714" s="40"/>
      <c r="T714" s="109">
        <v>4.8765000000000001</v>
      </c>
      <c r="U714" s="107"/>
    </row>
    <row r="715" spans="5:21">
      <c r="E715" s="86"/>
      <c r="F715" s="69">
        <v>45308</v>
      </c>
      <c r="G715" s="195"/>
      <c r="H715" s="71">
        <v>8230</v>
      </c>
      <c r="I715" s="204"/>
      <c r="J715" s="71">
        <v>2487</v>
      </c>
      <c r="K715" s="204">
        <v>0</v>
      </c>
      <c r="L715" s="71">
        <v>2142</v>
      </c>
      <c r="M715" s="204"/>
      <c r="N715" s="71">
        <v>2033</v>
      </c>
      <c r="O715" s="204"/>
      <c r="P715" s="71">
        <v>25025</v>
      </c>
      <c r="Q715" s="204"/>
      <c r="R715" s="71">
        <v>15765</v>
      </c>
      <c r="S715" s="40"/>
      <c r="T715" s="109">
        <v>4.9038000000000004</v>
      </c>
      <c r="U715" s="107"/>
    </row>
    <row r="716" spans="5:21">
      <c r="E716" s="86"/>
      <c r="F716" s="69">
        <v>45309</v>
      </c>
      <c r="G716" s="195"/>
      <c r="H716" s="71">
        <v>8189</v>
      </c>
      <c r="I716" s="204"/>
      <c r="J716" s="71">
        <v>2440.5</v>
      </c>
      <c r="K716" s="204">
        <v>2147</v>
      </c>
      <c r="L716" s="71">
        <v>2130.5</v>
      </c>
      <c r="M716" s="204"/>
      <c r="N716" s="71">
        <v>2030</v>
      </c>
      <c r="O716" s="204"/>
      <c r="P716" s="71">
        <v>25200</v>
      </c>
      <c r="Q716" s="204"/>
      <c r="R716" s="71">
        <v>15870</v>
      </c>
      <c r="S716" s="40"/>
      <c r="T716" s="109">
        <v>4.9345999999999997</v>
      </c>
      <c r="U716" s="107"/>
    </row>
    <row r="717" spans="5:21">
      <c r="E717" s="86"/>
      <c r="F717" s="72">
        <v>45310</v>
      </c>
      <c r="G717" s="195"/>
      <c r="H717" s="73">
        <v>8275</v>
      </c>
      <c r="I717" s="204"/>
      <c r="J717" s="73">
        <v>2459</v>
      </c>
      <c r="K717" s="204">
        <v>2166</v>
      </c>
      <c r="L717" s="73">
        <v>2122</v>
      </c>
      <c r="M717" s="204"/>
      <c r="N717" s="73">
        <v>2077</v>
      </c>
      <c r="O717" s="204">
        <v>27925</v>
      </c>
      <c r="P717" s="73">
        <v>25550</v>
      </c>
      <c r="Q717" s="204"/>
      <c r="R717" s="73">
        <v>15935</v>
      </c>
      <c r="S717" s="40"/>
      <c r="T717" s="110">
        <v>4.9402999999999997</v>
      </c>
      <c r="U717" s="107"/>
    </row>
    <row r="718" spans="5:21">
      <c r="E718" s="86"/>
      <c r="F718" s="1"/>
      <c r="H718" s="1"/>
      <c r="J718" s="1"/>
      <c r="L718" s="1"/>
      <c r="N718" s="1"/>
      <c r="P718" s="1"/>
      <c r="R718" s="1"/>
      <c r="T718" s="111"/>
      <c r="U718" s="107"/>
    </row>
    <row r="719" spans="5:21">
      <c r="E719" s="86"/>
      <c r="F719" s="28" t="s">
        <v>17</v>
      </c>
      <c r="G719" s="179"/>
      <c r="H719" s="74">
        <v>8242.5</v>
      </c>
      <c r="I719" s="194"/>
      <c r="J719" s="74">
        <f>AVERAGE(J713:J717)</f>
        <v>2488</v>
      </c>
      <c r="K719" s="194"/>
      <c r="L719" s="74">
        <f>AVERAGE(L713:L717)</f>
        <v>2141.1999999999998</v>
      </c>
      <c r="M719" s="194"/>
      <c r="N719" s="74">
        <f>AVERAGE(N713:N717)</f>
        <v>2060.8000000000002</v>
      </c>
      <c r="O719" s="194"/>
      <c r="P719" s="74">
        <f>AVERAGE(P713:P717)</f>
        <v>24965</v>
      </c>
      <c r="Q719" s="194"/>
      <c r="R719" s="74">
        <f>AVERAGE(R713:R717)</f>
        <v>15930</v>
      </c>
      <c r="S719" s="21"/>
      <c r="T719" s="112">
        <f>AVERAGE(T713:T717)</f>
        <v>4.9019000000000004</v>
      </c>
      <c r="U719" s="107"/>
    </row>
    <row r="720" spans="5:21">
      <c r="E720" s="86"/>
      <c r="F720" s="29"/>
      <c r="G720" s="179"/>
      <c r="H720" s="29"/>
      <c r="I720" s="179"/>
      <c r="J720" s="29"/>
      <c r="K720" s="179"/>
      <c r="L720" s="29"/>
      <c r="M720" s="179"/>
      <c r="N720" s="29"/>
      <c r="O720" s="179"/>
      <c r="P720" s="29"/>
      <c r="Q720" s="179"/>
      <c r="R720" s="29"/>
      <c r="S720" s="29"/>
      <c r="T720" s="79"/>
      <c r="U720" s="107"/>
    </row>
    <row r="721" spans="5:21" ht="15.6">
      <c r="E721" s="86"/>
      <c r="F721" s="87" t="s">
        <v>18</v>
      </c>
      <c r="G721" s="173"/>
      <c r="H721" s="88">
        <f>H719*T719*0.001</f>
        <v>40.403910750000001</v>
      </c>
      <c r="I721" s="209"/>
      <c r="J721" s="88">
        <f>J719*T719*0.001</f>
        <v>12.1959272</v>
      </c>
      <c r="K721" s="209"/>
      <c r="L721" s="88">
        <f>L719*T719*0.001</f>
        <v>10.49594828</v>
      </c>
      <c r="M721" s="209"/>
      <c r="N721" s="88">
        <f>N719*T719*0.001</f>
        <v>10.101835520000003</v>
      </c>
      <c r="O721" s="209"/>
      <c r="P721" s="88">
        <f>P719*T719*0.001</f>
        <v>122.37593350000002</v>
      </c>
      <c r="Q721" s="209"/>
      <c r="R721" s="88">
        <f>R719*T719*0.001</f>
        <v>78.087267000000011</v>
      </c>
      <c r="S721" s="29"/>
      <c r="T721" s="79"/>
      <c r="U721" s="107"/>
    </row>
    <row r="722" spans="5:21">
      <c r="E722" s="86"/>
      <c r="F722" s="29"/>
      <c r="G722" s="179"/>
      <c r="H722" s="79"/>
      <c r="I722" s="210"/>
      <c r="J722" s="79"/>
      <c r="K722" s="210"/>
      <c r="L722" s="79"/>
      <c r="M722" s="210"/>
      <c r="N722" s="79"/>
      <c r="O722" s="210"/>
      <c r="P722" s="79"/>
      <c r="Q722" s="210"/>
      <c r="R722" s="79"/>
      <c r="S722" s="29"/>
      <c r="T722" s="79"/>
      <c r="U722" s="107"/>
    </row>
    <row r="723" spans="5:21">
      <c r="E723" s="86"/>
      <c r="F723" s="31" t="s">
        <v>19</v>
      </c>
      <c r="G723" s="179"/>
      <c r="H723" s="78">
        <v>40.57</v>
      </c>
      <c r="I723" s="210"/>
      <c r="J723" s="78">
        <f>J667*T667*0.001</f>
        <v>12.187769232000001</v>
      </c>
      <c r="K723" s="210"/>
      <c r="L723" s="78">
        <f>L667*T667*0.001</f>
        <v>10.74054495</v>
      </c>
      <c r="M723" s="210"/>
      <c r="N723" s="78">
        <f>N667*T667*0.001</f>
        <v>10.035750146</v>
      </c>
      <c r="O723" s="210"/>
      <c r="P723" s="78">
        <f>P667*T667*0.001</f>
        <v>118.6469755</v>
      </c>
      <c r="Q723" s="210"/>
      <c r="R723" s="78">
        <f>R667*T667*0.001</f>
        <v>78.578266740000004</v>
      </c>
      <c r="S723" s="40"/>
      <c r="T723" s="113">
        <f>AVERAGE(T661:T665)</f>
        <v>4.8876200000000001</v>
      </c>
      <c r="U723" s="107"/>
    </row>
    <row r="724" spans="5:21" ht="15" thickBot="1">
      <c r="E724" s="86"/>
      <c r="F724" s="29"/>
      <c r="G724" s="179"/>
      <c r="H724" s="79"/>
      <c r="I724" s="210"/>
      <c r="J724" s="79"/>
      <c r="K724" s="210"/>
      <c r="L724" s="79"/>
      <c r="M724" s="210"/>
      <c r="N724" s="79"/>
      <c r="O724" s="210"/>
      <c r="P724" s="79"/>
      <c r="Q724" s="210"/>
      <c r="R724" s="79"/>
      <c r="S724" s="40"/>
      <c r="T724" s="114"/>
      <c r="U724" s="107"/>
    </row>
    <row r="725" spans="5:21" ht="15" thickBot="1">
      <c r="E725" s="86"/>
      <c r="F725" s="89" t="s">
        <v>27</v>
      </c>
      <c r="G725" s="179"/>
      <c r="H725" s="81">
        <f>(H669-H671)/H671</f>
        <v>-1.0990281278364957E-2</v>
      </c>
      <c r="I725" s="211"/>
      <c r="J725" s="81">
        <f>(J669-J671)/J671</f>
        <v>-2.5625945179104104E-2</v>
      </c>
      <c r="K725" s="211"/>
      <c r="L725" s="81">
        <f>(L669-L671)/L671</f>
        <v>-2.9090855364489535E-2</v>
      </c>
      <c r="M725" s="211"/>
      <c r="N725" s="81">
        <f>(N669-N671)/N671</f>
        <v>1.3564627752918274E-2</v>
      </c>
      <c r="O725" s="211"/>
      <c r="P725" s="81">
        <f>(P669-P671)/P671</f>
        <v>-2.3521009764065428E-2</v>
      </c>
      <c r="Q725" s="211"/>
      <c r="R725" s="81">
        <f>(R669-R671)/R671</f>
        <v>-4.736013743305398E-3</v>
      </c>
      <c r="S725" s="95"/>
      <c r="T725" s="81">
        <f>(T667-T671)/T671</f>
        <v>-1.1454613266302044E-3</v>
      </c>
      <c r="U725" s="107"/>
    </row>
    <row r="726" spans="5:21" ht="15" thickBot="1">
      <c r="E726" s="86"/>
      <c r="F726" s="29"/>
      <c r="G726" s="179"/>
      <c r="H726" s="79"/>
      <c r="I726" s="210"/>
      <c r="J726" s="79"/>
      <c r="K726" s="210"/>
      <c r="L726" s="79"/>
      <c r="M726" s="210"/>
      <c r="N726" s="79"/>
      <c r="O726" s="210"/>
      <c r="P726" s="79"/>
      <c r="Q726" s="210"/>
      <c r="R726" s="79"/>
      <c r="S726" s="29"/>
      <c r="T726" s="79"/>
      <c r="U726" s="107"/>
    </row>
    <row r="727" spans="5:21" ht="15" thickBot="1">
      <c r="E727" s="86"/>
      <c r="F727" s="80" t="s">
        <v>26</v>
      </c>
      <c r="G727" s="179"/>
      <c r="H727" s="90">
        <f>(H721-H723)/H723</f>
        <v>-4.0938932708897919E-3</v>
      </c>
      <c r="I727" s="212"/>
      <c r="J727" s="97">
        <f>(J721-J723)/J723</f>
        <v>6.6935694668221924E-4</v>
      </c>
      <c r="K727" s="212"/>
      <c r="L727" s="97">
        <f>(L721-L723)/L723</f>
        <v>-2.277320854189991E-2</v>
      </c>
      <c r="M727" s="212"/>
      <c r="N727" s="97">
        <f>(N721-N723)/N723</f>
        <v>6.5849959433618988E-3</v>
      </c>
      <c r="O727" s="212"/>
      <c r="P727" s="97">
        <f>(P721-P723)/P723</f>
        <v>3.142901860148993E-2</v>
      </c>
      <c r="Q727" s="212"/>
      <c r="R727" s="97">
        <f>(R721-R723)/R723</f>
        <v>-6.2485437815091253E-3</v>
      </c>
      <c r="S727" s="115"/>
      <c r="T727" s="97">
        <f>(T719-T723)/T723</f>
        <v>2.9216673964015806E-3</v>
      </c>
      <c r="U727" s="107"/>
    </row>
    <row r="728" spans="5:21" ht="15" thickBot="1">
      <c r="E728" s="86"/>
      <c r="F728" s="1"/>
      <c r="H728" s="1"/>
      <c r="J728" s="1"/>
      <c r="L728" s="1"/>
      <c r="N728" s="1"/>
      <c r="P728" s="1"/>
      <c r="R728" s="1"/>
      <c r="T728" s="1"/>
      <c r="U728" s="107"/>
    </row>
    <row r="729" spans="5:21" ht="15" thickBot="1">
      <c r="E729" s="86"/>
      <c r="F729" s="80" t="s">
        <v>28</v>
      </c>
      <c r="H729" s="91">
        <f>H721-H723+IF(H721&gt;H723,H721&lt;H723)</f>
        <v>-0.16608924999999886</v>
      </c>
      <c r="I729" s="213"/>
      <c r="J729" s="91">
        <f>J721-J723</f>
        <v>8.1579679999990162E-3</v>
      </c>
      <c r="K729" s="213"/>
      <c r="L729" s="91">
        <f>L721-L723</f>
        <v>-0.24459666999999996</v>
      </c>
      <c r="M729" s="213"/>
      <c r="N729" s="91">
        <f>N721-N723</f>
        <v>6.6085374000003583E-2</v>
      </c>
      <c r="O729" s="213"/>
      <c r="P729" s="91">
        <f>P721-P723</f>
        <v>3.72895800000002</v>
      </c>
      <c r="Q729" s="213"/>
      <c r="R729" s="91">
        <f>R721-R723</f>
        <v>-0.49099973999999236</v>
      </c>
      <c r="S729" s="98"/>
      <c r="T729" s="91">
        <f>T719-T723</f>
        <v>1.4280000000000292E-2</v>
      </c>
      <c r="U729" s="107"/>
    </row>
    <row r="730" spans="5:21" ht="15" thickBot="1">
      <c r="E730" s="92"/>
      <c r="F730" s="93"/>
      <c r="G730" s="198"/>
      <c r="H730" s="93"/>
      <c r="I730" s="198"/>
      <c r="J730" s="93"/>
      <c r="K730" s="198"/>
      <c r="L730" s="93"/>
      <c r="M730" s="198"/>
      <c r="N730" s="93"/>
      <c r="O730" s="198"/>
      <c r="P730" s="93"/>
      <c r="Q730" s="198"/>
      <c r="R730" s="93"/>
      <c r="S730" s="93"/>
      <c r="T730" s="93"/>
      <c r="U730" s="116"/>
    </row>
    <row r="734" spans="5:21">
      <c r="E734" s="84"/>
      <c r="F734" s="85"/>
      <c r="G734" s="197"/>
      <c r="H734" s="85"/>
      <c r="I734" s="197"/>
      <c r="J734" s="85"/>
      <c r="K734" s="197"/>
      <c r="L734" s="85"/>
      <c r="M734" s="197"/>
      <c r="N734" s="85"/>
      <c r="O734" s="197"/>
      <c r="P734" s="85"/>
      <c r="Q734" s="197"/>
      <c r="R734" s="85"/>
      <c r="S734" s="85"/>
      <c r="T734" s="85"/>
      <c r="U734" s="106"/>
    </row>
    <row r="735" spans="5:21">
      <c r="E735" s="86"/>
      <c r="F735" s="1"/>
      <c r="H735" s="1"/>
      <c r="J735" s="1"/>
      <c r="L735" s="1"/>
      <c r="N735" s="1"/>
      <c r="P735" s="1"/>
      <c r="R735" s="1"/>
      <c r="T735" s="1"/>
      <c r="U735" s="107"/>
    </row>
    <row r="736" spans="5:21" ht="34.799999999999997">
      <c r="E736" s="86"/>
      <c r="F736" s="1"/>
      <c r="H736" s="513" t="s">
        <v>9</v>
      </c>
      <c r="I736" s="513"/>
      <c r="J736" s="513"/>
      <c r="K736" s="513"/>
      <c r="L736" s="513"/>
      <c r="M736" s="513"/>
      <c r="N736" s="513"/>
      <c r="O736" s="513"/>
      <c r="P736" s="513"/>
      <c r="Q736" s="513"/>
      <c r="R736" s="513"/>
      <c r="S736" s="513"/>
      <c r="T736" s="513"/>
      <c r="U736" s="107"/>
    </row>
    <row r="737" spans="5:21">
      <c r="E737" s="86"/>
      <c r="F737" s="1"/>
      <c r="H737" s="1"/>
      <c r="J737" s="1"/>
      <c r="L737" s="1"/>
      <c r="N737" s="1"/>
      <c r="P737" s="1"/>
      <c r="R737" s="1"/>
      <c r="T737" s="1"/>
      <c r="U737" s="107"/>
    </row>
    <row r="738" spans="5:21">
      <c r="E738" s="86"/>
      <c r="F738" s="20" t="s">
        <v>10</v>
      </c>
      <c r="G738" s="194"/>
      <c r="H738" s="22" t="s">
        <v>3</v>
      </c>
      <c r="I738" s="179"/>
      <c r="J738" s="94" t="s">
        <v>11</v>
      </c>
      <c r="K738" s="179"/>
      <c r="L738" s="31" t="s">
        <v>12</v>
      </c>
      <c r="M738" s="179"/>
      <c r="N738" s="38" t="s">
        <v>13</v>
      </c>
      <c r="O738" s="179"/>
      <c r="P738" s="39" t="s">
        <v>14</v>
      </c>
      <c r="Q738" s="179"/>
      <c r="R738" s="99" t="s">
        <v>15</v>
      </c>
      <c r="S738" s="29"/>
      <c r="T738" s="56" t="s">
        <v>16</v>
      </c>
      <c r="U738" s="107"/>
    </row>
    <row r="739" spans="5:21">
      <c r="E739" s="86"/>
      <c r="F739" s="117">
        <v>45313</v>
      </c>
      <c r="G739" s="195"/>
      <c r="H739" s="70">
        <v>8254.5</v>
      </c>
      <c r="I739" s="204"/>
      <c r="J739" s="70">
        <v>2438.5</v>
      </c>
      <c r="K739" s="204"/>
      <c r="L739" s="70">
        <v>2110</v>
      </c>
      <c r="M739" s="204"/>
      <c r="N739" s="70">
        <v>2087</v>
      </c>
      <c r="O739" s="204"/>
      <c r="P739" s="70">
        <v>25375</v>
      </c>
      <c r="Q739" s="204"/>
      <c r="R739" s="70">
        <v>15785</v>
      </c>
      <c r="S739" s="40"/>
      <c r="T739" s="108">
        <v>4.9222999999999999</v>
      </c>
      <c r="U739" s="107"/>
    </row>
    <row r="740" spans="5:21">
      <c r="E740" s="86"/>
      <c r="F740" s="69">
        <v>45314</v>
      </c>
      <c r="G740" s="195"/>
      <c r="H740" s="71">
        <v>8283.5</v>
      </c>
      <c r="I740" s="204"/>
      <c r="J740" s="71">
        <v>2496</v>
      </c>
      <c r="K740" s="204">
        <v>2143</v>
      </c>
      <c r="L740" s="71">
        <v>2145</v>
      </c>
      <c r="M740" s="204"/>
      <c r="N740" s="71">
        <v>2162</v>
      </c>
      <c r="O740" s="204"/>
      <c r="P740" s="71">
        <v>26000</v>
      </c>
      <c r="Q740" s="204"/>
      <c r="R740" s="71">
        <v>16010</v>
      </c>
      <c r="S740" s="40"/>
      <c r="T740" s="109">
        <v>4.9489999999999998</v>
      </c>
      <c r="U740" s="107"/>
    </row>
    <row r="741" spans="5:21">
      <c r="E741" s="86"/>
      <c r="F741" s="69">
        <v>45315</v>
      </c>
      <c r="G741" s="195"/>
      <c r="H741" s="71">
        <v>8460</v>
      </c>
      <c r="I741" s="204"/>
      <c r="J741" s="71">
        <v>2564.5</v>
      </c>
      <c r="K741" s="204">
        <v>0</v>
      </c>
      <c r="L741" s="71">
        <v>2207.5</v>
      </c>
      <c r="M741" s="204"/>
      <c r="N741" s="71">
        <v>2175.5</v>
      </c>
      <c r="O741" s="204"/>
      <c r="P741" s="71">
        <v>26350</v>
      </c>
      <c r="Q741" s="204"/>
      <c r="R741" s="71">
        <v>16240</v>
      </c>
      <c r="S741" s="40"/>
      <c r="T741" s="109">
        <v>4.9714999999999998</v>
      </c>
      <c r="U741" s="107"/>
    </row>
    <row r="742" spans="5:21">
      <c r="E742" s="86"/>
      <c r="F742" s="69">
        <v>45316</v>
      </c>
      <c r="G742" s="195"/>
      <c r="H742" s="71">
        <v>8486</v>
      </c>
      <c r="I742" s="204"/>
      <c r="J742" s="71">
        <v>2595</v>
      </c>
      <c r="K742" s="204">
        <v>2147</v>
      </c>
      <c r="L742" s="71">
        <v>2188.5</v>
      </c>
      <c r="M742" s="204"/>
      <c r="N742" s="71">
        <v>2169</v>
      </c>
      <c r="O742" s="204"/>
      <c r="P742" s="71">
        <v>26450</v>
      </c>
      <c r="Q742" s="204"/>
      <c r="R742" s="71">
        <v>16360</v>
      </c>
      <c r="S742" s="40"/>
      <c r="T742" s="109">
        <v>4.9192</v>
      </c>
      <c r="U742" s="107"/>
    </row>
    <row r="743" spans="5:21">
      <c r="E743" s="86"/>
      <c r="F743" s="72">
        <v>45317</v>
      </c>
      <c r="G743" s="195"/>
      <c r="H743" s="73">
        <v>8447</v>
      </c>
      <c r="I743" s="204"/>
      <c r="J743" s="73">
        <v>2582</v>
      </c>
      <c r="K743" s="204">
        <v>2166</v>
      </c>
      <c r="L743" s="73">
        <v>2212</v>
      </c>
      <c r="M743" s="204"/>
      <c r="N743" s="73">
        <v>2149</v>
      </c>
      <c r="O743" s="204">
        <v>27925</v>
      </c>
      <c r="P743" s="73">
        <v>26550</v>
      </c>
      <c r="Q743" s="204"/>
      <c r="R743" s="73">
        <v>16535</v>
      </c>
      <c r="S743" s="40"/>
      <c r="T743" s="110">
        <v>4.9231999999999996</v>
      </c>
      <c r="U743" s="107"/>
    </row>
    <row r="744" spans="5:21">
      <c r="E744" s="86"/>
      <c r="F744" s="1"/>
      <c r="H744" s="1"/>
      <c r="J744" s="1"/>
      <c r="L744" s="1"/>
      <c r="N744" s="1"/>
      <c r="P744" s="1"/>
      <c r="R744" s="1"/>
      <c r="T744" s="111"/>
      <c r="U744" s="107"/>
    </row>
    <row r="745" spans="5:21">
      <c r="E745" s="86"/>
      <c r="F745" s="28" t="s">
        <v>17</v>
      </c>
      <c r="G745" s="179"/>
      <c r="H745" s="74">
        <f>AVERAGE(H687:H691)</f>
        <v>8242.5</v>
      </c>
      <c r="I745" s="194"/>
      <c r="J745" s="74">
        <f>AVERAGE(J739:J743)</f>
        <v>2535.1999999999998</v>
      </c>
      <c r="K745" s="194"/>
      <c r="L745" s="74">
        <f>AVERAGE(L739:L743)</f>
        <v>2172.6</v>
      </c>
      <c r="M745" s="194"/>
      <c r="N745" s="74">
        <f>AVERAGE(N739:N743)</f>
        <v>2148.5</v>
      </c>
      <c r="O745" s="194"/>
      <c r="P745" s="74">
        <f>AVERAGE(P739:P743)</f>
        <v>26145</v>
      </c>
      <c r="Q745" s="194"/>
      <c r="R745" s="74">
        <f>AVERAGE(R739:R743)</f>
        <v>16186</v>
      </c>
      <c r="S745" s="21"/>
      <c r="T745" s="112">
        <f>AVERAGE(T739:T743)</f>
        <v>4.9370400000000005</v>
      </c>
      <c r="U745" s="107"/>
    </row>
    <row r="746" spans="5:21">
      <c r="E746" s="86"/>
      <c r="F746" s="29"/>
      <c r="G746" s="179"/>
      <c r="H746" s="29"/>
      <c r="I746" s="179"/>
      <c r="J746" s="29"/>
      <c r="K746" s="179"/>
      <c r="L746" s="29"/>
      <c r="M746" s="179"/>
      <c r="N746" s="29"/>
      <c r="O746" s="179"/>
      <c r="P746" s="29"/>
      <c r="Q746" s="179"/>
      <c r="R746" s="29"/>
      <c r="S746" s="29"/>
      <c r="T746" s="79"/>
      <c r="U746" s="107"/>
    </row>
    <row r="747" spans="5:21" ht="15.6">
      <c r="E747" s="86"/>
      <c r="F747" s="87" t="s">
        <v>18</v>
      </c>
      <c r="G747" s="173"/>
      <c r="H747" s="88">
        <f>H745*T745*0.001</f>
        <v>40.693552200000006</v>
      </c>
      <c r="I747" s="209"/>
      <c r="J747" s="88">
        <f>J745*T745*0.001</f>
        <v>12.516383808</v>
      </c>
      <c r="K747" s="209"/>
      <c r="L747" s="88">
        <f>L745*T745*0.001</f>
        <v>10.726213104000001</v>
      </c>
      <c r="M747" s="209"/>
      <c r="N747" s="88">
        <f>N745*T745*0.001</f>
        <v>10.607230440000002</v>
      </c>
      <c r="O747" s="209"/>
      <c r="P747" s="88">
        <f>P745*T745*0.001</f>
        <v>129.07891080000002</v>
      </c>
      <c r="Q747" s="209"/>
      <c r="R747" s="88">
        <f>R745*T745*0.001</f>
        <v>79.910929440000004</v>
      </c>
      <c r="S747" s="29"/>
      <c r="T747" s="79"/>
      <c r="U747" s="107"/>
    </row>
    <row r="748" spans="5:21">
      <c r="E748" s="86"/>
      <c r="F748" s="29"/>
      <c r="G748" s="179"/>
      <c r="H748" s="79"/>
      <c r="I748" s="210"/>
      <c r="J748" s="79"/>
      <c r="K748" s="210"/>
      <c r="L748" s="79"/>
      <c r="M748" s="210"/>
      <c r="N748" s="79"/>
      <c r="O748" s="210"/>
      <c r="P748" s="79"/>
      <c r="Q748" s="210"/>
      <c r="R748" s="79"/>
      <c r="S748" s="29"/>
      <c r="T748" s="79"/>
      <c r="U748" s="107"/>
    </row>
    <row r="749" spans="5:21">
      <c r="E749" s="86"/>
      <c r="F749" s="31" t="s">
        <v>19</v>
      </c>
      <c r="G749" s="179"/>
      <c r="H749" s="78">
        <f>H719*T719*0.001</f>
        <v>40.403910750000001</v>
      </c>
      <c r="I749" s="210"/>
      <c r="J749" s="78">
        <f>J719*T719*0.001</f>
        <v>12.1959272</v>
      </c>
      <c r="K749" s="210"/>
      <c r="L749" s="78">
        <f>L719*T719*0.001</f>
        <v>10.49594828</v>
      </c>
      <c r="M749" s="210"/>
      <c r="N749" s="78">
        <f>N719*T719*0.001</f>
        <v>10.101835520000003</v>
      </c>
      <c r="O749" s="210"/>
      <c r="P749" s="78">
        <f>P719*T719*0.001</f>
        <v>122.37593350000002</v>
      </c>
      <c r="Q749" s="210"/>
      <c r="R749" s="78">
        <f>R719*T719*0.001</f>
        <v>78.087267000000011</v>
      </c>
      <c r="S749" s="40"/>
      <c r="T749" s="113">
        <f>AVERAGE(T687:T691)</f>
        <v>4.9019000000000004</v>
      </c>
      <c r="U749" s="107"/>
    </row>
    <row r="750" spans="5:21" ht="15" thickBot="1">
      <c r="E750" s="86"/>
      <c r="F750" s="29"/>
      <c r="G750" s="179"/>
      <c r="H750" s="79"/>
      <c r="I750" s="210"/>
      <c r="J750" s="79"/>
      <c r="K750" s="210"/>
      <c r="L750" s="79"/>
      <c r="M750" s="210"/>
      <c r="N750" s="79"/>
      <c r="O750" s="210"/>
      <c r="P750" s="79"/>
      <c r="Q750" s="210"/>
      <c r="R750" s="79"/>
      <c r="S750" s="40"/>
      <c r="T750" s="114"/>
      <c r="U750" s="107"/>
    </row>
    <row r="751" spans="5:21" ht="15" thickBot="1">
      <c r="E751" s="86"/>
      <c r="F751" s="89" t="s">
        <v>27</v>
      </c>
      <c r="G751" s="179"/>
      <c r="H751" s="81">
        <f>(H721-H723)/H723</f>
        <v>-4.0938932708897919E-3</v>
      </c>
      <c r="I751" s="211"/>
      <c r="J751" s="81">
        <f>(J721-J723)/J723</f>
        <v>6.6935694668221924E-4</v>
      </c>
      <c r="K751" s="211"/>
      <c r="L751" s="81">
        <f>(L721-L723)/L723</f>
        <v>-2.277320854189991E-2</v>
      </c>
      <c r="M751" s="211"/>
      <c r="N751" s="81">
        <f>(N721-N723)/N723</f>
        <v>6.5849959433618988E-3</v>
      </c>
      <c r="O751" s="211"/>
      <c r="P751" s="81">
        <f>(P721-P723)/P723</f>
        <v>3.142901860148993E-2</v>
      </c>
      <c r="Q751" s="211"/>
      <c r="R751" s="81">
        <f>(R721-R723)/R723</f>
        <v>-6.2485437815091253E-3</v>
      </c>
      <c r="S751" s="95"/>
      <c r="T751" s="81">
        <f>(T693-T697)/T697</f>
        <v>2.925771339716921E-3</v>
      </c>
      <c r="U751" s="107"/>
    </row>
    <row r="752" spans="5:21" ht="15" thickBot="1">
      <c r="E752" s="86"/>
      <c r="F752" s="29"/>
      <c r="G752" s="179"/>
      <c r="H752" s="79"/>
      <c r="I752" s="210"/>
      <c r="J752" s="79"/>
      <c r="K752" s="210"/>
      <c r="L752" s="79"/>
      <c r="M752" s="210"/>
      <c r="N752" s="79"/>
      <c r="O752" s="210"/>
      <c r="P752" s="79"/>
      <c r="Q752" s="210"/>
      <c r="R752" s="79"/>
      <c r="S752" s="29"/>
      <c r="T752" s="79"/>
      <c r="U752" s="107"/>
    </row>
    <row r="753" spans="5:24" ht="15" thickBot="1">
      <c r="E753" s="86"/>
      <c r="F753" s="80" t="s">
        <v>26</v>
      </c>
      <c r="G753" s="179"/>
      <c r="H753" s="90">
        <f>(H747-H749)/H749</f>
        <v>7.1686488912463715E-3</v>
      </c>
      <c r="I753" s="212"/>
      <c r="J753" s="97">
        <f>(J747-J749)/J749</f>
        <v>2.6275706860565767E-2</v>
      </c>
      <c r="K753" s="212"/>
      <c r="L753" s="97">
        <f>(L747-L749)/L749</f>
        <v>2.193844880493263E-2</v>
      </c>
      <c r="M753" s="212"/>
      <c r="N753" s="97">
        <f>(N747-N749)/N749</f>
        <v>5.0030008803786045E-2</v>
      </c>
      <c r="O753" s="212"/>
      <c r="P753" s="97">
        <f>(P747-P749)/P749</f>
        <v>5.4773656129045993E-2</v>
      </c>
      <c r="Q753" s="212"/>
      <c r="R753" s="97">
        <f>(R747-R749)/R749</f>
        <v>2.3354158879705603E-2</v>
      </c>
      <c r="S753" s="115"/>
      <c r="T753" s="97">
        <f>(T745-T749)/T749</f>
        <v>7.1686488912462857E-3</v>
      </c>
      <c r="U753" s="107"/>
    </row>
    <row r="754" spans="5:24" ht="15" thickBot="1">
      <c r="E754" s="86"/>
      <c r="F754" s="1"/>
      <c r="H754" s="1"/>
      <c r="J754" s="1"/>
      <c r="L754" s="1"/>
      <c r="N754" s="1"/>
      <c r="P754" s="1"/>
      <c r="R754" s="1"/>
      <c r="T754" s="1"/>
      <c r="U754" s="107"/>
    </row>
    <row r="755" spans="5:24" ht="15" thickBot="1">
      <c r="E755" s="86"/>
      <c r="F755" s="80" t="s">
        <v>28</v>
      </c>
      <c r="H755" s="91">
        <f>H747-H749+IF(H747&gt;H749,H747&lt;H749)</f>
        <v>0.28964145000000485</v>
      </c>
      <c r="I755" s="213"/>
      <c r="J755" s="91">
        <f>J747-J749</f>
        <v>0.32045660800000064</v>
      </c>
      <c r="K755" s="213"/>
      <c r="L755" s="91">
        <f>L747-L749</f>
        <v>0.2302648240000007</v>
      </c>
      <c r="M755" s="213"/>
      <c r="N755" s="91">
        <f>N747-N749</f>
        <v>0.50539491999999875</v>
      </c>
      <c r="O755" s="213"/>
      <c r="P755" s="91">
        <f>P747-P749</f>
        <v>6.7029773000000006</v>
      </c>
      <c r="Q755" s="213"/>
      <c r="R755" s="91">
        <f>R747-R749</f>
        <v>1.8236624399999926</v>
      </c>
      <c r="S755" s="98"/>
      <c r="T755" s="91">
        <f>T745-T749</f>
        <v>3.5140000000000171E-2</v>
      </c>
      <c r="U755" s="107"/>
    </row>
    <row r="756" spans="5:24" ht="15" thickBot="1">
      <c r="E756" s="92"/>
      <c r="F756" s="93"/>
      <c r="G756" s="198"/>
      <c r="H756" s="93"/>
      <c r="I756" s="198"/>
      <c r="J756" s="93"/>
      <c r="K756" s="198"/>
      <c r="L756" s="93"/>
      <c r="M756" s="198"/>
      <c r="N756" s="93"/>
      <c r="O756" s="198"/>
      <c r="P756" s="93"/>
      <c r="Q756" s="198"/>
      <c r="R756" s="93"/>
      <c r="S756" s="93"/>
      <c r="T756" s="93"/>
      <c r="U756" s="116"/>
    </row>
    <row r="760" spans="5:24">
      <c r="E760" s="84"/>
      <c r="F760" s="85"/>
      <c r="G760" s="197"/>
      <c r="H760" s="85"/>
      <c r="I760" s="197"/>
      <c r="J760" s="85"/>
      <c r="K760" s="197"/>
      <c r="L760" s="85"/>
      <c r="M760" s="197"/>
      <c r="N760" s="85"/>
      <c r="O760" s="197"/>
      <c r="P760" s="85"/>
      <c r="Q760" s="197"/>
      <c r="R760" s="85"/>
      <c r="S760" s="85"/>
      <c r="T760" s="85"/>
      <c r="U760" s="106"/>
    </row>
    <row r="761" spans="5:24">
      <c r="E761" s="86"/>
      <c r="F761" s="1"/>
      <c r="H761" s="1"/>
      <c r="J761" s="1"/>
      <c r="L761" s="1"/>
      <c r="N761" s="1"/>
      <c r="P761" s="1"/>
      <c r="R761" s="1"/>
      <c r="T761" s="1"/>
      <c r="U761" s="107"/>
    </row>
    <row r="762" spans="5:24" ht="34.799999999999997">
      <c r="E762" s="86"/>
      <c r="F762" s="1"/>
      <c r="H762" s="513" t="s">
        <v>9</v>
      </c>
      <c r="I762" s="513"/>
      <c r="J762" s="513"/>
      <c r="K762" s="513"/>
      <c r="L762" s="513"/>
      <c r="M762" s="513"/>
      <c r="N762" s="513"/>
      <c r="O762" s="513"/>
      <c r="P762" s="513"/>
      <c r="Q762" s="513"/>
      <c r="R762" s="513"/>
      <c r="S762" s="513"/>
      <c r="T762" s="513"/>
      <c r="U762" s="107"/>
    </row>
    <row r="763" spans="5:24">
      <c r="E763" s="86"/>
      <c r="F763" s="1"/>
      <c r="H763" s="1"/>
      <c r="J763" s="1"/>
      <c r="L763" s="1"/>
      <c r="N763" s="1"/>
      <c r="P763" s="1"/>
      <c r="R763" s="1"/>
      <c r="T763" s="1"/>
      <c r="U763" s="107"/>
    </row>
    <row r="764" spans="5:24">
      <c r="E764" s="86"/>
      <c r="F764" s="20" t="s">
        <v>10</v>
      </c>
      <c r="G764" s="194"/>
      <c r="H764" s="22" t="s">
        <v>3</v>
      </c>
      <c r="I764" s="179"/>
      <c r="J764" s="94" t="s">
        <v>11</v>
      </c>
      <c r="K764" s="179"/>
      <c r="L764" s="31" t="s">
        <v>12</v>
      </c>
      <c r="M764" s="179"/>
      <c r="N764" s="38" t="s">
        <v>13</v>
      </c>
      <c r="O764" s="179"/>
      <c r="P764" s="39" t="s">
        <v>14</v>
      </c>
      <c r="Q764" s="179"/>
      <c r="R764" s="99" t="s">
        <v>15</v>
      </c>
      <c r="S764" s="29"/>
      <c r="T764" s="56" t="s">
        <v>16</v>
      </c>
      <c r="U764" s="107"/>
    </row>
    <row r="765" spans="5:24">
      <c r="E765" s="86"/>
      <c r="F765" s="117">
        <v>45320</v>
      </c>
      <c r="G765" s="195"/>
      <c r="H765" s="70">
        <v>8421</v>
      </c>
      <c r="I765" s="204"/>
      <c r="J765" s="70">
        <v>2566</v>
      </c>
      <c r="K765" s="204"/>
      <c r="L765" s="70">
        <v>2214</v>
      </c>
      <c r="M765" s="204"/>
      <c r="N765" s="70">
        <v>2180</v>
      </c>
      <c r="O765" s="204"/>
      <c r="P765" s="70">
        <v>26350</v>
      </c>
      <c r="Q765" s="204"/>
      <c r="R765" s="70">
        <v>16285</v>
      </c>
      <c r="S765" s="40"/>
      <c r="T765" s="108">
        <v>4.9124999999999996</v>
      </c>
      <c r="U765" s="107"/>
      <c r="X765" t="s">
        <v>35</v>
      </c>
    </row>
    <row r="766" spans="5:24">
      <c r="E766" s="86"/>
      <c r="F766" s="69">
        <v>45321</v>
      </c>
      <c r="G766" s="195"/>
      <c r="H766" s="71">
        <v>8462</v>
      </c>
      <c r="I766" s="204"/>
      <c r="J766" s="71">
        <v>2546</v>
      </c>
      <c r="K766" s="204"/>
      <c r="L766" s="71">
        <v>2226.5</v>
      </c>
      <c r="M766" s="204"/>
      <c r="N766" s="71">
        <v>2165</v>
      </c>
      <c r="O766" s="204"/>
      <c r="P766" s="71">
        <v>26050</v>
      </c>
      <c r="Q766" s="204"/>
      <c r="R766" s="71">
        <v>16150</v>
      </c>
      <c r="S766" s="40"/>
      <c r="T766" s="109">
        <v>4.9225000000000003</v>
      </c>
      <c r="U766" s="107"/>
    </row>
    <row r="767" spans="5:24">
      <c r="E767" s="86"/>
      <c r="F767" s="69">
        <v>45322</v>
      </c>
      <c r="G767" s="195"/>
      <c r="H767" s="71">
        <v>8513</v>
      </c>
      <c r="I767" s="204"/>
      <c r="J767" s="71">
        <v>2551.5</v>
      </c>
      <c r="K767" s="204"/>
      <c r="L767" s="71">
        <v>2232</v>
      </c>
      <c r="M767" s="204"/>
      <c r="N767" s="71">
        <v>2173</v>
      </c>
      <c r="O767" s="204"/>
      <c r="P767" s="71">
        <v>26000</v>
      </c>
      <c r="Q767" s="204"/>
      <c r="R767" s="71">
        <v>16070</v>
      </c>
      <c r="S767" s="40"/>
      <c r="T767" s="109">
        <v>4.9638</v>
      </c>
      <c r="U767" s="107"/>
    </row>
    <row r="768" spans="5:24">
      <c r="E768" s="86"/>
      <c r="F768" s="69">
        <v>45323</v>
      </c>
      <c r="G768" s="195"/>
      <c r="H768" s="71">
        <v>8437</v>
      </c>
      <c r="I768" s="204"/>
      <c r="J768" s="71">
        <v>2478</v>
      </c>
      <c r="K768" s="204"/>
      <c r="L768" s="71">
        <v>2212.5</v>
      </c>
      <c r="M768" s="204"/>
      <c r="N768" s="71">
        <v>2162</v>
      </c>
      <c r="O768" s="204"/>
      <c r="P768" s="71">
        <v>25700</v>
      </c>
      <c r="Q768" s="204"/>
      <c r="R768" s="71">
        <v>15985</v>
      </c>
      <c r="S768" s="40"/>
      <c r="T768" s="109">
        <v>4.9535</v>
      </c>
      <c r="U768" s="107"/>
    </row>
    <row r="769" spans="5:24">
      <c r="E769" s="86"/>
      <c r="F769" s="72">
        <v>45324</v>
      </c>
      <c r="G769" s="195"/>
      <c r="H769" s="73">
        <v>8400</v>
      </c>
      <c r="I769" s="204"/>
      <c r="J769" s="73">
        <v>2463</v>
      </c>
      <c r="K769" s="204"/>
      <c r="L769" s="73">
        <v>2209.5</v>
      </c>
      <c r="M769" s="204"/>
      <c r="N769" s="73">
        <v>2145.5</v>
      </c>
      <c r="O769" s="204"/>
      <c r="P769" s="73">
        <v>25475</v>
      </c>
      <c r="Q769" s="204"/>
      <c r="R769" s="73">
        <v>16125</v>
      </c>
      <c r="S769" s="40"/>
      <c r="T769" s="110">
        <v>4.9349999999999996</v>
      </c>
      <c r="U769" s="107"/>
    </row>
    <row r="770" spans="5:24">
      <c r="E770" s="86"/>
      <c r="F770" s="1"/>
      <c r="H770" s="1"/>
      <c r="J770" s="1"/>
      <c r="L770" s="1"/>
      <c r="N770" s="1"/>
      <c r="P770" s="1"/>
      <c r="R770" s="1"/>
      <c r="T770" s="111"/>
      <c r="U770" s="107"/>
    </row>
    <row r="771" spans="5:24">
      <c r="E771" s="86"/>
      <c r="F771" s="28" t="s">
        <v>17</v>
      </c>
      <c r="G771" s="179"/>
      <c r="H771" s="74">
        <f>AVERAGE(H765:H770)</f>
        <v>8446.6</v>
      </c>
      <c r="I771" s="194"/>
      <c r="J771" s="74">
        <f>AVERAGE(J765:J769)</f>
        <v>2520.9</v>
      </c>
      <c r="K771" s="194"/>
      <c r="L771" s="74">
        <f>AVERAGE(L765:L769)</f>
        <v>2218.9</v>
      </c>
      <c r="M771" s="194"/>
      <c r="N771" s="74">
        <f>AVERAGE(N765:N769)</f>
        <v>2165.1</v>
      </c>
      <c r="O771" s="194"/>
      <c r="P771" s="74">
        <f>AVERAGE(P765:P769)</f>
        <v>25915</v>
      </c>
      <c r="Q771" s="194"/>
      <c r="R771" s="74">
        <f>AVERAGE(R765:R769)</f>
        <v>16123</v>
      </c>
      <c r="S771" s="21"/>
      <c r="T771" s="112">
        <f>AVERAGE(T765:T769)</f>
        <v>4.9374599999999997</v>
      </c>
      <c r="U771" s="107"/>
    </row>
    <row r="772" spans="5:24">
      <c r="E772" s="86"/>
      <c r="F772" s="29"/>
      <c r="G772" s="179"/>
      <c r="H772" s="29"/>
      <c r="I772" s="179"/>
      <c r="J772" s="29"/>
      <c r="K772" s="179"/>
      <c r="L772" s="29"/>
      <c r="M772" s="179"/>
      <c r="N772" s="29"/>
      <c r="O772" s="179"/>
      <c r="P772" s="29"/>
      <c r="Q772" s="179"/>
      <c r="R772" s="29"/>
      <c r="S772" s="29"/>
      <c r="T772" s="79"/>
      <c r="U772" s="107"/>
    </row>
    <row r="773" spans="5:24" ht="15.6">
      <c r="E773" s="86"/>
      <c r="F773" s="87" t="s">
        <v>18</v>
      </c>
      <c r="G773" s="173"/>
      <c r="H773" s="88">
        <f>H771*T771*0.001</f>
        <v>41.704749636000003</v>
      </c>
      <c r="I773" s="209"/>
      <c r="J773" s="88">
        <f>J771*T771*0.001</f>
        <v>12.446842913999999</v>
      </c>
      <c r="K773" s="209"/>
      <c r="L773" s="88">
        <f>L771*T771*0.001</f>
        <v>10.955729994</v>
      </c>
      <c r="M773" s="209"/>
      <c r="N773" s="88">
        <f>N771*T771*0.001</f>
        <v>10.690094646</v>
      </c>
      <c r="O773" s="209"/>
      <c r="P773" s="88">
        <f>P771*T771*0.001</f>
        <v>127.9542759</v>
      </c>
      <c r="Q773" s="209"/>
      <c r="R773" s="88">
        <f>R771*T771*0.001</f>
        <v>79.606667579999993</v>
      </c>
      <c r="S773" s="29"/>
      <c r="T773" s="79"/>
      <c r="U773" s="107"/>
    </row>
    <row r="774" spans="5:24">
      <c r="E774" s="86"/>
      <c r="F774" s="29"/>
      <c r="G774" s="179"/>
      <c r="H774" s="79"/>
      <c r="I774" s="210"/>
      <c r="J774" s="79"/>
      <c r="K774" s="210"/>
      <c r="L774" s="79"/>
      <c r="M774" s="210"/>
      <c r="N774" s="79"/>
      <c r="O774" s="210"/>
      <c r="P774" s="79"/>
      <c r="Q774" s="210"/>
      <c r="R774" s="79"/>
      <c r="S774" s="29"/>
      <c r="T774" s="79"/>
      <c r="U774" s="107"/>
    </row>
    <row r="775" spans="5:24">
      <c r="E775" s="86"/>
      <c r="F775" s="31" t="s">
        <v>19</v>
      </c>
      <c r="G775" s="179"/>
      <c r="H775" s="78">
        <f>H745*T745*0.001</f>
        <v>40.693552200000006</v>
      </c>
      <c r="I775" s="210"/>
      <c r="J775" s="78">
        <f>J745*T745*0.001</f>
        <v>12.516383808</v>
      </c>
      <c r="K775" s="210"/>
      <c r="L775" s="78">
        <f>L745*T745*0.001</f>
        <v>10.726213104000001</v>
      </c>
      <c r="M775" s="210"/>
      <c r="N775" s="78">
        <f>N745*T745*0.001</f>
        <v>10.607230440000002</v>
      </c>
      <c r="O775" s="210"/>
      <c r="P775" s="78">
        <f>P745*T745*0.001</f>
        <v>129.07891080000002</v>
      </c>
      <c r="Q775" s="210"/>
      <c r="R775" s="78">
        <f>R745*T745*0.001</f>
        <v>79.910929440000004</v>
      </c>
      <c r="S775" s="40"/>
      <c r="T775" s="113">
        <f>AVERAGE(T739:T743)</f>
        <v>4.9370400000000005</v>
      </c>
      <c r="U775" s="107"/>
      <c r="X775" t="s">
        <v>35</v>
      </c>
    </row>
    <row r="776" spans="5:24" ht="15" thickBot="1">
      <c r="E776" s="86"/>
      <c r="F776" s="29"/>
      <c r="G776" s="179"/>
      <c r="H776" s="79"/>
      <c r="I776" s="210"/>
      <c r="J776" s="79"/>
      <c r="K776" s="210"/>
      <c r="L776" s="79"/>
      <c r="M776" s="210"/>
      <c r="N776" s="79"/>
      <c r="O776" s="210"/>
      <c r="P776" s="79"/>
      <c r="Q776" s="210"/>
      <c r="R776" s="79"/>
      <c r="S776" s="40"/>
      <c r="T776" s="114"/>
      <c r="U776" s="107"/>
    </row>
    <row r="777" spans="5:24" ht="15" thickBot="1">
      <c r="E777" s="86"/>
      <c r="F777" s="89" t="s">
        <v>27</v>
      </c>
      <c r="G777" s="179"/>
      <c r="H777" s="81">
        <f>(H747-H749)/H749</f>
        <v>7.1686488912463715E-3</v>
      </c>
      <c r="I777" s="211"/>
      <c r="J777" s="81">
        <f>(J747-J749)/J749</f>
        <v>2.6275706860565767E-2</v>
      </c>
      <c r="K777" s="211"/>
      <c r="L777" s="81">
        <f>(L747-L749)/L749</f>
        <v>2.193844880493263E-2</v>
      </c>
      <c r="M777" s="211"/>
      <c r="N777" s="81">
        <f>(N747-N749)/N749</f>
        <v>5.0030008803786045E-2</v>
      </c>
      <c r="O777" s="211"/>
      <c r="P777" s="81">
        <f>(P747-P749)/P749</f>
        <v>5.4773656129045993E-2</v>
      </c>
      <c r="Q777" s="211"/>
      <c r="R777" s="81">
        <f>(R747-R749)/R749</f>
        <v>2.3354158879705603E-2</v>
      </c>
      <c r="S777" s="95"/>
      <c r="T777" s="81">
        <f>(T745-T749)/T749</f>
        <v>7.1686488912462857E-3</v>
      </c>
      <c r="U777" s="107"/>
    </row>
    <row r="778" spans="5:24" ht="15" thickBot="1">
      <c r="E778" s="86"/>
      <c r="F778" s="29"/>
      <c r="G778" s="179"/>
      <c r="H778" s="79"/>
      <c r="I778" s="210"/>
      <c r="J778" s="79"/>
      <c r="K778" s="210"/>
      <c r="L778" s="79"/>
      <c r="M778" s="210"/>
      <c r="N778" s="79"/>
      <c r="O778" s="210"/>
      <c r="P778" s="79"/>
      <c r="Q778" s="210"/>
      <c r="R778" s="79"/>
      <c r="S778" s="29"/>
      <c r="T778" s="79"/>
      <c r="U778" s="107"/>
    </row>
    <row r="779" spans="5:24" ht="15" thickBot="1">
      <c r="E779" s="86"/>
      <c r="F779" s="80" t="s">
        <v>26</v>
      </c>
      <c r="G779" s="179"/>
      <c r="H779" s="90">
        <f>(H773-H775)/H775</f>
        <v>2.4849082504033553E-2</v>
      </c>
      <c r="I779" s="212"/>
      <c r="J779" s="97">
        <f>(J773-J775)/J775</f>
        <v>-5.5559892590983954E-3</v>
      </c>
      <c r="K779" s="212"/>
      <c r="L779" s="97">
        <f>(L773-L775)/L775</f>
        <v>2.1397755925099817E-2</v>
      </c>
      <c r="M779" s="212"/>
      <c r="N779" s="97">
        <f>(N773-N775)/N775</f>
        <v>7.8120491931160689E-3</v>
      </c>
      <c r="O779" s="212"/>
      <c r="P779" s="97">
        <f>(P773-P775)/P775</f>
        <v>-8.7127702970981203E-3</v>
      </c>
      <c r="Q779" s="212"/>
      <c r="R779" s="97">
        <f>(R773-R775)/R775</f>
        <v>-3.8075124658443851E-3</v>
      </c>
      <c r="S779" s="115"/>
      <c r="T779" s="97">
        <f>(T771-T775)/T775</f>
        <v>8.507121676129801E-5</v>
      </c>
      <c r="U779" s="107"/>
    </row>
    <row r="780" spans="5:24" ht="15" thickBot="1">
      <c r="E780" s="86"/>
      <c r="F780" s="1"/>
      <c r="H780" s="1"/>
      <c r="J780" s="1"/>
      <c r="L780" s="1"/>
      <c r="N780" s="1"/>
      <c r="P780" s="1"/>
      <c r="R780" s="1"/>
      <c r="T780" s="1"/>
      <c r="U780" s="107"/>
    </row>
    <row r="781" spans="5:24" ht="15" thickBot="1">
      <c r="E781" s="86"/>
      <c r="F781" s="80" t="s">
        <v>28</v>
      </c>
      <c r="H781" s="91">
        <f>H773-H775+IF(H773&gt;H775,H773&lt;H775)</f>
        <v>1.0111974359999962</v>
      </c>
      <c r="I781" s="213"/>
      <c r="J781" s="91">
        <f>J773-J775</f>
        <v>-6.9540894000001074E-2</v>
      </c>
      <c r="K781" s="213"/>
      <c r="L781" s="91">
        <f>L773-L775</f>
        <v>0.22951688999999931</v>
      </c>
      <c r="M781" s="213"/>
      <c r="N781" s="91">
        <f>N773-N775</f>
        <v>8.2864205999998219E-2</v>
      </c>
      <c r="O781" s="213"/>
      <c r="P781" s="91">
        <f>P773-P775</f>
        <v>-1.124634900000018</v>
      </c>
      <c r="Q781" s="213"/>
      <c r="R781" s="91">
        <f>R773-R775</f>
        <v>-0.3042618600000111</v>
      </c>
      <c r="S781" s="98"/>
      <c r="T781" s="91">
        <f>T771-T775</f>
        <v>4.1999999999919879E-4</v>
      </c>
      <c r="U781" s="107"/>
    </row>
    <row r="782" spans="5:24" ht="15" thickBot="1">
      <c r="E782" s="92"/>
      <c r="F782" s="93"/>
      <c r="G782" s="198"/>
      <c r="H782" s="93"/>
      <c r="I782" s="198"/>
      <c r="J782" s="93"/>
      <c r="K782" s="198"/>
      <c r="L782" s="93"/>
      <c r="M782" s="198"/>
      <c r="N782" s="93"/>
      <c r="O782" s="198"/>
      <c r="P782" s="93"/>
      <c r="Q782" s="198"/>
      <c r="R782" s="93"/>
      <c r="S782" s="93"/>
      <c r="T782" s="93"/>
      <c r="U782" s="116"/>
    </row>
    <row r="786" spans="5:21">
      <c r="E786" s="84"/>
      <c r="F786" s="85"/>
      <c r="G786" s="197"/>
      <c r="H786" s="85"/>
      <c r="I786" s="197"/>
      <c r="J786" s="85"/>
      <c r="K786" s="197"/>
      <c r="L786" s="85"/>
      <c r="M786" s="197"/>
      <c r="N786" s="85"/>
      <c r="O786" s="197"/>
      <c r="P786" s="85"/>
      <c r="Q786" s="197"/>
      <c r="R786" s="85"/>
      <c r="S786" s="85"/>
      <c r="T786" s="85"/>
      <c r="U786" s="106"/>
    </row>
    <row r="787" spans="5:21">
      <c r="E787" s="86"/>
      <c r="F787" s="1"/>
      <c r="H787" s="1"/>
      <c r="J787" s="1"/>
      <c r="L787" s="1"/>
      <c r="N787" s="1"/>
      <c r="P787" s="1"/>
      <c r="R787" s="1"/>
      <c r="T787" s="1"/>
      <c r="U787" s="107"/>
    </row>
    <row r="788" spans="5:21" ht="34.799999999999997">
      <c r="E788" s="86"/>
      <c r="F788" s="1"/>
      <c r="H788" s="513" t="s">
        <v>9</v>
      </c>
      <c r="I788" s="513"/>
      <c r="J788" s="513"/>
      <c r="K788" s="513"/>
      <c r="L788" s="513"/>
      <c r="M788" s="513"/>
      <c r="N788" s="513"/>
      <c r="O788" s="513"/>
      <c r="P788" s="513"/>
      <c r="Q788" s="513"/>
      <c r="R788" s="513"/>
      <c r="S788" s="513"/>
      <c r="T788" s="513"/>
      <c r="U788" s="107"/>
    </row>
    <row r="789" spans="5:21">
      <c r="E789" s="86"/>
      <c r="F789" s="1"/>
      <c r="H789" s="1"/>
      <c r="J789" s="1"/>
      <c r="L789" s="1"/>
      <c r="N789" s="1"/>
      <c r="P789" s="1"/>
      <c r="R789" s="1"/>
      <c r="T789" s="1"/>
      <c r="U789" s="107"/>
    </row>
    <row r="790" spans="5:21">
      <c r="E790" s="86"/>
      <c r="F790" s="20" t="s">
        <v>10</v>
      </c>
      <c r="G790" s="194"/>
      <c r="H790" s="22" t="s">
        <v>3</v>
      </c>
      <c r="I790" s="179"/>
      <c r="J790" s="94" t="s">
        <v>11</v>
      </c>
      <c r="K790" s="179"/>
      <c r="L790" s="31" t="s">
        <v>12</v>
      </c>
      <c r="M790" s="179"/>
      <c r="N790" s="38" t="s">
        <v>13</v>
      </c>
      <c r="O790" s="179"/>
      <c r="P790" s="39" t="s">
        <v>14</v>
      </c>
      <c r="Q790" s="179"/>
      <c r="R790" s="99" t="s">
        <v>15</v>
      </c>
      <c r="S790" s="29"/>
      <c r="T790" s="56" t="s">
        <v>16</v>
      </c>
      <c r="U790" s="107"/>
    </row>
    <row r="791" spans="5:21">
      <c r="E791" s="86"/>
      <c r="F791" s="117">
        <v>45327</v>
      </c>
      <c r="G791" s="195"/>
      <c r="H791" s="70">
        <v>8329</v>
      </c>
      <c r="I791" s="204"/>
      <c r="J791" s="70">
        <v>2419</v>
      </c>
      <c r="K791" s="204"/>
      <c r="L791" s="70">
        <v>2183.5</v>
      </c>
      <c r="M791" s="204"/>
      <c r="N791" s="70">
        <v>2132</v>
      </c>
      <c r="O791" s="204"/>
      <c r="P791" s="70">
        <v>24780</v>
      </c>
      <c r="Q791" s="204"/>
      <c r="R791" s="70">
        <v>15805</v>
      </c>
      <c r="S791" s="40"/>
      <c r="T791" s="108">
        <v>4.9470999999999998</v>
      </c>
      <c r="U791" s="107"/>
    </row>
    <row r="792" spans="5:21">
      <c r="E792" s="86"/>
      <c r="F792" s="69">
        <v>45328</v>
      </c>
      <c r="G792" s="195"/>
      <c r="H792" s="71">
        <v>8280</v>
      </c>
      <c r="I792" s="204"/>
      <c r="J792" s="71">
        <v>2417</v>
      </c>
      <c r="K792" s="204"/>
      <c r="L792" s="71">
        <v>2184.5</v>
      </c>
      <c r="M792" s="204"/>
      <c r="N792" s="71">
        <v>2119</v>
      </c>
      <c r="O792" s="204"/>
      <c r="P792" s="71">
        <v>25075</v>
      </c>
      <c r="Q792" s="204"/>
      <c r="R792" s="71">
        <v>15620</v>
      </c>
      <c r="S792" s="40"/>
      <c r="T792" s="109">
        <v>5.0053000000000001</v>
      </c>
      <c r="U792" s="107"/>
    </row>
    <row r="793" spans="5:21">
      <c r="E793" s="86"/>
      <c r="F793" s="69">
        <v>45329</v>
      </c>
      <c r="G793" s="195"/>
      <c r="H793" s="71">
        <v>8280.5</v>
      </c>
      <c r="I793" s="204"/>
      <c r="J793" s="71">
        <v>2401</v>
      </c>
      <c r="K793" s="204"/>
      <c r="L793" s="71">
        <v>2195.5</v>
      </c>
      <c r="M793" s="204"/>
      <c r="N793" s="71">
        <v>2119</v>
      </c>
      <c r="O793" s="204"/>
      <c r="P793" s="71">
        <v>25150</v>
      </c>
      <c r="Q793" s="204"/>
      <c r="R793" s="71">
        <v>15680</v>
      </c>
      <c r="S793" s="40"/>
      <c r="T793" s="109">
        <v>4.9687000000000001</v>
      </c>
      <c r="U793" s="107"/>
    </row>
    <row r="794" spans="5:21">
      <c r="E794" s="86"/>
      <c r="F794" s="69">
        <v>45330</v>
      </c>
      <c r="G794" s="195"/>
      <c r="H794" s="71">
        <v>8202</v>
      </c>
      <c r="I794" s="204"/>
      <c r="J794" s="71">
        <v>2374</v>
      </c>
      <c r="K794" s="204"/>
      <c r="L794" s="71">
        <v>2214.5</v>
      </c>
      <c r="M794" s="204"/>
      <c r="N794" s="71">
        <v>2099</v>
      </c>
      <c r="O794" s="204"/>
      <c r="P794" s="71">
        <v>25600</v>
      </c>
      <c r="Q794" s="204"/>
      <c r="R794" s="71">
        <v>15755</v>
      </c>
      <c r="S794" s="40"/>
      <c r="T794" s="109">
        <v>4.9607999999999999</v>
      </c>
      <c r="U794" s="107"/>
    </row>
    <row r="795" spans="5:21">
      <c r="E795" s="86"/>
      <c r="F795" s="72">
        <v>45331</v>
      </c>
      <c r="G795" s="195"/>
      <c r="H795" s="73">
        <v>8091.5</v>
      </c>
      <c r="I795" s="204"/>
      <c r="J795" s="73">
        <v>2322</v>
      </c>
      <c r="K795" s="204"/>
      <c r="L795" s="73">
        <v>2180.5</v>
      </c>
      <c r="M795" s="204"/>
      <c r="N795" s="73">
        <v>2050</v>
      </c>
      <c r="O795" s="204"/>
      <c r="P795" s="73">
        <v>25980</v>
      </c>
      <c r="Q795" s="204"/>
      <c r="R795" s="73">
        <v>15725</v>
      </c>
      <c r="S795" s="40"/>
      <c r="T795" s="110">
        <v>4.9804000000000004</v>
      </c>
      <c r="U795" s="107"/>
    </row>
    <row r="796" spans="5:21">
      <c r="E796" s="86"/>
      <c r="F796" s="1"/>
      <c r="H796" s="1"/>
      <c r="J796" s="1"/>
      <c r="L796" s="1"/>
      <c r="N796" s="1"/>
      <c r="P796" s="1"/>
      <c r="R796" s="1"/>
      <c r="T796" s="111"/>
      <c r="U796" s="107"/>
    </row>
    <row r="797" spans="5:21">
      <c r="E797" s="86"/>
      <c r="F797" s="28" t="s">
        <v>17</v>
      </c>
      <c r="G797" s="179"/>
      <c r="H797" s="74">
        <f>AVERAGE(H791:H796)</f>
        <v>8236.6</v>
      </c>
      <c r="I797" s="194"/>
      <c r="J797" s="74">
        <f>AVERAGE(J791:J795)</f>
        <v>2386.6</v>
      </c>
      <c r="K797" s="194"/>
      <c r="L797" s="74">
        <f>AVERAGE(L791:L795)</f>
        <v>2191.6999999999998</v>
      </c>
      <c r="M797" s="194"/>
      <c r="N797" s="74">
        <f>AVERAGE(N791:N795)</f>
        <v>2103.8000000000002</v>
      </c>
      <c r="O797" s="194"/>
      <c r="P797" s="74">
        <f>AVERAGE(P791:P795)</f>
        <v>25317</v>
      </c>
      <c r="Q797" s="194"/>
      <c r="R797" s="74">
        <f>AVERAGE(R791:R795)</f>
        <v>15717</v>
      </c>
      <c r="S797" s="21"/>
      <c r="T797" s="112">
        <f>AVERAGE(T791:T795)</f>
        <v>4.9724599999999999</v>
      </c>
      <c r="U797" s="107"/>
    </row>
    <row r="798" spans="5:21">
      <c r="E798" s="86"/>
      <c r="F798" s="29"/>
      <c r="G798" s="179"/>
      <c r="H798" s="29"/>
      <c r="I798" s="179"/>
      <c r="J798" s="29"/>
      <c r="K798" s="179"/>
      <c r="L798" s="29"/>
      <c r="M798" s="179"/>
      <c r="N798" s="29"/>
      <c r="O798" s="179"/>
      <c r="P798" s="29"/>
      <c r="Q798" s="179"/>
      <c r="R798" s="29"/>
      <c r="S798" s="29"/>
      <c r="T798" s="79"/>
      <c r="U798" s="107"/>
    </row>
    <row r="799" spans="5:21" ht="15.6">
      <c r="E799" s="86"/>
      <c r="F799" s="87" t="s">
        <v>18</v>
      </c>
      <c r="G799" s="173"/>
      <c r="H799" s="88">
        <f>H797*T797*0.001</f>
        <v>40.956164036000004</v>
      </c>
      <c r="I799" s="209"/>
      <c r="J799" s="88">
        <f>J797*T797*0.001</f>
        <v>11.867273035999998</v>
      </c>
      <c r="K799" s="209"/>
      <c r="L799" s="88">
        <f>L797*T797*0.001</f>
        <v>10.898140581999998</v>
      </c>
      <c r="M799" s="209"/>
      <c r="N799" s="88">
        <f>N797*T797*0.001</f>
        <v>10.461061348000001</v>
      </c>
      <c r="O799" s="209"/>
      <c r="P799" s="88">
        <f>P797*T797*0.001</f>
        <v>125.88776982</v>
      </c>
      <c r="Q799" s="209"/>
      <c r="R799" s="88">
        <f>R797*T797*0.001</f>
        <v>78.152153819999995</v>
      </c>
      <c r="S799" s="29"/>
      <c r="T799" s="79"/>
      <c r="U799" s="107"/>
    </row>
    <row r="800" spans="5:21">
      <c r="E800" s="86"/>
      <c r="F800" s="29"/>
      <c r="G800" s="179"/>
      <c r="H800" s="79"/>
      <c r="I800" s="210"/>
      <c r="J800" s="79"/>
      <c r="K800" s="210"/>
      <c r="L800" s="79"/>
      <c r="M800" s="210"/>
      <c r="N800" s="79"/>
      <c r="O800" s="210"/>
      <c r="P800" s="79"/>
      <c r="Q800" s="210"/>
      <c r="R800" s="79"/>
      <c r="S800" s="29"/>
      <c r="T800" s="79"/>
      <c r="U800" s="107"/>
    </row>
    <row r="801" spans="5:21">
      <c r="E801" s="86"/>
      <c r="F801" s="31" t="s">
        <v>19</v>
      </c>
      <c r="G801" s="179"/>
      <c r="H801" s="78">
        <f>H771*T771*0.001</f>
        <v>41.704749636000003</v>
      </c>
      <c r="I801" s="210"/>
      <c r="J801" s="78">
        <f>J771*T771*0.001</f>
        <v>12.446842913999999</v>
      </c>
      <c r="K801" s="210"/>
      <c r="L801" s="78">
        <f>L771*T771*0.001</f>
        <v>10.955729994</v>
      </c>
      <c r="M801" s="210"/>
      <c r="N801" s="78">
        <f>N771*T771*0.001</f>
        <v>10.690094646</v>
      </c>
      <c r="O801" s="210"/>
      <c r="P801" s="78">
        <f>P771*T771*0.001</f>
        <v>127.9542759</v>
      </c>
      <c r="Q801" s="210"/>
      <c r="R801" s="78">
        <f>R771*T771*0.001</f>
        <v>79.606667579999993</v>
      </c>
      <c r="S801" s="40"/>
      <c r="T801" s="112">
        <f>AVERAGE(T765:T769)</f>
        <v>4.9374599999999997</v>
      </c>
      <c r="U801" s="107"/>
    </row>
    <row r="802" spans="5:21" ht="15" thickBot="1">
      <c r="E802" s="86"/>
      <c r="F802" s="29"/>
      <c r="G802" s="179"/>
      <c r="H802" s="79"/>
      <c r="I802" s="210"/>
      <c r="J802" s="79"/>
      <c r="K802" s="210"/>
      <c r="L802" s="79"/>
      <c r="M802" s="210"/>
      <c r="N802" s="79"/>
      <c r="O802" s="210"/>
      <c r="P802" s="79"/>
      <c r="Q802" s="210"/>
      <c r="R802" s="79"/>
      <c r="S802" s="40"/>
      <c r="T802" s="114"/>
      <c r="U802" s="107"/>
    </row>
    <row r="803" spans="5:21" ht="15" thickBot="1">
      <c r="E803" s="86"/>
      <c r="F803" s="89" t="s">
        <v>27</v>
      </c>
      <c r="G803" s="179"/>
      <c r="H803" s="90">
        <f>(H773-H775)/H775</f>
        <v>2.4849082504033553E-2</v>
      </c>
      <c r="I803" s="211"/>
      <c r="J803" s="81">
        <f>(J773-J775)/J775</f>
        <v>-5.5559892590983954E-3</v>
      </c>
      <c r="K803" s="211"/>
      <c r="L803" s="81">
        <f>(L773-L775)/L775</f>
        <v>2.1397755925099817E-2</v>
      </c>
      <c r="M803" s="211"/>
      <c r="N803" s="81">
        <f>(N773-N775)/N775</f>
        <v>7.8120491931160689E-3</v>
      </c>
      <c r="O803" s="211"/>
      <c r="P803" s="81">
        <f>(P773-P775)/P775</f>
        <v>-8.7127702970981203E-3</v>
      </c>
      <c r="Q803" s="211"/>
      <c r="R803" s="81">
        <f>(R773-R775)/R775</f>
        <v>-3.8075124658443851E-3</v>
      </c>
      <c r="S803" s="95"/>
      <c r="T803" s="81">
        <f>(T771-T775)/T775</f>
        <v>8.507121676129801E-5</v>
      </c>
      <c r="U803" s="107"/>
    </row>
    <row r="804" spans="5:21" ht="15" thickBot="1">
      <c r="E804" s="86"/>
      <c r="F804" s="29"/>
      <c r="G804" s="179"/>
      <c r="H804" s="79"/>
      <c r="I804" s="210"/>
      <c r="J804" s="79"/>
      <c r="K804" s="210"/>
      <c r="L804" s="79"/>
      <c r="M804" s="210"/>
      <c r="N804" s="79"/>
      <c r="O804" s="210"/>
      <c r="P804" s="79"/>
      <c r="Q804" s="210"/>
      <c r="R804" s="79"/>
      <c r="S804" s="29"/>
      <c r="T804" s="79"/>
      <c r="U804" s="107"/>
    </row>
    <row r="805" spans="5:21" ht="15" thickBot="1">
      <c r="E805" s="86"/>
      <c r="F805" s="80" t="s">
        <v>26</v>
      </c>
      <c r="G805" s="179"/>
      <c r="H805" s="90">
        <f>(H799-H801)/H801</f>
        <v>-1.7949648578007793E-2</v>
      </c>
      <c r="I805" s="212"/>
      <c r="J805" s="97">
        <f>(J799-J801)/J801</f>
        <v>-4.6563605084797087E-2</v>
      </c>
      <c r="K805" s="212"/>
      <c r="L805" s="97">
        <f>(L799-L801)/L801</f>
        <v>-5.2565563437161709E-3</v>
      </c>
      <c r="M805" s="212"/>
      <c r="N805" s="97">
        <f>(N799-N801)/N801</f>
        <v>-2.1424814801401071E-2</v>
      </c>
      <c r="O805" s="212"/>
      <c r="P805" s="97">
        <f>(P799-P801)/P801</f>
        <v>-1.6150347969731242E-2</v>
      </c>
      <c r="Q805" s="212"/>
      <c r="R805" s="97">
        <f>(R799-R801)/R801</f>
        <v>-1.8271255464101639E-2</v>
      </c>
      <c r="S805" s="115"/>
      <c r="T805" s="97">
        <f>(T797-T801)/T801</f>
        <v>7.0886650220964107E-3</v>
      </c>
      <c r="U805" s="107"/>
    </row>
    <row r="806" spans="5:21" ht="15" thickBot="1">
      <c r="E806" s="86"/>
      <c r="F806" s="1"/>
      <c r="H806" s="1"/>
      <c r="J806" s="1"/>
      <c r="L806" s="1"/>
      <c r="N806" s="1"/>
      <c r="P806" s="1"/>
      <c r="R806" s="1"/>
      <c r="T806" s="1"/>
      <c r="U806" s="107"/>
    </row>
    <row r="807" spans="5:21" ht="15" thickBot="1">
      <c r="E807" s="86"/>
      <c r="F807" s="80" t="s">
        <v>28</v>
      </c>
      <c r="H807" s="91">
        <f>H799-H801+IF(H799&gt;H801,H799&lt;H801)</f>
        <v>-0.74858559999999841</v>
      </c>
      <c r="I807" s="213"/>
      <c r="J807" s="91">
        <f>J799-J801</f>
        <v>-0.57956987800000093</v>
      </c>
      <c r="K807" s="213"/>
      <c r="L807" s="91">
        <f>L799-L801</f>
        <v>-5.7589412000002227E-2</v>
      </c>
      <c r="M807" s="213"/>
      <c r="N807" s="91">
        <f>N799-N801</f>
        <v>-0.22903329799999916</v>
      </c>
      <c r="O807" s="213"/>
      <c r="P807" s="91">
        <f>P799-P801</f>
        <v>-2.0665060799999964</v>
      </c>
      <c r="Q807" s="213"/>
      <c r="R807" s="91">
        <f>R799-R801</f>
        <v>-1.4545137599999975</v>
      </c>
      <c r="S807" s="98"/>
      <c r="T807" s="91">
        <f>T797-T801</f>
        <v>3.5000000000000142E-2</v>
      </c>
      <c r="U807" s="107"/>
    </row>
    <row r="808" spans="5:21" ht="15" thickBot="1">
      <c r="E808" s="92"/>
      <c r="F808" s="93"/>
      <c r="G808" s="198"/>
      <c r="H808" s="93"/>
      <c r="I808" s="198"/>
      <c r="J808" s="93"/>
      <c r="K808" s="198"/>
      <c r="L808" s="93"/>
      <c r="M808" s="198"/>
      <c r="N808" s="93"/>
      <c r="O808" s="198"/>
      <c r="P808" s="93"/>
      <c r="Q808" s="198"/>
      <c r="R808" s="93"/>
      <c r="S808" s="93"/>
      <c r="T808" s="93"/>
      <c r="U808" s="116"/>
    </row>
    <row r="812" spans="5:21">
      <c r="E812" s="84"/>
      <c r="F812" s="85"/>
      <c r="G812" s="197"/>
      <c r="H812" s="85"/>
      <c r="I812" s="197"/>
      <c r="J812" s="85"/>
      <c r="K812" s="197"/>
      <c r="L812" s="85"/>
      <c r="M812" s="197"/>
      <c r="N812" s="85"/>
      <c r="O812" s="197"/>
      <c r="P812" s="85"/>
      <c r="Q812" s="197"/>
      <c r="R812" s="85"/>
      <c r="S812" s="85"/>
      <c r="T812" s="85"/>
      <c r="U812" s="106"/>
    </row>
    <row r="813" spans="5:21">
      <c r="E813" s="86"/>
      <c r="F813" s="1"/>
      <c r="H813" s="1"/>
      <c r="J813" s="1"/>
      <c r="L813" s="1"/>
      <c r="N813" s="1"/>
      <c r="P813" s="1"/>
      <c r="R813" s="1"/>
      <c r="T813" s="1"/>
      <c r="U813" s="107"/>
    </row>
    <row r="814" spans="5:21" ht="34.799999999999997">
      <c r="E814" s="86"/>
      <c r="F814" s="1"/>
      <c r="H814" s="513" t="s">
        <v>9</v>
      </c>
      <c r="I814" s="513"/>
      <c r="J814" s="513"/>
      <c r="K814" s="513"/>
      <c r="L814" s="513"/>
      <c r="M814" s="513"/>
      <c r="N814" s="513"/>
      <c r="O814" s="513"/>
      <c r="P814" s="513"/>
      <c r="Q814" s="513"/>
      <c r="R814" s="513"/>
      <c r="S814" s="513"/>
      <c r="T814" s="513"/>
      <c r="U814" s="107"/>
    </row>
    <row r="815" spans="5:21">
      <c r="E815" s="86"/>
      <c r="F815" s="1"/>
      <c r="H815" s="1"/>
      <c r="J815" s="1"/>
      <c r="L815" s="1"/>
      <c r="N815" s="1"/>
      <c r="P815" s="1"/>
      <c r="R815" s="1"/>
      <c r="T815" s="1"/>
      <c r="U815" s="107"/>
    </row>
    <row r="816" spans="5:21">
      <c r="E816" s="86"/>
      <c r="F816" s="20" t="s">
        <v>10</v>
      </c>
      <c r="G816" s="194"/>
      <c r="H816" s="22" t="s">
        <v>3</v>
      </c>
      <c r="I816" s="179"/>
      <c r="J816" s="94" t="s">
        <v>11</v>
      </c>
      <c r="K816" s="179"/>
      <c r="L816" s="31" t="s">
        <v>12</v>
      </c>
      <c r="M816" s="179"/>
      <c r="N816" s="38" t="s">
        <v>13</v>
      </c>
      <c r="O816" s="179"/>
      <c r="P816" s="39" t="s">
        <v>14</v>
      </c>
      <c r="Q816" s="179"/>
      <c r="R816" s="99" t="s">
        <v>15</v>
      </c>
      <c r="S816" s="29"/>
      <c r="T816" s="56" t="s">
        <v>16</v>
      </c>
      <c r="U816" s="107"/>
    </row>
    <row r="817" spans="5:21">
      <c r="E817" s="86"/>
      <c r="F817" s="117">
        <v>45334</v>
      </c>
      <c r="G817" s="195"/>
      <c r="H817" s="70">
        <v>8085.5</v>
      </c>
      <c r="I817" s="204"/>
      <c r="J817" s="70">
        <v>2295</v>
      </c>
      <c r="K817" s="204"/>
      <c r="L817" s="70">
        <v>2188</v>
      </c>
      <c r="M817" s="204"/>
      <c r="N817" s="70">
        <v>2053</v>
      </c>
      <c r="O817" s="204"/>
      <c r="P817" s="70">
        <v>26650</v>
      </c>
      <c r="Q817" s="204"/>
      <c r="R817" s="70">
        <v>15775</v>
      </c>
      <c r="S817" s="40"/>
      <c r="T817" s="108">
        <v>4.9717000000000002</v>
      </c>
      <c r="U817" s="107"/>
    </row>
    <row r="818" spans="5:21">
      <c r="E818" s="86"/>
      <c r="F818" s="69">
        <v>45335</v>
      </c>
      <c r="G818" s="195"/>
      <c r="H818" s="71">
        <v>8185</v>
      </c>
      <c r="I818" s="204"/>
      <c r="J818" s="71">
        <v>2297</v>
      </c>
      <c r="K818" s="204"/>
      <c r="L818" s="71">
        <v>2204</v>
      </c>
      <c r="M818" s="204"/>
      <c r="N818" s="71">
        <v>2017</v>
      </c>
      <c r="O818" s="204"/>
      <c r="P818" s="71">
        <v>27500</v>
      </c>
      <c r="Q818" s="204"/>
      <c r="R818" s="71">
        <v>15950</v>
      </c>
      <c r="S818" s="40"/>
      <c r="T818" s="109">
        <v>4.9717000000000002</v>
      </c>
      <c r="U818" s="107"/>
    </row>
    <row r="819" spans="5:21">
      <c r="E819" s="86"/>
      <c r="F819" s="69">
        <v>45336</v>
      </c>
      <c r="G819" s="195"/>
      <c r="H819" s="71">
        <v>8133</v>
      </c>
      <c r="I819" s="204"/>
      <c r="J819" s="71">
        <v>2285.5</v>
      </c>
      <c r="K819" s="204"/>
      <c r="L819" s="71">
        <v>2194</v>
      </c>
      <c r="M819" s="204"/>
      <c r="N819" s="71">
        <v>2023</v>
      </c>
      <c r="O819" s="204"/>
      <c r="P819" s="71">
        <v>27265</v>
      </c>
      <c r="Q819" s="204"/>
      <c r="R819" s="71">
        <v>16115</v>
      </c>
      <c r="S819" s="40"/>
      <c r="T819" s="109">
        <v>4.9717000000000002</v>
      </c>
      <c r="U819" s="107"/>
    </row>
    <row r="820" spans="5:21">
      <c r="E820" s="86"/>
      <c r="F820" s="69">
        <v>45337</v>
      </c>
      <c r="G820" s="195"/>
      <c r="H820" s="71">
        <v>8153</v>
      </c>
      <c r="I820" s="204"/>
      <c r="J820" s="71">
        <v>2321.5</v>
      </c>
      <c r="K820" s="204"/>
      <c r="L820" s="71">
        <v>2205</v>
      </c>
      <c r="M820" s="204"/>
      <c r="N820" s="71">
        <v>2057</v>
      </c>
      <c r="O820" s="204"/>
      <c r="P820" s="71">
        <v>27275</v>
      </c>
      <c r="Q820" s="204"/>
      <c r="R820" s="71">
        <v>16240</v>
      </c>
      <c r="S820" s="40"/>
      <c r="T820" s="109">
        <v>4.9722999999999997</v>
      </c>
      <c r="U820" s="107"/>
    </row>
    <row r="821" spans="5:21">
      <c r="E821" s="86"/>
      <c r="F821" s="72">
        <v>45338</v>
      </c>
      <c r="G821" s="195"/>
      <c r="H821" s="73">
        <v>8322</v>
      </c>
      <c r="I821" s="204"/>
      <c r="J821" s="73">
        <v>2342</v>
      </c>
      <c r="K821" s="204"/>
      <c r="L821" s="73">
        <v>2203</v>
      </c>
      <c r="M821" s="204"/>
      <c r="N821" s="73">
        <v>2062</v>
      </c>
      <c r="O821" s="204"/>
      <c r="P821" s="73">
        <v>26950</v>
      </c>
      <c r="Q821" s="204"/>
      <c r="R821" s="73">
        <v>16090</v>
      </c>
      <c r="S821" s="40"/>
      <c r="T821" s="110">
        <v>4.9710000000000001</v>
      </c>
      <c r="U821" s="107"/>
    </row>
    <row r="822" spans="5:21">
      <c r="E822" s="86"/>
      <c r="F822" s="1"/>
      <c r="H822" s="1"/>
      <c r="J822" s="1"/>
      <c r="L822" s="1"/>
      <c r="N822" s="1"/>
      <c r="P822" s="1"/>
      <c r="R822" s="1"/>
      <c r="T822" s="111"/>
      <c r="U822" s="107"/>
    </row>
    <row r="823" spans="5:21">
      <c r="E823" s="86"/>
      <c r="F823" s="28" t="s">
        <v>17</v>
      </c>
      <c r="G823" s="179"/>
      <c r="H823" s="74">
        <f>AVERAGE(H817:H822)</f>
        <v>8175.7</v>
      </c>
      <c r="I823" s="194"/>
      <c r="J823" s="74">
        <f>AVERAGE(J817:J821)</f>
        <v>2308.1999999999998</v>
      </c>
      <c r="K823" s="194"/>
      <c r="L823" s="74">
        <f>AVERAGE(L817:L821)</f>
        <v>2198.8000000000002</v>
      </c>
      <c r="M823" s="194"/>
      <c r="N823" s="74">
        <f>AVERAGE(N817:N821)</f>
        <v>2042.4</v>
      </c>
      <c r="O823" s="194"/>
      <c r="P823" s="74">
        <f>AVERAGE(P817:P821)</f>
        <v>27128</v>
      </c>
      <c r="Q823" s="194"/>
      <c r="R823" s="74">
        <f>AVERAGE(R817:R821)</f>
        <v>16034</v>
      </c>
      <c r="S823" s="21"/>
      <c r="T823" s="112">
        <f>AVERAGE(T817:T821)</f>
        <v>4.9716800000000001</v>
      </c>
      <c r="U823" s="107"/>
    </row>
    <row r="824" spans="5:21">
      <c r="E824" s="86"/>
      <c r="F824" s="29"/>
      <c r="G824" s="179"/>
      <c r="H824" s="29"/>
      <c r="I824" s="179"/>
      <c r="J824" s="29"/>
      <c r="K824" s="179"/>
      <c r="L824" s="29"/>
      <c r="M824" s="179"/>
      <c r="N824" s="29"/>
      <c r="O824" s="179"/>
      <c r="P824" s="29"/>
      <c r="Q824" s="179"/>
      <c r="R824" s="29"/>
      <c r="S824" s="29"/>
      <c r="T824" s="79"/>
      <c r="U824" s="107"/>
    </row>
    <row r="825" spans="5:21" ht="15.6">
      <c r="E825" s="86"/>
      <c r="F825" s="87" t="s">
        <v>18</v>
      </c>
      <c r="G825" s="173"/>
      <c r="H825" s="88">
        <f>H823*T823*0.001</f>
        <v>40.646964176000004</v>
      </c>
      <c r="I825" s="209"/>
      <c r="J825" s="88">
        <f>J823*T823*0.001</f>
        <v>11.475631776</v>
      </c>
      <c r="K825" s="209"/>
      <c r="L825" s="88">
        <f>L823*T823*0.001</f>
        <v>10.931729984000002</v>
      </c>
      <c r="M825" s="209"/>
      <c r="N825" s="88">
        <f>N823*T823*0.001</f>
        <v>10.154159232</v>
      </c>
      <c r="O825" s="209"/>
      <c r="P825" s="88">
        <f>P823*T823*0.001</f>
        <v>134.87173504</v>
      </c>
      <c r="Q825" s="209"/>
      <c r="R825" s="88">
        <f>R823*T823*0.001</f>
        <v>79.71591712</v>
      </c>
      <c r="S825" s="29"/>
      <c r="T825" s="79"/>
      <c r="U825" s="107"/>
    </row>
    <row r="826" spans="5:21">
      <c r="E826" s="86"/>
      <c r="F826" s="29"/>
      <c r="G826" s="179"/>
      <c r="H826" s="79"/>
      <c r="I826" s="210"/>
      <c r="J826" s="79"/>
      <c r="K826" s="210"/>
      <c r="L826" s="79"/>
      <c r="M826" s="210"/>
      <c r="N826" s="79"/>
      <c r="O826" s="210"/>
      <c r="P826" s="79"/>
      <c r="Q826" s="210"/>
      <c r="R826" s="79"/>
      <c r="S826" s="29"/>
      <c r="T826" s="79"/>
      <c r="U826" s="107"/>
    </row>
    <row r="827" spans="5:21">
      <c r="E827" s="86"/>
      <c r="F827" s="31" t="s">
        <v>19</v>
      </c>
      <c r="G827" s="179"/>
      <c r="H827" s="78">
        <f>H797*T797*0.001</f>
        <v>40.956164036000004</v>
      </c>
      <c r="I827" s="210"/>
      <c r="J827" s="78">
        <f>J797*T797*0.001</f>
        <v>11.867273035999998</v>
      </c>
      <c r="K827" s="210"/>
      <c r="L827" s="78">
        <f>L797*T797*0.001</f>
        <v>10.898140581999998</v>
      </c>
      <c r="M827" s="210"/>
      <c r="N827" s="78">
        <f>N797*T797*0.001</f>
        <v>10.461061348000001</v>
      </c>
      <c r="O827" s="210"/>
      <c r="P827" s="78">
        <f>P797*T797*0.001</f>
        <v>125.88776982</v>
      </c>
      <c r="Q827" s="210"/>
      <c r="R827" s="78">
        <f>R797*T797*0.001</f>
        <v>78.152153819999995</v>
      </c>
      <c r="S827" s="40"/>
      <c r="T827" s="112">
        <f>AVERAGE(T791:T795)</f>
        <v>4.9724599999999999</v>
      </c>
      <c r="U827" s="107"/>
    </row>
    <row r="828" spans="5:21" ht="15" thickBot="1">
      <c r="E828" s="86"/>
      <c r="F828" s="29"/>
      <c r="G828" s="179"/>
      <c r="H828" s="79"/>
      <c r="I828" s="210"/>
      <c r="J828" s="79"/>
      <c r="K828" s="210"/>
      <c r="L828" s="79"/>
      <c r="M828" s="210"/>
      <c r="N828" s="79"/>
      <c r="O828" s="210"/>
      <c r="P828" s="79"/>
      <c r="Q828" s="210"/>
      <c r="R828" s="79"/>
      <c r="S828" s="40"/>
      <c r="T828" s="114"/>
      <c r="U828" s="107"/>
    </row>
    <row r="829" spans="5:21" ht="15" thickBot="1">
      <c r="E829" s="86"/>
      <c r="F829" s="89" t="s">
        <v>27</v>
      </c>
      <c r="G829" s="179"/>
      <c r="H829" s="90">
        <f>(H799-H801)/H801</f>
        <v>-1.7949648578007793E-2</v>
      </c>
      <c r="I829" s="211"/>
      <c r="J829" s="81">
        <f>(J799-J801)/J801</f>
        <v>-4.6563605084797087E-2</v>
      </c>
      <c r="K829" s="211"/>
      <c r="L829" s="81">
        <f>(L799-L801)/L801</f>
        <v>-5.2565563437161709E-3</v>
      </c>
      <c r="M829" s="211"/>
      <c r="N829" s="81">
        <f>(N799-N801)/N801</f>
        <v>-2.1424814801401071E-2</v>
      </c>
      <c r="O829" s="211"/>
      <c r="P829" s="81">
        <f>(P799-P801)/P801</f>
        <v>-1.6150347969731242E-2</v>
      </c>
      <c r="Q829" s="211"/>
      <c r="R829" s="81">
        <f>(R799-R801)/R801</f>
        <v>-1.8271255464101639E-2</v>
      </c>
      <c r="S829" s="95"/>
      <c r="T829" s="81">
        <f>(T797-T801)/T801</f>
        <v>7.0886650220964107E-3</v>
      </c>
      <c r="U829" s="107"/>
    </row>
    <row r="830" spans="5:21" ht="15" thickBot="1">
      <c r="E830" s="86"/>
      <c r="F830" s="29"/>
      <c r="G830" s="179"/>
      <c r="H830" s="79"/>
      <c r="I830" s="210"/>
      <c r="J830" s="79"/>
      <c r="K830" s="210"/>
      <c r="L830" s="79"/>
      <c r="M830" s="210"/>
      <c r="N830" s="79"/>
      <c r="O830" s="210"/>
      <c r="P830" s="79"/>
      <c r="Q830" s="210"/>
      <c r="R830" s="79"/>
      <c r="S830" s="29"/>
      <c r="T830" s="79"/>
      <c r="U830" s="107"/>
    </row>
    <row r="831" spans="5:21" ht="15" thickBot="1">
      <c r="E831" s="86"/>
      <c r="F831" s="80" t="s">
        <v>26</v>
      </c>
      <c r="G831" s="179"/>
      <c r="H831" s="90">
        <f>(H825-H827)/H827</f>
        <v>-7.5495317317368022E-3</v>
      </c>
      <c r="I831" s="212"/>
      <c r="J831" s="97">
        <f>(J825-J827)/J827</f>
        <v>-3.3001790622996026E-2</v>
      </c>
      <c r="K831" s="212"/>
      <c r="L831" s="97">
        <f>(L825-L827)/L827</f>
        <v>3.0821222893272502E-3</v>
      </c>
      <c r="M831" s="212"/>
      <c r="N831" s="97">
        <f>(N825-N827)/N827</f>
        <v>-2.9337569658615635E-2</v>
      </c>
      <c r="O831" s="212"/>
      <c r="P831" s="97">
        <f>(P825-P827)/P827</f>
        <v>7.1364877087311013E-2</v>
      </c>
      <c r="Q831" s="212"/>
      <c r="R831" s="97">
        <f>(R825-R827)/R827</f>
        <v>2.000921565900364E-2</v>
      </c>
      <c r="S831" s="115"/>
      <c r="T831" s="97">
        <f>(T823-T827)/T827</f>
        <v>-1.568640069502381E-4</v>
      </c>
      <c r="U831" s="107"/>
    </row>
    <row r="832" spans="5:21" ht="15" thickBot="1">
      <c r="E832" s="86"/>
      <c r="F832" s="1"/>
      <c r="H832" s="1"/>
      <c r="J832" s="1"/>
      <c r="L832" s="1"/>
      <c r="N832" s="1"/>
      <c r="P832" s="1"/>
      <c r="R832" s="1"/>
      <c r="T832" s="1"/>
      <c r="U832" s="107"/>
    </row>
    <row r="833" spans="5:21" ht="15" thickBot="1">
      <c r="E833" s="86"/>
      <c r="F833" s="80" t="s">
        <v>28</v>
      </c>
      <c r="H833" s="91">
        <f>H825-H827+IF(H825&gt;H827,H825&lt;H827)</f>
        <v>-0.30919985999999966</v>
      </c>
      <c r="I833" s="213"/>
      <c r="J833" s="91">
        <f>J825-J827</f>
        <v>-0.39164125999999833</v>
      </c>
      <c r="K833" s="213"/>
      <c r="L833" s="91">
        <f>L825-L827</f>
        <v>3.3589402000004043E-2</v>
      </c>
      <c r="M833" s="213"/>
      <c r="N833" s="91">
        <f>N825-N827</f>
        <v>-0.30690211600000161</v>
      </c>
      <c r="O833" s="213"/>
      <c r="P833" s="91">
        <f>P825-P827</f>
        <v>8.9839652200000018</v>
      </c>
      <c r="Q833" s="213"/>
      <c r="R833" s="127">
        <f>R825-R827</f>
        <v>1.5637633000000051</v>
      </c>
      <c r="S833" s="98"/>
      <c r="T833" s="91">
        <f>T823-T827</f>
        <v>-7.7999999999978087E-4</v>
      </c>
      <c r="U833" s="107"/>
    </row>
    <row r="834" spans="5:21" ht="15" thickBot="1">
      <c r="E834" s="92"/>
      <c r="F834" s="93"/>
      <c r="G834" s="198"/>
      <c r="H834" s="93"/>
      <c r="I834" s="198"/>
      <c r="J834" s="93"/>
      <c r="K834" s="198"/>
      <c r="L834" s="93"/>
      <c r="M834" s="198"/>
      <c r="N834" s="93"/>
      <c r="O834" s="198"/>
      <c r="P834" s="93"/>
      <c r="Q834" s="198"/>
      <c r="R834" s="93"/>
      <c r="S834" s="93"/>
      <c r="T834" s="93"/>
      <c r="U834" s="116"/>
    </row>
    <row r="836" spans="5:21" ht="15" thickBot="1"/>
    <row r="837" spans="5:21">
      <c r="E837" s="84"/>
      <c r="F837" s="85"/>
      <c r="G837" s="197"/>
      <c r="H837" s="85"/>
      <c r="I837" s="197"/>
      <c r="J837" s="85"/>
      <c r="K837" s="197"/>
      <c r="L837" s="85"/>
      <c r="M837" s="197"/>
      <c r="N837" s="85"/>
      <c r="O837" s="197"/>
      <c r="P837" s="85"/>
      <c r="Q837" s="197"/>
      <c r="R837" s="85"/>
      <c r="S837" s="85"/>
      <c r="T837" s="85"/>
      <c r="U837" s="106"/>
    </row>
    <row r="838" spans="5:21">
      <c r="E838" s="86"/>
      <c r="F838" s="1"/>
      <c r="H838" s="1"/>
      <c r="J838" s="1"/>
      <c r="L838" s="1"/>
      <c r="N838" s="1"/>
      <c r="P838" s="1"/>
      <c r="R838" s="1"/>
      <c r="T838" s="1"/>
      <c r="U838" s="107"/>
    </row>
    <row r="839" spans="5:21" ht="34.799999999999997">
      <c r="E839" s="86"/>
      <c r="F839" s="1"/>
      <c r="H839" s="513" t="s">
        <v>9</v>
      </c>
      <c r="I839" s="513"/>
      <c r="J839" s="513"/>
      <c r="K839" s="513"/>
      <c r="L839" s="513"/>
      <c r="M839" s="513"/>
      <c r="N839" s="513"/>
      <c r="O839" s="513"/>
      <c r="P839" s="513"/>
      <c r="Q839" s="513"/>
      <c r="R839" s="513"/>
      <c r="S839" s="513"/>
      <c r="T839" s="513"/>
      <c r="U839" s="107"/>
    </row>
    <row r="840" spans="5:21">
      <c r="E840" s="86"/>
      <c r="F840" s="1"/>
      <c r="H840" s="1"/>
      <c r="J840" s="1"/>
      <c r="L840" s="1"/>
      <c r="N840" s="1"/>
      <c r="P840" s="1"/>
      <c r="R840" s="1"/>
      <c r="T840" s="1"/>
      <c r="U840" s="107"/>
    </row>
    <row r="841" spans="5:21">
      <c r="E841" s="86"/>
      <c r="F841" s="20" t="s">
        <v>10</v>
      </c>
      <c r="G841" s="194"/>
      <c r="H841" s="22" t="s">
        <v>3</v>
      </c>
      <c r="I841" s="179"/>
      <c r="J841" s="94" t="s">
        <v>11</v>
      </c>
      <c r="K841" s="179"/>
      <c r="L841" s="31" t="s">
        <v>12</v>
      </c>
      <c r="M841" s="179"/>
      <c r="N841" s="38" t="s">
        <v>13</v>
      </c>
      <c r="O841" s="179"/>
      <c r="P841" s="39" t="s">
        <v>14</v>
      </c>
      <c r="Q841" s="179"/>
      <c r="R841" s="99" t="s">
        <v>15</v>
      </c>
      <c r="S841" s="29"/>
      <c r="T841" s="56" t="s">
        <v>16</v>
      </c>
      <c r="U841" s="107"/>
    </row>
    <row r="842" spans="5:21">
      <c r="E842" s="86"/>
      <c r="F842" s="128">
        <v>45341</v>
      </c>
      <c r="G842" s="195"/>
      <c r="H842" s="70">
        <v>8364.5</v>
      </c>
      <c r="I842" s="204"/>
      <c r="J842" s="70">
        <v>2343</v>
      </c>
      <c r="K842" s="204"/>
      <c r="L842" s="70">
        <v>2185</v>
      </c>
      <c r="M842" s="204"/>
      <c r="N842" s="70">
        <v>2044.5</v>
      </c>
      <c r="O842" s="204"/>
      <c r="P842" s="70">
        <v>26405</v>
      </c>
      <c r="Q842" s="204"/>
      <c r="R842" s="70">
        <v>16175</v>
      </c>
      <c r="S842" s="40"/>
      <c r="T842" s="108">
        <v>4.9760999999999997</v>
      </c>
      <c r="U842" s="107"/>
    </row>
    <row r="843" spans="5:21">
      <c r="E843" s="86"/>
      <c r="F843" s="69">
        <v>45342</v>
      </c>
      <c r="G843" s="195"/>
      <c r="H843" s="71">
        <v>8366.5</v>
      </c>
      <c r="I843" s="204"/>
      <c r="J843" s="71">
        <v>2327</v>
      </c>
      <c r="K843" s="204"/>
      <c r="L843" s="71">
        <v>2147.5</v>
      </c>
      <c r="M843" s="204"/>
      <c r="N843" s="71">
        <v>2041</v>
      </c>
      <c r="O843" s="204"/>
      <c r="P843" s="71">
        <v>26250</v>
      </c>
      <c r="Q843" s="204"/>
      <c r="R843" s="71">
        <v>16135</v>
      </c>
      <c r="S843" s="40"/>
      <c r="T843" s="109">
        <v>4.9584999999999999</v>
      </c>
      <c r="U843" s="107"/>
    </row>
    <row r="844" spans="5:21">
      <c r="E844" s="86"/>
      <c r="F844" s="69">
        <v>45343</v>
      </c>
      <c r="G844" s="195"/>
      <c r="H844" s="71">
        <v>8472</v>
      </c>
      <c r="I844" s="204"/>
      <c r="J844" s="71">
        <v>2360</v>
      </c>
      <c r="K844" s="204"/>
      <c r="L844" s="71">
        <v>2211.5</v>
      </c>
      <c r="M844" s="204"/>
      <c r="N844" s="71">
        <v>2082</v>
      </c>
      <c r="O844" s="204"/>
      <c r="P844" s="71">
        <v>26310</v>
      </c>
      <c r="Q844" s="204"/>
      <c r="R844" s="71">
        <v>16505</v>
      </c>
      <c r="S844" s="40"/>
      <c r="T844" s="109">
        <v>4.9408000000000003</v>
      </c>
      <c r="U844" s="107"/>
    </row>
    <row r="845" spans="5:21">
      <c r="E845" s="86"/>
      <c r="F845" s="69">
        <v>45344</v>
      </c>
      <c r="G845" s="195"/>
      <c r="H845" s="71">
        <v>8482</v>
      </c>
      <c r="I845" s="204"/>
      <c r="J845" s="71">
        <v>2358</v>
      </c>
      <c r="K845" s="204"/>
      <c r="L845" s="71">
        <v>2178.5</v>
      </c>
      <c r="M845" s="204"/>
      <c r="N845" s="71">
        <v>2085</v>
      </c>
      <c r="O845" s="204"/>
      <c r="P845" s="71">
        <v>25975</v>
      </c>
      <c r="Q845" s="204"/>
      <c r="R845" s="71">
        <v>16985</v>
      </c>
      <c r="S845" s="40"/>
      <c r="T845" s="109">
        <v>4.9302999999999999</v>
      </c>
      <c r="U845" s="107"/>
    </row>
    <row r="846" spans="5:21">
      <c r="E846" s="86"/>
      <c r="F846" s="72">
        <v>45345</v>
      </c>
      <c r="G846" s="195"/>
      <c r="H846" s="73">
        <v>8442.5</v>
      </c>
      <c r="I846" s="204"/>
      <c r="J846" s="73">
        <v>2348.5</v>
      </c>
      <c r="K846" s="204"/>
      <c r="L846" s="73">
        <v>2157</v>
      </c>
      <c r="M846" s="204"/>
      <c r="N846" s="73">
        <v>2097</v>
      </c>
      <c r="O846" s="204"/>
      <c r="P846" s="73">
        <v>26300</v>
      </c>
      <c r="Q846" s="204"/>
      <c r="R846" s="73">
        <v>17180</v>
      </c>
      <c r="S846" s="40"/>
      <c r="T846" s="110">
        <v>4.9419000000000004</v>
      </c>
      <c r="U846" s="107"/>
    </row>
    <row r="847" spans="5:21">
      <c r="E847" s="86"/>
      <c r="F847" s="1"/>
      <c r="H847" s="1"/>
      <c r="J847" s="1"/>
      <c r="L847" s="1"/>
      <c r="N847" s="1"/>
      <c r="P847" s="1"/>
      <c r="R847" s="1"/>
      <c r="T847" s="111"/>
      <c r="U847" s="107"/>
    </row>
    <row r="848" spans="5:21">
      <c r="E848" s="86"/>
      <c r="F848" s="28" t="s">
        <v>17</v>
      </c>
      <c r="G848" s="179"/>
      <c r="H848" s="74">
        <f>AVERAGE(H842:H847)</f>
        <v>8425.5</v>
      </c>
      <c r="I848" s="194"/>
      <c r="J848" s="74">
        <f>AVERAGE(J842:J846)</f>
        <v>2347.3000000000002</v>
      </c>
      <c r="K848" s="194"/>
      <c r="L848" s="74">
        <f>AVERAGE(L842:L846)</f>
        <v>2175.9</v>
      </c>
      <c r="M848" s="194"/>
      <c r="N848" s="74">
        <f>AVERAGE(N842:N846)</f>
        <v>2069.9</v>
      </c>
      <c r="O848" s="194"/>
      <c r="P848" s="74">
        <f>AVERAGE(P842:P846)</f>
        <v>26248</v>
      </c>
      <c r="Q848" s="194"/>
      <c r="R848" s="74">
        <f>AVERAGE(R842:R846)</f>
        <v>16596</v>
      </c>
      <c r="S848" s="21"/>
      <c r="T848" s="112">
        <f>AVERAGE(T842:T846)</f>
        <v>4.9495199999999997</v>
      </c>
      <c r="U848" s="107"/>
    </row>
    <row r="849" spans="5:21">
      <c r="E849" s="86"/>
      <c r="F849" s="29"/>
      <c r="G849" s="179"/>
      <c r="H849" s="29"/>
      <c r="I849" s="179"/>
      <c r="J849" s="29"/>
      <c r="K849" s="179"/>
      <c r="L849" s="29"/>
      <c r="M849" s="179"/>
      <c r="N849" s="29"/>
      <c r="O849" s="179"/>
      <c r="P849" s="29"/>
      <c r="Q849" s="179"/>
      <c r="R849" s="29"/>
      <c r="S849" s="29"/>
      <c r="T849" s="79"/>
      <c r="U849" s="107"/>
    </row>
    <row r="850" spans="5:21" ht="15.6">
      <c r="E850" s="86"/>
      <c r="F850" s="87" t="s">
        <v>18</v>
      </c>
      <c r="G850" s="173"/>
      <c r="H850" s="88">
        <f>H848*T848*0.001</f>
        <v>41.702180759999997</v>
      </c>
      <c r="I850" s="209"/>
      <c r="J850" s="88">
        <f>J848*T848*0.001</f>
        <v>11.618008296000001</v>
      </c>
      <c r="K850" s="209"/>
      <c r="L850" s="88">
        <f>L848*T848*0.001</f>
        <v>10.769660567999999</v>
      </c>
      <c r="M850" s="209"/>
      <c r="N850" s="88">
        <f>N848*T848*0.001</f>
        <v>10.245011448</v>
      </c>
      <c r="O850" s="209"/>
      <c r="P850" s="88">
        <f>P848*T848*0.001</f>
        <v>129.91500095999999</v>
      </c>
      <c r="Q850" s="209"/>
      <c r="R850" s="88">
        <f>R848*T848*0.001</f>
        <v>82.142233919999995</v>
      </c>
      <c r="S850" s="29"/>
      <c r="T850" s="79"/>
      <c r="U850" s="107"/>
    </row>
    <row r="851" spans="5:21">
      <c r="E851" s="86"/>
      <c r="F851" s="29"/>
      <c r="G851" s="179"/>
      <c r="H851" s="79"/>
      <c r="I851" s="210"/>
      <c r="J851" s="79"/>
      <c r="K851" s="210"/>
      <c r="L851" s="79"/>
      <c r="M851" s="210"/>
      <c r="N851" s="79"/>
      <c r="O851" s="210"/>
      <c r="P851" s="79"/>
      <c r="Q851" s="210"/>
      <c r="R851" s="79"/>
      <c r="S851" s="29"/>
      <c r="T851" s="79"/>
      <c r="U851" s="107"/>
    </row>
    <row r="852" spans="5:21">
      <c r="E852" s="86"/>
      <c r="F852" s="31" t="s">
        <v>19</v>
      </c>
      <c r="G852" s="179"/>
      <c r="H852" s="78">
        <f>H823*T823*0.001</f>
        <v>40.646964176000004</v>
      </c>
      <c r="I852" s="210"/>
      <c r="J852" s="78">
        <f>J823*T823*0.001</f>
        <v>11.475631776</v>
      </c>
      <c r="K852" s="210"/>
      <c r="L852" s="78">
        <f>L823*T823*0.001</f>
        <v>10.931729984000002</v>
      </c>
      <c r="M852" s="210"/>
      <c r="N852" s="78">
        <f>N823*T823*0.001</f>
        <v>10.154159232</v>
      </c>
      <c r="O852" s="210"/>
      <c r="P852" s="78">
        <f>P823*T823*0.001</f>
        <v>134.87173504</v>
      </c>
      <c r="Q852" s="210"/>
      <c r="R852" s="78">
        <f>R823*T823*0.001</f>
        <v>79.71591712</v>
      </c>
      <c r="S852" s="40"/>
      <c r="T852" s="112">
        <f>AVERAGE(T817:T821)</f>
        <v>4.9716800000000001</v>
      </c>
      <c r="U852" s="107"/>
    </row>
    <row r="853" spans="5:21" ht="15" thickBot="1">
      <c r="E853" s="86"/>
      <c r="F853" s="29"/>
      <c r="G853" s="179"/>
      <c r="H853" s="79"/>
      <c r="I853" s="210"/>
      <c r="J853" s="79"/>
      <c r="K853" s="210"/>
      <c r="L853" s="79"/>
      <c r="M853" s="210"/>
      <c r="N853" s="79"/>
      <c r="O853" s="210"/>
      <c r="P853" s="79"/>
      <c r="Q853" s="210"/>
      <c r="R853" s="79"/>
      <c r="S853" s="40"/>
      <c r="T853" s="114"/>
      <c r="U853" s="107"/>
    </row>
    <row r="854" spans="5:21" ht="15" thickBot="1">
      <c r="E854" s="86"/>
      <c r="F854" s="89" t="s">
        <v>27</v>
      </c>
      <c r="G854" s="179"/>
      <c r="H854" s="90">
        <f>(H825-H827)/H827</f>
        <v>-7.5495317317368022E-3</v>
      </c>
      <c r="I854" s="211"/>
      <c r="J854" s="81">
        <f>(J825-J827)/J827</f>
        <v>-3.3001790622996026E-2</v>
      </c>
      <c r="K854" s="211"/>
      <c r="L854" s="81">
        <f>(L825-L827)/L827</f>
        <v>3.0821222893272502E-3</v>
      </c>
      <c r="M854" s="211"/>
      <c r="N854" s="81">
        <f>(N825-N827)/N827</f>
        <v>-2.9337569658615635E-2</v>
      </c>
      <c r="O854" s="211"/>
      <c r="P854" s="81">
        <f>(P825-P827)/P827</f>
        <v>7.1364877087311013E-2</v>
      </c>
      <c r="Q854" s="211"/>
      <c r="R854" s="81">
        <f>(R825-R827)/R827</f>
        <v>2.000921565900364E-2</v>
      </c>
      <c r="S854" s="95"/>
      <c r="T854" s="81">
        <f>(T823-T827)/T827</f>
        <v>-1.568640069502381E-4</v>
      </c>
      <c r="U854" s="107"/>
    </row>
    <row r="855" spans="5:21" ht="15" thickBot="1">
      <c r="E855" s="86"/>
      <c r="F855" s="29"/>
      <c r="G855" s="179"/>
      <c r="H855" s="79"/>
      <c r="I855" s="210"/>
      <c r="J855" s="79"/>
      <c r="K855" s="210"/>
      <c r="L855" s="79"/>
      <c r="M855" s="210"/>
      <c r="N855" s="79"/>
      <c r="O855" s="210"/>
      <c r="P855" s="79"/>
      <c r="Q855" s="210"/>
      <c r="R855" s="79"/>
      <c r="S855" s="29"/>
      <c r="T855" s="79"/>
      <c r="U855" s="107"/>
    </row>
    <row r="856" spans="5:21" ht="15" thickBot="1">
      <c r="E856" s="86"/>
      <c r="F856" s="80" t="s">
        <v>26</v>
      </c>
      <c r="G856" s="179"/>
      <c r="H856" s="90">
        <f>(H850-H852)/H852</f>
        <v>2.5960526336750271E-2</v>
      </c>
      <c r="I856" s="212"/>
      <c r="J856" s="97">
        <f>(J850-J852)/J852</f>
        <v>1.2406856788291645E-2</v>
      </c>
      <c r="K856" s="212"/>
      <c r="L856" s="97">
        <f>(L850-L852)/L852</f>
        <v>-1.4825596336280958E-2</v>
      </c>
      <c r="M856" s="212"/>
      <c r="N856" s="97">
        <f>(N850-N852)/N852</f>
        <v>8.947290851386961E-3</v>
      </c>
      <c r="O856" s="212"/>
      <c r="P856" s="97">
        <f>(P850-P852)/P852</f>
        <v>-3.6751466706719235E-2</v>
      </c>
      <c r="Q856" s="212"/>
      <c r="R856" s="97">
        <f>(R850-R852)/R852</f>
        <v>3.0437043035552735E-2</v>
      </c>
      <c r="S856" s="115"/>
      <c r="T856" s="97">
        <f>(T848-T852)/T852</f>
        <v>-4.457245840440334E-3</v>
      </c>
      <c r="U856" s="107"/>
    </row>
    <row r="857" spans="5:21" ht="15" thickBot="1">
      <c r="E857" s="86"/>
      <c r="F857" s="1"/>
      <c r="H857" s="1"/>
      <c r="J857" s="1"/>
      <c r="L857" s="1"/>
      <c r="N857" s="1"/>
      <c r="P857" s="1"/>
      <c r="R857" s="1"/>
      <c r="T857" s="1"/>
      <c r="U857" s="107"/>
    </row>
    <row r="858" spans="5:21" ht="15" thickBot="1">
      <c r="E858" s="86"/>
      <c r="F858" s="80" t="s">
        <v>28</v>
      </c>
      <c r="H858" s="91">
        <f>H850-H852+IF(H850&gt;H852,H850&lt;H852)</f>
        <v>1.055216583999993</v>
      </c>
      <c r="I858" s="213"/>
      <c r="J858" s="91">
        <f>J850-J852</f>
        <v>0.14237652000000089</v>
      </c>
      <c r="K858" s="213"/>
      <c r="L858" s="91">
        <f>L850-L852</f>
        <v>-0.16206941600000313</v>
      </c>
      <c r="M858" s="213"/>
      <c r="N858" s="91">
        <f>N850-N852</f>
        <v>9.0852216000000041E-2</v>
      </c>
      <c r="O858" s="213"/>
      <c r="P858" s="91">
        <f>P850-P852</f>
        <v>-4.9567340800000181</v>
      </c>
      <c r="Q858" s="213"/>
      <c r="R858" s="127">
        <f>R850-R852</f>
        <v>2.4263167999999951</v>
      </c>
      <c r="S858" s="98"/>
      <c r="T858" s="91">
        <f>T848-T852</f>
        <v>-2.2160000000000402E-2</v>
      </c>
      <c r="U858" s="107"/>
    </row>
    <row r="859" spans="5:21" ht="15" thickBot="1">
      <c r="E859" s="92"/>
      <c r="F859" s="93"/>
      <c r="G859" s="198"/>
      <c r="H859" s="93"/>
      <c r="I859" s="198"/>
      <c r="J859" s="93"/>
      <c r="K859" s="198"/>
      <c r="L859" s="93"/>
      <c r="M859" s="198"/>
      <c r="N859" s="93"/>
      <c r="O859" s="198"/>
      <c r="P859" s="93"/>
      <c r="Q859" s="198"/>
      <c r="R859" s="93"/>
      <c r="S859" s="93"/>
      <c r="T859" s="93"/>
      <c r="U859" s="116"/>
    </row>
    <row r="863" spans="5:21" ht="15" thickBot="1"/>
    <row r="864" spans="5:21">
      <c r="E864" s="84"/>
      <c r="F864" s="85"/>
      <c r="G864" s="197"/>
      <c r="H864" s="85"/>
      <c r="I864" s="197"/>
      <c r="J864" s="85"/>
      <c r="K864" s="197"/>
      <c r="L864" s="85"/>
      <c r="M864" s="197"/>
      <c r="N864" s="85"/>
      <c r="O864" s="197"/>
      <c r="P864" s="85"/>
      <c r="Q864" s="197"/>
      <c r="R864" s="85"/>
      <c r="S864" s="85"/>
      <c r="T864" s="85"/>
      <c r="U864" s="106"/>
    </row>
    <row r="865" spans="5:21">
      <c r="E865" s="86"/>
      <c r="F865" s="1"/>
      <c r="H865" s="1"/>
      <c r="J865" s="1"/>
      <c r="L865" s="1"/>
      <c r="N865" s="1"/>
      <c r="P865" s="1"/>
      <c r="R865" s="1"/>
      <c r="T865" s="1"/>
      <c r="U865" s="107"/>
    </row>
    <row r="866" spans="5:21" ht="34.799999999999997">
      <c r="E866" s="86"/>
      <c r="F866" s="1"/>
      <c r="H866" s="513" t="s">
        <v>9</v>
      </c>
      <c r="I866" s="513"/>
      <c r="J866" s="513"/>
      <c r="K866" s="513"/>
      <c r="L866" s="513"/>
      <c r="M866" s="513"/>
      <c r="N866" s="513"/>
      <c r="O866" s="513"/>
      <c r="P866" s="513"/>
      <c r="Q866" s="513"/>
      <c r="R866" s="513"/>
      <c r="S866" s="513"/>
      <c r="T866" s="513"/>
      <c r="U866" s="107"/>
    </row>
    <row r="867" spans="5:21">
      <c r="E867" s="86"/>
      <c r="F867" s="1"/>
      <c r="H867" s="1"/>
      <c r="J867" s="1"/>
      <c r="L867" s="1"/>
      <c r="N867" s="1"/>
      <c r="P867" s="1"/>
      <c r="R867" s="1"/>
      <c r="T867" s="1"/>
      <c r="U867" s="107"/>
    </row>
    <row r="868" spans="5:21">
      <c r="E868" s="86"/>
      <c r="F868" s="20" t="s">
        <v>10</v>
      </c>
      <c r="G868" s="194"/>
      <c r="H868" s="22" t="s">
        <v>3</v>
      </c>
      <c r="I868" s="179"/>
      <c r="J868" s="94" t="s">
        <v>11</v>
      </c>
      <c r="K868" s="179"/>
      <c r="L868" s="31" t="s">
        <v>12</v>
      </c>
      <c r="M868" s="179"/>
      <c r="N868" s="38" t="s">
        <v>13</v>
      </c>
      <c r="O868" s="179"/>
      <c r="P868" s="39" t="s">
        <v>14</v>
      </c>
      <c r="Q868" s="179"/>
      <c r="R868" s="99" t="s">
        <v>15</v>
      </c>
      <c r="S868" s="29"/>
      <c r="T868" s="56" t="s">
        <v>16</v>
      </c>
      <c r="U868" s="107"/>
    </row>
    <row r="869" spans="5:21">
      <c r="E869" s="86"/>
      <c r="F869" s="128">
        <v>45348</v>
      </c>
      <c r="G869" s="195"/>
      <c r="H869" s="70">
        <v>8373</v>
      </c>
      <c r="I869" s="204"/>
      <c r="J869" s="70">
        <v>2380</v>
      </c>
      <c r="K869" s="204"/>
      <c r="L869" s="130">
        <v>2140.5</v>
      </c>
      <c r="M869" s="204"/>
      <c r="N869" s="70">
        <v>2111</v>
      </c>
      <c r="O869" s="204"/>
      <c r="P869" s="70">
        <v>26100</v>
      </c>
      <c r="Q869" s="204"/>
      <c r="R869" s="70">
        <v>16985</v>
      </c>
      <c r="S869" s="40"/>
      <c r="T869" s="108">
        <v>4.9851000000000001</v>
      </c>
      <c r="U869" s="107"/>
    </row>
    <row r="870" spans="5:21">
      <c r="E870" s="86"/>
      <c r="F870" s="129">
        <v>45349</v>
      </c>
      <c r="G870" s="195"/>
      <c r="H870" s="71">
        <v>8396.5</v>
      </c>
      <c r="I870" s="204"/>
      <c r="J870" s="71">
        <v>2398</v>
      </c>
      <c r="K870" s="204"/>
      <c r="L870" s="71">
        <v>2146</v>
      </c>
      <c r="M870" s="204"/>
      <c r="N870" s="71">
        <v>2113</v>
      </c>
      <c r="O870" s="204"/>
      <c r="P870" s="71">
        <v>26075</v>
      </c>
      <c r="Q870" s="204"/>
      <c r="R870" s="71">
        <v>17075</v>
      </c>
      <c r="S870" s="40"/>
      <c r="T870" s="109">
        <v>4.9819000000000004</v>
      </c>
      <c r="U870" s="107"/>
    </row>
    <row r="871" spans="5:21">
      <c r="E871" s="86"/>
      <c r="F871" s="69">
        <v>45350</v>
      </c>
      <c r="G871" s="195"/>
      <c r="H871" s="71">
        <v>8340.5</v>
      </c>
      <c r="I871" s="204"/>
      <c r="J871" s="71">
        <v>2342</v>
      </c>
      <c r="K871" s="204"/>
      <c r="L871" s="71">
        <v>2130</v>
      </c>
      <c r="M871" s="204"/>
      <c r="N871" s="71">
        <v>2090</v>
      </c>
      <c r="O871" s="204"/>
      <c r="P871" s="71">
        <v>26100</v>
      </c>
      <c r="Q871" s="204"/>
      <c r="R871" s="71">
        <v>17140</v>
      </c>
      <c r="S871" s="40"/>
      <c r="T871" s="109">
        <v>4.9574999999999996</v>
      </c>
      <c r="U871" s="107"/>
    </row>
    <row r="872" spans="5:21">
      <c r="E872" s="86"/>
      <c r="F872" s="69">
        <v>45351</v>
      </c>
      <c r="G872" s="195"/>
      <c r="H872" s="71">
        <v>8389</v>
      </c>
      <c r="I872" s="204"/>
      <c r="J872" s="71">
        <v>2382</v>
      </c>
      <c r="K872" s="204"/>
      <c r="L872" s="71">
        <v>2163</v>
      </c>
      <c r="M872" s="204"/>
      <c r="N872" s="71">
        <v>2067</v>
      </c>
      <c r="O872" s="204"/>
      <c r="P872" s="71">
        <v>26375</v>
      </c>
      <c r="Q872" s="204"/>
      <c r="R872" s="71">
        <v>17435</v>
      </c>
      <c r="S872" s="40"/>
      <c r="T872" s="109">
        <v>4.9557000000000002</v>
      </c>
      <c r="U872" s="107"/>
    </row>
    <row r="873" spans="5:21">
      <c r="E873" s="86"/>
      <c r="F873" s="72">
        <v>45352</v>
      </c>
      <c r="G873" s="195"/>
      <c r="H873" s="73">
        <v>8394</v>
      </c>
      <c r="I873" s="204"/>
      <c r="J873" s="73">
        <v>2362.5</v>
      </c>
      <c r="K873" s="204"/>
      <c r="L873" s="73">
        <v>2183.5</v>
      </c>
      <c r="M873" s="204"/>
      <c r="N873" s="73">
        <v>2052.5</v>
      </c>
      <c r="O873" s="204"/>
      <c r="P873" s="73">
        <v>26150</v>
      </c>
      <c r="Q873" s="204"/>
      <c r="R873" s="73">
        <v>17175</v>
      </c>
      <c r="S873" s="40"/>
      <c r="T873" s="110">
        <v>4.9832999999999998</v>
      </c>
      <c r="U873" s="107"/>
    </row>
    <row r="874" spans="5:21">
      <c r="E874" s="86"/>
      <c r="F874" s="1"/>
      <c r="H874" s="1"/>
      <c r="J874" s="1"/>
      <c r="L874" s="1"/>
      <c r="N874" s="1"/>
      <c r="P874" s="1"/>
      <c r="R874" s="1"/>
      <c r="T874" s="111"/>
      <c r="U874" s="107"/>
    </row>
    <row r="875" spans="5:21">
      <c r="E875" s="86"/>
      <c r="F875" s="28" t="s">
        <v>17</v>
      </c>
      <c r="G875" s="179"/>
      <c r="H875" s="74">
        <f>AVERAGE(H869:H874)</f>
        <v>8378.6</v>
      </c>
      <c r="I875" s="194"/>
      <c r="J875" s="74">
        <f>AVERAGE(J869:J873)</f>
        <v>2372.9</v>
      </c>
      <c r="K875" s="194"/>
      <c r="L875" s="74">
        <f>AVERAGE(L869:L873)</f>
        <v>2152.6</v>
      </c>
      <c r="M875" s="194"/>
      <c r="N875" s="74">
        <f>AVERAGE(N869:N873)</f>
        <v>2086.6999999999998</v>
      </c>
      <c r="O875" s="194"/>
      <c r="P875" s="74">
        <f>AVERAGE(P869:P873)</f>
        <v>26160</v>
      </c>
      <c r="Q875" s="194"/>
      <c r="R875" s="74">
        <f>AVERAGE(R869:R873)</f>
        <v>17162</v>
      </c>
      <c r="S875" s="21"/>
      <c r="T875" s="112">
        <f>AVERAGE(T869:T873)</f>
        <v>4.9727000000000006</v>
      </c>
      <c r="U875" s="107"/>
    </row>
    <row r="876" spans="5:21">
      <c r="E876" s="86"/>
      <c r="F876" s="29"/>
      <c r="G876" s="179"/>
      <c r="H876" s="29"/>
      <c r="I876" s="179"/>
      <c r="J876" s="29"/>
      <c r="K876" s="179"/>
      <c r="L876" s="29"/>
      <c r="M876" s="179"/>
      <c r="N876" s="29"/>
      <c r="O876" s="179"/>
      <c r="P876" s="29"/>
      <c r="Q876" s="179"/>
      <c r="R876" s="29"/>
      <c r="S876" s="29"/>
      <c r="T876" s="79"/>
      <c r="U876" s="107"/>
    </row>
    <row r="877" spans="5:21" ht="15.6">
      <c r="E877" s="86"/>
      <c r="F877" s="87" t="s">
        <v>18</v>
      </c>
      <c r="G877" s="173"/>
      <c r="H877" s="88">
        <f>H875*T875*0.001</f>
        <v>41.664264220000007</v>
      </c>
      <c r="I877" s="209"/>
      <c r="J877" s="88">
        <f>J875*T875*0.001</f>
        <v>11.799719830000003</v>
      </c>
      <c r="K877" s="209"/>
      <c r="L877" s="88">
        <f>L875*T875*0.001</f>
        <v>10.704234019999999</v>
      </c>
      <c r="M877" s="209"/>
      <c r="N877" s="88">
        <f>N875*T875*0.001</f>
        <v>10.376533090000001</v>
      </c>
      <c r="O877" s="209"/>
      <c r="P877" s="88">
        <f>P875*T875*0.001</f>
        <v>130.08583200000001</v>
      </c>
      <c r="Q877" s="209"/>
      <c r="R877" s="88">
        <f>R875*T875*0.001</f>
        <v>85.341477400000002</v>
      </c>
      <c r="S877" s="29"/>
      <c r="T877" s="79"/>
      <c r="U877" s="107"/>
    </row>
    <row r="878" spans="5:21">
      <c r="E878" s="86"/>
      <c r="F878" s="29"/>
      <c r="G878" s="179"/>
      <c r="H878" s="79"/>
      <c r="I878" s="210"/>
      <c r="J878" s="79"/>
      <c r="K878" s="210"/>
      <c r="L878" s="79"/>
      <c r="M878" s="210"/>
      <c r="N878" s="79"/>
      <c r="O878" s="210"/>
      <c r="P878" s="79"/>
      <c r="Q878" s="210"/>
      <c r="R878" s="79"/>
      <c r="S878" s="29"/>
      <c r="T878" s="79"/>
      <c r="U878" s="107"/>
    </row>
    <row r="879" spans="5:21">
      <c r="E879" s="86"/>
      <c r="F879" s="31" t="s">
        <v>19</v>
      </c>
      <c r="G879" s="179"/>
      <c r="H879" s="78">
        <f>H848*T848*0.001</f>
        <v>41.702180759999997</v>
      </c>
      <c r="I879" s="210"/>
      <c r="J879" s="78">
        <f>J848*T848*0.001</f>
        <v>11.618008296000001</v>
      </c>
      <c r="K879" s="210"/>
      <c r="L879" s="78">
        <f>L848*T848*0.001</f>
        <v>10.769660567999999</v>
      </c>
      <c r="M879" s="210"/>
      <c r="N879" s="78">
        <f>N848*T848*0.001</f>
        <v>10.245011448</v>
      </c>
      <c r="O879" s="210"/>
      <c r="P879" s="78">
        <f>P848*T848*0.001</f>
        <v>129.91500095999999</v>
      </c>
      <c r="Q879" s="210"/>
      <c r="R879" s="78">
        <f>R848*T848*0.001</f>
        <v>82.142233919999995</v>
      </c>
      <c r="S879" s="40"/>
      <c r="T879" s="112">
        <f>AVERAGE(T842:T846)</f>
        <v>4.9495199999999997</v>
      </c>
      <c r="U879" s="107"/>
    </row>
    <row r="880" spans="5:21" ht="15" thickBot="1">
      <c r="E880" s="86"/>
      <c r="F880" s="29"/>
      <c r="G880" s="179"/>
      <c r="H880" s="79"/>
      <c r="I880" s="210"/>
      <c r="J880" s="79"/>
      <c r="K880" s="210"/>
      <c r="L880" s="79"/>
      <c r="M880" s="210"/>
      <c r="N880" s="79"/>
      <c r="O880" s="210"/>
      <c r="P880" s="79"/>
      <c r="Q880" s="210"/>
      <c r="R880" s="79"/>
      <c r="S880" s="40"/>
      <c r="T880" s="114"/>
      <c r="U880" s="107"/>
    </row>
    <row r="881" spans="5:21" ht="15" thickBot="1">
      <c r="E881" s="86"/>
      <c r="F881" s="89" t="s">
        <v>27</v>
      </c>
      <c r="G881" s="179"/>
      <c r="H881" s="90">
        <f>(H850-H852)/H852</f>
        <v>2.5960526336750271E-2</v>
      </c>
      <c r="I881" s="211"/>
      <c r="J881" s="81">
        <f>(J850-J852)/J852</f>
        <v>1.2406856788291645E-2</v>
      </c>
      <c r="K881" s="211"/>
      <c r="L881" s="81">
        <f>(L850-L852)/L852</f>
        <v>-1.4825596336280958E-2</v>
      </c>
      <c r="M881" s="211"/>
      <c r="N881" s="81">
        <f>(N850-N852)/N852</f>
        <v>8.947290851386961E-3</v>
      </c>
      <c r="O881" s="211"/>
      <c r="P881" s="81">
        <f>(P850-P852)/P852</f>
        <v>-3.6751466706719235E-2</v>
      </c>
      <c r="Q881" s="211"/>
      <c r="R881" s="81">
        <f>(R850-R852)/R852</f>
        <v>3.0437043035552735E-2</v>
      </c>
      <c r="S881" s="95"/>
      <c r="T881" s="81">
        <f>(T848-T852)/T852</f>
        <v>-4.457245840440334E-3</v>
      </c>
      <c r="U881" s="107"/>
    </row>
    <row r="882" spans="5:21" ht="15" thickBot="1">
      <c r="E882" s="86"/>
      <c r="F882" s="29"/>
      <c r="G882" s="179"/>
      <c r="H882" s="79"/>
      <c r="I882" s="210"/>
      <c r="J882" s="79"/>
      <c r="K882" s="210"/>
      <c r="L882" s="79"/>
      <c r="M882" s="210"/>
      <c r="N882" s="79"/>
      <c r="O882" s="210"/>
      <c r="P882" s="79"/>
      <c r="Q882" s="210"/>
      <c r="R882" s="79"/>
      <c r="S882" s="29"/>
      <c r="T882" s="79"/>
      <c r="U882" s="107"/>
    </row>
    <row r="883" spans="5:21" ht="15" thickBot="1">
      <c r="E883" s="86"/>
      <c r="F883" s="80" t="s">
        <v>26</v>
      </c>
      <c r="G883" s="179"/>
      <c r="H883" s="90">
        <f>(H877-H879)/H879</f>
        <v>-9.0922199532450932E-4</v>
      </c>
      <c r="I883" s="212"/>
      <c r="J883" s="97">
        <f>(J877-J879)/J879</f>
        <v>1.5640506476705091E-2</v>
      </c>
      <c r="K883" s="212"/>
      <c r="L883" s="97">
        <f>(L877-L879)/L879</f>
        <v>-6.0750798585428164E-3</v>
      </c>
      <c r="M883" s="212"/>
      <c r="N883" s="97">
        <f>(N877-N879)/N879</f>
        <v>1.2837627626631515E-2</v>
      </c>
      <c r="O883" s="212"/>
      <c r="P883" s="97">
        <f>(P877-P879)/P879</f>
        <v>1.3149446848914866E-3</v>
      </c>
      <c r="Q883" s="212"/>
      <c r="R883" s="97">
        <f>(R877-R879)/R879</f>
        <v>3.8947607428303152E-2</v>
      </c>
      <c r="S883" s="115"/>
      <c r="T883" s="97">
        <f>(T875-T879)/T879</f>
        <v>4.6832824193054814E-3</v>
      </c>
      <c r="U883" s="107"/>
    </row>
    <row r="884" spans="5:21" ht="15" thickBot="1">
      <c r="E884" s="86"/>
      <c r="F884" s="1"/>
      <c r="H884" s="1"/>
      <c r="J884" s="1"/>
      <c r="L884" s="1"/>
      <c r="N884" s="1"/>
      <c r="P884" s="1"/>
      <c r="R884" s="1"/>
      <c r="T884" s="1"/>
      <c r="U884" s="107"/>
    </row>
    <row r="885" spans="5:21" ht="15" thickBot="1">
      <c r="E885" s="86"/>
      <c r="F885" s="80" t="s">
        <v>28</v>
      </c>
      <c r="H885" s="91">
        <f>H877-H879+IF(H877&gt;H879,H877&lt;H879)</f>
        <v>-3.7916539999990562E-2</v>
      </c>
      <c r="I885" s="213"/>
      <c r="J885" s="91">
        <f>J877-J879</f>
        <v>0.18171153400000151</v>
      </c>
      <c r="K885" s="213"/>
      <c r="L885" s="91">
        <f>L877-L879</f>
        <v>-6.5426547999999585E-2</v>
      </c>
      <c r="M885" s="213"/>
      <c r="N885" s="91">
        <f>N877-N879</f>
        <v>0.13152164200000094</v>
      </c>
      <c r="O885" s="213"/>
      <c r="P885" s="91">
        <f>P877-P879</f>
        <v>0.17083104000002436</v>
      </c>
      <c r="Q885" s="213"/>
      <c r="R885" s="127">
        <f>R877-R879</f>
        <v>3.1992434800000069</v>
      </c>
      <c r="S885" s="98"/>
      <c r="T885" s="91">
        <f>T875-T879</f>
        <v>2.3180000000000867E-2</v>
      </c>
      <c r="U885" s="107"/>
    </row>
    <row r="886" spans="5:21" ht="15" thickBot="1">
      <c r="E886" s="92"/>
      <c r="F886" s="93"/>
      <c r="G886" s="198"/>
      <c r="H886" s="93"/>
      <c r="I886" s="198"/>
      <c r="J886" s="93"/>
      <c r="K886" s="198"/>
      <c r="L886" s="93"/>
      <c r="M886" s="198"/>
      <c r="N886" s="93"/>
      <c r="O886" s="198"/>
      <c r="P886" s="93"/>
      <c r="Q886" s="198"/>
      <c r="R886" s="93"/>
      <c r="S886" s="93"/>
      <c r="T886" s="93"/>
      <c r="U886" s="116"/>
    </row>
    <row r="889" spans="5:21" ht="15" thickBot="1"/>
    <row r="890" spans="5:21">
      <c r="E890" s="84"/>
      <c r="F890" s="85"/>
      <c r="G890" s="197"/>
      <c r="H890" s="85"/>
      <c r="I890" s="197"/>
      <c r="J890" s="85"/>
      <c r="K890" s="197"/>
      <c r="L890" s="85"/>
      <c r="M890" s="197"/>
      <c r="N890" s="85"/>
      <c r="O890" s="197"/>
      <c r="P890" s="85"/>
      <c r="Q890" s="197"/>
      <c r="R890" s="85"/>
      <c r="S890" s="85"/>
      <c r="T890" s="85"/>
      <c r="U890" s="106"/>
    </row>
    <row r="891" spans="5:21">
      <c r="E891" s="86"/>
      <c r="F891" s="1"/>
      <c r="H891" s="1"/>
      <c r="J891" s="1"/>
      <c r="L891" s="1"/>
      <c r="N891" s="1"/>
      <c r="P891" s="1"/>
      <c r="R891" s="1"/>
      <c r="T891" s="1"/>
      <c r="U891" s="107"/>
    </row>
    <row r="892" spans="5:21" ht="34.799999999999997">
      <c r="E892" s="86"/>
      <c r="F892" s="1"/>
      <c r="H892" s="513" t="s">
        <v>9</v>
      </c>
      <c r="I892" s="513"/>
      <c r="J892" s="513"/>
      <c r="K892" s="513"/>
      <c r="L892" s="513"/>
      <c r="M892" s="513"/>
      <c r="N892" s="513"/>
      <c r="O892" s="513"/>
      <c r="P892" s="513"/>
      <c r="Q892" s="513"/>
      <c r="R892" s="513"/>
      <c r="S892" s="513"/>
      <c r="T892" s="513"/>
      <c r="U892" s="107"/>
    </row>
    <row r="893" spans="5:21">
      <c r="E893" s="86"/>
      <c r="F893" s="1"/>
      <c r="H893" s="1"/>
      <c r="J893" s="1"/>
      <c r="L893" s="1"/>
      <c r="N893" s="1"/>
      <c r="P893" s="1"/>
      <c r="R893" s="1"/>
      <c r="T893" s="1"/>
      <c r="U893" s="107"/>
    </row>
    <row r="894" spans="5:21">
      <c r="E894" s="86"/>
      <c r="F894" s="20" t="s">
        <v>10</v>
      </c>
      <c r="G894" s="194"/>
      <c r="H894" s="22" t="s">
        <v>3</v>
      </c>
      <c r="I894" s="179"/>
      <c r="J894" s="94" t="s">
        <v>11</v>
      </c>
      <c r="K894" s="179"/>
      <c r="L894" s="31" t="s">
        <v>12</v>
      </c>
      <c r="M894" s="179"/>
      <c r="N894" s="38" t="s">
        <v>13</v>
      </c>
      <c r="O894" s="179"/>
      <c r="P894" s="39" t="s">
        <v>14</v>
      </c>
      <c r="Q894" s="179"/>
      <c r="R894" s="99" t="s">
        <v>15</v>
      </c>
      <c r="S894" s="29"/>
      <c r="T894" s="56" t="s">
        <v>16</v>
      </c>
      <c r="U894" s="107"/>
    </row>
    <row r="895" spans="5:21">
      <c r="E895" s="86"/>
      <c r="F895" s="128">
        <v>45355</v>
      </c>
      <c r="G895" s="195"/>
      <c r="H895" s="70">
        <v>8437</v>
      </c>
      <c r="I895" s="204"/>
      <c r="J895" s="70">
        <v>2393</v>
      </c>
      <c r="K895" s="204"/>
      <c r="L895" s="130">
        <v>2182.5</v>
      </c>
      <c r="M895" s="204"/>
      <c r="N895" s="70">
        <v>2028</v>
      </c>
      <c r="O895" s="204"/>
      <c r="P895" s="70">
        <v>26600</v>
      </c>
      <c r="Q895" s="204"/>
      <c r="R895" s="70">
        <v>17575</v>
      </c>
      <c r="S895" s="40"/>
      <c r="T895" s="108">
        <v>4.9596</v>
      </c>
      <c r="U895" s="107"/>
    </row>
    <row r="896" spans="5:21">
      <c r="E896" s="86"/>
      <c r="F896" s="129">
        <v>45356</v>
      </c>
      <c r="G896" s="195"/>
      <c r="H896" s="71">
        <v>8429.5</v>
      </c>
      <c r="I896" s="204"/>
      <c r="J896" s="71">
        <v>2418</v>
      </c>
      <c r="K896" s="204"/>
      <c r="L896" s="71">
        <v>2195.5</v>
      </c>
      <c r="M896" s="204"/>
      <c r="N896" s="71">
        <v>2023</v>
      </c>
      <c r="O896" s="204"/>
      <c r="P896" s="71">
        <v>26500</v>
      </c>
      <c r="Q896" s="204"/>
      <c r="R896" s="71">
        <v>17600</v>
      </c>
      <c r="S896" s="40"/>
      <c r="T896" s="109">
        <v>4.9474999999999998</v>
      </c>
      <c r="U896" s="107"/>
    </row>
    <row r="897" spans="5:21">
      <c r="E897" s="86"/>
      <c r="F897" s="69">
        <v>45357</v>
      </c>
      <c r="G897" s="195"/>
      <c r="H897" s="71">
        <v>8441</v>
      </c>
      <c r="I897" s="204"/>
      <c r="J897" s="71">
        <v>2446</v>
      </c>
      <c r="K897" s="204"/>
      <c r="L897" s="71">
        <v>2187.5</v>
      </c>
      <c r="M897" s="204"/>
      <c r="N897" s="71">
        <v>2060</v>
      </c>
      <c r="O897" s="204"/>
      <c r="P897" s="71">
        <v>27050</v>
      </c>
      <c r="Q897" s="204"/>
      <c r="R897" s="71">
        <v>17475</v>
      </c>
      <c r="S897" s="40"/>
      <c r="T897" s="109">
        <v>4.9488000000000003</v>
      </c>
      <c r="U897" s="107"/>
    </row>
    <row r="898" spans="5:21">
      <c r="E898" s="86"/>
      <c r="F898" s="69">
        <v>45358</v>
      </c>
      <c r="G898" s="195"/>
      <c r="H898" s="71">
        <v>8559</v>
      </c>
      <c r="I898" s="204"/>
      <c r="J898" s="71">
        <v>2495</v>
      </c>
      <c r="K898" s="204"/>
      <c r="L898" s="71">
        <v>2210</v>
      </c>
      <c r="M898" s="204"/>
      <c r="N898" s="71">
        <v>2107</v>
      </c>
      <c r="O898" s="204"/>
      <c r="P898" s="71">
        <v>27550</v>
      </c>
      <c r="Q898" s="204"/>
      <c r="R898" s="71">
        <v>17660</v>
      </c>
      <c r="S898" s="40"/>
      <c r="T898" s="109">
        <v>4.9398</v>
      </c>
      <c r="U898" s="107"/>
    </row>
    <row r="899" spans="5:21">
      <c r="E899" s="86"/>
      <c r="F899" s="72">
        <v>45359</v>
      </c>
      <c r="G899" s="195"/>
      <c r="H899" s="73">
        <v>8552.5</v>
      </c>
      <c r="I899" s="204"/>
      <c r="J899" s="73">
        <v>2501.5</v>
      </c>
      <c r="K899" s="204"/>
      <c r="L899" s="73">
        <v>2209</v>
      </c>
      <c r="M899" s="204"/>
      <c r="N899" s="73">
        <v>2125</v>
      </c>
      <c r="O899" s="204"/>
      <c r="P899" s="73">
        <v>27485</v>
      </c>
      <c r="Q899" s="204"/>
      <c r="R899" s="73">
        <v>17845</v>
      </c>
      <c r="S899" s="40"/>
      <c r="T899" s="110">
        <v>4.9363999999999999</v>
      </c>
      <c r="U899" s="107"/>
    </row>
    <row r="900" spans="5:21">
      <c r="E900" s="86"/>
      <c r="F900" s="1"/>
      <c r="H900" s="1"/>
      <c r="J900" s="1"/>
      <c r="L900" s="1"/>
      <c r="N900" s="1"/>
      <c r="P900" s="1"/>
      <c r="R900" s="1"/>
      <c r="T900" s="111"/>
      <c r="U900" s="107"/>
    </row>
    <row r="901" spans="5:21">
      <c r="E901" s="86"/>
      <c r="F901" s="28" t="s">
        <v>17</v>
      </c>
      <c r="G901" s="179"/>
      <c r="H901" s="74">
        <f>AVERAGE(H895:H900)</f>
        <v>8483.7999999999993</v>
      </c>
      <c r="I901" s="194"/>
      <c r="J901" s="74">
        <f>AVERAGE(J895:J899)</f>
        <v>2450.6999999999998</v>
      </c>
      <c r="K901" s="194"/>
      <c r="L901" s="74">
        <f>AVERAGE(L895:L899)</f>
        <v>2196.9</v>
      </c>
      <c r="M901" s="194"/>
      <c r="N901" s="74">
        <f>AVERAGE(N895:N899)</f>
        <v>2068.6</v>
      </c>
      <c r="O901" s="194"/>
      <c r="P901" s="74">
        <f>AVERAGE(P895:P899)</f>
        <v>27037</v>
      </c>
      <c r="Q901" s="194"/>
      <c r="R901" s="74">
        <f>AVERAGE(R895:R899)</f>
        <v>17631</v>
      </c>
      <c r="S901" s="21"/>
      <c r="T901" s="112">
        <f>AVERAGE(T895:T899)</f>
        <v>4.9464199999999998</v>
      </c>
      <c r="U901" s="107"/>
    </row>
    <row r="902" spans="5:21">
      <c r="E902" s="86"/>
      <c r="F902" s="29"/>
      <c r="G902" s="179"/>
      <c r="H902" s="29"/>
      <c r="I902" s="179"/>
      <c r="J902" s="29"/>
      <c r="K902" s="179"/>
      <c r="L902" s="29"/>
      <c r="M902" s="179"/>
      <c r="N902" s="29"/>
      <c r="O902" s="179"/>
      <c r="P902" s="29"/>
      <c r="Q902" s="179"/>
      <c r="R902" s="29"/>
      <c r="S902" s="29"/>
      <c r="T902" s="79"/>
      <c r="U902" s="107"/>
    </row>
    <row r="903" spans="5:21" ht="15.6">
      <c r="E903" s="86"/>
      <c r="F903" s="87" t="s">
        <v>18</v>
      </c>
      <c r="G903" s="173"/>
      <c r="H903" s="88">
        <f>H901*T901*0.001</f>
        <v>41.964437995999994</v>
      </c>
      <c r="I903" s="209"/>
      <c r="J903" s="88">
        <f>J901*T901*0.001</f>
        <v>12.122191493999999</v>
      </c>
      <c r="K903" s="209"/>
      <c r="L903" s="88">
        <f>L901*T901*0.001</f>
        <v>10.866790097999999</v>
      </c>
      <c r="M903" s="209"/>
      <c r="N903" s="88">
        <f>N901*T901*0.001</f>
        <v>10.232164411999998</v>
      </c>
      <c r="O903" s="209"/>
      <c r="P903" s="88">
        <f>P901*T901*0.001</f>
        <v>133.73635754</v>
      </c>
      <c r="Q903" s="209"/>
      <c r="R903" s="88">
        <f>R901*T901*0.001</f>
        <v>87.210331019999998</v>
      </c>
      <c r="S903" s="29"/>
      <c r="T903" s="79"/>
      <c r="U903" s="107"/>
    </row>
    <row r="904" spans="5:21">
      <c r="E904" s="86"/>
      <c r="F904" s="29"/>
      <c r="G904" s="179"/>
      <c r="H904" s="79"/>
      <c r="I904" s="210"/>
      <c r="J904" s="79"/>
      <c r="K904" s="210"/>
      <c r="L904" s="79"/>
      <c r="M904" s="210"/>
      <c r="N904" s="79"/>
      <c r="O904" s="210"/>
      <c r="P904" s="79"/>
      <c r="Q904" s="210"/>
      <c r="R904" s="79"/>
      <c r="S904" s="29"/>
      <c r="U904" s="107"/>
    </row>
    <row r="905" spans="5:21">
      <c r="E905" s="86"/>
      <c r="F905" s="31" t="s">
        <v>19</v>
      </c>
      <c r="G905" s="179"/>
      <c r="H905" s="78">
        <f>H875*T875*0.001</f>
        <v>41.664264220000007</v>
      </c>
      <c r="I905" s="210"/>
      <c r="J905" s="78">
        <f>J875*T875*0.001</f>
        <v>11.799719830000003</v>
      </c>
      <c r="K905" s="210"/>
      <c r="L905" s="78">
        <f>L875*T875*0.001</f>
        <v>10.704234019999999</v>
      </c>
      <c r="M905" s="210"/>
      <c r="N905" s="78">
        <f>N875*T875*0.001</f>
        <v>10.376533090000001</v>
      </c>
      <c r="O905" s="210"/>
      <c r="P905" s="78">
        <f>P875*T875*0.001</f>
        <v>130.08583200000001</v>
      </c>
      <c r="Q905" s="210"/>
      <c r="R905" s="78">
        <f>R875*T875*0.001</f>
        <v>85.341477400000002</v>
      </c>
      <c r="S905" s="40"/>
      <c r="T905" s="112">
        <f>AVERAGE(T869:T873)</f>
        <v>4.9727000000000006</v>
      </c>
      <c r="U905" s="107"/>
    </row>
    <row r="906" spans="5:21" ht="15" thickBot="1">
      <c r="E906" s="86"/>
      <c r="F906" s="29"/>
      <c r="G906" s="179"/>
      <c r="H906" s="79"/>
      <c r="I906" s="210"/>
      <c r="J906" s="79"/>
      <c r="K906" s="210"/>
      <c r="L906" s="79"/>
      <c r="M906" s="210"/>
      <c r="N906" s="79"/>
      <c r="O906" s="210"/>
      <c r="P906" s="79"/>
      <c r="Q906" s="210"/>
      <c r="R906" s="79"/>
      <c r="S906" s="40"/>
      <c r="T906" s="114"/>
      <c r="U906" s="107"/>
    </row>
    <row r="907" spans="5:21" ht="15" thickBot="1">
      <c r="E907" s="86"/>
      <c r="F907" s="89" t="s">
        <v>27</v>
      </c>
      <c r="G907" s="179"/>
      <c r="H907" s="90">
        <f>(H877-H879)/H879</f>
        <v>-9.0922199532450932E-4</v>
      </c>
      <c r="I907" s="211"/>
      <c r="J907" s="81">
        <f>(J877-J879)/J879</f>
        <v>1.5640506476705091E-2</v>
      </c>
      <c r="K907" s="211"/>
      <c r="L907" s="81">
        <f>(L877-L879)/L879</f>
        <v>-6.0750798585428164E-3</v>
      </c>
      <c r="M907" s="211"/>
      <c r="N907" s="81">
        <f>(N877-N879)/N879</f>
        <v>1.2837627626631515E-2</v>
      </c>
      <c r="O907" s="211"/>
      <c r="P907" s="81">
        <f>(P877-P879)/P879</f>
        <v>1.3149446848914866E-3</v>
      </c>
      <c r="Q907" s="211"/>
      <c r="R907" s="81">
        <f>(R877-R879)/R879</f>
        <v>3.8947607428303152E-2</v>
      </c>
      <c r="S907" s="95"/>
      <c r="T907" s="81">
        <f>(T875-T879)/T879</f>
        <v>4.6832824193054814E-3</v>
      </c>
      <c r="U907" s="107"/>
    </row>
    <row r="908" spans="5:21" ht="15" thickBot="1">
      <c r="E908" s="86"/>
      <c r="F908" s="29"/>
      <c r="G908" s="179"/>
      <c r="H908" s="79"/>
      <c r="I908" s="210"/>
      <c r="J908" s="79"/>
      <c r="K908" s="210"/>
      <c r="L908" s="79"/>
      <c r="M908" s="210"/>
      <c r="N908" s="79"/>
      <c r="O908" s="210"/>
      <c r="P908" s="79"/>
      <c r="Q908" s="210"/>
      <c r="R908" s="79"/>
      <c r="S908" s="29"/>
      <c r="T908" s="79"/>
      <c r="U908" s="107"/>
    </row>
    <row r="909" spans="5:21" ht="15" thickBot="1">
      <c r="E909" s="86"/>
      <c r="F909" s="80" t="s">
        <v>26</v>
      </c>
      <c r="G909" s="179"/>
      <c r="H909" s="90">
        <f>(H903-H905)/H905</f>
        <v>7.2045860312083751E-3</v>
      </c>
      <c r="I909" s="212"/>
      <c r="J909" s="97">
        <f>(J903-J905)/J905</f>
        <v>2.7328755991318857E-2</v>
      </c>
      <c r="K909" s="212"/>
      <c r="L909" s="97">
        <f>(L903-L905)/L905</f>
        <v>1.5186147621238173E-2</v>
      </c>
      <c r="M909" s="212"/>
      <c r="N909" s="97">
        <f>(N903-N905)/N905</f>
        <v>-1.3912997409426933E-2</v>
      </c>
      <c r="O909" s="212"/>
      <c r="P909" s="97">
        <f>(P903-P905)/P905</f>
        <v>2.8062437575830622E-2</v>
      </c>
      <c r="Q909" s="212"/>
      <c r="R909" s="97">
        <f>(R903-R905)/R905</f>
        <v>2.1898538400508118E-2</v>
      </c>
      <c r="S909" s="115"/>
      <c r="T909" s="97">
        <f>(T901-T905)/T905</f>
        <v>-5.2848553099927092E-3</v>
      </c>
      <c r="U909" s="107"/>
    </row>
    <row r="910" spans="5:21" ht="15" thickBot="1">
      <c r="E910" s="86"/>
      <c r="F910" s="1"/>
      <c r="H910" s="1"/>
      <c r="J910" s="1"/>
      <c r="L910" s="1"/>
      <c r="N910" s="1"/>
      <c r="P910" s="1"/>
      <c r="R910" s="1"/>
      <c r="T910" s="1"/>
      <c r="U910" s="107"/>
    </row>
    <row r="911" spans="5:21" ht="15" thickBot="1">
      <c r="E911" s="86"/>
      <c r="F911" s="80" t="s">
        <v>28</v>
      </c>
      <c r="H911" s="91">
        <f>H903-H905+IF(H903&gt;H905,H903&lt;H905)</f>
        <v>0.30017377599998696</v>
      </c>
      <c r="I911" s="213"/>
      <c r="J911" s="91">
        <f>J903-J905</f>
        <v>0.32247166399999649</v>
      </c>
      <c r="K911" s="213"/>
      <c r="L911" s="91">
        <f>L903-L905</f>
        <v>0.16255607799999972</v>
      </c>
      <c r="M911" s="213"/>
      <c r="N911" s="91">
        <f>N903-N905</f>
        <v>-0.14436867800000286</v>
      </c>
      <c r="O911" s="213"/>
      <c r="P911" s="91">
        <f>P903-P905</f>
        <v>3.6505255399999896</v>
      </c>
      <c r="Q911" s="213"/>
      <c r="R911" s="127">
        <f>R903-R905</f>
        <v>1.8688536199999959</v>
      </c>
      <c r="S911" s="98"/>
      <c r="T911" s="91">
        <f>T901-T905</f>
        <v>-2.6280000000000747E-2</v>
      </c>
      <c r="U911" s="107"/>
    </row>
    <row r="912" spans="5:21" ht="15" thickBot="1">
      <c r="E912" s="92"/>
      <c r="F912" s="93"/>
      <c r="G912" s="198"/>
      <c r="H912" s="93"/>
      <c r="I912" s="198"/>
      <c r="J912" s="93"/>
      <c r="K912" s="198"/>
      <c r="L912" s="93"/>
      <c r="M912" s="198"/>
      <c r="N912" s="93"/>
      <c r="O912" s="198"/>
      <c r="P912" s="93"/>
      <c r="Q912" s="198"/>
      <c r="R912" s="93"/>
      <c r="S912" s="93"/>
      <c r="T912" s="93"/>
      <c r="U912" s="116"/>
    </row>
    <row r="915" spans="5:21" ht="15" thickBot="1"/>
    <row r="916" spans="5:21">
      <c r="E916" s="84"/>
      <c r="F916" s="85"/>
      <c r="G916" s="197"/>
      <c r="H916" s="85"/>
      <c r="I916" s="197"/>
      <c r="J916" s="85"/>
      <c r="K916" s="197"/>
      <c r="L916" s="85"/>
      <c r="M916" s="197"/>
      <c r="N916" s="85"/>
      <c r="O916" s="197"/>
      <c r="P916" s="85"/>
      <c r="Q916" s="197"/>
      <c r="R916" s="85"/>
      <c r="S916" s="85"/>
      <c r="T916" s="85"/>
      <c r="U916" s="106"/>
    </row>
    <row r="917" spans="5:21">
      <c r="E917" s="86"/>
      <c r="F917" s="1"/>
      <c r="H917" s="1"/>
      <c r="J917" s="1"/>
      <c r="L917" s="1"/>
      <c r="N917" s="1"/>
      <c r="P917" s="1"/>
      <c r="R917" s="1"/>
      <c r="T917" s="1"/>
      <c r="U917" s="107"/>
    </row>
    <row r="918" spans="5:21" ht="34.799999999999997">
      <c r="E918" s="86"/>
      <c r="F918" s="1"/>
      <c r="H918" s="513" t="s">
        <v>9</v>
      </c>
      <c r="I918" s="513"/>
      <c r="J918" s="513"/>
      <c r="K918" s="513"/>
      <c r="L918" s="513"/>
      <c r="M918" s="513"/>
      <c r="N918" s="513"/>
      <c r="O918" s="513"/>
      <c r="P918" s="513"/>
      <c r="Q918" s="513"/>
      <c r="R918" s="513"/>
      <c r="S918" s="513"/>
      <c r="T918" s="513"/>
      <c r="U918" s="107"/>
    </row>
    <row r="919" spans="5:21">
      <c r="E919" s="86"/>
      <c r="F919" s="1"/>
      <c r="H919" s="1"/>
      <c r="J919" s="1"/>
      <c r="L919" s="1"/>
      <c r="N919" s="1"/>
      <c r="P919" s="1"/>
      <c r="R919" s="1"/>
      <c r="T919" s="1"/>
      <c r="U919" s="107"/>
    </row>
    <row r="920" spans="5:21">
      <c r="E920" s="86"/>
      <c r="F920" s="20" t="s">
        <v>10</v>
      </c>
      <c r="G920" s="194"/>
      <c r="H920" s="22" t="s">
        <v>3</v>
      </c>
      <c r="I920" s="179"/>
      <c r="J920" s="94" t="s">
        <v>11</v>
      </c>
      <c r="K920" s="179"/>
      <c r="L920" s="31" t="s">
        <v>12</v>
      </c>
      <c r="M920" s="179"/>
      <c r="N920" s="38" t="s">
        <v>13</v>
      </c>
      <c r="O920" s="179"/>
      <c r="P920" s="39" t="s">
        <v>14</v>
      </c>
      <c r="Q920" s="179"/>
      <c r="R920" s="99" t="s">
        <v>15</v>
      </c>
      <c r="S920" s="29"/>
      <c r="T920" s="56" t="s">
        <v>16</v>
      </c>
      <c r="U920" s="107"/>
    </row>
    <row r="921" spans="5:21">
      <c r="E921" s="86"/>
      <c r="F921" s="128">
        <v>45362</v>
      </c>
      <c r="G921" s="195"/>
      <c r="H921" s="70">
        <v>8522</v>
      </c>
      <c r="I921" s="204"/>
      <c r="J921" s="70">
        <v>2516</v>
      </c>
      <c r="K921" s="204"/>
      <c r="L921" s="130">
        <v>2202</v>
      </c>
      <c r="M921" s="204"/>
      <c r="N921" s="70">
        <v>2113</v>
      </c>
      <c r="O921" s="204"/>
      <c r="P921" s="70">
        <v>27450</v>
      </c>
      <c r="Q921" s="204"/>
      <c r="R921" s="70">
        <v>17910</v>
      </c>
      <c r="S921" s="40"/>
      <c r="T921" s="108">
        <v>4.9751000000000003</v>
      </c>
      <c r="U921" s="107"/>
    </row>
    <row r="922" spans="5:21">
      <c r="E922" s="86"/>
      <c r="F922" s="129">
        <v>45363</v>
      </c>
      <c r="G922" s="195"/>
      <c r="H922" s="71">
        <v>8566</v>
      </c>
      <c r="I922" s="204"/>
      <c r="J922" s="71">
        <v>2535</v>
      </c>
      <c r="K922" s="204"/>
      <c r="L922" s="71">
        <v>2213.5</v>
      </c>
      <c r="M922" s="204"/>
      <c r="N922" s="71">
        <v>2134</v>
      </c>
      <c r="O922" s="204"/>
      <c r="P922" s="71">
        <v>27600</v>
      </c>
      <c r="Q922" s="204"/>
      <c r="R922" s="71">
        <v>18135</v>
      </c>
      <c r="S922" s="40"/>
      <c r="T922" s="109">
        <v>4.9776999999999996</v>
      </c>
      <c r="U922" s="107"/>
    </row>
    <row r="923" spans="5:21">
      <c r="E923" s="86"/>
      <c r="F923" s="69">
        <v>45364</v>
      </c>
      <c r="G923" s="195"/>
      <c r="H923" s="71">
        <v>8727</v>
      </c>
      <c r="I923" s="204"/>
      <c r="J923" s="71">
        <v>2524</v>
      </c>
      <c r="K923" s="204"/>
      <c r="L923" s="71">
        <v>2224</v>
      </c>
      <c r="M923" s="204"/>
      <c r="N923" s="71">
        <v>2164</v>
      </c>
      <c r="O923" s="204"/>
      <c r="P923" s="71">
        <v>27625</v>
      </c>
      <c r="Q923" s="204"/>
      <c r="R923" s="71">
        <v>18165</v>
      </c>
      <c r="S923" s="40"/>
      <c r="T923" s="109">
        <v>4.9813000000000001</v>
      </c>
      <c r="U923" s="107"/>
    </row>
    <row r="924" spans="5:21">
      <c r="E924" s="86"/>
      <c r="F924" s="69">
        <v>45365</v>
      </c>
      <c r="G924" s="195"/>
      <c r="H924" s="71">
        <v>8791.5</v>
      </c>
      <c r="I924" s="204"/>
      <c r="J924" s="71">
        <v>2519.5</v>
      </c>
      <c r="K924" s="204"/>
      <c r="L924" s="71">
        <v>2205</v>
      </c>
      <c r="M924" s="204"/>
      <c r="N924" s="71">
        <v>2142</v>
      </c>
      <c r="O924" s="204"/>
      <c r="P924" s="71">
        <v>28055</v>
      </c>
      <c r="Q924" s="204"/>
      <c r="R924" s="71">
        <v>17755</v>
      </c>
      <c r="S924" s="40"/>
      <c r="T924" s="109">
        <v>4.9802999999999997</v>
      </c>
      <c r="U924" s="107"/>
    </row>
    <row r="925" spans="5:21">
      <c r="E925" s="86"/>
      <c r="F925" s="72">
        <v>45366</v>
      </c>
      <c r="G925" s="195"/>
      <c r="H925" s="73">
        <v>8906.5</v>
      </c>
      <c r="I925" s="204"/>
      <c r="J925" s="73">
        <v>2524</v>
      </c>
      <c r="K925" s="204"/>
      <c r="L925" s="73">
        <v>2218.5</v>
      </c>
      <c r="M925" s="204"/>
      <c r="N925" s="73">
        <v>2107</v>
      </c>
      <c r="O925" s="204"/>
      <c r="P925" s="73">
        <v>28410</v>
      </c>
      <c r="Q925" s="204"/>
      <c r="R925" s="73">
        <v>18000</v>
      </c>
      <c r="S925" s="40"/>
      <c r="T925" s="110">
        <v>4.9767999999999999</v>
      </c>
      <c r="U925" s="107"/>
    </row>
    <row r="926" spans="5:21">
      <c r="E926" s="86"/>
      <c r="F926" s="1"/>
      <c r="H926" s="1"/>
      <c r="J926" s="1"/>
      <c r="L926" s="1"/>
      <c r="N926" s="1"/>
      <c r="P926" s="1"/>
      <c r="R926" s="1"/>
      <c r="T926" s="111"/>
      <c r="U926" s="107"/>
    </row>
    <row r="927" spans="5:21">
      <c r="E927" s="86"/>
      <c r="F927" s="28" t="s">
        <v>17</v>
      </c>
      <c r="G927" s="179"/>
      <c r="H927" s="74">
        <f>AVERAGE(H921:H926)</f>
        <v>8702.6</v>
      </c>
      <c r="I927" s="194"/>
      <c r="J927" s="74">
        <f>AVERAGE(J921:J925)</f>
        <v>2523.6999999999998</v>
      </c>
      <c r="K927" s="194"/>
      <c r="L927" s="74">
        <f>AVERAGE(L921:L925)</f>
        <v>2212.6</v>
      </c>
      <c r="M927" s="194"/>
      <c r="N927" s="74">
        <f>AVERAGE(N921:N925)</f>
        <v>2132</v>
      </c>
      <c r="O927" s="194"/>
      <c r="P927" s="74">
        <f>AVERAGE(P921:P925)</f>
        <v>27828</v>
      </c>
      <c r="Q927" s="194"/>
      <c r="R927" s="74">
        <f>AVERAGE(R921:R925)</f>
        <v>17993</v>
      </c>
      <c r="S927" s="21"/>
      <c r="T927" s="112">
        <f>AVERAGE(T921:T925)</f>
        <v>4.9782400000000004</v>
      </c>
      <c r="U927" s="107"/>
    </row>
    <row r="928" spans="5:21">
      <c r="E928" s="86"/>
      <c r="F928" s="29"/>
      <c r="G928" s="179"/>
      <c r="H928" s="29"/>
      <c r="I928" s="179"/>
      <c r="J928" s="29"/>
      <c r="K928" s="179"/>
      <c r="L928" s="29"/>
      <c r="M928" s="179"/>
      <c r="N928" s="29"/>
      <c r="O928" s="179"/>
      <c r="P928" s="29"/>
      <c r="Q928" s="179"/>
      <c r="R928" s="29"/>
      <c r="S928" s="29"/>
      <c r="T928" s="79"/>
      <c r="U928" s="107"/>
    </row>
    <row r="929" spans="5:21" ht="15.6">
      <c r="E929" s="86"/>
      <c r="F929" s="87" t="s">
        <v>18</v>
      </c>
      <c r="G929" s="173"/>
      <c r="H929" s="88">
        <f>H927*T927*0.001</f>
        <v>43.323631424000006</v>
      </c>
      <c r="I929" s="209"/>
      <c r="J929" s="88">
        <f>J927*T927*0.001</f>
        <v>12.563584287999999</v>
      </c>
      <c r="K929" s="209"/>
      <c r="L929" s="88">
        <f>L927*T927*0.001</f>
        <v>11.014853823999999</v>
      </c>
      <c r="M929" s="209"/>
      <c r="N929" s="88">
        <f>N927*T927*0.001</f>
        <v>10.613607680000001</v>
      </c>
      <c r="O929" s="209"/>
      <c r="P929" s="88">
        <f>P927*T927*0.001</f>
        <v>138.53446272000002</v>
      </c>
      <c r="Q929" s="209"/>
      <c r="R929" s="88">
        <f>R927*T927*0.001</f>
        <v>89.573472320000008</v>
      </c>
      <c r="S929" s="29"/>
      <c r="T929" s="79"/>
      <c r="U929" s="107"/>
    </row>
    <row r="930" spans="5:21">
      <c r="E930" s="86"/>
      <c r="F930" s="29"/>
      <c r="G930" s="179"/>
      <c r="H930" s="79"/>
      <c r="I930" s="210"/>
      <c r="J930" s="79"/>
      <c r="K930" s="210"/>
      <c r="L930" s="79"/>
      <c r="M930" s="210"/>
      <c r="N930" s="79"/>
      <c r="O930" s="210"/>
      <c r="P930" s="79"/>
      <c r="Q930" s="210"/>
      <c r="R930" s="79"/>
      <c r="S930" s="29"/>
      <c r="U930" s="107"/>
    </row>
    <row r="931" spans="5:21">
      <c r="E931" s="86"/>
      <c r="F931" s="31" t="s">
        <v>19</v>
      </c>
      <c r="G931" s="179"/>
      <c r="H931" s="78">
        <f>H901*T901*0.001</f>
        <v>41.964437995999994</v>
      </c>
      <c r="I931" s="210"/>
      <c r="J931" s="78">
        <f>J901*T901*0.001</f>
        <v>12.122191493999999</v>
      </c>
      <c r="K931" s="210"/>
      <c r="L931" s="78">
        <f>L901*T901*0.001</f>
        <v>10.866790097999999</v>
      </c>
      <c r="M931" s="210"/>
      <c r="N931" s="78">
        <f>N901*T901*0.001</f>
        <v>10.232164411999998</v>
      </c>
      <c r="O931" s="210"/>
      <c r="P931" s="78">
        <f>P901*T901*0.001</f>
        <v>133.73635754</v>
      </c>
      <c r="Q931" s="210"/>
      <c r="R931" s="78">
        <f>R901*T901*0.001</f>
        <v>87.210331019999998</v>
      </c>
      <c r="S931" s="40"/>
      <c r="T931" s="112">
        <f>AVERAGE(T895:T899)</f>
        <v>4.9464199999999998</v>
      </c>
      <c r="U931" s="107"/>
    </row>
    <row r="932" spans="5:21" ht="15" thickBot="1">
      <c r="E932" s="86"/>
      <c r="F932" s="29"/>
      <c r="G932" s="179"/>
      <c r="H932" s="79"/>
      <c r="I932" s="210"/>
      <c r="J932" s="79"/>
      <c r="K932" s="210"/>
      <c r="L932" s="79"/>
      <c r="M932" s="210"/>
      <c r="N932" s="79"/>
      <c r="O932" s="210"/>
      <c r="P932" s="79"/>
      <c r="Q932" s="210"/>
      <c r="R932" s="79"/>
      <c r="S932" s="40"/>
      <c r="T932" s="114"/>
      <c r="U932" s="107"/>
    </row>
    <row r="933" spans="5:21" ht="15" thickBot="1">
      <c r="E933" s="86"/>
      <c r="F933" s="89" t="s">
        <v>27</v>
      </c>
      <c r="G933" s="179"/>
      <c r="H933" s="90">
        <f>(H903-H905)/H905</f>
        <v>7.2045860312083751E-3</v>
      </c>
      <c r="I933" s="211"/>
      <c r="J933" s="81">
        <f>(J903-J905)/J905</f>
        <v>2.7328755991318857E-2</v>
      </c>
      <c r="K933" s="211"/>
      <c r="L933" s="81">
        <f>(L903-L905)/L905</f>
        <v>1.5186147621238173E-2</v>
      </c>
      <c r="M933" s="211"/>
      <c r="N933" s="81">
        <f>(N903-N905)/N905</f>
        <v>-1.3912997409426933E-2</v>
      </c>
      <c r="O933" s="211"/>
      <c r="P933" s="81">
        <f>(P903-P905)/P905</f>
        <v>2.8062437575830622E-2</v>
      </c>
      <c r="Q933" s="211"/>
      <c r="R933" s="81">
        <f>(R903-R905)/R905</f>
        <v>2.1898538400508118E-2</v>
      </c>
      <c r="S933" s="95"/>
      <c r="T933" s="81">
        <f>(T901-T905)/T905</f>
        <v>-5.2848553099927092E-3</v>
      </c>
      <c r="U933" s="107"/>
    </row>
    <row r="934" spans="5:21" ht="15" thickBot="1">
      <c r="E934" s="86"/>
      <c r="F934" s="29"/>
      <c r="G934" s="179"/>
      <c r="H934" s="79"/>
      <c r="I934" s="210"/>
      <c r="J934" s="79"/>
      <c r="K934" s="210"/>
      <c r="L934" s="79"/>
      <c r="M934" s="210"/>
      <c r="N934" s="79"/>
      <c r="O934" s="210"/>
      <c r="P934" s="79"/>
      <c r="Q934" s="210"/>
      <c r="R934" s="79"/>
      <c r="S934" s="29"/>
      <c r="T934" s="79"/>
      <c r="U934" s="107"/>
    </row>
    <row r="935" spans="5:21" ht="15" thickBot="1">
      <c r="E935" s="86"/>
      <c r="F935" s="80" t="s">
        <v>26</v>
      </c>
      <c r="G935" s="179"/>
      <c r="H935" s="90">
        <f>(H929-H931)/H931</f>
        <v>3.2389172663996324E-2</v>
      </c>
      <c r="I935" s="212"/>
      <c r="J935" s="97">
        <f>(J929-J931)/J931</f>
        <v>3.6411963481889575E-2</v>
      </c>
      <c r="K935" s="212"/>
      <c r="L935" s="97">
        <f>(L929-L931)/L931</f>
        <v>1.3625341491343508E-2</v>
      </c>
      <c r="M935" s="212"/>
      <c r="N935" s="97">
        <f>(N929-N931)/N931</f>
        <v>3.7278844694154586E-2</v>
      </c>
      <c r="O935" s="212"/>
      <c r="P935" s="97">
        <f>(P929-P931)/P931</f>
        <v>3.5877343067048373E-2</v>
      </c>
      <c r="Q935" s="212"/>
      <c r="R935" s="97">
        <f>(R929-R931)/R931</f>
        <v>2.7097033944958524E-2</v>
      </c>
      <c r="S935" s="115"/>
      <c r="T935" s="97">
        <f>(T927-T931)/T931</f>
        <v>6.4329353350505271E-3</v>
      </c>
      <c r="U935" s="107"/>
    </row>
    <row r="936" spans="5:21" ht="15" thickBot="1">
      <c r="E936" s="86"/>
      <c r="F936" s="1"/>
      <c r="H936" s="1"/>
      <c r="J936" s="1"/>
      <c r="L936" s="1"/>
      <c r="N936" s="1"/>
      <c r="P936" s="1"/>
      <c r="R936" s="1"/>
      <c r="T936" s="1"/>
      <c r="U936" s="107"/>
    </row>
    <row r="937" spans="5:21" ht="15" thickBot="1">
      <c r="E937" s="86"/>
      <c r="F937" s="80" t="s">
        <v>28</v>
      </c>
      <c r="H937" s="91">
        <f>H929-H931+IF(H929&gt;H931,H929&lt;H931)</f>
        <v>1.3591934280000117</v>
      </c>
      <c r="I937" s="213"/>
      <c r="J937" s="91">
        <f>J929-J931</f>
        <v>0.44139279400000042</v>
      </c>
      <c r="K937" s="213"/>
      <c r="L937" s="91">
        <f>L929-L931</f>
        <v>0.14806372600000017</v>
      </c>
      <c r="M937" s="213"/>
      <c r="N937" s="91">
        <f>N929-N931</f>
        <v>0.3814432680000035</v>
      </c>
      <c r="O937" s="213"/>
      <c r="P937" s="91">
        <f>P929-P931</f>
        <v>4.7981051800000216</v>
      </c>
      <c r="Q937" s="213"/>
      <c r="R937" s="127">
        <f>R929-R931</f>
        <v>2.3631413000000094</v>
      </c>
      <c r="S937" s="98"/>
      <c r="T937" s="91">
        <f>T927-T931</f>
        <v>3.1820000000000626E-2</v>
      </c>
      <c r="U937" s="107"/>
    </row>
    <row r="938" spans="5:21" ht="15" thickBot="1">
      <c r="E938" s="92"/>
      <c r="F938" s="93"/>
      <c r="G938" s="198"/>
      <c r="H938" s="93"/>
      <c r="I938" s="198"/>
      <c r="J938" s="93"/>
      <c r="K938" s="198"/>
      <c r="L938" s="93"/>
      <c r="M938" s="198"/>
      <c r="N938" s="93"/>
      <c r="O938" s="198"/>
      <c r="P938" s="93"/>
      <c r="Q938" s="198"/>
      <c r="R938" s="93"/>
      <c r="S938" s="93"/>
      <c r="T938" s="93"/>
      <c r="U938" s="116"/>
    </row>
    <row r="941" spans="5:21" ht="15" thickBot="1"/>
    <row r="942" spans="5:21">
      <c r="E942" s="84"/>
      <c r="F942" s="85"/>
      <c r="G942" s="197"/>
      <c r="H942" s="85"/>
      <c r="I942" s="197"/>
      <c r="J942" s="85"/>
      <c r="K942" s="197"/>
      <c r="L942" s="85"/>
      <c r="M942" s="197"/>
      <c r="N942" s="85"/>
      <c r="O942" s="197"/>
      <c r="P942" s="85"/>
      <c r="Q942" s="197"/>
      <c r="R942" s="85"/>
      <c r="S942" s="85"/>
      <c r="T942" s="85"/>
      <c r="U942" s="106"/>
    </row>
    <row r="943" spans="5:21">
      <c r="E943" s="86"/>
      <c r="F943" s="1"/>
      <c r="H943" s="1"/>
      <c r="J943" s="1"/>
      <c r="L943" s="1"/>
      <c r="N943" s="1"/>
      <c r="P943" s="1"/>
      <c r="R943" s="1"/>
      <c r="T943" s="1"/>
      <c r="U943" s="107"/>
    </row>
    <row r="944" spans="5:21" ht="34.799999999999997">
      <c r="E944" s="86"/>
      <c r="F944" s="1"/>
      <c r="H944" s="513" t="s">
        <v>9</v>
      </c>
      <c r="I944" s="513"/>
      <c r="J944" s="513"/>
      <c r="K944" s="513"/>
      <c r="L944" s="513"/>
      <c r="M944" s="513"/>
      <c r="N944" s="513"/>
      <c r="O944" s="513"/>
      <c r="P944" s="513"/>
      <c r="Q944" s="513"/>
      <c r="R944" s="513"/>
      <c r="S944" s="513"/>
      <c r="T944" s="513"/>
      <c r="U944" s="107"/>
    </row>
    <row r="945" spans="5:21">
      <c r="E945" s="86"/>
      <c r="F945" s="1"/>
      <c r="H945" s="1"/>
      <c r="J945" s="1"/>
      <c r="L945" s="1"/>
      <c r="N945" s="1"/>
      <c r="P945" s="1"/>
      <c r="R945" s="1"/>
      <c r="T945" s="1"/>
      <c r="U945" s="107"/>
    </row>
    <row r="946" spans="5:21">
      <c r="E946" s="86"/>
      <c r="F946" s="20" t="s">
        <v>10</v>
      </c>
      <c r="G946" s="194"/>
      <c r="H946" s="22" t="s">
        <v>3</v>
      </c>
      <c r="I946" s="179"/>
      <c r="J946" s="94" t="s">
        <v>11</v>
      </c>
      <c r="K946" s="179"/>
      <c r="L946" s="31" t="s">
        <v>12</v>
      </c>
      <c r="M946" s="179"/>
      <c r="N946" s="38" t="s">
        <v>13</v>
      </c>
      <c r="O946" s="179"/>
      <c r="P946" s="39" t="s">
        <v>14</v>
      </c>
      <c r="Q946" s="179"/>
      <c r="R946" s="99" t="s">
        <v>15</v>
      </c>
      <c r="S946" s="29"/>
      <c r="T946" s="56" t="s">
        <v>16</v>
      </c>
      <c r="U946" s="107"/>
    </row>
    <row r="947" spans="5:21">
      <c r="E947" s="86"/>
      <c r="F947" s="128">
        <v>45369</v>
      </c>
      <c r="G947" s="195"/>
      <c r="H947" s="70">
        <v>8973</v>
      </c>
      <c r="I947" s="204"/>
      <c r="J947" s="70">
        <v>2515.5</v>
      </c>
      <c r="K947" s="204"/>
      <c r="L947" s="130">
        <v>2224.5</v>
      </c>
      <c r="M947" s="204"/>
      <c r="N947" s="70">
        <v>2094</v>
      </c>
      <c r="O947" s="204"/>
      <c r="P947" s="70">
        <v>28550</v>
      </c>
      <c r="Q947" s="204"/>
      <c r="R947" s="70">
        <v>17680</v>
      </c>
      <c r="S947" s="40"/>
      <c r="T947" s="108">
        <v>4.9936999999999996</v>
      </c>
      <c r="U947" s="107"/>
    </row>
    <row r="948" spans="5:21">
      <c r="E948" s="86"/>
      <c r="F948" s="129">
        <v>45370</v>
      </c>
      <c r="G948" s="195"/>
      <c r="H948" s="71">
        <v>8875</v>
      </c>
      <c r="I948" s="204"/>
      <c r="J948" s="71">
        <v>2467</v>
      </c>
      <c r="K948" s="204"/>
      <c r="L948" s="71">
        <v>2202.5</v>
      </c>
      <c r="M948" s="204"/>
      <c r="N948" s="71">
        <v>2042</v>
      </c>
      <c r="O948" s="204"/>
      <c r="P948" s="71">
        <v>27805</v>
      </c>
      <c r="Q948" s="204"/>
      <c r="R948" s="71">
        <v>17500</v>
      </c>
      <c r="S948" s="40"/>
      <c r="T948" s="109">
        <v>5.0124000000000004</v>
      </c>
      <c r="U948" s="107"/>
    </row>
    <row r="949" spans="5:21">
      <c r="E949" s="86"/>
      <c r="F949" s="69">
        <v>45371</v>
      </c>
      <c r="G949" s="195"/>
      <c r="H949" s="71">
        <v>8790</v>
      </c>
      <c r="I949" s="204"/>
      <c r="J949" s="71">
        <v>2462</v>
      </c>
      <c r="K949" s="204"/>
      <c r="L949" s="71">
        <v>2231.5</v>
      </c>
      <c r="M949" s="204"/>
      <c r="N949" s="71">
        <v>2015.5</v>
      </c>
      <c r="O949" s="204"/>
      <c r="P949" s="71">
        <v>26900</v>
      </c>
      <c r="Q949" s="204"/>
      <c r="R949" s="71">
        <v>17300</v>
      </c>
      <c r="S949" s="40"/>
      <c r="T949" s="109">
        <v>5.0351999999999997</v>
      </c>
      <c r="U949" s="107"/>
    </row>
    <row r="950" spans="5:21">
      <c r="E950" s="86"/>
      <c r="F950" s="69">
        <v>45372</v>
      </c>
      <c r="G950" s="195"/>
      <c r="H950" s="71">
        <v>8873.5</v>
      </c>
      <c r="I950" s="204"/>
      <c r="J950" s="71">
        <v>2501</v>
      </c>
      <c r="K950" s="204"/>
      <c r="L950" s="71">
        <v>2264</v>
      </c>
      <c r="M950" s="204"/>
      <c r="N950" s="71">
        <v>2031</v>
      </c>
      <c r="O950" s="204"/>
      <c r="P950" s="71">
        <v>27700</v>
      </c>
      <c r="Q950" s="204"/>
      <c r="R950" s="71">
        <v>17430</v>
      </c>
      <c r="S950" s="40"/>
      <c r="T950" s="109">
        <v>5.0119999999999996</v>
      </c>
      <c r="U950" s="107"/>
    </row>
    <row r="951" spans="5:21">
      <c r="E951" s="86"/>
      <c r="F951" s="72">
        <v>45373</v>
      </c>
      <c r="G951" s="195"/>
      <c r="H951" s="73">
        <v>8741</v>
      </c>
      <c r="I951" s="204"/>
      <c r="J951" s="73">
        <v>2449</v>
      </c>
      <c r="K951" s="204"/>
      <c r="L951" s="73">
        <v>2246.5</v>
      </c>
      <c r="M951" s="204"/>
      <c r="N951" s="73">
        <v>1992.5</v>
      </c>
      <c r="O951" s="204"/>
      <c r="P951" s="73">
        <v>27550</v>
      </c>
      <c r="Q951" s="204"/>
      <c r="R951" s="73">
        <v>17160</v>
      </c>
      <c r="S951" s="40"/>
      <c r="T951" s="110">
        <v>4.9806999999999997</v>
      </c>
      <c r="U951" s="107"/>
    </row>
    <row r="952" spans="5:21">
      <c r="E952" s="86"/>
      <c r="F952" s="1"/>
      <c r="H952" s="1"/>
      <c r="J952" s="1"/>
      <c r="L952" s="1"/>
      <c r="N952" s="1"/>
      <c r="P952" s="1"/>
      <c r="R952" s="1"/>
      <c r="T952" s="111"/>
      <c r="U952" s="107"/>
    </row>
    <row r="953" spans="5:21">
      <c r="E953" s="86"/>
      <c r="F953" s="28" t="s">
        <v>17</v>
      </c>
      <c r="G953" s="179"/>
      <c r="H953" s="74">
        <f>AVERAGE(H947:H952)</f>
        <v>8850.5</v>
      </c>
      <c r="I953" s="194"/>
      <c r="J953" s="74">
        <f>AVERAGE(J947:J951)</f>
        <v>2478.9</v>
      </c>
      <c r="K953" s="194"/>
      <c r="L953" s="74">
        <f>AVERAGE(L947:L951)</f>
        <v>2233.8000000000002</v>
      </c>
      <c r="M953" s="194"/>
      <c r="N953" s="74">
        <f>AVERAGE(N947:N951)</f>
        <v>2035</v>
      </c>
      <c r="O953" s="194"/>
      <c r="P953" s="74">
        <f>AVERAGE(P947:P951)</f>
        <v>27701</v>
      </c>
      <c r="Q953" s="194"/>
      <c r="R953" s="74">
        <f>AVERAGE(R947:R951)</f>
        <v>17414</v>
      </c>
      <c r="S953" s="21"/>
      <c r="T953" s="112">
        <f>AVERAGE(T947:T951)</f>
        <v>5.0068000000000001</v>
      </c>
      <c r="U953" s="107"/>
    </row>
    <row r="954" spans="5:21">
      <c r="E954" s="86"/>
      <c r="F954" s="29"/>
      <c r="G954" s="179"/>
      <c r="H954" s="29"/>
      <c r="I954" s="179"/>
      <c r="J954" s="29"/>
      <c r="K954" s="179"/>
      <c r="L954" s="29"/>
      <c r="M954" s="179"/>
      <c r="N954" s="29"/>
      <c r="O954" s="179"/>
      <c r="P954" s="29"/>
      <c r="Q954" s="179"/>
      <c r="R954" s="29"/>
      <c r="S954" s="29"/>
      <c r="T954" s="79"/>
      <c r="U954" s="107"/>
    </row>
    <row r="955" spans="5:21" ht="15.6">
      <c r="E955" s="86"/>
      <c r="F955" s="87" t="s">
        <v>18</v>
      </c>
      <c r="G955" s="173"/>
      <c r="H955" s="88">
        <f>H953*T953*0.001</f>
        <v>44.312683400000004</v>
      </c>
      <c r="I955" s="209"/>
      <c r="J955" s="88">
        <f>J953*T953*0.001</f>
        <v>12.411356520000002</v>
      </c>
      <c r="K955" s="209"/>
      <c r="L955" s="88">
        <f>L953*T953*0.001</f>
        <v>11.184189840000002</v>
      </c>
      <c r="M955" s="209"/>
      <c r="N955" s="88">
        <f>N953*T953*0.001</f>
        <v>10.188838000000001</v>
      </c>
      <c r="O955" s="209"/>
      <c r="P955" s="88">
        <f>P953*T953*0.001</f>
        <v>138.69336680000001</v>
      </c>
      <c r="Q955" s="209"/>
      <c r="R955" s="88">
        <f>R953*T953*0.001</f>
        <v>87.188415200000009</v>
      </c>
      <c r="S955" s="29"/>
      <c r="T955" s="79"/>
      <c r="U955" s="107"/>
    </row>
    <row r="956" spans="5:21">
      <c r="E956" s="86"/>
      <c r="F956" s="29"/>
      <c r="G956" s="179"/>
      <c r="H956" s="79"/>
      <c r="I956" s="210"/>
      <c r="J956" s="79"/>
      <c r="K956" s="210"/>
      <c r="L956" s="79"/>
      <c r="M956" s="210"/>
      <c r="N956" s="79"/>
      <c r="O956" s="210"/>
      <c r="P956" s="79"/>
      <c r="Q956" s="210"/>
      <c r="R956" s="79"/>
      <c r="S956" s="29"/>
      <c r="U956" s="107"/>
    </row>
    <row r="957" spans="5:21">
      <c r="E957" s="86"/>
      <c r="F957" s="31" t="s">
        <v>19</v>
      </c>
      <c r="G957" s="179"/>
      <c r="H957" s="78">
        <f>H927*T927*0.001</f>
        <v>43.323631424000006</v>
      </c>
      <c r="I957" s="210"/>
      <c r="J957" s="78">
        <f>J927*T927*0.001</f>
        <v>12.563584287999999</v>
      </c>
      <c r="K957" s="210"/>
      <c r="L957" s="78">
        <f>L927*T927*0.001</f>
        <v>11.014853823999999</v>
      </c>
      <c r="M957" s="210"/>
      <c r="N957" s="78">
        <f>N927*T927*0.001</f>
        <v>10.613607680000001</v>
      </c>
      <c r="O957" s="210"/>
      <c r="P957" s="78">
        <f>P927*T927*0.001</f>
        <v>138.53446272000002</v>
      </c>
      <c r="Q957" s="210"/>
      <c r="R957" s="78">
        <f>R927*T927*0.001</f>
        <v>89.573472320000008</v>
      </c>
      <c r="S957" s="40"/>
      <c r="T957" s="112">
        <f>AVERAGE(T921:T925)</f>
        <v>4.9782400000000004</v>
      </c>
      <c r="U957" s="107"/>
    </row>
    <row r="958" spans="5:21" ht="15" thickBot="1">
      <c r="E958" s="86"/>
      <c r="F958" s="29"/>
      <c r="G958" s="179"/>
      <c r="H958" s="79"/>
      <c r="I958" s="210"/>
      <c r="J958" s="79"/>
      <c r="K958" s="210"/>
      <c r="L958" s="79"/>
      <c r="M958" s="210"/>
      <c r="N958" s="79"/>
      <c r="O958" s="210"/>
      <c r="P958" s="79"/>
      <c r="Q958" s="210"/>
      <c r="R958" s="79"/>
      <c r="S958" s="40"/>
      <c r="T958" s="114"/>
      <c r="U958" s="107"/>
    </row>
    <row r="959" spans="5:21" ht="15" thickBot="1">
      <c r="E959" s="86"/>
      <c r="F959" s="89" t="s">
        <v>27</v>
      </c>
      <c r="G959" s="179"/>
      <c r="H959" s="90">
        <f>(H929-H931)/H931</f>
        <v>3.2389172663996324E-2</v>
      </c>
      <c r="I959" s="211"/>
      <c r="J959" s="81">
        <f>(J929-J931)/J931</f>
        <v>3.6411963481889575E-2</v>
      </c>
      <c r="K959" s="211"/>
      <c r="L959" s="81">
        <f>(L929-L931)/L931</f>
        <v>1.3625341491343508E-2</v>
      </c>
      <c r="M959" s="211"/>
      <c r="N959" s="81">
        <f>(N929-N931)/N931</f>
        <v>3.7278844694154586E-2</v>
      </c>
      <c r="O959" s="211"/>
      <c r="P959" s="81">
        <f>(P929-P931)/P931</f>
        <v>3.5877343067048373E-2</v>
      </c>
      <c r="Q959" s="211"/>
      <c r="R959" s="81">
        <f>(R929-R931)/R931</f>
        <v>2.7097033944958524E-2</v>
      </c>
      <c r="S959" s="95"/>
      <c r="T959" s="81">
        <f>(T927-T931)/T931</f>
        <v>6.4329353350505271E-3</v>
      </c>
      <c r="U959" s="107"/>
    </row>
    <row r="960" spans="5:21" ht="15" thickBot="1">
      <c r="E960" s="86"/>
      <c r="F960" s="29"/>
      <c r="G960" s="179"/>
      <c r="H960" s="79"/>
      <c r="I960" s="210"/>
      <c r="J960" s="79"/>
      <c r="K960" s="210"/>
      <c r="L960" s="79"/>
      <c r="M960" s="210"/>
      <c r="N960" s="79"/>
      <c r="O960" s="210"/>
      <c r="P960" s="79"/>
      <c r="Q960" s="210"/>
      <c r="R960" s="79"/>
      <c r="S960" s="29"/>
      <c r="T960" s="79"/>
      <c r="U960" s="107"/>
    </row>
    <row r="961" spans="5:21" ht="15" thickBot="1">
      <c r="E961" s="86"/>
      <c r="F961" s="80" t="s">
        <v>26</v>
      </c>
      <c r="G961" s="179"/>
      <c r="H961" s="90">
        <f>(H955-H957)/H957</f>
        <v>2.2829387645747847E-2</v>
      </c>
      <c r="I961" s="212"/>
      <c r="J961" s="97">
        <f>(J955-J957)/J957</f>
        <v>-1.2116587473002968E-2</v>
      </c>
      <c r="K961" s="212"/>
      <c r="L961" s="97">
        <f>(L955-L957)/L957</f>
        <v>1.5373423806227953E-2</v>
      </c>
      <c r="M961" s="212"/>
      <c r="N961" s="97">
        <f>(N955-N957)/N957</f>
        <v>-4.002123432548061E-2</v>
      </c>
      <c r="O961" s="212"/>
      <c r="P961" s="97">
        <f>(P955-P957)/P957</f>
        <v>1.1470364621195752E-3</v>
      </c>
      <c r="Q961" s="212"/>
      <c r="R961" s="97">
        <f>(R955-R957)/R957</f>
        <v>-2.6626824418276598E-2</v>
      </c>
      <c r="S961" s="115"/>
      <c r="T961" s="97">
        <f>(T953-T957)/T957</f>
        <v>5.736967281609503E-3</v>
      </c>
      <c r="U961" s="107"/>
    </row>
    <row r="962" spans="5:21" ht="15" thickBot="1">
      <c r="E962" s="86"/>
      <c r="F962" s="1"/>
      <c r="H962" s="1"/>
      <c r="J962" s="1"/>
      <c r="L962" s="1"/>
      <c r="N962" s="1"/>
      <c r="P962" s="1"/>
      <c r="R962" s="1"/>
      <c r="T962" s="1"/>
      <c r="U962" s="107"/>
    </row>
    <row r="963" spans="5:21" ht="15" thickBot="1">
      <c r="E963" s="86"/>
      <c r="F963" s="80" t="s">
        <v>28</v>
      </c>
      <c r="H963" s="91">
        <f>H955-H957+IF(H955&gt;H957,H955&lt;H957)</f>
        <v>0.98905197599999894</v>
      </c>
      <c r="I963" s="213"/>
      <c r="J963" s="91">
        <f>J955-J957</f>
        <v>-0.15222776799999771</v>
      </c>
      <c r="K963" s="213"/>
      <c r="L963" s="91">
        <f>L955-L957</f>
        <v>0.16933601600000259</v>
      </c>
      <c r="M963" s="213"/>
      <c r="N963" s="91">
        <f>N955-N957</f>
        <v>-0.4247696800000007</v>
      </c>
      <c r="O963" s="213"/>
      <c r="P963" s="91">
        <f>P955-P957</f>
        <v>0.15890407999998502</v>
      </c>
      <c r="Q963" s="213"/>
      <c r="R963" s="127">
        <f>R955-R957</f>
        <v>-2.385057119999999</v>
      </c>
      <c r="S963" s="98"/>
      <c r="T963" s="91">
        <f>T953-T957</f>
        <v>2.8559999999999697E-2</v>
      </c>
      <c r="U963" s="107"/>
    </row>
    <row r="964" spans="5:21" ht="15" thickBot="1">
      <c r="E964" s="92"/>
      <c r="F964" s="93"/>
      <c r="G964" s="198"/>
      <c r="H964" s="93"/>
      <c r="I964" s="198"/>
      <c r="J964" s="93"/>
      <c r="K964" s="198"/>
      <c r="L964" s="93"/>
      <c r="M964" s="198"/>
      <c r="N964" s="93"/>
      <c r="O964" s="198"/>
      <c r="P964" s="93"/>
      <c r="Q964" s="198"/>
      <c r="R964" s="93"/>
      <c r="S964" s="93"/>
      <c r="T964" s="93"/>
      <c r="U964" s="116"/>
    </row>
    <row r="967" spans="5:21" ht="15" thickBot="1"/>
    <row r="968" spans="5:21">
      <c r="E968" s="84"/>
      <c r="F968" s="85"/>
      <c r="G968" s="197"/>
      <c r="H968" s="85"/>
      <c r="I968" s="197"/>
      <c r="J968" s="85"/>
      <c r="K968" s="197"/>
      <c r="L968" s="85"/>
      <c r="M968" s="197"/>
      <c r="N968" s="85"/>
      <c r="O968" s="197"/>
      <c r="P968" s="85"/>
      <c r="Q968" s="197"/>
      <c r="R968" s="85"/>
      <c r="S968" s="85"/>
      <c r="T968" s="85"/>
      <c r="U968" s="106"/>
    </row>
    <row r="969" spans="5:21">
      <c r="E969" s="86"/>
      <c r="F969" s="1"/>
      <c r="H969" s="1"/>
      <c r="J969" s="1"/>
      <c r="L969" s="1"/>
      <c r="N969" s="1"/>
      <c r="P969" s="1"/>
      <c r="R969" s="1"/>
      <c r="T969" s="1"/>
      <c r="U969" s="107"/>
    </row>
    <row r="970" spans="5:21" ht="34.799999999999997">
      <c r="E970" s="86"/>
      <c r="F970" s="1"/>
      <c r="H970" s="513" t="s">
        <v>9</v>
      </c>
      <c r="I970" s="513"/>
      <c r="J970" s="513"/>
      <c r="K970" s="513"/>
      <c r="L970" s="513"/>
      <c r="M970" s="513"/>
      <c r="N970" s="513"/>
      <c r="O970" s="513"/>
      <c r="P970" s="513"/>
      <c r="Q970" s="513"/>
      <c r="R970" s="513"/>
      <c r="S970" s="513"/>
      <c r="T970" s="513"/>
      <c r="U970" s="107"/>
    </row>
    <row r="971" spans="5:21">
      <c r="E971" s="86"/>
      <c r="F971" s="1"/>
      <c r="H971" s="1"/>
      <c r="J971" s="1"/>
      <c r="L971" s="1"/>
      <c r="N971" s="1"/>
      <c r="P971" s="1"/>
      <c r="R971" s="1"/>
      <c r="T971" s="1"/>
      <c r="U971" s="107"/>
    </row>
    <row r="972" spans="5:21">
      <c r="E972" s="86"/>
      <c r="F972" s="20" t="s">
        <v>10</v>
      </c>
      <c r="G972" s="194"/>
      <c r="H972" s="22" t="s">
        <v>3</v>
      </c>
      <c r="I972" s="179"/>
      <c r="J972" s="94" t="s">
        <v>11</v>
      </c>
      <c r="K972" s="179"/>
      <c r="L972" s="31" t="s">
        <v>12</v>
      </c>
      <c r="M972" s="179"/>
      <c r="N972" s="38" t="s">
        <v>13</v>
      </c>
      <c r="O972" s="179"/>
      <c r="P972" s="39" t="s">
        <v>14</v>
      </c>
      <c r="Q972" s="179"/>
      <c r="R972" s="99" t="s">
        <v>15</v>
      </c>
      <c r="S972" s="29"/>
      <c r="T972" s="56" t="s">
        <v>16</v>
      </c>
      <c r="U972" s="107"/>
    </row>
    <row r="973" spans="5:21">
      <c r="E973" s="86"/>
      <c r="F973" s="128">
        <v>45376</v>
      </c>
      <c r="G973" s="195"/>
      <c r="H973" s="70">
        <v>8745</v>
      </c>
      <c r="I973" s="204"/>
      <c r="J973" s="70">
        <v>2437</v>
      </c>
      <c r="K973" s="204"/>
      <c r="L973" s="130">
        <v>2267.5</v>
      </c>
      <c r="M973" s="204"/>
      <c r="N973" s="70">
        <v>1992</v>
      </c>
      <c r="O973" s="204"/>
      <c r="P973" s="70">
        <v>27525</v>
      </c>
      <c r="Q973" s="204"/>
      <c r="R973" s="70">
        <v>16865</v>
      </c>
      <c r="S973" s="40"/>
      <c r="T973" s="108">
        <v>4.9897</v>
      </c>
      <c r="U973" s="107"/>
    </row>
    <row r="974" spans="5:21">
      <c r="E974" s="86"/>
      <c r="F974" s="129">
        <v>45377</v>
      </c>
      <c r="G974" s="195"/>
      <c r="H974" s="71">
        <v>8764</v>
      </c>
      <c r="I974" s="204"/>
      <c r="J974" s="71">
        <v>2425</v>
      </c>
      <c r="K974" s="204"/>
      <c r="L974" s="71">
        <v>2275.5</v>
      </c>
      <c r="M974" s="204"/>
      <c r="N974" s="71">
        <v>1982.5</v>
      </c>
      <c r="O974" s="204"/>
      <c r="P974" s="71">
        <v>27410</v>
      </c>
      <c r="Q974" s="204"/>
      <c r="R974" s="71">
        <v>16865</v>
      </c>
      <c r="S974" s="40"/>
      <c r="T974" s="109">
        <v>4.9869000000000003</v>
      </c>
      <c r="U974" s="107"/>
    </row>
    <row r="975" spans="5:21">
      <c r="E975" s="86"/>
      <c r="F975" s="69">
        <v>45378</v>
      </c>
      <c r="G975" s="195"/>
      <c r="H975" s="71">
        <v>8696</v>
      </c>
      <c r="I975" s="204"/>
      <c r="J975" s="71">
        <v>2366</v>
      </c>
      <c r="K975" s="204"/>
      <c r="L975" s="71">
        <v>2238</v>
      </c>
      <c r="M975" s="204"/>
      <c r="N975" s="71">
        <v>1968</v>
      </c>
      <c r="O975" s="204"/>
      <c r="P975" s="71">
        <v>27355</v>
      </c>
      <c r="Q975" s="204"/>
      <c r="R975" s="71">
        <v>16330</v>
      </c>
      <c r="S975" s="40"/>
      <c r="T975" s="109">
        <v>4.9870000000000001</v>
      </c>
      <c r="U975" s="107"/>
    </row>
    <row r="976" spans="5:21">
      <c r="E976" s="86"/>
      <c r="F976" s="69">
        <v>45379</v>
      </c>
      <c r="G976" s="195"/>
      <c r="H976" s="71">
        <v>8729</v>
      </c>
      <c r="I976" s="204"/>
      <c r="J976" s="71">
        <v>2391</v>
      </c>
      <c r="K976" s="204"/>
      <c r="L976" s="71">
        <v>2270</v>
      </c>
      <c r="M976" s="204"/>
      <c r="N976" s="71">
        <v>1965</v>
      </c>
      <c r="O976" s="204"/>
      <c r="P976" s="71">
        <v>27650</v>
      </c>
      <c r="Q976" s="204"/>
      <c r="R976" s="71">
        <v>16530</v>
      </c>
      <c r="S976" s="40"/>
      <c r="T976" s="109">
        <v>4.9855999999999998</v>
      </c>
      <c r="U976" s="107"/>
    </row>
    <row r="977" spans="5:21">
      <c r="E977" s="86"/>
      <c r="F977" s="72"/>
      <c r="G977" s="195"/>
      <c r="H977" s="73"/>
      <c r="I977" s="204"/>
      <c r="J977" s="73"/>
      <c r="K977" s="204"/>
      <c r="L977" s="73"/>
      <c r="M977" s="204"/>
      <c r="N977" s="73"/>
      <c r="O977" s="204"/>
      <c r="P977" s="73"/>
      <c r="Q977" s="204"/>
      <c r="R977" s="73"/>
      <c r="S977" s="40"/>
      <c r="T977" s="110"/>
      <c r="U977" s="107"/>
    </row>
    <row r="978" spans="5:21">
      <c r="E978" s="86"/>
      <c r="F978" s="1"/>
      <c r="H978" s="1"/>
      <c r="J978" s="1"/>
      <c r="L978" s="1"/>
      <c r="N978" s="1"/>
      <c r="P978" s="1"/>
      <c r="R978" s="1"/>
      <c r="T978" s="111"/>
      <c r="U978" s="107"/>
    </row>
    <row r="979" spans="5:21">
      <c r="E979" s="86"/>
      <c r="F979" s="28" t="s">
        <v>17</v>
      </c>
      <c r="G979" s="179"/>
      <c r="H979" s="74">
        <f>AVERAGE(H973:H978)</f>
        <v>8733.5</v>
      </c>
      <c r="I979" s="194"/>
      <c r="J979" s="74">
        <f>AVERAGE(J973:J977)</f>
        <v>2404.75</v>
      </c>
      <c r="K979" s="194"/>
      <c r="L979" s="74">
        <f>AVERAGE(L973:L977)</f>
        <v>2262.75</v>
      </c>
      <c r="M979" s="194"/>
      <c r="N979" s="74">
        <f>AVERAGE(N973:N977)</f>
        <v>1976.875</v>
      </c>
      <c r="O979" s="194"/>
      <c r="P979" s="74">
        <f>AVERAGE(P973:P977)</f>
        <v>27485</v>
      </c>
      <c r="Q979" s="194"/>
      <c r="R979" s="74">
        <f>AVERAGE(R973:R977)</f>
        <v>16647.5</v>
      </c>
      <c r="S979" s="21"/>
      <c r="T979" s="112">
        <f>AVERAGE(T973:T977)</f>
        <v>4.9873000000000003</v>
      </c>
      <c r="U979" s="107"/>
    </row>
    <row r="980" spans="5:21">
      <c r="E980" s="86"/>
      <c r="F980" s="29"/>
      <c r="G980" s="179"/>
      <c r="H980" s="29"/>
      <c r="I980" s="179"/>
      <c r="J980" s="29"/>
      <c r="K980" s="179"/>
      <c r="L980" s="29"/>
      <c r="M980" s="179"/>
      <c r="N980" s="29"/>
      <c r="O980" s="179"/>
      <c r="P980" s="29"/>
      <c r="Q980" s="179"/>
      <c r="R980" s="29"/>
      <c r="S980" s="29"/>
      <c r="T980" s="79"/>
      <c r="U980" s="107"/>
    </row>
    <row r="981" spans="5:21" ht="15.6">
      <c r="E981" s="86"/>
      <c r="F981" s="87" t="s">
        <v>18</v>
      </c>
      <c r="G981" s="173"/>
      <c r="H981" s="88">
        <f>H979*T979*0.001</f>
        <v>43.556584550000004</v>
      </c>
      <c r="I981" s="209"/>
      <c r="J981" s="88">
        <f>J979*T979*0.001</f>
        <v>11.993209675000001</v>
      </c>
      <c r="K981" s="209"/>
      <c r="L981" s="88">
        <f>L979*T979*0.001</f>
        <v>11.285013075</v>
      </c>
      <c r="M981" s="209"/>
      <c r="N981" s="88">
        <f>N979*T979*0.001</f>
        <v>9.8592686875000002</v>
      </c>
      <c r="O981" s="209"/>
      <c r="P981" s="88">
        <f>P979*T979*0.001</f>
        <v>137.0759405</v>
      </c>
      <c r="Q981" s="209"/>
      <c r="R981" s="88">
        <f>R979*T979*0.001</f>
        <v>83.026076750000016</v>
      </c>
      <c r="S981" s="29"/>
      <c r="T981" s="79"/>
      <c r="U981" s="107"/>
    </row>
    <row r="982" spans="5:21">
      <c r="E982" s="86"/>
      <c r="F982" s="29"/>
      <c r="G982" s="179"/>
      <c r="H982" s="79"/>
      <c r="I982" s="210"/>
      <c r="J982" s="79"/>
      <c r="K982" s="210"/>
      <c r="L982" s="79"/>
      <c r="M982" s="210"/>
      <c r="N982" s="79"/>
      <c r="O982" s="210"/>
      <c r="P982" s="79"/>
      <c r="Q982" s="210"/>
      <c r="R982" s="79"/>
      <c r="S982" s="29"/>
      <c r="U982" s="107"/>
    </row>
    <row r="983" spans="5:21">
      <c r="E983" s="86"/>
      <c r="F983" s="31" t="s">
        <v>19</v>
      </c>
      <c r="G983" s="179"/>
      <c r="H983" s="78">
        <f>H953*T953*0.001</f>
        <v>44.312683400000004</v>
      </c>
      <c r="I983" s="210"/>
      <c r="J983" s="78">
        <f>J953*T953*0.001</f>
        <v>12.411356520000002</v>
      </c>
      <c r="K983" s="210"/>
      <c r="L983" s="78">
        <f>L953*T953*0.001</f>
        <v>11.184189840000002</v>
      </c>
      <c r="M983" s="210"/>
      <c r="N983" s="78">
        <f>N953*T953*0.001</f>
        <v>10.188838000000001</v>
      </c>
      <c r="O983" s="210"/>
      <c r="P983" s="78">
        <f>P953*T953*0.001</f>
        <v>138.69336680000001</v>
      </c>
      <c r="Q983" s="210"/>
      <c r="R983" s="78">
        <f>R953*T953*0.001</f>
        <v>87.188415200000009</v>
      </c>
      <c r="S983" s="40"/>
      <c r="T983" s="112">
        <f>AVERAGE(T947:T951)</f>
        <v>5.0068000000000001</v>
      </c>
      <c r="U983" s="107"/>
    </row>
    <row r="984" spans="5:21" ht="15" thickBot="1">
      <c r="E984" s="86"/>
      <c r="F984" s="29"/>
      <c r="G984" s="179"/>
      <c r="H984" s="79"/>
      <c r="I984" s="210"/>
      <c r="J984" s="79"/>
      <c r="K984" s="210"/>
      <c r="L984" s="79"/>
      <c r="M984" s="210"/>
      <c r="N984" s="79"/>
      <c r="O984" s="210"/>
      <c r="P984" s="79"/>
      <c r="Q984" s="210"/>
      <c r="R984" s="79"/>
      <c r="S984" s="40"/>
      <c r="T984" s="114"/>
      <c r="U984" s="107"/>
    </row>
    <row r="985" spans="5:21" ht="15" thickBot="1">
      <c r="E985" s="86"/>
      <c r="F985" s="89" t="s">
        <v>27</v>
      </c>
      <c r="G985" s="179"/>
      <c r="H985" s="90">
        <f>(H955-H957)/H957</f>
        <v>2.2829387645747847E-2</v>
      </c>
      <c r="I985" s="211"/>
      <c r="J985" s="81">
        <f>(J955-J957)/J957</f>
        <v>-1.2116587473002968E-2</v>
      </c>
      <c r="K985" s="211"/>
      <c r="L985" s="81">
        <f>(L955-L957)/L957</f>
        <v>1.5373423806227953E-2</v>
      </c>
      <c r="M985" s="211"/>
      <c r="N985" s="81">
        <f>(N955-N957)/N957</f>
        <v>-4.002123432548061E-2</v>
      </c>
      <c r="O985" s="211"/>
      <c r="P985" s="81">
        <f>(P955-P957)/P957</f>
        <v>1.1470364621195752E-3</v>
      </c>
      <c r="Q985" s="211"/>
      <c r="R985" s="81">
        <f>(R955-R957)/R957</f>
        <v>-2.6626824418276598E-2</v>
      </c>
      <c r="S985" s="95"/>
      <c r="T985" s="81">
        <f>(T953-T957)/T957</f>
        <v>5.736967281609503E-3</v>
      </c>
      <c r="U985" s="107"/>
    </row>
    <row r="986" spans="5:21" ht="15" thickBot="1">
      <c r="E986" s="86"/>
      <c r="F986" s="29"/>
      <c r="G986" s="179"/>
      <c r="H986" s="79"/>
      <c r="I986" s="210"/>
      <c r="J986" s="79"/>
      <c r="K986" s="210"/>
      <c r="L986" s="79"/>
      <c r="M986" s="210"/>
      <c r="N986" s="79"/>
      <c r="O986" s="210"/>
      <c r="P986" s="79"/>
      <c r="Q986" s="210"/>
      <c r="R986" s="79"/>
      <c r="S986" s="29"/>
      <c r="T986" s="79"/>
      <c r="U986" s="107"/>
    </row>
    <row r="987" spans="5:21" ht="15" thickBot="1">
      <c r="E987" s="86"/>
      <c r="F987" s="80" t="s">
        <v>26</v>
      </c>
      <c r="G987" s="179"/>
      <c r="H987" s="90">
        <f>(H981-H983)/H983</f>
        <v>-1.7062808929327912E-2</v>
      </c>
      <c r="I987" s="212"/>
      <c r="J987" s="97">
        <f>(J981-J983)/J983</f>
        <v>-3.3690664217580685E-2</v>
      </c>
      <c r="K987" s="212"/>
      <c r="L987" s="97">
        <f>(L981-L983)/L983</f>
        <v>9.0148000384798737E-3</v>
      </c>
      <c r="M987" s="212"/>
      <c r="N987" s="97">
        <f>(N981-N983)/N983</f>
        <v>-3.2346113707961623E-2</v>
      </c>
      <c r="O987" s="212"/>
      <c r="P987" s="97">
        <f>(P981-P983)/P983</f>
        <v>-1.1661886486124333E-2</v>
      </c>
      <c r="Q987" s="212"/>
      <c r="R987" s="97">
        <f>(R981-R983)/R983</f>
        <v>-4.7739581462193988E-2</v>
      </c>
      <c r="S987" s="115"/>
      <c r="T987" s="97">
        <f>(T979-T983)/T983</f>
        <v>-3.8947032036430154E-3</v>
      </c>
      <c r="U987" s="107"/>
    </row>
    <row r="988" spans="5:21" ht="15" thickBot="1">
      <c r="E988" s="86"/>
      <c r="F988" s="1"/>
      <c r="H988" s="1"/>
      <c r="J988" s="1"/>
      <c r="L988" s="1"/>
      <c r="N988" s="1"/>
      <c r="P988" s="1"/>
      <c r="R988" s="1"/>
      <c r="T988" s="1"/>
      <c r="U988" s="107"/>
    </row>
    <row r="989" spans="5:21" ht="15" thickBot="1">
      <c r="E989" s="86"/>
      <c r="F989" s="80" t="s">
        <v>28</v>
      </c>
      <c r="H989" s="91">
        <f>H981-H983+IF(H981&gt;H983,H981&lt;H983)</f>
        <v>-0.75609885000000077</v>
      </c>
      <c r="I989" s="213"/>
      <c r="J989" s="91">
        <f>J981-J983</f>
        <v>-0.41814684500000077</v>
      </c>
      <c r="K989" s="213"/>
      <c r="L989" s="91">
        <f>L981-L983</f>
        <v>0.10082323499999823</v>
      </c>
      <c r="M989" s="213"/>
      <c r="N989" s="91">
        <f>N981-N983</f>
        <v>-0.32956931250000032</v>
      </c>
      <c r="O989" s="213"/>
      <c r="P989" s="91">
        <f>P981-P983</f>
        <v>-1.6174263000000053</v>
      </c>
      <c r="Q989" s="213"/>
      <c r="R989" s="127">
        <f>R981-R983</f>
        <v>-4.1623384499999929</v>
      </c>
      <c r="S989" s="98"/>
      <c r="T989" s="91">
        <f>T979-T983</f>
        <v>-1.9499999999999851E-2</v>
      </c>
      <c r="U989" s="107"/>
    </row>
    <row r="990" spans="5:21" ht="15" thickBot="1">
      <c r="E990" s="92"/>
      <c r="F990" s="93"/>
      <c r="G990" s="198"/>
      <c r="H990" s="93"/>
      <c r="I990" s="198"/>
      <c r="J990" s="93"/>
      <c r="K990" s="198"/>
      <c r="L990" s="93"/>
      <c r="M990" s="198"/>
      <c r="N990" s="93"/>
      <c r="O990" s="198"/>
      <c r="P990" s="93"/>
      <c r="Q990" s="198"/>
      <c r="R990" s="93"/>
      <c r="S990" s="93"/>
      <c r="T990" s="93"/>
      <c r="U990" s="116"/>
    </row>
    <row r="993" spans="5:21" ht="15" thickBot="1"/>
    <row r="994" spans="5:21">
      <c r="E994" s="84"/>
      <c r="F994" s="85"/>
      <c r="G994" s="197"/>
      <c r="H994" s="85"/>
      <c r="I994" s="197"/>
      <c r="J994" s="85"/>
      <c r="K994" s="197"/>
      <c r="L994" s="85"/>
      <c r="M994" s="197"/>
      <c r="N994" s="85"/>
      <c r="O994" s="197"/>
      <c r="P994" s="85"/>
      <c r="Q994" s="197"/>
      <c r="R994" s="85"/>
      <c r="S994" s="85"/>
      <c r="T994" s="85"/>
      <c r="U994" s="106"/>
    </row>
    <row r="995" spans="5:21">
      <c r="E995" s="86"/>
      <c r="F995" s="1"/>
      <c r="H995" s="1"/>
      <c r="J995" s="1"/>
      <c r="L995" s="1"/>
      <c r="N995" s="1"/>
      <c r="P995" s="1"/>
      <c r="R995" s="1"/>
      <c r="T995" s="1"/>
      <c r="U995" s="107"/>
    </row>
    <row r="996" spans="5:21" ht="34.799999999999997">
      <c r="E996" s="86"/>
      <c r="F996" s="1"/>
      <c r="H996" s="513" t="s">
        <v>9</v>
      </c>
      <c r="I996" s="513"/>
      <c r="J996" s="513"/>
      <c r="K996" s="513"/>
      <c r="L996" s="513"/>
      <c r="M996" s="513"/>
      <c r="N996" s="513"/>
      <c r="O996" s="513"/>
      <c r="P996" s="513"/>
      <c r="Q996" s="513"/>
      <c r="R996" s="513"/>
      <c r="S996" s="513"/>
      <c r="T996" s="513"/>
      <c r="U996" s="107"/>
    </row>
    <row r="997" spans="5:21">
      <c r="E997" s="86"/>
      <c r="F997" s="1"/>
      <c r="H997" s="1"/>
      <c r="J997" s="1"/>
      <c r="L997" s="1"/>
      <c r="N997" s="1"/>
      <c r="P997" s="1"/>
      <c r="R997" s="1"/>
      <c r="T997" s="1"/>
      <c r="U997" s="107"/>
    </row>
    <row r="998" spans="5:21">
      <c r="E998" s="86"/>
      <c r="F998" s="20" t="s">
        <v>10</v>
      </c>
      <c r="G998" s="194"/>
      <c r="H998" s="22" t="s">
        <v>3</v>
      </c>
      <c r="I998" s="179"/>
      <c r="J998" s="94" t="s">
        <v>11</v>
      </c>
      <c r="K998" s="179"/>
      <c r="L998" s="31" t="s">
        <v>12</v>
      </c>
      <c r="M998" s="179"/>
      <c r="N998" s="38" t="s">
        <v>13</v>
      </c>
      <c r="O998" s="179"/>
      <c r="P998" s="39" t="s">
        <v>14</v>
      </c>
      <c r="Q998" s="179"/>
      <c r="R998" s="99" t="s">
        <v>15</v>
      </c>
      <c r="S998" s="29"/>
      <c r="T998" s="56" t="s">
        <v>16</v>
      </c>
      <c r="U998" s="107"/>
    </row>
    <row r="999" spans="5:21">
      <c r="E999" s="86"/>
      <c r="F999" s="128">
        <v>45383</v>
      </c>
      <c r="G999" s="195"/>
      <c r="H999" s="70" t="s">
        <v>31</v>
      </c>
      <c r="I999" s="204"/>
      <c r="J999" s="70" t="s">
        <v>29</v>
      </c>
      <c r="K999" s="204"/>
      <c r="L999" s="131" t="s">
        <v>29</v>
      </c>
      <c r="M999" s="204"/>
      <c r="N999" s="70" t="s">
        <v>29</v>
      </c>
      <c r="O999" s="204"/>
      <c r="P999" s="70" t="s">
        <v>29</v>
      </c>
      <c r="Q999" s="204"/>
      <c r="R999" s="70" t="s">
        <v>29</v>
      </c>
      <c r="S999" s="40"/>
      <c r="T999" s="108">
        <v>4.9962</v>
      </c>
      <c r="U999" s="107"/>
    </row>
    <row r="1000" spans="5:21">
      <c r="E1000" s="86"/>
      <c r="F1000" s="129">
        <v>45384</v>
      </c>
      <c r="G1000" s="195"/>
      <c r="H1000" s="71">
        <v>8920</v>
      </c>
      <c r="I1000" s="204"/>
      <c r="J1000" s="71">
        <v>2437</v>
      </c>
      <c r="K1000" s="204"/>
      <c r="L1000" s="71">
        <v>2322.5</v>
      </c>
      <c r="M1000" s="204"/>
      <c r="N1000" s="71">
        <v>2001</v>
      </c>
      <c r="O1000" s="204"/>
      <c r="P1000" s="71">
        <v>27845</v>
      </c>
      <c r="Q1000" s="204"/>
      <c r="R1000" s="71">
        <v>17000</v>
      </c>
      <c r="S1000" s="40"/>
      <c r="T1000" s="109">
        <v>5.0532000000000004</v>
      </c>
      <c r="U1000" s="107"/>
    </row>
    <row r="1001" spans="5:21">
      <c r="E1001" s="86"/>
      <c r="F1001" s="69">
        <v>45385</v>
      </c>
      <c r="G1001" s="195"/>
      <c r="H1001" s="71">
        <v>8932</v>
      </c>
      <c r="I1001" s="204"/>
      <c r="J1001" s="71">
        <v>2430</v>
      </c>
      <c r="K1001" s="204"/>
      <c r="L1001" s="71">
        <v>2334</v>
      </c>
      <c r="M1001" s="204"/>
      <c r="N1001" s="71">
        <v>2023</v>
      </c>
      <c r="O1001" s="204"/>
      <c r="P1001" s="71">
        <v>28025</v>
      </c>
      <c r="Q1001" s="204"/>
      <c r="R1001" s="71">
        <v>16870</v>
      </c>
      <c r="S1001" s="40"/>
      <c r="T1001" s="109">
        <v>5.0476000000000001</v>
      </c>
      <c r="U1001" s="107"/>
    </row>
    <row r="1002" spans="5:21">
      <c r="E1002" s="86"/>
      <c r="F1002" s="69">
        <v>45386</v>
      </c>
      <c r="G1002" s="195"/>
      <c r="H1002" s="71">
        <v>9257</v>
      </c>
      <c r="I1002" s="204"/>
      <c r="J1002" s="71">
        <v>2551.5</v>
      </c>
      <c r="K1002" s="204"/>
      <c r="L1002" s="71">
        <v>2394.5</v>
      </c>
      <c r="M1002" s="204"/>
      <c r="N1002" s="71">
        <v>2084.5</v>
      </c>
      <c r="O1002" s="204"/>
      <c r="P1002" s="71">
        <v>28450</v>
      </c>
      <c r="Q1002" s="204"/>
      <c r="R1002" s="71">
        <v>17230</v>
      </c>
      <c r="S1002" s="40"/>
      <c r="T1002" s="109">
        <v>5.0724</v>
      </c>
      <c r="U1002" s="107"/>
    </row>
    <row r="1003" spans="5:21">
      <c r="E1003" s="86"/>
      <c r="F1003" s="72">
        <v>45387</v>
      </c>
      <c r="G1003" s="195"/>
      <c r="H1003" s="73">
        <v>9198</v>
      </c>
      <c r="I1003" s="204"/>
      <c r="J1003" s="73">
        <v>2587.5</v>
      </c>
      <c r="K1003" s="204"/>
      <c r="L1003" s="73">
        <v>2391</v>
      </c>
      <c r="M1003" s="204"/>
      <c r="N1003" s="73">
        <v>2091</v>
      </c>
      <c r="O1003" s="204"/>
      <c r="P1003" s="73">
        <v>28705</v>
      </c>
      <c r="Q1003" s="204"/>
      <c r="R1003" s="73">
        <v>17475</v>
      </c>
      <c r="S1003" s="40"/>
      <c r="T1003" s="110">
        <v>5.0236999999999998</v>
      </c>
      <c r="U1003" s="107"/>
    </row>
    <row r="1004" spans="5:21">
      <c r="E1004" s="86"/>
      <c r="F1004" s="1"/>
      <c r="H1004" s="1"/>
      <c r="J1004" s="1"/>
      <c r="L1004" s="1"/>
      <c r="N1004" s="1"/>
      <c r="P1004" s="1"/>
      <c r="R1004" s="1"/>
      <c r="T1004" s="111"/>
      <c r="U1004" s="107"/>
    </row>
    <row r="1005" spans="5:21">
      <c r="E1005" s="86"/>
      <c r="F1005" s="28" t="s">
        <v>17</v>
      </c>
      <c r="G1005" s="179"/>
      <c r="H1005" s="74">
        <f>AVERAGE(H999:H1004)</f>
        <v>9076.75</v>
      </c>
      <c r="I1005" s="194"/>
      <c r="J1005" s="74">
        <f>AVERAGE(J999:J1003)</f>
        <v>2501.5</v>
      </c>
      <c r="K1005" s="194"/>
      <c r="L1005" s="74">
        <f>AVERAGE(L999:L1003)</f>
        <v>2360.5</v>
      </c>
      <c r="M1005" s="194"/>
      <c r="N1005" s="74">
        <f>AVERAGE(N999:N1003)</f>
        <v>2049.875</v>
      </c>
      <c r="O1005" s="194"/>
      <c r="P1005" s="74">
        <f>AVERAGE(P999:P1003)</f>
        <v>28256.25</v>
      </c>
      <c r="Q1005" s="194"/>
      <c r="R1005" s="74">
        <f>AVERAGE(R999:R1003)</f>
        <v>17143.75</v>
      </c>
      <c r="S1005" s="21"/>
      <c r="T1005" s="112">
        <v>5.0385999999999997</v>
      </c>
      <c r="U1005" s="107"/>
    </row>
    <row r="1006" spans="5:21">
      <c r="E1006" s="86"/>
      <c r="F1006" s="29"/>
      <c r="G1006" s="179"/>
      <c r="H1006" s="29"/>
      <c r="I1006" s="179"/>
      <c r="J1006" s="29"/>
      <c r="K1006" s="179"/>
      <c r="L1006" s="29"/>
      <c r="M1006" s="179"/>
      <c r="N1006" s="29"/>
      <c r="O1006" s="179"/>
      <c r="P1006" s="29"/>
      <c r="Q1006" s="179"/>
      <c r="R1006" s="29"/>
      <c r="S1006" s="29"/>
      <c r="T1006" s="79"/>
      <c r="U1006" s="107"/>
    </row>
    <row r="1007" spans="5:21" ht="15.6">
      <c r="E1007" s="86"/>
      <c r="F1007" s="87" t="s">
        <v>18</v>
      </c>
      <c r="G1007" s="173"/>
      <c r="H1007" s="88">
        <f>H1005*T1005*0.001</f>
        <v>45.734112549999999</v>
      </c>
      <c r="I1007" s="209"/>
      <c r="J1007" s="88">
        <f>J1005*T1005*0.001</f>
        <v>12.604057900000001</v>
      </c>
      <c r="K1007" s="209"/>
      <c r="L1007" s="88">
        <f>L1005*T1005*0.001</f>
        <v>11.8936153</v>
      </c>
      <c r="M1007" s="209"/>
      <c r="N1007" s="88">
        <f>N1005*T1005*0.001</f>
        <v>10.328500175</v>
      </c>
      <c r="O1007" s="209"/>
      <c r="P1007" s="88">
        <f>P1005*T1005*0.001</f>
        <v>142.37194125000002</v>
      </c>
      <c r="Q1007" s="209"/>
      <c r="R1007" s="88">
        <f>R1005*T1005*0.001</f>
        <v>86.380498750000001</v>
      </c>
      <c r="S1007" s="29"/>
      <c r="T1007" s="79"/>
      <c r="U1007" s="107"/>
    </row>
    <row r="1008" spans="5:21">
      <c r="E1008" s="86"/>
      <c r="F1008" s="29"/>
      <c r="G1008" s="179"/>
      <c r="H1008" s="79"/>
      <c r="I1008" s="210"/>
      <c r="J1008" s="79"/>
      <c r="K1008" s="210"/>
      <c r="L1008" s="79"/>
      <c r="M1008" s="210"/>
      <c r="N1008" s="79"/>
      <c r="O1008" s="210"/>
      <c r="P1008" s="79"/>
      <c r="Q1008" s="210"/>
      <c r="R1008" s="79"/>
      <c r="S1008" s="29"/>
      <c r="U1008" s="107"/>
    </row>
    <row r="1009" spans="5:21">
      <c r="E1009" s="86"/>
      <c r="F1009" s="31" t="s">
        <v>19</v>
      </c>
      <c r="G1009" s="179"/>
      <c r="H1009" s="78">
        <f>H979*T979*0.001</f>
        <v>43.556584550000004</v>
      </c>
      <c r="I1009" s="210"/>
      <c r="J1009" s="78">
        <f>J979*T979*0.001</f>
        <v>11.993209675000001</v>
      </c>
      <c r="K1009" s="210"/>
      <c r="L1009" s="78">
        <f>L979*T979*0.001</f>
        <v>11.285013075</v>
      </c>
      <c r="M1009" s="210"/>
      <c r="N1009" s="78">
        <f>N979*T979*0.001</f>
        <v>9.8592686875000002</v>
      </c>
      <c r="O1009" s="210"/>
      <c r="P1009" s="78">
        <f>P979*T979*0.001</f>
        <v>137.0759405</v>
      </c>
      <c r="Q1009" s="210"/>
      <c r="R1009" s="78">
        <f>R979*T979*0.001</f>
        <v>83.026076750000016</v>
      </c>
      <c r="S1009" s="40"/>
      <c r="T1009" s="112">
        <f>AVERAGE(T973:T977)</f>
        <v>4.9873000000000003</v>
      </c>
      <c r="U1009" s="107"/>
    </row>
    <row r="1010" spans="5:21" ht="15" thickBot="1">
      <c r="E1010" s="86"/>
      <c r="F1010" s="29"/>
      <c r="G1010" s="179"/>
      <c r="H1010" s="79"/>
      <c r="I1010" s="210"/>
      <c r="J1010" s="79"/>
      <c r="K1010" s="210"/>
      <c r="L1010" s="79"/>
      <c r="M1010" s="210"/>
      <c r="N1010" s="79"/>
      <c r="O1010" s="210"/>
      <c r="P1010" s="79"/>
      <c r="Q1010" s="210"/>
      <c r="R1010" s="79"/>
      <c r="S1010" s="40"/>
      <c r="T1010" s="114"/>
      <c r="U1010" s="107"/>
    </row>
    <row r="1011" spans="5:21" ht="15" thickBot="1">
      <c r="E1011" s="86"/>
      <c r="F1011" s="89" t="s">
        <v>27</v>
      </c>
      <c r="G1011" s="179"/>
      <c r="H1011" s="90">
        <f>(H981-H983)/H983</f>
        <v>-1.7062808929327912E-2</v>
      </c>
      <c r="I1011" s="211"/>
      <c r="J1011" s="81">
        <f>(J981-J983)/J983</f>
        <v>-3.3690664217580685E-2</v>
      </c>
      <c r="K1011" s="211"/>
      <c r="L1011" s="81">
        <f>(L981-L983)/L983</f>
        <v>9.0148000384798737E-3</v>
      </c>
      <c r="M1011" s="211"/>
      <c r="N1011" s="81">
        <f>(N981-N983)/N983</f>
        <v>-3.2346113707961623E-2</v>
      </c>
      <c r="O1011" s="211"/>
      <c r="P1011" s="81">
        <f>(P981-P983)/P983</f>
        <v>-1.1661886486124333E-2</v>
      </c>
      <c r="Q1011" s="211"/>
      <c r="R1011" s="81">
        <f>(R981-R983)/R983</f>
        <v>-4.7739581462193988E-2</v>
      </c>
      <c r="S1011" s="95"/>
      <c r="T1011" s="81">
        <f>(T979-T983)/T983</f>
        <v>-3.8947032036430154E-3</v>
      </c>
      <c r="U1011" s="107"/>
    </row>
    <row r="1012" spans="5:21" ht="15" thickBot="1">
      <c r="E1012" s="86"/>
      <c r="F1012" s="29"/>
      <c r="G1012" s="179"/>
      <c r="H1012" s="79"/>
      <c r="I1012" s="210"/>
      <c r="J1012" s="79"/>
      <c r="K1012" s="210"/>
      <c r="L1012" s="79"/>
      <c r="M1012" s="210"/>
      <c r="N1012" s="79"/>
      <c r="O1012" s="210"/>
      <c r="P1012" s="79"/>
      <c r="Q1012" s="210"/>
      <c r="R1012" s="79"/>
      <c r="S1012" s="29"/>
      <c r="T1012" s="79"/>
      <c r="U1012" s="107"/>
    </row>
    <row r="1013" spans="5:21" ht="15" thickBot="1">
      <c r="E1013" s="86"/>
      <c r="F1013" s="80" t="s">
        <v>26</v>
      </c>
      <c r="G1013" s="179"/>
      <c r="H1013" s="90">
        <f>(H1007-H1009)/H1009</f>
        <v>4.9993084225884166E-2</v>
      </c>
      <c r="I1013" s="212"/>
      <c r="J1013" s="97">
        <f>(J1007-J1009)/J1009</f>
        <v>5.0932839627853811E-2</v>
      </c>
      <c r="K1013" s="212"/>
      <c r="L1013" s="97">
        <f>(L1007-L1009)/L1009</f>
        <v>5.3930130249317434E-2</v>
      </c>
      <c r="M1013" s="212"/>
      <c r="N1013" s="97">
        <f>(N1007-N1009)/N1009</f>
        <v>4.7592930304750869E-2</v>
      </c>
      <c r="O1013" s="212"/>
      <c r="P1013" s="97">
        <f>(P1007-P1009)/P1009</f>
        <v>3.8635523715411013E-2</v>
      </c>
      <c r="Q1013" s="212"/>
      <c r="R1013" s="97">
        <f>(R1007-R1009)/R1009</f>
        <v>4.0402029474432374E-2</v>
      </c>
      <c r="S1013" s="115"/>
      <c r="T1013" s="97">
        <f>(T1005-T1009)/T1009</f>
        <v>1.0286126761975309E-2</v>
      </c>
      <c r="U1013" s="107"/>
    </row>
    <row r="1014" spans="5:21" ht="15" thickBot="1">
      <c r="E1014" s="86"/>
      <c r="F1014" s="1"/>
      <c r="H1014" s="1"/>
      <c r="J1014" s="1"/>
      <c r="L1014" s="1"/>
      <c r="N1014" s="1"/>
      <c r="P1014" s="1"/>
      <c r="R1014" s="1"/>
      <c r="T1014" s="1"/>
      <c r="U1014" s="107"/>
    </row>
    <row r="1015" spans="5:21" ht="15" thickBot="1">
      <c r="E1015" s="86"/>
      <c r="F1015" s="80" t="s">
        <v>28</v>
      </c>
      <c r="H1015" s="91">
        <f>H1007-H1009+IF(H1007&gt;H1009,H1007&lt;H1009)</f>
        <v>2.1775279999999952</v>
      </c>
      <c r="I1015" s="213"/>
      <c r="J1015" s="91">
        <f>J1007-J1009</f>
        <v>0.6108482249999998</v>
      </c>
      <c r="K1015" s="213"/>
      <c r="L1015" s="91">
        <f>L1007-L1009</f>
        <v>0.60860222500000027</v>
      </c>
      <c r="M1015" s="213"/>
      <c r="N1015" s="91">
        <f>N1007-N1009</f>
        <v>0.4692314875000001</v>
      </c>
      <c r="O1015" s="213"/>
      <c r="P1015" s="91">
        <f>P1007-P1009</f>
        <v>5.2960007500000188</v>
      </c>
      <c r="Q1015" s="213"/>
      <c r="R1015" s="127">
        <f>R1007-R1009</f>
        <v>3.3544219999999854</v>
      </c>
      <c r="S1015" s="98"/>
      <c r="T1015" s="91">
        <f>T1005-T1009</f>
        <v>5.1299999999999457E-2</v>
      </c>
      <c r="U1015" s="107"/>
    </row>
    <row r="1016" spans="5:21" ht="15" thickBot="1">
      <c r="E1016" s="92"/>
      <c r="F1016" s="93"/>
      <c r="G1016" s="198"/>
      <c r="H1016" s="93"/>
      <c r="I1016" s="198"/>
      <c r="J1016" s="93"/>
      <c r="K1016" s="198"/>
      <c r="L1016" s="93"/>
      <c r="M1016" s="198"/>
      <c r="N1016" s="93"/>
      <c r="O1016" s="198"/>
      <c r="P1016" s="93"/>
      <c r="Q1016" s="198"/>
      <c r="R1016" s="93"/>
      <c r="S1016" s="93"/>
      <c r="T1016" s="93"/>
      <c r="U1016" s="116"/>
    </row>
    <row r="1019" spans="5:21" ht="15" thickBot="1"/>
    <row r="1020" spans="5:21">
      <c r="E1020" s="84"/>
      <c r="F1020" s="85"/>
      <c r="G1020" s="197"/>
      <c r="H1020" s="85"/>
      <c r="I1020" s="197"/>
      <c r="J1020" s="85"/>
      <c r="K1020" s="197"/>
      <c r="L1020" s="85"/>
      <c r="M1020" s="197"/>
      <c r="N1020" s="85"/>
      <c r="O1020" s="197"/>
      <c r="P1020" s="85"/>
      <c r="Q1020" s="197"/>
      <c r="R1020" s="85"/>
      <c r="S1020" s="85"/>
      <c r="T1020" s="85"/>
      <c r="U1020" s="106"/>
    </row>
    <row r="1021" spans="5:21">
      <c r="E1021" s="86"/>
      <c r="F1021" s="1"/>
      <c r="H1021" s="1"/>
      <c r="J1021" s="1"/>
      <c r="L1021" s="1"/>
      <c r="N1021" s="1"/>
      <c r="P1021" s="1"/>
      <c r="R1021" s="1"/>
      <c r="T1021" s="1"/>
      <c r="U1021" s="107"/>
    </row>
    <row r="1022" spans="5:21" ht="34.799999999999997">
      <c r="E1022" s="86"/>
      <c r="F1022" s="1"/>
      <c r="H1022" s="513" t="s">
        <v>9</v>
      </c>
      <c r="I1022" s="513"/>
      <c r="J1022" s="513"/>
      <c r="K1022" s="513"/>
      <c r="L1022" s="513"/>
      <c r="M1022" s="513"/>
      <c r="N1022" s="513"/>
      <c r="O1022" s="513"/>
      <c r="P1022" s="513"/>
      <c r="Q1022" s="513"/>
      <c r="R1022" s="513"/>
      <c r="S1022" s="513"/>
      <c r="T1022" s="513"/>
      <c r="U1022" s="107"/>
    </row>
    <row r="1023" spans="5:21">
      <c r="E1023" s="86"/>
      <c r="F1023" s="1"/>
      <c r="H1023" s="1"/>
      <c r="J1023" s="1"/>
      <c r="L1023" s="1"/>
      <c r="N1023" s="1"/>
      <c r="P1023" s="1"/>
      <c r="R1023" s="1"/>
      <c r="T1023" s="1"/>
      <c r="U1023" s="107"/>
    </row>
    <row r="1024" spans="5:21">
      <c r="E1024" s="86"/>
      <c r="F1024" s="20" t="s">
        <v>10</v>
      </c>
      <c r="G1024" s="194"/>
      <c r="H1024" s="22" t="s">
        <v>3</v>
      </c>
      <c r="I1024" s="179"/>
      <c r="J1024" s="94" t="s">
        <v>11</v>
      </c>
      <c r="K1024" s="179"/>
      <c r="L1024" s="31" t="s">
        <v>12</v>
      </c>
      <c r="M1024" s="179"/>
      <c r="N1024" s="38" t="s">
        <v>13</v>
      </c>
      <c r="O1024" s="179"/>
      <c r="P1024" s="39" t="s">
        <v>14</v>
      </c>
      <c r="Q1024" s="179"/>
      <c r="R1024" s="99" t="s">
        <v>15</v>
      </c>
      <c r="S1024" s="29"/>
      <c r="T1024" s="56" t="s">
        <v>16</v>
      </c>
      <c r="U1024" s="107"/>
    </row>
    <row r="1025" spans="5:25">
      <c r="E1025" s="86"/>
      <c r="F1025" s="128">
        <v>45390</v>
      </c>
      <c r="G1025" s="195"/>
      <c r="H1025" s="70">
        <v>9301</v>
      </c>
      <c r="I1025" s="204"/>
      <c r="J1025" s="70">
        <v>2627</v>
      </c>
      <c r="K1025" s="204"/>
      <c r="L1025" s="131">
        <v>2417</v>
      </c>
      <c r="M1025" s="204"/>
      <c r="N1025" s="70">
        <v>2111</v>
      </c>
      <c r="O1025" s="204"/>
      <c r="P1025" s="70">
        <v>29395</v>
      </c>
      <c r="Q1025" s="204"/>
      <c r="R1025" s="70">
        <v>17700</v>
      </c>
      <c r="S1025" s="40"/>
      <c r="T1025" s="108">
        <v>5.0519999999999996</v>
      </c>
      <c r="U1025" s="107"/>
    </row>
    <row r="1026" spans="5:25">
      <c r="E1026" s="86"/>
      <c r="F1026" s="129">
        <v>45391</v>
      </c>
      <c r="G1026" s="195"/>
      <c r="H1026" s="71">
        <v>9295.5</v>
      </c>
      <c r="I1026" s="204"/>
      <c r="J1026" s="71">
        <v>2660</v>
      </c>
      <c r="K1026" s="204"/>
      <c r="L1026" s="71">
        <v>2403</v>
      </c>
      <c r="M1026" s="204"/>
      <c r="N1026" s="71">
        <v>2119.5</v>
      </c>
      <c r="O1026" s="204"/>
      <c r="P1026" s="71">
        <v>30585</v>
      </c>
      <c r="Q1026" s="204"/>
      <c r="R1026" s="71">
        <v>17780</v>
      </c>
      <c r="S1026" s="40"/>
      <c r="T1026" s="109">
        <v>5.0420999999999996</v>
      </c>
      <c r="U1026" s="107"/>
    </row>
    <row r="1027" spans="5:25">
      <c r="E1027" s="86"/>
      <c r="F1027" s="69">
        <v>45392</v>
      </c>
      <c r="G1027" s="195"/>
      <c r="H1027" s="71">
        <v>9365</v>
      </c>
      <c r="I1027" s="204"/>
      <c r="J1027" s="71">
        <v>2731.5</v>
      </c>
      <c r="K1027" s="204"/>
      <c r="L1027" s="71">
        <v>2429</v>
      </c>
      <c r="M1027" s="204"/>
      <c r="N1027" s="71">
        <v>2139</v>
      </c>
      <c r="O1027" s="204"/>
      <c r="P1027" s="71">
        <v>32925</v>
      </c>
      <c r="Q1027" s="204"/>
      <c r="R1027" s="71">
        <v>18585</v>
      </c>
      <c r="S1027" s="40"/>
      <c r="T1027" s="109">
        <v>5.008</v>
      </c>
      <c r="U1027" s="107"/>
    </row>
    <row r="1028" spans="5:25">
      <c r="E1028" s="86"/>
      <c r="F1028" s="69">
        <v>45393</v>
      </c>
      <c r="G1028" s="195"/>
      <c r="H1028" s="71">
        <v>9240.5</v>
      </c>
      <c r="I1028" s="204"/>
      <c r="J1028" s="71">
        <v>2712</v>
      </c>
      <c r="K1028" s="204"/>
      <c r="L1028" s="71">
        <v>2410.5</v>
      </c>
      <c r="M1028" s="204"/>
      <c r="N1028" s="71">
        <v>2127.5</v>
      </c>
      <c r="O1028" s="204"/>
      <c r="P1028" s="71">
        <v>31850</v>
      </c>
      <c r="Q1028" s="204"/>
      <c r="R1028" s="71">
        <v>17715</v>
      </c>
      <c r="S1028" s="40"/>
      <c r="T1028" s="109">
        <v>5.0654000000000003</v>
      </c>
      <c r="U1028" s="107"/>
    </row>
    <row r="1029" spans="5:25">
      <c r="E1029" s="86"/>
      <c r="F1029" s="72">
        <v>45394</v>
      </c>
      <c r="G1029" s="195"/>
      <c r="H1029" s="73">
        <v>9402</v>
      </c>
      <c r="I1029" s="204"/>
      <c r="J1029" s="73">
        <v>2848</v>
      </c>
      <c r="K1029" s="204"/>
      <c r="L1029" s="73">
        <v>2443</v>
      </c>
      <c r="M1029" s="204"/>
      <c r="N1029" s="73">
        <v>2140.5</v>
      </c>
      <c r="O1029" s="204"/>
      <c r="P1029" s="73">
        <v>32975</v>
      </c>
      <c r="Q1029" s="204"/>
      <c r="R1029" s="73">
        <v>17780</v>
      </c>
      <c r="S1029" s="40"/>
      <c r="T1029" s="110">
        <v>5.0765000000000002</v>
      </c>
      <c r="U1029" s="107"/>
    </row>
    <row r="1030" spans="5:25">
      <c r="E1030" s="86"/>
      <c r="F1030" s="1"/>
      <c r="H1030" s="1"/>
      <c r="J1030" s="1"/>
      <c r="L1030" s="1"/>
      <c r="N1030" s="1"/>
      <c r="P1030" s="1"/>
      <c r="R1030" s="1"/>
      <c r="T1030" s="111"/>
      <c r="U1030" s="107"/>
    </row>
    <row r="1031" spans="5:25">
      <c r="E1031" s="86"/>
      <c r="F1031" s="28" t="s">
        <v>17</v>
      </c>
      <c r="G1031" s="179"/>
      <c r="H1031" s="74">
        <v>9320.7999999999993</v>
      </c>
      <c r="I1031" s="194"/>
      <c r="J1031" s="74">
        <v>2715.7</v>
      </c>
      <c r="K1031" s="194"/>
      <c r="L1031" s="74">
        <v>2420.5</v>
      </c>
      <c r="M1031" s="194"/>
      <c r="N1031" s="74">
        <v>2127.5</v>
      </c>
      <c r="O1031" s="194"/>
      <c r="P1031" s="74">
        <v>31546</v>
      </c>
      <c r="Q1031" s="194"/>
      <c r="R1031" s="74">
        <v>17912</v>
      </c>
      <c r="S1031" s="21"/>
      <c r="T1031" s="112">
        <v>5.0488</v>
      </c>
      <c r="U1031" s="107"/>
    </row>
    <row r="1032" spans="5:25">
      <c r="E1032" s="86"/>
      <c r="F1032" s="29"/>
      <c r="G1032" s="179"/>
      <c r="H1032" s="29"/>
      <c r="I1032" s="179"/>
      <c r="J1032" s="29"/>
      <c r="K1032" s="179"/>
      <c r="L1032" s="29"/>
      <c r="M1032" s="179"/>
      <c r="N1032" s="29"/>
      <c r="O1032" s="179"/>
      <c r="P1032" s="29"/>
      <c r="Q1032" s="179"/>
      <c r="R1032" s="29"/>
      <c r="S1032" s="29"/>
      <c r="T1032" s="79"/>
      <c r="U1032" s="107"/>
      <c r="W1032" s="136"/>
      <c r="Y1032" s="136"/>
    </row>
    <row r="1033" spans="5:25" ht="15.6">
      <c r="E1033" s="86"/>
      <c r="F1033" s="87" t="s">
        <v>18</v>
      </c>
      <c r="G1033" s="173"/>
      <c r="H1033" s="88">
        <f>H1031*T1031*0.001</f>
        <v>47.058855039999997</v>
      </c>
      <c r="I1033" s="209"/>
      <c r="J1033" s="88">
        <f>J1031*T1031*0.001</f>
        <v>13.711026159999999</v>
      </c>
      <c r="K1033" s="209"/>
      <c r="L1033" s="88">
        <f>L1031*T1031*0.001</f>
        <v>12.2206204</v>
      </c>
      <c r="M1033" s="209"/>
      <c r="N1033" s="88">
        <f>N1031*T1031*0.001</f>
        <v>10.741322</v>
      </c>
      <c r="O1033" s="209"/>
      <c r="P1033" s="88">
        <f>P1031*T1031*0.001</f>
        <v>159.2694448</v>
      </c>
      <c r="Q1033" s="209"/>
      <c r="R1033" s="88">
        <f>R1031*T1031*0.001</f>
        <v>90.434105599999995</v>
      </c>
      <c r="S1033" s="29"/>
      <c r="T1033" s="79"/>
      <c r="U1033" s="107"/>
      <c r="W1033" s="136"/>
      <c r="X1033" s="138"/>
    </row>
    <row r="1034" spans="5:25">
      <c r="E1034" s="86"/>
      <c r="F1034" s="29"/>
      <c r="G1034" s="179"/>
      <c r="H1034" s="79"/>
      <c r="I1034" s="210"/>
      <c r="J1034" s="79"/>
      <c r="K1034" s="210"/>
      <c r="L1034" s="79"/>
      <c r="M1034" s="210"/>
      <c r="N1034" s="79"/>
      <c r="O1034" s="210"/>
      <c r="P1034" s="79"/>
      <c r="Q1034" s="210"/>
      <c r="R1034" s="79"/>
      <c r="S1034" s="29"/>
      <c r="U1034" s="107"/>
    </row>
    <row r="1035" spans="5:25">
      <c r="E1035" s="86"/>
      <c r="F1035" s="31" t="s">
        <v>19</v>
      </c>
      <c r="G1035" s="179"/>
      <c r="H1035" s="78">
        <f>H1005*T1005*0.001</f>
        <v>45.734112549999999</v>
      </c>
      <c r="I1035" s="210"/>
      <c r="J1035" s="78">
        <f>J1005*T1005*0.001</f>
        <v>12.604057900000001</v>
      </c>
      <c r="K1035" s="210"/>
      <c r="L1035" s="78">
        <f>L1005*T1005*0.001</f>
        <v>11.8936153</v>
      </c>
      <c r="M1035" s="210"/>
      <c r="N1035" s="78">
        <f>N1005*T1005*0.001</f>
        <v>10.328500175</v>
      </c>
      <c r="O1035" s="210"/>
      <c r="P1035" s="78">
        <f>P1005*T1005*0.001</f>
        <v>142.37194125000002</v>
      </c>
      <c r="Q1035" s="210"/>
      <c r="R1035" s="78">
        <f>R1005*T1005*0.001</f>
        <v>86.380498750000001</v>
      </c>
      <c r="S1035" s="40"/>
      <c r="T1035" s="112">
        <f>AVERAGE(T999:T1003)</f>
        <v>5.0386199999999999</v>
      </c>
      <c r="U1035" s="107"/>
      <c r="W1035" s="136"/>
      <c r="X1035" s="136"/>
    </row>
    <row r="1036" spans="5:25" ht="15" thickBot="1">
      <c r="E1036" s="86"/>
      <c r="F1036" s="29"/>
      <c r="G1036" s="179"/>
      <c r="H1036" s="79"/>
      <c r="I1036" s="210"/>
      <c r="J1036" s="79"/>
      <c r="K1036" s="210"/>
      <c r="L1036" s="79"/>
      <c r="M1036" s="210"/>
      <c r="N1036" s="79"/>
      <c r="O1036" s="210"/>
      <c r="P1036" s="79"/>
      <c r="Q1036" s="210"/>
      <c r="R1036" s="79"/>
      <c r="S1036" s="40"/>
      <c r="T1036" s="114"/>
      <c r="U1036" s="107"/>
      <c r="W1036" s="136"/>
    </row>
    <row r="1037" spans="5:25" ht="15" thickBot="1">
      <c r="E1037" s="86"/>
      <c r="F1037" s="89" t="s">
        <v>27</v>
      </c>
      <c r="G1037" s="179"/>
      <c r="H1037" s="90">
        <f>(H1007-H1009)/H1009</f>
        <v>4.9993084225884166E-2</v>
      </c>
      <c r="I1037" s="211"/>
      <c r="J1037" s="81">
        <f>(J1007-J1009)/J1009</f>
        <v>5.0932839627853811E-2</v>
      </c>
      <c r="K1037" s="211"/>
      <c r="L1037" s="81">
        <f>(L1007-L1009)/L1009</f>
        <v>5.3930130249317434E-2</v>
      </c>
      <c r="M1037" s="211"/>
      <c r="N1037" s="81">
        <f>(N1007-N1009)/N1009</f>
        <v>4.7592930304750869E-2</v>
      </c>
      <c r="O1037" s="211"/>
      <c r="P1037" s="81">
        <f>(P1007-P1009)/P1009</f>
        <v>3.8635523715411013E-2</v>
      </c>
      <c r="Q1037" s="211"/>
      <c r="R1037" s="81">
        <f>(R1007-R1009)/R1009</f>
        <v>4.0402029474432374E-2</v>
      </c>
      <c r="S1037" s="95"/>
      <c r="T1037" s="81">
        <f>(T1005-T1009)/T1009</f>
        <v>1.0286126761975309E-2</v>
      </c>
      <c r="U1037" s="107"/>
    </row>
    <row r="1038" spans="5:25" ht="15" thickBot="1">
      <c r="E1038" s="86"/>
      <c r="F1038" s="29"/>
      <c r="G1038" s="179"/>
      <c r="H1038" s="79"/>
      <c r="I1038" s="210"/>
      <c r="J1038" s="79"/>
      <c r="K1038" s="210"/>
      <c r="L1038" s="79"/>
      <c r="M1038" s="210"/>
      <c r="N1038" s="79"/>
      <c r="O1038" s="210"/>
      <c r="P1038" s="79"/>
      <c r="Q1038" s="210"/>
      <c r="R1038" s="79"/>
      <c r="S1038" s="29"/>
      <c r="T1038" s="79"/>
      <c r="U1038" s="107"/>
    </row>
    <row r="1039" spans="5:25" ht="15" thickBot="1">
      <c r="E1039" s="86"/>
      <c r="F1039" s="80" t="s">
        <v>26</v>
      </c>
      <c r="G1039" s="179"/>
      <c r="H1039" s="90">
        <f>(H1033-H1035)/H1035</f>
        <v>2.8966178988423345E-2</v>
      </c>
      <c r="I1039" s="212"/>
      <c r="J1039" s="97">
        <f>(J1033-J1035)/J1035</f>
        <v>8.7826338849173208E-2</v>
      </c>
      <c r="K1039" s="212"/>
      <c r="L1039" s="97">
        <f>(L1033-L1035)/L1035</f>
        <v>2.7494171599782544E-2</v>
      </c>
      <c r="M1039" s="212"/>
      <c r="N1039" s="97">
        <f>(N1033-N1035)/N1035</f>
        <v>3.9969193784711338E-2</v>
      </c>
      <c r="O1039" s="212"/>
      <c r="P1039" s="97">
        <f>(P1033-P1035)/P1035</f>
        <v>0.11868563005914608</v>
      </c>
      <c r="Q1039" s="212"/>
      <c r="R1039" s="97">
        <f>(R1033-R1035)/R1035</f>
        <v>4.6927337867448862E-2</v>
      </c>
      <c r="S1039" s="115"/>
      <c r="T1039" s="97">
        <f>(T1031-T1035)/T1035</f>
        <v>2.0203944730898694E-3</v>
      </c>
      <c r="U1039" s="107"/>
    </row>
    <row r="1040" spans="5:25" ht="15" thickBot="1">
      <c r="E1040" s="86"/>
      <c r="F1040" s="1"/>
      <c r="H1040" s="1"/>
      <c r="J1040" s="1"/>
      <c r="L1040" s="1"/>
      <c r="N1040" s="1"/>
      <c r="P1040" s="1"/>
      <c r="R1040" s="1"/>
      <c r="T1040" s="1"/>
      <c r="U1040" s="107"/>
    </row>
    <row r="1041" spans="5:21" ht="15" thickBot="1">
      <c r="E1041" s="86"/>
      <c r="F1041" s="80" t="s">
        <v>28</v>
      </c>
      <c r="H1041" s="91">
        <f>H1033-H1035+IF(H1033&gt;H1035,H1033&lt;H1035)</f>
        <v>1.3247424899999984</v>
      </c>
      <c r="I1041" s="213"/>
      <c r="J1041" s="91">
        <f>J1033-J1035</f>
        <v>1.1069682599999986</v>
      </c>
      <c r="K1041" s="213"/>
      <c r="L1041" s="91">
        <f>L1033-L1035</f>
        <v>0.32700509999999916</v>
      </c>
      <c r="M1041" s="213"/>
      <c r="N1041" s="91">
        <f>N1033-N1035</f>
        <v>0.41282182499999998</v>
      </c>
      <c r="O1041" s="213"/>
      <c r="P1041" s="91">
        <f>P1033-P1035</f>
        <v>16.897503549999982</v>
      </c>
      <c r="Q1041" s="213"/>
      <c r="R1041" s="127">
        <f>R1033-R1035</f>
        <v>4.0536068499999942</v>
      </c>
      <c r="S1041" s="98"/>
      <c r="T1041" s="91">
        <f>T1031-T1035</f>
        <v>1.0180000000000078E-2</v>
      </c>
      <c r="U1041" s="107"/>
    </row>
    <row r="1042" spans="5:21" ht="15" thickBot="1">
      <c r="E1042" s="92"/>
      <c r="F1042" s="93"/>
      <c r="G1042" s="198"/>
      <c r="H1042" s="93"/>
      <c r="I1042" s="198"/>
      <c r="J1042" s="93"/>
      <c r="K1042" s="198"/>
      <c r="L1042" s="93"/>
      <c r="M1042" s="198"/>
      <c r="N1042" s="93"/>
      <c r="O1042" s="198"/>
      <c r="P1042" s="93"/>
      <c r="Q1042" s="198"/>
      <c r="R1042" s="93"/>
      <c r="S1042" s="93"/>
      <c r="T1042" s="93"/>
      <c r="U1042" s="116"/>
    </row>
    <row r="1043" spans="5:21">
      <c r="S1043"/>
    </row>
    <row r="1044" spans="5:21">
      <c r="S1044"/>
    </row>
    <row r="1045" spans="5:21" ht="15" thickBot="1"/>
    <row r="1046" spans="5:21">
      <c r="E1046" s="84"/>
      <c r="F1046" s="85"/>
      <c r="G1046" s="197"/>
      <c r="H1046" s="85"/>
      <c r="I1046" s="197"/>
      <c r="J1046" s="85"/>
      <c r="K1046" s="197"/>
      <c r="L1046" s="85"/>
      <c r="M1046" s="197"/>
      <c r="N1046" s="85"/>
      <c r="O1046" s="197"/>
      <c r="P1046" s="85"/>
      <c r="Q1046" s="197"/>
      <c r="R1046" s="85"/>
      <c r="S1046" s="85"/>
      <c r="T1046" s="85"/>
      <c r="U1046" s="106"/>
    </row>
    <row r="1047" spans="5:21">
      <c r="E1047" s="86"/>
      <c r="F1047" s="1"/>
      <c r="H1047" s="1"/>
      <c r="J1047" s="1"/>
      <c r="L1047" s="1"/>
      <c r="N1047" s="1"/>
      <c r="P1047" s="1"/>
      <c r="R1047" s="1"/>
      <c r="T1047" s="1"/>
      <c r="U1047" s="107"/>
    </row>
    <row r="1048" spans="5:21" ht="34.799999999999997">
      <c r="E1048" s="86"/>
      <c r="F1048" s="1"/>
      <c r="H1048" s="513" t="s">
        <v>9</v>
      </c>
      <c r="I1048" s="513"/>
      <c r="J1048" s="513"/>
      <c r="K1048" s="513"/>
      <c r="L1048" s="513"/>
      <c r="M1048" s="513"/>
      <c r="N1048" s="513"/>
      <c r="O1048" s="513"/>
      <c r="P1048" s="513"/>
      <c r="Q1048" s="513"/>
      <c r="R1048" s="513"/>
      <c r="S1048" s="513"/>
      <c r="T1048" s="513"/>
      <c r="U1048" s="107"/>
    </row>
    <row r="1049" spans="5:21">
      <c r="E1049" s="86"/>
      <c r="F1049" s="1"/>
      <c r="H1049" s="1"/>
      <c r="J1049" s="1"/>
      <c r="L1049" s="1"/>
      <c r="N1049" s="1"/>
      <c r="P1049" s="1"/>
      <c r="R1049" s="1"/>
      <c r="T1049" s="1"/>
      <c r="U1049" s="107"/>
    </row>
    <row r="1050" spans="5:21">
      <c r="E1050" s="86"/>
      <c r="F1050" s="20" t="s">
        <v>10</v>
      </c>
      <c r="G1050" s="194"/>
      <c r="H1050" s="22" t="s">
        <v>3</v>
      </c>
      <c r="I1050" s="179"/>
      <c r="J1050" s="94" t="s">
        <v>11</v>
      </c>
      <c r="K1050" s="179"/>
      <c r="L1050" s="31" t="s">
        <v>12</v>
      </c>
      <c r="M1050" s="179"/>
      <c r="N1050" s="38" t="s">
        <v>13</v>
      </c>
      <c r="O1050" s="179"/>
      <c r="P1050" s="39" t="s">
        <v>14</v>
      </c>
      <c r="Q1050" s="179"/>
      <c r="R1050" s="99" t="s">
        <v>15</v>
      </c>
      <c r="S1050" s="29"/>
      <c r="T1050" s="56" t="s">
        <v>16</v>
      </c>
      <c r="U1050" s="107"/>
    </row>
    <row r="1051" spans="5:21">
      <c r="E1051" s="86"/>
      <c r="F1051" s="128">
        <v>45397</v>
      </c>
      <c r="G1051" s="195"/>
      <c r="H1051" s="70">
        <v>9390</v>
      </c>
      <c r="I1051" s="204"/>
      <c r="J1051" s="70">
        <v>2772</v>
      </c>
      <c r="K1051" s="204"/>
      <c r="L1051" s="131">
        <v>2520.5</v>
      </c>
      <c r="M1051" s="204"/>
      <c r="N1051" s="70">
        <v>2142</v>
      </c>
      <c r="O1051" s="204"/>
      <c r="P1051" s="70">
        <v>32950</v>
      </c>
      <c r="Q1051" s="204"/>
      <c r="R1051" s="70">
        <v>17855</v>
      </c>
      <c r="S1051" s="40"/>
      <c r="T1051" s="108">
        <v>5.1364000000000001</v>
      </c>
      <c r="U1051" s="107"/>
    </row>
    <row r="1052" spans="5:21">
      <c r="E1052" s="86"/>
      <c r="F1052" s="129">
        <v>45398</v>
      </c>
      <c r="G1052" s="195"/>
      <c r="H1052" s="71">
        <v>9377</v>
      </c>
      <c r="I1052" s="204"/>
      <c r="J1052" s="71">
        <v>2703</v>
      </c>
      <c r="K1052" s="204"/>
      <c r="L1052" s="71">
        <v>2512</v>
      </c>
      <c r="M1052" s="204"/>
      <c r="N1052" s="71">
        <v>2146</v>
      </c>
      <c r="O1052" s="204"/>
      <c r="P1052" s="71">
        <v>32200</v>
      </c>
      <c r="Q1052" s="204"/>
      <c r="R1052" s="71">
        <v>17625</v>
      </c>
      <c r="S1052" s="40"/>
      <c r="T1052" s="109">
        <v>5.1745999999999999</v>
      </c>
      <c r="U1052" s="107"/>
    </row>
    <row r="1053" spans="5:21">
      <c r="E1053" s="86"/>
      <c r="F1053" s="69">
        <v>45399</v>
      </c>
      <c r="G1053" s="195"/>
      <c r="H1053" s="71">
        <v>9434</v>
      </c>
      <c r="I1053" s="204"/>
      <c r="J1053" s="71">
        <v>2788.5</v>
      </c>
      <c r="K1053" s="204"/>
      <c r="L1053" s="71">
        <v>2581</v>
      </c>
      <c r="M1053" s="204"/>
      <c r="N1053" s="71">
        <v>2116</v>
      </c>
      <c r="O1053" s="204"/>
      <c r="P1053" s="71">
        <v>32640</v>
      </c>
      <c r="Q1053" s="204"/>
      <c r="R1053" s="71">
        <v>17870</v>
      </c>
      <c r="S1053" s="40"/>
      <c r="T1053" s="109">
        <v>5.2634999999999996</v>
      </c>
      <c r="U1053" s="107"/>
    </row>
    <row r="1054" spans="5:21">
      <c r="E1054" s="86"/>
      <c r="F1054" s="69">
        <v>45400</v>
      </c>
      <c r="G1054" s="195"/>
      <c r="H1054" s="71">
        <v>9617</v>
      </c>
      <c r="I1054" s="204"/>
      <c r="J1054" s="71">
        <v>2812.5</v>
      </c>
      <c r="K1054" s="204"/>
      <c r="L1054" s="71">
        <v>2600</v>
      </c>
      <c r="M1054" s="204"/>
      <c r="N1054" s="71">
        <v>2155</v>
      </c>
      <c r="O1054" s="204"/>
      <c r="P1054" s="71">
        <v>34025</v>
      </c>
      <c r="Q1054" s="204"/>
      <c r="R1054" s="71">
        <v>18210</v>
      </c>
      <c r="S1054" s="40"/>
      <c r="T1054" s="109">
        <v>5.2469000000000001</v>
      </c>
      <c r="U1054" s="107"/>
    </row>
    <row r="1055" spans="5:21">
      <c r="E1055" s="86"/>
      <c r="F1055" s="72">
        <v>45401</v>
      </c>
      <c r="G1055" s="195"/>
      <c r="H1055" s="73">
        <v>9749</v>
      </c>
      <c r="I1055" s="204"/>
      <c r="J1055" s="73">
        <v>2833</v>
      </c>
      <c r="K1055" s="204"/>
      <c r="L1055" s="73">
        <v>2645.5</v>
      </c>
      <c r="M1055" s="204"/>
      <c r="N1055" s="73">
        <v>2160</v>
      </c>
      <c r="O1055" s="204"/>
      <c r="P1055" s="73">
        <v>35685</v>
      </c>
      <c r="Q1055" s="204"/>
      <c r="R1055" s="73">
        <v>19045</v>
      </c>
      <c r="S1055" s="40"/>
      <c r="T1055" s="110">
        <v>5.2511999999999999</v>
      </c>
      <c r="U1055" s="107"/>
    </row>
    <row r="1056" spans="5:21">
      <c r="E1056" s="86"/>
      <c r="F1056" s="1"/>
      <c r="H1056" s="1"/>
      <c r="J1056" s="1"/>
      <c r="L1056" s="1"/>
      <c r="N1056" s="1"/>
      <c r="P1056" s="1"/>
      <c r="R1056" s="1"/>
      <c r="T1056" s="111"/>
      <c r="U1056" s="107"/>
    </row>
    <row r="1057" spans="5:23">
      <c r="E1057" s="86"/>
      <c r="F1057" s="28" t="s">
        <v>17</v>
      </c>
      <c r="G1057" s="179"/>
      <c r="H1057" s="150">
        <f>AVERAGE(H1051:H1055)</f>
        <v>9513.4</v>
      </c>
      <c r="I1057" s="214"/>
      <c r="J1057" s="150">
        <f>AVERAGE(J1051:J1055)</f>
        <v>2781.8</v>
      </c>
      <c r="K1057" s="214"/>
      <c r="L1057" s="150">
        <f>AVERAGE(L1051:L1055)</f>
        <v>2571.8000000000002</v>
      </c>
      <c r="M1057" s="214"/>
      <c r="N1057" s="150">
        <f>AVERAGE(N1051:N1055)</f>
        <v>2143.8000000000002</v>
      </c>
      <c r="O1057" s="214"/>
      <c r="P1057" s="150">
        <f>AVERAGE(P1051:P1055)</f>
        <v>33500</v>
      </c>
      <c r="Q1057" s="214"/>
      <c r="R1057" s="150">
        <f>AVERAGE(R1051:R1055)</f>
        <v>18121</v>
      </c>
      <c r="S1057" s="151"/>
      <c r="T1057" s="152">
        <f>AVERAGE(T1051:T1055)</f>
        <v>5.2145200000000003</v>
      </c>
      <c r="U1057" s="107"/>
    </row>
    <row r="1058" spans="5:23">
      <c r="E1058" s="86"/>
      <c r="F1058" s="29"/>
      <c r="G1058" s="179"/>
      <c r="H1058" s="144"/>
      <c r="I1058" s="215"/>
      <c r="J1058" s="144"/>
      <c r="K1058" s="215"/>
      <c r="L1058" s="144"/>
      <c r="M1058" s="215"/>
      <c r="N1058" s="144"/>
      <c r="O1058" s="215"/>
      <c r="P1058" s="144"/>
      <c r="Q1058" s="215"/>
      <c r="R1058" s="144"/>
      <c r="S1058" s="144"/>
      <c r="T1058" s="143"/>
      <c r="U1058" s="107"/>
    </row>
    <row r="1059" spans="5:23" ht="15.6">
      <c r="E1059" s="86"/>
      <c r="F1059" s="87" t="s">
        <v>18</v>
      </c>
      <c r="G1059" s="173"/>
      <c r="H1059" s="153">
        <f>H1057*T1057*0.001</f>
        <v>49.607814568000002</v>
      </c>
      <c r="I1059" s="216"/>
      <c r="J1059" s="153">
        <f>J1057*T1057*0.001</f>
        <v>14.505751736000002</v>
      </c>
      <c r="K1059" s="216"/>
      <c r="L1059" s="153">
        <f>L1057*T1057*0.001</f>
        <v>13.410702536000002</v>
      </c>
      <c r="M1059" s="216"/>
      <c r="N1059" s="153">
        <f>N1057*T1057*0.001</f>
        <v>11.178887976000002</v>
      </c>
      <c r="O1059" s="216"/>
      <c r="P1059" s="153">
        <f>P1057*T1057*0.001</f>
        <v>174.68642000000003</v>
      </c>
      <c r="Q1059" s="216"/>
      <c r="R1059" s="153">
        <f>R1057*T1057*0.001</f>
        <v>94.492316920000007</v>
      </c>
      <c r="S1059" s="144"/>
      <c r="T1059" s="143"/>
      <c r="U1059" s="107"/>
    </row>
    <row r="1060" spans="5:23">
      <c r="E1060" s="86"/>
      <c r="F1060" s="29"/>
      <c r="G1060" s="179"/>
      <c r="H1060" s="143"/>
      <c r="I1060" s="217"/>
      <c r="J1060" s="143"/>
      <c r="K1060" s="217"/>
      <c r="L1060" s="143"/>
      <c r="M1060" s="217"/>
      <c r="N1060" s="143"/>
      <c r="O1060" s="217"/>
      <c r="P1060" s="143"/>
      <c r="Q1060" s="217"/>
      <c r="R1060" s="143"/>
      <c r="S1060" s="144"/>
      <c r="T1060" s="154"/>
      <c r="U1060" s="107"/>
      <c r="W1060" s="137"/>
    </row>
    <row r="1061" spans="5:23">
      <c r="E1061" s="86"/>
      <c r="F1061" s="31" t="s">
        <v>19</v>
      </c>
      <c r="G1061" s="179"/>
      <c r="H1061" s="155">
        <f>H1031*T1031*0.001</f>
        <v>47.058855039999997</v>
      </c>
      <c r="I1061" s="217"/>
      <c r="J1061" s="155">
        <f>J1031*T1031*0.001</f>
        <v>13.711026159999999</v>
      </c>
      <c r="K1061" s="217"/>
      <c r="L1061" s="155">
        <f>L1031*T1031*0.001</f>
        <v>12.2206204</v>
      </c>
      <c r="M1061" s="217"/>
      <c r="N1061" s="155">
        <f>N1031*T1031*0.001</f>
        <v>10.741322</v>
      </c>
      <c r="O1061" s="217"/>
      <c r="P1061" s="155">
        <f>P1031*T1031*0.001</f>
        <v>159.2694448</v>
      </c>
      <c r="Q1061" s="217"/>
      <c r="R1061" s="155">
        <f>R1031*T1031*0.001</f>
        <v>90.434105599999995</v>
      </c>
      <c r="S1061" s="156"/>
      <c r="T1061" s="157">
        <f>AVERAGE(T1025:T1029)</f>
        <v>5.0488</v>
      </c>
      <c r="U1061" s="107"/>
    </row>
    <row r="1062" spans="5:23" ht="15" thickBot="1">
      <c r="E1062" s="86"/>
      <c r="F1062" s="29"/>
      <c r="G1062" s="179"/>
      <c r="H1062" s="143"/>
      <c r="I1062" s="217"/>
      <c r="J1062" s="143"/>
      <c r="K1062" s="217"/>
      <c r="L1062" s="143"/>
      <c r="M1062" s="217"/>
      <c r="N1062" s="143"/>
      <c r="O1062" s="217"/>
      <c r="P1062" s="143"/>
      <c r="Q1062" s="217"/>
      <c r="R1062" s="143"/>
      <c r="S1062" s="156"/>
      <c r="T1062" s="158"/>
      <c r="U1062" s="107"/>
    </row>
    <row r="1063" spans="5:23" ht="15" thickBot="1">
      <c r="E1063" s="86"/>
      <c r="F1063" s="89" t="s">
        <v>27</v>
      </c>
      <c r="G1063" s="179"/>
      <c r="H1063" s="140">
        <f>(H1033-H1035)/H1035</f>
        <v>2.8966178988423345E-2</v>
      </c>
      <c r="I1063" s="218"/>
      <c r="J1063" s="142">
        <f>(J1033-J1035)/J1035</f>
        <v>8.7826338849173208E-2</v>
      </c>
      <c r="K1063" s="218"/>
      <c r="L1063" s="142">
        <f>(L1033-L1035)/L1035</f>
        <v>2.7494171599782544E-2</v>
      </c>
      <c r="M1063" s="218"/>
      <c r="N1063" s="142">
        <f>(N1033-N1035)/N1035</f>
        <v>3.9969193784711338E-2</v>
      </c>
      <c r="O1063" s="218"/>
      <c r="P1063" s="142">
        <f>(P1033-P1035)/P1035</f>
        <v>0.11868563005914608</v>
      </c>
      <c r="Q1063" s="218"/>
      <c r="R1063" s="142">
        <f>(R1033-R1035)/R1035</f>
        <v>4.6927337867448862E-2</v>
      </c>
      <c r="S1063" s="141"/>
      <c r="T1063" s="142">
        <f>(T1031-T1035)/T1035</f>
        <v>2.0203944730898694E-3</v>
      </c>
      <c r="U1063" s="107"/>
    </row>
    <row r="1064" spans="5:23" ht="15" thickBot="1">
      <c r="E1064" s="86"/>
      <c r="F1064" s="29"/>
      <c r="G1064" s="179"/>
      <c r="H1064" s="143"/>
      <c r="I1064" s="217"/>
      <c r="J1064" s="143"/>
      <c r="K1064" s="217"/>
      <c r="L1064" s="143"/>
      <c r="M1064" s="217"/>
      <c r="N1064" s="143"/>
      <c r="O1064" s="217"/>
      <c r="P1064" s="143"/>
      <c r="Q1064" s="217"/>
      <c r="R1064" s="143"/>
      <c r="S1064" s="144"/>
      <c r="T1064" s="143"/>
      <c r="U1064" s="107"/>
    </row>
    <row r="1065" spans="5:23" ht="15" thickBot="1">
      <c r="E1065" s="86"/>
      <c r="F1065" s="80" t="s">
        <v>26</v>
      </c>
      <c r="G1065" s="179"/>
      <c r="H1065" s="140">
        <f>(H1059-H1061)/H1061</f>
        <v>5.4165353700879264E-2</v>
      </c>
      <c r="I1065" s="188"/>
      <c r="J1065" s="145">
        <f>(J1059-J1061)/J1061</f>
        <v>5.7962516206008244E-2</v>
      </c>
      <c r="K1065" s="188"/>
      <c r="L1065" s="145">
        <f>(L1059-L1061)/L1061</f>
        <v>9.7383119436391524E-2</v>
      </c>
      <c r="M1065" s="188"/>
      <c r="N1065" s="145">
        <f>(N1059-N1061)/N1061</f>
        <v>4.0736696656147341E-2</v>
      </c>
      <c r="O1065" s="188"/>
      <c r="P1065" s="145">
        <f>(P1059-P1061)/P1061</f>
        <v>9.6798072093235696E-2</v>
      </c>
      <c r="Q1065" s="188"/>
      <c r="R1065" s="145">
        <f>(R1059-R1061)/R1061</f>
        <v>4.4874788035721036E-2</v>
      </c>
      <c r="S1065" s="146"/>
      <c r="T1065" s="145">
        <f>(T1057-T1061)/T1061</f>
        <v>3.2823641261289872E-2</v>
      </c>
      <c r="U1065" s="107"/>
    </row>
    <row r="1066" spans="5:23" ht="15" thickBot="1">
      <c r="E1066" s="86"/>
      <c r="F1066" s="1"/>
      <c r="H1066" s="144"/>
      <c r="I1066" s="215"/>
      <c r="J1066" s="144"/>
      <c r="K1066" s="215"/>
      <c r="L1066" s="144"/>
      <c r="M1066" s="215"/>
      <c r="N1066" s="144"/>
      <c r="O1066" s="215"/>
      <c r="P1066" s="144"/>
      <c r="Q1066" s="215"/>
      <c r="R1066" s="144"/>
      <c r="S1066" s="144"/>
      <c r="T1066" s="144"/>
      <c r="U1066" s="107"/>
    </row>
    <row r="1067" spans="5:23" ht="15" thickBot="1">
      <c r="E1067" s="86"/>
      <c r="F1067" s="80" t="s">
        <v>40</v>
      </c>
      <c r="G1067" s="199"/>
      <c r="H1067" s="147">
        <f>H1059-H1061</f>
        <v>2.5489595280000046</v>
      </c>
      <c r="I1067" s="219"/>
      <c r="J1067" s="147">
        <f>J1059-J1061</f>
        <v>0.79472557600000293</v>
      </c>
      <c r="K1067" s="219"/>
      <c r="L1067" s="147">
        <f>L1059-L1061</f>
        <v>1.1900821360000027</v>
      </c>
      <c r="M1067" s="219"/>
      <c r="N1067" s="147">
        <f>N1059-N1061</f>
        <v>0.43756597600000191</v>
      </c>
      <c r="O1067" s="219"/>
      <c r="P1067" s="147">
        <f>P1059-P1061</f>
        <v>15.416975200000024</v>
      </c>
      <c r="Q1067" s="219"/>
      <c r="R1067" s="149">
        <f>R1059-R1061</f>
        <v>4.0582113200000123</v>
      </c>
      <c r="S1067" s="148"/>
      <c r="T1067" s="162">
        <f>T1057-T1061</f>
        <v>0.16572000000000031</v>
      </c>
      <c r="U1067" s="107"/>
    </row>
    <row r="1068" spans="5:23" s="1" customFormat="1">
      <c r="E1068" s="86"/>
      <c r="F1068" s="29"/>
      <c r="G1068"/>
      <c r="H1068" s="159"/>
      <c r="I1068" s="180"/>
      <c r="J1068" s="159"/>
      <c r="K1068" s="180"/>
      <c r="L1068" s="159"/>
      <c r="M1068" s="180"/>
      <c r="N1068" s="159"/>
      <c r="O1068" s="180"/>
      <c r="P1068" s="159"/>
      <c r="Q1068" s="180"/>
      <c r="R1068" s="159"/>
      <c r="S1068" s="159"/>
      <c r="T1068" s="159"/>
      <c r="U1068" s="107"/>
    </row>
    <row r="1069" spans="5:23" s="133" customFormat="1" ht="18">
      <c r="E1069" s="134"/>
      <c r="F1069" s="132" t="s">
        <v>36</v>
      </c>
      <c r="G1069" s="200"/>
      <c r="H1069" s="160">
        <f>AVERAGE(H999:H1003,H1025:H1029,H1051:H1055)</f>
        <v>9319.8571428571431</v>
      </c>
      <c r="I1069" s="220"/>
      <c r="J1069" s="160">
        <f>AVERAGE(J999:J1003,J1025:J1029,J1051:J1055)</f>
        <v>2678.1071428571427</v>
      </c>
      <c r="K1069" s="228"/>
      <c r="L1069" s="160">
        <f>AVERAGE(L999:L1003,L1025:L1029,L1051:L1055)</f>
        <v>2457.3928571428573</v>
      </c>
      <c r="M1069" s="228"/>
      <c r="N1069" s="160">
        <f>AVERAGE(N999:N1003,N1025:N1029,N1051:N1055)</f>
        <v>2111.1428571428573</v>
      </c>
      <c r="O1069" s="228"/>
      <c r="P1069" s="160">
        <f>AVERAGE(P999:P1003,P1025:P1029,P1051:P1055)</f>
        <v>31303.928571428572</v>
      </c>
      <c r="Q1069" s="228"/>
      <c r="R1069" s="160">
        <f>AVERAGE(R999:R1003,R1025:R1029,R1051:R1055)</f>
        <v>17767.142857142859</v>
      </c>
      <c r="S1069" s="160"/>
      <c r="T1069" s="161">
        <f>AVERAGE(T999:T1003,T1025:T1029,T1051:T1055)</f>
        <v>5.1006466666666661</v>
      </c>
      <c r="U1069" s="135"/>
    </row>
    <row r="1070" spans="5:23" ht="15" thickBot="1">
      <c r="E1070" s="92"/>
      <c r="F1070" s="93"/>
      <c r="G1070" s="198"/>
      <c r="H1070" s="93"/>
      <c r="I1070" s="198"/>
      <c r="J1070" s="93"/>
      <c r="K1070" s="198"/>
      <c r="L1070" s="93"/>
      <c r="M1070" s="198"/>
      <c r="N1070" s="93"/>
      <c r="O1070" s="198"/>
      <c r="P1070" s="93"/>
      <c r="Q1070" s="198"/>
      <c r="R1070" s="93"/>
      <c r="S1070" s="93"/>
      <c r="T1070" s="93"/>
      <c r="U1070" s="116"/>
    </row>
    <row r="1072" spans="5:23">
      <c r="H1072">
        <f>(H1079/H1055)-1</f>
        <v>6.7186378090060561E-3</v>
      </c>
      <c r="T1072" s="137"/>
    </row>
    <row r="1073" spans="4:23" ht="15" thickBot="1"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229"/>
      <c r="U1073" s="16"/>
      <c r="V1073" s="16"/>
    </row>
    <row r="1074" spans="4:23">
      <c r="D1074" s="16"/>
      <c r="E1074" s="84"/>
      <c r="F1074" s="85"/>
      <c r="G1074" s="197"/>
      <c r="H1074" s="85"/>
      <c r="I1074" s="197"/>
      <c r="J1074" s="85"/>
      <c r="K1074" s="197"/>
      <c r="L1074" s="85"/>
      <c r="M1074" s="197"/>
      <c r="N1074" s="85"/>
      <c r="O1074" s="197"/>
      <c r="P1074" s="85"/>
      <c r="Q1074" s="197"/>
      <c r="R1074" s="85"/>
      <c r="S1074" s="85"/>
      <c r="T1074" s="85"/>
      <c r="U1074" s="106"/>
      <c r="V1074" s="16"/>
    </row>
    <row r="1075" spans="4:23">
      <c r="D1075" s="16"/>
      <c r="E1075" s="86"/>
      <c r="F1075" s="1"/>
      <c r="H1075" s="1"/>
      <c r="J1075" s="1"/>
      <c r="L1075" s="1"/>
      <c r="N1075" s="1"/>
      <c r="P1075" s="1"/>
      <c r="R1075" s="1"/>
      <c r="T1075" s="1"/>
      <c r="U1075" s="107"/>
      <c r="V1075" s="16"/>
    </row>
    <row r="1076" spans="4:23" ht="34.799999999999997">
      <c r="D1076" s="16"/>
      <c r="E1076" s="86"/>
      <c r="F1076" s="1"/>
      <c r="H1076" s="513" t="s">
        <v>9</v>
      </c>
      <c r="I1076" s="513"/>
      <c r="J1076" s="513"/>
      <c r="K1076" s="513"/>
      <c r="L1076" s="513"/>
      <c r="M1076" s="513"/>
      <c r="N1076" s="513"/>
      <c r="O1076" s="513"/>
      <c r="P1076" s="513"/>
      <c r="Q1076" s="513"/>
      <c r="R1076" s="513"/>
      <c r="S1076" s="513"/>
      <c r="T1076" s="513"/>
      <c r="U1076" s="107"/>
      <c r="V1076" s="16"/>
    </row>
    <row r="1077" spans="4:23">
      <c r="D1077" s="16"/>
      <c r="E1077" s="86"/>
      <c r="F1077" s="1"/>
      <c r="H1077" s="1"/>
      <c r="J1077" s="1"/>
      <c r="L1077" s="1"/>
      <c r="N1077" s="1"/>
      <c r="P1077" s="1"/>
      <c r="R1077" s="1"/>
      <c r="T1077" s="1"/>
      <c r="U1077" s="107"/>
      <c r="V1077" s="16"/>
    </row>
    <row r="1078" spans="4:23">
      <c r="D1078" s="16"/>
      <c r="E1078" s="86"/>
      <c r="F1078" s="253" t="s">
        <v>10</v>
      </c>
      <c r="G1078" s="194"/>
      <c r="H1078" s="239" t="s">
        <v>3</v>
      </c>
      <c r="I1078" s="179"/>
      <c r="J1078" s="94" t="s">
        <v>11</v>
      </c>
      <c r="K1078" s="179"/>
      <c r="L1078" s="31" t="s">
        <v>12</v>
      </c>
      <c r="M1078" s="179"/>
      <c r="N1078" s="32" t="s">
        <v>13</v>
      </c>
      <c r="O1078" s="179"/>
      <c r="P1078" s="238" t="s">
        <v>14</v>
      </c>
      <c r="Q1078" s="179"/>
      <c r="R1078" s="99" t="s">
        <v>15</v>
      </c>
      <c r="S1078" s="29"/>
      <c r="T1078" s="56" t="s">
        <v>16</v>
      </c>
      <c r="U1078" s="107"/>
      <c r="V1078" s="16"/>
    </row>
    <row r="1079" spans="4:23">
      <c r="D1079" s="16"/>
      <c r="E1079" s="86"/>
      <c r="F1079" s="252">
        <v>45404</v>
      </c>
      <c r="G1079" s="244"/>
      <c r="H1079" s="245">
        <v>9814.5</v>
      </c>
      <c r="I1079" s="246"/>
      <c r="J1079" s="245">
        <v>2792.5</v>
      </c>
      <c r="K1079" s="246"/>
      <c r="L1079" s="245">
        <v>2654</v>
      </c>
      <c r="M1079" s="246"/>
      <c r="N1079" s="245">
        <v>2148</v>
      </c>
      <c r="O1079" s="246"/>
      <c r="P1079" s="245">
        <v>35250</v>
      </c>
      <c r="Q1079" s="246"/>
      <c r="R1079" s="245">
        <v>19015</v>
      </c>
      <c r="S1079" s="246"/>
      <c r="T1079" s="247">
        <v>5.2268999999999997</v>
      </c>
      <c r="U1079" s="107"/>
      <c r="V1079" s="16"/>
    </row>
    <row r="1080" spans="4:23">
      <c r="D1080" s="16"/>
      <c r="E1080" s="86"/>
      <c r="F1080" s="250">
        <v>45405</v>
      </c>
      <c r="G1080" s="244"/>
      <c r="H1080" s="248">
        <v>9599</v>
      </c>
      <c r="I1080" s="246"/>
      <c r="J1080" s="248">
        <v>2745</v>
      </c>
      <c r="K1080" s="246"/>
      <c r="L1080" s="248">
        <v>2585</v>
      </c>
      <c r="M1080" s="246"/>
      <c r="N1080" s="248">
        <v>2111</v>
      </c>
      <c r="O1080" s="246"/>
      <c r="P1080" s="248">
        <v>32600</v>
      </c>
      <c r="Q1080" s="246"/>
      <c r="R1080" s="248">
        <v>18785</v>
      </c>
      <c r="S1080" s="246"/>
      <c r="T1080" s="249">
        <v>5.2042999999999999</v>
      </c>
      <c r="U1080" s="107"/>
      <c r="V1080" s="16"/>
    </row>
    <row r="1081" spans="4:23">
      <c r="D1081" s="16"/>
      <c r="E1081" s="86"/>
      <c r="F1081" s="250">
        <v>45406</v>
      </c>
      <c r="G1081" s="244"/>
      <c r="H1081" s="248">
        <v>9671</v>
      </c>
      <c r="I1081" s="246"/>
      <c r="J1081" s="248">
        <v>2796</v>
      </c>
      <c r="K1081" s="246"/>
      <c r="L1081" s="248">
        <v>2585.5</v>
      </c>
      <c r="M1081" s="246"/>
      <c r="N1081" s="248">
        <v>2164</v>
      </c>
      <c r="O1081" s="246"/>
      <c r="P1081" s="248">
        <v>32085</v>
      </c>
      <c r="Q1081" s="246"/>
      <c r="R1081" s="248">
        <v>18985</v>
      </c>
      <c r="S1081" s="246"/>
      <c r="T1081" s="249">
        <v>5.1626000000000003</v>
      </c>
      <c r="U1081" s="107"/>
      <c r="V1081" s="16"/>
    </row>
    <row r="1082" spans="4:23">
      <c r="D1082" s="16"/>
      <c r="E1082" s="86"/>
      <c r="F1082" s="250">
        <v>45407</v>
      </c>
      <c r="G1082" s="195"/>
      <c r="H1082" s="240">
        <v>9791</v>
      </c>
      <c r="I1082" s="204"/>
      <c r="J1082" s="240">
        <v>2861.5</v>
      </c>
      <c r="K1082" s="204"/>
      <c r="L1082" s="240">
        <v>2586.5</v>
      </c>
      <c r="M1082" s="204"/>
      <c r="N1082" s="240">
        <v>2186</v>
      </c>
      <c r="O1082" s="204"/>
      <c r="P1082" s="240">
        <v>32450</v>
      </c>
      <c r="Q1082" s="204"/>
      <c r="R1082" s="240">
        <v>18855</v>
      </c>
      <c r="S1082" s="204"/>
      <c r="T1082" s="241">
        <v>5.1592000000000002</v>
      </c>
      <c r="U1082" s="107"/>
      <c r="V1082" s="16"/>
    </row>
    <row r="1083" spans="4:23">
      <c r="D1083" s="16"/>
      <c r="E1083" s="86"/>
      <c r="F1083" s="251">
        <v>45408</v>
      </c>
      <c r="G1083" s="195"/>
      <c r="H1083" s="242">
        <v>9869</v>
      </c>
      <c r="I1083" s="204"/>
      <c r="J1083" s="242">
        <v>2846</v>
      </c>
      <c r="K1083" s="204"/>
      <c r="L1083" s="242">
        <v>2559</v>
      </c>
      <c r="M1083" s="204"/>
      <c r="N1083" s="242">
        <v>2196.5</v>
      </c>
      <c r="O1083" s="204"/>
      <c r="P1083" s="242">
        <v>33125</v>
      </c>
      <c r="Q1083" s="204"/>
      <c r="R1083" s="242">
        <v>19180</v>
      </c>
      <c r="S1083" s="267"/>
      <c r="T1083" s="243">
        <v>5.1679000000000004</v>
      </c>
      <c r="U1083" s="107"/>
      <c r="V1083" s="16"/>
    </row>
    <row r="1084" spans="4:23">
      <c r="D1084" s="16"/>
      <c r="E1084" s="86"/>
      <c r="F1084" s="1"/>
      <c r="H1084" s="1"/>
      <c r="J1084" s="1"/>
      <c r="L1084" s="1"/>
      <c r="N1084" s="1"/>
      <c r="P1084" s="1"/>
      <c r="R1084" s="1"/>
      <c r="S1084" s="268"/>
      <c r="T1084" s="111"/>
      <c r="U1084" s="107"/>
      <c r="V1084" s="16"/>
    </row>
    <row r="1085" spans="4:23">
      <c r="D1085" s="16"/>
      <c r="E1085" s="86"/>
      <c r="F1085" s="236" t="s">
        <v>17</v>
      </c>
      <c r="G1085" s="263"/>
      <c r="H1085" s="233">
        <f>AVERAGE(H1079:H1083)</f>
        <v>9748.9</v>
      </c>
      <c r="I1085" s="221"/>
      <c r="J1085" s="233">
        <f>AVERAGE(J1079:J1083)</f>
        <v>2808.2</v>
      </c>
      <c r="K1085" s="221"/>
      <c r="L1085" s="233">
        <f>AVERAGE(L1079:L1083)</f>
        <v>2594</v>
      </c>
      <c r="M1085" s="221"/>
      <c r="N1085" s="233">
        <f>AVERAGE(N1079:N1083)</f>
        <v>2161.1</v>
      </c>
      <c r="O1085" s="221"/>
      <c r="P1085" s="233">
        <f>AVERAGE(P1079:P1083)</f>
        <v>33102</v>
      </c>
      <c r="Q1085" s="221"/>
      <c r="R1085" s="233">
        <f>AVERAGE(R1079:R1083)</f>
        <v>18964</v>
      </c>
      <c r="S1085" s="269"/>
      <c r="T1085" s="234">
        <f>AVERAGE(T1079:T1083)</f>
        <v>5.1841799999999996</v>
      </c>
      <c r="U1085" s="107"/>
      <c r="V1085" s="16"/>
      <c r="W1085" s="139"/>
    </row>
    <row r="1086" spans="4:23">
      <c r="D1086" s="16"/>
      <c r="E1086" s="86"/>
      <c r="F1086" s="21"/>
      <c r="G1086" s="194"/>
      <c r="H1086" s="151"/>
      <c r="I1086" s="214"/>
      <c r="J1086" s="151"/>
      <c r="K1086" s="214"/>
      <c r="L1086" s="151"/>
      <c r="M1086" s="214"/>
      <c r="N1086" s="151"/>
      <c r="O1086" s="214"/>
      <c r="P1086" s="261"/>
      <c r="Q1086" s="214"/>
      <c r="R1086" s="151"/>
      <c r="S1086" s="269"/>
      <c r="T1086" s="254"/>
      <c r="U1086" s="107"/>
      <c r="V1086" s="16"/>
    </row>
    <row r="1087" spans="4:23" ht="15.6">
      <c r="D1087" s="16"/>
      <c r="E1087" s="86"/>
      <c r="F1087" s="237" t="s">
        <v>18</v>
      </c>
      <c r="G1087" s="202"/>
      <c r="H1087" s="294">
        <f>H1085*T1085*0.001</f>
        <v>50.540052401999993</v>
      </c>
      <c r="I1087" s="216"/>
      <c r="J1087" s="235">
        <f>J1085*$T$1085*0.001</f>
        <v>14.558214275999998</v>
      </c>
      <c r="K1087" s="216"/>
      <c r="L1087" s="235">
        <f>L1085*$T$1085*0.001</f>
        <v>13.447762919999999</v>
      </c>
      <c r="M1087" s="216"/>
      <c r="N1087" s="235">
        <f>N1085*T1085*0.001</f>
        <v>11.203531397999999</v>
      </c>
      <c r="O1087" s="216"/>
      <c r="P1087" s="235">
        <f>P1085*T1085*0.001</f>
        <v>171.60672635999998</v>
      </c>
      <c r="Q1087" s="216"/>
      <c r="R1087" s="235">
        <f>R1085*T1085*0.001</f>
        <v>98.312789519999995</v>
      </c>
      <c r="S1087" s="269"/>
      <c r="T1087" s="264"/>
      <c r="U1087" s="107"/>
      <c r="V1087" s="16"/>
    </row>
    <row r="1088" spans="4:23">
      <c r="D1088" s="16"/>
      <c r="E1088" s="86"/>
      <c r="F1088" s="21"/>
      <c r="G1088" s="194"/>
      <c r="H1088" s="254"/>
      <c r="I1088" s="264"/>
      <c r="J1088" s="254"/>
      <c r="K1088" s="264"/>
      <c r="L1088" s="254"/>
      <c r="M1088" s="264"/>
      <c r="N1088" s="254"/>
      <c r="O1088" s="264"/>
      <c r="P1088" s="254"/>
      <c r="Q1088" s="264"/>
      <c r="R1088" s="254"/>
      <c r="S1088" s="269"/>
      <c r="T1088" s="255"/>
      <c r="U1088" s="107"/>
      <c r="V1088" s="16"/>
    </row>
    <row r="1089" spans="4:24">
      <c r="D1089" s="16"/>
      <c r="E1089" s="86"/>
      <c r="F1089" s="256" t="s">
        <v>19</v>
      </c>
      <c r="G1089" s="263"/>
      <c r="H1089" s="295">
        <f>H1059</f>
        <v>49.607814568000002</v>
      </c>
      <c r="I1089" s="265"/>
      <c r="J1089" s="257">
        <f>J1059</f>
        <v>14.505751736000002</v>
      </c>
      <c r="K1089" s="265"/>
      <c r="L1089" s="257">
        <f>L1059</f>
        <v>13.410702536000002</v>
      </c>
      <c r="M1089" s="265"/>
      <c r="N1089" s="257">
        <f>N1059</f>
        <v>11.178887976000002</v>
      </c>
      <c r="O1089" s="265"/>
      <c r="P1089" s="257">
        <f>P1059</f>
        <v>174.68642000000003</v>
      </c>
      <c r="Q1089" s="265"/>
      <c r="R1089" s="257">
        <f>R1059</f>
        <v>94.492316920000007</v>
      </c>
      <c r="S1089" s="270"/>
      <c r="T1089" s="258">
        <f>AVERAGE(T1051:T1055)</f>
        <v>5.2145200000000003</v>
      </c>
      <c r="U1089" s="107"/>
      <c r="V1089" s="16"/>
      <c r="W1089" s="136"/>
      <c r="X1089" s="136"/>
    </row>
    <row r="1090" spans="4:24" ht="15" thickBot="1">
      <c r="D1090" s="16"/>
      <c r="E1090" s="86"/>
      <c r="F1090" s="21"/>
      <c r="G1090" s="194"/>
      <c r="H1090" s="254"/>
      <c r="I1090" s="264"/>
      <c r="J1090" s="254"/>
      <c r="K1090" s="264"/>
      <c r="L1090" s="254"/>
      <c r="M1090" s="264"/>
      <c r="N1090" s="254"/>
      <c r="O1090" s="264"/>
      <c r="P1090" s="254"/>
      <c r="Q1090" s="264"/>
      <c r="R1090" s="254"/>
      <c r="S1090" s="270"/>
      <c r="T1090" s="262"/>
      <c r="U1090" s="107"/>
      <c r="V1090" s="16"/>
    </row>
    <row r="1091" spans="4:24" ht="15" thickBot="1">
      <c r="D1091" s="16"/>
      <c r="E1091" s="86"/>
      <c r="F1091" s="259" t="s">
        <v>44</v>
      </c>
      <c r="G1091" s="194"/>
      <c r="H1091" s="260">
        <f>(H1059-H1061)/H1061</f>
        <v>5.4165353700879264E-2</v>
      </c>
      <c r="I1091" s="218"/>
      <c r="J1091" s="260">
        <f>(J1059-J1061)/J1061</f>
        <v>5.7962516206008244E-2</v>
      </c>
      <c r="K1091" s="218"/>
      <c r="L1091" s="260">
        <f>(L1059-L1061)/L1061</f>
        <v>9.7383119436391524E-2</v>
      </c>
      <c r="M1091" s="218"/>
      <c r="N1091" s="260">
        <f>(N1059-N1061)/N1061</f>
        <v>4.0736696656147341E-2</v>
      </c>
      <c r="O1091" s="218"/>
      <c r="P1091" s="260">
        <f>(P1059-P1061)/P1061</f>
        <v>9.6798072093235696E-2</v>
      </c>
      <c r="Q1091" s="218"/>
      <c r="R1091" s="260">
        <f>(R1059-R1061)/R1061</f>
        <v>4.4874788035721036E-2</v>
      </c>
      <c r="S1091" s="266"/>
      <c r="T1091" s="260">
        <f>(T1057-T1061)/T1061</f>
        <v>3.2823641261289872E-2</v>
      </c>
      <c r="U1091" s="107"/>
      <c r="V1091" s="16"/>
    </row>
    <row r="1092" spans="4:24" ht="15" thickBot="1">
      <c r="D1092" s="16"/>
      <c r="E1092" s="86"/>
      <c r="F1092" s="29"/>
      <c r="G1092" s="179"/>
      <c r="H1092" s="143"/>
      <c r="I1092" s="217"/>
      <c r="J1092" s="143"/>
      <c r="K1092" s="217"/>
      <c r="L1092" s="143"/>
      <c r="M1092" s="217"/>
      <c r="N1092" s="143"/>
      <c r="O1092" s="217"/>
      <c r="P1092" s="143"/>
      <c r="Q1092" s="217"/>
      <c r="R1092" s="143"/>
      <c r="S1092" s="271"/>
      <c r="T1092" s="143"/>
      <c r="U1092" s="107"/>
      <c r="V1092" s="16"/>
    </row>
    <row r="1093" spans="4:24" ht="15" thickBot="1">
      <c r="D1093" s="16"/>
      <c r="E1093" s="86"/>
      <c r="F1093" s="176" t="s">
        <v>26</v>
      </c>
      <c r="G1093" s="179"/>
      <c r="H1093" s="177">
        <f>(H1087-H1089)/H1089</f>
        <v>1.879215688330968E-2</v>
      </c>
      <c r="I1093" s="188"/>
      <c r="J1093" s="178">
        <f>(J1087-J1089)/J1089</f>
        <v>3.6166715765440123E-3</v>
      </c>
      <c r="K1093" s="188"/>
      <c r="L1093" s="178">
        <f>(L1087-L1089)/L1089</f>
        <v>2.7634931056378892E-3</v>
      </c>
      <c r="M1093" s="188"/>
      <c r="N1093" s="178">
        <f>(N1087-N1089)/N1089</f>
        <v>2.2044609493273369E-3</v>
      </c>
      <c r="O1093" s="188"/>
      <c r="P1093" s="178">
        <f>(P1087-P1089)/P1089</f>
        <v>-1.7629840029923589E-2</v>
      </c>
      <c r="Q1093" s="188"/>
      <c r="R1093" s="178">
        <f>(R1087-R1089)/R1089</f>
        <v>4.043156866641881E-2</v>
      </c>
      <c r="S1093" s="272"/>
      <c r="T1093" s="178">
        <f>(T1085-T1089)/T1089</f>
        <v>-5.8183687089129387E-3</v>
      </c>
      <c r="U1093" s="107"/>
      <c r="V1093" s="16"/>
    </row>
    <row r="1094" spans="4:24" ht="15" thickBot="1">
      <c r="D1094" s="16"/>
      <c r="E1094" s="86"/>
      <c r="F1094" s="1"/>
      <c r="H1094" s="144"/>
      <c r="I1094" s="215"/>
      <c r="J1094" s="144"/>
      <c r="K1094" s="215"/>
      <c r="L1094" s="144"/>
      <c r="M1094" s="215"/>
      <c r="N1094" s="144"/>
      <c r="O1094" s="215"/>
      <c r="P1094" s="144"/>
      <c r="Q1094" s="215"/>
      <c r="R1094" s="144"/>
      <c r="S1094" s="271"/>
      <c r="T1094" s="144"/>
      <c r="U1094" s="107"/>
      <c r="V1094" s="16"/>
    </row>
    <row r="1095" spans="4:24" s="182" customFormat="1" ht="21.6" thickBot="1">
      <c r="D1095" s="230"/>
      <c r="E1095" s="183"/>
      <c r="F1095" s="184" t="s">
        <v>40</v>
      </c>
      <c r="H1095" s="185">
        <f>H1087-H1089</f>
        <v>0.93223783399999149</v>
      </c>
      <c r="J1095" s="185">
        <f>J1087-J1089</f>
        <v>5.2462539999995172E-2</v>
      </c>
      <c r="L1095" s="185">
        <f>L1087-L1089</f>
        <v>3.706038399999656E-2</v>
      </c>
      <c r="N1095" s="185">
        <f>N1087-N1089</f>
        <v>2.4643421999996917E-2</v>
      </c>
      <c r="P1095" s="185">
        <f>P1087-P1089</f>
        <v>-3.0796936400000448</v>
      </c>
      <c r="R1095" s="185">
        <f>R1087-R1089</f>
        <v>3.820472599999988</v>
      </c>
      <c r="S1095" s="273"/>
      <c r="T1095" s="185">
        <f>T1085-T1089</f>
        <v>-3.03400000000007E-2</v>
      </c>
      <c r="U1095" s="186"/>
      <c r="V1095" s="230"/>
    </row>
    <row r="1096" spans="4:24">
      <c r="D1096" s="16"/>
      <c r="E1096" s="86"/>
      <c r="F1096" s="179"/>
      <c r="H1096" s="180"/>
      <c r="I1096" s="180"/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274"/>
      <c r="T1096" s="180"/>
      <c r="U1096" s="107"/>
      <c r="V1096" s="16"/>
    </row>
    <row r="1097" spans="4:24">
      <c r="D1097" s="16"/>
      <c r="E1097" s="86"/>
      <c r="F1097" s="29"/>
      <c r="H1097" s="159"/>
      <c r="I1097" s="180"/>
      <c r="J1097" s="159"/>
      <c r="K1097" s="180"/>
      <c r="L1097" s="159"/>
      <c r="M1097" s="180"/>
      <c r="N1097" s="159"/>
      <c r="O1097" s="180"/>
      <c r="P1097" s="159"/>
      <c r="Q1097" s="180"/>
      <c r="R1097" s="159"/>
      <c r="S1097" s="159"/>
      <c r="T1097" s="159"/>
      <c r="U1097" s="107"/>
      <c r="V1097" s="16"/>
    </row>
    <row r="1098" spans="4:24" ht="18">
      <c r="D1098" s="16"/>
      <c r="E1098" s="134"/>
      <c r="F1098" s="275" t="s">
        <v>36</v>
      </c>
      <c r="G1098" s="276"/>
      <c r="H1098" s="277">
        <f>AVERAGE(H1025:H1029,H1051:H1055,H1079:H1083,H999:H1003)</f>
        <v>9432.7631578947367</v>
      </c>
      <c r="I1098" s="278"/>
      <c r="J1098" s="277">
        <f>AVERAGE(J1025:J1029,J1051:J1055,J1079:J1083,J999:J1003)</f>
        <v>2712.3421052631579</v>
      </c>
      <c r="K1098" s="277"/>
      <c r="L1098" s="277">
        <f>AVERAGE(L1025:L1029,L1051:L1055,L1079:L1083,L999:L1003)</f>
        <v>2493.3421052631579</v>
      </c>
      <c r="M1098" s="277"/>
      <c r="N1098" s="277">
        <f>AVERAGE(N1025:N1029,N1051:N1055,N1079:N1083,N999:N1003)</f>
        <v>2124.2894736842104</v>
      </c>
      <c r="O1098" s="277"/>
      <c r="P1098" s="277">
        <f>AVERAGE(P1025:P1029,P1051:P1055,P1079:P1083,P999:P1003)</f>
        <v>31777.105263157893</v>
      </c>
      <c r="Q1098" s="277"/>
      <c r="R1098" s="277">
        <f>AVERAGE(R1025:R1029,R1051:R1055,R1079:R1083,R999:R1003)</f>
        <v>18082.105263157893</v>
      </c>
      <c r="S1098" s="277"/>
      <c r="T1098" s="279">
        <f>AVERAGE(T1025:T1029,T1051:T1055,T1079:T1083,T999:T1003)</f>
        <v>5.1215300000000008</v>
      </c>
      <c r="U1098" s="135"/>
      <c r="V1098" s="16"/>
    </row>
    <row r="1099" spans="4:24">
      <c r="D1099" s="16"/>
      <c r="E1099" s="1"/>
      <c r="F1099" s="1"/>
      <c r="H1099" s="1"/>
      <c r="J1099" s="1"/>
      <c r="L1099" s="1"/>
      <c r="N1099" s="1"/>
      <c r="P1099" s="1"/>
      <c r="R1099" s="1"/>
      <c r="T1099" s="1"/>
      <c r="U1099" s="1"/>
      <c r="V1099" s="16"/>
    </row>
    <row r="1100" spans="4:24">
      <c r="D1100" s="16"/>
      <c r="T1100" s="174"/>
      <c r="V1100" s="16"/>
    </row>
    <row r="1101" spans="4:24">
      <c r="D1101" s="16"/>
      <c r="T1101" s="174"/>
      <c r="V1101" s="16"/>
    </row>
    <row r="1102" spans="4:24">
      <c r="D1102" s="16"/>
      <c r="T1102" s="174"/>
      <c r="V1102" s="16"/>
    </row>
    <row r="1103" spans="4:24">
      <c r="D1103" s="16"/>
      <c r="T1103" s="174"/>
      <c r="V1103" s="16"/>
    </row>
    <row r="1104" spans="4:24">
      <c r="D1104" s="16"/>
      <c r="H1104" s="175">
        <f>H1089-H1059</f>
        <v>0</v>
      </c>
      <c r="J1104" s="175">
        <f>J1089-J1059</f>
        <v>0</v>
      </c>
      <c r="L1104" s="175">
        <f>L1089-L1059</f>
        <v>0</v>
      </c>
      <c r="N1104" s="175">
        <f>N1089-N1059</f>
        <v>0</v>
      </c>
      <c r="P1104" s="175">
        <f>P1089-P1059</f>
        <v>0</v>
      </c>
      <c r="R1104" s="175">
        <f>R1089-R1059</f>
        <v>0</v>
      </c>
      <c r="T1104" s="175"/>
      <c r="V1104" s="16"/>
    </row>
    <row r="1105" spans="4:22">
      <c r="D1105" s="16"/>
      <c r="T1105" s="174"/>
      <c r="V1105" s="16"/>
    </row>
    <row r="1106" spans="4:22">
      <c r="D1106" s="16"/>
      <c r="T1106" s="174"/>
      <c r="V1106" s="16"/>
    </row>
    <row r="1107" spans="4:22">
      <c r="D1107" s="16"/>
      <c r="T1107" s="174"/>
      <c r="V1107" s="16"/>
    </row>
    <row r="1108" spans="4:22">
      <c r="D1108" s="16"/>
      <c r="T1108" s="174"/>
      <c r="V1108" s="16"/>
    </row>
    <row r="1109" spans="4:22">
      <c r="D1109" s="16"/>
      <c r="T1109" s="174"/>
      <c r="V1109" s="16"/>
    </row>
    <row r="1110" spans="4:22">
      <c r="D1110" s="16"/>
      <c r="T1110" s="174"/>
      <c r="V1110" s="16"/>
    </row>
    <row r="1111" spans="4:22">
      <c r="D1111" s="16"/>
      <c r="T1111" s="174"/>
      <c r="V1111" s="16"/>
    </row>
    <row r="1112" spans="4:22">
      <c r="D1112" s="16"/>
      <c r="T1112" s="174"/>
      <c r="V1112" s="16"/>
    </row>
    <row r="1113" spans="4:22">
      <c r="D1113" s="16"/>
      <c r="T1113" s="174"/>
      <c r="V1113" s="16"/>
    </row>
    <row r="1114" spans="4:22">
      <c r="D1114" s="16"/>
      <c r="T1114" s="174"/>
      <c r="V1114" s="16"/>
    </row>
    <row r="1115" spans="4:22">
      <c r="D1115" s="16"/>
      <c r="T1115" s="174"/>
      <c r="V1115" s="16"/>
    </row>
    <row r="1116" spans="4:22">
      <c r="D1116" s="16"/>
      <c r="T1116" s="174"/>
      <c r="V1116" s="16"/>
    </row>
    <row r="1117" spans="4:22">
      <c r="D1117" s="16"/>
      <c r="T1117" s="174"/>
      <c r="V1117" s="16"/>
    </row>
    <row r="1118" spans="4:22">
      <c r="D1118" s="16"/>
      <c r="T1118" s="174"/>
      <c r="V1118" s="16"/>
    </row>
    <row r="1119" spans="4:22">
      <c r="D1119" s="16"/>
      <c r="T1119" s="174"/>
      <c r="V1119" s="16"/>
    </row>
    <row r="1120" spans="4:22" ht="15" thickBot="1">
      <c r="D1120" s="16"/>
      <c r="T1120" s="174"/>
      <c r="V1120" s="16"/>
    </row>
    <row r="1121" spans="4:24" ht="15" thickBot="1">
      <c r="D1121" s="16"/>
      <c r="F1121" s="280" t="s">
        <v>42</v>
      </c>
      <c r="G1121" s="281"/>
      <c r="H1121" s="281" t="s">
        <v>3</v>
      </c>
      <c r="I1121" s="281"/>
      <c r="J1121" s="281" t="s">
        <v>11</v>
      </c>
      <c r="K1121" s="281"/>
      <c r="L1121" s="281" t="s">
        <v>12</v>
      </c>
      <c r="M1121" s="281"/>
      <c r="N1121" s="281" t="s">
        <v>13</v>
      </c>
      <c r="O1121" s="281"/>
      <c r="P1121" s="281" t="s">
        <v>14</v>
      </c>
      <c r="Q1121" s="281"/>
      <c r="R1121" s="281" t="s">
        <v>15</v>
      </c>
      <c r="S1121" s="281"/>
      <c r="T1121" s="282" t="s">
        <v>16</v>
      </c>
      <c r="V1121" s="16"/>
    </row>
    <row r="1122" spans="4:24">
      <c r="D1122" s="16"/>
      <c r="E1122" s="1"/>
      <c r="F1122" s="283" t="s">
        <v>19</v>
      </c>
      <c r="G1122" s="284"/>
      <c r="H1122" s="285">
        <f>H1089</f>
        <v>49.607814568000002</v>
      </c>
      <c r="I1122" s="285"/>
      <c r="J1122" s="285">
        <f>J1089</f>
        <v>14.505751736000002</v>
      </c>
      <c r="K1122" s="285"/>
      <c r="L1122" s="285">
        <f>L1089</f>
        <v>13.410702536000002</v>
      </c>
      <c r="M1122" s="285"/>
      <c r="N1122" s="285">
        <f>N1089</f>
        <v>11.178887976000002</v>
      </c>
      <c r="O1122" s="285"/>
      <c r="P1122" s="285">
        <f>P1089</f>
        <v>174.68642000000003</v>
      </c>
      <c r="Q1122" s="285"/>
      <c r="R1122" s="285">
        <f>R1089</f>
        <v>94.492316920000007</v>
      </c>
      <c r="S1122" s="286"/>
      <c r="T1122" s="287">
        <f>T1089</f>
        <v>5.2145200000000003</v>
      </c>
      <c r="U1122" s="1"/>
      <c r="V1122" s="16"/>
      <c r="W1122" s="136"/>
      <c r="X1122" s="136"/>
    </row>
    <row r="1123" spans="4:24" ht="15.6">
      <c r="D1123" s="16"/>
      <c r="E1123" s="1"/>
      <c r="F1123" s="288" t="s">
        <v>41</v>
      </c>
      <c r="G1123" s="289"/>
      <c r="H1123" s="290">
        <f>H1087</f>
        <v>50.540052401999993</v>
      </c>
      <c r="I1123" s="290"/>
      <c r="J1123" s="290">
        <f>J1087</f>
        <v>14.558214275999998</v>
      </c>
      <c r="K1123" s="290"/>
      <c r="L1123" s="290">
        <f>L1087</f>
        <v>13.447762919999999</v>
      </c>
      <c r="M1123" s="290"/>
      <c r="N1123" s="290">
        <f>N1087</f>
        <v>11.203531397999999</v>
      </c>
      <c r="O1123" s="290"/>
      <c r="P1123" s="290">
        <f>P1087</f>
        <v>171.60672635999998</v>
      </c>
      <c r="Q1123" s="290"/>
      <c r="R1123" s="290">
        <f>R1087</f>
        <v>98.312789519999995</v>
      </c>
      <c r="S1123" s="291"/>
      <c r="T1123" s="292">
        <f>T1085</f>
        <v>5.1841799999999996</v>
      </c>
      <c r="U1123" s="1"/>
      <c r="V1123" s="16"/>
    </row>
    <row r="1124" spans="4:24" ht="21">
      <c r="D1124" s="16"/>
      <c r="F1124" s="201" t="s">
        <v>43</v>
      </c>
      <c r="G1124" s="201"/>
      <c r="H1124" s="187">
        <f>H1123-H1122</f>
        <v>0.93223783399999149</v>
      </c>
      <c r="I1124" s="187"/>
      <c r="J1124" s="187">
        <f>J1123-J1122</f>
        <v>5.2462539999995172E-2</v>
      </c>
      <c r="K1124" s="187"/>
      <c r="L1124" s="187">
        <f>L1123-L1122</f>
        <v>3.706038399999656E-2</v>
      </c>
      <c r="M1124" s="187"/>
      <c r="N1124" s="187">
        <f>N1123-N1122</f>
        <v>2.4643421999996917E-2</v>
      </c>
      <c r="O1124" s="187"/>
      <c r="P1124" s="187">
        <f>P1123-P1122</f>
        <v>-3.0796936400000448</v>
      </c>
      <c r="Q1124" s="187"/>
      <c r="R1124" s="187">
        <f>R1123-R1122</f>
        <v>3.820472599999988</v>
      </c>
      <c r="S1124" s="187"/>
      <c r="T1124" s="187">
        <f>T1123-T1122</f>
        <v>-3.03400000000007E-2</v>
      </c>
      <c r="V1124" s="16"/>
    </row>
    <row r="1125" spans="4:24" ht="5.25" customHeight="1">
      <c r="D1125" s="16"/>
      <c r="F1125" s="201"/>
      <c r="G1125" s="201"/>
      <c r="H1125" s="187"/>
      <c r="I1125" s="187"/>
      <c r="J1125" s="187"/>
      <c r="K1125" s="187"/>
      <c r="L1125" s="187"/>
      <c r="M1125" s="187"/>
      <c r="N1125" s="187"/>
      <c r="O1125" s="187"/>
      <c r="P1125" s="187"/>
      <c r="Q1125" s="187"/>
      <c r="R1125" s="187"/>
      <c r="S1125" s="187"/>
      <c r="T1125" s="187"/>
      <c r="V1125" s="16"/>
    </row>
    <row r="1126" spans="4:24">
      <c r="D1126" s="16"/>
      <c r="E1126" s="16"/>
      <c r="F1126" s="231"/>
      <c r="G1126" s="231"/>
      <c r="H1126" s="231"/>
      <c r="I1126" s="231"/>
      <c r="J1126" s="231"/>
      <c r="K1126" s="231"/>
      <c r="L1126" s="231"/>
      <c r="M1126" s="231"/>
      <c r="N1126" s="231"/>
      <c r="O1126" s="231"/>
      <c r="P1126" s="231"/>
      <c r="Q1126" s="231"/>
      <c r="R1126" s="231"/>
      <c r="S1126" s="231"/>
      <c r="T1126" s="232"/>
      <c r="U1126" s="16"/>
      <c r="V1126" s="16"/>
    </row>
    <row r="1127" spans="4:24">
      <c r="H1127" s="181"/>
      <c r="J1127" s="181"/>
      <c r="T1127" s="137"/>
    </row>
    <row r="1131" spans="4:24" ht="15.6">
      <c r="F1131" s="164" t="s">
        <v>39</v>
      </c>
      <c r="G1131" s="202"/>
      <c r="H1131" s="165" t="s">
        <v>3</v>
      </c>
      <c r="I1131" s="173"/>
      <c r="J1131" s="166" t="s">
        <v>11</v>
      </c>
      <c r="K1131" s="173"/>
      <c r="L1131" s="167" t="s">
        <v>12</v>
      </c>
      <c r="M1131" s="173"/>
      <c r="N1131" s="168" t="s">
        <v>13</v>
      </c>
      <c r="O1131" s="173"/>
      <c r="P1131" s="169" t="s">
        <v>14</v>
      </c>
      <c r="Q1131" s="173"/>
      <c r="R1131" s="170" t="s">
        <v>15</v>
      </c>
      <c r="S1131" s="29"/>
      <c r="T1131" s="163"/>
    </row>
    <row r="1132" spans="4:24" ht="15.6">
      <c r="F1132" s="87" t="s">
        <v>38</v>
      </c>
      <c r="G1132" s="173"/>
      <c r="H1132" s="153">
        <f>H1123</f>
        <v>50.540052401999993</v>
      </c>
      <c r="I1132" s="216"/>
      <c r="J1132" s="153">
        <f>J1123</f>
        <v>14.558214275999998</v>
      </c>
      <c r="K1132" s="216"/>
      <c r="L1132" s="153">
        <f>L1123</f>
        <v>13.447762919999999</v>
      </c>
      <c r="M1132" s="216"/>
      <c r="N1132" s="153">
        <f>N1123</f>
        <v>11.203531397999999</v>
      </c>
      <c r="O1132" s="216"/>
      <c r="P1132" s="153">
        <f>P1123</f>
        <v>171.60672635999998</v>
      </c>
      <c r="Q1132" s="216"/>
      <c r="R1132" s="153">
        <f>R1123</f>
        <v>98.312789519999995</v>
      </c>
    </row>
    <row r="1133" spans="4:24" ht="15.6">
      <c r="F1133" s="164" t="s">
        <v>39</v>
      </c>
      <c r="G1133" s="202"/>
      <c r="H1133" s="165" t="s">
        <v>3</v>
      </c>
      <c r="I1133" s="173"/>
      <c r="J1133" s="166" t="s">
        <v>11</v>
      </c>
      <c r="K1133" s="173"/>
      <c r="L1133" s="167" t="s">
        <v>12</v>
      </c>
      <c r="M1133" s="173"/>
      <c r="N1133" s="168" t="s">
        <v>13</v>
      </c>
      <c r="O1133" s="173"/>
      <c r="P1133" s="169" t="s">
        <v>14</v>
      </c>
      <c r="Q1133" s="173"/>
      <c r="R1133" s="170" t="s">
        <v>15</v>
      </c>
      <c r="S1133" s="29"/>
      <c r="T1133" s="163"/>
    </row>
    <row r="1134" spans="4:24" ht="15.6">
      <c r="F1134" s="167" t="s">
        <v>19</v>
      </c>
      <c r="G1134" s="173"/>
      <c r="H1134" s="171">
        <v>47.058855039999997</v>
      </c>
      <c r="I1134" s="222"/>
      <c r="J1134" s="171">
        <v>13.711026159999999</v>
      </c>
      <c r="K1134" s="222"/>
      <c r="L1134" s="171">
        <v>12.2206204</v>
      </c>
      <c r="M1134" s="222"/>
      <c r="N1134" s="171">
        <v>10.741322</v>
      </c>
      <c r="O1134" s="222"/>
      <c r="P1134" s="171">
        <v>159.2694448</v>
      </c>
      <c r="Q1134" s="222"/>
      <c r="R1134" s="171">
        <v>90.434105599999995</v>
      </c>
    </row>
    <row r="1135" spans="4:24" ht="15.6">
      <c r="F1135" s="173" t="s">
        <v>37</v>
      </c>
      <c r="G1135" s="203"/>
      <c r="H1135" s="172">
        <f t="shared" ref="H1135:R1135" si="0">H1132-H1134</f>
        <v>3.4811973619999961</v>
      </c>
      <c r="I1135" s="172">
        <f t="shared" si="0"/>
        <v>0</v>
      </c>
      <c r="J1135" s="172">
        <f t="shared" si="0"/>
        <v>0.8471881159999981</v>
      </c>
      <c r="K1135" s="172">
        <f t="shared" si="0"/>
        <v>0</v>
      </c>
      <c r="L1135" s="172">
        <f t="shared" si="0"/>
        <v>1.2271425199999992</v>
      </c>
      <c r="M1135" s="172">
        <f t="shared" si="0"/>
        <v>0</v>
      </c>
      <c r="N1135" s="172">
        <f t="shared" si="0"/>
        <v>0.46220939799999883</v>
      </c>
      <c r="O1135" s="172">
        <f t="shared" si="0"/>
        <v>0</v>
      </c>
      <c r="P1135" s="172">
        <f t="shared" si="0"/>
        <v>12.33728155999998</v>
      </c>
      <c r="Q1135" s="172">
        <f t="shared" si="0"/>
        <v>0</v>
      </c>
      <c r="R1135" s="172">
        <f t="shared" si="0"/>
        <v>7.8786839200000003</v>
      </c>
    </row>
    <row r="1137" spans="4:22" ht="15" thickBot="1"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229"/>
      <c r="U1137" s="16"/>
      <c r="V1137" s="16"/>
    </row>
    <row r="1138" spans="4:22">
      <c r="D1138" s="16"/>
      <c r="E1138" s="84"/>
      <c r="F1138" s="85"/>
      <c r="G1138" s="197"/>
      <c r="H1138" s="85"/>
      <c r="I1138" s="197"/>
      <c r="J1138" s="85"/>
      <c r="K1138" s="197"/>
      <c r="L1138" s="85"/>
      <c r="M1138" s="197"/>
      <c r="N1138" s="85"/>
      <c r="O1138" s="197"/>
      <c r="P1138" s="85"/>
      <c r="Q1138" s="197"/>
      <c r="R1138" s="85"/>
      <c r="S1138" s="85"/>
      <c r="T1138" s="85"/>
      <c r="U1138" s="106"/>
      <c r="V1138" s="16"/>
    </row>
    <row r="1139" spans="4:22">
      <c r="D1139" s="16"/>
      <c r="E1139" s="86"/>
      <c r="F1139" s="1"/>
      <c r="H1139" s="1"/>
      <c r="J1139" s="1"/>
      <c r="L1139" s="1"/>
      <c r="N1139" s="1"/>
      <c r="P1139" s="1"/>
      <c r="R1139" s="1"/>
      <c r="T1139" s="1"/>
      <c r="U1139" s="107"/>
      <c r="V1139" s="16"/>
    </row>
    <row r="1140" spans="4:22" ht="34.799999999999997">
      <c r="D1140" s="16"/>
      <c r="E1140" s="86"/>
      <c r="F1140" s="1"/>
      <c r="H1140" s="513" t="s">
        <v>9</v>
      </c>
      <c r="I1140" s="513"/>
      <c r="J1140" s="513"/>
      <c r="K1140" s="513"/>
      <c r="L1140" s="513"/>
      <c r="M1140" s="513"/>
      <c r="N1140" s="513"/>
      <c r="O1140" s="513"/>
      <c r="P1140" s="513"/>
      <c r="Q1140" s="513"/>
      <c r="R1140" s="513"/>
      <c r="S1140" s="513"/>
      <c r="T1140" s="513"/>
      <c r="U1140" s="107"/>
      <c r="V1140" s="16"/>
    </row>
    <row r="1141" spans="4:22">
      <c r="D1141" s="16"/>
      <c r="E1141" s="86"/>
      <c r="F1141" s="1"/>
      <c r="H1141" s="1"/>
      <c r="J1141" s="1"/>
      <c r="L1141" s="1"/>
      <c r="N1141" s="1"/>
      <c r="P1141" s="1"/>
      <c r="R1141" s="1"/>
      <c r="T1141" s="1"/>
      <c r="U1141" s="107"/>
      <c r="V1141" s="16"/>
    </row>
    <row r="1142" spans="4:22">
      <c r="D1142" s="16"/>
      <c r="E1142" s="86"/>
      <c r="F1142" s="253" t="s">
        <v>10</v>
      </c>
      <c r="G1142" s="194"/>
      <c r="H1142" s="239" t="s">
        <v>3</v>
      </c>
      <c r="I1142" s="179"/>
      <c r="J1142" s="94" t="s">
        <v>11</v>
      </c>
      <c r="K1142" s="179"/>
      <c r="L1142" s="31" t="s">
        <v>12</v>
      </c>
      <c r="M1142" s="179"/>
      <c r="N1142" s="32" t="s">
        <v>13</v>
      </c>
      <c r="O1142" s="179"/>
      <c r="P1142" s="238" t="s">
        <v>14</v>
      </c>
      <c r="Q1142" s="179"/>
      <c r="R1142" s="99" t="s">
        <v>15</v>
      </c>
      <c r="S1142" s="29"/>
      <c r="T1142" s="56" t="s">
        <v>16</v>
      </c>
      <c r="U1142" s="107"/>
      <c r="V1142" s="16"/>
    </row>
    <row r="1143" spans="4:22">
      <c r="D1143" s="16"/>
      <c r="E1143" s="86"/>
      <c r="F1143" s="252">
        <v>45411</v>
      </c>
      <c r="G1143" s="244"/>
      <c r="H1143" s="245">
        <v>9935</v>
      </c>
      <c r="I1143" s="246"/>
      <c r="J1143" s="245">
        <v>2882</v>
      </c>
      <c r="K1143" s="246"/>
      <c r="L1143" s="245">
        <v>2536.5</v>
      </c>
      <c r="M1143" s="246"/>
      <c r="N1143" s="245">
        <v>2177.5</v>
      </c>
      <c r="O1143" s="246"/>
      <c r="P1143" s="245">
        <v>32675</v>
      </c>
      <c r="Q1143" s="246"/>
      <c r="R1143" s="245">
        <v>19115</v>
      </c>
      <c r="S1143" s="246"/>
      <c r="T1143" s="247">
        <v>5.1184000000000003</v>
      </c>
      <c r="U1143" s="107"/>
      <c r="V1143" s="16"/>
    </row>
    <row r="1144" spans="4:22">
      <c r="D1144" s="16"/>
      <c r="E1144" s="86"/>
      <c r="F1144" s="250">
        <v>45412</v>
      </c>
      <c r="G1144" s="244"/>
      <c r="H1144" s="248">
        <v>9973.5</v>
      </c>
      <c r="I1144" s="246"/>
      <c r="J1144" s="248">
        <v>2924.5</v>
      </c>
      <c r="K1144" s="246"/>
      <c r="L1144" s="248">
        <v>2545</v>
      </c>
      <c r="M1144" s="246"/>
      <c r="N1144" s="248">
        <v>2184</v>
      </c>
      <c r="O1144" s="246"/>
      <c r="P1144" s="248">
        <v>32300</v>
      </c>
      <c r="Q1144" s="246"/>
      <c r="R1144" s="248">
        <v>18975</v>
      </c>
      <c r="S1144" s="246"/>
      <c r="T1144" s="249">
        <v>5.1154999999999999</v>
      </c>
      <c r="U1144" s="107"/>
      <c r="V1144" s="16"/>
    </row>
    <row r="1145" spans="4:22">
      <c r="D1145" s="16"/>
      <c r="E1145" s="86"/>
      <c r="F1145" s="250">
        <v>45413</v>
      </c>
      <c r="G1145" s="244"/>
      <c r="H1145" s="248">
        <v>9791</v>
      </c>
      <c r="I1145" s="246"/>
      <c r="J1145" s="248">
        <v>2835</v>
      </c>
      <c r="K1145" s="246"/>
      <c r="L1145" s="248">
        <v>2554.5</v>
      </c>
      <c r="M1145" s="246"/>
      <c r="N1145" s="248">
        <v>2155.5</v>
      </c>
      <c r="O1145" s="246"/>
      <c r="P1145" s="248">
        <v>31150</v>
      </c>
      <c r="Q1145" s="246"/>
      <c r="R1145" s="248">
        <v>18620</v>
      </c>
      <c r="S1145" s="246"/>
      <c r="T1145" s="249">
        <v>0</v>
      </c>
      <c r="U1145" s="107"/>
      <c r="V1145" s="16"/>
    </row>
    <row r="1146" spans="4:22">
      <c r="D1146" s="16"/>
      <c r="E1146" s="86"/>
      <c r="F1146" s="250">
        <v>45414</v>
      </c>
      <c r="G1146" s="195"/>
      <c r="H1146" s="248">
        <v>9660</v>
      </c>
      <c r="I1146" s="246"/>
      <c r="J1146" s="248">
        <v>2859</v>
      </c>
      <c r="K1146" s="246"/>
      <c r="L1146" s="248">
        <v>2510</v>
      </c>
      <c r="M1146" s="246"/>
      <c r="N1146" s="248">
        <v>2144</v>
      </c>
      <c r="O1146" s="246"/>
      <c r="P1146" s="248">
        <v>31375</v>
      </c>
      <c r="Q1146" s="246"/>
      <c r="R1146" s="248">
        <v>18405</v>
      </c>
      <c r="S1146" s="246"/>
      <c r="T1146" s="249">
        <v>5.1718000000000002</v>
      </c>
      <c r="U1146" s="107"/>
      <c r="V1146" s="16"/>
    </row>
    <row r="1147" spans="4:22">
      <c r="D1147" s="16"/>
      <c r="E1147" s="86"/>
      <c r="F1147" s="251">
        <v>45415</v>
      </c>
      <c r="G1147" s="195"/>
      <c r="H1147" s="297">
        <v>9737</v>
      </c>
      <c r="I1147" s="246"/>
      <c r="J1147" s="297">
        <v>2891</v>
      </c>
      <c r="K1147" s="246"/>
      <c r="L1147" s="297">
        <v>2517</v>
      </c>
      <c r="M1147" s="246"/>
      <c r="N1147" s="297">
        <v>2156</v>
      </c>
      <c r="O1147" s="246"/>
      <c r="P1147" s="297">
        <v>32050</v>
      </c>
      <c r="Q1147" s="246"/>
      <c r="R1147" s="297">
        <v>18760</v>
      </c>
      <c r="S1147" s="298"/>
      <c r="T1147" s="299">
        <v>5.1184000000000003</v>
      </c>
      <c r="U1147" s="107"/>
      <c r="V1147" s="16"/>
    </row>
    <row r="1148" spans="4:22">
      <c r="D1148" s="16"/>
      <c r="E1148" s="86"/>
      <c r="F1148" s="1"/>
      <c r="H1148" s="1"/>
      <c r="J1148" s="1"/>
      <c r="L1148" s="1"/>
      <c r="N1148" s="1"/>
      <c r="P1148" s="1"/>
      <c r="R1148" s="1"/>
      <c r="S1148" s="268"/>
      <c r="T1148" s="111"/>
      <c r="U1148" s="107"/>
      <c r="V1148" s="16"/>
    </row>
    <row r="1149" spans="4:22">
      <c r="D1149" s="16"/>
      <c r="E1149" s="86"/>
      <c r="F1149" s="236" t="s">
        <v>17</v>
      </c>
      <c r="G1149" s="263"/>
      <c r="H1149" s="233">
        <f>AVERAGE(H1143:H1147)</f>
        <v>9819.2999999999993</v>
      </c>
      <c r="I1149" s="221"/>
      <c r="J1149" s="233">
        <f>AVERAGE(J1143:J1147)</f>
        <v>2878.3</v>
      </c>
      <c r="K1149" s="221"/>
      <c r="L1149" s="233">
        <f>AVERAGE(L1143:L1147)</f>
        <v>2532.6</v>
      </c>
      <c r="M1149" s="221"/>
      <c r="N1149" s="233">
        <f>AVERAGE(N1143:N1147)</f>
        <v>2163.4</v>
      </c>
      <c r="O1149" s="221"/>
      <c r="P1149" s="233">
        <f>AVERAGE(P1143:P1147)</f>
        <v>31910</v>
      </c>
      <c r="Q1149" s="221"/>
      <c r="R1149" s="233">
        <f>AVERAGE(R1143:R1147)</f>
        <v>18775</v>
      </c>
      <c r="S1149" s="269"/>
      <c r="T1149" s="234">
        <f>AVERAGE(T1143:T1144,T1146:T1147)</f>
        <v>5.1310250000000002</v>
      </c>
      <c r="U1149" s="107"/>
      <c r="V1149" s="16"/>
    </row>
    <row r="1150" spans="4:22">
      <c r="D1150" s="16"/>
      <c r="E1150" s="86"/>
      <c r="F1150" s="21"/>
      <c r="G1150" s="194"/>
      <c r="H1150" s="151"/>
      <c r="I1150" s="214"/>
      <c r="J1150" s="151"/>
      <c r="K1150" s="214"/>
      <c r="L1150" s="151"/>
      <c r="M1150" s="214"/>
      <c r="N1150" s="151"/>
      <c r="O1150" s="214"/>
      <c r="P1150" s="261"/>
      <c r="Q1150" s="214"/>
      <c r="R1150" s="151"/>
      <c r="S1150" s="269"/>
      <c r="T1150" s="254"/>
      <c r="U1150" s="107"/>
      <c r="V1150" s="16"/>
    </row>
    <row r="1151" spans="4:22" ht="15.6">
      <c r="D1151" s="16"/>
      <c r="E1151" s="86"/>
      <c r="F1151" s="237" t="s">
        <v>18</v>
      </c>
      <c r="G1151" s="202"/>
      <c r="H1151" s="235">
        <f>H1149*T1149*0.001</f>
        <v>50.383073782499999</v>
      </c>
      <c r="I1151" s="216"/>
      <c r="J1151" s="235">
        <f>J1149*T1149*0.001</f>
        <v>14.768629257500001</v>
      </c>
      <c r="K1151" s="216"/>
      <c r="L1151" s="235">
        <f>L1149*T1149*0.001</f>
        <v>12.994833914999999</v>
      </c>
      <c r="M1151" s="216"/>
      <c r="N1151" s="235">
        <f>N1149*T1149*0.001</f>
        <v>11.100459485000002</v>
      </c>
      <c r="O1151" s="216"/>
      <c r="P1151" s="235">
        <f>P1149*T1149*0.001</f>
        <v>163.73100775000003</v>
      </c>
      <c r="Q1151" s="216"/>
      <c r="R1151" s="235">
        <f>R1149*T1149*0.001</f>
        <v>96.334994375000008</v>
      </c>
      <c r="S1151" s="269"/>
      <c r="T1151" s="264"/>
      <c r="U1151" s="107"/>
      <c r="V1151" s="16"/>
    </row>
    <row r="1152" spans="4:22">
      <c r="D1152" s="16"/>
      <c r="E1152" s="86"/>
      <c r="F1152" s="21"/>
      <c r="G1152" s="194"/>
      <c r="H1152" s="254"/>
      <c r="I1152" s="264"/>
      <c r="J1152" s="254"/>
      <c r="K1152" s="264"/>
      <c r="L1152" s="254"/>
      <c r="M1152" s="264"/>
      <c r="N1152" s="254"/>
      <c r="O1152" s="264"/>
      <c r="P1152" s="254"/>
      <c r="Q1152" s="264"/>
      <c r="R1152" s="254"/>
      <c r="S1152" s="269"/>
      <c r="T1152" s="255"/>
      <c r="U1152" s="107"/>
      <c r="V1152" s="16"/>
    </row>
    <row r="1153" spans="4:22">
      <c r="D1153" s="16"/>
      <c r="E1153" s="86"/>
      <c r="F1153" s="256" t="s">
        <v>19</v>
      </c>
      <c r="G1153" s="263"/>
      <c r="H1153" s="257">
        <f>H1087</f>
        <v>50.540052401999993</v>
      </c>
      <c r="I1153" s="265"/>
      <c r="J1153" s="257">
        <f>J1087</f>
        <v>14.558214275999998</v>
      </c>
      <c r="K1153" s="265"/>
      <c r="L1153" s="257">
        <f>L1087</f>
        <v>13.447762919999999</v>
      </c>
      <c r="M1153" s="265"/>
      <c r="N1153" s="257">
        <f>N1087</f>
        <v>11.203531397999999</v>
      </c>
      <c r="O1153" s="265"/>
      <c r="P1153" s="257">
        <f>P1087</f>
        <v>171.60672635999998</v>
      </c>
      <c r="Q1153" s="265"/>
      <c r="R1153" s="257">
        <f>R1087</f>
        <v>98.312789519999995</v>
      </c>
      <c r="S1153" s="270"/>
      <c r="T1153" s="258">
        <f>T1085</f>
        <v>5.1841799999999996</v>
      </c>
      <c r="U1153" s="107"/>
      <c r="V1153" s="16"/>
    </row>
    <row r="1154" spans="4:22" ht="15" thickBot="1">
      <c r="D1154" s="16"/>
      <c r="E1154" s="86"/>
      <c r="F1154" s="21"/>
      <c r="G1154" s="194"/>
      <c r="H1154" s="254"/>
      <c r="I1154" s="264"/>
      <c r="J1154" s="254"/>
      <c r="K1154" s="264"/>
      <c r="L1154" s="254"/>
      <c r="M1154" s="264"/>
      <c r="N1154" s="254"/>
      <c r="O1154" s="264"/>
      <c r="P1154" s="254"/>
      <c r="Q1154" s="264"/>
      <c r="R1154" s="254"/>
      <c r="S1154" s="270"/>
      <c r="T1154" s="254"/>
      <c r="U1154" s="107"/>
      <c r="V1154" s="16"/>
    </row>
    <row r="1155" spans="4:22" ht="15" thickBot="1">
      <c r="D1155" s="16"/>
      <c r="E1155" s="86"/>
      <c r="F1155" s="259" t="s">
        <v>44</v>
      </c>
      <c r="G1155" s="194"/>
      <c r="H1155" s="293">
        <f>(H1087-H1089)/H1089</f>
        <v>1.879215688330968E-2</v>
      </c>
      <c r="I1155" s="218"/>
      <c r="J1155" s="293">
        <f>(J1087-J1089)/J1089</f>
        <v>3.6166715765440123E-3</v>
      </c>
      <c r="K1155" s="218"/>
      <c r="L1155" s="293">
        <f>(L1087-L1089)/L1089</f>
        <v>2.7634931056378892E-3</v>
      </c>
      <c r="M1155" s="218"/>
      <c r="N1155" s="293">
        <f>(N1087-N1089)/N1089</f>
        <v>2.2044609493273369E-3</v>
      </c>
      <c r="O1155" s="218"/>
      <c r="P1155" s="293">
        <f>(P1087-P1089)/P1089</f>
        <v>-1.7629840029923589E-2</v>
      </c>
      <c r="Q1155" s="218"/>
      <c r="R1155" s="293">
        <f>(R1087-R1089)/R1089</f>
        <v>4.043156866641881E-2</v>
      </c>
      <c r="S1155" s="266"/>
      <c r="T1155" s="293">
        <f>(T1085-T1089)/T1089</f>
        <v>-5.8183687089129387E-3</v>
      </c>
      <c r="U1155" s="107"/>
      <c r="V1155" s="16"/>
    </row>
    <row r="1156" spans="4:22" ht="15" thickBot="1">
      <c r="D1156" s="16"/>
      <c r="E1156" s="86"/>
      <c r="F1156" s="29"/>
      <c r="G1156" s="179"/>
      <c r="H1156" s="143"/>
      <c r="I1156" s="217"/>
      <c r="J1156" s="143"/>
      <c r="K1156" s="217"/>
      <c r="L1156" s="143"/>
      <c r="M1156" s="217"/>
      <c r="N1156" s="143"/>
      <c r="O1156" s="217"/>
      <c r="P1156" s="143"/>
      <c r="Q1156" s="217"/>
      <c r="R1156" s="143"/>
      <c r="S1156" s="271"/>
      <c r="T1156" s="143"/>
      <c r="U1156" s="107"/>
      <c r="V1156" s="16"/>
    </row>
    <row r="1157" spans="4:22" ht="15" thickBot="1">
      <c r="D1157" s="16"/>
      <c r="E1157" s="86"/>
      <c r="F1157" s="176" t="s">
        <v>26</v>
      </c>
      <c r="G1157" s="179"/>
      <c r="H1157" s="177">
        <f>(H1151-H1153)/H1153</f>
        <v>-3.1060240747550726E-3</v>
      </c>
      <c r="I1157" s="188"/>
      <c r="J1157" s="178">
        <f>(J1151-J1153)/J1153</f>
        <v>1.4453351043670487E-2</v>
      </c>
      <c r="K1157" s="188"/>
      <c r="L1157" s="178">
        <f>(L1151-L1153)/L1153</f>
        <v>-3.3680620910291871E-2</v>
      </c>
      <c r="M1157" s="188"/>
      <c r="N1157" s="178">
        <f>(N1151-N1153)/N1153</f>
        <v>-9.1999485999920711E-3</v>
      </c>
      <c r="O1157" s="188"/>
      <c r="P1157" s="178">
        <f>(P1151-P1153)/P1153</f>
        <v>-4.5893997147163752E-2</v>
      </c>
      <c r="Q1157" s="188"/>
      <c r="R1157" s="178">
        <f>(R1151-R1153)/R1153</f>
        <v>-2.011737389058257E-2</v>
      </c>
      <c r="S1157" s="272"/>
      <c r="T1157" s="178">
        <f>(T1149-T1153)/T1153</f>
        <v>-1.0253309105779391E-2</v>
      </c>
      <c r="U1157" s="107"/>
      <c r="V1157" s="16"/>
    </row>
    <row r="1158" spans="4:22">
      <c r="D1158" s="16"/>
      <c r="E1158" s="86"/>
      <c r="F1158" s="1"/>
      <c r="H1158" s="144"/>
      <c r="I1158" s="215"/>
      <c r="J1158" s="144"/>
      <c r="K1158" s="215"/>
      <c r="L1158" s="144"/>
      <c r="M1158" s="215"/>
      <c r="N1158" s="144"/>
      <c r="O1158" s="215"/>
      <c r="P1158" s="144"/>
      <c r="Q1158" s="215"/>
      <c r="R1158" s="144"/>
      <c r="S1158" s="271"/>
      <c r="T1158" s="144"/>
      <c r="U1158" s="107"/>
      <c r="V1158" s="16"/>
    </row>
    <row r="1159" spans="4:22" ht="21.6" hidden="1" thickBot="1">
      <c r="D1159" s="230"/>
      <c r="E1159" s="183"/>
      <c r="F1159" s="184" t="s">
        <v>40</v>
      </c>
      <c r="G1159" s="182"/>
      <c r="H1159" s="185">
        <f>H1151-H1153</f>
        <v>-0.15697861949999492</v>
      </c>
      <c r="I1159" s="182"/>
      <c r="J1159" s="185">
        <f>J1151-J1153</f>
        <v>0.21041498150000315</v>
      </c>
      <c r="K1159" s="182"/>
      <c r="L1159" s="185">
        <f>L1151-L1153</f>
        <v>-0.45292900499999966</v>
      </c>
      <c r="M1159" s="182"/>
      <c r="N1159" s="185">
        <f>N1151-N1153</f>
        <v>-0.10307191299999729</v>
      </c>
      <c r="O1159" s="182"/>
      <c r="P1159" s="185">
        <f>P1151-P1153</f>
        <v>-7.8757186099999501</v>
      </c>
      <c r="Q1159" s="182"/>
      <c r="R1159" s="185">
        <f>R1151-R1153</f>
        <v>-1.9777951449999875</v>
      </c>
      <c r="S1159" s="273"/>
      <c r="T1159" s="185">
        <f>T1149-T1153</f>
        <v>-5.3154999999999397E-2</v>
      </c>
      <c r="U1159" s="186"/>
      <c r="V1159" s="230"/>
    </row>
    <row r="1160" spans="4:22">
      <c r="D1160" s="16"/>
      <c r="E1160" s="86"/>
      <c r="F1160" s="179"/>
      <c r="H1160" s="180"/>
      <c r="I1160" s="180"/>
      <c r="J1160" s="180"/>
      <c r="K1160" s="180"/>
      <c r="L1160" s="180"/>
      <c r="M1160" s="180"/>
      <c r="N1160" s="180"/>
      <c r="O1160" s="180"/>
      <c r="P1160" s="180"/>
      <c r="Q1160" s="180"/>
      <c r="R1160" s="180"/>
      <c r="S1160" s="274"/>
      <c r="T1160" s="180"/>
      <c r="U1160" s="107"/>
      <c r="V1160" s="16"/>
    </row>
    <row r="1161" spans="4:22">
      <c r="D1161" s="16"/>
      <c r="E1161" s="86"/>
      <c r="F1161" s="29"/>
      <c r="H1161" s="159"/>
      <c r="I1161" s="180"/>
      <c r="J1161" s="159"/>
      <c r="K1161" s="180"/>
      <c r="L1161" s="159"/>
      <c r="M1161" s="180"/>
      <c r="N1161" s="159"/>
      <c r="O1161" s="180"/>
      <c r="P1161" s="159"/>
      <c r="Q1161" s="180"/>
      <c r="R1161" s="159"/>
      <c r="S1161" s="159"/>
      <c r="T1161" s="159"/>
      <c r="U1161" s="107"/>
      <c r="V1161" s="16"/>
    </row>
    <row r="1162" spans="4:22" ht="18">
      <c r="D1162" s="16"/>
      <c r="E1162" s="134"/>
      <c r="F1162" s="275" t="s">
        <v>36</v>
      </c>
      <c r="G1162" s="276"/>
      <c r="H1162" s="278">
        <v>9729.33</v>
      </c>
      <c r="I1162" s="278"/>
      <c r="J1162" s="277">
        <v>28861.67</v>
      </c>
      <c r="K1162" s="277"/>
      <c r="L1162" s="277">
        <v>2527.17</v>
      </c>
      <c r="M1162" s="277"/>
      <c r="N1162" s="277">
        <v>2151.83</v>
      </c>
      <c r="O1162" s="277"/>
      <c r="P1162" s="277">
        <v>31525</v>
      </c>
      <c r="Q1162" s="277"/>
      <c r="R1162" s="277">
        <v>18595</v>
      </c>
      <c r="S1162" s="277"/>
      <c r="T1162" s="300">
        <v>5.1451000000000002</v>
      </c>
      <c r="U1162" s="135"/>
      <c r="V1162" s="16"/>
    </row>
    <row r="1163" spans="4:22">
      <c r="D1163" s="16"/>
      <c r="E1163" s="1"/>
      <c r="F1163" s="1"/>
      <c r="H1163" s="1"/>
      <c r="J1163" s="1"/>
      <c r="L1163" s="1"/>
      <c r="N1163" s="1"/>
      <c r="P1163" s="1"/>
      <c r="R1163" s="1"/>
      <c r="T1163" s="1"/>
      <c r="U1163" s="1"/>
      <c r="V1163" s="16"/>
    </row>
    <row r="1164" spans="4:22" ht="15" thickBot="1">
      <c r="D1164" s="16"/>
      <c r="T1164" s="174"/>
      <c r="V1164" s="16"/>
    </row>
    <row r="1165" spans="4:22" ht="15" thickBot="1">
      <c r="D1165" s="16"/>
      <c r="F1165" s="280" t="s">
        <v>42</v>
      </c>
      <c r="G1165" s="281"/>
      <c r="H1165" s="281" t="s">
        <v>3</v>
      </c>
      <c r="I1165" s="281"/>
      <c r="J1165" s="281" t="s">
        <v>11</v>
      </c>
      <c r="K1165" s="281"/>
      <c r="L1165" s="281" t="s">
        <v>12</v>
      </c>
      <c r="M1165" s="281"/>
      <c r="N1165" s="281" t="s">
        <v>13</v>
      </c>
      <c r="O1165" s="281"/>
      <c r="P1165" s="281" t="s">
        <v>14</v>
      </c>
      <c r="Q1165" s="281"/>
      <c r="R1165" s="281" t="s">
        <v>15</v>
      </c>
      <c r="S1165" s="281"/>
      <c r="T1165" s="282" t="s">
        <v>16</v>
      </c>
      <c r="V1165" s="16"/>
    </row>
    <row r="1166" spans="4:22">
      <c r="D1166" s="16"/>
      <c r="E1166" s="1"/>
      <c r="F1166" s="283" t="s">
        <v>19</v>
      </c>
      <c r="G1166" s="284"/>
      <c r="H1166" s="285">
        <f t="shared" ref="H1166:T1166" si="1">H1153</f>
        <v>50.540052401999993</v>
      </c>
      <c r="I1166" s="285">
        <f t="shared" si="1"/>
        <v>0</v>
      </c>
      <c r="J1166" s="285">
        <f t="shared" si="1"/>
        <v>14.558214275999998</v>
      </c>
      <c r="K1166" s="285">
        <f t="shared" si="1"/>
        <v>0</v>
      </c>
      <c r="L1166" s="285">
        <f t="shared" si="1"/>
        <v>13.447762919999999</v>
      </c>
      <c r="M1166" s="285">
        <f t="shared" si="1"/>
        <v>0</v>
      </c>
      <c r="N1166" s="285">
        <f t="shared" si="1"/>
        <v>11.203531397999999</v>
      </c>
      <c r="O1166" s="285">
        <f t="shared" si="1"/>
        <v>0</v>
      </c>
      <c r="P1166" s="285">
        <f t="shared" si="1"/>
        <v>171.60672635999998</v>
      </c>
      <c r="Q1166" s="285">
        <f t="shared" si="1"/>
        <v>0</v>
      </c>
      <c r="R1166" s="285">
        <f t="shared" si="1"/>
        <v>98.312789519999995</v>
      </c>
      <c r="S1166" s="285">
        <f t="shared" si="1"/>
        <v>0</v>
      </c>
      <c r="T1166" s="285">
        <f t="shared" si="1"/>
        <v>5.1841799999999996</v>
      </c>
      <c r="U1166" s="1"/>
      <c r="V1166" s="16"/>
    </row>
    <row r="1167" spans="4:22" ht="15.6">
      <c r="D1167" s="16"/>
      <c r="E1167" s="1"/>
      <c r="F1167" s="288" t="s">
        <v>41</v>
      </c>
      <c r="G1167" s="289"/>
      <c r="H1167" s="290">
        <f t="shared" ref="H1167:S1167" si="2">H1151</f>
        <v>50.383073782499999</v>
      </c>
      <c r="I1167" s="290">
        <f t="shared" si="2"/>
        <v>0</v>
      </c>
      <c r="J1167" s="290">
        <f t="shared" si="2"/>
        <v>14.768629257500001</v>
      </c>
      <c r="K1167" s="290">
        <f t="shared" si="2"/>
        <v>0</v>
      </c>
      <c r="L1167" s="290">
        <f t="shared" si="2"/>
        <v>12.994833914999999</v>
      </c>
      <c r="M1167" s="290">
        <f t="shared" si="2"/>
        <v>0</v>
      </c>
      <c r="N1167" s="290">
        <f t="shared" si="2"/>
        <v>11.100459485000002</v>
      </c>
      <c r="O1167" s="290">
        <f t="shared" si="2"/>
        <v>0</v>
      </c>
      <c r="P1167" s="290">
        <f t="shared" si="2"/>
        <v>163.73100775000003</v>
      </c>
      <c r="Q1167" s="290">
        <f t="shared" si="2"/>
        <v>0</v>
      </c>
      <c r="R1167" s="290">
        <f t="shared" si="2"/>
        <v>96.334994375000008</v>
      </c>
      <c r="S1167" s="290">
        <f t="shared" si="2"/>
        <v>0</v>
      </c>
      <c r="T1167" s="290">
        <f>T1149</f>
        <v>5.1310250000000002</v>
      </c>
      <c r="U1167" s="1"/>
      <c r="V1167" s="16"/>
    </row>
    <row r="1168" spans="4:22" ht="21">
      <c r="D1168" s="16"/>
      <c r="F1168" s="201" t="s">
        <v>45</v>
      </c>
      <c r="G1168" s="201"/>
      <c r="H1168" s="301">
        <f>H1167-H1166</f>
        <v>-0.15697861949999492</v>
      </c>
      <c r="I1168" s="301"/>
      <c r="J1168" s="301">
        <f>J1167-J1166</f>
        <v>0.21041498150000315</v>
      </c>
      <c r="K1168" s="301"/>
      <c r="L1168" s="301">
        <f>L1167-L1166</f>
        <v>-0.45292900499999966</v>
      </c>
      <c r="M1168" s="301"/>
      <c r="N1168" s="301">
        <f>N1167-N1166</f>
        <v>-0.10307191299999729</v>
      </c>
      <c r="O1168" s="301"/>
      <c r="P1168" s="301">
        <f>P1167-P1166</f>
        <v>-7.8757186099999501</v>
      </c>
      <c r="Q1168" s="301"/>
      <c r="R1168" s="301">
        <f>R1167-R1166</f>
        <v>-1.9777951449999875</v>
      </c>
      <c r="S1168" s="301"/>
      <c r="T1168" s="301">
        <f>T1167-T1166</f>
        <v>-5.3154999999999397E-2</v>
      </c>
      <c r="V1168" s="16"/>
    </row>
    <row r="1169" spans="1:22" ht="21">
      <c r="D1169" s="16"/>
      <c r="F1169" s="201"/>
      <c r="G1169" s="201"/>
      <c r="H1169" s="187"/>
      <c r="I1169" s="187"/>
      <c r="J1169" s="187"/>
      <c r="K1169" s="187"/>
      <c r="L1169" s="187"/>
      <c r="M1169" s="187"/>
      <c r="N1169" s="187"/>
      <c r="O1169" s="187"/>
      <c r="P1169" s="187"/>
      <c r="Q1169" s="187"/>
      <c r="R1169" s="187"/>
      <c r="S1169" s="187"/>
      <c r="T1169" s="187"/>
      <c r="V1169" s="16"/>
    </row>
    <row r="1170" spans="1:22">
      <c r="D1170" s="16"/>
      <c r="E1170" s="16"/>
      <c r="F1170" s="231"/>
      <c r="G1170" s="231"/>
      <c r="H1170" s="302">
        <f>H1167*0.31%</f>
        <v>0.15618752872574998</v>
      </c>
      <c r="I1170" s="231"/>
      <c r="J1170" s="231"/>
      <c r="K1170" s="231"/>
      <c r="L1170" s="231"/>
      <c r="M1170" s="231"/>
      <c r="N1170" s="231"/>
      <c r="O1170" s="231"/>
      <c r="P1170" s="231"/>
      <c r="Q1170" s="231"/>
      <c r="R1170" s="231"/>
      <c r="S1170" s="231"/>
      <c r="T1170" s="232"/>
      <c r="U1170" s="16"/>
      <c r="V1170" s="16"/>
    </row>
    <row r="1172" spans="1:22" hidden="1"/>
    <row r="1173" spans="1:22" hidden="1"/>
    <row r="1174" spans="1:22" hidden="1"/>
    <row r="1175" spans="1:22" ht="15.6" hidden="1">
      <c r="F1175" s="164" t="s">
        <v>39</v>
      </c>
      <c r="G1175" s="202"/>
      <c r="H1175" s="165" t="s">
        <v>3</v>
      </c>
      <c r="I1175" s="173"/>
      <c r="J1175" s="166" t="s">
        <v>11</v>
      </c>
      <c r="K1175" s="173"/>
      <c r="L1175" s="167" t="s">
        <v>12</v>
      </c>
      <c r="M1175" s="173"/>
      <c r="N1175" s="168" t="s">
        <v>13</v>
      </c>
      <c r="O1175" s="173"/>
      <c r="P1175" s="169" t="s">
        <v>14</v>
      </c>
      <c r="Q1175" s="173"/>
      <c r="R1175" s="170" t="s">
        <v>15</v>
      </c>
      <c r="S1175" s="29"/>
      <c r="T1175" s="163"/>
    </row>
    <row r="1176" spans="1:22" ht="15.6" hidden="1">
      <c r="F1176" s="87" t="s">
        <v>38</v>
      </c>
      <c r="G1176" s="173"/>
      <c r="H1176" s="153">
        <f>H1167</f>
        <v>50.383073782499999</v>
      </c>
      <c r="I1176" s="216"/>
      <c r="J1176" s="153">
        <f>J1167</f>
        <v>14.768629257500001</v>
      </c>
      <c r="K1176" s="216"/>
      <c r="L1176" s="153">
        <f>L1167</f>
        <v>12.994833914999999</v>
      </c>
      <c r="M1176" s="216"/>
      <c r="N1176" s="153">
        <f>N1167</f>
        <v>11.100459485000002</v>
      </c>
      <c r="O1176" s="216"/>
      <c r="P1176" s="153">
        <f>P1167</f>
        <v>163.73100775000003</v>
      </c>
      <c r="Q1176" s="216"/>
      <c r="R1176" s="153">
        <f>R1167</f>
        <v>96.334994375000008</v>
      </c>
    </row>
    <row r="1177" spans="1:22" ht="15.6" hidden="1">
      <c r="F1177" s="164" t="s">
        <v>39</v>
      </c>
      <c r="G1177" s="202"/>
      <c r="H1177" s="165" t="s">
        <v>3</v>
      </c>
      <c r="I1177" s="173"/>
      <c r="J1177" s="166" t="s">
        <v>11</v>
      </c>
      <c r="K1177" s="173"/>
      <c r="L1177" s="167" t="s">
        <v>12</v>
      </c>
      <c r="M1177" s="173"/>
      <c r="N1177" s="168" t="s">
        <v>13</v>
      </c>
      <c r="O1177" s="173"/>
      <c r="P1177" s="169" t="s">
        <v>14</v>
      </c>
      <c r="Q1177" s="173"/>
      <c r="R1177" s="170" t="s">
        <v>15</v>
      </c>
      <c r="S1177" s="29"/>
      <c r="T1177" s="163"/>
    </row>
    <row r="1178" spans="1:22" ht="15.6" hidden="1">
      <c r="A1178" s="296" t="s">
        <v>35</v>
      </c>
      <c r="F1178" s="167" t="s">
        <v>19</v>
      </c>
      <c r="G1178" s="173"/>
      <c r="H1178" s="171">
        <f>H1166</f>
        <v>50.540052401999993</v>
      </c>
      <c r="I1178" s="222"/>
      <c r="J1178" s="171">
        <f>J1166</f>
        <v>14.558214275999998</v>
      </c>
      <c r="K1178" s="222"/>
      <c r="L1178" s="171">
        <f>L1166</f>
        <v>13.447762919999999</v>
      </c>
      <c r="M1178" s="222"/>
      <c r="N1178" s="171">
        <f>N1166</f>
        <v>11.203531397999999</v>
      </c>
      <c r="O1178" s="222"/>
      <c r="P1178" s="171">
        <f>P1166</f>
        <v>171.60672635999998</v>
      </c>
      <c r="Q1178" s="222"/>
      <c r="R1178" s="171">
        <f>R1166</f>
        <v>98.312789519999995</v>
      </c>
    </row>
    <row r="1179" spans="1:22" ht="15.6" hidden="1">
      <c r="A1179" s="296"/>
      <c r="F1179" s="173"/>
      <c r="G1179" s="173"/>
      <c r="H1179" s="222"/>
      <c r="I1179" s="222"/>
      <c r="J1179" s="222"/>
      <c r="K1179" s="222"/>
      <c r="L1179" s="222"/>
      <c r="M1179" s="222"/>
      <c r="N1179" s="222"/>
      <c r="O1179" s="222"/>
      <c r="P1179" s="222"/>
      <c r="Q1179" s="222"/>
      <c r="R1179" s="222"/>
      <c r="S1179"/>
    </row>
    <row r="1180" spans="1:22" ht="15.6">
      <c r="A1180" s="296"/>
      <c r="F1180" s="173"/>
      <c r="G1180" s="173"/>
      <c r="H1180" s="222"/>
      <c r="I1180" s="222"/>
      <c r="J1180" s="222"/>
      <c r="K1180" s="222"/>
      <c r="L1180" s="222"/>
      <c r="M1180" s="222"/>
      <c r="N1180" s="222"/>
      <c r="O1180" s="222"/>
      <c r="P1180" s="222"/>
      <c r="Q1180" s="222"/>
      <c r="R1180" s="222"/>
      <c r="S1180"/>
    </row>
    <row r="1181" spans="1:22" ht="15" thickBot="1"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229"/>
      <c r="U1181" s="16"/>
      <c r="V1181" s="16"/>
    </row>
    <row r="1182" spans="1:22">
      <c r="D1182" s="16"/>
      <c r="E1182" s="84"/>
      <c r="F1182" s="85"/>
      <c r="G1182" s="197"/>
      <c r="H1182" s="85"/>
      <c r="I1182" s="197"/>
      <c r="J1182" s="85"/>
      <c r="K1182" s="197"/>
      <c r="L1182" s="85"/>
      <c r="M1182" s="197"/>
      <c r="N1182" s="85"/>
      <c r="O1182" s="197"/>
      <c r="P1182" s="85"/>
      <c r="Q1182" s="197"/>
      <c r="R1182" s="85"/>
      <c r="S1182" s="85"/>
      <c r="T1182" s="85"/>
      <c r="U1182" s="106"/>
      <c r="V1182" s="16"/>
    </row>
    <row r="1183" spans="1:22">
      <c r="D1183" s="16"/>
      <c r="E1183" s="86"/>
      <c r="F1183" s="1"/>
      <c r="H1183" s="1"/>
      <c r="J1183" s="1"/>
      <c r="L1183" s="1"/>
      <c r="N1183" s="1"/>
      <c r="P1183" s="1"/>
      <c r="R1183" s="1"/>
      <c r="T1183" s="1"/>
      <c r="U1183" s="107"/>
      <c r="V1183" s="16"/>
    </row>
    <row r="1184" spans="1:22" ht="34.799999999999997">
      <c r="D1184" s="16"/>
      <c r="E1184" s="86"/>
      <c r="F1184" s="1"/>
      <c r="H1184" s="513" t="s">
        <v>9</v>
      </c>
      <c r="I1184" s="513"/>
      <c r="J1184" s="513"/>
      <c r="K1184" s="513"/>
      <c r="L1184" s="513"/>
      <c r="M1184" s="513"/>
      <c r="N1184" s="513"/>
      <c r="O1184" s="513"/>
      <c r="P1184" s="513"/>
      <c r="Q1184" s="513"/>
      <c r="R1184" s="513"/>
      <c r="S1184" s="513"/>
      <c r="T1184" s="513"/>
      <c r="U1184" s="107"/>
      <c r="V1184" s="16"/>
    </row>
    <row r="1185" spans="4:22">
      <c r="D1185" s="16"/>
      <c r="E1185" s="86"/>
      <c r="F1185" s="1"/>
      <c r="H1185" s="1"/>
      <c r="J1185" s="1"/>
      <c r="L1185" s="1"/>
      <c r="N1185" s="1"/>
      <c r="P1185" s="1"/>
      <c r="R1185" s="1"/>
      <c r="T1185" s="1"/>
      <c r="U1185" s="107"/>
      <c r="V1185" s="16"/>
    </row>
    <row r="1186" spans="4:22">
      <c r="D1186" s="16"/>
      <c r="E1186" s="86"/>
      <c r="F1186" s="253" t="s">
        <v>10</v>
      </c>
      <c r="G1186" s="194"/>
      <c r="H1186" s="239" t="s">
        <v>3</v>
      </c>
      <c r="I1186" s="179"/>
      <c r="J1186" s="94" t="s">
        <v>11</v>
      </c>
      <c r="K1186" s="179"/>
      <c r="L1186" s="31" t="s">
        <v>12</v>
      </c>
      <c r="M1186" s="179"/>
      <c r="N1186" s="32" t="s">
        <v>13</v>
      </c>
      <c r="O1186" s="179"/>
      <c r="P1186" s="238" t="s">
        <v>14</v>
      </c>
      <c r="Q1186" s="179"/>
      <c r="R1186" s="99" t="s">
        <v>15</v>
      </c>
      <c r="S1186" s="29"/>
      <c r="T1186" s="56" t="s">
        <v>16</v>
      </c>
      <c r="U1186" s="107"/>
      <c r="V1186" s="16"/>
    </row>
    <row r="1187" spans="4:22">
      <c r="D1187" s="16"/>
      <c r="E1187" s="86"/>
      <c r="F1187" s="252">
        <v>45418</v>
      </c>
      <c r="G1187" s="244"/>
      <c r="H1187" s="245" t="s">
        <v>31</v>
      </c>
      <c r="I1187" s="246"/>
      <c r="J1187" s="245" t="s">
        <v>31</v>
      </c>
      <c r="K1187" s="246"/>
      <c r="L1187" s="245" t="s">
        <v>31</v>
      </c>
      <c r="M1187" s="246"/>
      <c r="N1187" s="245" t="s">
        <v>31</v>
      </c>
      <c r="O1187" s="246"/>
      <c r="P1187" s="245" t="s">
        <v>31</v>
      </c>
      <c r="Q1187" s="246"/>
      <c r="R1187" s="245" t="s">
        <v>31</v>
      </c>
      <c r="S1187" s="246"/>
      <c r="T1187" s="247">
        <v>5.0667999999999997</v>
      </c>
      <c r="U1187" s="107"/>
      <c r="V1187" s="16"/>
    </row>
    <row r="1188" spans="4:22">
      <c r="D1188" s="16"/>
      <c r="E1188" s="86"/>
      <c r="F1188" s="250">
        <v>45419</v>
      </c>
      <c r="G1188" s="244"/>
      <c r="H1188" s="248">
        <v>9847</v>
      </c>
      <c r="I1188" s="246"/>
      <c r="J1188" s="248">
        <v>2885</v>
      </c>
      <c r="K1188" s="246"/>
      <c r="L1188" s="248">
        <v>2512.5</v>
      </c>
      <c r="M1188" s="246"/>
      <c r="N1188" s="248">
        <v>2197</v>
      </c>
      <c r="O1188" s="246"/>
      <c r="P1188" s="248">
        <v>32575</v>
      </c>
      <c r="Q1188" s="246"/>
      <c r="R1188" s="248">
        <v>18755</v>
      </c>
      <c r="S1188" s="246"/>
      <c r="T1188" s="249">
        <v>5.0727000000000002</v>
      </c>
      <c r="U1188" s="107"/>
      <c r="V1188" s="16"/>
    </row>
    <row r="1189" spans="4:22">
      <c r="D1189" s="16"/>
      <c r="E1189" s="86"/>
      <c r="F1189" s="250">
        <v>45420</v>
      </c>
      <c r="G1189" s="244"/>
      <c r="H1189" s="248">
        <v>9740</v>
      </c>
      <c r="I1189" s="246"/>
      <c r="J1189" s="248">
        <v>2860</v>
      </c>
      <c r="K1189" s="246"/>
      <c r="L1189" s="248">
        <v>2488</v>
      </c>
      <c r="M1189" s="246"/>
      <c r="N1189" s="248">
        <v>2187</v>
      </c>
      <c r="O1189" s="246"/>
      <c r="P1189" s="248">
        <v>32650</v>
      </c>
      <c r="Q1189" s="246"/>
      <c r="R1189" s="248">
        <v>18510</v>
      </c>
      <c r="S1189" s="246"/>
      <c r="T1189" s="249">
        <v>5.0609999999999999</v>
      </c>
      <c r="U1189" s="107"/>
      <c r="V1189" s="16"/>
    </row>
    <row r="1190" spans="4:22">
      <c r="D1190" s="16"/>
      <c r="E1190" s="86"/>
      <c r="F1190" s="250">
        <v>45421</v>
      </c>
      <c r="G1190" s="195"/>
      <c r="H1190" s="248">
        <v>9728</v>
      </c>
      <c r="I1190" s="246"/>
      <c r="J1190" s="248">
        <v>2858</v>
      </c>
      <c r="K1190" s="246"/>
      <c r="L1190" s="248">
        <v>2494</v>
      </c>
      <c r="M1190" s="246"/>
      <c r="N1190" s="248">
        <v>2175.5</v>
      </c>
      <c r="O1190" s="246"/>
      <c r="P1190" s="248">
        <v>32400</v>
      </c>
      <c r="Q1190" s="246"/>
      <c r="R1190" s="248">
        <v>18625</v>
      </c>
      <c r="S1190" s="246"/>
      <c r="T1190" s="249">
        <v>5.0887000000000002</v>
      </c>
      <c r="U1190" s="107"/>
      <c r="V1190" s="16"/>
    </row>
    <row r="1191" spans="4:22">
      <c r="D1191" s="16"/>
      <c r="E1191" s="86"/>
      <c r="F1191" s="251">
        <v>45422</v>
      </c>
      <c r="G1191" s="195"/>
      <c r="H1191" s="297">
        <v>9942</v>
      </c>
      <c r="I1191" s="246"/>
      <c r="J1191" s="297">
        <v>2913</v>
      </c>
      <c r="K1191" s="246"/>
      <c r="L1191" s="297">
        <v>2515</v>
      </c>
      <c r="M1191" s="246"/>
      <c r="N1191" s="297">
        <v>2192.5</v>
      </c>
      <c r="O1191" s="246"/>
      <c r="P1191" s="297">
        <v>32895</v>
      </c>
      <c r="Q1191" s="246"/>
      <c r="R1191" s="297">
        <v>18725</v>
      </c>
      <c r="S1191" s="298"/>
      <c r="T1191" s="299">
        <v>5.1577000000000002</v>
      </c>
      <c r="U1191" s="107"/>
      <c r="V1191" s="16"/>
    </row>
    <row r="1192" spans="4:22">
      <c r="D1192" s="16"/>
      <c r="E1192" s="86"/>
      <c r="F1192" s="1"/>
      <c r="H1192" s="1"/>
      <c r="J1192" s="1"/>
      <c r="L1192" s="1"/>
      <c r="N1192" s="1"/>
      <c r="P1192" s="1"/>
      <c r="R1192" s="1"/>
      <c r="S1192" s="268"/>
      <c r="T1192" s="111"/>
      <c r="U1192" s="107"/>
      <c r="V1192" s="16"/>
    </row>
    <row r="1193" spans="4:22">
      <c r="D1193" s="16"/>
      <c r="E1193" s="86"/>
      <c r="F1193" s="236" t="s">
        <v>17</v>
      </c>
      <c r="G1193" s="263"/>
      <c r="H1193" s="234">
        <f>AVERAGE(H1187:H1191)</f>
        <v>9814.25</v>
      </c>
      <c r="I1193" s="221"/>
      <c r="J1193" s="234">
        <f>AVERAGE(J1187:J1191)</f>
        <v>2879</v>
      </c>
      <c r="K1193" s="221"/>
      <c r="L1193" s="234">
        <f>AVERAGE(L1187:L1191)</f>
        <v>2502.375</v>
      </c>
      <c r="M1193" s="221"/>
      <c r="N1193" s="234">
        <f>AVERAGE(N1187:N1191)</f>
        <v>2188</v>
      </c>
      <c r="O1193" s="221"/>
      <c r="P1193" s="234">
        <f>AVERAGE(P1187:P1191)</f>
        <v>32630</v>
      </c>
      <c r="Q1193" s="221"/>
      <c r="R1193" s="234">
        <f>AVERAGE(R1187:R1191)</f>
        <v>18653.75</v>
      </c>
      <c r="S1193" s="269"/>
      <c r="T1193" s="234">
        <f>AVERAGE(T1187:T1191)</f>
        <v>5.0893800000000002</v>
      </c>
      <c r="U1193" s="107"/>
      <c r="V1193" s="16"/>
    </row>
    <row r="1194" spans="4:22">
      <c r="D1194" s="16"/>
      <c r="E1194" s="86"/>
      <c r="F1194" s="21"/>
      <c r="G1194" s="194"/>
      <c r="H1194" s="151"/>
      <c r="I1194" s="214"/>
      <c r="J1194" s="151"/>
      <c r="K1194" s="214"/>
      <c r="L1194" s="151"/>
      <c r="M1194" s="214"/>
      <c r="N1194" s="151"/>
      <c r="O1194" s="214"/>
      <c r="P1194" s="261"/>
      <c r="Q1194" s="214"/>
      <c r="R1194" s="151"/>
      <c r="S1194" s="269"/>
      <c r="T1194" s="254"/>
      <c r="U1194" s="107"/>
      <c r="V1194" s="16"/>
    </row>
    <row r="1195" spans="4:22" ht="15.6">
      <c r="D1195" s="16"/>
      <c r="E1195" s="86"/>
      <c r="F1195" s="237" t="s">
        <v>18</v>
      </c>
      <c r="G1195" s="202"/>
      <c r="H1195" s="235">
        <f>H1193*T1193*0.001</f>
        <v>49.948447665000003</v>
      </c>
      <c r="I1195" s="216"/>
      <c r="J1195" s="235">
        <f>J1193*T1193*0.001</f>
        <v>14.652325020000001</v>
      </c>
      <c r="K1195" s="216"/>
      <c r="L1195" s="235">
        <f>L1193*T1193*0.001</f>
        <v>12.735537277500002</v>
      </c>
      <c r="M1195" s="216"/>
      <c r="N1195" s="235">
        <f>N1193*T1193*0.001</f>
        <v>11.13556344</v>
      </c>
      <c r="O1195" s="216"/>
      <c r="P1195" s="235">
        <f>P1193*T1193*0.001</f>
        <v>166.06646940000002</v>
      </c>
      <c r="Q1195" s="216"/>
      <c r="R1195" s="235">
        <f>R1193*T1193*0.001</f>
        <v>94.936022175000005</v>
      </c>
      <c r="S1195" s="269"/>
      <c r="T1195" s="264"/>
      <c r="U1195" s="107"/>
      <c r="V1195" s="16"/>
    </row>
    <row r="1196" spans="4:22">
      <c r="D1196" s="16"/>
      <c r="E1196" s="86"/>
      <c r="F1196" s="21"/>
      <c r="G1196" s="194"/>
      <c r="H1196" s="254"/>
      <c r="I1196" s="264"/>
      <c r="J1196" s="254"/>
      <c r="K1196" s="264"/>
      <c r="L1196" s="254"/>
      <c r="M1196" s="264"/>
      <c r="N1196" s="254"/>
      <c r="O1196" s="264"/>
      <c r="P1196" s="254"/>
      <c r="Q1196" s="264"/>
      <c r="R1196" s="254"/>
      <c r="S1196" s="269"/>
      <c r="T1196" s="304"/>
      <c r="U1196" s="107"/>
      <c r="V1196" s="16"/>
    </row>
    <row r="1197" spans="4:22">
      <c r="D1197" s="16"/>
      <c r="E1197" s="86"/>
      <c r="F1197" s="256" t="s">
        <v>19</v>
      </c>
      <c r="G1197" s="263"/>
      <c r="H1197" s="257">
        <f>H1151</f>
        <v>50.383073782499999</v>
      </c>
      <c r="I1197" s="265"/>
      <c r="J1197" s="257">
        <f>J1151</f>
        <v>14.768629257500001</v>
      </c>
      <c r="K1197" s="265"/>
      <c r="L1197" s="257">
        <f>L1151</f>
        <v>12.994833914999999</v>
      </c>
      <c r="M1197" s="265"/>
      <c r="N1197" s="257">
        <f>N1151</f>
        <v>11.100459485000002</v>
      </c>
      <c r="O1197" s="265"/>
      <c r="P1197" s="257">
        <f>P1151</f>
        <v>163.73100775000003</v>
      </c>
      <c r="Q1197" s="265"/>
      <c r="R1197" s="257">
        <f>R1151</f>
        <v>96.334994375000008</v>
      </c>
      <c r="S1197" s="270"/>
      <c r="T1197" s="257">
        <f>T1149</f>
        <v>5.1310250000000002</v>
      </c>
      <c r="U1197" s="107"/>
      <c r="V1197" s="16"/>
    </row>
    <row r="1198" spans="4:22" ht="15" thickBot="1">
      <c r="D1198" s="16"/>
      <c r="E1198" s="86"/>
      <c r="F1198" s="21"/>
      <c r="G1198" s="194"/>
      <c r="H1198" s="254"/>
      <c r="I1198" s="264"/>
      <c r="J1198" s="254"/>
      <c r="K1198" s="264"/>
      <c r="L1198" s="254"/>
      <c r="M1198" s="264"/>
      <c r="N1198" s="254"/>
      <c r="O1198" s="264"/>
      <c r="P1198" s="254"/>
      <c r="Q1198" s="264"/>
      <c r="R1198" s="254"/>
      <c r="S1198" s="270"/>
      <c r="T1198" s="254"/>
      <c r="U1198" s="107"/>
      <c r="V1198" s="16"/>
    </row>
    <row r="1199" spans="4:22" ht="15" thickBot="1">
      <c r="D1199" s="16"/>
      <c r="E1199" s="86"/>
      <c r="F1199" s="259" t="s">
        <v>44</v>
      </c>
      <c r="G1199" s="194"/>
      <c r="H1199" s="293">
        <f>(H1151-H1153)/H1153</f>
        <v>-3.1060240747550726E-3</v>
      </c>
      <c r="I1199" s="218"/>
      <c r="J1199" s="293">
        <f>(J1151-J1153)/J1153</f>
        <v>1.4453351043670487E-2</v>
      </c>
      <c r="K1199" s="218"/>
      <c r="L1199" s="293">
        <f>(L1151-L1153)/L1153</f>
        <v>-3.3680620910291871E-2</v>
      </c>
      <c r="M1199" s="218"/>
      <c r="N1199" s="293">
        <f>(N1151-N1153)/N1153</f>
        <v>-9.1999485999920711E-3</v>
      </c>
      <c r="O1199" s="218"/>
      <c r="P1199" s="293">
        <f>(P1151-P1153)/P1153</f>
        <v>-4.5893997147163752E-2</v>
      </c>
      <c r="Q1199" s="218"/>
      <c r="R1199" s="293">
        <f>(R1151-R1153)/R1153</f>
        <v>-2.011737389058257E-2</v>
      </c>
      <c r="S1199" s="266"/>
      <c r="T1199" s="293">
        <f>(T1149-T1153)/T1153</f>
        <v>-1.0253309105779391E-2</v>
      </c>
      <c r="U1199" s="107"/>
      <c r="V1199" s="16"/>
    </row>
    <row r="1200" spans="4:22" ht="15" thickBot="1">
      <c r="D1200" s="16"/>
      <c r="E1200" s="86"/>
      <c r="F1200" s="29"/>
      <c r="G1200" s="179"/>
      <c r="H1200" s="143"/>
      <c r="I1200" s="217"/>
      <c r="J1200" s="143"/>
      <c r="K1200" s="217"/>
      <c r="L1200" s="143"/>
      <c r="M1200" s="217"/>
      <c r="N1200" s="143"/>
      <c r="O1200" s="217"/>
      <c r="P1200" s="143"/>
      <c r="Q1200" s="217"/>
      <c r="R1200" s="143"/>
      <c r="S1200" s="271"/>
      <c r="T1200" s="143"/>
      <c r="U1200" s="107"/>
      <c r="V1200" s="16"/>
    </row>
    <row r="1201" spans="4:22" ht="15" thickBot="1">
      <c r="D1201" s="16"/>
      <c r="E1201" s="86"/>
      <c r="F1201" s="176" t="s">
        <v>26</v>
      </c>
      <c r="G1201" s="179"/>
      <c r="H1201" s="177">
        <f>(H1195-H1197)/H1197</f>
        <v>-8.626431157738491E-3</v>
      </c>
      <c r="I1201" s="188"/>
      <c r="J1201" s="178">
        <f>(J1195-J1197)/J1197</f>
        <v>-7.8750868121993424E-3</v>
      </c>
      <c r="K1201" s="188"/>
      <c r="L1201" s="178">
        <f>(L1195-L1197)/L1197</f>
        <v>-1.9953824665714995E-2</v>
      </c>
      <c r="M1201" s="188"/>
      <c r="N1201" s="178">
        <f>(N1195-N1197)/N1197</f>
        <v>3.1623875612927853E-3</v>
      </c>
      <c r="O1201" s="188"/>
      <c r="P1201" s="178">
        <f>(P1195-P1197)/P1197</f>
        <v>1.4264015607636083E-2</v>
      </c>
      <c r="Q1201" s="188"/>
      <c r="R1201" s="178">
        <f>(R1195-R1197)/R1197</f>
        <v>-1.4521952371266775E-2</v>
      </c>
      <c r="S1201" s="272"/>
      <c r="T1201" s="178">
        <f>(T1193-T1197)/T1197</f>
        <v>-8.1163120429153888E-3</v>
      </c>
      <c r="U1201" s="107"/>
      <c r="V1201" s="16"/>
    </row>
    <row r="1202" spans="4:22" ht="15" thickBot="1">
      <c r="D1202" s="16"/>
      <c r="E1202" s="86"/>
      <c r="F1202" s="1"/>
      <c r="H1202" s="144"/>
      <c r="I1202" s="215"/>
      <c r="J1202" s="144"/>
      <c r="K1202" s="215"/>
      <c r="L1202" s="144"/>
      <c r="M1202" s="215"/>
      <c r="N1202" s="144"/>
      <c r="O1202" s="215"/>
      <c r="P1202" s="144"/>
      <c r="Q1202" s="215"/>
      <c r="R1202" s="144"/>
      <c r="S1202" s="271"/>
      <c r="T1202" s="144"/>
      <c r="U1202" s="107"/>
      <c r="V1202" s="16"/>
    </row>
    <row r="1203" spans="4:22" ht="21.6" thickBot="1">
      <c r="D1203" s="230"/>
      <c r="E1203" s="183"/>
      <c r="F1203" s="184" t="s">
        <v>40</v>
      </c>
      <c r="G1203" s="182"/>
      <c r="H1203" s="185">
        <f>H1195-H1197</f>
        <v>-0.43462611749999525</v>
      </c>
      <c r="I1203" s="182"/>
      <c r="J1203" s="185">
        <f>J1195-J1197</f>
        <v>-0.11630423749999963</v>
      </c>
      <c r="K1203" s="182"/>
      <c r="L1203" s="185">
        <f>L1195-L1197</f>
        <v>-0.25929663749999676</v>
      </c>
      <c r="M1203" s="182"/>
      <c r="N1203" s="185">
        <f>N1195-N1197</f>
        <v>3.5103954999998521E-2</v>
      </c>
      <c r="O1203" s="182"/>
      <c r="P1203" s="185">
        <f>P1195-P1197</f>
        <v>2.335461649999985</v>
      </c>
      <c r="Q1203" s="182"/>
      <c r="R1203" s="185">
        <f>R1195-R1197</f>
        <v>-1.3989722000000029</v>
      </c>
      <c r="S1203" s="273"/>
      <c r="T1203" s="185">
        <f>T1193-T1197</f>
        <v>-4.1644999999999932E-2</v>
      </c>
      <c r="U1203" s="186"/>
      <c r="V1203" s="230"/>
    </row>
    <row r="1204" spans="4:22">
      <c r="D1204" s="16"/>
      <c r="E1204" s="86"/>
      <c r="F1204" s="179"/>
      <c r="H1204" s="180"/>
      <c r="I1204" s="180"/>
      <c r="J1204" s="180"/>
      <c r="K1204" s="180"/>
      <c r="L1204" s="180"/>
      <c r="M1204" s="180"/>
      <c r="N1204" s="180"/>
      <c r="O1204" s="180"/>
      <c r="P1204" s="180"/>
      <c r="Q1204" s="180"/>
      <c r="R1204" s="180"/>
      <c r="S1204" s="274"/>
      <c r="T1204" s="180"/>
      <c r="U1204" s="107"/>
      <c r="V1204" s="16"/>
    </row>
    <row r="1205" spans="4:22">
      <c r="D1205" s="16"/>
      <c r="E1205" s="86"/>
      <c r="F1205" s="29"/>
      <c r="H1205" s="159"/>
      <c r="I1205" s="180"/>
      <c r="J1205" s="159"/>
      <c r="K1205" s="180"/>
      <c r="L1205" s="159"/>
      <c r="M1205" s="180"/>
      <c r="N1205" s="159"/>
      <c r="O1205" s="180"/>
      <c r="P1205" s="159"/>
      <c r="Q1205" s="180"/>
      <c r="R1205" s="159"/>
      <c r="S1205" s="159"/>
      <c r="T1205" s="159"/>
      <c r="U1205" s="107"/>
      <c r="V1205" s="16"/>
    </row>
    <row r="1206" spans="4:22" ht="18">
      <c r="D1206" s="16"/>
      <c r="E1206" s="134"/>
      <c r="F1206" s="275" t="s">
        <v>36</v>
      </c>
      <c r="G1206" s="276"/>
      <c r="H1206" s="278">
        <f>AVERAGE(H1187:H1191)</f>
        <v>9814.25</v>
      </c>
      <c r="I1206" s="278"/>
      <c r="J1206" s="278">
        <f>AVERAGE(J1187:J1191)</f>
        <v>2879</v>
      </c>
      <c r="K1206" s="277"/>
      <c r="L1206" s="278">
        <f>AVERAGE(L1187:L1191)</f>
        <v>2502.375</v>
      </c>
      <c r="M1206" s="277"/>
      <c r="N1206" s="278">
        <f>AVERAGE(N1187:N1191)</f>
        <v>2188</v>
      </c>
      <c r="O1206" s="277"/>
      <c r="P1206" s="278">
        <f>AVERAGE(P1187:P1191)</f>
        <v>32630</v>
      </c>
      <c r="Q1206" s="277"/>
      <c r="R1206" s="278">
        <f>AVERAGE(R1187:R1191)</f>
        <v>18653.75</v>
      </c>
      <c r="S1206" s="277"/>
      <c r="T1206" s="278">
        <f>AVERAGE(T1187:T1191)</f>
        <v>5.0893800000000002</v>
      </c>
      <c r="U1206" s="135"/>
      <c r="V1206" s="16"/>
    </row>
    <row r="1207" spans="4:22">
      <c r="D1207" s="16"/>
      <c r="E1207" s="1"/>
      <c r="F1207" s="1"/>
      <c r="H1207" s="1"/>
      <c r="J1207" s="1"/>
      <c r="L1207" s="1"/>
      <c r="N1207" s="1"/>
      <c r="P1207" s="1"/>
      <c r="R1207" s="1"/>
      <c r="T1207" s="1"/>
      <c r="U1207" s="1"/>
      <c r="V1207" s="16"/>
    </row>
    <row r="1208" spans="4:22" ht="15" thickBot="1">
      <c r="D1208" s="16"/>
      <c r="T1208" s="174"/>
      <c r="V1208" s="16"/>
    </row>
    <row r="1209" spans="4:22" ht="15" thickBot="1">
      <c r="D1209" s="16"/>
      <c r="F1209" s="280" t="s">
        <v>42</v>
      </c>
      <c r="G1209" s="281"/>
      <c r="H1209" s="281" t="s">
        <v>3</v>
      </c>
      <c r="I1209" s="281"/>
      <c r="J1209" s="281" t="s">
        <v>11</v>
      </c>
      <c r="K1209" s="281"/>
      <c r="L1209" s="281" t="s">
        <v>12</v>
      </c>
      <c r="M1209" s="281"/>
      <c r="N1209" s="281" t="s">
        <v>13</v>
      </c>
      <c r="O1209" s="281"/>
      <c r="P1209" s="281" t="s">
        <v>14</v>
      </c>
      <c r="Q1209" s="281"/>
      <c r="R1209" s="281" t="s">
        <v>15</v>
      </c>
      <c r="S1209" s="281"/>
      <c r="T1209" s="282" t="s">
        <v>16</v>
      </c>
      <c r="V1209" s="16"/>
    </row>
    <row r="1210" spans="4:22">
      <c r="D1210" s="16"/>
      <c r="E1210" s="1"/>
      <c r="F1210" s="283" t="s">
        <v>19</v>
      </c>
      <c r="G1210" s="284"/>
      <c r="H1210" s="285">
        <f t="shared" ref="H1210:T1210" si="3">H1197</f>
        <v>50.383073782499999</v>
      </c>
      <c r="I1210" s="285">
        <f t="shared" si="3"/>
        <v>0</v>
      </c>
      <c r="J1210" s="285">
        <f t="shared" si="3"/>
        <v>14.768629257500001</v>
      </c>
      <c r="K1210" s="285">
        <f t="shared" si="3"/>
        <v>0</v>
      </c>
      <c r="L1210" s="285">
        <f t="shared" si="3"/>
        <v>12.994833914999999</v>
      </c>
      <c r="M1210" s="285">
        <f t="shared" si="3"/>
        <v>0</v>
      </c>
      <c r="N1210" s="285">
        <f t="shared" si="3"/>
        <v>11.100459485000002</v>
      </c>
      <c r="O1210" s="285">
        <f t="shared" si="3"/>
        <v>0</v>
      </c>
      <c r="P1210" s="285">
        <f t="shared" si="3"/>
        <v>163.73100775000003</v>
      </c>
      <c r="Q1210" s="285">
        <f t="shared" si="3"/>
        <v>0</v>
      </c>
      <c r="R1210" s="285">
        <f t="shared" si="3"/>
        <v>96.334994375000008</v>
      </c>
      <c r="S1210" s="285">
        <f t="shared" si="3"/>
        <v>0</v>
      </c>
      <c r="T1210" s="285">
        <f t="shared" si="3"/>
        <v>5.1310250000000002</v>
      </c>
      <c r="U1210" s="1"/>
      <c r="V1210" s="16"/>
    </row>
    <row r="1211" spans="4:22" ht="15.6">
      <c r="D1211" s="16"/>
      <c r="E1211" s="1"/>
      <c r="F1211" s="288" t="s">
        <v>41</v>
      </c>
      <c r="G1211" s="289"/>
      <c r="H1211" s="290">
        <f t="shared" ref="H1211:S1211" si="4">H1195</f>
        <v>49.948447665000003</v>
      </c>
      <c r="I1211" s="290">
        <f t="shared" si="4"/>
        <v>0</v>
      </c>
      <c r="J1211" s="290">
        <f t="shared" si="4"/>
        <v>14.652325020000001</v>
      </c>
      <c r="K1211" s="290">
        <f t="shared" si="4"/>
        <v>0</v>
      </c>
      <c r="L1211" s="290">
        <f t="shared" si="4"/>
        <v>12.735537277500002</v>
      </c>
      <c r="M1211" s="290">
        <f t="shared" si="4"/>
        <v>0</v>
      </c>
      <c r="N1211" s="290">
        <f t="shared" si="4"/>
        <v>11.13556344</v>
      </c>
      <c r="O1211" s="290">
        <f t="shared" si="4"/>
        <v>0</v>
      </c>
      <c r="P1211" s="290">
        <f t="shared" si="4"/>
        <v>166.06646940000002</v>
      </c>
      <c r="Q1211" s="290">
        <f t="shared" si="4"/>
        <v>0</v>
      </c>
      <c r="R1211" s="290">
        <f t="shared" si="4"/>
        <v>94.936022175000005</v>
      </c>
      <c r="S1211" s="290">
        <f t="shared" si="4"/>
        <v>0</v>
      </c>
      <c r="T1211" s="290">
        <f>T1193</f>
        <v>5.0893800000000002</v>
      </c>
      <c r="U1211" s="1"/>
      <c r="V1211" s="16"/>
    </row>
    <row r="1212" spans="4:22" ht="21">
      <c r="D1212" s="16"/>
      <c r="F1212" s="201" t="s">
        <v>45</v>
      </c>
      <c r="G1212" s="201"/>
      <c r="H1212" s="187">
        <f>H1211-H1210</f>
        <v>-0.43462611749999525</v>
      </c>
      <c r="I1212" s="187"/>
      <c r="J1212" s="187">
        <f>J1211-J1210</f>
        <v>-0.11630423749999963</v>
      </c>
      <c r="K1212" s="187"/>
      <c r="L1212" s="187">
        <f>L1211-L1210</f>
        <v>-0.25929663749999676</v>
      </c>
      <c r="M1212" s="187"/>
      <c r="N1212" s="187">
        <f>N1211-N1210</f>
        <v>3.5103954999998521E-2</v>
      </c>
      <c r="O1212" s="187"/>
      <c r="P1212" s="187">
        <f>P1211-P1210</f>
        <v>2.335461649999985</v>
      </c>
      <c r="Q1212" s="187"/>
      <c r="R1212" s="187">
        <f>R1211-R1210</f>
        <v>-1.3989722000000029</v>
      </c>
      <c r="S1212" s="187"/>
      <c r="T1212" s="187">
        <f>T1211-T1210</f>
        <v>-4.1644999999999932E-2</v>
      </c>
      <c r="V1212" s="16"/>
    </row>
    <row r="1213" spans="4:22" ht="21">
      <c r="D1213" s="16"/>
      <c r="F1213" s="201"/>
      <c r="G1213" s="201"/>
      <c r="H1213" s="187"/>
      <c r="I1213" s="187"/>
      <c r="J1213" s="187"/>
      <c r="K1213" s="187"/>
      <c r="L1213" s="187"/>
      <c r="M1213" s="187"/>
      <c r="N1213" s="187"/>
      <c r="O1213" s="187"/>
      <c r="P1213" s="187"/>
      <c r="Q1213" s="187"/>
      <c r="R1213" s="187"/>
      <c r="S1213" s="187"/>
      <c r="T1213" s="187"/>
      <c r="V1213" s="16"/>
    </row>
    <row r="1214" spans="4:22">
      <c r="D1214" s="16"/>
      <c r="E1214" s="16"/>
      <c r="F1214" s="231"/>
      <c r="G1214" s="231"/>
      <c r="H1214" s="231"/>
      <c r="I1214" s="231"/>
      <c r="J1214" s="231"/>
      <c r="K1214" s="231"/>
      <c r="L1214" s="231"/>
      <c r="M1214" s="231"/>
      <c r="N1214" s="231"/>
      <c r="O1214" s="231"/>
      <c r="P1214" s="231"/>
      <c r="Q1214" s="231"/>
      <c r="R1214" s="231"/>
      <c r="S1214" s="231"/>
      <c r="T1214" s="232"/>
      <c r="U1214" s="16"/>
      <c r="V1214" s="16"/>
    </row>
    <row r="1218" spans="4:22" ht="15" thickBot="1"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229"/>
      <c r="U1218" s="16"/>
      <c r="V1218" s="16"/>
    </row>
    <row r="1219" spans="4:22">
      <c r="D1219" s="16"/>
      <c r="E1219" s="84"/>
      <c r="F1219" s="85"/>
      <c r="G1219" s="197"/>
      <c r="H1219" s="85"/>
      <c r="I1219" s="197"/>
      <c r="J1219" s="85"/>
      <c r="K1219" s="197"/>
      <c r="L1219" s="85"/>
      <c r="M1219" s="197"/>
      <c r="N1219" s="85"/>
      <c r="O1219" s="197"/>
      <c r="P1219" s="85"/>
      <c r="Q1219" s="197"/>
      <c r="R1219" s="85"/>
      <c r="S1219" s="85"/>
      <c r="T1219" s="85"/>
      <c r="U1219" s="106"/>
      <c r="V1219" s="16"/>
    </row>
    <row r="1220" spans="4:22">
      <c r="D1220" s="16"/>
      <c r="E1220" s="86"/>
      <c r="F1220" s="1"/>
      <c r="H1220" s="1"/>
      <c r="J1220" s="1"/>
      <c r="L1220" s="1"/>
      <c r="N1220" s="1"/>
      <c r="P1220" s="1"/>
      <c r="R1220" s="1"/>
      <c r="T1220" s="1"/>
      <c r="U1220" s="107"/>
      <c r="V1220" s="16"/>
    </row>
    <row r="1221" spans="4:22" ht="34.799999999999997">
      <c r="D1221" s="16"/>
      <c r="E1221" s="86"/>
      <c r="F1221" s="1"/>
      <c r="H1221" s="513" t="s">
        <v>9</v>
      </c>
      <c r="I1221" s="513"/>
      <c r="J1221" s="513"/>
      <c r="K1221" s="513"/>
      <c r="L1221" s="513"/>
      <c r="M1221" s="513"/>
      <c r="N1221" s="513"/>
      <c r="O1221" s="513"/>
      <c r="P1221" s="513"/>
      <c r="Q1221" s="513"/>
      <c r="R1221" s="513"/>
      <c r="S1221" s="513"/>
      <c r="T1221" s="513"/>
      <c r="U1221" s="107"/>
      <c r="V1221" s="16"/>
    </row>
    <row r="1222" spans="4:22">
      <c r="D1222" s="16"/>
      <c r="E1222" s="86"/>
      <c r="F1222" s="1"/>
      <c r="H1222" s="1"/>
      <c r="J1222" s="1"/>
      <c r="L1222" s="1"/>
      <c r="N1222" s="1"/>
      <c r="P1222" s="1"/>
      <c r="R1222" s="1"/>
      <c r="T1222" s="1"/>
      <c r="U1222" s="107"/>
      <c r="V1222" s="16"/>
    </row>
    <row r="1223" spans="4:22">
      <c r="D1223" s="16"/>
      <c r="E1223" s="86"/>
      <c r="F1223" s="253" t="s">
        <v>10</v>
      </c>
      <c r="G1223" s="194"/>
      <c r="H1223" s="239" t="s">
        <v>3</v>
      </c>
      <c r="I1223" s="179"/>
      <c r="J1223" s="94" t="s">
        <v>11</v>
      </c>
      <c r="K1223" s="179"/>
      <c r="L1223" s="31" t="s">
        <v>12</v>
      </c>
      <c r="M1223" s="179"/>
      <c r="N1223" s="32" t="s">
        <v>13</v>
      </c>
      <c r="O1223" s="179"/>
      <c r="P1223" s="238" t="s">
        <v>14</v>
      </c>
      <c r="Q1223" s="179"/>
      <c r="R1223" s="99" t="s">
        <v>15</v>
      </c>
      <c r="S1223" s="29"/>
      <c r="T1223" s="56" t="s">
        <v>16</v>
      </c>
      <c r="U1223" s="107"/>
      <c r="V1223" s="16"/>
    </row>
    <row r="1224" spans="4:22">
      <c r="D1224" s="16"/>
      <c r="E1224" s="86"/>
      <c r="F1224" s="252">
        <v>45425</v>
      </c>
      <c r="G1224" s="244"/>
      <c r="H1224" s="245">
        <v>10009</v>
      </c>
      <c r="I1224" s="246"/>
      <c r="J1224" s="245">
        <v>2930</v>
      </c>
      <c r="K1224" s="246"/>
      <c r="L1224" s="245">
        <v>2510</v>
      </c>
      <c r="M1224" s="246"/>
      <c r="N1224" s="245">
        <v>2184</v>
      </c>
      <c r="O1224" s="246"/>
      <c r="P1224" s="245">
        <v>32675</v>
      </c>
      <c r="Q1224" s="246"/>
      <c r="R1224" s="245">
        <v>18910</v>
      </c>
      <c r="S1224" s="246"/>
      <c r="T1224" s="247">
        <v>5.1463999999999999</v>
      </c>
      <c r="U1224" s="107"/>
      <c r="V1224" s="16"/>
    </row>
    <row r="1225" spans="4:22">
      <c r="D1225" s="16"/>
      <c r="E1225" s="86"/>
      <c r="F1225" s="250">
        <v>45426</v>
      </c>
      <c r="G1225" s="244"/>
      <c r="H1225" s="248">
        <v>10077</v>
      </c>
      <c r="I1225" s="246"/>
      <c r="J1225" s="248">
        <v>2935.5</v>
      </c>
      <c r="K1225" s="246"/>
      <c r="L1225" s="248">
        <v>2477.5</v>
      </c>
      <c r="M1225" s="246"/>
      <c r="N1225" s="248">
        <v>2201</v>
      </c>
      <c r="O1225" s="246"/>
      <c r="P1225" s="248">
        <v>33300</v>
      </c>
      <c r="Q1225" s="246"/>
      <c r="R1225" s="248">
        <v>18940</v>
      </c>
      <c r="S1225" s="246"/>
      <c r="T1225" s="249">
        <v>5.1412000000000004</v>
      </c>
      <c r="U1225" s="107"/>
      <c r="V1225" s="16"/>
    </row>
    <row r="1226" spans="4:22">
      <c r="D1226" s="16"/>
      <c r="E1226" s="86"/>
      <c r="F1226" s="250">
        <v>45427</v>
      </c>
      <c r="G1226" s="244"/>
      <c r="H1226" s="248">
        <v>10221</v>
      </c>
      <c r="I1226" s="246"/>
      <c r="J1226" s="248">
        <v>2954</v>
      </c>
      <c r="K1226" s="246"/>
      <c r="L1226" s="248">
        <v>2529.5</v>
      </c>
      <c r="M1226" s="246"/>
      <c r="N1226" s="248">
        <v>2228</v>
      </c>
      <c r="O1226" s="246"/>
      <c r="P1226" s="248">
        <v>34100</v>
      </c>
      <c r="Q1226" s="246"/>
      <c r="R1226" s="248">
        <v>19050</v>
      </c>
      <c r="S1226" s="246"/>
      <c r="T1226" s="249">
        <v>5.1356000000000002</v>
      </c>
      <c r="U1226" s="107"/>
      <c r="V1226" s="16"/>
    </row>
    <row r="1227" spans="4:22">
      <c r="D1227" s="16"/>
      <c r="E1227" s="86"/>
      <c r="F1227" s="250">
        <v>45428</v>
      </c>
      <c r="G1227" s="195"/>
      <c r="H1227" s="248">
        <v>10308</v>
      </c>
      <c r="I1227" s="246"/>
      <c r="J1227" s="248">
        <v>2936</v>
      </c>
      <c r="K1227" s="246"/>
      <c r="L1227" s="248">
        <v>2538.5</v>
      </c>
      <c r="M1227" s="246"/>
      <c r="N1227" s="248">
        <v>2227.5</v>
      </c>
      <c r="O1227" s="246"/>
      <c r="P1227" s="248">
        <v>33625</v>
      </c>
      <c r="Q1227" s="246"/>
      <c r="R1227" s="248">
        <v>19335</v>
      </c>
      <c r="S1227" s="246"/>
      <c r="T1227" s="249">
        <v>5.1422999999999996</v>
      </c>
      <c r="U1227" s="107"/>
      <c r="V1227" s="16"/>
    </row>
    <row r="1228" spans="4:22">
      <c r="D1228" s="16"/>
      <c r="E1228" s="86"/>
      <c r="F1228" s="251">
        <v>45429</v>
      </c>
      <c r="G1228" s="195"/>
      <c r="H1228" s="297">
        <v>10398</v>
      </c>
      <c r="I1228" s="246"/>
      <c r="J1228" s="297">
        <v>2929</v>
      </c>
      <c r="K1228" s="246"/>
      <c r="L1228" s="297">
        <v>2544</v>
      </c>
      <c r="M1228" s="246"/>
      <c r="N1228" s="297">
        <v>2237</v>
      </c>
      <c r="O1228" s="246"/>
      <c r="P1228" s="297">
        <v>34190</v>
      </c>
      <c r="Q1228" s="246"/>
      <c r="R1228" s="297">
        <v>20735</v>
      </c>
      <c r="S1228" s="298"/>
      <c r="T1228" s="299">
        <v>5.1269999999999998</v>
      </c>
      <c r="U1228" s="107"/>
      <c r="V1228" s="16"/>
    </row>
    <row r="1229" spans="4:22">
      <c r="D1229" s="16"/>
      <c r="E1229" s="86"/>
      <c r="F1229" s="1"/>
      <c r="H1229" s="1"/>
      <c r="J1229" s="1"/>
      <c r="L1229" s="1"/>
      <c r="N1229" s="1"/>
      <c r="P1229" s="1"/>
      <c r="R1229" s="1"/>
      <c r="S1229" s="268"/>
      <c r="T1229" s="111"/>
      <c r="U1229" s="107"/>
      <c r="V1229" s="16"/>
    </row>
    <row r="1230" spans="4:22">
      <c r="D1230" s="16"/>
      <c r="E1230" s="86"/>
      <c r="F1230" s="236" t="s">
        <v>17</v>
      </c>
      <c r="G1230" s="263"/>
      <c r="H1230" s="233">
        <f>AVERAGE(H1224:H1228)</f>
        <v>10202.6</v>
      </c>
      <c r="I1230" s="221"/>
      <c r="J1230" s="233">
        <f>AVERAGE(J1224:J1228)</f>
        <v>2936.9</v>
      </c>
      <c r="K1230" s="221"/>
      <c r="L1230" s="233">
        <f>AVERAGE(L1224:L1228)</f>
        <v>2519.9</v>
      </c>
      <c r="M1230" s="221"/>
      <c r="N1230" s="233">
        <f>AVERAGE(N1224:N1228)</f>
        <v>2215.5</v>
      </c>
      <c r="O1230" s="221"/>
      <c r="P1230" s="233">
        <f>AVERAGE(P1224:P1228)</f>
        <v>33578</v>
      </c>
      <c r="Q1230" s="221"/>
      <c r="R1230" s="233">
        <f>AVERAGE(R1224:R1228)</f>
        <v>19394</v>
      </c>
      <c r="S1230" s="269"/>
      <c r="T1230" s="234">
        <f>AVERAGE(T1224:T1228)</f>
        <v>5.1384999999999996</v>
      </c>
      <c r="U1230" s="107"/>
      <c r="V1230" s="16"/>
    </row>
    <row r="1231" spans="4:22">
      <c r="D1231" s="16"/>
      <c r="E1231" s="86"/>
      <c r="F1231" s="21"/>
      <c r="G1231" s="194"/>
      <c r="H1231" s="151"/>
      <c r="I1231" s="214"/>
      <c r="J1231" s="151"/>
      <c r="K1231" s="214"/>
      <c r="L1231" s="151"/>
      <c r="M1231" s="214"/>
      <c r="N1231" s="151"/>
      <c r="O1231" s="214"/>
      <c r="P1231" s="261"/>
      <c r="Q1231" s="214"/>
      <c r="R1231" s="151"/>
      <c r="S1231" s="269"/>
      <c r="T1231" s="254"/>
      <c r="U1231" s="107"/>
      <c r="V1231" s="16"/>
    </row>
    <row r="1232" spans="4:22" ht="15.6">
      <c r="D1232" s="16"/>
      <c r="E1232" s="86"/>
      <c r="F1232" s="237" t="s">
        <v>18</v>
      </c>
      <c r="G1232" s="202"/>
      <c r="H1232" s="235">
        <f>H1230*T1230*0.001</f>
        <v>52.426060099999994</v>
      </c>
      <c r="I1232" s="216"/>
      <c r="J1232" s="235">
        <f>J1230*T1230*0.001</f>
        <v>15.091260650000001</v>
      </c>
      <c r="K1232" s="216"/>
      <c r="L1232" s="235">
        <f>L1230*T1230*0.001</f>
        <v>12.94850615</v>
      </c>
      <c r="M1232" s="216"/>
      <c r="N1232" s="235">
        <f>N1230*T1230*0.001</f>
        <v>11.384346749999999</v>
      </c>
      <c r="O1232" s="216"/>
      <c r="P1232" s="235">
        <f>P1230*T1230*0.001</f>
        <v>172.54055299999999</v>
      </c>
      <c r="Q1232" s="216"/>
      <c r="R1232" s="235">
        <f>R1230*T1230*0.001</f>
        <v>99.656068999999988</v>
      </c>
      <c r="S1232" s="269"/>
      <c r="T1232" s="264"/>
      <c r="U1232" s="107"/>
      <c r="V1232" s="16"/>
    </row>
    <row r="1233" spans="4:22">
      <c r="D1233" s="16"/>
      <c r="E1233" s="86"/>
      <c r="F1233" s="21"/>
      <c r="G1233" s="194"/>
      <c r="H1233" s="254"/>
      <c r="I1233" s="264"/>
      <c r="J1233" s="254"/>
      <c r="K1233" s="264"/>
      <c r="L1233" s="254"/>
      <c r="M1233" s="264"/>
      <c r="N1233" s="254"/>
      <c r="O1233" s="264"/>
      <c r="P1233" s="254"/>
      <c r="Q1233" s="264"/>
      <c r="R1233" s="254"/>
      <c r="S1233" s="269"/>
      <c r="T1233" s="255"/>
      <c r="U1233" s="107"/>
      <c r="V1233" s="16"/>
    </row>
    <row r="1234" spans="4:22">
      <c r="D1234" s="16"/>
      <c r="E1234" s="86"/>
      <c r="F1234" s="256" t="s">
        <v>19</v>
      </c>
      <c r="G1234" s="263"/>
      <c r="H1234" s="257">
        <f>H1195</f>
        <v>49.948447665000003</v>
      </c>
      <c r="I1234" s="265"/>
      <c r="J1234" s="257">
        <f>J1195</f>
        <v>14.652325020000001</v>
      </c>
      <c r="K1234" s="265"/>
      <c r="L1234" s="257">
        <f>L1195</f>
        <v>12.735537277500002</v>
      </c>
      <c r="M1234" s="265"/>
      <c r="N1234" s="257">
        <f>N1195</f>
        <v>11.13556344</v>
      </c>
      <c r="O1234" s="265"/>
      <c r="P1234" s="257">
        <f>P1195</f>
        <v>166.06646940000002</v>
      </c>
      <c r="Q1234" s="265"/>
      <c r="R1234" s="257">
        <f>R1195</f>
        <v>94.936022175000005</v>
      </c>
      <c r="S1234" s="257">
        <f>S1195</f>
        <v>0</v>
      </c>
      <c r="T1234" s="257">
        <f>T1193</f>
        <v>5.0893800000000002</v>
      </c>
      <c r="U1234" s="107"/>
      <c r="V1234" s="16"/>
    </row>
    <row r="1235" spans="4:22" ht="15" thickBot="1">
      <c r="D1235" s="16"/>
      <c r="E1235" s="86"/>
      <c r="F1235" s="21"/>
      <c r="G1235" s="194"/>
      <c r="H1235" s="254"/>
      <c r="I1235" s="264"/>
      <c r="J1235" s="254"/>
      <c r="K1235" s="264"/>
      <c r="L1235" s="254"/>
      <c r="M1235" s="264"/>
      <c r="N1235" s="254"/>
      <c r="O1235" s="264"/>
      <c r="P1235" s="254"/>
      <c r="Q1235" s="264"/>
      <c r="R1235" s="254"/>
      <c r="S1235" s="270"/>
      <c r="T1235" s="254"/>
      <c r="U1235" s="107"/>
      <c r="V1235" s="16"/>
    </row>
    <row r="1236" spans="4:22" ht="15" thickBot="1">
      <c r="D1236" s="16"/>
      <c r="E1236" s="86"/>
      <c r="F1236" s="259" t="s">
        <v>44</v>
      </c>
      <c r="G1236" s="194"/>
      <c r="H1236" s="293">
        <f>(H1195-H1197)/H1197</f>
        <v>-8.626431157738491E-3</v>
      </c>
      <c r="I1236" s="218"/>
      <c r="J1236" s="293">
        <f>(J1195-J1197)/J1197</f>
        <v>-7.8750868121993424E-3</v>
      </c>
      <c r="K1236" s="218"/>
      <c r="L1236" s="293">
        <f>(L1195-L1197)/L1197</f>
        <v>-1.9953824665714995E-2</v>
      </c>
      <c r="M1236" s="218"/>
      <c r="N1236" s="293">
        <f>(N1195-N1197)/N1197</f>
        <v>3.1623875612927853E-3</v>
      </c>
      <c r="O1236" s="218"/>
      <c r="P1236" s="293">
        <f>(P1195-P1197)/P1197</f>
        <v>1.4264015607636083E-2</v>
      </c>
      <c r="Q1236" s="218"/>
      <c r="R1236" s="293">
        <f>(R1195-R1197)/R1197</f>
        <v>-1.4521952371266775E-2</v>
      </c>
      <c r="S1236" s="266"/>
      <c r="T1236" s="293">
        <f>(T1193-T1197)/T1197</f>
        <v>-8.1163120429153888E-3</v>
      </c>
      <c r="U1236" s="107"/>
      <c r="V1236" s="16"/>
    </row>
    <row r="1237" spans="4:22" ht="15" thickBot="1">
      <c r="D1237" s="16"/>
      <c r="E1237" s="86"/>
      <c r="F1237" s="29"/>
      <c r="G1237" s="179"/>
      <c r="H1237" s="143"/>
      <c r="I1237" s="217"/>
      <c r="J1237" s="143"/>
      <c r="K1237" s="217"/>
      <c r="L1237" s="143"/>
      <c r="M1237" s="217"/>
      <c r="N1237" s="143"/>
      <c r="O1237" s="217"/>
      <c r="P1237" s="143"/>
      <c r="Q1237" s="217"/>
      <c r="R1237" s="143"/>
      <c r="S1237" s="271"/>
      <c r="T1237" s="143"/>
      <c r="U1237" s="107"/>
      <c r="V1237" s="16"/>
    </row>
    <row r="1238" spans="4:22" ht="15" thickBot="1">
      <c r="D1238" s="16"/>
      <c r="E1238" s="86"/>
      <c r="F1238" s="176" t="s">
        <v>26</v>
      </c>
      <c r="G1238" s="179"/>
      <c r="H1238" s="177">
        <f>(H1232-H1234)/H1234</f>
        <v>4.9603392113747487E-2</v>
      </c>
      <c r="I1238" s="188"/>
      <c r="J1238" s="178">
        <f>(J1232-J1234)/J1234</f>
        <v>2.9956722185787245E-2</v>
      </c>
      <c r="K1238" s="188"/>
      <c r="L1238" s="178">
        <f>(L1232-L1234)/L1234</f>
        <v>1.6722409731095664E-2</v>
      </c>
      <c r="M1238" s="188"/>
      <c r="N1238" s="178">
        <f>(N1232-N1234)/N1234</f>
        <v>2.2341331118131417E-2</v>
      </c>
      <c r="O1238" s="188"/>
      <c r="P1238" s="178">
        <f>(P1232-P1234)/P1234</f>
        <v>3.8984893358610606E-2</v>
      </c>
      <c r="Q1238" s="188"/>
      <c r="R1238" s="178">
        <f>(R1232-R1234)/R1234</f>
        <v>4.971818617278171E-2</v>
      </c>
      <c r="S1238" s="272"/>
      <c r="T1238" s="178">
        <f>(T1230-T1234)/T1234</f>
        <v>9.6514703166199773E-3</v>
      </c>
      <c r="U1238" s="107"/>
      <c r="V1238" s="16"/>
    </row>
    <row r="1239" spans="4:22" ht="15" thickBot="1">
      <c r="D1239" s="16"/>
      <c r="E1239" s="86"/>
      <c r="F1239" s="1"/>
      <c r="H1239" s="144"/>
      <c r="I1239" s="215"/>
      <c r="J1239" s="144"/>
      <c r="K1239" s="215"/>
      <c r="L1239" s="144"/>
      <c r="M1239" s="215"/>
      <c r="N1239" s="144"/>
      <c r="O1239" s="215"/>
      <c r="P1239" s="144"/>
      <c r="Q1239" s="215"/>
      <c r="R1239" s="144"/>
      <c r="S1239" s="271"/>
      <c r="T1239" s="144"/>
      <c r="U1239" s="107"/>
      <c r="V1239" s="16"/>
    </row>
    <row r="1240" spans="4:22" ht="21.6" thickBot="1">
      <c r="D1240" s="230"/>
      <c r="E1240" s="183"/>
      <c r="F1240" s="184" t="s">
        <v>40</v>
      </c>
      <c r="G1240" s="182"/>
      <c r="H1240" s="305">
        <f>H1232-H1234</f>
        <v>2.4776124349999904</v>
      </c>
      <c r="I1240" s="306"/>
      <c r="J1240" s="305">
        <f>J1232-J1234</f>
        <v>0.43893562999999958</v>
      </c>
      <c r="K1240" s="306"/>
      <c r="L1240" s="305">
        <f>L1232-L1234</f>
        <v>0.21296887249999763</v>
      </c>
      <c r="M1240" s="306"/>
      <c r="N1240" s="305">
        <f>N1232-N1234</f>
        <v>0.24878330999999854</v>
      </c>
      <c r="O1240" s="306"/>
      <c r="P1240" s="305">
        <f>P1232-P1234</f>
        <v>6.4740835999999717</v>
      </c>
      <c r="Q1240" s="306"/>
      <c r="R1240" s="305">
        <f>R1232-R1234</f>
        <v>4.720046824999983</v>
      </c>
      <c r="S1240" s="307"/>
      <c r="T1240" s="305">
        <f>T1230-T1234</f>
        <v>4.9119999999999386E-2</v>
      </c>
      <c r="U1240" s="186"/>
      <c r="V1240" s="230"/>
    </row>
    <row r="1241" spans="4:22">
      <c r="D1241" s="16"/>
      <c r="E1241" s="86"/>
      <c r="F1241" s="179"/>
      <c r="H1241" s="180"/>
      <c r="I1241" s="180"/>
      <c r="J1241" s="180"/>
      <c r="K1241" s="180"/>
      <c r="L1241" s="180"/>
      <c r="M1241" s="180"/>
      <c r="N1241" s="180"/>
      <c r="O1241" s="180"/>
      <c r="P1241" s="180"/>
      <c r="Q1241" s="180"/>
      <c r="R1241" s="180"/>
      <c r="S1241" s="274"/>
      <c r="T1241" s="180"/>
      <c r="U1241" s="107"/>
      <c r="V1241" s="16"/>
    </row>
    <row r="1242" spans="4:22">
      <c r="D1242" s="16"/>
      <c r="E1242" s="86"/>
      <c r="F1242" s="29"/>
      <c r="H1242" s="159"/>
      <c r="I1242" s="180"/>
      <c r="J1242" s="159"/>
      <c r="K1242" s="180"/>
      <c r="L1242" s="159"/>
      <c r="M1242" s="180"/>
      <c r="N1242" s="159"/>
      <c r="O1242" s="180"/>
      <c r="P1242" s="159"/>
      <c r="Q1242" s="180"/>
      <c r="R1242" s="159"/>
      <c r="S1242" s="159"/>
      <c r="T1242" s="159"/>
      <c r="U1242" s="107"/>
      <c r="V1242" s="16"/>
    </row>
    <row r="1243" spans="4:22" ht="18">
      <c r="D1243" s="16"/>
      <c r="E1243" s="134"/>
      <c r="F1243" s="275" t="s">
        <v>36</v>
      </c>
      <c r="G1243" s="276"/>
      <c r="H1243" s="277">
        <f>AVERAGE(H1145:H1147,H1188:H1191,H1224:H1228)</f>
        <v>9954.8333333333339</v>
      </c>
      <c r="I1243" s="277"/>
      <c r="J1243" s="277">
        <f>AVERAGE(J1145:J1147,J1188:J1191,J1224:J1228)</f>
        <v>2898.7916666666665</v>
      </c>
      <c r="K1243" s="277"/>
      <c r="L1243" s="277">
        <f>AVERAGE(L1145:L1147,L1188:L1191,L1224:L1228)</f>
        <v>2515.875</v>
      </c>
      <c r="M1243" s="277"/>
      <c r="N1243" s="277">
        <f>AVERAGE(N1145:N1147,N1188:N1191,N1224:N1228)</f>
        <v>2190.4166666666665</v>
      </c>
      <c r="O1243" s="277"/>
      <c r="P1243" s="277">
        <f>AVERAGE(P1145:P1147,P1188:P1191,P1224:P1228)</f>
        <v>32748.75</v>
      </c>
      <c r="Q1243" s="277"/>
      <c r="R1243" s="277">
        <f>AVERAGE(R1145:R1147,R1188:R1191,R1224:R1228)</f>
        <v>18947.5</v>
      </c>
      <c r="S1243" s="277"/>
      <c r="T1243" s="303">
        <f>AVERAGE(T1146:T1147,T1187:T1191,T1224:T1228)</f>
        <v>5.1191333333333331</v>
      </c>
      <c r="U1243" s="135"/>
      <c r="V1243" s="16"/>
    </row>
    <row r="1244" spans="4:22">
      <c r="D1244" s="16"/>
      <c r="E1244" s="1"/>
      <c r="F1244" s="1"/>
      <c r="H1244" s="1"/>
      <c r="J1244" s="1"/>
      <c r="L1244" s="1"/>
      <c r="N1244" s="1"/>
      <c r="P1244" s="1"/>
      <c r="R1244" s="1"/>
      <c r="T1244" s="1"/>
      <c r="U1244" s="1"/>
      <c r="V1244" s="16"/>
    </row>
    <row r="1245" spans="4:22" ht="15" thickBot="1">
      <c r="D1245" s="16"/>
      <c r="T1245" s="174"/>
      <c r="V1245" s="16"/>
    </row>
    <row r="1246" spans="4:22" ht="15" thickBot="1">
      <c r="D1246" s="16"/>
      <c r="F1246" s="280" t="s">
        <v>42</v>
      </c>
      <c r="G1246" s="281"/>
      <c r="H1246" s="281" t="s">
        <v>3</v>
      </c>
      <c r="I1246" s="281"/>
      <c r="J1246" s="281" t="s">
        <v>11</v>
      </c>
      <c r="K1246" s="281"/>
      <c r="L1246" s="281" t="s">
        <v>12</v>
      </c>
      <c r="M1246" s="281"/>
      <c r="N1246" s="281" t="s">
        <v>13</v>
      </c>
      <c r="O1246" s="281"/>
      <c r="P1246" s="281" t="s">
        <v>14</v>
      </c>
      <c r="Q1246" s="281"/>
      <c r="R1246" s="281" t="s">
        <v>15</v>
      </c>
      <c r="S1246" s="281"/>
      <c r="T1246" s="282" t="s">
        <v>16</v>
      </c>
      <c r="V1246" s="16"/>
    </row>
    <row r="1247" spans="4:22">
      <c r="D1247" s="16"/>
      <c r="E1247" s="1"/>
      <c r="F1247" s="283" t="s">
        <v>19</v>
      </c>
      <c r="G1247" s="284"/>
      <c r="H1247" s="285">
        <f t="shared" ref="H1247:T1247" si="5">H1234</f>
        <v>49.948447665000003</v>
      </c>
      <c r="I1247" s="285">
        <f t="shared" si="5"/>
        <v>0</v>
      </c>
      <c r="J1247" s="285">
        <f t="shared" si="5"/>
        <v>14.652325020000001</v>
      </c>
      <c r="K1247" s="285">
        <f t="shared" si="5"/>
        <v>0</v>
      </c>
      <c r="L1247" s="285">
        <f t="shared" si="5"/>
        <v>12.735537277500002</v>
      </c>
      <c r="M1247" s="285">
        <f t="shared" si="5"/>
        <v>0</v>
      </c>
      <c r="N1247" s="285">
        <f t="shared" si="5"/>
        <v>11.13556344</v>
      </c>
      <c r="O1247" s="285">
        <f t="shared" si="5"/>
        <v>0</v>
      </c>
      <c r="P1247" s="285">
        <f t="shared" si="5"/>
        <v>166.06646940000002</v>
      </c>
      <c r="Q1247" s="285">
        <f t="shared" si="5"/>
        <v>0</v>
      </c>
      <c r="R1247" s="285">
        <f t="shared" si="5"/>
        <v>94.936022175000005</v>
      </c>
      <c r="S1247" s="285">
        <f t="shared" si="5"/>
        <v>0</v>
      </c>
      <c r="T1247" s="285">
        <f t="shared" si="5"/>
        <v>5.0893800000000002</v>
      </c>
      <c r="U1247" s="1"/>
      <c r="V1247" s="16"/>
    </row>
    <row r="1248" spans="4:22" ht="15.6">
      <c r="D1248" s="16"/>
      <c r="E1248" s="1"/>
      <c r="F1248" s="288" t="s">
        <v>41</v>
      </c>
      <c r="G1248" s="289"/>
      <c r="H1248" s="290">
        <f t="shared" ref="H1248:S1248" si="6">H1232</f>
        <v>52.426060099999994</v>
      </c>
      <c r="I1248" s="290">
        <f t="shared" si="6"/>
        <v>0</v>
      </c>
      <c r="J1248" s="290">
        <f t="shared" si="6"/>
        <v>15.091260650000001</v>
      </c>
      <c r="K1248" s="290">
        <f t="shared" si="6"/>
        <v>0</v>
      </c>
      <c r="L1248" s="290">
        <f t="shared" si="6"/>
        <v>12.94850615</v>
      </c>
      <c r="M1248" s="290">
        <f t="shared" si="6"/>
        <v>0</v>
      </c>
      <c r="N1248" s="290">
        <f t="shared" si="6"/>
        <v>11.384346749999999</v>
      </c>
      <c r="O1248" s="290">
        <f t="shared" si="6"/>
        <v>0</v>
      </c>
      <c r="P1248" s="290">
        <f t="shared" si="6"/>
        <v>172.54055299999999</v>
      </c>
      <c r="Q1248" s="290">
        <f t="shared" si="6"/>
        <v>0</v>
      </c>
      <c r="R1248" s="290">
        <f t="shared" si="6"/>
        <v>99.656068999999988</v>
      </c>
      <c r="S1248" s="290">
        <f t="shared" si="6"/>
        <v>0</v>
      </c>
      <c r="T1248" s="290">
        <f>T1230</f>
        <v>5.1384999999999996</v>
      </c>
      <c r="U1248" s="1"/>
      <c r="V1248" s="16"/>
    </row>
    <row r="1249" spans="4:22" ht="21">
      <c r="D1249" s="16"/>
      <c r="F1249" s="201" t="s">
        <v>45</v>
      </c>
      <c r="G1249" s="201"/>
      <c r="H1249" s="187">
        <f>H1248-H1247</f>
        <v>2.4776124349999904</v>
      </c>
      <c r="I1249" s="187"/>
      <c r="J1249" s="187">
        <f>J1248-J1247</f>
        <v>0.43893562999999958</v>
      </c>
      <c r="K1249" s="187"/>
      <c r="L1249" s="187">
        <f>L1248-L1247</f>
        <v>0.21296887249999763</v>
      </c>
      <c r="M1249" s="187"/>
      <c r="N1249" s="187">
        <f>N1248-N1247</f>
        <v>0.24878330999999854</v>
      </c>
      <c r="O1249" s="187"/>
      <c r="P1249" s="187">
        <f>P1248-P1247</f>
        <v>6.4740835999999717</v>
      </c>
      <c r="Q1249" s="187"/>
      <c r="R1249" s="187">
        <f>R1248-R1247</f>
        <v>4.720046824999983</v>
      </c>
      <c r="S1249" s="187"/>
      <c r="T1249" s="187">
        <f>T1248-T1247</f>
        <v>4.9119999999999386E-2</v>
      </c>
      <c r="V1249" s="16"/>
    </row>
    <row r="1250" spans="4:22" ht="21">
      <c r="D1250" s="16"/>
      <c r="F1250" s="201"/>
      <c r="G1250" s="201"/>
      <c r="H1250" s="187"/>
      <c r="I1250" s="187"/>
      <c r="J1250" s="187"/>
      <c r="K1250" s="187"/>
      <c r="L1250" s="187"/>
      <c r="M1250" s="187"/>
      <c r="N1250" s="187"/>
      <c r="O1250" s="187"/>
      <c r="P1250" s="187"/>
      <c r="Q1250" s="187"/>
      <c r="R1250" s="187"/>
      <c r="S1250" s="187"/>
      <c r="T1250" s="187"/>
      <c r="V1250" s="16"/>
    </row>
    <row r="1251" spans="4:22">
      <c r="D1251" s="16"/>
      <c r="E1251" s="16"/>
      <c r="F1251" s="231"/>
      <c r="G1251" s="231"/>
      <c r="H1251" s="231"/>
      <c r="I1251" s="231"/>
      <c r="J1251" s="231"/>
      <c r="K1251" s="231"/>
      <c r="L1251" s="231"/>
      <c r="M1251" s="231"/>
      <c r="N1251" s="231"/>
      <c r="O1251" s="231"/>
      <c r="P1251" s="231"/>
      <c r="Q1251" s="231"/>
      <c r="R1251" s="231"/>
      <c r="S1251" s="231"/>
      <c r="T1251" s="232"/>
      <c r="U1251" s="16"/>
      <c r="V1251" s="16"/>
    </row>
    <row r="1255" spans="4:22" ht="15" thickBot="1"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229"/>
      <c r="U1255" s="16"/>
      <c r="V1255" s="16"/>
    </row>
    <row r="1256" spans="4:22">
      <c r="D1256" s="16"/>
      <c r="E1256" s="84"/>
      <c r="F1256" s="85"/>
      <c r="G1256" s="197"/>
      <c r="H1256" s="85"/>
      <c r="I1256" s="197"/>
      <c r="J1256" s="85"/>
      <c r="K1256" s="197"/>
      <c r="L1256" s="85"/>
      <c r="M1256" s="197"/>
      <c r="N1256" s="85"/>
      <c r="O1256" s="197"/>
      <c r="P1256" s="85"/>
      <c r="Q1256" s="197"/>
      <c r="R1256" s="85"/>
      <c r="S1256" s="85"/>
      <c r="T1256" s="85"/>
      <c r="U1256" s="106"/>
      <c r="V1256" s="16"/>
    </row>
    <row r="1257" spans="4:22">
      <c r="D1257" s="16"/>
      <c r="E1257" s="86"/>
      <c r="F1257" s="1"/>
      <c r="H1257" s="1"/>
      <c r="J1257" s="1"/>
      <c r="L1257" s="1"/>
      <c r="N1257" s="1"/>
      <c r="P1257" s="1"/>
      <c r="R1257" s="1"/>
      <c r="T1257" s="1"/>
      <c r="U1257" s="107"/>
      <c r="V1257" s="16"/>
    </row>
    <row r="1258" spans="4:22" ht="34.799999999999997">
      <c r="D1258" s="16"/>
      <c r="E1258" s="86"/>
      <c r="F1258" s="1"/>
      <c r="H1258" s="513" t="s">
        <v>9</v>
      </c>
      <c r="I1258" s="513"/>
      <c r="J1258" s="513"/>
      <c r="K1258" s="513"/>
      <c r="L1258" s="513"/>
      <c r="M1258" s="513"/>
      <c r="N1258" s="513"/>
      <c r="O1258" s="513"/>
      <c r="P1258" s="513"/>
      <c r="Q1258" s="513"/>
      <c r="R1258" s="513"/>
      <c r="S1258" s="513"/>
      <c r="T1258" s="513"/>
      <c r="U1258" s="107"/>
      <c r="V1258" s="16"/>
    </row>
    <row r="1259" spans="4:22">
      <c r="D1259" s="16"/>
      <c r="E1259" s="86"/>
      <c r="F1259" s="1"/>
      <c r="H1259" s="1"/>
      <c r="J1259" s="1"/>
      <c r="L1259" s="1"/>
      <c r="N1259" s="1"/>
      <c r="P1259" s="1"/>
      <c r="R1259" s="1"/>
      <c r="T1259" s="1"/>
      <c r="U1259" s="107"/>
      <c r="V1259" s="16"/>
    </row>
    <row r="1260" spans="4:22">
      <c r="D1260" s="16"/>
      <c r="E1260" s="86"/>
      <c r="F1260" s="253" t="s">
        <v>10</v>
      </c>
      <c r="G1260" s="194"/>
      <c r="H1260" s="239" t="s">
        <v>3</v>
      </c>
      <c r="I1260" s="179"/>
      <c r="J1260" s="94" t="s">
        <v>11</v>
      </c>
      <c r="K1260" s="179"/>
      <c r="L1260" s="31" t="s">
        <v>12</v>
      </c>
      <c r="M1260" s="179"/>
      <c r="N1260" s="32" t="s">
        <v>13</v>
      </c>
      <c r="O1260" s="179"/>
      <c r="P1260" s="238" t="s">
        <v>14</v>
      </c>
      <c r="Q1260" s="179"/>
      <c r="R1260" s="99" t="s">
        <v>15</v>
      </c>
      <c r="S1260" s="29"/>
      <c r="T1260" s="56" t="s">
        <v>16</v>
      </c>
      <c r="U1260" s="107"/>
      <c r="V1260" s="16"/>
    </row>
    <row r="1261" spans="4:22">
      <c r="D1261" s="16"/>
      <c r="E1261" s="86"/>
      <c r="F1261" s="252">
        <v>45432</v>
      </c>
      <c r="G1261" s="244"/>
      <c r="H1261" s="245">
        <v>10857</v>
      </c>
      <c r="I1261" s="246"/>
      <c r="J1261" s="245">
        <v>3047</v>
      </c>
      <c r="K1261" s="246"/>
      <c r="L1261" s="245">
        <v>2568</v>
      </c>
      <c r="M1261" s="246"/>
      <c r="N1261" s="245">
        <v>2283.5</v>
      </c>
      <c r="O1261" s="246"/>
      <c r="P1261" s="245">
        <v>34575</v>
      </c>
      <c r="Q1261" s="246"/>
      <c r="R1261" s="245">
        <v>21270</v>
      </c>
      <c r="S1261" s="246"/>
      <c r="T1261" s="247">
        <v>5.1157000000000004</v>
      </c>
      <c r="U1261" s="107"/>
      <c r="V1261" s="16"/>
    </row>
    <row r="1262" spans="4:22">
      <c r="D1262" s="16"/>
      <c r="E1262" s="86"/>
      <c r="F1262" s="250">
        <v>45433</v>
      </c>
      <c r="G1262" s="244"/>
      <c r="H1262" s="248">
        <v>10775</v>
      </c>
      <c r="I1262" s="246"/>
      <c r="J1262" s="248">
        <v>3093</v>
      </c>
      <c r="K1262" s="246"/>
      <c r="L1262" s="248">
        <v>2645</v>
      </c>
      <c r="M1262" s="246"/>
      <c r="N1262" s="248">
        <v>2291</v>
      </c>
      <c r="O1262" s="246"/>
      <c r="P1262" s="248">
        <v>34105</v>
      </c>
      <c r="Q1262" s="246"/>
      <c r="R1262" s="248">
        <v>21275</v>
      </c>
      <c r="S1262" s="246"/>
      <c r="T1262" s="249">
        <v>5.1085000000000003</v>
      </c>
      <c r="U1262" s="107"/>
      <c r="V1262" s="16"/>
    </row>
    <row r="1263" spans="4:22">
      <c r="D1263" s="16"/>
      <c r="E1263" s="86"/>
      <c r="F1263" s="250">
        <v>45434</v>
      </c>
      <c r="G1263" s="244"/>
      <c r="H1263" s="248">
        <v>10447</v>
      </c>
      <c r="I1263" s="246"/>
      <c r="J1263" s="248">
        <v>3030</v>
      </c>
      <c r="K1263" s="246"/>
      <c r="L1263" s="248">
        <v>2625</v>
      </c>
      <c r="M1263" s="246"/>
      <c r="N1263" s="248">
        <v>2290</v>
      </c>
      <c r="O1263" s="246"/>
      <c r="P1263" s="248">
        <v>33350</v>
      </c>
      <c r="Q1263" s="246"/>
      <c r="R1263" s="248">
        <v>20330</v>
      </c>
      <c r="S1263" s="246"/>
      <c r="T1263" s="249">
        <v>5.1036999999999999</v>
      </c>
      <c r="U1263" s="107"/>
      <c r="V1263" s="16"/>
    </row>
    <row r="1264" spans="4:22">
      <c r="D1264" s="16"/>
      <c r="E1264" s="86"/>
      <c r="F1264" s="250">
        <v>45435</v>
      </c>
      <c r="G1264" s="195"/>
      <c r="H1264" s="248">
        <v>10290.5</v>
      </c>
      <c r="I1264" s="246"/>
      <c r="J1264" s="248">
        <v>3007</v>
      </c>
      <c r="K1264" s="246"/>
      <c r="L1264" s="248">
        <v>2551</v>
      </c>
      <c r="M1264" s="246"/>
      <c r="N1264" s="248">
        <v>2235</v>
      </c>
      <c r="O1264" s="246"/>
      <c r="P1264" s="248">
        <v>33125</v>
      </c>
      <c r="Q1264" s="246"/>
      <c r="R1264" s="248">
        <v>19800</v>
      </c>
      <c r="S1264" s="246"/>
      <c r="T1264" s="249">
        <v>5.1501999999999999</v>
      </c>
      <c r="U1264" s="107"/>
      <c r="V1264" s="16"/>
    </row>
    <row r="1265" spans="4:24">
      <c r="D1265" s="16"/>
      <c r="E1265" s="86"/>
      <c r="F1265" s="251">
        <v>45436</v>
      </c>
      <c r="G1265" s="195"/>
      <c r="H1265" s="297">
        <v>10256.5</v>
      </c>
      <c r="I1265" s="246"/>
      <c r="J1265" s="297">
        <v>3012.5</v>
      </c>
      <c r="K1265" s="246"/>
      <c r="L1265" s="297">
        <v>2599</v>
      </c>
      <c r="M1265" s="246"/>
      <c r="N1265" s="297">
        <v>2248.5</v>
      </c>
      <c r="O1265" s="246"/>
      <c r="P1265" s="297">
        <v>33725</v>
      </c>
      <c r="Q1265" s="246"/>
      <c r="R1265" s="297">
        <v>19955</v>
      </c>
      <c r="S1265" s="298"/>
      <c r="T1265" s="299">
        <v>5.1443000000000003</v>
      </c>
      <c r="U1265" s="107"/>
      <c r="V1265" s="16"/>
    </row>
    <row r="1266" spans="4:24">
      <c r="D1266" s="16"/>
      <c r="E1266" s="86"/>
      <c r="F1266" s="1"/>
      <c r="H1266" s="1"/>
      <c r="J1266" s="1"/>
      <c r="L1266" s="1"/>
      <c r="N1266" s="1"/>
      <c r="P1266" s="1"/>
      <c r="R1266" s="1"/>
      <c r="S1266" s="268"/>
      <c r="T1266" s="111"/>
      <c r="U1266" s="107"/>
      <c r="V1266" s="16"/>
    </row>
    <row r="1267" spans="4:24">
      <c r="D1267" s="16"/>
      <c r="E1267" s="86"/>
      <c r="F1267" s="236" t="s">
        <v>17</v>
      </c>
      <c r="G1267" s="263"/>
      <c r="H1267" s="233">
        <f>AVERAGE(H1261:H1265)</f>
        <v>10525.2</v>
      </c>
      <c r="I1267" s="221"/>
      <c r="J1267" s="233">
        <f>AVERAGE(J1261:J1265)</f>
        <v>3037.9</v>
      </c>
      <c r="K1267" s="221"/>
      <c r="L1267" s="233">
        <f>AVERAGE(L1261:L1265)</f>
        <v>2597.6</v>
      </c>
      <c r="M1267" s="221"/>
      <c r="N1267" s="233">
        <f>AVERAGE(N1261:N1265)</f>
        <v>2269.6</v>
      </c>
      <c r="O1267" s="221"/>
      <c r="P1267" s="233">
        <f>AVERAGE(P1261:P1265)</f>
        <v>33776</v>
      </c>
      <c r="Q1267" s="221"/>
      <c r="R1267" s="233">
        <f>AVERAGE(R1261:R1265)</f>
        <v>20526</v>
      </c>
      <c r="S1267" s="269"/>
      <c r="T1267" s="234">
        <f>AVERAGE(T1261:T1265)</f>
        <v>5.1244800000000001</v>
      </c>
      <c r="U1267" s="107"/>
      <c r="V1267" s="16"/>
      <c r="W1267" s="136"/>
    </row>
    <row r="1268" spans="4:24">
      <c r="D1268" s="16"/>
      <c r="E1268" s="86"/>
      <c r="F1268" s="21"/>
      <c r="G1268" s="194"/>
      <c r="H1268" s="151"/>
      <c r="I1268" s="214"/>
      <c r="J1268" s="151"/>
      <c r="K1268" s="214"/>
      <c r="L1268" s="151"/>
      <c r="M1268" s="214"/>
      <c r="N1268" s="151"/>
      <c r="O1268" s="214"/>
      <c r="P1268" s="261"/>
      <c r="Q1268" s="214"/>
      <c r="R1268" s="151"/>
      <c r="S1268" s="269"/>
      <c r="T1268" s="254"/>
      <c r="U1268" s="107"/>
      <c r="V1268" s="16"/>
    </row>
    <row r="1269" spans="4:24" ht="15.6">
      <c r="D1269" s="16"/>
      <c r="E1269" s="86"/>
      <c r="F1269" s="237" t="s">
        <v>18</v>
      </c>
      <c r="G1269" s="202"/>
      <c r="H1269" s="235">
        <f>H1267*T1267*0.001</f>
        <v>53.936176896000006</v>
      </c>
      <c r="I1269" s="216"/>
      <c r="J1269" s="235">
        <f>J1267*T1267*0.001</f>
        <v>15.567657792000002</v>
      </c>
      <c r="K1269" s="216"/>
      <c r="L1269" s="235">
        <f>L1267*T1267*0.001</f>
        <v>13.311349248000001</v>
      </c>
      <c r="M1269" s="216"/>
      <c r="N1269" s="235">
        <f>N1267*T1267*0.001</f>
        <v>11.630519807999999</v>
      </c>
      <c r="O1269" s="216"/>
      <c r="P1269" s="235">
        <f>P1267*T1267*0.001</f>
        <v>173.08443647999999</v>
      </c>
      <c r="Q1269" s="216"/>
      <c r="R1269" s="235">
        <f>R1267*T1267*0.001</f>
        <v>105.18507648000001</v>
      </c>
      <c r="S1269" s="269"/>
      <c r="T1269" s="264"/>
      <c r="U1269" s="107"/>
      <c r="V1269" s="16"/>
      <c r="X1269" s="136"/>
    </row>
    <row r="1270" spans="4:24">
      <c r="D1270" s="16"/>
      <c r="E1270" s="86"/>
      <c r="F1270" s="21"/>
      <c r="G1270" s="194"/>
      <c r="H1270" s="254"/>
      <c r="I1270" s="264"/>
      <c r="J1270" s="254"/>
      <c r="K1270" s="264"/>
      <c r="L1270" s="254"/>
      <c r="M1270" s="264"/>
      <c r="N1270" s="254"/>
      <c r="O1270" s="264"/>
      <c r="P1270" s="254"/>
      <c r="Q1270" s="264"/>
      <c r="R1270" s="254"/>
      <c r="S1270" s="269"/>
      <c r="T1270" s="255"/>
      <c r="U1270" s="107"/>
      <c r="V1270" s="16"/>
    </row>
    <row r="1271" spans="4:24">
      <c r="D1271" s="16"/>
      <c r="E1271" s="86"/>
      <c r="F1271" s="256" t="s">
        <v>19</v>
      </c>
      <c r="G1271" s="311"/>
      <c r="H1271" s="257">
        <f>H1232</f>
        <v>52.426060099999994</v>
      </c>
      <c r="I1271" s="265"/>
      <c r="J1271" s="257">
        <f>J1232</f>
        <v>15.091260650000001</v>
      </c>
      <c r="K1271" s="265"/>
      <c r="L1271" s="257">
        <f>L1232</f>
        <v>12.94850615</v>
      </c>
      <c r="M1271" s="265"/>
      <c r="N1271" s="257">
        <f>N1232</f>
        <v>11.384346749999999</v>
      </c>
      <c r="O1271" s="265"/>
      <c r="P1271" s="257">
        <f>P1232</f>
        <v>172.54055299999999</v>
      </c>
      <c r="Q1271" s="265"/>
      <c r="R1271" s="257">
        <f>R1232</f>
        <v>99.656068999999988</v>
      </c>
      <c r="S1271" s="257">
        <f>S1232</f>
        <v>0</v>
      </c>
      <c r="T1271" s="258">
        <f>T1230</f>
        <v>5.1384999999999996</v>
      </c>
      <c r="U1271" s="107"/>
      <c r="V1271" s="16"/>
    </row>
    <row r="1272" spans="4:24" ht="15" thickBot="1">
      <c r="D1272" s="16"/>
      <c r="E1272" s="86"/>
      <c r="F1272" s="21"/>
      <c r="G1272" s="194"/>
      <c r="H1272" s="254"/>
      <c r="I1272" s="264"/>
      <c r="J1272" s="254"/>
      <c r="K1272" s="264"/>
      <c r="L1272" s="254"/>
      <c r="M1272" s="264"/>
      <c r="N1272" s="254"/>
      <c r="O1272" s="264"/>
      <c r="P1272" s="254"/>
      <c r="Q1272" s="264"/>
      <c r="R1272" s="254"/>
      <c r="S1272" s="270"/>
      <c r="T1272" s="254"/>
      <c r="U1272" s="107"/>
      <c r="V1272" s="16"/>
    </row>
    <row r="1273" spans="4:24" ht="15" thickBot="1">
      <c r="D1273" s="16"/>
      <c r="E1273" s="86"/>
      <c r="F1273" s="259" t="s">
        <v>44</v>
      </c>
      <c r="G1273" s="194"/>
      <c r="H1273" s="293">
        <f>(H1232-H1234)/H1234</f>
        <v>4.9603392113747487E-2</v>
      </c>
      <c r="I1273" s="218"/>
      <c r="J1273" s="293">
        <f>(J1232-J1234)/J1234</f>
        <v>2.9956722185787245E-2</v>
      </c>
      <c r="K1273" s="218"/>
      <c r="L1273" s="293">
        <f>(L1232-L1234)/L1234</f>
        <v>1.6722409731095664E-2</v>
      </c>
      <c r="M1273" s="218"/>
      <c r="N1273" s="293">
        <f>(N1232-N1234)/N1234</f>
        <v>2.2341331118131417E-2</v>
      </c>
      <c r="O1273" s="218"/>
      <c r="P1273" s="293">
        <f>(P1232-P1234)/P1234</f>
        <v>3.8984893358610606E-2</v>
      </c>
      <c r="Q1273" s="218"/>
      <c r="R1273" s="293">
        <f>(R1232-R1234)/R1234</f>
        <v>4.971818617278171E-2</v>
      </c>
      <c r="S1273" s="266"/>
      <c r="T1273" s="293">
        <f>(T1230-T1234)/T1234</f>
        <v>9.6514703166199773E-3</v>
      </c>
      <c r="U1273" s="107"/>
      <c r="V1273" s="16"/>
    </row>
    <row r="1274" spans="4:24" ht="15" thickBot="1">
      <c r="D1274" s="16"/>
      <c r="E1274" s="86"/>
      <c r="F1274" s="29"/>
      <c r="G1274" s="179"/>
      <c r="H1274" s="143"/>
      <c r="I1274" s="217"/>
      <c r="J1274" s="143"/>
      <c r="K1274" s="217"/>
      <c r="L1274" s="143"/>
      <c r="M1274" s="217"/>
      <c r="N1274" s="143"/>
      <c r="O1274" s="217"/>
      <c r="P1274" s="143"/>
      <c r="Q1274" s="217"/>
      <c r="R1274" s="143"/>
      <c r="S1274" s="271"/>
      <c r="T1274" s="143"/>
      <c r="U1274" s="107"/>
      <c r="V1274" s="16"/>
    </row>
    <row r="1275" spans="4:24" ht="15" thickBot="1">
      <c r="D1275" s="16"/>
      <c r="E1275" s="86"/>
      <c r="F1275" s="176" t="s">
        <v>26</v>
      </c>
      <c r="G1275" s="179"/>
      <c r="H1275" s="177">
        <f>(H1269-H1271)/H1271</f>
        <v>2.8804697379882123E-2</v>
      </c>
      <c r="I1275" s="188"/>
      <c r="J1275" s="178">
        <f>(J1269-J1271)/J1271</f>
        <v>3.1567749908288908E-2</v>
      </c>
      <c r="K1275" s="188"/>
      <c r="L1275" s="178">
        <f>(L1269-L1271)/L1271</f>
        <v>2.8022004530615357E-2</v>
      </c>
      <c r="M1275" s="188"/>
      <c r="N1275" s="178">
        <f>(N1269-N1271)/N1271</f>
        <v>2.1623819390427488E-2</v>
      </c>
      <c r="O1275" s="188"/>
      <c r="P1275" s="178">
        <f>(P1269-P1271)/P1271</f>
        <v>3.1522066583384908E-3</v>
      </c>
      <c r="Q1275" s="188"/>
      <c r="R1275" s="178">
        <f>(R1269-R1271)/R1271</f>
        <v>5.5480890782477275E-2</v>
      </c>
      <c r="S1275" s="272"/>
      <c r="T1275" s="178">
        <f>(T1267-T1271)/T1271</f>
        <v>-2.728422691446819E-3</v>
      </c>
      <c r="U1275" s="107"/>
      <c r="V1275" s="16"/>
    </row>
    <row r="1276" spans="4:24" ht="15" thickBot="1">
      <c r="D1276" s="16"/>
      <c r="E1276" s="86"/>
      <c r="F1276" s="1"/>
      <c r="H1276" s="144"/>
      <c r="I1276" s="215"/>
      <c r="J1276" s="144"/>
      <c r="K1276" s="215"/>
      <c r="L1276" s="144"/>
      <c r="M1276" s="215"/>
      <c r="N1276" s="144"/>
      <c r="O1276" s="215"/>
      <c r="P1276" s="144"/>
      <c r="Q1276" s="215"/>
      <c r="R1276" s="144"/>
      <c r="S1276" s="271"/>
      <c r="T1276" s="144"/>
      <c r="U1276" s="107"/>
      <c r="V1276" s="16"/>
    </row>
    <row r="1277" spans="4:24" ht="21.6" thickBot="1">
      <c r="D1277" s="230"/>
      <c r="E1277" s="183"/>
      <c r="F1277" s="184" t="s">
        <v>40</v>
      </c>
      <c r="G1277" s="182"/>
      <c r="H1277" s="305">
        <f>H1269-H1271</f>
        <v>1.5101167960000126</v>
      </c>
      <c r="I1277" s="306"/>
      <c r="J1277" s="305">
        <f>J1269-J1271</f>
        <v>0.47639714200000149</v>
      </c>
      <c r="K1277" s="306"/>
      <c r="L1277" s="305">
        <f>L1269-L1271</f>
        <v>0.36284309800000081</v>
      </c>
      <c r="M1277" s="306"/>
      <c r="N1277" s="305">
        <f>N1269-N1271</f>
        <v>0.24617305800000011</v>
      </c>
      <c r="O1277" s="306"/>
      <c r="P1277" s="305">
        <f>P1269-P1271</f>
        <v>0.54388348000000519</v>
      </c>
      <c r="Q1277" s="306"/>
      <c r="R1277" s="305">
        <f>R1269-R1271</f>
        <v>5.5290074800000184</v>
      </c>
      <c r="S1277" s="307"/>
      <c r="T1277" s="305">
        <f>T1267-T1271</f>
        <v>-1.4019999999999477E-2</v>
      </c>
      <c r="U1277" s="186"/>
      <c r="V1277" s="230"/>
    </row>
    <row r="1278" spans="4:24">
      <c r="D1278" s="16"/>
      <c r="E1278" s="86"/>
      <c r="F1278" s="179"/>
      <c r="H1278" s="180"/>
      <c r="I1278" s="180"/>
      <c r="J1278" s="180"/>
      <c r="K1278" s="180"/>
      <c r="L1278" s="180"/>
      <c r="M1278" s="180"/>
      <c r="N1278" s="180"/>
      <c r="O1278" s="180"/>
      <c r="P1278" s="180"/>
      <c r="Q1278" s="180"/>
      <c r="R1278" s="180"/>
      <c r="S1278" s="274"/>
      <c r="T1278" s="180"/>
      <c r="U1278" s="107"/>
      <c r="V1278" s="16"/>
    </row>
    <row r="1279" spans="4:24">
      <c r="D1279" s="16"/>
      <c r="E1279" s="86"/>
      <c r="F1279" s="29"/>
      <c r="H1279" s="159"/>
      <c r="I1279" s="180"/>
      <c r="J1279" s="159"/>
      <c r="K1279" s="180"/>
      <c r="L1279" s="159"/>
      <c r="M1279" s="180"/>
      <c r="N1279" s="159"/>
      <c r="O1279" s="180"/>
      <c r="P1279" s="159"/>
      <c r="Q1279" s="180"/>
      <c r="R1279" s="159"/>
      <c r="S1279" s="159"/>
      <c r="T1279" s="159"/>
      <c r="U1279" s="107"/>
      <c r="V1279" s="16"/>
    </row>
    <row r="1280" spans="4:24" ht="18">
      <c r="D1280" s="16"/>
      <c r="E1280" s="134"/>
      <c r="F1280" s="275" t="s">
        <v>36</v>
      </c>
      <c r="G1280" s="276"/>
      <c r="H1280" s="277">
        <f>AVERAGE(H1145:H1147,H1187:H1191,H1224:H1228,H1261:H1265)</f>
        <v>10122.588235294117</v>
      </c>
      <c r="I1280" s="277"/>
      <c r="J1280" s="277">
        <f>AVERAGE(J1145:J1147,J1187:J1191,J1224:J1228,J1261:J1265)</f>
        <v>2939.705882352941</v>
      </c>
      <c r="K1280" s="277"/>
      <c r="L1280" s="277">
        <f>AVERAGE(L1145:L1147,L1187:L1191,L1224:L1228,L1261:L1265)</f>
        <v>2539.9117647058824</v>
      </c>
      <c r="M1280" s="277"/>
      <c r="N1280" s="277">
        <f>AVERAGE(N1145:N1147,N1187:N1191,N1224:N1228,N1261:N1265)</f>
        <v>2213.705882352941</v>
      </c>
      <c r="O1280" s="277"/>
      <c r="P1280" s="277">
        <f>AVERAGE(P1145:P1147,P1187:P1191,P1224:P1228,P1261:P1265)</f>
        <v>33050.882352941175</v>
      </c>
      <c r="Q1280" s="277"/>
      <c r="R1280" s="277">
        <f>AVERAGE(R1145:R1147,R1187:R1191,R1224:R1228,R1261:R1265)</f>
        <v>19411.764705882353</v>
      </c>
      <c r="S1280" s="277"/>
      <c r="T1280" s="303">
        <f>AVERAGE(T1146:T1147,T1187:T1191,T1224:T1228,T1261:T1265)</f>
        <v>5.1207058823529419</v>
      </c>
      <c r="U1280" s="135"/>
      <c r="V1280" s="16"/>
    </row>
    <row r="1281" spans="4:22">
      <c r="D1281" s="16"/>
      <c r="E1281" s="1"/>
      <c r="F1281" s="1"/>
      <c r="H1281" s="1"/>
      <c r="J1281" s="1"/>
      <c r="L1281" s="1"/>
      <c r="N1281" s="1"/>
      <c r="P1281" s="1"/>
      <c r="R1281" s="1"/>
      <c r="T1281" s="1"/>
      <c r="U1281" s="1"/>
      <c r="V1281" s="16"/>
    </row>
    <row r="1282" spans="4:22" ht="15" thickBot="1">
      <c r="D1282" s="16"/>
      <c r="T1282" s="174"/>
      <c r="V1282" s="16"/>
    </row>
    <row r="1283" spans="4:22" ht="15" thickBot="1">
      <c r="D1283" s="16"/>
      <c r="F1283" s="280" t="s">
        <v>42</v>
      </c>
      <c r="G1283" s="281"/>
      <c r="H1283" s="281" t="s">
        <v>3</v>
      </c>
      <c r="I1283" s="281"/>
      <c r="J1283" s="281" t="s">
        <v>11</v>
      </c>
      <c r="K1283" s="281"/>
      <c r="L1283" s="281" t="s">
        <v>12</v>
      </c>
      <c r="M1283" s="281"/>
      <c r="N1283" s="281" t="s">
        <v>13</v>
      </c>
      <c r="O1283" s="281"/>
      <c r="P1283" s="281" t="s">
        <v>14</v>
      </c>
      <c r="Q1283" s="281"/>
      <c r="R1283" s="281" t="s">
        <v>15</v>
      </c>
      <c r="S1283" s="281"/>
      <c r="T1283" s="282" t="s">
        <v>16</v>
      </c>
      <c r="V1283" s="16"/>
    </row>
    <row r="1284" spans="4:22">
      <c r="D1284" s="16"/>
      <c r="E1284" s="1"/>
      <c r="F1284" s="283" t="s">
        <v>19</v>
      </c>
      <c r="G1284" s="284"/>
      <c r="H1284" s="285">
        <f t="shared" ref="H1284:T1284" si="7">H1271</f>
        <v>52.426060099999994</v>
      </c>
      <c r="I1284" s="285">
        <f t="shared" si="7"/>
        <v>0</v>
      </c>
      <c r="J1284" s="285">
        <f t="shared" si="7"/>
        <v>15.091260650000001</v>
      </c>
      <c r="K1284" s="285">
        <f t="shared" si="7"/>
        <v>0</v>
      </c>
      <c r="L1284" s="285">
        <f t="shared" si="7"/>
        <v>12.94850615</v>
      </c>
      <c r="M1284" s="285">
        <f t="shared" si="7"/>
        <v>0</v>
      </c>
      <c r="N1284" s="285">
        <f t="shared" si="7"/>
        <v>11.384346749999999</v>
      </c>
      <c r="O1284" s="285">
        <f t="shared" si="7"/>
        <v>0</v>
      </c>
      <c r="P1284" s="285">
        <f t="shared" si="7"/>
        <v>172.54055299999999</v>
      </c>
      <c r="Q1284" s="285">
        <f t="shared" si="7"/>
        <v>0</v>
      </c>
      <c r="R1284" s="285">
        <f t="shared" si="7"/>
        <v>99.656068999999988</v>
      </c>
      <c r="S1284" s="285">
        <f t="shared" si="7"/>
        <v>0</v>
      </c>
      <c r="T1284" s="310">
        <f t="shared" si="7"/>
        <v>5.1384999999999996</v>
      </c>
      <c r="U1284" s="1"/>
      <c r="V1284" s="16"/>
    </row>
    <row r="1285" spans="4:22" ht="15.6">
      <c r="D1285" s="16"/>
      <c r="E1285" s="1"/>
      <c r="F1285" s="288" t="s">
        <v>41</v>
      </c>
      <c r="G1285" s="289"/>
      <c r="H1285" s="290">
        <f t="shared" ref="H1285:S1285" si="8">H1269</f>
        <v>53.936176896000006</v>
      </c>
      <c r="I1285" s="290">
        <f t="shared" si="8"/>
        <v>0</v>
      </c>
      <c r="J1285" s="290">
        <f t="shared" si="8"/>
        <v>15.567657792000002</v>
      </c>
      <c r="K1285" s="290">
        <f t="shared" si="8"/>
        <v>0</v>
      </c>
      <c r="L1285" s="290">
        <f t="shared" si="8"/>
        <v>13.311349248000001</v>
      </c>
      <c r="M1285" s="290">
        <f t="shared" si="8"/>
        <v>0</v>
      </c>
      <c r="N1285" s="290">
        <f t="shared" si="8"/>
        <v>11.630519807999999</v>
      </c>
      <c r="O1285" s="290">
        <f t="shared" si="8"/>
        <v>0</v>
      </c>
      <c r="P1285" s="290">
        <f t="shared" si="8"/>
        <v>173.08443647999999</v>
      </c>
      <c r="Q1285" s="290">
        <f t="shared" si="8"/>
        <v>0</v>
      </c>
      <c r="R1285" s="290">
        <f t="shared" si="8"/>
        <v>105.18507648000001</v>
      </c>
      <c r="S1285" s="290">
        <f t="shared" si="8"/>
        <v>0</v>
      </c>
      <c r="T1285" s="309">
        <f>T1267</f>
        <v>5.1244800000000001</v>
      </c>
      <c r="U1285" s="1"/>
      <c r="V1285" s="16"/>
    </row>
    <row r="1286" spans="4:22" ht="21">
      <c r="D1286" s="16"/>
      <c r="F1286" s="201" t="s">
        <v>45</v>
      </c>
      <c r="G1286" s="201"/>
      <c r="H1286" s="187">
        <f>H1285-H1284</f>
        <v>1.5101167960000126</v>
      </c>
      <c r="I1286" s="187"/>
      <c r="J1286" s="187">
        <f>J1285-J1284</f>
        <v>0.47639714200000149</v>
      </c>
      <c r="K1286" s="187"/>
      <c r="L1286" s="187">
        <f>L1285-L1284</f>
        <v>0.36284309800000081</v>
      </c>
      <c r="M1286" s="187"/>
      <c r="N1286" s="187">
        <f>N1285-N1284</f>
        <v>0.24617305800000011</v>
      </c>
      <c r="O1286" s="187"/>
      <c r="P1286" s="187">
        <f>P1285-P1284</f>
        <v>0.54388348000000519</v>
      </c>
      <c r="Q1286" s="187"/>
      <c r="R1286" s="187">
        <f>R1285-R1284</f>
        <v>5.5290074800000184</v>
      </c>
      <c r="S1286" s="187"/>
      <c r="T1286" s="187">
        <f>T1285-T1284</f>
        <v>-1.4019999999999477E-2</v>
      </c>
      <c r="V1286" s="16"/>
    </row>
    <row r="1287" spans="4:22" ht="21">
      <c r="D1287" s="16"/>
      <c r="F1287" s="201"/>
      <c r="G1287" s="201"/>
      <c r="H1287" s="187"/>
      <c r="I1287" s="187"/>
      <c r="J1287" s="187"/>
      <c r="K1287" s="187"/>
      <c r="L1287" s="187"/>
      <c r="M1287" s="187"/>
      <c r="N1287" s="187"/>
      <c r="O1287" s="187"/>
      <c r="P1287" s="187"/>
      <c r="Q1287" s="187"/>
      <c r="R1287" s="187"/>
      <c r="S1287" s="187"/>
      <c r="T1287" s="187"/>
      <c r="V1287" s="16"/>
    </row>
    <row r="1288" spans="4:22">
      <c r="D1288" s="16"/>
      <c r="E1288" s="16"/>
      <c r="F1288" s="231"/>
      <c r="G1288" s="231"/>
      <c r="H1288" s="231"/>
      <c r="I1288" s="231"/>
      <c r="J1288" s="231"/>
      <c r="K1288" s="231"/>
      <c r="L1288" s="231"/>
      <c r="M1288" s="231"/>
      <c r="N1288" s="231"/>
      <c r="O1288" s="231"/>
      <c r="P1288" s="231"/>
      <c r="Q1288" s="231"/>
      <c r="R1288" s="231"/>
      <c r="S1288" s="231"/>
      <c r="T1288" s="232"/>
      <c r="U1288" s="16"/>
      <c r="V1288" s="16"/>
    </row>
    <row r="1292" spans="4:22" ht="15" thickBot="1"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229"/>
      <c r="U1292" s="16"/>
      <c r="V1292" s="16"/>
    </row>
    <row r="1293" spans="4:22">
      <c r="D1293" s="16"/>
      <c r="E1293" s="84"/>
      <c r="F1293" s="85"/>
      <c r="G1293" s="197"/>
      <c r="H1293" s="85"/>
      <c r="I1293" s="197"/>
      <c r="J1293" s="85"/>
      <c r="K1293" s="197"/>
      <c r="L1293" s="85"/>
      <c r="M1293" s="197"/>
      <c r="N1293" s="85"/>
      <c r="O1293" s="197"/>
      <c r="P1293" s="85"/>
      <c r="Q1293" s="197"/>
      <c r="R1293" s="85"/>
      <c r="S1293" s="85"/>
      <c r="T1293" s="85"/>
      <c r="U1293" s="106"/>
      <c r="V1293" s="16"/>
    </row>
    <row r="1294" spans="4:22">
      <c r="D1294" s="16"/>
      <c r="E1294" s="86"/>
      <c r="F1294" s="1"/>
      <c r="H1294" s="1"/>
      <c r="J1294" s="1"/>
      <c r="L1294" s="1"/>
      <c r="N1294" s="1"/>
      <c r="P1294" s="1"/>
      <c r="R1294" s="1"/>
      <c r="T1294" s="1"/>
      <c r="U1294" s="107"/>
      <c r="V1294" s="16"/>
    </row>
    <row r="1295" spans="4:22" ht="34.799999999999997">
      <c r="D1295" s="16"/>
      <c r="E1295" s="86"/>
      <c r="F1295" s="1"/>
      <c r="H1295" s="513" t="s">
        <v>9</v>
      </c>
      <c r="I1295" s="513"/>
      <c r="J1295" s="513"/>
      <c r="K1295" s="513"/>
      <c r="L1295" s="513"/>
      <c r="M1295" s="513"/>
      <c r="N1295" s="513"/>
      <c r="O1295" s="513"/>
      <c r="P1295" s="513"/>
      <c r="Q1295" s="513"/>
      <c r="R1295" s="513"/>
      <c r="S1295" s="513"/>
      <c r="T1295" s="513"/>
      <c r="U1295" s="107"/>
      <c r="V1295" s="16"/>
    </row>
    <row r="1296" spans="4:22">
      <c r="D1296" s="16"/>
      <c r="E1296" s="86"/>
      <c r="F1296" s="1"/>
      <c r="H1296" s="1"/>
      <c r="J1296" s="1"/>
      <c r="L1296" s="1"/>
      <c r="N1296" s="1"/>
      <c r="P1296" s="1"/>
      <c r="R1296" s="1"/>
      <c r="T1296" s="1"/>
      <c r="U1296" s="107"/>
      <c r="V1296" s="16"/>
    </row>
    <row r="1297" spans="4:22">
      <c r="D1297" s="16"/>
      <c r="E1297" s="86"/>
      <c r="F1297" s="253" t="s">
        <v>10</v>
      </c>
      <c r="G1297" s="194"/>
      <c r="H1297" s="239" t="s">
        <v>3</v>
      </c>
      <c r="I1297" s="179"/>
      <c r="J1297" s="94" t="s">
        <v>11</v>
      </c>
      <c r="K1297" s="179"/>
      <c r="L1297" s="31" t="s">
        <v>12</v>
      </c>
      <c r="M1297" s="179"/>
      <c r="N1297" s="32" t="s">
        <v>13</v>
      </c>
      <c r="O1297" s="179"/>
      <c r="P1297" s="238" t="s">
        <v>14</v>
      </c>
      <c r="Q1297" s="179"/>
      <c r="R1297" s="99" t="s">
        <v>15</v>
      </c>
      <c r="S1297" s="29"/>
      <c r="T1297" s="56" t="s">
        <v>16</v>
      </c>
      <c r="U1297" s="107"/>
      <c r="V1297" s="16"/>
    </row>
    <row r="1298" spans="4:22">
      <c r="D1298" s="16"/>
      <c r="E1298" s="86"/>
      <c r="F1298" s="252">
        <v>45439</v>
      </c>
      <c r="G1298" s="244"/>
      <c r="H1298" s="245" t="s">
        <v>31</v>
      </c>
      <c r="I1298" s="246"/>
      <c r="J1298" s="245" t="s">
        <v>31</v>
      </c>
      <c r="K1298" s="246"/>
      <c r="L1298" s="245" t="s">
        <v>31</v>
      </c>
      <c r="M1298" s="246"/>
      <c r="N1298" s="245" t="s">
        <v>31</v>
      </c>
      <c r="O1298" s="246"/>
      <c r="P1298" s="245" t="s">
        <v>31</v>
      </c>
      <c r="Q1298" s="246"/>
      <c r="R1298" s="245" t="s">
        <v>31</v>
      </c>
      <c r="S1298" s="246"/>
      <c r="T1298" s="313">
        <v>5.1508000000000003</v>
      </c>
      <c r="U1298" s="107"/>
      <c r="V1298" s="16"/>
    </row>
    <row r="1299" spans="4:22">
      <c r="D1299" s="16"/>
      <c r="E1299" s="86"/>
      <c r="F1299" s="250">
        <f>F1298+1</f>
        <v>45440</v>
      </c>
      <c r="G1299" s="244"/>
      <c r="H1299" s="248">
        <v>10331</v>
      </c>
      <c r="I1299" s="246"/>
      <c r="J1299" s="248">
        <v>3055</v>
      </c>
      <c r="K1299" s="246"/>
      <c r="L1299" s="248">
        <v>2653</v>
      </c>
      <c r="M1299" s="246"/>
      <c r="N1299" s="248">
        <v>2283</v>
      </c>
      <c r="O1299" s="246"/>
      <c r="P1299" s="248">
        <v>33950</v>
      </c>
      <c r="Q1299" s="246"/>
      <c r="R1299" s="248">
        <v>20065</v>
      </c>
      <c r="S1299" s="246"/>
      <c r="T1299" s="314">
        <v>5.1703999999999999</v>
      </c>
      <c r="U1299" s="107"/>
      <c r="V1299" s="16"/>
    </row>
    <row r="1300" spans="4:22">
      <c r="D1300" s="16"/>
      <c r="E1300" s="86"/>
      <c r="F1300" s="250">
        <f>F1299+1</f>
        <v>45441</v>
      </c>
      <c r="G1300" s="244"/>
      <c r="H1300" s="248">
        <v>10294</v>
      </c>
      <c r="I1300" s="246"/>
      <c r="J1300" s="248">
        <v>3060</v>
      </c>
      <c r="K1300" s="246"/>
      <c r="L1300" s="248">
        <v>2695</v>
      </c>
      <c r="M1300" s="246"/>
      <c r="N1300" s="248">
        <v>2260</v>
      </c>
      <c r="O1300" s="246"/>
      <c r="P1300" s="248">
        <v>33955</v>
      </c>
      <c r="Q1300" s="246"/>
      <c r="R1300" s="248">
        <v>20255</v>
      </c>
      <c r="S1300" s="246"/>
      <c r="T1300" s="314">
        <v>5.1538000000000004</v>
      </c>
      <c r="U1300" s="107"/>
      <c r="V1300" s="16"/>
    </row>
    <row r="1301" spans="4:22">
      <c r="D1301" s="16"/>
      <c r="E1301" s="86"/>
      <c r="F1301" s="250">
        <f>F1300+1</f>
        <v>45442</v>
      </c>
      <c r="G1301" s="195"/>
      <c r="H1301" s="248">
        <v>10016.5</v>
      </c>
      <c r="I1301" s="246"/>
      <c r="J1301" s="248">
        <v>2985</v>
      </c>
      <c r="K1301" s="246"/>
      <c r="L1301" s="248">
        <v>2665.5</v>
      </c>
      <c r="M1301" s="246"/>
      <c r="N1301" s="248">
        <v>2224.5</v>
      </c>
      <c r="O1301" s="246"/>
      <c r="P1301" s="248">
        <v>33150</v>
      </c>
      <c r="Q1301" s="246"/>
      <c r="R1301" s="248">
        <v>19770</v>
      </c>
      <c r="S1301" s="246"/>
      <c r="T1301" s="314" t="s">
        <v>29</v>
      </c>
      <c r="U1301" s="107"/>
      <c r="V1301" s="16"/>
    </row>
    <row r="1302" spans="4:22">
      <c r="D1302" s="16"/>
      <c r="E1302" s="86"/>
      <c r="F1302" s="250">
        <f>F1301+1</f>
        <v>45443</v>
      </c>
      <c r="G1302" s="195"/>
      <c r="H1302" s="297">
        <v>9985</v>
      </c>
      <c r="I1302" s="246"/>
      <c r="J1302" s="297">
        <v>2994.5</v>
      </c>
      <c r="K1302" s="246"/>
      <c r="L1302" s="297">
        <v>2677</v>
      </c>
      <c r="M1302" s="246"/>
      <c r="N1302" s="297">
        <v>2246</v>
      </c>
      <c r="O1302" s="246"/>
      <c r="P1302" s="297">
        <v>33300</v>
      </c>
      <c r="Q1302" s="246"/>
      <c r="R1302" s="297">
        <v>19830</v>
      </c>
      <c r="S1302" s="298"/>
      <c r="T1302" s="315">
        <v>5.1971999999999996</v>
      </c>
      <c r="U1302" s="107"/>
      <c r="V1302" s="16"/>
    </row>
    <row r="1303" spans="4:22">
      <c r="D1303" s="16"/>
      <c r="E1303" s="86"/>
      <c r="F1303" s="1"/>
      <c r="H1303" s="1"/>
      <c r="J1303" s="1"/>
      <c r="L1303" s="1"/>
      <c r="N1303" s="1"/>
      <c r="P1303" s="1"/>
      <c r="R1303" s="1"/>
      <c r="S1303" s="268"/>
      <c r="T1303" s="111"/>
      <c r="U1303" s="107"/>
      <c r="V1303" s="16"/>
    </row>
    <row r="1304" spans="4:22">
      <c r="D1304" s="16"/>
      <c r="E1304" s="86"/>
      <c r="F1304" s="236" t="s">
        <v>17</v>
      </c>
      <c r="G1304" s="263"/>
      <c r="H1304" s="233">
        <f>AVERAGE(H1298:H1302)</f>
        <v>10156.625</v>
      </c>
      <c r="I1304" s="221"/>
      <c r="J1304" s="233">
        <f>AVERAGE(J1298:J1302)</f>
        <v>3023.625</v>
      </c>
      <c r="K1304" s="221"/>
      <c r="L1304" s="233">
        <f>AVERAGE(L1298:L1302)</f>
        <v>2672.625</v>
      </c>
      <c r="M1304" s="221"/>
      <c r="N1304" s="233">
        <f>AVERAGE(N1298:N1302)</f>
        <v>2253.375</v>
      </c>
      <c r="O1304" s="221"/>
      <c r="P1304" s="233">
        <f>AVERAGE(P1298:P1302)</f>
        <v>33588.75</v>
      </c>
      <c r="Q1304" s="221"/>
      <c r="R1304" s="233">
        <f>AVERAGE(R1298:R1302)</f>
        <v>19980</v>
      </c>
      <c r="S1304" s="269"/>
      <c r="T1304" s="234">
        <f>AVERAGE(T1298:T1302)</f>
        <v>5.16805</v>
      </c>
      <c r="U1304" s="107"/>
      <c r="V1304" s="16"/>
    </row>
    <row r="1305" spans="4:22">
      <c r="D1305" s="16"/>
      <c r="E1305" s="86"/>
      <c r="F1305" s="21"/>
      <c r="G1305" s="194"/>
      <c r="H1305" s="151"/>
      <c r="I1305" s="214"/>
      <c r="J1305" s="151"/>
      <c r="K1305" s="214"/>
      <c r="L1305" s="151"/>
      <c r="M1305" s="214"/>
      <c r="N1305" s="151"/>
      <c r="O1305" s="214"/>
      <c r="P1305" s="261"/>
      <c r="Q1305" s="214"/>
      <c r="R1305" s="151"/>
      <c r="S1305" s="269"/>
      <c r="T1305" s="254"/>
      <c r="U1305" s="107"/>
      <c r="V1305" s="16"/>
    </row>
    <row r="1306" spans="4:22" ht="15.6">
      <c r="D1306" s="16"/>
      <c r="E1306" s="86"/>
      <c r="F1306" s="237" t="s">
        <v>18</v>
      </c>
      <c r="G1306" s="202"/>
      <c r="H1306" s="235">
        <f>H1304*T1304*0.001</f>
        <v>52.489945831249997</v>
      </c>
      <c r="I1306" s="216"/>
      <c r="J1306" s="235">
        <f>J1304*T1304*0.001</f>
        <v>15.626245181250001</v>
      </c>
      <c r="K1306" s="216"/>
      <c r="L1306" s="235">
        <f>L1304*T1304*0.001</f>
        <v>13.812259631250001</v>
      </c>
      <c r="M1306" s="216"/>
      <c r="N1306" s="235">
        <f>N1304*T1304*0.001</f>
        <v>11.645554668750002</v>
      </c>
      <c r="O1306" s="216"/>
      <c r="P1306" s="235">
        <f>P1304*T1304*0.001</f>
        <v>173.5883394375</v>
      </c>
      <c r="Q1306" s="216"/>
      <c r="R1306" s="235">
        <f>R1304*T1304*0.001</f>
        <v>103.257639</v>
      </c>
      <c r="S1306" s="269"/>
      <c r="T1306" s="264"/>
      <c r="U1306" s="107"/>
      <c r="V1306" s="16"/>
    </row>
    <row r="1307" spans="4:22">
      <c r="D1307" s="16"/>
      <c r="E1307" s="86"/>
      <c r="F1307" s="21"/>
      <c r="G1307" s="312"/>
      <c r="H1307" s="254"/>
      <c r="I1307" s="264"/>
      <c r="J1307" s="254"/>
      <c r="K1307" s="264"/>
      <c r="L1307" s="254"/>
      <c r="M1307" s="264"/>
      <c r="N1307" s="254"/>
      <c r="O1307" s="264"/>
      <c r="P1307" s="254"/>
      <c r="Q1307" s="264"/>
      <c r="R1307" s="254"/>
      <c r="S1307" s="269"/>
      <c r="T1307" s="255"/>
      <c r="U1307" s="107"/>
      <c r="V1307" s="16"/>
    </row>
    <row r="1308" spans="4:22">
      <c r="D1308" s="16"/>
      <c r="E1308" s="86"/>
      <c r="F1308" s="256" t="s">
        <v>19</v>
      </c>
      <c r="G1308" s="311"/>
      <c r="H1308" s="257">
        <f>H1269</f>
        <v>53.936176896000006</v>
      </c>
      <c r="I1308" s="265"/>
      <c r="J1308" s="257">
        <f>J1269</f>
        <v>15.567657792000002</v>
      </c>
      <c r="K1308" s="265"/>
      <c r="L1308" s="257">
        <f>L1269</f>
        <v>13.311349248000001</v>
      </c>
      <c r="M1308" s="265"/>
      <c r="N1308" s="257">
        <f>N1269</f>
        <v>11.630519807999999</v>
      </c>
      <c r="O1308" s="265"/>
      <c r="P1308" s="257">
        <f>P1269</f>
        <v>173.08443647999999</v>
      </c>
      <c r="Q1308" s="265"/>
      <c r="R1308" s="257">
        <f>R1269</f>
        <v>105.18507648000001</v>
      </c>
      <c r="S1308" s="257">
        <f>S1269</f>
        <v>0</v>
      </c>
      <c r="T1308" s="258">
        <f>T1267</f>
        <v>5.1244800000000001</v>
      </c>
      <c r="U1308" s="107"/>
      <c r="V1308" s="16"/>
    </row>
    <row r="1309" spans="4:22" ht="15" thickBot="1">
      <c r="D1309" s="16"/>
      <c r="E1309" s="86"/>
      <c r="F1309" s="21"/>
      <c r="G1309" s="194"/>
      <c r="H1309" s="254"/>
      <c r="I1309" s="264"/>
      <c r="J1309" s="254"/>
      <c r="K1309" s="264"/>
      <c r="L1309" s="254"/>
      <c r="M1309" s="264"/>
      <c r="N1309" s="254"/>
      <c r="O1309" s="264"/>
      <c r="P1309" s="254"/>
      <c r="Q1309" s="264"/>
      <c r="R1309" s="254"/>
      <c r="S1309" s="270"/>
      <c r="T1309" s="254"/>
      <c r="U1309" s="107"/>
      <c r="V1309" s="16"/>
    </row>
    <row r="1310" spans="4:22" ht="15" thickBot="1">
      <c r="D1310" s="16"/>
      <c r="E1310" s="86"/>
      <c r="F1310" s="259" t="s">
        <v>44</v>
      </c>
      <c r="G1310" s="194"/>
      <c r="H1310" s="293">
        <f>(H1269-H1271)/H1271</f>
        <v>2.8804697379882123E-2</v>
      </c>
      <c r="I1310" s="218"/>
      <c r="J1310" s="293">
        <f>(J1269-J1271)/J1271</f>
        <v>3.1567749908288908E-2</v>
      </c>
      <c r="K1310" s="218"/>
      <c r="L1310" s="293">
        <f>(L1269-L1271)/L1271</f>
        <v>2.8022004530615357E-2</v>
      </c>
      <c r="M1310" s="218"/>
      <c r="N1310" s="293">
        <f>(N1269-N1271)/N1271</f>
        <v>2.1623819390427488E-2</v>
      </c>
      <c r="O1310" s="218"/>
      <c r="P1310" s="293">
        <f>(P1269-P1271)/P1271</f>
        <v>3.1522066583384908E-3</v>
      </c>
      <c r="Q1310" s="218"/>
      <c r="R1310" s="293">
        <f>(R1269-R1271)/R1271</f>
        <v>5.5480890782477275E-2</v>
      </c>
      <c r="S1310" s="266"/>
      <c r="T1310" s="293">
        <f>(T1267-T1271)/T1271</f>
        <v>-2.728422691446819E-3</v>
      </c>
      <c r="U1310" s="107"/>
      <c r="V1310" s="16"/>
    </row>
    <row r="1311" spans="4:22" ht="15" thickBot="1">
      <c r="D1311" s="16"/>
      <c r="E1311" s="86"/>
      <c r="F1311" s="29"/>
      <c r="G1311" s="179"/>
      <c r="H1311" s="143"/>
      <c r="I1311" s="217"/>
      <c r="J1311" s="143"/>
      <c r="K1311" s="217"/>
      <c r="L1311" s="143"/>
      <c r="M1311" s="217"/>
      <c r="N1311" s="143"/>
      <c r="O1311" s="217"/>
      <c r="P1311" s="143"/>
      <c r="Q1311" s="217"/>
      <c r="R1311" s="143"/>
      <c r="S1311" s="271"/>
      <c r="T1311" s="143"/>
      <c r="U1311" s="107"/>
      <c r="V1311" s="16"/>
    </row>
    <row r="1312" spans="4:22" ht="15" thickBot="1">
      <c r="D1312" s="16"/>
      <c r="E1312" s="86"/>
      <c r="F1312" s="176" t="s">
        <v>26</v>
      </c>
      <c r="G1312" s="179"/>
      <c r="H1312" s="316">
        <f>(H1306-H1308)/H1308</f>
        <v>-2.6813748173858124E-2</v>
      </c>
      <c r="I1312" s="188"/>
      <c r="J1312" s="317">
        <f>(J1306-J1308)/J1308</f>
        <v>3.7634042341363545E-3</v>
      </c>
      <c r="K1312" s="318"/>
      <c r="L1312" s="317">
        <f>(L1306-L1308)/L1308</f>
        <v>3.763032386256867E-2</v>
      </c>
      <c r="M1312" s="318"/>
      <c r="N1312" s="317">
        <f>(N1306-N1308)/N1308</f>
        <v>1.2927075486051072E-3</v>
      </c>
      <c r="O1312" s="318"/>
      <c r="P1312" s="317">
        <f>(P1306-P1308)/P1308</f>
        <v>2.9113129276544122E-3</v>
      </c>
      <c r="Q1312" s="318"/>
      <c r="R1312" s="317">
        <f>(R1306-R1308)/R1308</f>
        <v>-1.832424850084597E-2</v>
      </c>
      <c r="S1312" s="319"/>
      <c r="T1312" s="317">
        <f>(T1304-T1308)/T1308</f>
        <v>8.5023260896715143E-3</v>
      </c>
      <c r="U1312" s="107"/>
      <c r="V1312" s="16"/>
    </row>
    <row r="1313" spans="4:22" ht="15" thickBot="1">
      <c r="D1313" s="16"/>
      <c r="E1313" s="86"/>
      <c r="F1313" s="1"/>
      <c r="H1313" s="144"/>
      <c r="I1313" s="215"/>
      <c r="J1313" s="144"/>
      <c r="K1313" s="215"/>
      <c r="L1313" s="144"/>
      <c r="M1313" s="215"/>
      <c r="N1313" s="144"/>
      <c r="O1313" s="215"/>
      <c r="P1313" s="144"/>
      <c r="Q1313" s="215"/>
      <c r="R1313" s="144"/>
      <c r="S1313" s="271"/>
      <c r="T1313" s="144"/>
      <c r="U1313" s="107"/>
      <c r="V1313" s="16"/>
    </row>
    <row r="1314" spans="4:22" ht="21.6" thickBot="1">
      <c r="D1314" s="230"/>
      <c r="E1314" s="183"/>
      <c r="F1314" s="184" t="s">
        <v>40</v>
      </c>
      <c r="G1314" s="182"/>
      <c r="H1314" s="305">
        <f>H1306-H1308</f>
        <v>-1.446231064750009</v>
      </c>
      <c r="I1314" s="306"/>
      <c r="J1314" s="305">
        <f>J1306-J1308</f>
        <v>5.8587389249998623E-2</v>
      </c>
      <c r="K1314" s="306"/>
      <c r="L1314" s="305">
        <f>L1306-L1308</f>
        <v>0.50091038324999992</v>
      </c>
      <c r="M1314" s="306"/>
      <c r="N1314" s="305">
        <f>N1306-N1308</f>
        <v>1.5034860750002821E-2</v>
      </c>
      <c r="O1314" s="306"/>
      <c r="P1314" s="305">
        <f>P1306-P1308</f>
        <v>0.50390295750000291</v>
      </c>
      <c r="Q1314" s="306"/>
      <c r="R1314" s="305">
        <f>R1306-R1308</f>
        <v>-1.9274374800000089</v>
      </c>
      <c r="S1314" s="307"/>
      <c r="T1314" s="305">
        <f>T1304-T1308</f>
        <v>4.3569999999999887E-2</v>
      </c>
      <c r="U1314" s="186"/>
      <c r="V1314" s="230"/>
    </row>
    <row r="1315" spans="4:22">
      <c r="D1315" s="16"/>
      <c r="E1315" s="86"/>
      <c r="F1315" s="179"/>
      <c r="H1315" s="180"/>
      <c r="I1315" s="180"/>
      <c r="J1315" s="180"/>
      <c r="K1315" s="180"/>
      <c r="L1315" s="180"/>
      <c r="M1315" s="180"/>
      <c r="N1315" s="180"/>
      <c r="O1315" s="180"/>
      <c r="P1315" s="180"/>
      <c r="Q1315" s="180"/>
      <c r="R1315" s="180"/>
      <c r="S1315" s="274"/>
      <c r="T1315" s="180"/>
      <c r="U1315" s="107"/>
      <c r="V1315" s="16"/>
    </row>
    <row r="1316" spans="4:22">
      <c r="D1316" s="16"/>
      <c r="E1316" s="86"/>
      <c r="F1316" s="29"/>
      <c r="H1316" s="159"/>
      <c r="I1316" s="180"/>
      <c r="J1316" s="159"/>
      <c r="K1316" s="180"/>
      <c r="L1316" s="159"/>
      <c r="M1316" s="180"/>
      <c r="N1316" s="159"/>
      <c r="O1316" s="180"/>
      <c r="P1316" s="159"/>
      <c r="Q1316" s="180"/>
      <c r="R1316" s="159"/>
      <c r="S1316" s="159"/>
      <c r="T1316" s="159"/>
      <c r="U1316" s="107"/>
      <c r="V1316" s="16"/>
    </row>
    <row r="1317" spans="4:22" ht="18">
      <c r="D1317" s="16"/>
      <c r="E1317" s="134"/>
      <c r="F1317" s="275" t="s">
        <v>36</v>
      </c>
      <c r="G1317" s="276"/>
      <c r="H1317" s="277">
        <f>AVERAGE(H1187:H1191,H1224:H1228,H1261:H1265,H1298:H1302,H1145:H1147)</f>
        <v>10129.071428571429</v>
      </c>
      <c r="I1317" s="277"/>
      <c r="J1317" s="277">
        <f>AVERAGE(J1187:J1191,J1224:J1228,J1261:J1265,J1298:J1302,J1145:J1147)</f>
        <v>2955.6904761904761</v>
      </c>
      <c r="K1317" s="277"/>
      <c r="L1317" s="277">
        <f>AVERAGE(L1187:L1191,L1224:L1228,L1261:L1265,L1298:L1302,L1145:L1147)</f>
        <v>2565.1904761904761</v>
      </c>
      <c r="M1317" s="277"/>
      <c r="N1317" s="277">
        <f>AVERAGE(N1187:N1191,N1224:N1228,N1261:N1265,N1298:N1302,N1145:N1147)</f>
        <v>2221.2619047619046</v>
      </c>
      <c r="O1317" s="277"/>
      <c r="P1317" s="277">
        <f>AVERAGE(P1187:P1191,P1224:P1228,P1261:P1265,P1298:P1302,P1145:P1147)</f>
        <v>33153.333333333336</v>
      </c>
      <c r="Q1317" s="277"/>
      <c r="R1317" s="277">
        <f>AVERAGE(R1187:R1191,R1224:R1228,R1261:R1265,R1298:R1302,R1145:R1147)</f>
        <v>19520</v>
      </c>
      <c r="S1317" s="277"/>
      <c r="T1317" s="303">
        <f>AVERAGE(T1187:T1191,T1224:T1228,T1261:T1265,T1298:T1302,T1146:T1147)</f>
        <v>5.1297238095238091</v>
      </c>
      <c r="U1317" s="135"/>
      <c r="V1317" s="16"/>
    </row>
    <row r="1318" spans="4:22">
      <c r="D1318" s="16"/>
      <c r="E1318" s="1"/>
      <c r="F1318" s="1"/>
      <c r="H1318" s="1"/>
      <c r="J1318" s="1"/>
      <c r="L1318" s="1"/>
      <c r="N1318" s="1"/>
      <c r="P1318" s="1"/>
      <c r="R1318" s="1"/>
      <c r="T1318" s="1"/>
      <c r="U1318" s="1"/>
      <c r="V1318" s="16"/>
    </row>
    <row r="1319" spans="4:22" ht="15" thickBot="1">
      <c r="D1319" s="16"/>
      <c r="T1319" s="174"/>
      <c r="V1319" s="16"/>
    </row>
    <row r="1320" spans="4:22" ht="15" thickBot="1">
      <c r="D1320" s="16"/>
      <c r="F1320" s="280" t="s">
        <v>42</v>
      </c>
      <c r="G1320" s="281"/>
      <c r="H1320" s="281" t="s">
        <v>3</v>
      </c>
      <c r="I1320" s="281"/>
      <c r="J1320" s="281" t="s">
        <v>11</v>
      </c>
      <c r="K1320" s="281"/>
      <c r="L1320" s="281" t="s">
        <v>12</v>
      </c>
      <c r="M1320" s="281"/>
      <c r="N1320" s="281" t="s">
        <v>13</v>
      </c>
      <c r="O1320" s="281"/>
      <c r="P1320" s="281" t="s">
        <v>14</v>
      </c>
      <c r="Q1320" s="281"/>
      <c r="R1320" s="281" t="s">
        <v>15</v>
      </c>
      <c r="S1320" s="281"/>
      <c r="T1320" s="282" t="s">
        <v>16</v>
      </c>
      <c r="V1320" s="16"/>
    </row>
    <row r="1321" spans="4:22">
      <c r="D1321" s="16"/>
      <c r="E1321" s="1"/>
      <c r="F1321" s="283" t="s">
        <v>19</v>
      </c>
      <c r="G1321" s="284"/>
      <c r="H1321" s="285">
        <f t="shared" ref="H1321:T1321" si="9">H1308</f>
        <v>53.936176896000006</v>
      </c>
      <c r="I1321" s="285">
        <f t="shared" si="9"/>
        <v>0</v>
      </c>
      <c r="J1321" s="285">
        <f t="shared" si="9"/>
        <v>15.567657792000002</v>
      </c>
      <c r="K1321" s="285">
        <f t="shared" si="9"/>
        <v>0</v>
      </c>
      <c r="L1321" s="285">
        <f t="shared" si="9"/>
        <v>13.311349248000001</v>
      </c>
      <c r="M1321" s="285">
        <f t="shared" si="9"/>
        <v>0</v>
      </c>
      <c r="N1321" s="285">
        <f t="shared" si="9"/>
        <v>11.630519807999999</v>
      </c>
      <c r="O1321" s="285">
        <f t="shared" si="9"/>
        <v>0</v>
      </c>
      <c r="P1321" s="285">
        <f t="shared" si="9"/>
        <v>173.08443647999999</v>
      </c>
      <c r="Q1321" s="285">
        <f t="shared" si="9"/>
        <v>0</v>
      </c>
      <c r="R1321" s="285">
        <f t="shared" si="9"/>
        <v>105.18507648000001</v>
      </c>
      <c r="S1321" s="285">
        <f t="shared" si="9"/>
        <v>0</v>
      </c>
      <c r="T1321" s="310">
        <f t="shared" si="9"/>
        <v>5.1244800000000001</v>
      </c>
      <c r="U1321" s="1"/>
      <c r="V1321" s="16"/>
    </row>
    <row r="1322" spans="4:22" ht="15.6">
      <c r="D1322" s="16"/>
      <c r="E1322" s="1"/>
      <c r="F1322" s="288" t="s">
        <v>41</v>
      </c>
      <c r="G1322" s="289"/>
      <c r="H1322" s="290">
        <f t="shared" ref="H1322:S1322" si="10">H1306</f>
        <v>52.489945831249997</v>
      </c>
      <c r="I1322" s="290">
        <f t="shared" si="10"/>
        <v>0</v>
      </c>
      <c r="J1322" s="290">
        <f t="shared" si="10"/>
        <v>15.626245181250001</v>
      </c>
      <c r="K1322" s="290">
        <f t="shared" si="10"/>
        <v>0</v>
      </c>
      <c r="L1322" s="290">
        <f t="shared" si="10"/>
        <v>13.812259631250001</v>
      </c>
      <c r="M1322" s="290">
        <f t="shared" si="10"/>
        <v>0</v>
      </c>
      <c r="N1322" s="290">
        <f t="shared" si="10"/>
        <v>11.645554668750002</v>
      </c>
      <c r="O1322" s="290">
        <f t="shared" si="10"/>
        <v>0</v>
      </c>
      <c r="P1322" s="290">
        <f t="shared" si="10"/>
        <v>173.5883394375</v>
      </c>
      <c r="Q1322" s="290">
        <f t="shared" si="10"/>
        <v>0</v>
      </c>
      <c r="R1322" s="290">
        <f t="shared" si="10"/>
        <v>103.257639</v>
      </c>
      <c r="S1322" s="290">
        <f t="shared" si="10"/>
        <v>0</v>
      </c>
      <c r="T1322" s="309">
        <f>T1304</f>
        <v>5.16805</v>
      </c>
      <c r="U1322" s="1"/>
      <c r="V1322" s="16"/>
    </row>
    <row r="1323" spans="4:22" ht="21">
      <c r="D1323" s="16"/>
      <c r="F1323" s="201" t="s">
        <v>45</v>
      </c>
      <c r="G1323" s="201"/>
      <c r="H1323" s="187">
        <f>H1322-H1321</f>
        <v>-1.446231064750009</v>
      </c>
      <c r="I1323" s="187"/>
      <c r="J1323" s="187">
        <f>J1322-J1321</f>
        <v>5.8587389249998623E-2</v>
      </c>
      <c r="K1323" s="187"/>
      <c r="L1323" s="187">
        <f>L1322-L1321</f>
        <v>0.50091038324999992</v>
      </c>
      <c r="M1323" s="187"/>
      <c r="N1323" s="187">
        <f>N1322-N1321</f>
        <v>1.5034860750002821E-2</v>
      </c>
      <c r="O1323" s="187"/>
      <c r="P1323" s="187">
        <f>P1322-P1321</f>
        <v>0.50390295750000291</v>
      </c>
      <c r="Q1323" s="187"/>
      <c r="R1323" s="187">
        <f>R1322-R1321</f>
        <v>-1.9274374800000089</v>
      </c>
      <c r="S1323" s="187"/>
      <c r="T1323" s="187">
        <f>T1322-T1321</f>
        <v>4.3569999999999887E-2</v>
      </c>
      <c r="V1323" s="16"/>
    </row>
    <row r="1324" spans="4:22" ht="21">
      <c r="D1324" s="16"/>
      <c r="F1324" s="201"/>
      <c r="G1324" s="201"/>
      <c r="H1324" s="187"/>
      <c r="I1324" s="187"/>
      <c r="J1324" s="187"/>
      <c r="K1324" s="187"/>
      <c r="L1324" s="187"/>
      <c r="M1324" s="187"/>
      <c r="N1324" s="187"/>
      <c r="O1324" s="187"/>
      <c r="P1324" s="187"/>
      <c r="Q1324" s="187"/>
      <c r="R1324" s="187"/>
      <c r="S1324" s="187"/>
      <c r="T1324" s="187"/>
      <c r="V1324" s="16"/>
    </row>
    <row r="1325" spans="4:22">
      <c r="D1325" s="16"/>
      <c r="E1325" s="16"/>
      <c r="F1325" s="231"/>
      <c r="G1325" s="231"/>
      <c r="H1325" s="231"/>
      <c r="I1325" s="231"/>
      <c r="J1325" s="231"/>
      <c r="K1325" s="231"/>
      <c r="L1325" s="231"/>
      <c r="M1325" s="231"/>
      <c r="N1325" s="231"/>
      <c r="O1325" s="231"/>
      <c r="P1325" s="231"/>
      <c r="Q1325" s="231"/>
      <c r="R1325" s="231"/>
      <c r="S1325" s="231"/>
      <c r="T1325" s="232"/>
      <c r="U1325" s="16"/>
      <c r="V1325" s="16"/>
    </row>
    <row r="1329" spans="4:22" ht="15" thickBot="1"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229"/>
      <c r="U1329" s="16"/>
      <c r="V1329" s="16"/>
    </row>
    <row r="1330" spans="4:22">
      <c r="D1330" s="16"/>
      <c r="E1330" s="84"/>
      <c r="F1330" s="85"/>
      <c r="G1330" s="197"/>
      <c r="H1330" s="85"/>
      <c r="I1330" s="197"/>
      <c r="J1330" s="85"/>
      <c r="K1330" s="197"/>
      <c r="L1330" s="85"/>
      <c r="M1330" s="197"/>
      <c r="N1330" s="85"/>
      <c r="O1330" s="197"/>
      <c r="P1330" s="85"/>
      <c r="Q1330" s="197"/>
      <c r="R1330" s="85"/>
      <c r="S1330" s="85"/>
      <c r="T1330" s="85"/>
      <c r="U1330" s="106"/>
      <c r="V1330" s="16"/>
    </row>
    <row r="1331" spans="4:22">
      <c r="D1331" s="16"/>
      <c r="E1331" s="86"/>
      <c r="F1331" s="1"/>
      <c r="H1331" s="1"/>
      <c r="J1331" s="1"/>
      <c r="L1331" s="1"/>
      <c r="N1331" s="1"/>
      <c r="P1331" s="1"/>
      <c r="R1331" s="1"/>
      <c r="T1331" s="1"/>
      <c r="U1331" s="107"/>
      <c r="V1331" s="16"/>
    </row>
    <row r="1332" spans="4:22" ht="34.799999999999997">
      <c r="D1332" s="16"/>
      <c r="E1332" s="86"/>
      <c r="F1332" s="1"/>
      <c r="H1332" s="513" t="s">
        <v>9</v>
      </c>
      <c r="I1332" s="513"/>
      <c r="J1332" s="513"/>
      <c r="K1332" s="513"/>
      <c r="L1332" s="513"/>
      <c r="M1332" s="513"/>
      <c r="N1332" s="513"/>
      <c r="O1332" s="513"/>
      <c r="P1332" s="513"/>
      <c r="Q1332" s="513"/>
      <c r="R1332" s="513"/>
      <c r="S1332" s="513"/>
      <c r="T1332" s="513"/>
      <c r="U1332" s="107"/>
      <c r="V1332" s="16"/>
    </row>
    <row r="1333" spans="4:22">
      <c r="D1333" s="16"/>
      <c r="E1333" s="86"/>
      <c r="F1333" s="1"/>
      <c r="H1333" s="1"/>
      <c r="J1333" s="1"/>
      <c r="L1333" s="1"/>
      <c r="N1333" s="1"/>
      <c r="P1333" s="1"/>
      <c r="R1333" s="1"/>
      <c r="T1333" s="1"/>
      <c r="U1333" s="107"/>
      <c r="V1333" s="16"/>
    </row>
    <row r="1334" spans="4:22">
      <c r="D1334" s="16"/>
      <c r="E1334" s="86"/>
      <c r="F1334" s="253" t="s">
        <v>10</v>
      </c>
      <c r="G1334" s="194"/>
      <c r="H1334" s="239" t="s">
        <v>3</v>
      </c>
      <c r="I1334" s="179"/>
      <c r="J1334" s="94" t="s">
        <v>11</v>
      </c>
      <c r="K1334" s="179"/>
      <c r="L1334" s="31" t="s">
        <v>12</v>
      </c>
      <c r="M1334" s="179"/>
      <c r="N1334" s="32" t="s">
        <v>13</v>
      </c>
      <c r="O1334" s="179"/>
      <c r="P1334" s="238" t="s">
        <v>14</v>
      </c>
      <c r="Q1334" s="179"/>
      <c r="R1334" s="99" t="s">
        <v>15</v>
      </c>
      <c r="S1334" s="29"/>
      <c r="T1334" s="56" t="s">
        <v>16</v>
      </c>
      <c r="U1334" s="107"/>
      <c r="V1334" s="16"/>
    </row>
    <row r="1335" spans="4:22">
      <c r="D1335" s="16"/>
      <c r="E1335" s="86"/>
      <c r="F1335" s="252">
        <v>45446</v>
      </c>
      <c r="G1335" s="244"/>
      <c r="H1335" s="245">
        <v>9985.5</v>
      </c>
      <c r="I1335" s="246"/>
      <c r="J1335" s="245">
        <v>2929</v>
      </c>
      <c r="K1335" s="246"/>
      <c r="L1335" s="245">
        <v>2625</v>
      </c>
      <c r="M1335" s="246"/>
      <c r="N1335" s="245">
        <v>2224</v>
      </c>
      <c r="O1335" s="246"/>
      <c r="P1335" s="245">
        <v>32600</v>
      </c>
      <c r="Q1335" s="246"/>
      <c r="R1335" s="245">
        <v>19325</v>
      </c>
      <c r="S1335" s="246"/>
      <c r="T1335" s="324">
        <v>5.2416</v>
      </c>
      <c r="U1335" s="107"/>
      <c r="V1335" s="16"/>
    </row>
    <row r="1336" spans="4:22">
      <c r="D1336" s="16"/>
      <c r="E1336" s="86"/>
      <c r="F1336" s="250">
        <f>F1335+1</f>
        <v>45447</v>
      </c>
      <c r="G1336" s="244"/>
      <c r="H1336" s="248">
        <v>9858.5</v>
      </c>
      <c r="I1336" s="246"/>
      <c r="J1336" s="248">
        <v>2869</v>
      </c>
      <c r="K1336" s="246"/>
      <c r="L1336" s="248">
        <v>2603</v>
      </c>
      <c r="M1336" s="246"/>
      <c r="N1336" s="248">
        <v>2205</v>
      </c>
      <c r="O1336" s="246"/>
      <c r="P1336" s="248">
        <v>32000</v>
      </c>
      <c r="Q1336" s="246"/>
      <c r="R1336" s="248">
        <v>18900</v>
      </c>
      <c r="S1336" s="246"/>
      <c r="T1336" s="325">
        <v>5.2373000000000003</v>
      </c>
      <c r="U1336" s="107"/>
      <c r="V1336" s="16"/>
    </row>
    <row r="1337" spans="4:22">
      <c r="D1337" s="16"/>
      <c r="E1337" s="86"/>
      <c r="F1337" s="250">
        <f>F1336+1</f>
        <v>45448</v>
      </c>
      <c r="G1337" s="244"/>
      <c r="H1337" s="248">
        <v>9769</v>
      </c>
      <c r="I1337" s="246"/>
      <c r="J1337" s="248">
        <v>2823</v>
      </c>
      <c r="K1337" s="246"/>
      <c r="L1337" s="248">
        <v>2577</v>
      </c>
      <c r="M1337" s="246"/>
      <c r="N1337" s="248">
        <v>2176</v>
      </c>
      <c r="O1337" s="246"/>
      <c r="P1337" s="248">
        <v>31375</v>
      </c>
      <c r="Q1337" s="246"/>
      <c r="R1337" s="248">
        <v>18340</v>
      </c>
      <c r="S1337" s="246"/>
      <c r="T1337" s="325">
        <v>5.2686999999999999</v>
      </c>
      <c r="U1337" s="107"/>
      <c r="V1337" s="16"/>
    </row>
    <row r="1338" spans="4:22">
      <c r="D1338" s="16"/>
      <c r="E1338" s="86"/>
      <c r="F1338" s="250">
        <f>F1337+1</f>
        <v>45449</v>
      </c>
      <c r="G1338" s="195"/>
      <c r="H1338" s="248">
        <v>9930</v>
      </c>
      <c r="I1338" s="246"/>
      <c r="J1338" s="248">
        <v>2842.5</v>
      </c>
      <c r="K1338" s="246"/>
      <c r="L1338" s="248">
        <v>2587</v>
      </c>
      <c r="M1338" s="246"/>
      <c r="N1338" s="248">
        <v>2188</v>
      </c>
      <c r="O1338" s="246"/>
      <c r="P1338" s="248">
        <v>31900</v>
      </c>
      <c r="Q1338" s="246"/>
      <c r="R1338" s="248">
        <v>18130</v>
      </c>
      <c r="S1338" s="246"/>
      <c r="T1338" s="325">
        <v>5.2839999999999998</v>
      </c>
      <c r="U1338" s="107"/>
      <c r="V1338" s="16"/>
    </row>
    <row r="1339" spans="4:22">
      <c r="D1339" s="16"/>
      <c r="E1339" s="86"/>
      <c r="F1339" s="250">
        <f>F1338+1</f>
        <v>45450</v>
      </c>
      <c r="G1339" s="195"/>
      <c r="H1339" s="297">
        <v>9840</v>
      </c>
      <c r="I1339" s="246"/>
      <c r="J1339" s="297">
        <v>2834</v>
      </c>
      <c r="K1339" s="246"/>
      <c r="L1339" s="297">
        <v>2578.5</v>
      </c>
      <c r="M1339" s="246"/>
      <c r="N1339" s="297">
        <v>2179</v>
      </c>
      <c r="O1339" s="246"/>
      <c r="P1339" s="297">
        <v>32105</v>
      </c>
      <c r="Q1339" s="246"/>
      <c r="R1339" s="297">
        <v>17950</v>
      </c>
      <c r="S1339" s="298"/>
      <c r="T1339" s="326">
        <v>5.2680999999999996</v>
      </c>
      <c r="U1339" s="107"/>
      <c r="V1339" s="16"/>
    </row>
    <row r="1340" spans="4:22">
      <c r="D1340" s="16"/>
      <c r="E1340" s="86"/>
      <c r="F1340" s="1"/>
      <c r="H1340" s="1"/>
      <c r="J1340" s="1"/>
      <c r="L1340" s="1"/>
      <c r="N1340" s="1"/>
      <c r="P1340" s="1"/>
      <c r="R1340" s="1"/>
      <c r="S1340" s="268"/>
      <c r="T1340" s="111"/>
      <c r="U1340" s="107"/>
      <c r="V1340" s="16"/>
    </row>
    <row r="1341" spans="4:22">
      <c r="D1341" s="16"/>
      <c r="E1341" s="86"/>
      <c r="F1341" s="236" t="s">
        <v>17</v>
      </c>
      <c r="G1341" s="263"/>
      <c r="H1341" s="233">
        <f>AVERAGE(H1335:H1339)</f>
        <v>9876.6</v>
      </c>
      <c r="I1341" s="221"/>
      <c r="J1341" s="233">
        <f>AVERAGE(J1335:J1339)</f>
        <v>2859.5</v>
      </c>
      <c r="K1341" s="221"/>
      <c r="L1341" s="233">
        <f>AVERAGE(L1335:L1339)</f>
        <v>2594.1</v>
      </c>
      <c r="M1341" s="221"/>
      <c r="N1341" s="233">
        <f>AVERAGE(N1335:N1339)</f>
        <v>2194.4</v>
      </c>
      <c r="O1341" s="221"/>
      <c r="P1341" s="233">
        <f>AVERAGE(P1335:P1339)</f>
        <v>31996</v>
      </c>
      <c r="Q1341" s="221"/>
      <c r="R1341" s="233">
        <f>AVERAGE(R1335:R1339)</f>
        <v>18529</v>
      </c>
      <c r="S1341" s="269"/>
      <c r="T1341" s="234">
        <f>AVERAGE(T1335:T1339)</f>
        <v>5.2599399999999994</v>
      </c>
      <c r="U1341" s="107"/>
      <c r="V1341" s="16"/>
    </row>
    <row r="1342" spans="4:22">
      <c r="D1342" s="16"/>
      <c r="E1342" s="86"/>
      <c r="F1342" s="21"/>
      <c r="G1342" s="194"/>
      <c r="H1342" s="151"/>
      <c r="I1342" s="214"/>
      <c r="J1342" s="151"/>
      <c r="K1342" s="214"/>
      <c r="L1342" s="151"/>
      <c r="M1342" s="214"/>
      <c r="N1342" s="151"/>
      <c r="O1342" s="214"/>
      <c r="P1342" s="261"/>
      <c r="Q1342" s="214"/>
      <c r="R1342" s="151"/>
      <c r="S1342" s="269"/>
      <c r="T1342" s="254"/>
      <c r="U1342" s="107"/>
      <c r="V1342" s="16"/>
    </row>
    <row r="1343" spans="4:22" ht="15.6">
      <c r="D1343" s="16"/>
      <c r="E1343" s="86"/>
      <c r="F1343" s="237" t="s">
        <v>18</v>
      </c>
      <c r="G1343" s="202"/>
      <c r="H1343" s="235">
        <f>H1341*T1341*0.001</f>
        <v>51.950323403999995</v>
      </c>
      <c r="I1343" s="216"/>
      <c r="J1343" s="235">
        <f>J1341*T1341*0.001</f>
        <v>15.040798429999999</v>
      </c>
      <c r="K1343" s="216"/>
      <c r="L1343" s="235">
        <f>L1341*T1341*0.001</f>
        <v>13.644810353999997</v>
      </c>
      <c r="M1343" s="216"/>
      <c r="N1343" s="235">
        <f>N1341*T1341*0.001</f>
        <v>11.542412336</v>
      </c>
      <c r="O1343" s="216"/>
      <c r="P1343" s="235">
        <f>P1341*T1341*0.001</f>
        <v>168.29704023999997</v>
      </c>
      <c r="Q1343" s="216"/>
      <c r="R1343" s="235">
        <f>R1341*T1341*0.001</f>
        <v>97.461428259999991</v>
      </c>
      <c r="S1343" s="269"/>
      <c r="T1343" s="264"/>
      <c r="U1343" s="107"/>
      <c r="V1343" s="16"/>
    </row>
    <row r="1344" spans="4:22">
      <c r="D1344" s="16"/>
      <c r="E1344" s="86"/>
      <c r="F1344" s="21"/>
      <c r="G1344" s="312"/>
      <c r="H1344" s="254"/>
      <c r="I1344" s="264"/>
      <c r="J1344" s="254"/>
      <c r="K1344" s="264"/>
      <c r="L1344" s="254"/>
      <c r="M1344" s="264"/>
      <c r="N1344" s="254"/>
      <c r="O1344" s="264"/>
      <c r="P1344" s="254"/>
      <c r="Q1344" s="264"/>
      <c r="R1344" s="254"/>
      <c r="S1344" s="269"/>
      <c r="T1344" s="255"/>
      <c r="U1344" s="107"/>
      <c r="V1344" s="16"/>
    </row>
    <row r="1345" spans="4:22">
      <c r="D1345" s="16"/>
      <c r="E1345" s="86"/>
      <c r="F1345" s="256" t="s">
        <v>19</v>
      </c>
      <c r="G1345" s="311"/>
      <c r="H1345" s="257">
        <f>H1306</f>
        <v>52.489945831249997</v>
      </c>
      <c r="I1345" s="265"/>
      <c r="J1345" s="257">
        <f>J1306</f>
        <v>15.626245181250001</v>
      </c>
      <c r="K1345" s="265"/>
      <c r="L1345" s="257">
        <f>L1306</f>
        <v>13.812259631250001</v>
      </c>
      <c r="M1345" s="265"/>
      <c r="N1345" s="257">
        <f>N1306</f>
        <v>11.645554668750002</v>
      </c>
      <c r="O1345" s="265"/>
      <c r="P1345" s="257">
        <f>P1306</f>
        <v>173.5883394375</v>
      </c>
      <c r="Q1345" s="265"/>
      <c r="R1345" s="257">
        <f>R1306</f>
        <v>103.257639</v>
      </c>
      <c r="S1345" s="257">
        <f>S1306</f>
        <v>0</v>
      </c>
      <c r="T1345" s="258">
        <f>T1304</f>
        <v>5.16805</v>
      </c>
      <c r="U1345" s="107"/>
      <c r="V1345" s="16"/>
    </row>
    <row r="1346" spans="4:22" ht="15" thickBot="1">
      <c r="D1346" s="16"/>
      <c r="E1346" s="86"/>
      <c r="F1346" s="21"/>
      <c r="G1346" s="194"/>
      <c r="H1346" s="254"/>
      <c r="I1346" s="264"/>
      <c r="J1346" s="254"/>
      <c r="K1346" s="264"/>
      <c r="L1346" s="254"/>
      <c r="M1346" s="264"/>
      <c r="N1346" s="254"/>
      <c r="O1346" s="264"/>
      <c r="P1346" s="254"/>
      <c r="Q1346" s="264"/>
      <c r="R1346" s="254"/>
      <c r="S1346" s="270"/>
      <c r="T1346" s="254"/>
      <c r="U1346" s="107"/>
      <c r="V1346" s="16"/>
    </row>
    <row r="1347" spans="4:22" ht="15" thickBot="1">
      <c r="D1347" s="16"/>
      <c r="E1347" s="86"/>
      <c r="F1347" s="259" t="s">
        <v>44</v>
      </c>
      <c r="G1347" s="194"/>
      <c r="H1347" s="320">
        <f>(H1306-H1308)/H1308</f>
        <v>-2.6813748173858124E-2</v>
      </c>
      <c r="I1347" s="321"/>
      <c r="J1347" s="320">
        <f>(J1306-J1308)/J1308</f>
        <v>3.7634042341363545E-3</v>
      </c>
      <c r="K1347" s="321"/>
      <c r="L1347" s="320">
        <f>(L1306-L1308)/L1308</f>
        <v>3.763032386256867E-2</v>
      </c>
      <c r="M1347" s="321"/>
      <c r="N1347" s="320">
        <f>(N1306-N1308)/N1308</f>
        <v>1.2927075486051072E-3</v>
      </c>
      <c r="O1347" s="321"/>
      <c r="P1347" s="320">
        <f>(P1306-P1308)/P1308</f>
        <v>2.9113129276544122E-3</v>
      </c>
      <c r="Q1347" s="321"/>
      <c r="R1347" s="320">
        <f>(R1306-R1308)/R1308</f>
        <v>-1.832424850084597E-2</v>
      </c>
      <c r="S1347" s="322"/>
      <c r="T1347" s="320">
        <f>(T1304-T1308)/T1308</f>
        <v>8.5023260896715143E-3</v>
      </c>
      <c r="U1347" s="107"/>
      <c r="V1347" s="16"/>
    </row>
    <row r="1348" spans="4:22" ht="15" thickBot="1">
      <c r="D1348" s="16"/>
      <c r="E1348" s="86"/>
      <c r="F1348" s="29"/>
      <c r="G1348" s="179"/>
      <c r="H1348" s="143"/>
      <c r="I1348" s="217"/>
      <c r="J1348" s="143"/>
      <c r="K1348" s="217"/>
      <c r="L1348" s="143"/>
      <c r="M1348" s="217"/>
      <c r="N1348" s="143"/>
      <c r="O1348" s="217"/>
      <c r="P1348" s="143"/>
      <c r="Q1348" s="217"/>
      <c r="R1348" s="143"/>
      <c r="S1348" s="271"/>
      <c r="T1348" s="143"/>
      <c r="U1348" s="107"/>
      <c r="V1348" s="16"/>
    </row>
    <row r="1349" spans="4:22" ht="15" thickBot="1">
      <c r="D1349" s="16"/>
      <c r="E1349" s="86"/>
      <c r="F1349" s="176" t="s">
        <v>26</v>
      </c>
      <c r="G1349" s="179"/>
      <c r="H1349" s="177">
        <f>(H1343-H1345)/H1345</f>
        <v>-1.0280491219877327E-2</v>
      </c>
      <c r="I1349" s="188"/>
      <c r="J1349" s="178">
        <f>(J1343-J1345)/J1345</f>
        <v>-3.7465606385882255E-2</v>
      </c>
      <c r="K1349" s="188"/>
      <c r="L1349" s="178">
        <f>(L1343-L1345)/L1345</f>
        <v>-1.2123235569012378E-2</v>
      </c>
      <c r="M1349" s="188"/>
      <c r="N1349" s="178">
        <f>(N1343-N1345)/N1345</f>
        <v>-8.8567986398086114E-3</v>
      </c>
      <c r="O1349" s="188"/>
      <c r="P1349" s="178">
        <f>(P1343-P1345)/P1345</f>
        <v>-3.0481881528713752E-2</v>
      </c>
      <c r="Q1349" s="188"/>
      <c r="R1349" s="178">
        <f>(R1343-R1345)/R1345</f>
        <v>-5.6133481223602323E-2</v>
      </c>
      <c r="S1349" s="272"/>
      <c r="T1349" s="178">
        <f>(T1341-T1345)/T1345</f>
        <v>1.778040073141695E-2</v>
      </c>
      <c r="U1349" s="107"/>
      <c r="V1349" s="16"/>
    </row>
    <row r="1350" spans="4:22" ht="15" thickBot="1">
      <c r="D1350" s="16"/>
      <c r="E1350" s="86"/>
      <c r="F1350" s="1"/>
      <c r="H1350" s="144"/>
      <c r="I1350" s="215"/>
      <c r="J1350" s="144"/>
      <c r="K1350" s="215"/>
      <c r="L1350" s="144"/>
      <c r="M1350" s="215"/>
      <c r="N1350" s="144"/>
      <c r="O1350" s="215"/>
      <c r="P1350" s="144"/>
      <c r="Q1350" s="215"/>
      <c r="R1350" s="144"/>
      <c r="S1350" s="271"/>
      <c r="T1350" s="144"/>
      <c r="U1350" s="107"/>
      <c r="V1350" s="16"/>
    </row>
    <row r="1351" spans="4:22" ht="21.6" thickBot="1">
      <c r="D1351" s="230"/>
      <c r="E1351" s="183"/>
      <c r="F1351" s="184" t="s">
        <v>40</v>
      </c>
      <c r="G1351" s="182"/>
      <c r="H1351" s="305">
        <f>H1343-H1345</f>
        <v>-0.53962242725000209</v>
      </c>
      <c r="I1351" s="306"/>
      <c r="J1351" s="305">
        <f>J1343-J1345</f>
        <v>-0.5854467512500019</v>
      </c>
      <c r="K1351" s="306"/>
      <c r="L1351" s="305">
        <f>L1343-L1345</f>
        <v>-0.1674492772500038</v>
      </c>
      <c r="M1351" s="306"/>
      <c r="N1351" s="305">
        <f>N1343-N1345</f>
        <v>-0.10314233275000184</v>
      </c>
      <c r="O1351" s="306"/>
      <c r="P1351" s="305">
        <f>P1343-P1345</f>
        <v>-5.2912991975000239</v>
      </c>
      <c r="Q1351" s="306"/>
      <c r="R1351" s="305">
        <f>R1343-R1345</f>
        <v>-5.7962107400000065</v>
      </c>
      <c r="S1351" s="307"/>
      <c r="T1351" s="305">
        <f>T1341-T1345</f>
        <v>9.1889999999999361E-2</v>
      </c>
      <c r="U1351" s="186"/>
      <c r="V1351" s="230"/>
    </row>
    <row r="1352" spans="4:22">
      <c r="D1352" s="16"/>
      <c r="E1352" s="86"/>
      <c r="F1352" s="179"/>
      <c r="H1352" s="180"/>
      <c r="I1352" s="180"/>
      <c r="J1352" s="180"/>
      <c r="K1352" s="180"/>
      <c r="L1352" s="180"/>
      <c r="M1352" s="180"/>
      <c r="N1352" s="180"/>
      <c r="O1352" s="180"/>
      <c r="P1352" s="180"/>
      <c r="Q1352" s="180"/>
      <c r="R1352" s="180"/>
      <c r="S1352" s="274"/>
      <c r="T1352" s="180"/>
      <c r="U1352" s="107"/>
      <c r="V1352" s="16"/>
    </row>
    <row r="1353" spans="4:22">
      <c r="D1353" s="16"/>
      <c r="E1353" s="86"/>
      <c r="F1353" s="29"/>
      <c r="H1353" s="323"/>
      <c r="I1353" s="180"/>
      <c r="J1353" s="159"/>
      <c r="K1353" s="180"/>
      <c r="L1353" s="159"/>
      <c r="M1353" s="180"/>
      <c r="N1353" s="159"/>
      <c r="O1353" s="180"/>
      <c r="P1353" s="159"/>
      <c r="Q1353" s="180"/>
      <c r="R1353" s="159"/>
      <c r="S1353" s="159"/>
      <c r="T1353" s="159"/>
      <c r="U1353" s="107"/>
      <c r="V1353" s="16"/>
    </row>
    <row r="1354" spans="4:22" ht="18">
      <c r="D1354" s="16"/>
      <c r="E1354" s="134"/>
      <c r="F1354" s="275" t="s">
        <v>36</v>
      </c>
      <c r="G1354" s="276"/>
      <c r="H1354" s="277">
        <f>AVERAGE(H1335:H1339)</f>
        <v>9876.6</v>
      </c>
      <c r="I1354" s="277"/>
      <c r="J1354" s="277">
        <f>AVERAGE(J1335:J1339)</f>
        <v>2859.5</v>
      </c>
      <c r="K1354" s="277"/>
      <c r="L1354" s="277">
        <f>AVERAGE(L1335:L1339)</f>
        <v>2594.1</v>
      </c>
      <c r="M1354" s="277"/>
      <c r="N1354" s="277">
        <f>AVERAGE(N1335:N1339)</f>
        <v>2194.4</v>
      </c>
      <c r="O1354" s="277"/>
      <c r="P1354" s="277">
        <f>AVERAGE(P1335:P1339)</f>
        <v>31996</v>
      </c>
      <c r="Q1354" s="277"/>
      <c r="R1354" s="277">
        <f>AVERAGE(R1335:R1339)</f>
        <v>18529</v>
      </c>
      <c r="S1354" s="277"/>
      <c r="T1354" s="303">
        <f>AVERAGE(T1335:T1339)</f>
        <v>5.2599399999999994</v>
      </c>
      <c r="U1354" s="135"/>
      <c r="V1354" s="16"/>
    </row>
    <row r="1355" spans="4:22">
      <c r="D1355" s="16"/>
      <c r="E1355" s="1"/>
      <c r="F1355" s="1"/>
      <c r="H1355" s="1"/>
      <c r="J1355" s="1"/>
      <c r="L1355" s="1"/>
      <c r="N1355" s="1"/>
      <c r="P1355" s="1"/>
      <c r="R1355" s="1"/>
      <c r="T1355" s="1"/>
      <c r="U1355" s="1"/>
      <c r="V1355" s="16"/>
    </row>
    <row r="1356" spans="4:22" ht="15" thickBot="1">
      <c r="D1356" s="16"/>
      <c r="T1356" s="174"/>
      <c r="V1356" s="16"/>
    </row>
    <row r="1357" spans="4:22" ht="15" thickBot="1">
      <c r="D1357" s="16"/>
      <c r="F1357" s="280" t="s">
        <v>42</v>
      </c>
      <c r="G1357" s="281"/>
      <c r="H1357" s="281" t="s">
        <v>3</v>
      </c>
      <c r="I1357" s="281"/>
      <c r="J1357" s="281" t="s">
        <v>11</v>
      </c>
      <c r="K1357" s="281"/>
      <c r="L1357" s="281" t="s">
        <v>12</v>
      </c>
      <c r="M1357" s="281"/>
      <c r="N1357" s="281" t="s">
        <v>13</v>
      </c>
      <c r="O1357" s="281"/>
      <c r="P1357" s="281" t="s">
        <v>14</v>
      </c>
      <c r="Q1357" s="281"/>
      <c r="R1357" s="281" t="s">
        <v>15</v>
      </c>
      <c r="S1357" s="281"/>
      <c r="T1357" s="282" t="s">
        <v>16</v>
      </c>
      <c r="V1357" s="16"/>
    </row>
    <row r="1358" spans="4:22">
      <c r="D1358" s="16"/>
      <c r="E1358" s="1"/>
      <c r="F1358" s="283" t="s">
        <v>19</v>
      </c>
      <c r="G1358" s="284"/>
      <c r="H1358" s="285">
        <f t="shared" ref="H1358:T1358" si="11">H1345</f>
        <v>52.489945831249997</v>
      </c>
      <c r="I1358" s="285">
        <f t="shared" si="11"/>
        <v>0</v>
      </c>
      <c r="J1358" s="285">
        <f t="shared" si="11"/>
        <v>15.626245181250001</v>
      </c>
      <c r="K1358" s="285">
        <f t="shared" si="11"/>
        <v>0</v>
      </c>
      <c r="L1358" s="285">
        <f t="shared" si="11"/>
        <v>13.812259631250001</v>
      </c>
      <c r="M1358" s="285">
        <f t="shared" si="11"/>
        <v>0</v>
      </c>
      <c r="N1358" s="285">
        <f t="shared" si="11"/>
        <v>11.645554668750002</v>
      </c>
      <c r="O1358" s="285">
        <f t="shared" si="11"/>
        <v>0</v>
      </c>
      <c r="P1358" s="285">
        <f t="shared" si="11"/>
        <v>173.5883394375</v>
      </c>
      <c r="Q1358" s="285">
        <f t="shared" si="11"/>
        <v>0</v>
      </c>
      <c r="R1358" s="285">
        <f t="shared" si="11"/>
        <v>103.257639</v>
      </c>
      <c r="S1358" s="285">
        <f t="shared" si="11"/>
        <v>0</v>
      </c>
      <c r="T1358" s="310">
        <f t="shared" si="11"/>
        <v>5.16805</v>
      </c>
      <c r="U1358" s="1"/>
      <c r="V1358" s="16"/>
    </row>
    <row r="1359" spans="4:22" ht="15.6">
      <c r="D1359" s="16"/>
      <c r="E1359" s="1"/>
      <c r="F1359" s="288" t="s">
        <v>41</v>
      </c>
      <c r="G1359" s="289"/>
      <c r="H1359" s="290">
        <f t="shared" ref="H1359:S1359" si="12">H1343</f>
        <v>51.950323403999995</v>
      </c>
      <c r="I1359" s="290">
        <f t="shared" si="12"/>
        <v>0</v>
      </c>
      <c r="J1359" s="290">
        <f t="shared" si="12"/>
        <v>15.040798429999999</v>
      </c>
      <c r="K1359" s="290">
        <f t="shared" si="12"/>
        <v>0</v>
      </c>
      <c r="L1359" s="290">
        <f t="shared" si="12"/>
        <v>13.644810353999997</v>
      </c>
      <c r="M1359" s="290">
        <f t="shared" si="12"/>
        <v>0</v>
      </c>
      <c r="N1359" s="290">
        <f t="shared" si="12"/>
        <v>11.542412336</v>
      </c>
      <c r="O1359" s="290">
        <f t="shared" si="12"/>
        <v>0</v>
      </c>
      <c r="P1359" s="290">
        <f t="shared" si="12"/>
        <v>168.29704023999997</v>
      </c>
      <c r="Q1359" s="290">
        <f t="shared" si="12"/>
        <v>0</v>
      </c>
      <c r="R1359" s="290">
        <f t="shared" si="12"/>
        <v>97.461428259999991</v>
      </c>
      <c r="S1359" s="290">
        <f t="shared" si="12"/>
        <v>0</v>
      </c>
      <c r="T1359" s="309">
        <f>T1341</f>
        <v>5.2599399999999994</v>
      </c>
      <c r="U1359" s="1"/>
      <c r="V1359" s="16"/>
    </row>
    <row r="1360" spans="4:22" ht="21">
      <c r="D1360" s="16"/>
      <c r="F1360" s="201" t="s">
        <v>45</v>
      </c>
      <c r="G1360" s="201"/>
      <c r="H1360" s="187">
        <f>H1359-H1358</f>
        <v>-0.53962242725000209</v>
      </c>
      <c r="I1360" s="187"/>
      <c r="J1360" s="187">
        <f>J1359-J1358</f>
        <v>-0.5854467512500019</v>
      </c>
      <c r="K1360" s="187"/>
      <c r="L1360" s="187">
        <f>L1359-L1358</f>
        <v>-0.1674492772500038</v>
      </c>
      <c r="M1360" s="187"/>
      <c r="N1360" s="187">
        <f>N1359-N1358</f>
        <v>-0.10314233275000184</v>
      </c>
      <c r="O1360" s="187"/>
      <c r="P1360" s="187">
        <f>P1359-P1358</f>
        <v>-5.2912991975000239</v>
      </c>
      <c r="Q1360" s="187"/>
      <c r="R1360" s="187">
        <f>R1359-R1358</f>
        <v>-5.7962107400000065</v>
      </c>
      <c r="S1360" s="187"/>
      <c r="T1360" s="187">
        <f>T1359-T1358</f>
        <v>9.1889999999999361E-2</v>
      </c>
      <c r="V1360" s="16"/>
    </row>
    <row r="1361" spans="1:22" ht="21">
      <c r="D1361" s="16"/>
      <c r="F1361" s="201"/>
      <c r="G1361" s="201"/>
      <c r="H1361" s="187"/>
      <c r="I1361" s="187"/>
      <c r="J1361" s="187"/>
      <c r="K1361" s="187"/>
      <c r="L1361" s="187"/>
      <c r="M1361" s="187"/>
      <c r="N1361" s="187"/>
      <c r="O1361" s="187"/>
      <c r="P1361" s="187"/>
      <c r="Q1361" s="187"/>
      <c r="R1361" s="187"/>
      <c r="S1361" s="187"/>
      <c r="T1361" s="187"/>
      <c r="V1361" s="16"/>
    </row>
    <row r="1362" spans="1:22">
      <c r="D1362" s="16"/>
      <c r="E1362" s="16"/>
      <c r="F1362" s="231"/>
      <c r="G1362" s="231"/>
      <c r="H1362" s="231"/>
      <c r="I1362" s="231"/>
      <c r="J1362" s="231"/>
      <c r="K1362" s="231"/>
      <c r="L1362" s="231"/>
      <c r="M1362" s="231"/>
      <c r="N1362" s="231"/>
      <c r="O1362" s="231"/>
      <c r="P1362" s="231"/>
      <c r="Q1362" s="231"/>
      <c r="R1362" s="231"/>
      <c r="S1362" s="231"/>
      <c r="T1362" s="232"/>
      <c r="U1362" s="16"/>
      <c r="V1362" s="16"/>
    </row>
    <row r="1366" spans="1:22" ht="15" thickBot="1"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229"/>
      <c r="U1366" s="16"/>
      <c r="V1366" s="16"/>
    </row>
    <row r="1367" spans="1:22">
      <c r="D1367" s="16"/>
      <c r="E1367" s="84"/>
      <c r="F1367" s="85"/>
      <c r="G1367" s="197"/>
      <c r="H1367" s="85"/>
      <c r="I1367" s="197"/>
      <c r="J1367" s="85"/>
      <c r="K1367" s="197"/>
      <c r="L1367" s="85"/>
      <c r="M1367" s="197"/>
      <c r="N1367" s="85"/>
      <c r="O1367" s="197"/>
      <c r="P1367" s="85"/>
      <c r="Q1367" s="197"/>
      <c r="R1367" s="85"/>
      <c r="S1367" s="85"/>
      <c r="T1367" s="85"/>
      <c r="U1367" s="106"/>
      <c r="V1367" s="16"/>
    </row>
    <row r="1368" spans="1:22">
      <c r="D1368" s="16"/>
      <c r="E1368" s="86"/>
      <c r="F1368" s="1"/>
      <c r="H1368" s="1"/>
      <c r="J1368" s="1"/>
      <c r="L1368" s="1"/>
      <c r="N1368" s="1"/>
      <c r="P1368" s="1"/>
      <c r="R1368" s="1"/>
      <c r="T1368" s="1"/>
      <c r="U1368" s="107"/>
      <c r="V1368" s="16"/>
    </row>
    <row r="1369" spans="1:22" ht="34.799999999999997">
      <c r="D1369" s="16"/>
      <c r="E1369" s="86"/>
      <c r="F1369" s="1"/>
      <c r="H1369" s="328" t="s">
        <v>9</v>
      </c>
      <c r="I1369" s="328"/>
      <c r="J1369" s="328"/>
      <c r="K1369" s="328"/>
      <c r="L1369" s="328"/>
      <c r="M1369" s="328"/>
      <c r="N1369" s="328"/>
      <c r="O1369" s="328"/>
      <c r="P1369" s="328"/>
      <c r="Q1369" s="328"/>
      <c r="R1369" s="328"/>
      <c r="S1369" s="328"/>
      <c r="T1369" s="328"/>
      <c r="U1369" s="107"/>
      <c r="V1369" s="16"/>
    </row>
    <row r="1370" spans="1:22">
      <c r="D1370" s="16"/>
      <c r="E1370" s="86"/>
      <c r="F1370" s="1"/>
      <c r="H1370" s="1"/>
      <c r="J1370" s="1"/>
      <c r="L1370" s="1"/>
      <c r="N1370" s="1"/>
      <c r="P1370" s="1"/>
      <c r="R1370" s="1"/>
      <c r="T1370" s="1"/>
      <c r="U1370" s="107"/>
      <c r="V1370" s="16"/>
    </row>
    <row r="1371" spans="1:22">
      <c r="D1371" s="16"/>
      <c r="E1371" s="86"/>
      <c r="F1371" s="253" t="s">
        <v>10</v>
      </c>
      <c r="G1371" s="194"/>
      <c r="H1371" s="239" t="s">
        <v>3</v>
      </c>
      <c r="I1371" s="179"/>
      <c r="J1371" s="94" t="s">
        <v>11</v>
      </c>
      <c r="K1371" s="179"/>
      <c r="L1371" s="31" t="s">
        <v>12</v>
      </c>
      <c r="M1371" s="179"/>
      <c r="N1371" s="32" t="s">
        <v>13</v>
      </c>
      <c r="O1371" s="179"/>
      <c r="P1371" s="238" t="s">
        <v>14</v>
      </c>
      <c r="Q1371" s="179"/>
      <c r="R1371" s="99" t="s">
        <v>15</v>
      </c>
      <c r="S1371" s="29"/>
      <c r="T1371" s="56" t="s">
        <v>16</v>
      </c>
      <c r="U1371" s="107"/>
      <c r="V1371" s="16"/>
    </row>
    <row r="1372" spans="1:22">
      <c r="D1372" s="16"/>
      <c r="E1372" s="86"/>
      <c r="F1372" s="252">
        <v>45453</v>
      </c>
      <c r="G1372" s="244"/>
      <c r="H1372" s="245">
        <v>9694.5</v>
      </c>
      <c r="I1372" s="246"/>
      <c r="J1372" s="245">
        <v>2759</v>
      </c>
      <c r="K1372" s="246"/>
      <c r="L1372" s="245">
        <v>2515.5</v>
      </c>
      <c r="M1372" s="246"/>
      <c r="N1372" s="245">
        <v>2128</v>
      </c>
      <c r="O1372" s="246"/>
      <c r="P1372" s="245">
        <v>31700</v>
      </c>
      <c r="Q1372" s="246"/>
      <c r="R1372" s="245">
        <v>17835</v>
      </c>
      <c r="S1372" s="246"/>
      <c r="T1372" s="324">
        <v>5.2801999999999998</v>
      </c>
      <c r="U1372" s="107"/>
      <c r="V1372" s="16"/>
    </row>
    <row r="1373" spans="1:22">
      <c r="D1373" s="16"/>
      <c r="E1373" s="86"/>
      <c r="F1373" s="250">
        <f>F1372+1</f>
        <v>45454</v>
      </c>
      <c r="G1373" s="244"/>
      <c r="H1373" s="248">
        <v>9567</v>
      </c>
      <c r="I1373" s="246"/>
      <c r="J1373" s="248">
        <v>2727</v>
      </c>
      <c r="K1373" s="246"/>
      <c r="L1373" s="248">
        <v>2475</v>
      </c>
      <c r="M1373" s="246"/>
      <c r="N1373" s="248">
        <v>2122.5</v>
      </c>
      <c r="O1373" s="246"/>
      <c r="P1373" s="248">
        <v>31750</v>
      </c>
      <c r="Q1373" s="246"/>
      <c r="R1373" s="248">
        <v>17650</v>
      </c>
      <c r="S1373" s="246"/>
      <c r="T1373" s="325">
        <v>5.3666</v>
      </c>
      <c r="U1373" s="107"/>
      <c r="V1373" s="16"/>
    </row>
    <row r="1374" spans="1:22">
      <c r="A1374">
        <v>190</v>
      </c>
      <c r="B1374">
        <f>A1374*5%</f>
        <v>9.5</v>
      </c>
      <c r="C1374">
        <v>60</v>
      </c>
      <c r="D1374" s="16"/>
      <c r="E1374" s="86"/>
      <c r="F1374" s="250">
        <f>F1373+1</f>
        <v>45455</v>
      </c>
      <c r="G1374" s="244"/>
      <c r="H1374" s="248">
        <v>9697.5</v>
      </c>
      <c r="I1374" s="246"/>
      <c r="J1374" s="248">
        <v>2765</v>
      </c>
      <c r="K1374" s="246"/>
      <c r="L1374" s="248">
        <v>2476</v>
      </c>
      <c r="M1374" s="246"/>
      <c r="N1374" s="248">
        <v>2108</v>
      </c>
      <c r="O1374" s="246"/>
      <c r="P1374" s="248">
        <v>32750</v>
      </c>
      <c r="Q1374" s="246"/>
      <c r="R1374" s="248">
        <v>17525</v>
      </c>
      <c r="S1374" s="246"/>
      <c r="T1374" s="325">
        <v>5.3524000000000003</v>
      </c>
      <c r="U1374" s="107"/>
      <c r="V1374" s="16"/>
    </row>
    <row r="1375" spans="1:22">
      <c r="A1375">
        <v>190</v>
      </c>
      <c r="B1375">
        <f>A1375*5%</f>
        <v>9.5</v>
      </c>
      <c r="C1375">
        <v>60</v>
      </c>
      <c r="D1375" s="16"/>
      <c r="E1375" s="86"/>
      <c r="F1375" s="250">
        <f>F1374+1</f>
        <v>45456</v>
      </c>
      <c r="G1375" s="195"/>
      <c r="H1375" s="248">
        <v>9733</v>
      </c>
      <c r="I1375" s="246"/>
      <c r="J1375" s="248">
        <v>2809</v>
      </c>
      <c r="K1375" s="246"/>
      <c r="L1375" s="248">
        <v>2498</v>
      </c>
      <c r="M1375" s="246"/>
      <c r="N1375" s="248">
        <v>2111</v>
      </c>
      <c r="O1375" s="246"/>
      <c r="P1375" s="248">
        <v>33150</v>
      </c>
      <c r="Q1375" s="246"/>
      <c r="R1375" s="248">
        <v>17550</v>
      </c>
      <c r="S1375" s="246"/>
      <c r="T1375" s="325">
        <v>5.3891</v>
      </c>
      <c r="U1375" s="107"/>
      <c r="V1375" s="16"/>
    </row>
    <row r="1376" spans="1:22">
      <c r="A1376">
        <v>190</v>
      </c>
      <c r="B1376">
        <f>A1376*5%</f>
        <v>9.5</v>
      </c>
      <c r="C1376">
        <v>60</v>
      </c>
      <c r="D1376" s="16"/>
      <c r="E1376" s="86"/>
      <c r="F1376" s="250">
        <f>F1375+1</f>
        <v>45457</v>
      </c>
      <c r="G1376" s="195"/>
      <c r="H1376" s="297">
        <v>9650</v>
      </c>
      <c r="I1376" s="246"/>
      <c r="J1376" s="297">
        <v>2732</v>
      </c>
      <c r="K1376" s="246"/>
      <c r="L1376" s="297">
        <v>2465.5</v>
      </c>
      <c r="M1376" s="246"/>
      <c r="N1376" s="297">
        <v>2109</v>
      </c>
      <c r="O1376" s="246"/>
      <c r="P1376" s="297">
        <v>32410</v>
      </c>
      <c r="Q1376" s="246"/>
      <c r="R1376" s="297">
        <v>17275</v>
      </c>
      <c r="S1376" s="298"/>
      <c r="T1376" s="326">
        <v>5.3974000000000002</v>
      </c>
      <c r="U1376" s="107"/>
      <c r="V1376" s="16"/>
    </row>
    <row r="1377" spans="1:24">
      <c r="A1377">
        <v>190</v>
      </c>
      <c r="B1377">
        <f>A1377*5%</f>
        <v>9.5</v>
      </c>
      <c r="C1377">
        <v>60</v>
      </c>
      <c r="D1377" s="16"/>
      <c r="E1377" s="86"/>
      <c r="F1377" s="1"/>
      <c r="H1377" s="1"/>
      <c r="J1377" s="1"/>
      <c r="L1377" s="1"/>
      <c r="N1377" s="1"/>
      <c r="P1377" s="1"/>
      <c r="R1377" s="1"/>
      <c r="S1377" s="268"/>
      <c r="T1377" s="111"/>
      <c r="U1377" s="107"/>
      <c r="V1377" s="16"/>
    </row>
    <row r="1378" spans="1:24">
      <c r="A1378">
        <v>190</v>
      </c>
      <c r="B1378">
        <f>A1378*5%</f>
        <v>9.5</v>
      </c>
      <c r="C1378">
        <v>60</v>
      </c>
      <c r="D1378" s="16"/>
      <c r="E1378" s="86"/>
      <c r="F1378" s="236" t="s">
        <v>17</v>
      </c>
      <c r="G1378" s="263"/>
      <c r="H1378" s="233">
        <f>AVERAGE(H1372:H1376)</f>
        <v>9668.4</v>
      </c>
      <c r="I1378" s="221"/>
      <c r="J1378" s="233">
        <f>AVERAGE(J1372:J1376)</f>
        <v>2758.4</v>
      </c>
      <c r="K1378" s="221"/>
      <c r="L1378" s="233">
        <f>AVERAGE(L1372:L1376)</f>
        <v>2486</v>
      </c>
      <c r="M1378" s="221"/>
      <c r="N1378" s="233">
        <f>AVERAGE(N1372:N1376)</f>
        <v>2115.6999999999998</v>
      </c>
      <c r="O1378" s="221"/>
      <c r="P1378" s="233">
        <f>AVERAGE(P1372:P1376)</f>
        <v>32352</v>
      </c>
      <c r="Q1378" s="221"/>
      <c r="R1378" s="233">
        <f>AVERAGE(R1372:R1376)</f>
        <v>17567</v>
      </c>
      <c r="S1378" s="269"/>
      <c r="T1378" s="234">
        <f>AVERAGE(T1372:T1376)</f>
        <v>5.3571399999999993</v>
      </c>
      <c r="U1378" s="107"/>
      <c r="V1378" s="16"/>
      <c r="W1378">
        <f>T1378*T1386</f>
        <v>9.8996187789214277E-2</v>
      </c>
    </row>
    <row r="1379" spans="1:24">
      <c r="D1379" s="16"/>
      <c r="E1379" s="86"/>
      <c r="F1379" s="21"/>
      <c r="G1379" s="194"/>
      <c r="H1379" s="151"/>
      <c r="I1379" s="214"/>
      <c r="J1379" s="151"/>
      <c r="K1379" s="214"/>
      <c r="L1379" s="151"/>
      <c r="M1379" s="214"/>
      <c r="N1379" s="151"/>
      <c r="O1379" s="214"/>
      <c r="P1379" s="261"/>
      <c r="Q1379" s="214"/>
      <c r="R1379" s="151"/>
      <c r="S1379" s="269"/>
      <c r="T1379" s="254"/>
      <c r="U1379" s="107"/>
      <c r="V1379" s="16"/>
    </row>
    <row r="1380" spans="1:24" ht="15.6">
      <c r="D1380" s="16"/>
      <c r="E1380" s="86"/>
      <c r="F1380" s="237" t="s">
        <v>18</v>
      </c>
      <c r="G1380" s="202"/>
      <c r="H1380" s="235">
        <f>H1378*T1378*0.001</f>
        <v>51.79497237599999</v>
      </c>
      <c r="I1380" s="216"/>
      <c r="J1380" s="235">
        <f>J1378*T1378*0.001</f>
        <v>14.777134975999999</v>
      </c>
      <c r="K1380" s="216"/>
      <c r="L1380" s="235">
        <f>L1378*$T$1378*0.001</f>
        <v>13.317850039999998</v>
      </c>
      <c r="M1380" s="216"/>
      <c r="N1380" s="235">
        <f>N1378*$T$1378*0.001</f>
        <v>11.334101097999998</v>
      </c>
      <c r="O1380" s="216"/>
      <c r="P1380" s="235">
        <f>P1378*$T$1378*0.001</f>
        <v>173.31419327999998</v>
      </c>
      <c r="Q1380" s="216"/>
      <c r="R1380" s="235">
        <f>R1378*$T$1378*0.001</f>
        <v>94.108878379999993</v>
      </c>
      <c r="S1380" s="269"/>
      <c r="T1380" s="264"/>
      <c r="U1380" s="107"/>
      <c r="V1380" s="16"/>
    </row>
    <row r="1381" spans="1:24">
      <c r="D1381" s="16"/>
      <c r="E1381" s="86"/>
      <c r="F1381" s="21"/>
      <c r="G1381" s="312"/>
      <c r="H1381" s="254"/>
      <c r="I1381" s="264"/>
      <c r="J1381" s="254"/>
      <c r="K1381" s="264"/>
      <c r="L1381" s="254"/>
      <c r="M1381" s="264"/>
      <c r="N1381" s="254"/>
      <c r="O1381" s="264"/>
      <c r="P1381" s="254"/>
      <c r="Q1381" s="264"/>
      <c r="R1381" s="254"/>
      <c r="S1381" s="269"/>
      <c r="T1381" s="255"/>
      <c r="U1381" s="107"/>
      <c r="V1381" s="16"/>
    </row>
    <row r="1382" spans="1:24">
      <c r="D1382" s="16"/>
      <c r="E1382" s="86"/>
      <c r="F1382" s="256" t="s">
        <v>19</v>
      </c>
      <c r="G1382" s="311"/>
      <c r="H1382" s="257">
        <f>H1343</f>
        <v>51.950323403999995</v>
      </c>
      <c r="I1382" s="265"/>
      <c r="J1382" s="257">
        <f>J1343</f>
        <v>15.040798429999999</v>
      </c>
      <c r="K1382" s="265"/>
      <c r="L1382" s="257">
        <f>L1343</f>
        <v>13.644810353999997</v>
      </c>
      <c r="M1382" s="265"/>
      <c r="N1382" s="257">
        <f>N1343</f>
        <v>11.542412336</v>
      </c>
      <c r="O1382" s="265"/>
      <c r="P1382" s="257">
        <f>P1343</f>
        <v>168.29704023999997</v>
      </c>
      <c r="Q1382" s="265"/>
      <c r="R1382" s="257">
        <f>R1343</f>
        <v>97.461428259999991</v>
      </c>
      <c r="S1382" s="257">
        <f>S1342</f>
        <v>0</v>
      </c>
      <c r="T1382" s="258">
        <f>T1341</f>
        <v>5.2599399999999994</v>
      </c>
      <c r="U1382" s="107"/>
      <c r="V1382" s="16"/>
      <c r="W1382" s="136">
        <f>T1382*T1386</f>
        <v>9.7199999999999953E-2</v>
      </c>
    </row>
    <row r="1383" spans="1:24" ht="15" thickBot="1">
      <c r="A1383">
        <v>4500</v>
      </c>
      <c r="B1383">
        <v>3000</v>
      </c>
      <c r="C1383">
        <f>A1383/B1383</f>
        <v>1.5</v>
      </c>
      <c r="D1383" s="16"/>
      <c r="E1383" s="86"/>
      <c r="F1383" s="21"/>
      <c r="G1383" s="194"/>
      <c r="H1383" s="254"/>
      <c r="I1383" s="264"/>
      <c r="J1383" s="254"/>
      <c r="K1383" s="264"/>
      <c r="L1383" s="254"/>
      <c r="M1383" s="264"/>
      <c r="N1383" s="254"/>
      <c r="O1383" s="264"/>
      <c r="P1383" s="254"/>
      <c r="Q1383" s="264"/>
      <c r="R1383" s="254"/>
      <c r="S1383" s="270"/>
      <c r="T1383" s="254"/>
      <c r="U1383" s="107"/>
      <c r="V1383" s="16"/>
      <c r="X1383" s="136">
        <f>T1382/T1378</f>
        <v>0.98185599032319482</v>
      </c>
    </row>
    <row r="1384" spans="1:24" ht="15" thickBot="1">
      <c r="D1384" s="16"/>
      <c r="E1384" s="86"/>
      <c r="F1384" s="259" t="s">
        <v>44</v>
      </c>
      <c r="G1384" s="194"/>
      <c r="H1384" s="260">
        <f>(H1343-H1345)/H1345</f>
        <v>-1.0280491219877327E-2</v>
      </c>
      <c r="I1384" s="321"/>
      <c r="J1384" s="260">
        <f>(J1343-J1345)/J1345</f>
        <v>-3.7465606385882255E-2</v>
      </c>
      <c r="K1384" s="321"/>
      <c r="L1384" s="260">
        <f>(L1343-L1345)/L1345</f>
        <v>-1.2123235569012378E-2</v>
      </c>
      <c r="M1384" s="321"/>
      <c r="N1384" s="260">
        <f>(N1343-N1345)/N1345</f>
        <v>-8.8567986398086114E-3</v>
      </c>
      <c r="O1384" s="321"/>
      <c r="P1384" s="260">
        <f>(P1343-P1345)/P1345</f>
        <v>-3.0481881528713752E-2</v>
      </c>
      <c r="Q1384" s="321"/>
      <c r="R1384" s="260">
        <f>(R1343-R1345)/R1345</f>
        <v>-5.6133481223602323E-2</v>
      </c>
      <c r="S1384" s="322"/>
      <c r="T1384" s="320">
        <f>(T1378-T1382)/T1382</f>
        <v>1.8479298242945731E-2</v>
      </c>
      <c r="U1384" s="107"/>
      <c r="V1384" s="16"/>
    </row>
    <row r="1385" spans="1:24" ht="15" thickBot="1">
      <c r="D1385" s="16"/>
      <c r="E1385" s="86"/>
      <c r="F1385" s="29"/>
      <c r="G1385" s="179"/>
      <c r="H1385" s="327"/>
      <c r="I1385" s="217"/>
      <c r="J1385" s="327"/>
      <c r="K1385" s="217"/>
      <c r="L1385" s="327"/>
      <c r="M1385" s="217"/>
      <c r="N1385" s="327"/>
      <c r="O1385" s="217"/>
      <c r="P1385" s="327"/>
      <c r="Q1385" s="217"/>
      <c r="R1385" s="327"/>
      <c r="S1385" s="271"/>
      <c r="T1385" s="143"/>
      <c r="U1385" s="107"/>
      <c r="V1385" s="16"/>
    </row>
    <row r="1386" spans="1:24" ht="15" thickBot="1">
      <c r="D1386" s="16"/>
      <c r="E1386" s="86"/>
      <c r="F1386" s="176" t="s">
        <v>26</v>
      </c>
      <c r="G1386" s="179"/>
      <c r="H1386" s="177">
        <f>(H1380-H1382)/H1382</f>
        <v>-2.9903765332102619E-3</v>
      </c>
      <c r="I1386" s="188"/>
      <c r="J1386" s="177">
        <f>(J1380-J1382)/J1382</f>
        <v>-1.7529884149906767E-2</v>
      </c>
      <c r="K1386" s="188"/>
      <c r="L1386" s="177">
        <f>(L1380-L1382)/L1382</f>
        <v>-2.3962246855570999E-2</v>
      </c>
      <c r="M1386" s="188"/>
      <c r="N1386" s="177">
        <f>(N1380-N1382)/N1382</f>
        <v>-1.8047461131698913E-2</v>
      </c>
      <c r="O1386" s="188"/>
      <c r="P1386" s="177">
        <f>(P1380-P1382)/P1382</f>
        <v>2.9811296935735178E-2</v>
      </c>
      <c r="Q1386" s="188"/>
      <c r="R1386" s="177">
        <f>(R1380-R1382)/R1382</f>
        <v>-3.4398735375150945E-2</v>
      </c>
      <c r="S1386" s="272"/>
      <c r="T1386" s="178">
        <f>(T1378-T1382)/T1382</f>
        <v>1.8479298242945731E-2</v>
      </c>
      <c r="U1386" s="107"/>
      <c r="V1386" s="16"/>
    </row>
    <row r="1387" spans="1:24" ht="15" thickBot="1">
      <c r="D1387" s="16"/>
      <c r="E1387" s="86"/>
      <c r="F1387" s="1"/>
      <c r="H1387" s="144"/>
      <c r="I1387" s="215"/>
      <c r="J1387" s="144"/>
      <c r="K1387" s="215"/>
      <c r="L1387" s="144"/>
      <c r="M1387" s="215"/>
      <c r="N1387" s="144"/>
      <c r="O1387" s="215"/>
      <c r="P1387" s="144"/>
      <c r="Q1387" s="215"/>
      <c r="R1387" s="144"/>
      <c r="S1387" s="271"/>
      <c r="T1387" s="144"/>
      <c r="U1387" s="107"/>
      <c r="V1387" s="16"/>
    </row>
    <row r="1388" spans="1:24" ht="21.6" thickBot="1">
      <c r="D1388" s="230"/>
      <c r="E1388" s="183"/>
      <c r="F1388" s="184" t="s">
        <v>40</v>
      </c>
      <c r="G1388" s="182"/>
      <c r="H1388" s="305">
        <f>H1380-H1382</f>
        <v>-0.15535102800000544</v>
      </c>
      <c r="I1388" s="306"/>
      <c r="J1388" s="305">
        <f>J1380-J1382</f>
        <v>-0.26366345399999958</v>
      </c>
      <c r="K1388" s="306"/>
      <c r="L1388" s="305">
        <f>L1380-L1382</f>
        <v>-0.32696031399999903</v>
      </c>
      <c r="M1388" s="306"/>
      <c r="N1388" s="305">
        <f>N1380-N1382</f>
        <v>-0.20831123800000206</v>
      </c>
      <c r="O1388" s="306"/>
      <c r="P1388" s="305">
        <f>P1380-P1382</f>
        <v>5.0171530400000108</v>
      </c>
      <c r="Q1388" s="306"/>
      <c r="R1388" s="305">
        <f>R1380-R1382</f>
        <v>-3.352549879999998</v>
      </c>
      <c r="S1388" s="307"/>
      <c r="T1388" s="305">
        <f>T1378-T1382</f>
        <v>9.7199999999999953E-2</v>
      </c>
      <c r="U1388" s="186"/>
      <c r="V1388" s="230"/>
    </row>
    <row r="1389" spans="1:24">
      <c r="D1389" s="16"/>
      <c r="E1389" s="86"/>
      <c r="F1389" s="179"/>
      <c r="H1389" s="180"/>
      <c r="I1389" s="180"/>
      <c r="J1389" s="180"/>
      <c r="K1389" s="180"/>
      <c r="L1389" s="180"/>
      <c r="M1389" s="180"/>
      <c r="N1389" s="180"/>
      <c r="O1389" s="180"/>
      <c r="P1389" s="180"/>
      <c r="Q1389" s="180"/>
      <c r="R1389" s="180"/>
      <c r="S1389" s="274"/>
      <c r="T1389" s="180"/>
      <c r="U1389" s="107"/>
      <c r="V1389" s="16"/>
    </row>
    <row r="1390" spans="1:24">
      <c r="D1390" s="16"/>
      <c r="E1390" s="86"/>
      <c r="F1390" s="29"/>
      <c r="H1390" s="323"/>
      <c r="I1390" s="180"/>
      <c r="J1390" s="159"/>
      <c r="K1390" s="180"/>
      <c r="L1390" s="159"/>
      <c r="M1390" s="180"/>
      <c r="N1390" s="159"/>
      <c r="O1390" s="180"/>
      <c r="P1390" s="159"/>
      <c r="Q1390" s="180"/>
      <c r="R1390" s="159"/>
      <c r="S1390" s="159"/>
      <c r="T1390" s="159"/>
      <c r="U1390" s="107"/>
      <c r="V1390" s="16"/>
    </row>
    <row r="1391" spans="1:24" ht="18">
      <c r="D1391" s="16"/>
      <c r="E1391" s="134"/>
      <c r="F1391" s="275" t="s">
        <v>36</v>
      </c>
      <c r="G1391" s="276"/>
      <c r="H1391" s="277">
        <f>AVERAGE(H1335:H1339,H1372:H1376)</f>
        <v>9772.5</v>
      </c>
      <c r="I1391" s="277"/>
      <c r="J1391" s="277">
        <f>AVERAGE(J1335:J1339,J1372:J1376)</f>
        <v>2808.95</v>
      </c>
      <c r="K1391" s="277"/>
      <c r="L1391" s="277">
        <f t="shared" ref="L1391:T1391" si="13">AVERAGE(L1335:L1339,L1372:L1376)</f>
        <v>2540.0500000000002</v>
      </c>
      <c r="M1391" s="277" t="e">
        <f t="shared" si="13"/>
        <v>#DIV/0!</v>
      </c>
      <c r="N1391" s="277">
        <f t="shared" si="13"/>
        <v>2155.0500000000002</v>
      </c>
      <c r="O1391" s="277" t="e">
        <f t="shared" si="13"/>
        <v>#DIV/0!</v>
      </c>
      <c r="P1391" s="277">
        <f t="shared" si="13"/>
        <v>32174</v>
      </c>
      <c r="Q1391" s="277" t="e">
        <f t="shared" si="13"/>
        <v>#DIV/0!</v>
      </c>
      <c r="R1391" s="277">
        <f t="shared" si="13"/>
        <v>18048</v>
      </c>
      <c r="S1391" s="277" t="e">
        <f t="shared" si="13"/>
        <v>#DIV/0!</v>
      </c>
      <c r="T1391" s="303">
        <f t="shared" si="13"/>
        <v>5.3085399999999998</v>
      </c>
      <c r="U1391" s="135"/>
      <c r="V1391" s="16"/>
      <c r="W1391">
        <f>T1382/T1391</f>
        <v>0.9908449404167623</v>
      </c>
    </row>
    <row r="1392" spans="1:24">
      <c r="D1392" s="16"/>
      <c r="E1392" s="1"/>
      <c r="F1392" s="1"/>
      <c r="H1392" s="1"/>
      <c r="J1392" s="1"/>
      <c r="L1392" s="1"/>
      <c r="N1392" s="1"/>
      <c r="P1392" s="1"/>
      <c r="R1392" s="1"/>
      <c r="T1392" s="1"/>
      <c r="U1392" s="1"/>
      <c r="V1392" s="16"/>
    </row>
    <row r="1393" spans="4:22" ht="15" thickBot="1">
      <c r="D1393" s="16"/>
      <c r="T1393" s="174"/>
      <c r="V1393" s="16"/>
    </row>
    <row r="1394" spans="4:22" ht="15" thickBot="1">
      <c r="D1394" s="16"/>
      <c r="F1394" s="280" t="s">
        <v>42</v>
      </c>
      <c r="G1394" s="281"/>
      <c r="H1394" s="281" t="s">
        <v>3</v>
      </c>
      <c r="I1394" s="281"/>
      <c r="J1394" s="281" t="s">
        <v>11</v>
      </c>
      <c r="K1394" s="281"/>
      <c r="L1394" s="281" t="s">
        <v>12</v>
      </c>
      <c r="M1394" s="281"/>
      <c r="N1394" s="281" t="s">
        <v>13</v>
      </c>
      <c r="O1394" s="281"/>
      <c r="P1394" s="281" t="s">
        <v>14</v>
      </c>
      <c r="Q1394" s="281"/>
      <c r="R1394" s="281" t="s">
        <v>15</v>
      </c>
      <c r="S1394" s="281"/>
      <c r="T1394" s="282" t="s">
        <v>16</v>
      </c>
      <c r="V1394" s="16"/>
    </row>
    <row r="1395" spans="4:22">
      <c r="D1395" s="16"/>
      <c r="E1395" s="1"/>
      <c r="F1395" s="283" t="s">
        <v>19</v>
      </c>
      <c r="G1395" s="284"/>
      <c r="H1395" s="285">
        <f t="shared" ref="H1395:T1395" si="14">H1382</f>
        <v>51.950323403999995</v>
      </c>
      <c r="I1395" s="285">
        <f t="shared" si="14"/>
        <v>0</v>
      </c>
      <c r="J1395" s="285">
        <f t="shared" si="14"/>
        <v>15.040798429999999</v>
      </c>
      <c r="K1395" s="285">
        <f t="shared" si="14"/>
        <v>0</v>
      </c>
      <c r="L1395" s="285">
        <f t="shared" si="14"/>
        <v>13.644810353999997</v>
      </c>
      <c r="M1395" s="285">
        <f t="shared" si="14"/>
        <v>0</v>
      </c>
      <c r="N1395" s="285">
        <f t="shared" si="14"/>
        <v>11.542412336</v>
      </c>
      <c r="O1395" s="285">
        <f t="shared" si="14"/>
        <v>0</v>
      </c>
      <c r="P1395" s="285">
        <f t="shared" si="14"/>
        <v>168.29704023999997</v>
      </c>
      <c r="Q1395" s="285">
        <f t="shared" si="14"/>
        <v>0</v>
      </c>
      <c r="R1395" s="285">
        <f t="shared" si="14"/>
        <v>97.461428259999991</v>
      </c>
      <c r="S1395" s="285">
        <f t="shared" si="14"/>
        <v>0</v>
      </c>
      <c r="T1395" s="310">
        <f t="shared" si="14"/>
        <v>5.2599399999999994</v>
      </c>
      <c r="U1395" s="1"/>
      <c r="V1395" s="16"/>
    </row>
    <row r="1396" spans="4:22" ht="15.6">
      <c r="D1396" s="16"/>
      <c r="E1396" s="1"/>
      <c r="F1396" s="288" t="s">
        <v>41</v>
      </c>
      <c r="G1396" s="289"/>
      <c r="H1396" s="290">
        <f t="shared" ref="H1396:S1396" si="15">H1380</f>
        <v>51.79497237599999</v>
      </c>
      <c r="I1396" s="290">
        <f t="shared" si="15"/>
        <v>0</v>
      </c>
      <c r="J1396" s="290">
        <f t="shared" si="15"/>
        <v>14.777134975999999</v>
      </c>
      <c r="K1396" s="290">
        <f t="shared" si="15"/>
        <v>0</v>
      </c>
      <c r="L1396" s="290">
        <f t="shared" si="15"/>
        <v>13.317850039999998</v>
      </c>
      <c r="M1396" s="290">
        <f t="shared" si="15"/>
        <v>0</v>
      </c>
      <c r="N1396" s="290">
        <f t="shared" si="15"/>
        <v>11.334101097999998</v>
      </c>
      <c r="O1396" s="290">
        <f t="shared" si="15"/>
        <v>0</v>
      </c>
      <c r="P1396" s="290">
        <f t="shared" si="15"/>
        <v>173.31419327999998</v>
      </c>
      <c r="Q1396" s="290">
        <f t="shared" si="15"/>
        <v>0</v>
      </c>
      <c r="R1396" s="290">
        <f t="shared" si="15"/>
        <v>94.108878379999993</v>
      </c>
      <c r="S1396" s="290">
        <f t="shared" si="15"/>
        <v>0</v>
      </c>
      <c r="T1396" s="309">
        <f>T1378</f>
        <v>5.3571399999999993</v>
      </c>
      <c r="U1396" s="1"/>
      <c r="V1396" s="16"/>
    </row>
    <row r="1397" spans="4:22" ht="21">
      <c r="D1397" s="16"/>
      <c r="F1397" s="201" t="s">
        <v>45</v>
      </c>
      <c r="G1397" s="201"/>
      <c r="H1397" s="187">
        <f>H1396-H1395</f>
        <v>-0.15535102800000544</v>
      </c>
      <c r="I1397" s="187"/>
      <c r="J1397" s="187">
        <f>J1396-J1395</f>
        <v>-0.26366345399999958</v>
      </c>
      <c r="K1397" s="187"/>
      <c r="L1397" s="187">
        <f>L1396-L1395</f>
        <v>-0.32696031399999903</v>
      </c>
      <c r="M1397" s="187"/>
      <c r="N1397" s="187">
        <f>N1396-N1395</f>
        <v>-0.20831123800000206</v>
      </c>
      <c r="O1397" s="187"/>
      <c r="P1397" s="187">
        <f>P1396-P1395</f>
        <v>5.0171530400000108</v>
      </c>
      <c r="Q1397" s="187"/>
      <c r="R1397" s="187">
        <f>R1396-R1395</f>
        <v>-3.352549879999998</v>
      </c>
      <c r="S1397" s="187"/>
      <c r="T1397" s="187">
        <f>T1396-T1395</f>
        <v>9.7199999999999953E-2</v>
      </c>
      <c r="V1397" s="16"/>
    </row>
    <row r="1398" spans="4:22" ht="21">
      <c r="D1398" s="16"/>
      <c r="F1398" s="201"/>
      <c r="G1398" s="201"/>
      <c r="H1398" s="187"/>
      <c r="I1398" s="187"/>
      <c r="J1398" s="187"/>
      <c r="K1398" s="187"/>
      <c r="L1398" s="187"/>
      <c r="M1398" s="187"/>
      <c r="N1398" s="187"/>
      <c r="O1398" s="187"/>
      <c r="P1398" s="187"/>
      <c r="Q1398" s="187"/>
      <c r="R1398" s="187"/>
      <c r="S1398" s="187"/>
      <c r="T1398" s="187"/>
      <c r="V1398" s="16"/>
    </row>
    <row r="1399" spans="4:22">
      <c r="D1399" s="16"/>
      <c r="E1399" s="16"/>
      <c r="F1399" s="231"/>
      <c r="G1399" s="231"/>
      <c r="H1399" s="231"/>
      <c r="I1399" s="231"/>
      <c r="J1399" s="231"/>
      <c r="K1399" s="231"/>
      <c r="L1399" s="231"/>
      <c r="M1399" s="231"/>
      <c r="N1399" s="231"/>
      <c r="O1399" s="231"/>
      <c r="P1399" s="231"/>
      <c r="Q1399" s="231"/>
      <c r="R1399" s="231"/>
      <c r="S1399" s="231"/>
      <c r="T1399" s="232"/>
      <c r="U1399" s="16"/>
      <c r="V1399" s="16"/>
    </row>
    <row r="1403" spans="4:22" ht="15" thickBot="1"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229"/>
      <c r="U1403" s="16"/>
      <c r="V1403" s="16"/>
    </row>
    <row r="1404" spans="4:22">
      <c r="D1404" s="16"/>
      <c r="E1404" s="84"/>
      <c r="F1404" s="85"/>
      <c r="G1404" s="197"/>
      <c r="H1404" s="85"/>
      <c r="I1404" s="197"/>
      <c r="J1404" s="85"/>
      <c r="K1404" s="197"/>
      <c r="L1404" s="85"/>
      <c r="M1404" s="197"/>
      <c r="N1404" s="85"/>
      <c r="O1404" s="197"/>
      <c r="P1404" s="85"/>
      <c r="Q1404" s="197"/>
      <c r="R1404" s="85"/>
      <c r="S1404" s="85"/>
      <c r="T1404" s="85"/>
      <c r="U1404" s="106"/>
      <c r="V1404" s="16"/>
    </row>
    <row r="1405" spans="4:22">
      <c r="D1405" s="16"/>
      <c r="E1405" s="86"/>
      <c r="F1405" s="1"/>
      <c r="H1405" s="1"/>
      <c r="J1405" s="1"/>
      <c r="L1405" s="1"/>
      <c r="N1405" s="1"/>
      <c r="P1405" s="1"/>
      <c r="R1405" s="1"/>
      <c r="T1405" s="1"/>
      <c r="U1405" s="107"/>
      <c r="V1405" s="16"/>
    </row>
    <row r="1406" spans="4:22" ht="34.799999999999997">
      <c r="D1406" s="16"/>
      <c r="E1406" s="86"/>
      <c r="F1406" s="1"/>
      <c r="H1406" s="328" t="s">
        <v>9</v>
      </c>
      <c r="I1406" s="328"/>
      <c r="J1406" s="328"/>
      <c r="K1406" s="328"/>
      <c r="L1406" s="328"/>
      <c r="M1406" s="328"/>
      <c r="N1406" s="328"/>
      <c r="O1406" s="328"/>
      <c r="P1406" s="328"/>
      <c r="Q1406" s="328"/>
      <c r="R1406" s="328"/>
      <c r="S1406" s="328"/>
      <c r="T1406" s="328"/>
      <c r="U1406" s="107"/>
      <c r="V1406" s="16"/>
    </row>
    <row r="1407" spans="4:22">
      <c r="D1407" s="16"/>
      <c r="E1407" s="86"/>
      <c r="F1407" s="1"/>
      <c r="H1407" s="1"/>
      <c r="J1407" s="1"/>
      <c r="L1407" s="1"/>
      <c r="N1407" s="1"/>
      <c r="P1407" s="1"/>
      <c r="R1407" s="1"/>
      <c r="T1407" s="1"/>
      <c r="U1407" s="107"/>
      <c r="V1407" s="16"/>
    </row>
    <row r="1408" spans="4:22">
      <c r="D1408" s="16"/>
      <c r="E1408" s="86"/>
      <c r="F1408" s="253" t="s">
        <v>10</v>
      </c>
      <c r="G1408" s="194"/>
      <c r="H1408" s="239" t="s">
        <v>3</v>
      </c>
      <c r="I1408" s="179"/>
      <c r="J1408" s="94" t="s">
        <v>11</v>
      </c>
      <c r="K1408" s="179"/>
      <c r="L1408" s="31" t="s">
        <v>12</v>
      </c>
      <c r="M1408" s="179"/>
      <c r="N1408" s="32" t="s">
        <v>13</v>
      </c>
      <c r="O1408" s="179"/>
      <c r="P1408" s="238" t="s">
        <v>14</v>
      </c>
      <c r="Q1408" s="179"/>
      <c r="R1408" s="99" t="s">
        <v>15</v>
      </c>
      <c r="S1408" s="29"/>
      <c r="T1408" s="56" t="s">
        <v>16</v>
      </c>
      <c r="U1408" s="107"/>
      <c r="V1408" s="16"/>
    </row>
    <row r="1409" spans="4:22">
      <c r="D1409" s="16"/>
      <c r="E1409" s="86"/>
      <c r="F1409" s="252">
        <v>45460</v>
      </c>
      <c r="G1409" s="244"/>
      <c r="H1409" s="245">
        <v>9477</v>
      </c>
      <c r="I1409" s="246"/>
      <c r="J1409" s="245">
        <v>2757</v>
      </c>
      <c r="K1409" s="246"/>
      <c r="L1409" s="245">
        <v>2420.5</v>
      </c>
      <c r="M1409" s="246"/>
      <c r="N1409" s="245">
        <v>2105</v>
      </c>
      <c r="O1409" s="246"/>
      <c r="P1409" s="245">
        <v>31800</v>
      </c>
      <c r="Q1409" s="246"/>
      <c r="R1409" s="245">
        <v>17080</v>
      </c>
      <c r="S1409" s="246"/>
      <c r="T1409" s="324">
        <v>5.3630000000000004</v>
      </c>
      <c r="U1409" s="107"/>
      <c r="V1409" s="16"/>
    </row>
    <row r="1410" spans="4:22">
      <c r="D1410" s="16"/>
      <c r="E1410" s="86"/>
      <c r="F1410" s="250">
        <f>F1409+1</f>
        <v>45461</v>
      </c>
      <c r="G1410" s="244"/>
      <c r="H1410" s="248">
        <v>9426</v>
      </c>
      <c r="I1410" s="246"/>
      <c r="J1410" s="248">
        <v>2732</v>
      </c>
      <c r="K1410" s="246"/>
      <c r="L1410" s="248">
        <v>2427.5</v>
      </c>
      <c r="M1410" s="246"/>
      <c r="N1410" s="248">
        <v>2107</v>
      </c>
      <c r="O1410" s="246"/>
      <c r="P1410" s="248">
        <v>31775</v>
      </c>
      <c r="Q1410" s="246"/>
      <c r="R1410" s="248">
        <v>16990</v>
      </c>
      <c r="S1410" s="246"/>
      <c r="T1410" s="325">
        <v>5.4130000000000003</v>
      </c>
      <c r="U1410" s="107"/>
      <c r="V1410" s="16"/>
    </row>
    <row r="1411" spans="4:22">
      <c r="D1411" s="16"/>
      <c r="E1411" s="86"/>
      <c r="F1411" s="250">
        <f>F1410+1</f>
        <v>45462</v>
      </c>
      <c r="G1411" s="244"/>
      <c r="H1411" s="248">
        <v>9652</v>
      </c>
      <c r="I1411" s="246"/>
      <c r="J1411" s="248">
        <v>2817</v>
      </c>
      <c r="K1411" s="246"/>
      <c r="L1411" s="248">
        <v>2445</v>
      </c>
      <c r="M1411" s="246"/>
      <c r="N1411" s="248">
        <v>2189</v>
      </c>
      <c r="O1411" s="246"/>
      <c r="P1411" s="248">
        <v>32150</v>
      </c>
      <c r="Q1411" s="246"/>
      <c r="R1411" s="248">
        <v>17025</v>
      </c>
      <c r="S1411" s="246"/>
      <c r="T1411" s="325">
        <v>5.4074</v>
      </c>
      <c r="U1411" s="107"/>
      <c r="V1411" s="16"/>
    </row>
    <row r="1412" spans="4:22">
      <c r="D1412" s="16"/>
      <c r="E1412" s="86"/>
      <c r="F1412" s="250">
        <f>F1411+1</f>
        <v>45463</v>
      </c>
      <c r="G1412" s="195"/>
      <c r="H1412" s="248">
        <v>9648</v>
      </c>
      <c r="I1412" s="246"/>
      <c r="J1412" s="248">
        <v>2811.5</v>
      </c>
      <c r="K1412" s="246"/>
      <c r="L1412" s="248">
        <v>2461</v>
      </c>
      <c r="M1412" s="246"/>
      <c r="N1412" s="248">
        <v>2138</v>
      </c>
      <c r="O1412" s="246"/>
      <c r="P1412" s="248">
        <v>32575</v>
      </c>
      <c r="Q1412" s="246"/>
      <c r="R1412" s="248">
        <v>17140</v>
      </c>
      <c r="S1412" s="246"/>
      <c r="T1412" s="325">
        <v>5.4646999999999997</v>
      </c>
      <c r="U1412" s="107"/>
      <c r="V1412" s="16"/>
    </row>
    <row r="1413" spans="4:22">
      <c r="D1413" s="16"/>
      <c r="E1413" s="86"/>
      <c r="F1413" s="251">
        <f>F1412+1</f>
        <v>45464</v>
      </c>
      <c r="G1413" s="195"/>
      <c r="H1413" s="297">
        <v>9563</v>
      </c>
      <c r="I1413" s="246"/>
      <c r="J1413" s="297">
        <v>2786</v>
      </c>
      <c r="K1413" s="246"/>
      <c r="L1413" s="297">
        <v>2452.5</v>
      </c>
      <c r="M1413" s="246"/>
      <c r="N1413" s="297">
        <v>2145</v>
      </c>
      <c r="O1413" s="246"/>
      <c r="P1413" s="297">
        <v>32650</v>
      </c>
      <c r="Q1413" s="246"/>
      <c r="R1413" s="297">
        <v>16935</v>
      </c>
      <c r="S1413" s="298"/>
      <c r="T1413" s="326">
        <v>5.4253999999999998</v>
      </c>
      <c r="U1413" s="107"/>
      <c r="V1413" s="16"/>
    </row>
    <row r="1414" spans="4:22">
      <c r="D1414" s="16"/>
      <c r="E1414" s="86"/>
      <c r="F1414" s="1"/>
      <c r="H1414" s="1"/>
      <c r="J1414" s="1"/>
      <c r="L1414" s="1"/>
      <c r="N1414" s="1"/>
      <c r="P1414" s="1"/>
      <c r="R1414" s="1"/>
      <c r="S1414" s="268"/>
      <c r="T1414" s="111"/>
      <c r="U1414" s="107"/>
      <c r="V1414" s="16"/>
    </row>
    <row r="1415" spans="4:22">
      <c r="D1415" s="16"/>
      <c r="E1415" s="86"/>
      <c r="F1415" s="236" t="s">
        <v>17</v>
      </c>
      <c r="G1415" s="263"/>
      <c r="H1415" s="233">
        <f>AVERAGE(H1409:H1413)</f>
        <v>9553.2000000000007</v>
      </c>
      <c r="I1415" s="221"/>
      <c r="J1415" s="233">
        <f>AVERAGE(J1409:J1413)</f>
        <v>2780.7</v>
      </c>
      <c r="K1415" s="221"/>
      <c r="L1415" s="233">
        <f>AVERAGE(L1409:L1413)</f>
        <v>2441.3000000000002</v>
      </c>
      <c r="M1415" s="221"/>
      <c r="N1415" s="233">
        <f>AVERAGE(N1409:N1413)</f>
        <v>2136.8000000000002</v>
      </c>
      <c r="O1415" s="221"/>
      <c r="P1415" s="233">
        <f>AVERAGE(P1409:P1413)</f>
        <v>32190</v>
      </c>
      <c r="Q1415" s="221"/>
      <c r="R1415" s="233">
        <f>AVERAGE(R1409:R1413)</f>
        <v>17034</v>
      </c>
      <c r="S1415" s="269"/>
      <c r="T1415" s="234">
        <f>AVERAGE(T1409:T1413)</f>
        <v>5.4146999999999998</v>
      </c>
      <c r="U1415" s="107"/>
      <c r="V1415" s="16"/>
    </row>
    <row r="1416" spans="4:22">
      <c r="D1416" s="16"/>
      <c r="E1416" s="86"/>
      <c r="F1416" s="21"/>
      <c r="G1416" s="194"/>
      <c r="H1416" s="151"/>
      <c r="I1416" s="214"/>
      <c r="J1416" s="151"/>
      <c r="K1416" s="214"/>
      <c r="L1416" s="151"/>
      <c r="M1416" s="214"/>
      <c r="N1416" s="151"/>
      <c r="O1416" s="214"/>
      <c r="P1416" s="261"/>
      <c r="Q1416" s="214"/>
      <c r="R1416" s="151"/>
      <c r="S1416" s="269"/>
      <c r="T1416" s="254"/>
      <c r="U1416" s="107"/>
      <c r="V1416" s="16"/>
    </row>
    <row r="1417" spans="4:22" ht="15.6">
      <c r="D1417" s="16"/>
      <c r="E1417" s="86"/>
      <c r="F1417" s="237" t="s">
        <v>18</v>
      </c>
      <c r="G1417" s="202"/>
      <c r="H1417" s="235">
        <f>H1415*T1415*0.001</f>
        <v>51.727712040000007</v>
      </c>
      <c r="I1417" s="216"/>
      <c r="J1417" s="235">
        <f>J1415*T1415*0.001</f>
        <v>15.056656289999999</v>
      </c>
      <c r="K1417" s="216"/>
      <c r="L1417" s="235">
        <f>L1415*$T$1415*0.001</f>
        <v>13.21890711</v>
      </c>
      <c r="M1417" s="216"/>
      <c r="N1417" s="235">
        <f>N1415*$T$1415*0.001</f>
        <v>11.57013096</v>
      </c>
      <c r="O1417" s="216"/>
      <c r="P1417" s="235">
        <f>P1415*$T$1415*0.001</f>
        <v>174.299193</v>
      </c>
      <c r="Q1417" s="216"/>
      <c r="R1417" s="235">
        <f>R1415*$T$1415*0.001</f>
        <v>92.233999799999992</v>
      </c>
      <c r="S1417" s="269"/>
      <c r="T1417" s="264"/>
      <c r="U1417" s="107"/>
      <c r="V1417" s="16"/>
    </row>
    <row r="1418" spans="4:22">
      <c r="D1418" s="16"/>
      <c r="E1418" s="86"/>
      <c r="F1418" s="21"/>
      <c r="G1418" s="312"/>
      <c r="H1418" s="254"/>
      <c r="I1418" s="264"/>
      <c r="J1418" s="254"/>
      <c r="K1418" s="264"/>
      <c r="L1418" s="254"/>
      <c r="M1418" s="264"/>
      <c r="N1418" s="254"/>
      <c r="O1418" s="264"/>
      <c r="P1418" s="254"/>
      <c r="Q1418" s="264"/>
      <c r="R1418" s="254"/>
      <c r="S1418" s="269"/>
      <c r="T1418" s="255"/>
      <c r="U1418" s="107"/>
      <c r="V1418" s="16"/>
    </row>
    <row r="1419" spans="4:22">
      <c r="D1419" s="16"/>
      <c r="E1419" s="86"/>
      <c r="F1419" s="256" t="s">
        <v>19</v>
      </c>
      <c r="G1419" s="311"/>
      <c r="H1419" s="257">
        <f>H1380</f>
        <v>51.79497237599999</v>
      </c>
      <c r="I1419" s="265"/>
      <c r="J1419" s="257">
        <f>J1380</f>
        <v>14.777134975999999</v>
      </c>
      <c r="K1419" s="265"/>
      <c r="L1419" s="257">
        <f>L1380</f>
        <v>13.317850039999998</v>
      </c>
      <c r="M1419" s="265"/>
      <c r="N1419" s="257">
        <f>N1380</f>
        <v>11.334101097999998</v>
      </c>
      <c r="O1419" s="265"/>
      <c r="P1419" s="257">
        <f>P1380</f>
        <v>173.31419327999998</v>
      </c>
      <c r="Q1419" s="265"/>
      <c r="R1419" s="257">
        <f>R1380</f>
        <v>94.108878379999993</v>
      </c>
      <c r="S1419" s="257">
        <f>S1379</f>
        <v>0</v>
      </c>
      <c r="T1419" s="258">
        <f>T1378</f>
        <v>5.3571399999999993</v>
      </c>
      <c r="U1419" s="107"/>
      <c r="V1419" s="16"/>
    </row>
    <row r="1420" spans="4:22" ht="15" thickBot="1">
      <c r="D1420" s="16"/>
      <c r="E1420" s="86"/>
      <c r="F1420" s="21"/>
      <c r="G1420" s="194"/>
      <c r="H1420" s="254"/>
      <c r="I1420" s="264"/>
      <c r="J1420" s="254"/>
      <c r="K1420" s="264"/>
      <c r="L1420" s="254"/>
      <c r="M1420" s="264"/>
      <c r="N1420" s="254"/>
      <c r="O1420" s="264"/>
      <c r="P1420" s="254"/>
      <c r="Q1420" s="264"/>
      <c r="R1420" s="254"/>
      <c r="S1420" s="270"/>
      <c r="T1420" s="254"/>
      <c r="U1420" s="107"/>
      <c r="V1420" s="16"/>
    </row>
    <row r="1421" spans="4:22" ht="15" thickBot="1">
      <c r="D1421" s="16"/>
      <c r="E1421" s="86"/>
      <c r="F1421" s="259" t="s">
        <v>44</v>
      </c>
      <c r="G1421" s="194"/>
      <c r="H1421" s="260">
        <f>(H1380-H1382)/H1382</f>
        <v>-2.9903765332102619E-3</v>
      </c>
      <c r="I1421" s="321"/>
      <c r="J1421" s="260">
        <f>(J1380-J1382)/J1382</f>
        <v>-1.7529884149906767E-2</v>
      </c>
      <c r="K1421" s="321"/>
      <c r="L1421" s="260">
        <f>(L1380-L1382)/L1382</f>
        <v>-2.3962246855570999E-2</v>
      </c>
      <c r="M1421" s="321"/>
      <c r="N1421" s="260">
        <f>(N1380-N1382)/N1382</f>
        <v>-1.8047461131698913E-2</v>
      </c>
      <c r="O1421" s="321"/>
      <c r="P1421" s="260">
        <f>(P1380-P1382)/P1382</f>
        <v>2.9811296935735178E-2</v>
      </c>
      <c r="Q1421" s="321"/>
      <c r="R1421" s="260">
        <f>(R1380-R1382)/R1382</f>
        <v>-3.4398735375150945E-2</v>
      </c>
      <c r="S1421" s="322"/>
      <c r="T1421" s="320">
        <f>(T1415-T1419)/T1419</f>
        <v>1.0744539063754261E-2</v>
      </c>
      <c r="U1421" s="107"/>
      <c r="V1421" s="16"/>
    </row>
    <row r="1422" spans="4:22" ht="15" thickBot="1">
      <c r="D1422" s="16"/>
      <c r="E1422" s="86"/>
      <c r="F1422" s="29"/>
      <c r="G1422" s="179"/>
      <c r="H1422" s="327"/>
      <c r="I1422" s="217"/>
      <c r="J1422" s="327"/>
      <c r="K1422" s="217"/>
      <c r="L1422" s="327"/>
      <c r="M1422" s="217"/>
      <c r="N1422" s="327"/>
      <c r="O1422" s="217"/>
      <c r="P1422" s="327"/>
      <c r="Q1422" s="217"/>
      <c r="R1422" s="327"/>
      <c r="S1422" s="271"/>
      <c r="T1422" s="143"/>
      <c r="U1422" s="107"/>
      <c r="V1422" s="16"/>
    </row>
    <row r="1423" spans="4:22" ht="15" thickBot="1">
      <c r="D1423" s="16"/>
      <c r="E1423" s="86"/>
      <c r="F1423" s="176" t="s">
        <v>26</v>
      </c>
      <c r="G1423" s="179"/>
      <c r="H1423" s="177">
        <f>(H1417-H1419)/H1419</f>
        <v>-1.2985881237992268E-3</v>
      </c>
      <c r="I1423" s="188"/>
      <c r="J1423" s="177">
        <f>(J1417-J1419)/J1419</f>
        <v>1.8915798932200276E-2</v>
      </c>
      <c r="K1423" s="188"/>
      <c r="L1423" s="177">
        <f>(L1417-L1419)/L1419</f>
        <v>-7.4293470569817286E-3</v>
      </c>
      <c r="M1423" s="188"/>
      <c r="N1423" s="177">
        <f>(N1417-N1419)/N1419</f>
        <v>2.0824753543238806E-2</v>
      </c>
      <c r="O1423" s="188"/>
      <c r="P1423" s="177">
        <f>(P1417-P1419)/P1419</f>
        <v>5.6833182635463095E-3</v>
      </c>
      <c r="Q1423" s="188"/>
      <c r="R1423" s="177">
        <f>(R1417-R1419)/R1419</f>
        <v>-1.9922441030797045E-2</v>
      </c>
      <c r="S1423" s="272"/>
      <c r="T1423" s="178">
        <f>(T1415-T1419)/T1419</f>
        <v>1.0744539063754261E-2</v>
      </c>
      <c r="U1423" s="107"/>
      <c r="V1423" s="16"/>
    </row>
    <row r="1424" spans="4:22" ht="15" thickBot="1">
      <c r="D1424" s="16"/>
      <c r="E1424" s="86"/>
      <c r="F1424" s="1"/>
      <c r="H1424" s="144"/>
      <c r="I1424" s="215"/>
      <c r="J1424" s="144"/>
      <c r="K1424" s="215"/>
      <c r="L1424" s="144"/>
      <c r="M1424" s="215"/>
      <c r="N1424" s="144"/>
      <c r="O1424" s="215"/>
      <c r="P1424" s="144"/>
      <c r="Q1424" s="215"/>
      <c r="R1424" s="144"/>
      <c r="S1424" s="271"/>
      <c r="T1424" s="144"/>
      <c r="U1424" s="107"/>
      <c r="V1424" s="16"/>
    </row>
    <row r="1425" spans="4:22" ht="21.6" thickBot="1">
      <c r="D1425" s="230"/>
      <c r="E1425" s="183"/>
      <c r="F1425" s="184" t="s">
        <v>40</v>
      </c>
      <c r="G1425" s="182"/>
      <c r="H1425" s="305">
        <f>H1417-H1419</f>
        <v>-6.7260335999982601E-2</v>
      </c>
      <c r="I1425" s="306"/>
      <c r="J1425" s="305">
        <f>J1417-J1419</f>
        <v>0.27952131400000013</v>
      </c>
      <c r="K1425" s="306"/>
      <c r="L1425" s="305">
        <f>L1417-L1419</f>
        <v>-9.8942929999997986E-2</v>
      </c>
      <c r="M1425" s="306"/>
      <c r="N1425" s="305">
        <f>N1417-N1419</f>
        <v>0.23602986200000231</v>
      </c>
      <c r="O1425" s="306"/>
      <c r="P1425" s="305">
        <f>P1417-P1419</f>
        <v>0.9849997200000189</v>
      </c>
      <c r="Q1425" s="306"/>
      <c r="R1425" s="305">
        <f>R1417-R1419</f>
        <v>-1.8748785800000007</v>
      </c>
      <c r="S1425" s="307"/>
      <c r="T1425" s="305">
        <f>T1415-T1419</f>
        <v>5.75600000000005E-2</v>
      </c>
      <c r="U1425" s="186"/>
      <c r="V1425" s="230"/>
    </row>
    <row r="1426" spans="4:22">
      <c r="D1426" s="16"/>
      <c r="E1426" s="86"/>
      <c r="F1426" s="179"/>
      <c r="H1426" s="180"/>
      <c r="I1426" s="180"/>
      <c r="J1426" s="180"/>
      <c r="K1426" s="180"/>
      <c r="L1426" s="180"/>
      <c r="M1426" s="180"/>
      <c r="N1426" s="180"/>
      <c r="O1426" s="180"/>
      <c r="P1426" s="180"/>
      <c r="Q1426" s="180"/>
      <c r="R1426" s="180"/>
      <c r="S1426" s="274"/>
      <c r="T1426" s="180"/>
      <c r="U1426" s="107"/>
      <c r="V1426" s="16"/>
    </row>
    <row r="1427" spans="4:22">
      <c r="D1427" s="16"/>
      <c r="E1427" s="86"/>
      <c r="F1427" s="29"/>
      <c r="H1427" s="323"/>
      <c r="I1427" s="180"/>
      <c r="J1427" s="159"/>
      <c r="K1427" s="180"/>
      <c r="L1427" s="159"/>
      <c r="M1427" s="180"/>
      <c r="N1427" s="159"/>
      <c r="O1427" s="180"/>
      <c r="P1427" s="159"/>
      <c r="Q1427" s="180"/>
      <c r="R1427" s="159"/>
      <c r="S1427" s="159"/>
      <c r="T1427" s="159"/>
      <c r="U1427" s="107"/>
      <c r="V1427" s="16"/>
    </row>
    <row r="1428" spans="4:22" ht="18">
      <c r="D1428" s="16"/>
      <c r="E1428" s="134"/>
      <c r="F1428" s="275" t="s">
        <v>36</v>
      </c>
      <c r="G1428" s="276"/>
      <c r="H1428" s="277">
        <f>AVERAGE(H1335:H1339,H1372:H1376,H1409:H1413)</f>
        <v>9699.4</v>
      </c>
      <c r="I1428" s="277"/>
      <c r="J1428" s="277">
        <f>AVERAGE(J1335:J1339,J1372:J1376,J1409:J1413)</f>
        <v>2799.5333333333333</v>
      </c>
      <c r="K1428" s="277"/>
      <c r="L1428" s="277">
        <f>AVERAGE(L1335:L1339,L1372:L1376,L1409:L1413)</f>
        <v>2507.1333333333332</v>
      </c>
      <c r="M1428" s="277" t="e">
        <f t="shared" ref="M1428:S1428" si="16">AVERAGE(M1372:M1376,M1409:M1413)</f>
        <v>#DIV/0!</v>
      </c>
      <c r="N1428" s="277">
        <f>AVERAGE(N1335:N1339,N1372:N1376,N1409:N1413)</f>
        <v>2148.9666666666667</v>
      </c>
      <c r="O1428" s="277" t="e">
        <f t="shared" si="16"/>
        <v>#DIV/0!</v>
      </c>
      <c r="P1428" s="277">
        <f>AVERAGE(P1335:P1339,P1372:P1376,P1409:P1413)</f>
        <v>32179.333333333332</v>
      </c>
      <c r="Q1428" s="277" t="e">
        <f t="shared" si="16"/>
        <v>#DIV/0!</v>
      </c>
      <c r="R1428" s="277">
        <f>AVERAGE(R1335:R1339,R1372:R1376,R1409:R1413)</f>
        <v>17710</v>
      </c>
      <c r="S1428" s="277" t="e">
        <f t="shared" si="16"/>
        <v>#DIV/0!</v>
      </c>
      <c r="T1428" s="303">
        <f>AVERAGE(T1335:T1339,T1372:T1376,T1409:T1413)</f>
        <v>5.3439266666666656</v>
      </c>
      <c r="U1428" s="135"/>
      <c r="V1428" s="16"/>
    </row>
    <row r="1429" spans="4:22">
      <c r="D1429" s="16"/>
      <c r="E1429" s="1"/>
      <c r="F1429" s="1"/>
      <c r="H1429" s="1"/>
      <c r="J1429" s="1"/>
      <c r="L1429" s="1"/>
      <c r="N1429" s="1"/>
      <c r="P1429" s="1"/>
      <c r="R1429" s="1"/>
      <c r="T1429" s="1"/>
      <c r="U1429" s="1"/>
      <c r="V1429" s="16"/>
    </row>
    <row r="1430" spans="4:22" ht="15" thickBot="1">
      <c r="D1430" s="16"/>
      <c r="T1430" s="174"/>
      <c r="V1430" s="16"/>
    </row>
    <row r="1431" spans="4:22" ht="15" thickBot="1">
      <c r="D1431" s="16"/>
      <c r="F1431" s="280" t="s">
        <v>42</v>
      </c>
      <c r="G1431" s="281"/>
      <c r="H1431" s="281" t="s">
        <v>3</v>
      </c>
      <c r="I1431" s="281"/>
      <c r="J1431" s="281" t="s">
        <v>11</v>
      </c>
      <c r="K1431" s="281"/>
      <c r="L1431" s="281" t="s">
        <v>12</v>
      </c>
      <c r="M1431" s="281"/>
      <c r="N1431" s="281" t="s">
        <v>13</v>
      </c>
      <c r="O1431" s="281"/>
      <c r="P1431" s="281" t="s">
        <v>14</v>
      </c>
      <c r="Q1431" s="281"/>
      <c r="R1431" s="281" t="s">
        <v>15</v>
      </c>
      <c r="S1431" s="281"/>
      <c r="T1431" s="282" t="s">
        <v>16</v>
      </c>
      <c r="V1431" s="16"/>
    </row>
    <row r="1432" spans="4:22">
      <c r="D1432" s="16"/>
      <c r="E1432" s="1"/>
      <c r="F1432" s="283" t="s">
        <v>19</v>
      </c>
      <c r="G1432" s="284"/>
      <c r="H1432" s="285">
        <f t="shared" ref="H1432:T1432" si="17">H1419</f>
        <v>51.79497237599999</v>
      </c>
      <c r="I1432" s="285">
        <f t="shared" si="17"/>
        <v>0</v>
      </c>
      <c r="J1432" s="285">
        <f t="shared" si="17"/>
        <v>14.777134975999999</v>
      </c>
      <c r="K1432" s="285">
        <f t="shared" si="17"/>
        <v>0</v>
      </c>
      <c r="L1432" s="285">
        <f t="shared" si="17"/>
        <v>13.317850039999998</v>
      </c>
      <c r="M1432" s="285">
        <f t="shared" si="17"/>
        <v>0</v>
      </c>
      <c r="N1432" s="285">
        <f t="shared" si="17"/>
        <v>11.334101097999998</v>
      </c>
      <c r="O1432" s="285">
        <f t="shared" si="17"/>
        <v>0</v>
      </c>
      <c r="P1432" s="285">
        <f t="shared" si="17"/>
        <v>173.31419327999998</v>
      </c>
      <c r="Q1432" s="285">
        <f t="shared" si="17"/>
        <v>0</v>
      </c>
      <c r="R1432" s="285">
        <f t="shared" si="17"/>
        <v>94.108878379999993</v>
      </c>
      <c r="S1432" s="285">
        <f t="shared" si="17"/>
        <v>0</v>
      </c>
      <c r="T1432" s="310">
        <f t="shared" si="17"/>
        <v>5.3571399999999993</v>
      </c>
      <c r="U1432" s="1"/>
      <c r="V1432" s="16"/>
    </row>
    <row r="1433" spans="4:22" ht="15.6">
      <c r="D1433" s="16"/>
      <c r="E1433" s="1"/>
      <c r="F1433" s="288" t="s">
        <v>41</v>
      </c>
      <c r="G1433" s="289"/>
      <c r="H1433" s="290">
        <f t="shared" ref="H1433:S1433" si="18">H1417</f>
        <v>51.727712040000007</v>
      </c>
      <c r="I1433" s="290">
        <f t="shared" si="18"/>
        <v>0</v>
      </c>
      <c r="J1433" s="290">
        <f t="shared" si="18"/>
        <v>15.056656289999999</v>
      </c>
      <c r="K1433" s="290">
        <f t="shared" si="18"/>
        <v>0</v>
      </c>
      <c r="L1433" s="290">
        <f t="shared" si="18"/>
        <v>13.21890711</v>
      </c>
      <c r="M1433" s="290">
        <f t="shared" si="18"/>
        <v>0</v>
      </c>
      <c r="N1433" s="290">
        <f t="shared" si="18"/>
        <v>11.57013096</v>
      </c>
      <c r="O1433" s="290">
        <f t="shared" si="18"/>
        <v>0</v>
      </c>
      <c r="P1433" s="290">
        <f t="shared" si="18"/>
        <v>174.299193</v>
      </c>
      <c r="Q1433" s="290">
        <f t="shared" si="18"/>
        <v>0</v>
      </c>
      <c r="R1433" s="290">
        <f t="shared" si="18"/>
        <v>92.233999799999992</v>
      </c>
      <c r="S1433" s="290">
        <f t="shared" si="18"/>
        <v>0</v>
      </c>
      <c r="T1433" s="309">
        <f>T1415</f>
        <v>5.4146999999999998</v>
      </c>
      <c r="U1433" s="1"/>
      <c r="V1433" s="16"/>
    </row>
    <row r="1434" spans="4:22" ht="21">
      <c r="D1434" s="16"/>
      <c r="F1434" s="201" t="s">
        <v>45</v>
      </c>
      <c r="G1434" s="201"/>
      <c r="H1434" s="187">
        <f>H1433-H1432</f>
        <v>-6.7260335999982601E-2</v>
      </c>
      <c r="I1434" s="187"/>
      <c r="J1434" s="187">
        <f>J1433-J1432</f>
        <v>0.27952131400000013</v>
      </c>
      <c r="K1434" s="187"/>
      <c r="L1434" s="187">
        <f>L1433-L1432</f>
        <v>-9.8942929999997986E-2</v>
      </c>
      <c r="M1434" s="187"/>
      <c r="N1434" s="187">
        <f>N1433-N1432</f>
        <v>0.23602986200000231</v>
      </c>
      <c r="O1434" s="187"/>
      <c r="P1434" s="187">
        <f>P1433-P1432</f>
        <v>0.9849997200000189</v>
      </c>
      <c r="Q1434" s="187"/>
      <c r="R1434" s="187">
        <f>R1433-R1432</f>
        <v>-1.8748785800000007</v>
      </c>
      <c r="S1434" s="187"/>
      <c r="T1434" s="187">
        <f>T1433-T1432</f>
        <v>5.75600000000005E-2</v>
      </c>
      <c r="V1434" s="16"/>
    </row>
    <row r="1435" spans="4:22" ht="21">
      <c r="D1435" s="16"/>
      <c r="F1435" s="201"/>
      <c r="G1435" s="201"/>
      <c r="H1435" s="187"/>
      <c r="I1435" s="187"/>
      <c r="J1435" s="187"/>
      <c r="K1435" s="187"/>
      <c r="L1435" s="187"/>
      <c r="M1435" s="187"/>
      <c r="N1435" s="187"/>
      <c r="O1435" s="187"/>
      <c r="P1435" s="187"/>
      <c r="Q1435" s="187"/>
      <c r="R1435" s="187"/>
      <c r="S1435" s="187"/>
      <c r="T1435" s="187"/>
      <c r="V1435" s="16"/>
    </row>
    <row r="1436" spans="4:22">
      <c r="D1436" s="16"/>
      <c r="E1436" s="16"/>
      <c r="F1436" s="231"/>
      <c r="G1436" s="231"/>
      <c r="H1436" s="231"/>
      <c r="I1436" s="231"/>
      <c r="J1436" s="231"/>
      <c r="K1436" s="231"/>
      <c r="L1436" s="231"/>
      <c r="M1436" s="231"/>
      <c r="N1436" s="231"/>
      <c r="O1436" s="231"/>
      <c r="P1436" s="231"/>
      <c r="Q1436" s="231"/>
      <c r="R1436" s="231"/>
      <c r="S1436" s="231"/>
      <c r="T1436" s="232"/>
      <c r="U1436" s="16"/>
      <c r="V1436" s="16"/>
    </row>
    <row r="1440" spans="4:22" ht="15" thickBot="1"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229"/>
      <c r="U1440" s="16"/>
      <c r="V1440" s="16"/>
    </row>
    <row r="1441" spans="4:22">
      <c r="D1441" s="16"/>
      <c r="E1441" s="84"/>
      <c r="F1441" s="85"/>
      <c r="G1441" s="197"/>
      <c r="H1441" s="85"/>
      <c r="I1441" s="197"/>
      <c r="J1441" s="85"/>
      <c r="K1441" s="197"/>
      <c r="L1441" s="85"/>
      <c r="M1441" s="197"/>
      <c r="N1441" s="85"/>
      <c r="O1441" s="197"/>
      <c r="P1441" s="85"/>
      <c r="Q1441" s="197"/>
      <c r="R1441" s="85"/>
      <c r="S1441" s="85"/>
      <c r="T1441" s="85"/>
      <c r="U1441" s="106"/>
      <c r="V1441" s="16"/>
    </row>
    <row r="1442" spans="4:22">
      <c r="D1442" s="16"/>
      <c r="E1442" s="86"/>
      <c r="F1442" s="1"/>
      <c r="H1442" s="1"/>
      <c r="J1442" s="1"/>
      <c r="L1442" s="1"/>
      <c r="N1442" s="1"/>
      <c r="P1442" s="1"/>
      <c r="R1442" s="1"/>
      <c r="T1442" s="1"/>
      <c r="U1442" s="107"/>
      <c r="V1442" s="16"/>
    </row>
    <row r="1443" spans="4:22" ht="34.799999999999997">
      <c r="D1443" s="16"/>
      <c r="E1443" s="86"/>
      <c r="F1443" s="1"/>
      <c r="H1443" s="328" t="s">
        <v>9</v>
      </c>
      <c r="I1443" s="328"/>
      <c r="J1443" s="328"/>
      <c r="K1443" s="328"/>
      <c r="L1443" s="328"/>
      <c r="M1443" s="328"/>
      <c r="N1443" s="328"/>
      <c r="O1443" s="328"/>
      <c r="P1443" s="328"/>
      <c r="Q1443" s="328"/>
      <c r="R1443" s="328"/>
      <c r="S1443" s="328"/>
      <c r="T1443" s="328"/>
      <c r="U1443" s="107"/>
      <c r="V1443" s="16"/>
    </row>
    <row r="1444" spans="4:22">
      <c r="D1444" s="16"/>
      <c r="E1444" s="86"/>
      <c r="F1444" s="1"/>
      <c r="H1444" s="1"/>
      <c r="J1444" s="1"/>
      <c r="L1444" s="1"/>
      <c r="N1444" s="1"/>
      <c r="P1444" s="1"/>
      <c r="R1444" s="1"/>
      <c r="T1444" s="1"/>
      <c r="U1444" s="107"/>
      <c r="V1444" s="16"/>
    </row>
    <row r="1445" spans="4:22">
      <c r="D1445" s="16"/>
      <c r="E1445" s="86"/>
      <c r="F1445" s="253" t="s">
        <v>10</v>
      </c>
      <c r="G1445" s="194"/>
      <c r="H1445" s="239" t="s">
        <v>3</v>
      </c>
      <c r="I1445" s="179"/>
      <c r="J1445" s="94" t="s">
        <v>11</v>
      </c>
      <c r="K1445" s="179"/>
      <c r="L1445" s="31" t="s">
        <v>12</v>
      </c>
      <c r="M1445" s="179"/>
      <c r="N1445" s="32" t="s">
        <v>13</v>
      </c>
      <c r="O1445" s="179"/>
      <c r="P1445" s="238" t="s">
        <v>14</v>
      </c>
      <c r="Q1445" s="179"/>
      <c r="R1445" s="99" t="s">
        <v>15</v>
      </c>
      <c r="S1445" s="29"/>
      <c r="T1445" s="56" t="s">
        <v>16</v>
      </c>
      <c r="U1445" s="107"/>
      <c r="V1445" s="16"/>
    </row>
    <row r="1446" spans="4:22">
      <c r="D1446" s="16"/>
      <c r="E1446" s="86"/>
      <c r="F1446" s="252">
        <v>45467</v>
      </c>
      <c r="G1446" s="244"/>
      <c r="H1446" s="245">
        <v>9530</v>
      </c>
      <c r="I1446" s="246"/>
      <c r="J1446" s="245">
        <v>2799</v>
      </c>
      <c r="K1446" s="246"/>
      <c r="L1446" s="245">
        <v>2454.5</v>
      </c>
      <c r="M1446" s="246"/>
      <c r="N1446" s="245">
        <v>2147</v>
      </c>
      <c r="O1446" s="246"/>
      <c r="P1446" s="245">
        <v>32595</v>
      </c>
      <c r="Q1446" s="246"/>
      <c r="R1446" s="245">
        <v>16955</v>
      </c>
      <c r="S1446" s="246"/>
      <c r="T1446" s="324">
        <v>5.4416000000000002</v>
      </c>
      <c r="U1446" s="107"/>
      <c r="V1446" s="16"/>
    </row>
    <row r="1447" spans="4:22">
      <c r="D1447" s="16"/>
      <c r="E1447" s="86"/>
      <c r="F1447" s="250">
        <f>F1446+1</f>
        <v>45468</v>
      </c>
      <c r="G1447" s="244"/>
      <c r="H1447" s="248">
        <v>9492</v>
      </c>
      <c r="I1447" s="246"/>
      <c r="J1447" s="248">
        <v>2808</v>
      </c>
      <c r="K1447" s="246"/>
      <c r="L1447" s="248">
        <v>2451.5</v>
      </c>
      <c r="M1447" s="246"/>
      <c r="N1447" s="248">
        <v>2116</v>
      </c>
      <c r="O1447" s="246"/>
      <c r="P1447" s="248">
        <v>32645</v>
      </c>
      <c r="Q1447" s="246"/>
      <c r="R1447" s="248">
        <v>16855</v>
      </c>
      <c r="S1447" s="246"/>
      <c r="T1447" s="325">
        <v>5.4</v>
      </c>
      <c r="U1447" s="107"/>
      <c r="V1447" s="16"/>
    </row>
    <row r="1448" spans="4:22">
      <c r="D1448" s="16"/>
      <c r="E1448" s="86"/>
      <c r="F1448" s="250">
        <f>F1447+1</f>
        <v>45469</v>
      </c>
      <c r="G1448" s="244"/>
      <c r="H1448" s="248">
        <v>9420</v>
      </c>
      <c r="I1448" s="246"/>
      <c r="J1448" s="248">
        <v>2861</v>
      </c>
      <c r="K1448" s="246"/>
      <c r="L1448" s="248">
        <v>2444</v>
      </c>
      <c r="M1448" s="246"/>
      <c r="N1448" s="248">
        <v>2159</v>
      </c>
      <c r="O1448" s="246"/>
      <c r="P1448" s="248">
        <v>31560</v>
      </c>
      <c r="Q1448" s="246"/>
      <c r="R1448" s="248">
        <v>16910</v>
      </c>
      <c r="S1448" s="246"/>
      <c r="T1448" s="325">
        <v>5.4290000000000003</v>
      </c>
      <c r="U1448" s="107"/>
      <c r="V1448" s="16"/>
    </row>
    <row r="1449" spans="4:22">
      <c r="D1449" s="16"/>
      <c r="E1449" s="86"/>
      <c r="F1449" s="250">
        <f>F1448+1</f>
        <v>45470</v>
      </c>
      <c r="G1449" s="195"/>
      <c r="H1449" s="248">
        <v>9422.5</v>
      </c>
      <c r="I1449" s="246"/>
      <c r="J1449" s="248">
        <v>2876.5</v>
      </c>
      <c r="K1449" s="246"/>
      <c r="L1449" s="248">
        <v>2458.5</v>
      </c>
      <c r="M1449" s="246"/>
      <c r="N1449" s="248">
        <v>2140</v>
      </c>
      <c r="O1449" s="246"/>
      <c r="P1449" s="248">
        <v>32085</v>
      </c>
      <c r="Q1449" s="246"/>
      <c r="R1449" s="248">
        <v>16835</v>
      </c>
      <c r="S1449" s="246"/>
      <c r="T1449" s="325">
        <v>5.5096999999999996</v>
      </c>
      <c r="U1449" s="107"/>
      <c r="V1449" s="16"/>
    </row>
    <row r="1450" spans="4:22">
      <c r="D1450" s="16"/>
      <c r="E1450" s="86"/>
      <c r="F1450" s="251">
        <f>F1449+1</f>
        <v>45471</v>
      </c>
      <c r="G1450" s="195"/>
      <c r="H1450" s="297">
        <v>9476.5</v>
      </c>
      <c r="I1450" s="246"/>
      <c r="J1450" s="297">
        <v>2919.5</v>
      </c>
      <c r="K1450" s="246"/>
      <c r="L1450" s="297">
        <v>2485.5</v>
      </c>
      <c r="M1450" s="246"/>
      <c r="N1450" s="297">
        <v>2160</v>
      </c>
      <c r="O1450" s="246"/>
      <c r="P1450" s="297">
        <v>33000</v>
      </c>
      <c r="Q1450" s="246"/>
      <c r="R1450" s="297">
        <v>16960</v>
      </c>
      <c r="S1450" s="298"/>
      <c r="T1450" s="326">
        <v>5.5228999999999999</v>
      </c>
      <c r="U1450" s="107"/>
      <c r="V1450" s="16"/>
    </row>
    <row r="1451" spans="4:22">
      <c r="D1451" s="16"/>
      <c r="E1451" s="86"/>
      <c r="F1451" s="1"/>
      <c r="H1451" s="1"/>
      <c r="J1451" s="1"/>
      <c r="L1451" s="1"/>
      <c r="N1451" s="1"/>
      <c r="P1451" s="1"/>
      <c r="R1451" s="1"/>
      <c r="S1451" s="268"/>
      <c r="T1451" s="111"/>
      <c r="U1451" s="107"/>
      <c r="V1451" s="16"/>
    </row>
    <row r="1452" spans="4:22">
      <c r="D1452" s="16"/>
      <c r="E1452" s="86"/>
      <c r="F1452" s="236" t="s">
        <v>17</v>
      </c>
      <c r="G1452" s="263"/>
      <c r="H1452" s="233">
        <f>AVERAGE(H1446:H1450)</f>
        <v>9468.2000000000007</v>
      </c>
      <c r="I1452" s="221"/>
      <c r="J1452" s="233">
        <f>AVERAGE(J1446:J1450)</f>
        <v>2852.8</v>
      </c>
      <c r="K1452" s="221"/>
      <c r="L1452" s="233">
        <f>AVERAGE(L1446:L1450)</f>
        <v>2458.8000000000002</v>
      </c>
      <c r="M1452" s="221"/>
      <c r="N1452" s="233">
        <f>AVERAGE(N1446:N1450)</f>
        <v>2144.4</v>
      </c>
      <c r="O1452" s="221"/>
      <c r="P1452" s="233">
        <f>AVERAGE(P1446:P1450)</f>
        <v>32377</v>
      </c>
      <c r="Q1452" s="221"/>
      <c r="R1452" s="233">
        <f>AVERAGE(R1446:R1450)</f>
        <v>16903</v>
      </c>
      <c r="S1452" s="269"/>
      <c r="T1452" s="234">
        <f>AVERAGE(T1446:T1450)</f>
        <v>5.4606399999999997</v>
      </c>
      <c r="U1452" s="107"/>
      <c r="V1452" s="16"/>
    </row>
    <row r="1453" spans="4:22">
      <c r="D1453" s="16"/>
      <c r="E1453" s="86"/>
      <c r="F1453" s="21"/>
      <c r="G1453" s="194"/>
      <c r="H1453" s="151"/>
      <c r="I1453" s="214"/>
      <c r="J1453" s="151"/>
      <c r="K1453" s="214"/>
      <c r="L1453" s="151"/>
      <c r="M1453" s="214"/>
      <c r="N1453" s="151"/>
      <c r="O1453" s="214"/>
      <c r="P1453" s="261"/>
      <c r="Q1453" s="214"/>
      <c r="R1453" s="151"/>
      <c r="S1453" s="269"/>
      <c r="T1453" s="254"/>
      <c r="U1453" s="107"/>
      <c r="V1453" s="16"/>
    </row>
    <row r="1454" spans="4:22" ht="15.6">
      <c r="D1454" s="16"/>
      <c r="E1454" s="86"/>
      <c r="F1454" s="237" t="s">
        <v>18</v>
      </c>
      <c r="G1454" s="202"/>
      <c r="H1454" s="235">
        <f>H1452*T1452*0.001</f>
        <v>51.702431648000001</v>
      </c>
      <c r="I1454" s="216"/>
      <c r="J1454" s="235">
        <f>J1452*$T$1452*0.001</f>
        <v>15.578113792</v>
      </c>
      <c r="K1454" s="216"/>
      <c r="L1454" s="235">
        <f>L1452*$T$1452*0.001</f>
        <v>13.426621632</v>
      </c>
      <c r="M1454" s="216"/>
      <c r="N1454" s="235">
        <f>N1452*$T$1452*0.001</f>
        <v>11.709796416</v>
      </c>
      <c r="O1454" s="216"/>
      <c r="P1454" s="235">
        <f>P1452*$T$1452*0.001</f>
        <v>176.79914127999999</v>
      </c>
      <c r="Q1454" s="216"/>
      <c r="R1454" s="235">
        <f>R1452*$T$1452*0.001</f>
        <v>92.301197919999993</v>
      </c>
      <c r="S1454" s="269"/>
      <c r="T1454" s="264"/>
      <c r="U1454" s="107"/>
      <c r="V1454" s="16"/>
    </row>
    <row r="1455" spans="4:22">
      <c r="D1455" s="16"/>
      <c r="E1455" s="86"/>
      <c r="F1455" s="21"/>
      <c r="G1455" s="312"/>
      <c r="H1455" s="254"/>
      <c r="I1455" s="264"/>
      <c r="J1455" s="254"/>
      <c r="K1455" s="264"/>
      <c r="L1455" s="254"/>
      <c r="M1455" s="264"/>
      <c r="N1455" s="254"/>
      <c r="O1455" s="264"/>
      <c r="P1455" s="254"/>
      <c r="Q1455" s="264"/>
      <c r="R1455" s="254"/>
      <c r="S1455" s="269"/>
      <c r="T1455" s="255"/>
      <c r="U1455" s="107"/>
      <c r="V1455" s="16"/>
    </row>
    <row r="1456" spans="4:22">
      <c r="D1456" s="16"/>
      <c r="E1456" s="86"/>
      <c r="F1456" s="256" t="s">
        <v>19</v>
      </c>
      <c r="G1456" s="311"/>
      <c r="H1456" s="257">
        <f>H1417</f>
        <v>51.727712040000007</v>
      </c>
      <c r="I1456" s="265"/>
      <c r="J1456" s="257">
        <f>J1417</f>
        <v>15.056656289999999</v>
      </c>
      <c r="K1456" s="265"/>
      <c r="L1456" s="257">
        <f>L1417</f>
        <v>13.21890711</v>
      </c>
      <c r="M1456" s="265"/>
      <c r="N1456" s="257">
        <f>N1417</f>
        <v>11.57013096</v>
      </c>
      <c r="O1456" s="265"/>
      <c r="P1456" s="257">
        <f>P1417</f>
        <v>174.299193</v>
      </c>
      <c r="Q1456" s="265"/>
      <c r="R1456" s="257">
        <f>R1417</f>
        <v>92.233999799999992</v>
      </c>
      <c r="S1456" s="257">
        <f>S1416</f>
        <v>0</v>
      </c>
      <c r="T1456" s="258">
        <f>T1415</f>
        <v>5.4146999999999998</v>
      </c>
      <c r="U1456" s="107"/>
      <c r="V1456" s="16"/>
    </row>
    <row r="1457" spans="4:22" ht="15" thickBot="1">
      <c r="D1457" s="16"/>
      <c r="E1457" s="86"/>
      <c r="F1457" s="21"/>
      <c r="G1457" s="194"/>
      <c r="H1457" s="254"/>
      <c r="I1457" s="264"/>
      <c r="J1457" s="254"/>
      <c r="K1457" s="264"/>
      <c r="L1457" s="254"/>
      <c r="M1457" s="264"/>
      <c r="N1457" s="254"/>
      <c r="O1457" s="264"/>
      <c r="P1457" s="254"/>
      <c r="Q1457" s="264"/>
      <c r="R1457" s="254"/>
      <c r="S1457" s="270"/>
      <c r="T1457" s="254"/>
      <c r="U1457" s="107"/>
      <c r="V1457" s="16"/>
    </row>
    <row r="1458" spans="4:22" ht="15" thickBot="1">
      <c r="D1458" s="16"/>
      <c r="E1458" s="86"/>
      <c r="F1458" s="259" t="s">
        <v>44</v>
      </c>
      <c r="G1458" s="194"/>
      <c r="H1458" s="260">
        <f>(H1417-H1419)/H1419</f>
        <v>-1.2985881237992268E-3</v>
      </c>
      <c r="I1458" s="321"/>
      <c r="J1458" s="260">
        <f>(J1417-J1419)/J1419</f>
        <v>1.8915798932200276E-2</v>
      </c>
      <c r="K1458" s="321"/>
      <c r="L1458" s="260">
        <f>(L1417-L1419)/L1419</f>
        <v>-7.4293470569817286E-3</v>
      </c>
      <c r="M1458" s="321"/>
      <c r="N1458" s="260">
        <f>(N1417-N1419)/N1419</f>
        <v>2.0824753543238806E-2</v>
      </c>
      <c r="O1458" s="321"/>
      <c r="P1458" s="260">
        <f>(P1417-P1419)/P1419</f>
        <v>5.6833182635463095E-3</v>
      </c>
      <c r="Q1458" s="321"/>
      <c r="R1458" s="260">
        <f>(R1417-R1419)/R1419</f>
        <v>-1.9922441030797045E-2</v>
      </c>
      <c r="S1458" s="322"/>
      <c r="T1458" s="320">
        <f>(T1452-T1456)/T1456</f>
        <v>8.4843112268454153E-3</v>
      </c>
      <c r="U1458" s="107"/>
      <c r="V1458" s="16"/>
    </row>
    <row r="1459" spans="4:22" ht="15" thickBot="1">
      <c r="D1459" s="16"/>
      <c r="E1459" s="86"/>
      <c r="F1459" s="29"/>
      <c r="G1459" s="179"/>
      <c r="H1459" s="327"/>
      <c r="I1459" s="217"/>
      <c r="J1459" s="327"/>
      <c r="K1459" s="217"/>
      <c r="L1459" s="327"/>
      <c r="M1459" s="217"/>
      <c r="N1459" s="327"/>
      <c r="O1459" s="217"/>
      <c r="P1459" s="327"/>
      <c r="Q1459" s="217"/>
      <c r="R1459" s="327"/>
      <c r="S1459" s="271"/>
      <c r="T1459" s="143"/>
      <c r="U1459" s="107"/>
      <c r="V1459" s="16"/>
    </row>
    <row r="1460" spans="4:22" ht="15" thickBot="1">
      <c r="D1460" s="16"/>
      <c r="E1460" s="86"/>
      <c r="F1460" s="176" t="s">
        <v>26</v>
      </c>
      <c r="G1460" s="179"/>
      <c r="H1460" s="177">
        <f>(H1454-H1456)/H1456</f>
        <v>-4.8872047502231261E-4</v>
      </c>
      <c r="I1460" s="188"/>
      <c r="J1460" s="177">
        <f>(J1454-J1456)/J1456</f>
        <v>3.4633021565772922E-2</v>
      </c>
      <c r="K1460" s="188"/>
      <c r="L1460" s="177">
        <f>(L1454-L1456)/L1456</f>
        <v>1.5713441381463786E-2</v>
      </c>
      <c r="M1460" s="188"/>
      <c r="N1460" s="177">
        <f>(N1454-N1456)/N1456</f>
        <v>1.2071207878532039E-2</v>
      </c>
      <c r="O1460" s="188"/>
      <c r="P1460" s="177">
        <f>(P1454-P1456)/P1456</f>
        <v>1.4342856309151036E-2</v>
      </c>
      <c r="Q1460" s="188"/>
      <c r="R1460" s="177">
        <f>(R1454-R1456)/R1456</f>
        <v>7.2856126965883223E-4</v>
      </c>
      <c r="S1460" s="272"/>
      <c r="T1460" s="178">
        <f>(T1452-T1456)/T1456</f>
        <v>8.4843112268454153E-3</v>
      </c>
      <c r="U1460" s="107"/>
      <c r="V1460" s="16"/>
    </row>
    <row r="1461" spans="4:22" ht="15" thickBot="1">
      <c r="D1461" s="16"/>
      <c r="E1461" s="86"/>
      <c r="F1461" s="1"/>
      <c r="H1461" s="144"/>
      <c r="I1461" s="215"/>
      <c r="J1461" s="144"/>
      <c r="K1461" s="215"/>
      <c r="L1461" s="144"/>
      <c r="M1461" s="215"/>
      <c r="N1461" s="144"/>
      <c r="O1461" s="215"/>
      <c r="P1461" s="144"/>
      <c r="Q1461" s="215"/>
      <c r="R1461" s="144"/>
      <c r="S1461" s="271"/>
      <c r="T1461" s="144"/>
      <c r="U1461" s="107"/>
      <c r="V1461" s="16"/>
    </row>
    <row r="1462" spans="4:22" ht="21.6" thickBot="1">
      <c r="D1462" s="230"/>
      <c r="E1462" s="183"/>
      <c r="F1462" s="184" t="s">
        <v>40</v>
      </c>
      <c r="G1462" s="182"/>
      <c r="H1462" s="305">
        <f>H1454-H1456</f>
        <v>-2.5280392000006202E-2</v>
      </c>
      <c r="I1462" s="306"/>
      <c r="J1462" s="305">
        <f>J1454-J1456</f>
        <v>0.52145750200000052</v>
      </c>
      <c r="K1462" s="306"/>
      <c r="L1462" s="305">
        <f>L1454-L1456</f>
        <v>0.20771452199999985</v>
      </c>
      <c r="M1462" s="306"/>
      <c r="N1462" s="305">
        <f>N1454-N1456</f>
        <v>0.13966545599999947</v>
      </c>
      <c r="O1462" s="306"/>
      <c r="P1462" s="305">
        <f>P1454-P1456</f>
        <v>2.4999482799999839</v>
      </c>
      <c r="Q1462" s="306"/>
      <c r="R1462" s="305">
        <f>R1454-R1456</f>
        <v>6.7198120000000472E-2</v>
      </c>
      <c r="S1462" s="307"/>
      <c r="T1462" s="305">
        <f>T1452-T1456</f>
        <v>4.593999999999987E-2</v>
      </c>
      <c r="U1462" s="186"/>
      <c r="V1462" s="230"/>
    </row>
    <row r="1463" spans="4:22">
      <c r="D1463" s="16"/>
      <c r="E1463" s="86"/>
      <c r="F1463" s="179"/>
      <c r="H1463" s="180"/>
      <c r="I1463" s="180"/>
      <c r="J1463" s="180"/>
      <c r="K1463" s="180"/>
      <c r="L1463" s="180"/>
      <c r="M1463" s="180"/>
      <c r="N1463" s="180"/>
      <c r="O1463" s="180"/>
      <c r="P1463" s="180"/>
      <c r="Q1463" s="180"/>
      <c r="R1463" s="180"/>
      <c r="S1463" s="274"/>
      <c r="T1463" s="180"/>
      <c r="U1463" s="107"/>
      <c r="V1463" s="16"/>
    </row>
    <row r="1464" spans="4:22">
      <c r="D1464" s="16"/>
      <c r="E1464" s="86"/>
      <c r="F1464" s="29"/>
      <c r="H1464" s="323"/>
      <c r="I1464" s="180"/>
      <c r="J1464" s="159"/>
      <c r="K1464" s="180"/>
      <c r="L1464" s="159"/>
      <c r="M1464" s="180"/>
      <c r="N1464" s="159"/>
      <c r="O1464" s="180"/>
      <c r="P1464" s="159"/>
      <c r="Q1464" s="180"/>
      <c r="R1464" s="159"/>
      <c r="S1464" s="159"/>
      <c r="T1464" s="159"/>
      <c r="U1464" s="107"/>
      <c r="V1464" s="16"/>
    </row>
    <row r="1465" spans="4:22" ht="18">
      <c r="D1465" s="16"/>
      <c r="E1465" s="134"/>
      <c r="F1465" s="275" t="s">
        <v>36</v>
      </c>
      <c r="G1465" s="276"/>
      <c r="H1465" s="277">
        <f>AVERAGE(H1335:H1339,H1372:H1376,H1409:H1413,H1446:H1450)</f>
        <v>9641.6</v>
      </c>
      <c r="I1465" s="277"/>
      <c r="J1465" s="277">
        <f>AVERAGE(J1335:J1339,J1372:J1376,J1409:J1413,J1446:J1450)</f>
        <v>2812.85</v>
      </c>
      <c r="K1465" s="277"/>
      <c r="L1465" s="277">
        <f>AVERAGE(L1335:L1339,L1372:L1376,L1409:L1413,L1446:L1450)</f>
        <v>2495.0500000000002</v>
      </c>
      <c r="M1465" s="277" t="e">
        <f>AVERAGE(M1409:M1413,M1446:M1450)</f>
        <v>#DIV/0!</v>
      </c>
      <c r="N1465" s="277">
        <f>AVERAGE(N1335:N1339,N1372:N1376,N1409:N1413,N1446:N1450)</f>
        <v>2147.8249999999998</v>
      </c>
      <c r="O1465" s="277" t="e">
        <f>AVERAGE(O1409:O1413,O1446:O1450)</f>
        <v>#DIV/0!</v>
      </c>
      <c r="P1465" s="277">
        <f>AVERAGE(P1335:P1339,P1372:P1376,P1409:P1413,P1446:P1450)</f>
        <v>32228.75</v>
      </c>
      <c r="Q1465" s="277" t="e">
        <f>AVERAGE(Q1409:Q1413,Q1446:Q1450)</f>
        <v>#DIV/0!</v>
      </c>
      <c r="R1465" s="277">
        <f>AVERAGE(R1335:R1339,R1372:R1376,R1409:R1413,R1446:R1450)</f>
        <v>17508.25</v>
      </c>
      <c r="S1465" s="277" t="e">
        <f>AVERAGE(S1409:S1413,S1446:S1450)</f>
        <v>#DIV/0!</v>
      </c>
      <c r="T1465" s="303">
        <f>AVERAGE(T1335:T1339,T1372:T1376,T1409:T1413,T1446:T1450)</f>
        <v>5.3731049999999998</v>
      </c>
      <c r="U1465" s="135"/>
      <c r="V1465" s="16"/>
    </row>
    <row r="1466" spans="4:22">
      <c r="D1466" s="16"/>
      <c r="E1466" s="1"/>
      <c r="F1466" s="1"/>
      <c r="H1466" s="1"/>
      <c r="J1466" s="1"/>
      <c r="L1466" s="1"/>
      <c r="N1466" s="1"/>
      <c r="P1466" s="1"/>
      <c r="R1466" s="1"/>
      <c r="T1466" s="1"/>
      <c r="U1466" s="1"/>
      <c r="V1466" s="16"/>
    </row>
    <row r="1467" spans="4:22" ht="15" thickBot="1">
      <c r="D1467" s="16"/>
      <c r="T1467" s="174"/>
      <c r="V1467" s="16"/>
    </row>
    <row r="1468" spans="4:22" ht="15" thickBot="1">
      <c r="D1468" s="16"/>
      <c r="F1468" s="280" t="s">
        <v>42</v>
      </c>
      <c r="G1468" s="281"/>
      <c r="H1468" s="281" t="s">
        <v>3</v>
      </c>
      <c r="I1468" s="281"/>
      <c r="J1468" s="281" t="s">
        <v>11</v>
      </c>
      <c r="K1468" s="281"/>
      <c r="L1468" s="281" t="s">
        <v>12</v>
      </c>
      <c r="M1468" s="281"/>
      <c r="N1468" s="281" t="s">
        <v>13</v>
      </c>
      <c r="O1468" s="281"/>
      <c r="P1468" s="281" t="s">
        <v>14</v>
      </c>
      <c r="Q1468" s="281"/>
      <c r="R1468" s="281" t="s">
        <v>15</v>
      </c>
      <c r="S1468" s="281"/>
      <c r="T1468" s="282" t="s">
        <v>16</v>
      </c>
      <c r="V1468" s="16"/>
    </row>
    <row r="1469" spans="4:22">
      <c r="D1469" s="16"/>
      <c r="E1469" s="1"/>
      <c r="F1469" s="283" t="s">
        <v>19</v>
      </c>
      <c r="G1469" s="284"/>
      <c r="H1469" s="285">
        <f t="shared" ref="H1469:T1469" si="19">H1456</f>
        <v>51.727712040000007</v>
      </c>
      <c r="I1469" s="285">
        <f t="shared" si="19"/>
        <v>0</v>
      </c>
      <c r="J1469" s="285">
        <f t="shared" si="19"/>
        <v>15.056656289999999</v>
      </c>
      <c r="K1469" s="285">
        <f t="shared" si="19"/>
        <v>0</v>
      </c>
      <c r="L1469" s="285">
        <f t="shared" si="19"/>
        <v>13.21890711</v>
      </c>
      <c r="M1469" s="285">
        <f t="shared" si="19"/>
        <v>0</v>
      </c>
      <c r="N1469" s="285">
        <f t="shared" si="19"/>
        <v>11.57013096</v>
      </c>
      <c r="O1469" s="285">
        <f t="shared" si="19"/>
        <v>0</v>
      </c>
      <c r="P1469" s="285">
        <f t="shared" si="19"/>
        <v>174.299193</v>
      </c>
      <c r="Q1469" s="285">
        <f t="shared" si="19"/>
        <v>0</v>
      </c>
      <c r="R1469" s="285">
        <f t="shared" si="19"/>
        <v>92.233999799999992</v>
      </c>
      <c r="S1469" s="285">
        <f t="shared" si="19"/>
        <v>0</v>
      </c>
      <c r="T1469" s="310">
        <f t="shared" si="19"/>
        <v>5.4146999999999998</v>
      </c>
      <c r="U1469" s="1"/>
      <c r="V1469" s="16"/>
    </row>
    <row r="1470" spans="4:22" ht="15.6">
      <c r="D1470" s="16"/>
      <c r="E1470" s="1"/>
      <c r="F1470" s="288" t="s">
        <v>41</v>
      </c>
      <c r="G1470" s="289"/>
      <c r="H1470" s="290">
        <f t="shared" ref="H1470:S1470" si="20">H1454</f>
        <v>51.702431648000001</v>
      </c>
      <c r="I1470" s="290">
        <f t="shared" si="20"/>
        <v>0</v>
      </c>
      <c r="J1470" s="290">
        <f t="shared" si="20"/>
        <v>15.578113792</v>
      </c>
      <c r="K1470" s="290">
        <f t="shared" si="20"/>
        <v>0</v>
      </c>
      <c r="L1470" s="290">
        <f t="shared" si="20"/>
        <v>13.426621632</v>
      </c>
      <c r="M1470" s="290">
        <f t="shared" si="20"/>
        <v>0</v>
      </c>
      <c r="N1470" s="290">
        <f t="shared" si="20"/>
        <v>11.709796416</v>
      </c>
      <c r="O1470" s="290">
        <f t="shared" si="20"/>
        <v>0</v>
      </c>
      <c r="P1470" s="290">
        <f t="shared" si="20"/>
        <v>176.79914127999999</v>
      </c>
      <c r="Q1470" s="290">
        <f t="shared" si="20"/>
        <v>0</v>
      </c>
      <c r="R1470" s="290">
        <f t="shared" si="20"/>
        <v>92.301197919999993</v>
      </c>
      <c r="S1470" s="290">
        <f t="shared" si="20"/>
        <v>0</v>
      </c>
      <c r="T1470" s="309">
        <f>T1452</f>
        <v>5.4606399999999997</v>
      </c>
      <c r="U1470" s="1"/>
      <c r="V1470" s="16"/>
    </row>
    <row r="1471" spans="4:22" ht="21">
      <c r="D1471" s="16"/>
      <c r="F1471" s="201" t="s">
        <v>45</v>
      </c>
      <c r="G1471" s="201"/>
      <c r="H1471" s="187">
        <f>H1470-H1469</f>
        <v>-2.5280392000006202E-2</v>
      </c>
      <c r="I1471" s="187"/>
      <c r="J1471" s="187">
        <f>J1470-J1469</f>
        <v>0.52145750200000052</v>
      </c>
      <c r="K1471" s="187"/>
      <c r="L1471" s="187">
        <f>L1470-L1469</f>
        <v>0.20771452199999985</v>
      </c>
      <c r="M1471" s="187"/>
      <c r="N1471" s="187">
        <f>N1470-N1469</f>
        <v>0.13966545599999947</v>
      </c>
      <c r="O1471" s="187"/>
      <c r="P1471" s="187">
        <f>P1470-P1469</f>
        <v>2.4999482799999839</v>
      </c>
      <c r="Q1471" s="187"/>
      <c r="R1471" s="187">
        <f>R1470-R1469</f>
        <v>6.7198120000000472E-2</v>
      </c>
      <c r="S1471" s="187"/>
      <c r="T1471" s="187">
        <f>T1470-T1469</f>
        <v>4.593999999999987E-2</v>
      </c>
      <c r="V1471" s="16"/>
    </row>
    <row r="1472" spans="4:22" ht="21">
      <c r="D1472" s="16"/>
      <c r="F1472" s="201"/>
      <c r="G1472" s="201"/>
      <c r="H1472" s="187"/>
      <c r="I1472" s="187"/>
      <c r="J1472" s="187"/>
      <c r="K1472" s="187"/>
      <c r="L1472" s="187"/>
      <c r="M1472" s="187"/>
      <c r="N1472" s="187"/>
      <c r="O1472" s="187"/>
      <c r="P1472" s="187"/>
      <c r="Q1472" s="187"/>
      <c r="R1472" s="187"/>
      <c r="S1472" s="187"/>
      <c r="T1472" s="187"/>
      <c r="V1472" s="16"/>
    </row>
    <row r="1473" spans="4:22">
      <c r="D1473" s="16"/>
      <c r="E1473" s="16"/>
      <c r="F1473" s="231"/>
      <c r="G1473" s="231"/>
      <c r="H1473" s="231"/>
      <c r="I1473" s="231"/>
      <c r="J1473" s="231"/>
      <c r="K1473" s="231"/>
      <c r="L1473" s="231"/>
      <c r="M1473" s="231"/>
      <c r="N1473" s="231"/>
      <c r="O1473" s="231"/>
      <c r="P1473" s="231"/>
      <c r="Q1473" s="231"/>
      <c r="R1473" s="231"/>
      <c r="S1473" s="231"/>
      <c r="T1473" s="232"/>
      <c r="U1473" s="16"/>
      <c r="V1473" s="16"/>
    </row>
    <row r="1477" spans="4:22" ht="15" thickBot="1"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229"/>
      <c r="U1477" s="16"/>
      <c r="V1477" s="16"/>
    </row>
    <row r="1478" spans="4:22">
      <c r="D1478" s="16"/>
      <c r="E1478" s="84"/>
      <c r="F1478" s="85"/>
      <c r="G1478" s="197"/>
      <c r="H1478" s="85"/>
      <c r="I1478" s="197"/>
      <c r="J1478" s="85"/>
      <c r="K1478" s="197"/>
      <c r="L1478" s="85"/>
      <c r="M1478" s="197"/>
      <c r="N1478" s="85"/>
      <c r="O1478" s="197"/>
      <c r="P1478" s="85"/>
      <c r="Q1478" s="197"/>
      <c r="R1478" s="85"/>
      <c r="S1478" s="85"/>
      <c r="T1478" s="85"/>
      <c r="U1478" s="106"/>
      <c r="V1478" s="16"/>
    </row>
    <row r="1479" spans="4:22">
      <c r="D1479" s="16"/>
      <c r="E1479" s="86"/>
      <c r="F1479" s="1"/>
      <c r="H1479" s="1"/>
      <c r="J1479" s="1"/>
      <c r="L1479" s="1"/>
      <c r="N1479" s="1"/>
      <c r="P1479" s="1"/>
      <c r="R1479" s="1"/>
      <c r="T1479" s="1"/>
      <c r="U1479" s="107"/>
      <c r="V1479" s="16"/>
    </row>
    <row r="1480" spans="4:22" ht="34.799999999999997">
      <c r="D1480" s="16"/>
      <c r="E1480" s="86"/>
      <c r="F1480" s="1"/>
      <c r="H1480" s="328" t="s">
        <v>9</v>
      </c>
      <c r="I1480" s="328"/>
      <c r="J1480" s="328"/>
      <c r="K1480" s="328"/>
      <c r="L1480" s="328"/>
      <c r="M1480" s="328"/>
      <c r="N1480" s="328"/>
      <c r="O1480" s="328"/>
      <c r="P1480" s="328"/>
      <c r="Q1480" s="328"/>
      <c r="R1480" s="328"/>
      <c r="S1480" s="328"/>
      <c r="T1480" s="328"/>
      <c r="U1480" s="107"/>
      <c r="V1480" s="16"/>
    </row>
    <row r="1481" spans="4:22">
      <c r="D1481" s="16"/>
      <c r="E1481" s="86"/>
      <c r="F1481" s="1"/>
      <c r="H1481" s="1"/>
      <c r="J1481" s="1"/>
      <c r="L1481" s="1"/>
      <c r="N1481" s="1"/>
      <c r="P1481" s="1"/>
      <c r="R1481" s="1"/>
      <c r="T1481" s="1"/>
      <c r="U1481" s="107"/>
      <c r="V1481" s="16"/>
    </row>
    <row r="1482" spans="4:22">
      <c r="D1482" s="16"/>
      <c r="E1482" s="86"/>
      <c r="F1482" s="253" t="s">
        <v>10</v>
      </c>
      <c r="G1482" s="194"/>
      <c r="H1482" s="239" t="s">
        <v>3</v>
      </c>
      <c r="I1482" s="179"/>
      <c r="J1482" s="94" t="s">
        <v>11</v>
      </c>
      <c r="K1482" s="179"/>
      <c r="L1482" s="31" t="s">
        <v>12</v>
      </c>
      <c r="M1482" s="179"/>
      <c r="N1482" s="32" t="s">
        <v>13</v>
      </c>
      <c r="O1482" s="179"/>
      <c r="P1482" s="238" t="s">
        <v>14</v>
      </c>
      <c r="Q1482" s="179"/>
      <c r="R1482" s="99" t="s">
        <v>15</v>
      </c>
      <c r="S1482" s="29"/>
      <c r="T1482" s="56" t="s">
        <v>16</v>
      </c>
      <c r="U1482" s="107"/>
      <c r="V1482" s="16"/>
    </row>
    <row r="1483" spans="4:22">
      <c r="D1483" s="16"/>
      <c r="E1483" s="86"/>
      <c r="F1483" s="252">
        <v>45474</v>
      </c>
      <c r="G1483" s="244"/>
      <c r="H1483" s="297">
        <v>9517</v>
      </c>
      <c r="I1483" s="246"/>
      <c r="J1483" s="297">
        <v>2912</v>
      </c>
      <c r="K1483" s="246"/>
      <c r="L1483" s="297">
        <v>2496.5</v>
      </c>
      <c r="M1483" s="246"/>
      <c r="N1483" s="297">
        <v>2185</v>
      </c>
      <c r="O1483" s="246"/>
      <c r="P1483" s="297">
        <v>32840</v>
      </c>
      <c r="Q1483" s="246"/>
      <c r="R1483" s="297">
        <v>17220</v>
      </c>
      <c r="S1483" s="298"/>
      <c r="T1483" s="326">
        <v>5.5589000000000004</v>
      </c>
      <c r="U1483" s="107"/>
      <c r="V1483" s="16"/>
    </row>
    <row r="1484" spans="4:22">
      <c r="D1484" s="16"/>
      <c r="E1484" s="86"/>
      <c r="F1484" s="250">
        <f>F1483+1</f>
        <v>45475</v>
      </c>
      <c r="G1484" s="244"/>
      <c r="H1484" s="248">
        <v>9546.5</v>
      </c>
      <c r="I1484" s="246"/>
      <c r="J1484" s="248">
        <v>2873</v>
      </c>
      <c r="K1484" s="246"/>
      <c r="L1484" s="248">
        <v>2489.5</v>
      </c>
      <c r="M1484" s="246"/>
      <c r="N1484" s="248">
        <v>2198</v>
      </c>
      <c r="O1484" s="246"/>
      <c r="P1484" s="248">
        <v>32900</v>
      </c>
      <c r="Q1484" s="246"/>
      <c r="R1484" s="248">
        <v>17185</v>
      </c>
      <c r="S1484" s="246"/>
      <c r="T1484" s="325">
        <v>5.5892999999999997</v>
      </c>
      <c r="U1484" s="107"/>
      <c r="V1484" s="16"/>
    </row>
    <row r="1485" spans="4:22">
      <c r="D1485" s="16"/>
      <c r="E1485" s="86"/>
      <c r="F1485" s="250">
        <f>F1484+1</f>
        <v>45476</v>
      </c>
      <c r="G1485" s="244"/>
      <c r="H1485" s="248">
        <v>9623</v>
      </c>
      <c r="I1485" s="246"/>
      <c r="J1485" s="248">
        <v>2915</v>
      </c>
      <c r="K1485" s="246"/>
      <c r="L1485" s="248">
        <v>2487</v>
      </c>
      <c r="M1485" s="246"/>
      <c r="N1485" s="248">
        <v>2171</v>
      </c>
      <c r="O1485" s="246"/>
      <c r="P1485" s="248">
        <v>33100</v>
      </c>
      <c r="Q1485" s="246"/>
      <c r="R1485" s="248">
        <v>17110</v>
      </c>
      <c r="S1485" s="246"/>
      <c r="T1485" s="325">
        <v>5.6677</v>
      </c>
      <c r="U1485" s="107"/>
      <c r="V1485" s="16"/>
    </row>
    <row r="1486" spans="4:22">
      <c r="D1486" s="16"/>
      <c r="E1486" s="86"/>
      <c r="F1486" s="250">
        <f>F1485+1</f>
        <v>45477</v>
      </c>
      <c r="G1486" s="195"/>
      <c r="H1486" s="248">
        <v>9726.5</v>
      </c>
      <c r="I1486" s="246"/>
      <c r="J1486" s="248">
        <v>2948</v>
      </c>
      <c r="K1486" s="246"/>
      <c r="L1486" s="248">
        <v>2493.5</v>
      </c>
      <c r="M1486" s="246"/>
      <c r="N1486" s="248">
        <v>2172</v>
      </c>
      <c r="O1486" s="246"/>
      <c r="P1486" s="248">
        <v>33225</v>
      </c>
      <c r="Q1486" s="246"/>
      <c r="R1486" s="248">
        <v>16950</v>
      </c>
      <c r="S1486" s="246"/>
      <c r="T1486" s="325">
        <v>5.5862999999999996</v>
      </c>
      <c r="U1486" s="107"/>
      <c r="V1486" s="16"/>
    </row>
    <row r="1487" spans="4:22">
      <c r="D1487" s="16"/>
      <c r="E1487" s="86"/>
      <c r="F1487" s="251">
        <f>F1486+1</f>
        <v>45478</v>
      </c>
      <c r="G1487" s="195"/>
      <c r="H1487" s="297">
        <v>9809</v>
      </c>
      <c r="I1487" s="246"/>
      <c r="J1487" s="297">
        <v>2955</v>
      </c>
      <c r="K1487" s="246"/>
      <c r="L1487" s="297">
        <v>2495.5</v>
      </c>
      <c r="M1487" s="246"/>
      <c r="N1487" s="297">
        <v>2191</v>
      </c>
      <c r="O1487" s="246"/>
      <c r="P1487" s="297">
        <v>33595</v>
      </c>
      <c r="Q1487" s="246"/>
      <c r="R1487" s="297">
        <v>17175</v>
      </c>
      <c r="S1487" s="298"/>
      <c r="T1487" s="326">
        <v>5.4839000000000002</v>
      </c>
      <c r="U1487" s="107"/>
      <c r="V1487" s="16"/>
    </row>
    <row r="1488" spans="4:22">
      <c r="D1488" s="16"/>
      <c r="E1488" s="86"/>
      <c r="F1488" s="1"/>
      <c r="H1488" s="1"/>
      <c r="J1488" s="1"/>
      <c r="L1488" s="1"/>
      <c r="N1488" s="1"/>
      <c r="P1488" s="1"/>
      <c r="R1488" s="1"/>
      <c r="S1488" s="268"/>
      <c r="T1488" s="111"/>
      <c r="U1488" s="107"/>
      <c r="V1488" s="16"/>
    </row>
    <row r="1489" spans="4:22">
      <c r="D1489" s="16"/>
      <c r="E1489" s="86"/>
      <c r="F1489" s="236" t="s">
        <v>17</v>
      </c>
      <c r="G1489" s="263"/>
      <c r="H1489" s="233">
        <f>AVERAGE(H1483:H1487)</f>
        <v>9644.4</v>
      </c>
      <c r="I1489" s="221"/>
      <c r="J1489" s="233">
        <f>AVERAGE(J1483:J1487)</f>
        <v>2920.6</v>
      </c>
      <c r="K1489" s="221"/>
      <c r="L1489" s="233">
        <f>AVERAGE(L1483:L1487)</f>
        <v>2492.4</v>
      </c>
      <c r="M1489" s="221"/>
      <c r="N1489" s="233">
        <f>AVERAGE(N1483:N1487)</f>
        <v>2183.4</v>
      </c>
      <c r="O1489" s="221"/>
      <c r="P1489" s="233">
        <f>AVERAGE(P1483:P1487)</f>
        <v>33132</v>
      </c>
      <c r="Q1489" s="221"/>
      <c r="R1489" s="233">
        <f>AVERAGE(R1483:R1487)</f>
        <v>17128</v>
      </c>
      <c r="S1489" s="269"/>
      <c r="T1489" s="234">
        <f>AVERAGE(T1483:T1487)</f>
        <v>5.5772199999999996</v>
      </c>
      <c r="U1489" s="107"/>
      <c r="V1489" s="16"/>
    </row>
    <row r="1490" spans="4:22">
      <c r="D1490" s="16"/>
      <c r="E1490" s="86"/>
      <c r="F1490" s="21"/>
      <c r="G1490" s="194"/>
      <c r="H1490" s="151"/>
      <c r="I1490" s="214"/>
      <c r="J1490" s="151"/>
      <c r="K1490" s="214"/>
      <c r="L1490" s="151"/>
      <c r="M1490" s="214"/>
      <c r="N1490" s="151"/>
      <c r="O1490" s="214"/>
      <c r="P1490" s="261"/>
      <c r="Q1490" s="214"/>
      <c r="R1490" s="151"/>
      <c r="S1490" s="269"/>
      <c r="T1490" s="254"/>
      <c r="U1490" s="107"/>
      <c r="V1490" s="16"/>
    </row>
    <row r="1491" spans="4:22" ht="15.6">
      <c r="D1491" s="16"/>
      <c r="E1491" s="86"/>
      <c r="F1491" s="237" t="s">
        <v>18</v>
      </c>
      <c r="G1491" s="202"/>
      <c r="H1491" s="235">
        <f>H1489*T1489*0.001</f>
        <v>53.788940567999994</v>
      </c>
      <c r="I1491" s="216"/>
      <c r="J1491" s="235">
        <f>J1489*$T$1489*0.001</f>
        <v>16.288828731999999</v>
      </c>
      <c r="K1491" s="216"/>
      <c r="L1491" s="235">
        <f>L1489*$T$1489*0.001</f>
        <v>13.900663128</v>
      </c>
      <c r="M1491" s="216"/>
      <c r="N1491" s="235">
        <f>N1489*$T$1489*0.001</f>
        <v>12.177302147999999</v>
      </c>
      <c r="O1491" s="216"/>
      <c r="P1491" s="235">
        <f>P1489*$T$1489*0.001</f>
        <v>184.78445303999999</v>
      </c>
      <c r="Q1491" s="216"/>
      <c r="R1491" s="235">
        <f>R1489*$T$1489*0.001</f>
        <v>95.526624159999997</v>
      </c>
      <c r="S1491" s="269"/>
      <c r="T1491" s="264"/>
      <c r="U1491" s="107"/>
      <c r="V1491" s="16"/>
    </row>
    <row r="1492" spans="4:22">
      <c r="D1492" s="16"/>
      <c r="E1492" s="86"/>
      <c r="F1492" s="21"/>
      <c r="G1492" s="312"/>
      <c r="H1492" s="254"/>
      <c r="I1492" s="264"/>
      <c r="J1492" s="254"/>
      <c r="K1492" s="264"/>
      <c r="L1492" s="254"/>
      <c r="M1492" s="264"/>
      <c r="N1492" s="254"/>
      <c r="O1492" s="264"/>
      <c r="P1492" s="254"/>
      <c r="Q1492" s="264"/>
      <c r="R1492" s="254"/>
      <c r="S1492" s="269"/>
      <c r="T1492" s="255"/>
      <c r="U1492" s="107"/>
      <c r="V1492" s="16"/>
    </row>
    <row r="1493" spans="4:22">
      <c r="D1493" s="16"/>
      <c r="E1493" s="86"/>
      <c r="F1493" s="256" t="s">
        <v>19</v>
      </c>
      <c r="G1493" s="311"/>
      <c r="H1493" s="257">
        <f>H1454</f>
        <v>51.702431648000001</v>
      </c>
      <c r="I1493" s="265"/>
      <c r="J1493" s="257">
        <f>J1454</f>
        <v>15.578113792</v>
      </c>
      <c r="K1493" s="265"/>
      <c r="L1493" s="257">
        <f>L1454</f>
        <v>13.426621632</v>
      </c>
      <c r="M1493" s="265"/>
      <c r="N1493" s="257">
        <f>N1454</f>
        <v>11.709796416</v>
      </c>
      <c r="O1493" s="265"/>
      <c r="P1493" s="257">
        <f>P1454</f>
        <v>176.79914127999999</v>
      </c>
      <c r="Q1493" s="265"/>
      <c r="R1493" s="257">
        <f>R1454</f>
        <v>92.301197919999993</v>
      </c>
      <c r="S1493" s="257">
        <f>S1453</f>
        <v>0</v>
      </c>
      <c r="T1493" s="258">
        <f>T1452</f>
        <v>5.4606399999999997</v>
      </c>
      <c r="U1493" s="107"/>
      <c r="V1493" s="16"/>
    </row>
    <row r="1494" spans="4:22" ht="15" thickBot="1">
      <c r="D1494" s="16"/>
      <c r="E1494" s="86"/>
      <c r="F1494" s="21"/>
      <c r="G1494" s="194"/>
      <c r="H1494" s="254"/>
      <c r="I1494" s="264"/>
      <c r="J1494" s="254"/>
      <c r="K1494" s="264"/>
      <c r="L1494" s="254"/>
      <c r="M1494" s="264"/>
      <c r="N1494" s="254"/>
      <c r="O1494" s="264"/>
      <c r="P1494" s="254"/>
      <c r="Q1494" s="264"/>
      <c r="R1494" s="254"/>
      <c r="S1494" s="270"/>
      <c r="T1494" s="254"/>
      <c r="U1494" s="107"/>
      <c r="V1494" s="16"/>
    </row>
    <row r="1495" spans="4:22" ht="15" thickBot="1">
      <c r="D1495" s="16"/>
      <c r="E1495" s="86"/>
      <c r="F1495" s="259" t="s">
        <v>44</v>
      </c>
      <c r="G1495" s="194"/>
      <c r="H1495" s="260">
        <f>(H1454-H1456)/H1456</f>
        <v>-4.8872047502231261E-4</v>
      </c>
      <c r="I1495" s="321"/>
      <c r="J1495" s="260">
        <f>(J1454-J1456)/J1456</f>
        <v>3.4633021565772922E-2</v>
      </c>
      <c r="K1495" s="321"/>
      <c r="L1495" s="260">
        <f>(L1454-L1456)/L1456</f>
        <v>1.5713441381463786E-2</v>
      </c>
      <c r="M1495" s="321"/>
      <c r="N1495" s="260">
        <f>(N1454-N1456)/N1456</f>
        <v>1.2071207878532039E-2</v>
      </c>
      <c r="O1495" s="321"/>
      <c r="P1495" s="260">
        <f>(P1454-P1456)/P1456</f>
        <v>1.4342856309151036E-2</v>
      </c>
      <c r="Q1495" s="321"/>
      <c r="R1495" s="260">
        <f>(R1454-R1456)/R1456</f>
        <v>7.2856126965883223E-4</v>
      </c>
      <c r="S1495" s="322"/>
      <c r="T1495" s="320">
        <f>(T1489-T1493)/T1493</f>
        <v>2.1349145887661503E-2</v>
      </c>
      <c r="U1495" s="107"/>
      <c r="V1495" s="16"/>
    </row>
    <row r="1496" spans="4:22" ht="15" thickBot="1">
      <c r="D1496" s="16"/>
      <c r="E1496" s="86"/>
      <c r="F1496" s="29"/>
      <c r="G1496" s="179"/>
      <c r="H1496" s="327"/>
      <c r="I1496" s="217"/>
      <c r="J1496" s="327"/>
      <c r="K1496" s="217"/>
      <c r="L1496" s="327"/>
      <c r="M1496" s="217"/>
      <c r="N1496" s="327"/>
      <c r="O1496" s="217"/>
      <c r="P1496" s="327"/>
      <c r="Q1496" s="217"/>
      <c r="R1496" s="327"/>
      <c r="S1496" s="271"/>
      <c r="T1496" s="143"/>
      <c r="U1496" s="107"/>
      <c r="V1496" s="16"/>
    </row>
    <row r="1497" spans="4:22" ht="15" thickBot="1">
      <c r="D1497" s="16"/>
      <c r="E1497" s="86"/>
      <c r="F1497" s="176" t="s">
        <v>26</v>
      </c>
      <c r="G1497" s="179"/>
      <c r="H1497" s="177">
        <f>(H1491-H1493)/H1493</f>
        <v>4.035610808801688E-2</v>
      </c>
      <c r="I1497" s="188"/>
      <c r="J1497" s="177">
        <f>(J1491-J1493)/J1493</f>
        <v>4.5622656856247917E-2</v>
      </c>
      <c r="K1497" s="188"/>
      <c r="L1497" s="177">
        <f>(L1491-L1493)/L1493</f>
        <v>3.5306088828049274E-2</v>
      </c>
      <c r="M1497" s="188"/>
      <c r="N1497" s="177">
        <f>(N1491-N1493)/N1493</f>
        <v>3.9924326212982676E-2</v>
      </c>
      <c r="O1497" s="188"/>
      <c r="P1497" s="177">
        <f>(P1491-P1493)/P1493</f>
        <v>4.5166009869660621E-2</v>
      </c>
      <c r="Q1497" s="188"/>
      <c r="R1497" s="177">
        <f>(R1491-R1493)/R1493</f>
        <v>3.49445761559408E-2</v>
      </c>
      <c r="S1497" s="272"/>
      <c r="T1497" s="178">
        <f>(T1489-T1493)/T1493</f>
        <v>2.1349145887661503E-2</v>
      </c>
      <c r="U1497" s="107"/>
      <c r="V1497" s="16"/>
    </row>
    <row r="1498" spans="4:22" ht="15" thickBot="1">
      <c r="D1498" s="16"/>
      <c r="E1498" s="86"/>
      <c r="F1498" s="1"/>
      <c r="H1498" s="144"/>
      <c r="I1498" s="215"/>
      <c r="J1498" s="144"/>
      <c r="K1498" s="215"/>
      <c r="L1498" s="144"/>
      <c r="M1498" s="215"/>
      <c r="N1498" s="144"/>
      <c r="O1498" s="215"/>
      <c r="P1498" s="144"/>
      <c r="Q1498" s="215"/>
      <c r="R1498" s="144"/>
      <c r="S1498" s="271"/>
      <c r="T1498" s="144"/>
      <c r="U1498" s="107"/>
      <c r="V1498" s="16"/>
    </row>
    <row r="1499" spans="4:22" ht="21.6" thickBot="1">
      <c r="D1499" s="230"/>
      <c r="E1499" s="183"/>
      <c r="F1499" s="184" t="s">
        <v>40</v>
      </c>
      <c r="G1499" s="182"/>
      <c r="H1499" s="305">
        <f>H1491-H1493</f>
        <v>2.0865089199999929</v>
      </c>
      <c r="I1499" s="306"/>
      <c r="J1499" s="305">
        <f>J1491-J1493</f>
        <v>0.71071493999999902</v>
      </c>
      <c r="K1499" s="306"/>
      <c r="L1499" s="305">
        <f>L1491-L1493</f>
        <v>0.4740414959999999</v>
      </c>
      <c r="M1499" s="306"/>
      <c r="N1499" s="305">
        <f>N1491-N1493</f>
        <v>0.46750573199999934</v>
      </c>
      <c r="O1499" s="306"/>
      <c r="P1499" s="305">
        <f>P1491-P1493</f>
        <v>7.9853117600000019</v>
      </c>
      <c r="Q1499" s="306"/>
      <c r="R1499" s="305">
        <f>R1491-R1493</f>
        <v>3.2254262400000044</v>
      </c>
      <c r="S1499" s="307"/>
      <c r="T1499" s="305">
        <f>T1489-T1493</f>
        <v>0.11657999999999991</v>
      </c>
      <c r="U1499" s="186"/>
      <c r="V1499" s="230"/>
    </row>
    <row r="1500" spans="4:22">
      <c r="D1500" s="16"/>
      <c r="E1500" s="86"/>
      <c r="F1500" s="179"/>
      <c r="H1500" s="180"/>
      <c r="I1500" s="180"/>
      <c r="J1500" s="180"/>
      <c r="K1500" s="180"/>
      <c r="L1500" s="180"/>
      <c r="M1500" s="180"/>
      <c r="N1500" s="180"/>
      <c r="O1500" s="180"/>
      <c r="P1500" s="180"/>
      <c r="Q1500" s="180"/>
      <c r="R1500" s="180"/>
      <c r="S1500" s="274"/>
      <c r="T1500" s="180"/>
      <c r="U1500" s="107"/>
      <c r="V1500" s="16"/>
    </row>
    <row r="1501" spans="4:22">
      <c r="D1501" s="16"/>
      <c r="E1501" s="86"/>
      <c r="F1501" s="29"/>
      <c r="H1501" s="323"/>
      <c r="I1501" s="180"/>
      <c r="J1501" s="159"/>
      <c r="K1501" s="180"/>
      <c r="L1501" s="159"/>
      <c r="M1501" s="180"/>
      <c r="N1501" s="159"/>
      <c r="O1501" s="180"/>
      <c r="P1501" s="159"/>
      <c r="Q1501" s="180"/>
      <c r="R1501" s="159"/>
      <c r="S1501" s="159"/>
      <c r="T1501" s="159"/>
      <c r="U1501" s="107"/>
      <c r="V1501" s="16"/>
    </row>
    <row r="1502" spans="4:22" ht="18">
      <c r="D1502" s="16"/>
      <c r="E1502" s="134"/>
      <c r="F1502" s="275" t="s">
        <v>36</v>
      </c>
      <c r="G1502" s="276"/>
      <c r="H1502" s="277">
        <f>AVERAGE(H1483:H1487)</f>
        <v>9644.4</v>
      </c>
      <c r="I1502" s="277"/>
      <c r="J1502" s="277">
        <f>AVERAGE(J1483:J1487)</f>
        <v>2920.6</v>
      </c>
      <c r="K1502" s="277"/>
      <c r="L1502" s="277">
        <f>AVERAGE(L1483:L1487)</f>
        <v>2492.4</v>
      </c>
      <c r="M1502" s="277" t="e">
        <f>AVERAGE(M1446:M1450,M1483:M1487)</f>
        <v>#DIV/0!</v>
      </c>
      <c r="N1502" s="277">
        <f>AVERAGE(N1483:N1487)</f>
        <v>2183.4</v>
      </c>
      <c r="O1502" s="277" t="e">
        <f>AVERAGE(O1446:O1450,O1483:O1487)</f>
        <v>#DIV/0!</v>
      </c>
      <c r="P1502" s="277">
        <f>AVERAGE(P1483:P1487)</f>
        <v>33132</v>
      </c>
      <c r="Q1502" s="277" t="e">
        <f>AVERAGE(Q1446:Q1450,Q1483:Q1487)</f>
        <v>#DIV/0!</v>
      </c>
      <c r="R1502" s="277">
        <f>AVERAGE(R1483:R1487)</f>
        <v>17128</v>
      </c>
      <c r="S1502" s="277" t="e">
        <f>AVERAGE(S1446:S1450,S1483:S1487)</f>
        <v>#DIV/0!</v>
      </c>
      <c r="T1502" s="303">
        <f>AVERAGE(T1483:T1487)</f>
        <v>5.5772199999999996</v>
      </c>
      <c r="U1502" s="135"/>
      <c r="V1502" s="16"/>
    </row>
    <row r="1503" spans="4:22">
      <c r="D1503" s="16"/>
      <c r="E1503" s="1"/>
      <c r="F1503" s="1"/>
      <c r="H1503" s="1"/>
      <c r="J1503" s="1"/>
      <c r="L1503" s="1"/>
      <c r="N1503" s="1"/>
      <c r="P1503" s="1"/>
      <c r="R1503" s="1"/>
      <c r="T1503" s="1"/>
      <c r="U1503" s="1"/>
      <c r="V1503" s="16"/>
    </row>
    <row r="1504" spans="4:22" ht="15" thickBot="1">
      <c r="D1504" s="16"/>
      <c r="T1504" s="174"/>
      <c r="V1504" s="16"/>
    </row>
    <row r="1505" spans="4:22" ht="15" thickBot="1">
      <c r="D1505" s="16"/>
      <c r="F1505" s="280" t="s">
        <v>42</v>
      </c>
      <c r="G1505" s="281"/>
      <c r="H1505" s="281" t="s">
        <v>3</v>
      </c>
      <c r="I1505" s="281"/>
      <c r="J1505" s="281" t="s">
        <v>11</v>
      </c>
      <c r="K1505" s="281"/>
      <c r="L1505" s="281" t="s">
        <v>12</v>
      </c>
      <c r="M1505" s="281"/>
      <c r="N1505" s="281" t="s">
        <v>13</v>
      </c>
      <c r="O1505" s="281"/>
      <c r="P1505" s="281" t="s">
        <v>14</v>
      </c>
      <c r="Q1505" s="281"/>
      <c r="R1505" s="281" t="s">
        <v>15</v>
      </c>
      <c r="S1505" s="281"/>
      <c r="T1505" s="282" t="s">
        <v>16</v>
      </c>
      <c r="V1505" s="16"/>
    </row>
    <row r="1506" spans="4:22">
      <c r="D1506" s="16"/>
      <c r="E1506" s="1"/>
      <c r="F1506" s="283" t="s">
        <v>19</v>
      </c>
      <c r="G1506" s="284"/>
      <c r="H1506" s="285">
        <f t="shared" ref="H1506:T1506" si="21">H1493</f>
        <v>51.702431648000001</v>
      </c>
      <c r="I1506" s="285">
        <f t="shared" si="21"/>
        <v>0</v>
      </c>
      <c r="J1506" s="285">
        <f t="shared" si="21"/>
        <v>15.578113792</v>
      </c>
      <c r="K1506" s="285">
        <f t="shared" si="21"/>
        <v>0</v>
      </c>
      <c r="L1506" s="285">
        <f t="shared" si="21"/>
        <v>13.426621632</v>
      </c>
      <c r="M1506" s="285">
        <f t="shared" si="21"/>
        <v>0</v>
      </c>
      <c r="N1506" s="285">
        <f t="shared" si="21"/>
        <v>11.709796416</v>
      </c>
      <c r="O1506" s="285">
        <f t="shared" si="21"/>
        <v>0</v>
      </c>
      <c r="P1506" s="285">
        <f t="shared" si="21"/>
        <v>176.79914127999999</v>
      </c>
      <c r="Q1506" s="285">
        <f t="shared" si="21"/>
        <v>0</v>
      </c>
      <c r="R1506" s="285">
        <f t="shared" si="21"/>
        <v>92.301197919999993</v>
      </c>
      <c r="S1506" s="285">
        <f t="shared" si="21"/>
        <v>0</v>
      </c>
      <c r="T1506" s="310">
        <f t="shared" si="21"/>
        <v>5.4606399999999997</v>
      </c>
      <c r="U1506" s="1"/>
      <c r="V1506" s="16"/>
    </row>
    <row r="1507" spans="4:22" ht="15.6">
      <c r="D1507" s="16"/>
      <c r="E1507" s="1"/>
      <c r="F1507" s="288" t="s">
        <v>41</v>
      </c>
      <c r="G1507" s="289"/>
      <c r="H1507" s="290">
        <f t="shared" ref="H1507:S1507" si="22">H1491</f>
        <v>53.788940567999994</v>
      </c>
      <c r="I1507" s="290">
        <f t="shared" si="22"/>
        <v>0</v>
      </c>
      <c r="J1507" s="290">
        <f t="shared" si="22"/>
        <v>16.288828731999999</v>
      </c>
      <c r="K1507" s="290">
        <f t="shared" si="22"/>
        <v>0</v>
      </c>
      <c r="L1507" s="290">
        <f t="shared" si="22"/>
        <v>13.900663128</v>
      </c>
      <c r="M1507" s="290">
        <f t="shared" si="22"/>
        <v>0</v>
      </c>
      <c r="N1507" s="290">
        <f t="shared" si="22"/>
        <v>12.177302147999999</v>
      </c>
      <c r="O1507" s="290">
        <f t="shared" si="22"/>
        <v>0</v>
      </c>
      <c r="P1507" s="290">
        <f t="shared" si="22"/>
        <v>184.78445303999999</v>
      </c>
      <c r="Q1507" s="290">
        <f t="shared" si="22"/>
        <v>0</v>
      </c>
      <c r="R1507" s="290">
        <f t="shared" si="22"/>
        <v>95.526624159999997</v>
      </c>
      <c r="S1507" s="290">
        <f t="shared" si="22"/>
        <v>0</v>
      </c>
      <c r="T1507" s="309">
        <f>T1489</f>
        <v>5.5772199999999996</v>
      </c>
      <c r="U1507" s="1"/>
      <c r="V1507" s="16"/>
    </row>
    <row r="1508" spans="4:22" ht="21">
      <c r="D1508" s="16"/>
      <c r="F1508" s="201" t="s">
        <v>45</v>
      </c>
      <c r="G1508" s="201"/>
      <c r="H1508" s="187">
        <f>H1507-H1506</f>
        <v>2.0865089199999929</v>
      </c>
      <c r="I1508" s="187"/>
      <c r="J1508" s="187">
        <f>J1507-J1506</f>
        <v>0.71071493999999902</v>
      </c>
      <c r="K1508" s="187"/>
      <c r="L1508" s="187">
        <f>L1507-L1506</f>
        <v>0.4740414959999999</v>
      </c>
      <c r="M1508" s="187"/>
      <c r="N1508" s="187">
        <f>N1507-N1506</f>
        <v>0.46750573199999934</v>
      </c>
      <c r="O1508" s="187"/>
      <c r="P1508" s="187">
        <f>P1507-P1506</f>
        <v>7.9853117600000019</v>
      </c>
      <c r="Q1508" s="187"/>
      <c r="R1508" s="187">
        <f>R1507-R1506</f>
        <v>3.2254262400000044</v>
      </c>
      <c r="S1508" s="187"/>
      <c r="T1508" s="187">
        <f>T1507-T1506</f>
        <v>0.11657999999999991</v>
      </c>
      <c r="V1508" s="16"/>
    </row>
    <row r="1509" spans="4:22" ht="21">
      <c r="D1509" s="16"/>
      <c r="F1509" s="201"/>
      <c r="G1509" s="201"/>
      <c r="H1509" s="187"/>
      <c r="I1509" s="187"/>
      <c r="J1509" s="187"/>
      <c r="K1509" s="187"/>
      <c r="L1509" s="187"/>
      <c r="M1509" s="187"/>
      <c r="N1509" s="187"/>
      <c r="O1509" s="187"/>
      <c r="P1509" s="187"/>
      <c r="Q1509" s="187"/>
      <c r="R1509" s="187"/>
      <c r="S1509" s="187"/>
      <c r="T1509" s="187"/>
      <c r="V1509" s="16"/>
    </row>
    <row r="1510" spans="4:22">
      <c r="D1510" s="16"/>
      <c r="E1510" s="16"/>
      <c r="F1510" s="231"/>
      <c r="G1510" s="231"/>
      <c r="H1510" s="231"/>
      <c r="I1510" s="231"/>
      <c r="J1510" s="231"/>
      <c r="K1510" s="231"/>
      <c r="L1510" s="231"/>
      <c r="M1510" s="231"/>
      <c r="N1510" s="231"/>
      <c r="O1510" s="231"/>
      <c r="P1510" s="231"/>
      <c r="Q1510" s="231"/>
      <c r="R1510" s="231"/>
      <c r="S1510" s="231"/>
      <c r="T1510" s="232"/>
      <c r="U1510" s="16"/>
      <c r="V1510" s="16"/>
    </row>
    <row r="1514" spans="4:22" ht="15" thickBot="1"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229"/>
      <c r="U1514" s="16"/>
      <c r="V1514" s="16"/>
    </row>
    <row r="1515" spans="4:22">
      <c r="D1515" s="16"/>
      <c r="E1515" s="84"/>
      <c r="F1515" s="85"/>
      <c r="G1515" s="197"/>
      <c r="H1515" s="85"/>
      <c r="I1515" s="197"/>
      <c r="J1515" s="85"/>
      <c r="K1515" s="197"/>
      <c r="L1515" s="85"/>
      <c r="M1515" s="197"/>
      <c r="N1515" s="85"/>
      <c r="O1515" s="197"/>
      <c r="P1515" s="85"/>
      <c r="Q1515" s="197"/>
      <c r="R1515" s="85"/>
      <c r="S1515" s="85"/>
      <c r="T1515" s="85"/>
      <c r="U1515" s="106"/>
      <c r="V1515" s="16"/>
    </row>
    <row r="1516" spans="4:22">
      <c r="D1516" s="16"/>
      <c r="E1516" s="86"/>
      <c r="F1516" s="1"/>
      <c r="H1516" s="1"/>
      <c r="J1516" s="1"/>
      <c r="L1516" s="1"/>
      <c r="N1516" s="1"/>
      <c r="P1516" s="1"/>
      <c r="R1516" s="1"/>
      <c r="T1516" s="1"/>
      <c r="U1516" s="107"/>
      <c r="V1516" s="16"/>
    </row>
    <row r="1517" spans="4:22" ht="34.799999999999997">
      <c r="D1517" s="16"/>
      <c r="E1517" s="86"/>
      <c r="F1517" s="1"/>
      <c r="H1517" s="328" t="s">
        <v>9</v>
      </c>
      <c r="I1517" s="328"/>
      <c r="J1517" s="328"/>
      <c r="K1517" s="328"/>
      <c r="L1517" s="328"/>
      <c r="M1517" s="328"/>
      <c r="N1517" s="328"/>
      <c r="O1517" s="328"/>
      <c r="P1517" s="328"/>
      <c r="Q1517" s="328"/>
      <c r="R1517" s="328"/>
      <c r="S1517" s="328"/>
      <c r="T1517" s="328"/>
      <c r="U1517" s="107"/>
      <c r="V1517" s="16"/>
    </row>
    <row r="1518" spans="4:22">
      <c r="D1518" s="16"/>
      <c r="E1518" s="86"/>
      <c r="F1518" s="1"/>
      <c r="H1518" s="1"/>
      <c r="J1518" s="1"/>
      <c r="L1518" s="1"/>
      <c r="N1518" s="1"/>
      <c r="P1518" s="1"/>
      <c r="R1518" s="1"/>
      <c r="T1518" s="1"/>
      <c r="U1518" s="107"/>
      <c r="V1518" s="16"/>
    </row>
    <row r="1519" spans="4:22">
      <c r="D1519" s="16"/>
      <c r="E1519" s="86"/>
      <c r="F1519" s="253" t="s">
        <v>10</v>
      </c>
      <c r="G1519" s="194"/>
      <c r="H1519" s="239" t="s">
        <v>3</v>
      </c>
      <c r="I1519" s="179"/>
      <c r="J1519" s="94" t="s">
        <v>11</v>
      </c>
      <c r="K1519" s="179"/>
      <c r="L1519" s="31" t="s">
        <v>12</v>
      </c>
      <c r="M1519" s="179"/>
      <c r="N1519" s="32" t="s">
        <v>13</v>
      </c>
      <c r="O1519" s="179"/>
      <c r="P1519" s="238" t="s">
        <v>14</v>
      </c>
      <c r="Q1519" s="179"/>
      <c r="R1519" s="99" t="s">
        <v>15</v>
      </c>
      <c r="S1519" s="29"/>
      <c r="T1519" s="56" t="s">
        <v>16</v>
      </c>
      <c r="U1519" s="107"/>
      <c r="V1519" s="16"/>
    </row>
    <row r="1520" spans="4:22">
      <c r="D1520" s="16"/>
      <c r="E1520" s="86"/>
      <c r="F1520" s="252">
        <v>45481</v>
      </c>
      <c r="G1520" s="244"/>
      <c r="H1520" s="297">
        <v>9808</v>
      </c>
      <c r="I1520" s="246"/>
      <c r="J1520" s="297">
        <v>2926</v>
      </c>
      <c r="K1520" s="246"/>
      <c r="L1520" s="297">
        <v>2475.5</v>
      </c>
      <c r="M1520" s="246"/>
      <c r="N1520" s="297">
        <v>2207.5</v>
      </c>
      <c r="O1520" s="246"/>
      <c r="P1520" s="297">
        <v>34450</v>
      </c>
      <c r="Q1520" s="246"/>
      <c r="R1520" s="297">
        <v>17130</v>
      </c>
      <c r="S1520" s="298"/>
      <c r="T1520" s="326">
        <v>5.4969999999999999</v>
      </c>
      <c r="U1520" s="107"/>
      <c r="V1520" s="16"/>
    </row>
    <row r="1521" spans="4:22">
      <c r="D1521" s="16"/>
      <c r="E1521" s="86"/>
      <c r="F1521" s="250">
        <f>F1520+1</f>
        <v>45482</v>
      </c>
      <c r="G1521" s="244"/>
      <c r="H1521" s="248">
        <v>9762</v>
      </c>
      <c r="I1521" s="246"/>
      <c r="J1521" s="248">
        <v>2872</v>
      </c>
      <c r="K1521" s="246"/>
      <c r="L1521" s="248">
        <v>2468.5</v>
      </c>
      <c r="M1521" s="246"/>
      <c r="N1521" s="248">
        <v>2155</v>
      </c>
      <c r="O1521" s="246"/>
      <c r="P1521" s="248">
        <v>34325</v>
      </c>
      <c r="Q1521" s="246"/>
      <c r="R1521" s="248">
        <v>16980</v>
      </c>
      <c r="S1521" s="246"/>
      <c r="T1521" s="325">
        <v>5.4720000000000004</v>
      </c>
      <c r="U1521" s="107"/>
      <c r="V1521" s="16"/>
    </row>
    <row r="1522" spans="4:22">
      <c r="D1522" s="16"/>
      <c r="E1522" s="86"/>
      <c r="F1522" s="250">
        <f>F1521+1</f>
        <v>45483</v>
      </c>
      <c r="G1522" s="244"/>
      <c r="H1522" s="248">
        <v>9696</v>
      </c>
      <c r="I1522" s="246"/>
      <c r="J1522" s="248">
        <v>2870</v>
      </c>
      <c r="K1522" s="246"/>
      <c r="L1522" s="248">
        <v>2432</v>
      </c>
      <c r="M1522" s="246"/>
      <c r="N1522" s="248">
        <v>2136</v>
      </c>
      <c r="O1522" s="246"/>
      <c r="P1522" s="248">
        <v>34900</v>
      </c>
      <c r="Q1522" s="246"/>
      <c r="R1522" s="248">
        <v>16750</v>
      </c>
      <c r="S1522" s="246"/>
      <c r="T1522" s="325">
        <v>5.4386999999999999</v>
      </c>
      <c r="U1522" s="107"/>
      <c r="V1522" s="16"/>
    </row>
    <row r="1523" spans="4:22">
      <c r="D1523" s="16"/>
      <c r="E1523" s="86"/>
      <c r="F1523" s="250">
        <f>F1522+1</f>
        <v>45484</v>
      </c>
      <c r="G1523" s="195"/>
      <c r="H1523" s="248">
        <v>9693.5</v>
      </c>
      <c r="I1523" s="246"/>
      <c r="J1523" s="248">
        <v>2902.5</v>
      </c>
      <c r="K1523" s="246"/>
      <c r="L1523" s="248">
        <v>2428.5</v>
      </c>
      <c r="M1523" s="246"/>
      <c r="N1523" s="248">
        <v>2131</v>
      </c>
      <c r="O1523" s="246"/>
      <c r="P1523" s="248">
        <v>35600</v>
      </c>
      <c r="Q1523" s="246"/>
      <c r="R1523" s="248">
        <v>16630</v>
      </c>
      <c r="S1523" s="246"/>
      <c r="T1523" s="325">
        <v>5.3967000000000001</v>
      </c>
      <c r="U1523" s="107"/>
      <c r="V1523" s="16"/>
    </row>
    <row r="1524" spans="4:22">
      <c r="D1524" s="16"/>
      <c r="E1524" s="86"/>
      <c r="F1524" s="251">
        <f>F1523+1</f>
        <v>45485</v>
      </c>
      <c r="G1524" s="195"/>
      <c r="H1524" s="297">
        <v>9673</v>
      </c>
      <c r="I1524" s="246"/>
      <c r="J1524" s="297">
        <v>2870</v>
      </c>
      <c r="K1524" s="246"/>
      <c r="L1524" s="297">
        <v>2422</v>
      </c>
      <c r="M1524" s="246"/>
      <c r="N1524" s="297">
        <v>2129</v>
      </c>
      <c r="O1524" s="246"/>
      <c r="P1524" s="297">
        <v>33950</v>
      </c>
      <c r="Q1524" s="246"/>
      <c r="R1524" s="297">
        <v>16625</v>
      </c>
      <c r="S1524" s="298"/>
      <c r="T1524" s="326">
        <v>5.41</v>
      </c>
      <c r="U1524" s="107"/>
      <c r="V1524" s="16"/>
    </row>
    <row r="1525" spans="4:22">
      <c r="D1525" s="16"/>
      <c r="E1525" s="86"/>
      <c r="F1525" s="1"/>
      <c r="H1525" s="1"/>
      <c r="J1525" s="1"/>
      <c r="L1525" s="1"/>
      <c r="N1525" s="1"/>
      <c r="P1525" s="1"/>
      <c r="R1525" s="1"/>
      <c r="S1525" s="268"/>
      <c r="T1525" s="111"/>
      <c r="U1525" s="107"/>
      <c r="V1525" s="16"/>
    </row>
    <row r="1526" spans="4:22">
      <c r="D1526" s="16"/>
      <c r="E1526" s="86"/>
      <c r="F1526" s="236" t="s">
        <v>17</v>
      </c>
      <c r="G1526" s="263"/>
      <c r="H1526" s="233">
        <f>AVERAGE(H1520:H1524)</f>
        <v>9726.5</v>
      </c>
      <c r="I1526" s="221"/>
      <c r="J1526" s="233">
        <f>AVERAGE(J1520:J1524)</f>
        <v>2888.1</v>
      </c>
      <c r="K1526" s="221"/>
      <c r="L1526" s="233">
        <f>AVERAGE(L1520:L1524)</f>
        <v>2445.3000000000002</v>
      </c>
      <c r="M1526" s="221"/>
      <c r="N1526" s="233">
        <f>AVERAGE(N1520:N1524)</f>
        <v>2151.6999999999998</v>
      </c>
      <c r="O1526" s="221"/>
      <c r="P1526" s="233">
        <f>AVERAGE(P1520:P1524)</f>
        <v>34645</v>
      </c>
      <c r="Q1526" s="221"/>
      <c r="R1526" s="233">
        <f>AVERAGE(R1520:R1524)</f>
        <v>16823</v>
      </c>
      <c r="S1526" s="269"/>
      <c r="T1526" s="234">
        <f>AVERAGE(T1520:T1524)</f>
        <v>5.4428800000000006</v>
      </c>
      <c r="U1526" s="107"/>
      <c r="V1526" s="16"/>
    </row>
    <row r="1527" spans="4:22">
      <c r="D1527" s="16"/>
      <c r="E1527" s="86"/>
      <c r="F1527" s="21"/>
      <c r="G1527" s="194"/>
      <c r="H1527" s="151"/>
      <c r="I1527" s="214"/>
      <c r="J1527" s="151"/>
      <c r="K1527" s="214"/>
      <c r="L1527" s="151"/>
      <c r="M1527" s="214"/>
      <c r="N1527" s="151"/>
      <c r="O1527" s="214"/>
      <c r="P1527" s="261"/>
      <c r="Q1527" s="214"/>
      <c r="R1527" s="151"/>
      <c r="S1527" s="269"/>
      <c r="T1527" s="254"/>
      <c r="U1527" s="107"/>
      <c r="V1527" s="16"/>
    </row>
    <row r="1528" spans="4:22" ht="15.6">
      <c r="D1528" s="16"/>
      <c r="E1528" s="86"/>
      <c r="F1528" s="237" t="s">
        <v>18</v>
      </c>
      <c r="G1528" s="202"/>
      <c r="H1528" s="235">
        <f>H1526*$T$1526*0.001</f>
        <v>52.940172320000009</v>
      </c>
      <c r="I1528" s="216"/>
      <c r="J1528" s="235">
        <f>J1526*$T$1526*0.001</f>
        <v>15.719581728000001</v>
      </c>
      <c r="K1528" s="216"/>
      <c r="L1528" s="235">
        <f>L1526*$T$1526*0.001</f>
        <v>13.309474464000003</v>
      </c>
      <c r="M1528" s="216"/>
      <c r="N1528" s="235">
        <f>N1526*$T$1526*0.001</f>
        <v>11.711444896000001</v>
      </c>
      <c r="O1528" s="216"/>
      <c r="P1528" s="235">
        <f>P1526*$T$1526*0.001</f>
        <v>188.56857760000003</v>
      </c>
      <c r="Q1528" s="216"/>
      <c r="R1528" s="235">
        <f>R1526*$T$1526*0.001</f>
        <v>91.565570240000014</v>
      </c>
      <c r="S1528" s="269"/>
      <c r="T1528" s="264"/>
      <c r="U1528" s="107"/>
      <c r="V1528" s="16"/>
    </row>
    <row r="1529" spans="4:22">
      <c r="D1529" s="16"/>
      <c r="E1529" s="86"/>
      <c r="F1529" s="21"/>
      <c r="G1529" s="312"/>
      <c r="H1529" s="254"/>
      <c r="I1529" s="264"/>
      <c r="J1529" s="254"/>
      <c r="K1529" s="264"/>
      <c r="L1529" s="254"/>
      <c r="M1529" s="264"/>
      <c r="N1529" s="254"/>
      <c r="O1529" s="264"/>
      <c r="P1529" s="254"/>
      <c r="Q1529" s="264"/>
      <c r="R1529" s="254"/>
      <c r="S1529" s="269"/>
      <c r="T1529" s="255"/>
      <c r="U1529" s="107"/>
      <c r="V1529" s="16"/>
    </row>
    <row r="1530" spans="4:22">
      <c r="D1530" s="16"/>
      <c r="E1530" s="86"/>
      <c r="F1530" s="256" t="s">
        <v>19</v>
      </c>
      <c r="G1530" s="311"/>
      <c r="H1530" s="257">
        <f>H1491</f>
        <v>53.788940567999994</v>
      </c>
      <c r="I1530" s="265"/>
      <c r="J1530" s="257">
        <f>J1491</f>
        <v>16.288828731999999</v>
      </c>
      <c r="K1530" s="265"/>
      <c r="L1530" s="257">
        <f>L1491</f>
        <v>13.900663128</v>
      </c>
      <c r="M1530" s="265"/>
      <c r="N1530" s="257">
        <f>N1491</f>
        <v>12.177302147999999</v>
      </c>
      <c r="O1530" s="265"/>
      <c r="P1530" s="257">
        <f>P1491</f>
        <v>184.78445303999999</v>
      </c>
      <c r="Q1530" s="265"/>
      <c r="R1530" s="257">
        <f>R1491</f>
        <v>95.526624159999997</v>
      </c>
      <c r="S1530" s="257">
        <f>S1490</f>
        <v>0</v>
      </c>
      <c r="T1530" s="258">
        <f>T1489</f>
        <v>5.5772199999999996</v>
      </c>
      <c r="U1530" s="107"/>
      <c r="V1530" s="16"/>
    </row>
    <row r="1531" spans="4:22" ht="15" thickBot="1">
      <c r="D1531" s="16"/>
      <c r="E1531" s="86"/>
      <c r="F1531" s="21"/>
      <c r="G1531" s="194"/>
      <c r="H1531" s="254"/>
      <c r="I1531" s="264"/>
      <c r="J1531" s="254"/>
      <c r="K1531" s="264"/>
      <c r="L1531" s="254"/>
      <c r="M1531" s="264"/>
      <c r="N1531" s="254"/>
      <c r="O1531" s="264"/>
      <c r="P1531" s="254"/>
      <c r="Q1531" s="264"/>
      <c r="R1531" s="254"/>
      <c r="S1531" s="270"/>
      <c r="T1531" s="254"/>
      <c r="U1531" s="107"/>
      <c r="V1531" s="16"/>
    </row>
    <row r="1532" spans="4:22" ht="15" thickBot="1">
      <c r="D1532" s="16"/>
      <c r="E1532" s="86"/>
      <c r="F1532" s="259" t="s">
        <v>44</v>
      </c>
      <c r="G1532" s="194"/>
      <c r="H1532" s="260">
        <f>(H1491-H1493)/H1493</f>
        <v>4.035610808801688E-2</v>
      </c>
      <c r="I1532" s="321"/>
      <c r="J1532" s="260">
        <f>(J1491-J1493)/J1493</f>
        <v>4.5622656856247917E-2</v>
      </c>
      <c r="K1532" s="321"/>
      <c r="L1532" s="260">
        <f>(L1491-L1493)/L1493</f>
        <v>3.5306088828049274E-2</v>
      </c>
      <c r="M1532" s="321"/>
      <c r="N1532" s="260">
        <f>(N1491-N1493)/N1493</f>
        <v>3.9924326212982676E-2</v>
      </c>
      <c r="O1532" s="321"/>
      <c r="P1532" s="260">
        <f>(P1491-P1493)/P1493</f>
        <v>4.5166009869660621E-2</v>
      </c>
      <c r="Q1532" s="321"/>
      <c r="R1532" s="260">
        <f>(R1491-R1493)/R1493</f>
        <v>3.49445761559408E-2</v>
      </c>
      <c r="S1532" s="322"/>
      <c r="T1532" s="320">
        <f>(T1526-T1530)/T1530</f>
        <v>-2.4087269284697219E-2</v>
      </c>
      <c r="U1532" s="107"/>
      <c r="V1532" s="16"/>
    </row>
    <row r="1533" spans="4:22" ht="15" thickBot="1">
      <c r="D1533" s="16"/>
      <c r="E1533" s="86"/>
      <c r="F1533" s="29"/>
      <c r="G1533" s="179"/>
      <c r="H1533" s="327"/>
      <c r="I1533" s="217"/>
      <c r="J1533" s="327"/>
      <c r="K1533" s="217"/>
      <c r="L1533" s="327"/>
      <c r="M1533" s="217"/>
      <c r="N1533" s="327"/>
      <c r="O1533" s="217"/>
      <c r="P1533" s="327"/>
      <c r="Q1533" s="217"/>
      <c r="R1533" s="327"/>
      <c r="S1533" s="271"/>
      <c r="T1533" s="143"/>
      <c r="U1533" s="107"/>
      <c r="V1533" s="16"/>
    </row>
    <row r="1534" spans="4:22" ht="15" thickBot="1">
      <c r="D1534" s="16"/>
      <c r="E1534" s="86"/>
      <c r="F1534" s="176" t="s">
        <v>26</v>
      </c>
      <c r="G1534" s="179"/>
      <c r="H1534" s="177">
        <f>(H1528-H1530)/H1530</f>
        <v>-1.5779605231803585E-2</v>
      </c>
      <c r="I1534" s="188"/>
      <c r="J1534" s="177">
        <f>(J1528-J1530)/J1530</f>
        <v>-3.4947080196238482E-2</v>
      </c>
      <c r="K1534" s="188"/>
      <c r="L1534" s="177">
        <f>(L1528-L1530)/L1530</f>
        <v>-4.2529529602740333E-2</v>
      </c>
      <c r="M1534" s="188"/>
      <c r="N1534" s="177">
        <f>(N1528-N1530)/N1530</f>
        <v>-3.8256195529853869E-2</v>
      </c>
      <c r="O1534" s="188"/>
      <c r="P1534" s="177">
        <f>(P1528-P1530)/P1530</f>
        <v>2.0478587336462198E-2</v>
      </c>
      <c r="Q1534" s="188"/>
      <c r="R1534" s="177">
        <f>(R1528-R1530)/R1530</f>
        <v>-4.1465444370414606E-2</v>
      </c>
      <c r="S1534" s="272"/>
      <c r="T1534" s="178">
        <f>(T1526-T1530)/T1530</f>
        <v>-2.4087269284697219E-2</v>
      </c>
      <c r="U1534" s="107"/>
      <c r="V1534" s="16"/>
    </row>
    <row r="1535" spans="4:22" ht="15" thickBot="1">
      <c r="D1535" s="16"/>
      <c r="E1535" s="86"/>
      <c r="F1535" s="1"/>
      <c r="H1535" s="144"/>
      <c r="I1535" s="215"/>
      <c r="J1535" s="144"/>
      <c r="K1535" s="215"/>
      <c r="L1535" s="144"/>
      <c r="M1535" s="215"/>
      <c r="N1535" s="144"/>
      <c r="O1535" s="215"/>
      <c r="P1535" s="144"/>
      <c r="Q1535" s="215"/>
      <c r="R1535" s="144"/>
      <c r="S1535" s="271"/>
      <c r="T1535" s="144"/>
      <c r="U1535" s="107"/>
      <c r="V1535" s="16"/>
    </row>
    <row r="1536" spans="4:22" ht="21.6" thickBot="1">
      <c r="D1536" s="230"/>
      <c r="E1536" s="183"/>
      <c r="F1536" s="184" t="s">
        <v>40</v>
      </c>
      <c r="G1536" s="182"/>
      <c r="H1536" s="305">
        <f>H1528-H1530</f>
        <v>-0.84876824799998474</v>
      </c>
      <c r="I1536" s="306"/>
      <c r="J1536" s="305">
        <f>J1528-J1530</f>
        <v>-0.5692470039999975</v>
      </c>
      <c r="K1536" s="306"/>
      <c r="L1536" s="305">
        <f>L1528-L1530</f>
        <v>-0.59118866399999703</v>
      </c>
      <c r="M1536" s="306"/>
      <c r="N1536" s="305">
        <f>N1528-N1530</f>
        <v>-0.4658572519999975</v>
      </c>
      <c r="O1536" s="306"/>
      <c r="P1536" s="305">
        <f>P1528-P1530</f>
        <v>3.7841245600000377</v>
      </c>
      <c r="Q1536" s="306"/>
      <c r="R1536" s="305">
        <f>R1528-R1530</f>
        <v>-3.9610539199999835</v>
      </c>
      <c r="S1536" s="307"/>
      <c r="T1536" s="305">
        <f>T1526-T1530</f>
        <v>-0.13433999999999902</v>
      </c>
      <c r="U1536" s="186"/>
      <c r="V1536" s="230"/>
    </row>
    <row r="1537" spans="4:22">
      <c r="D1537" s="16"/>
      <c r="E1537" s="86"/>
      <c r="F1537" s="179"/>
      <c r="H1537" s="180"/>
      <c r="I1537" s="180"/>
      <c r="J1537" s="180"/>
      <c r="K1537" s="180"/>
      <c r="L1537" s="180"/>
      <c r="M1537" s="180"/>
      <c r="N1537" s="180"/>
      <c r="O1537" s="180"/>
      <c r="P1537" s="180"/>
      <c r="Q1537" s="180"/>
      <c r="R1537" s="180"/>
      <c r="S1537" s="274"/>
      <c r="T1537" s="180"/>
      <c r="U1537" s="107"/>
      <c r="V1537" s="16"/>
    </row>
    <row r="1538" spans="4:22">
      <c r="D1538" s="16"/>
      <c r="E1538" s="86"/>
      <c r="F1538" s="29"/>
      <c r="H1538" s="323"/>
      <c r="I1538" s="180"/>
      <c r="J1538" s="159"/>
      <c r="K1538" s="180"/>
      <c r="L1538" s="159"/>
      <c r="M1538" s="180"/>
      <c r="N1538" s="159"/>
      <c r="O1538" s="180"/>
      <c r="P1538" s="159"/>
      <c r="Q1538" s="180"/>
      <c r="R1538" s="159"/>
      <c r="S1538" s="159"/>
      <c r="T1538" s="159"/>
      <c r="U1538" s="107"/>
      <c r="V1538" s="16"/>
    </row>
    <row r="1539" spans="4:22" ht="18">
      <c r="D1539" s="16"/>
      <c r="E1539" s="134"/>
      <c r="F1539" s="275" t="s">
        <v>36</v>
      </c>
      <c r="G1539" s="276"/>
      <c r="H1539" s="277">
        <f>AVERAGE(H1520:H1524,H1483:H1487)</f>
        <v>9685.4500000000007</v>
      </c>
      <c r="I1539" s="277"/>
      <c r="J1539" s="277">
        <f>AVERAGE(J1520:J1524,J1483:J1487)</f>
        <v>2904.35</v>
      </c>
      <c r="K1539" s="277"/>
      <c r="L1539" s="277">
        <f>AVERAGE(L1520:L1524,L1483:L1487)</f>
        <v>2468.85</v>
      </c>
      <c r="M1539" s="277" t="e">
        <f>AVERAGE(M1483:M1487,M1520:M1524)</f>
        <v>#DIV/0!</v>
      </c>
      <c r="N1539" s="277">
        <f>AVERAGE(N1520:N1524,N1483:N1487)</f>
        <v>2167.5500000000002</v>
      </c>
      <c r="O1539" s="277" t="e">
        <f>AVERAGE(O1483:O1487,O1520:O1524)</f>
        <v>#DIV/0!</v>
      </c>
      <c r="P1539" s="277">
        <f>AVERAGE(P1520:P1524,P1483:P1487)</f>
        <v>33888.5</v>
      </c>
      <c r="Q1539" s="277" t="e">
        <f>AVERAGE(Q1483:Q1487,Q1520:Q1524)</f>
        <v>#DIV/0!</v>
      </c>
      <c r="R1539" s="277">
        <f>AVERAGE(R1520:R1524,R1483:R1487)</f>
        <v>16975.5</v>
      </c>
      <c r="S1539" s="277" t="e">
        <f>AVERAGE(S1483:S1487,S1520:S1524)</f>
        <v>#DIV/0!</v>
      </c>
      <c r="T1539" s="303">
        <f>AVERAGE(T1520:T1524,T1483:T1487)</f>
        <v>5.5100499999999997</v>
      </c>
      <c r="U1539" s="135"/>
      <c r="V1539" s="16"/>
    </row>
    <row r="1540" spans="4:22">
      <c r="D1540" s="16"/>
      <c r="E1540" s="1"/>
      <c r="F1540" s="1"/>
      <c r="H1540" s="1"/>
      <c r="J1540" s="1"/>
      <c r="L1540" s="1"/>
      <c r="N1540" s="1"/>
      <c r="P1540" s="1"/>
      <c r="R1540" s="1"/>
      <c r="T1540" s="1"/>
      <c r="U1540" s="1"/>
      <c r="V1540" s="16"/>
    </row>
    <row r="1541" spans="4:22" ht="15" thickBot="1">
      <c r="D1541" s="16"/>
      <c r="T1541" s="174"/>
      <c r="V1541" s="16"/>
    </row>
    <row r="1542" spans="4:22" ht="15" thickBot="1">
      <c r="D1542" s="16"/>
      <c r="F1542" s="280" t="s">
        <v>42</v>
      </c>
      <c r="G1542" s="281"/>
      <c r="H1542" s="281" t="s">
        <v>3</v>
      </c>
      <c r="I1542" s="281"/>
      <c r="J1542" s="281" t="s">
        <v>11</v>
      </c>
      <c r="K1542" s="281"/>
      <c r="L1542" s="281" t="s">
        <v>12</v>
      </c>
      <c r="M1542" s="281"/>
      <c r="N1542" s="281" t="s">
        <v>13</v>
      </c>
      <c r="O1542" s="281"/>
      <c r="P1542" s="281" t="s">
        <v>14</v>
      </c>
      <c r="Q1542" s="281"/>
      <c r="R1542" s="281" t="s">
        <v>15</v>
      </c>
      <c r="S1542" s="281"/>
      <c r="T1542" s="282" t="s">
        <v>16</v>
      </c>
      <c r="V1542" s="16"/>
    </row>
    <row r="1543" spans="4:22">
      <c r="D1543" s="16"/>
      <c r="E1543" s="1"/>
      <c r="F1543" s="283" t="s">
        <v>19</v>
      </c>
      <c r="G1543" s="284"/>
      <c r="H1543" s="285">
        <f t="shared" ref="H1543:T1543" si="23">H1530</f>
        <v>53.788940567999994</v>
      </c>
      <c r="I1543" s="285">
        <f t="shared" si="23"/>
        <v>0</v>
      </c>
      <c r="J1543" s="285">
        <f t="shared" si="23"/>
        <v>16.288828731999999</v>
      </c>
      <c r="K1543" s="285">
        <f t="shared" si="23"/>
        <v>0</v>
      </c>
      <c r="L1543" s="285">
        <f t="shared" si="23"/>
        <v>13.900663128</v>
      </c>
      <c r="M1543" s="285">
        <f t="shared" si="23"/>
        <v>0</v>
      </c>
      <c r="N1543" s="285">
        <f t="shared" si="23"/>
        <v>12.177302147999999</v>
      </c>
      <c r="O1543" s="285">
        <f t="shared" si="23"/>
        <v>0</v>
      </c>
      <c r="P1543" s="285">
        <f t="shared" si="23"/>
        <v>184.78445303999999</v>
      </c>
      <c r="Q1543" s="285">
        <f t="shared" si="23"/>
        <v>0</v>
      </c>
      <c r="R1543" s="285">
        <f t="shared" si="23"/>
        <v>95.526624159999997</v>
      </c>
      <c r="S1543" s="285">
        <f t="shared" si="23"/>
        <v>0</v>
      </c>
      <c r="T1543" s="310">
        <f t="shared" si="23"/>
        <v>5.5772199999999996</v>
      </c>
      <c r="U1543" s="1"/>
      <c r="V1543" s="16"/>
    </row>
    <row r="1544" spans="4:22" ht="15.6">
      <c r="D1544" s="16"/>
      <c r="E1544" s="1"/>
      <c r="F1544" s="288" t="s">
        <v>41</v>
      </c>
      <c r="G1544" s="289"/>
      <c r="H1544" s="290">
        <f t="shared" ref="H1544:S1544" si="24">H1528</f>
        <v>52.940172320000009</v>
      </c>
      <c r="I1544" s="290">
        <f t="shared" si="24"/>
        <v>0</v>
      </c>
      <c r="J1544" s="290">
        <f t="shared" si="24"/>
        <v>15.719581728000001</v>
      </c>
      <c r="K1544" s="290">
        <f t="shared" si="24"/>
        <v>0</v>
      </c>
      <c r="L1544" s="290">
        <f t="shared" si="24"/>
        <v>13.309474464000003</v>
      </c>
      <c r="M1544" s="290">
        <f t="shared" si="24"/>
        <v>0</v>
      </c>
      <c r="N1544" s="290">
        <f t="shared" si="24"/>
        <v>11.711444896000001</v>
      </c>
      <c r="O1544" s="290">
        <f t="shared" si="24"/>
        <v>0</v>
      </c>
      <c r="P1544" s="290">
        <f t="shared" si="24"/>
        <v>188.56857760000003</v>
      </c>
      <c r="Q1544" s="290">
        <f t="shared" si="24"/>
        <v>0</v>
      </c>
      <c r="R1544" s="290">
        <f t="shared" si="24"/>
        <v>91.565570240000014</v>
      </c>
      <c r="S1544" s="290">
        <f t="shared" si="24"/>
        <v>0</v>
      </c>
      <c r="T1544" s="309">
        <f>T1526</f>
        <v>5.4428800000000006</v>
      </c>
      <c r="U1544" s="1"/>
      <c r="V1544" s="16"/>
    </row>
    <row r="1545" spans="4:22" ht="21">
      <c r="D1545" s="16"/>
      <c r="F1545" s="201" t="s">
        <v>45</v>
      </c>
      <c r="G1545" s="201"/>
      <c r="H1545" s="187">
        <f>H1544-H1543</f>
        <v>-0.84876824799998474</v>
      </c>
      <c r="I1545" s="187"/>
      <c r="J1545" s="187">
        <f>J1544-J1543</f>
        <v>-0.5692470039999975</v>
      </c>
      <c r="K1545" s="187"/>
      <c r="L1545" s="187">
        <f>L1544-L1543</f>
        <v>-0.59118866399999703</v>
      </c>
      <c r="M1545" s="187"/>
      <c r="N1545" s="187">
        <f>N1544-N1543</f>
        <v>-0.4658572519999975</v>
      </c>
      <c r="O1545" s="187"/>
      <c r="P1545" s="187">
        <f>P1544-P1543</f>
        <v>3.7841245600000377</v>
      </c>
      <c r="Q1545" s="187"/>
      <c r="R1545" s="187">
        <f>R1544-R1543</f>
        <v>-3.9610539199999835</v>
      </c>
      <c r="S1545" s="187"/>
      <c r="T1545" s="187">
        <f>T1544-T1543</f>
        <v>-0.13433999999999902</v>
      </c>
      <c r="V1545" s="16"/>
    </row>
    <row r="1546" spans="4:22" ht="21">
      <c r="D1546" s="16"/>
      <c r="F1546" s="201"/>
      <c r="G1546" s="201"/>
      <c r="H1546" s="187"/>
      <c r="I1546" s="187"/>
      <c r="J1546" s="187"/>
      <c r="K1546" s="187"/>
      <c r="L1546" s="187"/>
      <c r="M1546" s="187"/>
      <c r="N1546" s="187"/>
      <c r="O1546" s="187"/>
      <c r="P1546" s="187"/>
      <c r="Q1546" s="187"/>
      <c r="R1546" s="187"/>
      <c r="S1546" s="187"/>
      <c r="T1546" s="187"/>
      <c r="V1546" s="16"/>
    </row>
    <row r="1547" spans="4:22">
      <c r="D1547" s="16"/>
      <c r="E1547" s="16"/>
      <c r="F1547" s="231"/>
      <c r="G1547" s="231"/>
      <c r="H1547" s="231"/>
      <c r="I1547" s="231"/>
      <c r="J1547" s="231"/>
      <c r="K1547" s="231"/>
      <c r="L1547" s="231"/>
      <c r="M1547" s="231"/>
      <c r="N1547" s="231"/>
      <c r="O1547" s="231"/>
      <c r="P1547" s="231"/>
      <c r="Q1547" s="231"/>
      <c r="R1547" s="231"/>
      <c r="S1547" s="231"/>
      <c r="T1547" s="232"/>
      <c r="U1547" s="16"/>
      <c r="V1547" s="16"/>
    </row>
    <row r="1551" spans="4:22" ht="15" thickBot="1">
      <c r="D1551" s="16"/>
      <c r="E1551" s="16"/>
      <c r="F1551" s="16"/>
      <c r="G1551" s="16"/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  <c r="S1551" s="16"/>
      <c r="T1551" s="229"/>
      <c r="U1551" s="16"/>
      <c r="V1551" s="16"/>
    </row>
    <row r="1552" spans="4:22">
      <c r="D1552" s="16"/>
      <c r="E1552" s="84"/>
      <c r="F1552" s="85"/>
      <c r="G1552" s="197"/>
      <c r="H1552" s="85"/>
      <c r="I1552" s="197"/>
      <c r="J1552" s="85"/>
      <c r="K1552" s="197"/>
      <c r="L1552" s="85"/>
      <c r="M1552" s="197"/>
      <c r="N1552" s="85"/>
      <c r="O1552" s="197"/>
      <c r="P1552" s="85"/>
      <c r="Q1552" s="197"/>
      <c r="R1552" s="85"/>
      <c r="S1552" s="85"/>
      <c r="T1552" s="85"/>
      <c r="U1552" s="106"/>
      <c r="V1552" s="16"/>
    </row>
    <row r="1553" spans="4:22">
      <c r="D1553" s="16"/>
      <c r="E1553" s="86"/>
      <c r="F1553" s="1"/>
      <c r="H1553" s="1"/>
      <c r="J1553" s="1"/>
      <c r="L1553" s="1"/>
      <c r="N1553" s="1"/>
      <c r="P1553" s="1"/>
      <c r="R1553" s="1"/>
      <c r="T1553" s="1"/>
      <c r="U1553" s="107"/>
      <c r="V1553" s="16"/>
    </row>
    <row r="1554" spans="4:22" ht="34.799999999999997">
      <c r="D1554" s="16"/>
      <c r="E1554" s="86"/>
      <c r="F1554" s="1"/>
      <c r="H1554" s="328" t="s">
        <v>9</v>
      </c>
      <c r="I1554" s="328"/>
      <c r="J1554" s="328"/>
      <c r="K1554" s="328"/>
      <c r="L1554" s="328"/>
      <c r="M1554" s="328"/>
      <c r="N1554" s="328"/>
      <c r="O1554" s="328"/>
      <c r="P1554" s="328"/>
      <c r="Q1554" s="328"/>
      <c r="R1554" s="328"/>
      <c r="S1554" s="328"/>
      <c r="T1554" s="328"/>
      <c r="U1554" s="107"/>
      <c r="V1554" s="16"/>
    </row>
    <row r="1555" spans="4:22">
      <c r="D1555" s="16"/>
      <c r="E1555" s="86"/>
      <c r="F1555" s="1"/>
      <c r="H1555" s="1"/>
      <c r="J1555" s="1"/>
      <c r="L1555" s="1"/>
      <c r="N1555" s="1"/>
      <c r="P1555" s="1"/>
      <c r="R1555" s="1"/>
      <c r="T1555" s="1"/>
      <c r="U1555" s="107"/>
      <c r="V1555" s="16"/>
    </row>
    <row r="1556" spans="4:22">
      <c r="D1556" s="16"/>
      <c r="E1556" s="86"/>
      <c r="F1556" s="253" t="s">
        <v>10</v>
      </c>
      <c r="G1556" s="194"/>
      <c r="H1556" s="239" t="s">
        <v>3</v>
      </c>
      <c r="I1556" s="179"/>
      <c r="J1556" s="94" t="s">
        <v>11</v>
      </c>
      <c r="K1556" s="179"/>
      <c r="L1556" s="31" t="s">
        <v>12</v>
      </c>
      <c r="M1556" s="179"/>
      <c r="N1556" s="32" t="s">
        <v>13</v>
      </c>
      <c r="O1556" s="179"/>
      <c r="P1556" s="238" t="s">
        <v>14</v>
      </c>
      <c r="Q1556" s="179"/>
      <c r="R1556" s="99" t="s">
        <v>15</v>
      </c>
      <c r="S1556" s="29"/>
      <c r="T1556" s="56" t="s">
        <v>16</v>
      </c>
      <c r="U1556" s="107"/>
      <c r="V1556" s="16"/>
    </row>
    <row r="1557" spans="4:22">
      <c r="D1557" s="16"/>
      <c r="E1557" s="86"/>
      <c r="F1557" s="252">
        <v>45488</v>
      </c>
      <c r="G1557" s="244"/>
      <c r="H1557" s="297">
        <v>9679.5</v>
      </c>
      <c r="I1557" s="246"/>
      <c r="J1557" s="297">
        <v>2904</v>
      </c>
      <c r="K1557" s="246"/>
      <c r="L1557" s="297">
        <v>2404</v>
      </c>
      <c r="M1557" s="246"/>
      <c r="N1557" s="297">
        <v>2138</v>
      </c>
      <c r="O1557" s="246"/>
      <c r="P1557" s="297">
        <v>33600</v>
      </c>
      <c r="Q1557" s="246"/>
      <c r="R1557" s="297">
        <v>16420</v>
      </c>
      <c r="S1557" s="298"/>
      <c r="T1557" s="326">
        <v>5.4528999999999996</v>
      </c>
      <c r="U1557" s="107"/>
      <c r="V1557" s="16"/>
    </row>
    <row r="1558" spans="4:22">
      <c r="D1558" s="16"/>
      <c r="E1558" s="86"/>
      <c r="F1558" s="250">
        <f>F1557+1</f>
        <v>45489</v>
      </c>
      <c r="G1558" s="244"/>
      <c r="H1558" s="248">
        <v>9565.5</v>
      </c>
      <c r="I1558" s="246"/>
      <c r="J1558" s="248">
        <v>2861</v>
      </c>
      <c r="K1558" s="246"/>
      <c r="L1558" s="248">
        <v>2377</v>
      </c>
      <c r="M1558" s="246"/>
      <c r="N1558" s="248">
        <v>2134</v>
      </c>
      <c r="O1558" s="246"/>
      <c r="P1558" s="248">
        <v>32950</v>
      </c>
      <c r="Q1558" s="246"/>
      <c r="R1558" s="248">
        <v>16435</v>
      </c>
      <c r="S1558" s="246"/>
      <c r="T1558" s="325">
        <v>5.4562999999999997</v>
      </c>
      <c r="U1558" s="107"/>
      <c r="V1558" s="16"/>
    </row>
    <row r="1559" spans="4:22">
      <c r="D1559" s="16"/>
      <c r="E1559" s="86"/>
      <c r="F1559" s="250">
        <f>F1558+1</f>
        <v>45490</v>
      </c>
      <c r="G1559" s="244"/>
      <c r="H1559" s="248">
        <v>9533</v>
      </c>
      <c r="I1559" s="246"/>
      <c r="J1559" s="248">
        <v>2819</v>
      </c>
      <c r="K1559" s="246"/>
      <c r="L1559" s="248">
        <v>2363</v>
      </c>
      <c r="M1559" s="246"/>
      <c r="N1559" s="248">
        <v>2203</v>
      </c>
      <c r="O1559" s="246"/>
      <c r="P1559" s="248">
        <v>33300</v>
      </c>
      <c r="Q1559" s="246"/>
      <c r="R1559" s="248">
        <v>16370</v>
      </c>
      <c r="S1559" s="246"/>
      <c r="T1559" s="325">
        <v>5.4273999999999996</v>
      </c>
      <c r="U1559" s="107"/>
      <c r="V1559" s="16"/>
    </row>
    <row r="1560" spans="4:22">
      <c r="D1560" s="16"/>
      <c r="E1560" s="86"/>
      <c r="F1560" s="250">
        <f>F1559+1</f>
        <v>45491</v>
      </c>
      <c r="G1560" s="195"/>
      <c r="H1560" s="248">
        <v>9342</v>
      </c>
      <c r="I1560" s="246"/>
      <c r="J1560" s="248">
        <v>2737</v>
      </c>
      <c r="K1560" s="246"/>
      <c r="L1560" s="248">
        <v>2335</v>
      </c>
      <c r="M1560" s="246"/>
      <c r="N1560" s="248">
        <v>2153</v>
      </c>
      <c r="O1560" s="246"/>
      <c r="P1560" s="248">
        <v>31700</v>
      </c>
      <c r="Q1560" s="246"/>
      <c r="R1560" s="248">
        <v>16205</v>
      </c>
      <c r="S1560" s="246"/>
      <c r="T1560" s="325">
        <v>5.4669999999999996</v>
      </c>
      <c r="U1560" s="107"/>
      <c r="V1560" s="16"/>
    </row>
    <row r="1561" spans="4:22">
      <c r="D1561" s="16"/>
      <c r="E1561" s="86"/>
      <c r="F1561" s="251">
        <f>F1560+1</f>
        <v>45492</v>
      </c>
      <c r="G1561" s="195"/>
      <c r="H1561" s="297">
        <v>9214</v>
      </c>
      <c r="I1561" s="246"/>
      <c r="J1561" s="297">
        <v>2717</v>
      </c>
      <c r="K1561" s="246"/>
      <c r="L1561" s="297">
        <v>2312</v>
      </c>
      <c r="M1561" s="246"/>
      <c r="N1561" s="297">
        <v>2100</v>
      </c>
      <c r="O1561" s="246"/>
      <c r="P1561" s="297">
        <v>30695</v>
      </c>
      <c r="Q1561" s="246"/>
      <c r="R1561" s="297">
        <v>16105</v>
      </c>
      <c r="S1561" s="298"/>
      <c r="T1561" s="326">
        <v>5.5426000000000002</v>
      </c>
      <c r="U1561" s="107"/>
      <c r="V1561" s="16"/>
    </row>
    <row r="1562" spans="4:22">
      <c r="D1562" s="16"/>
      <c r="E1562" s="86"/>
      <c r="F1562" s="1"/>
      <c r="H1562" s="1"/>
      <c r="J1562" s="1"/>
      <c r="L1562" s="1"/>
      <c r="N1562" s="1"/>
      <c r="P1562" s="1"/>
      <c r="R1562" s="1"/>
      <c r="S1562" s="268"/>
      <c r="T1562" s="111"/>
      <c r="U1562" s="107"/>
      <c r="V1562" s="16"/>
    </row>
    <row r="1563" spans="4:22">
      <c r="D1563" s="16"/>
      <c r="E1563" s="86"/>
      <c r="F1563" s="236" t="s">
        <v>17</v>
      </c>
      <c r="G1563" s="263"/>
      <c r="H1563" s="233">
        <f>AVERAGE(H1557:H1561)</f>
        <v>9466.7999999999993</v>
      </c>
      <c r="I1563" s="221"/>
      <c r="J1563" s="233">
        <f>AVERAGE(J1557:J1561)</f>
        <v>2807.6</v>
      </c>
      <c r="K1563" s="221"/>
      <c r="L1563" s="233">
        <f>AVERAGE(L1557:L1561)</f>
        <v>2358.1999999999998</v>
      </c>
      <c r="M1563" s="221"/>
      <c r="N1563" s="233">
        <f>AVERAGE(N1557:N1561)</f>
        <v>2145.6</v>
      </c>
      <c r="O1563" s="221"/>
      <c r="P1563" s="233">
        <f>AVERAGE(P1557:P1561)</f>
        <v>32449</v>
      </c>
      <c r="Q1563" s="221"/>
      <c r="R1563" s="233">
        <f>AVERAGE(R1557:R1561)</f>
        <v>16307</v>
      </c>
      <c r="S1563" s="269"/>
      <c r="T1563" s="234">
        <f>AVERAGE(T1557:T1561)</f>
        <v>5.4692399999999992</v>
      </c>
      <c r="U1563" s="107"/>
      <c r="V1563" s="16"/>
    </row>
    <row r="1564" spans="4:22">
      <c r="D1564" s="16"/>
      <c r="E1564" s="86"/>
      <c r="F1564" s="21"/>
      <c r="G1564" s="194"/>
      <c r="H1564" s="151"/>
      <c r="I1564" s="214"/>
      <c r="J1564" s="151"/>
      <c r="K1564" s="214"/>
      <c r="L1564" s="151"/>
      <c r="M1564" s="214"/>
      <c r="N1564" s="151"/>
      <c r="O1564" s="214"/>
      <c r="P1564" s="261"/>
      <c r="Q1564" s="214"/>
      <c r="R1564" s="151"/>
      <c r="S1564" s="269"/>
      <c r="T1564" s="254"/>
      <c r="U1564" s="107"/>
      <c r="V1564" s="16"/>
    </row>
    <row r="1565" spans="4:22" ht="15.6">
      <c r="D1565" s="16"/>
      <c r="E1565" s="86"/>
      <c r="F1565" s="237" t="s">
        <v>18</v>
      </c>
      <c r="G1565" s="202"/>
      <c r="H1565" s="235">
        <f>H1563*$T$1563*0.001</f>
        <v>51.776201231999991</v>
      </c>
      <c r="I1565" s="216"/>
      <c r="J1565" s="235">
        <f>J1563*$T$1563*0.001</f>
        <v>15.355438223999998</v>
      </c>
      <c r="K1565" s="216"/>
      <c r="L1565" s="235">
        <f>L1563*$T$1563*0.001</f>
        <v>12.897561767999997</v>
      </c>
      <c r="M1565" s="216"/>
      <c r="N1565" s="235">
        <f>N1563*$T$1563*0.001</f>
        <v>11.734801343999997</v>
      </c>
      <c r="O1565" s="216"/>
      <c r="P1565" s="235">
        <f>P1563*$T$1563*0.001</f>
        <v>177.47136875999999</v>
      </c>
      <c r="Q1565" s="216"/>
      <c r="R1565" s="235">
        <f>R1563*$T$1563*0.001</f>
        <v>89.18689667999999</v>
      </c>
      <c r="S1565" s="269"/>
      <c r="T1565" s="264"/>
      <c r="U1565" s="107"/>
      <c r="V1565" s="16"/>
    </row>
    <row r="1566" spans="4:22">
      <c r="D1566" s="16"/>
      <c r="E1566" s="86"/>
      <c r="F1566" s="21"/>
      <c r="G1566" s="312"/>
      <c r="H1566" s="254"/>
      <c r="I1566" s="264"/>
      <c r="J1566" s="254"/>
      <c r="K1566" s="264"/>
      <c r="L1566" s="254"/>
      <c r="M1566" s="264"/>
      <c r="N1566" s="254"/>
      <c r="O1566" s="264"/>
      <c r="P1566" s="254"/>
      <c r="Q1566" s="264"/>
      <c r="R1566" s="254"/>
      <c r="S1566" s="269"/>
      <c r="T1566" s="255"/>
      <c r="U1566" s="107"/>
      <c r="V1566" s="16"/>
    </row>
    <row r="1567" spans="4:22">
      <c r="D1567" s="16"/>
      <c r="E1567" s="86"/>
      <c r="F1567" s="256" t="s">
        <v>19</v>
      </c>
      <c r="G1567" s="311"/>
      <c r="H1567" s="257">
        <f>H1528</f>
        <v>52.940172320000009</v>
      </c>
      <c r="I1567" s="265"/>
      <c r="J1567" s="257">
        <f>J1528</f>
        <v>15.719581728000001</v>
      </c>
      <c r="K1567" s="265"/>
      <c r="L1567" s="257">
        <f>L1528</f>
        <v>13.309474464000003</v>
      </c>
      <c r="M1567" s="265"/>
      <c r="N1567" s="257">
        <f>N1528</f>
        <v>11.711444896000001</v>
      </c>
      <c r="O1567" s="265"/>
      <c r="P1567" s="257">
        <f>P1528</f>
        <v>188.56857760000003</v>
      </c>
      <c r="Q1567" s="265"/>
      <c r="R1567" s="257">
        <f>R1528</f>
        <v>91.565570240000014</v>
      </c>
      <c r="S1567" s="257">
        <f>S1527</f>
        <v>0</v>
      </c>
      <c r="T1567" s="258">
        <f>T1526</f>
        <v>5.4428800000000006</v>
      </c>
      <c r="U1567" s="107"/>
      <c r="V1567" s="16"/>
    </row>
    <row r="1568" spans="4:22" ht="15" thickBot="1">
      <c r="D1568" s="16"/>
      <c r="E1568" s="86"/>
      <c r="F1568" s="21"/>
      <c r="G1568" s="194"/>
      <c r="H1568" s="254"/>
      <c r="I1568" s="264"/>
      <c r="J1568" s="254"/>
      <c r="K1568" s="264"/>
      <c r="L1568" s="254"/>
      <c r="M1568" s="264"/>
      <c r="N1568" s="254"/>
      <c r="O1568" s="264"/>
      <c r="P1568" s="254"/>
      <c r="Q1568" s="264"/>
      <c r="R1568" s="254"/>
      <c r="S1568" s="270"/>
      <c r="T1568" s="254"/>
      <c r="U1568" s="107"/>
      <c r="V1568" s="16"/>
    </row>
    <row r="1569" spans="4:22" ht="15" thickBot="1">
      <c r="D1569" s="16"/>
      <c r="E1569" s="86"/>
      <c r="F1569" s="259" t="s">
        <v>44</v>
      </c>
      <c r="G1569" s="194"/>
      <c r="H1569" s="260">
        <f>(H1528-H1530)/H1530</f>
        <v>-1.5779605231803585E-2</v>
      </c>
      <c r="I1569" s="321"/>
      <c r="J1569" s="260">
        <f>(J1528-J1530)/J1530</f>
        <v>-3.4947080196238482E-2</v>
      </c>
      <c r="K1569" s="321"/>
      <c r="L1569" s="260">
        <f>(L1528-L1530)/L1530</f>
        <v>-4.2529529602740333E-2</v>
      </c>
      <c r="M1569" s="321"/>
      <c r="N1569" s="260">
        <f>(N1528-N1530)/N1530</f>
        <v>-3.8256195529853869E-2</v>
      </c>
      <c r="O1569" s="321"/>
      <c r="P1569" s="260">
        <f>(P1528-P1530)/P1530</f>
        <v>2.0478587336462198E-2</v>
      </c>
      <c r="Q1569" s="321"/>
      <c r="R1569" s="260">
        <f>(R1528-R1530)/R1530</f>
        <v>-4.1465444370414606E-2</v>
      </c>
      <c r="S1569" s="322"/>
      <c r="T1569" s="320">
        <f>(T1563-T1567)/T1567</f>
        <v>4.8430242812626039E-3</v>
      </c>
      <c r="U1569" s="107"/>
      <c r="V1569" s="16"/>
    </row>
    <row r="1570" spans="4:22" ht="15" thickBot="1">
      <c r="D1570" s="16"/>
      <c r="E1570" s="86"/>
      <c r="F1570" s="29"/>
      <c r="G1570" s="179"/>
      <c r="H1570" s="327"/>
      <c r="I1570" s="217"/>
      <c r="J1570" s="327"/>
      <c r="K1570" s="217"/>
      <c r="L1570" s="327"/>
      <c r="M1570" s="217"/>
      <c r="N1570" s="327"/>
      <c r="O1570" s="217"/>
      <c r="P1570" s="327"/>
      <c r="Q1570" s="217"/>
      <c r="R1570" s="327"/>
      <c r="S1570" s="271"/>
      <c r="T1570" s="143"/>
      <c r="U1570" s="107"/>
      <c r="V1570" s="16"/>
    </row>
    <row r="1571" spans="4:22" ht="15" thickBot="1">
      <c r="D1571" s="16"/>
      <c r="E1571" s="86"/>
      <c r="F1571" s="176" t="s">
        <v>26</v>
      </c>
      <c r="G1571" s="179"/>
      <c r="H1571" s="177">
        <f>(H1565-H1567)/H1567</f>
        <v>-2.1986537576121321E-2</v>
      </c>
      <c r="I1571" s="188"/>
      <c r="J1571" s="177">
        <f>(J1565-J1567)/J1567</f>
        <v>-2.3164961402973212E-2</v>
      </c>
      <c r="K1571" s="188"/>
      <c r="L1571" s="177">
        <f>(L1565-L1567)/L1567</f>
        <v>-3.0948832511318393E-2</v>
      </c>
      <c r="M1571" s="188"/>
      <c r="N1571" s="177">
        <f>(N1565-N1567)/N1567</f>
        <v>1.9943267638968462E-3</v>
      </c>
      <c r="O1571" s="188"/>
      <c r="P1571" s="177">
        <f>(P1565-P1567)/P1567</f>
        <v>-5.8849724494077292E-2</v>
      </c>
      <c r="Q1571" s="188"/>
      <c r="R1571" s="177">
        <f>(R1565-R1567)/R1567</f>
        <v>-2.5977816266150561E-2</v>
      </c>
      <c r="S1571" s="272"/>
      <c r="T1571" s="178">
        <f>(T1563-T1567)/T1567</f>
        <v>4.8430242812626039E-3</v>
      </c>
      <c r="U1571" s="107"/>
      <c r="V1571" s="16"/>
    </row>
    <row r="1572" spans="4:22" ht="15" thickBot="1">
      <c r="D1572" s="16"/>
      <c r="E1572" s="86"/>
      <c r="F1572" s="1"/>
      <c r="H1572" s="144"/>
      <c r="I1572" s="215"/>
      <c r="J1572" s="144"/>
      <c r="K1572" s="215"/>
      <c r="L1572" s="144"/>
      <c r="M1572" s="215"/>
      <c r="N1572" s="144"/>
      <c r="O1572" s="215"/>
      <c r="P1572" s="144"/>
      <c r="Q1572" s="215"/>
      <c r="R1572" s="144"/>
      <c r="S1572" s="271"/>
      <c r="T1572" s="144"/>
      <c r="U1572" s="107"/>
      <c r="V1572" s="16"/>
    </row>
    <row r="1573" spans="4:22" ht="21.6" thickBot="1">
      <c r="D1573" s="230"/>
      <c r="E1573" s="183"/>
      <c r="F1573" s="184" t="s">
        <v>40</v>
      </c>
      <c r="G1573" s="182"/>
      <c r="H1573" s="305">
        <f>H1565-H1567</f>
        <v>-1.163971088000018</v>
      </c>
      <c r="I1573" s="306"/>
      <c r="J1573" s="305">
        <f>J1565-J1567</f>
        <v>-0.36414350400000295</v>
      </c>
      <c r="K1573" s="306"/>
      <c r="L1573" s="305">
        <f>L1565-L1567</f>
        <v>-0.41191269600000524</v>
      </c>
      <c r="M1573" s="306"/>
      <c r="N1573" s="305">
        <f>N1565-N1567</f>
        <v>2.3356447999995922E-2</v>
      </c>
      <c r="O1573" s="306"/>
      <c r="P1573" s="305">
        <f>P1565-P1567</f>
        <v>-11.097208840000036</v>
      </c>
      <c r="Q1573" s="306"/>
      <c r="R1573" s="305">
        <f>R1565-R1567</f>
        <v>-2.3786735600000242</v>
      </c>
      <c r="S1573" s="307"/>
      <c r="T1573" s="305">
        <f>T1563-T1567</f>
        <v>2.6359999999998607E-2</v>
      </c>
      <c r="U1573" s="186"/>
      <c r="V1573" s="230"/>
    </row>
    <row r="1574" spans="4:22">
      <c r="D1574" s="16"/>
      <c r="E1574" s="86"/>
      <c r="F1574" s="179"/>
      <c r="H1574" s="180"/>
      <c r="I1574" s="180"/>
      <c r="J1574" s="180"/>
      <c r="K1574" s="180"/>
      <c r="L1574" s="180"/>
      <c r="M1574" s="180"/>
      <c r="N1574" s="180"/>
      <c r="O1574" s="180"/>
      <c r="P1574" s="180"/>
      <c r="Q1574" s="180"/>
      <c r="R1574" s="180"/>
      <c r="S1574" s="274"/>
      <c r="T1574" s="180"/>
      <c r="U1574" s="107"/>
      <c r="V1574" s="16"/>
    </row>
    <row r="1575" spans="4:22">
      <c r="D1575" s="16"/>
      <c r="E1575" s="86"/>
      <c r="F1575" s="29"/>
      <c r="H1575" s="323"/>
      <c r="I1575" s="180"/>
      <c r="J1575" s="159"/>
      <c r="K1575" s="180"/>
      <c r="L1575" s="159"/>
      <c r="M1575" s="180"/>
      <c r="N1575" s="159"/>
      <c r="O1575" s="180"/>
      <c r="P1575" s="159"/>
      <c r="Q1575" s="180"/>
      <c r="R1575" s="159"/>
      <c r="S1575" s="159"/>
      <c r="T1575" s="159"/>
      <c r="U1575" s="107"/>
      <c r="V1575" s="16"/>
    </row>
    <row r="1576" spans="4:22" ht="18">
      <c r="D1576" s="16"/>
      <c r="E1576" s="134"/>
      <c r="F1576" s="275" t="s">
        <v>36</v>
      </c>
      <c r="G1576" s="276"/>
      <c r="H1576" s="277">
        <f>AVERAGE(H1483:H1487,H1557:H1561,H1520:H1524)</f>
        <v>9612.5666666666675</v>
      </c>
      <c r="I1576" s="277"/>
      <c r="J1576" s="277">
        <f>AVERAGE(J1483:J1487,J1557:J1561,J1520:J1524)</f>
        <v>2872.1</v>
      </c>
      <c r="K1576" s="277"/>
      <c r="L1576" s="277">
        <f>AVERAGE(L1483:L1487,L1557:L1561,L1520:L1524)</f>
        <v>2431.9666666666667</v>
      </c>
      <c r="M1576" s="277" t="e">
        <f>AVERAGE(M1520:M1524,M1557:M1561)</f>
        <v>#DIV/0!</v>
      </c>
      <c r="N1576" s="277">
        <f>AVERAGE(N1483:N1487,N1557:N1561,N1520:N1524)</f>
        <v>2160.2333333333331</v>
      </c>
      <c r="O1576" s="277" t="e">
        <f>AVERAGE(O1520:O1524,O1557:O1561)</f>
        <v>#DIV/0!</v>
      </c>
      <c r="P1576" s="277">
        <f>AVERAGE(P1483:P1487,P1557:P1561,P1520:P1524)</f>
        <v>33408.666666666664</v>
      </c>
      <c r="Q1576" s="277" t="e">
        <f>AVERAGE(Q1520:Q1524,Q1557:Q1561)</f>
        <v>#DIV/0!</v>
      </c>
      <c r="R1576" s="277">
        <f>AVERAGE(R1483:R1487,R1557:R1561,R1520:R1524)</f>
        <v>16752.666666666668</v>
      </c>
      <c r="S1576" s="277" t="e">
        <f>AVERAGE(S1520:S1524,S1557:S1561)</f>
        <v>#DIV/0!</v>
      </c>
      <c r="T1576" s="303">
        <f>AVERAGE(T1483:T1487,T1557:T1561,T1520:T1524)</f>
        <v>5.4964466666666656</v>
      </c>
      <c r="U1576" s="135"/>
      <c r="V1576" s="16"/>
    </row>
    <row r="1577" spans="4:22">
      <c r="D1577" s="16"/>
      <c r="E1577" s="1"/>
      <c r="F1577" s="1"/>
      <c r="H1577" s="1"/>
      <c r="J1577" s="1"/>
      <c r="L1577" s="1"/>
      <c r="N1577" s="1"/>
      <c r="P1577" s="1"/>
      <c r="R1577" s="1"/>
      <c r="T1577" s="1"/>
      <c r="U1577" s="1"/>
      <c r="V1577" s="16"/>
    </row>
    <row r="1578" spans="4:22" ht="15" thickBot="1">
      <c r="D1578" s="16"/>
      <c r="T1578" s="174"/>
      <c r="V1578" s="16"/>
    </row>
    <row r="1579" spans="4:22" ht="15" thickBot="1">
      <c r="D1579" s="16"/>
      <c r="F1579" s="280" t="s">
        <v>42</v>
      </c>
      <c r="G1579" s="281"/>
      <c r="H1579" s="281" t="s">
        <v>3</v>
      </c>
      <c r="I1579" s="281"/>
      <c r="J1579" s="281" t="s">
        <v>11</v>
      </c>
      <c r="K1579" s="281"/>
      <c r="L1579" s="281" t="s">
        <v>12</v>
      </c>
      <c r="M1579" s="281"/>
      <c r="N1579" s="281" t="s">
        <v>13</v>
      </c>
      <c r="O1579" s="281"/>
      <c r="P1579" s="281" t="s">
        <v>14</v>
      </c>
      <c r="Q1579" s="281"/>
      <c r="R1579" s="281" t="s">
        <v>15</v>
      </c>
      <c r="S1579" s="281"/>
      <c r="T1579" s="282" t="s">
        <v>16</v>
      </c>
      <c r="V1579" s="16"/>
    </row>
    <row r="1580" spans="4:22">
      <c r="D1580" s="16"/>
      <c r="E1580" s="1"/>
      <c r="F1580" s="283" t="s">
        <v>19</v>
      </c>
      <c r="G1580" s="284"/>
      <c r="H1580" s="285">
        <f t="shared" ref="H1580:T1580" si="25">H1567</f>
        <v>52.940172320000009</v>
      </c>
      <c r="I1580" s="285">
        <f t="shared" si="25"/>
        <v>0</v>
      </c>
      <c r="J1580" s="285">
        <f t="shared" si="25"/>
        <v>15.719581728000001</v>
      </c>
      <c r="K1580" s="285">
        <f t="shared" si="25"/>
        <v>0</v>
      </c>
      <c r="L1580" s="285">
        <f t="shared" si="25"/>
        <v>13.309474464000003</v>
      </c>
      <c r="M1580" s="285">
        <f t="shared" si="25"/>
        <v>0</v>
      </c>
      <c r="N1580" s="285">
        <f t="shared" si="25"/>
        <v>11.711444896000001</v>
      </c>
      <c r="O1580" s="285">
        <f t="shared" si="25"/>
        <v>0</v>
      </c>
      <c r="P1580" s="285">
        <f t="shared" si="25"/>
        <v>188.56857760000003</v>
      </c>
      <c r="Q1580" s="285">
        <f t="shared" si="25"/>
        <v>0</v>
      </c>
      <c r="R1580" s="285">
        <f t="shared" si="25"/>
        <v>91.565570240000014</v>
      </c>
      <c r="S1580" s="285">
        <f t="shared" si="25"/>
        <v>0</v>
      </c>
      <c r="T1580" s="310">
        <f t="shared" si="25"/>
        <v>5.4428800000000006</v>
      </c>
      <c r="U1580" s="1"/>
      <c r="V1580" s="16"/>
    </row>
    <row r="1581" spans="4:22" ht="15.6">
      <c r="D1581" s="16"/>
      <c r="E1581" s="1"/>
      <c r="F1581" s="288" t="s">
        <v>41</v>
      </c>
      <c r="G1581" s="289"/>
      <c r="H1581" s="290">
        <f t="shared" ref="H1581:S1581" si="26">H1565</f>
        <v>51.776201231999991</v>
      </c>
      <c r="I1581" s="290">
        <f t="shared" si="26"/>
        <v>0</v>
      </c>
      <c r="J1581" s="290">
        <f t="shared" si="26"/>
        <v>15.355438223999998</v>
      </c>
      <c r="K1581" s="290">
        <f t="shared" si="26"/>
        <v>0</v>
      </c>
      <c r="L1581" s="290">
        <f t="shared" si="26"/>
        <v>12.897561767999997</v>
      </c>
      <c r="M1581" s="290">
        <f t="shared" si="26"/>
        <v>0</v>
      </c>
      <c r="N1581" s="290">
        <f t="shared" si="26"/>
        <v>11.734801343999997</v>
      </c>
      <c r="O1581" s="290">
        <f t="shared" si="26"/>
        <v>0</v>
      </c>
      <c r="P1581" s="290">
        <f t="shared" si="26"/>
        <v>177.47136875999999</v>
      </c>
      <c r="Q1581" s="290">
        <f t="shared" si="26"/>
        <v>0</v>
      </c>
      <c r="R1581" s="290">
        <f t="shared" si="26"/>
        <v>89.18689667999999</v>
      </c>
      <c r="S1581" s="290">
        <f t="shared" si="26"/>
        <v>0</v>
      </c>
      <c r="T1581" s="309">
        <f>T1563</f>
        <v>5.4692399999999992</v>
      </c>
      <c r="U1581" s="1"/>
      <c r="V1581" s="16"/>
    </row>
    <row r="1582" spans="4:22" ht="21">
      <c r="D1582" s="16"/>
      <c r="F1582" s="201" t="s">
        <v>45</v>
      </c>
      <c r="G1582" s="201"/>
      <c r="H1582" s="187">
        <f>H1581-H1580</f>
        <v>-1.163971088000018</v>
      </c>
      <c r="I1582" s="187"/>
      <c r="J1582" s="187">
        <f>J1581-J1580</f>
        <v>-0.36414350400000295</v>
      </c>
      <c r="K1582" s="187"/>
      <c r="L1582" s="187">
        <f>L1581-L1580</f>
        <v>-0.41191269600000524</v>
      </c>
      <c r="M1582" s="187"/>
      <c r="N1582" s="187">
        <f>N1581-N1580</f>
        <v>2.3356447999995922E-2</v>
      </c>
      <c r="O1582" s="187"/>
      <c r="P1582" s="187">
        <f>P1581-P1580</f>
        <v>-11.097208840000036</v>
      </c>
      <c r="Q1582" s="187"/>
      <c r="R1582" s="187">
        <f>R1581-R1580</f>
        <v>-2.3786735600000242</v>
      </c>
      <c r="S1582" s="187"/>
      <c r="T1582" s="187">
        <f>T1581-T1580</f>
        <v>2.6359999999998607E-2</v>
      </c>
      <c r="V1582" s="16"/>
    </row>
    <row r="1583" spans="4:22" ht="21">
      <c r="D1583" s="16"/>
      <c r="F1583" s="201"/>
      <c r="G1583" s="201"/>
      <c r="H1583" s="187"/>
      <c r="I1583" s="187"/>
      <c r="J1583" s="187"/>
      <c r="K1583" s="187"/>
      <c r="L1583" s="187"/>
      <c r="M1583" s="187"/>
      <c r="N1583" s="187"/>
      <c r="O1583" s="187"/>
      <c r="P1583" s="187"/>
      <c r="Q1583" s="187"/>
      <c r="R1583" s="187"/>
      <c r="S1583" s="187"/>
      <c r="T1583" s="187"/>
      <c r="V1583" s="16"/>
    </row>
    <row r="1584" spans="4:22">
      <c r="D1584" s="16"/>
      <c r="E1584" s="16"/>
      <c r="F1584" s="231"/>
      <c r="G1584" s="231"/>
      <c r="H1584" s="231"/>
      <c r="I1584" s="231"/>
      <c r="J1584" s="231"/>
      <c r="K1584" s="231"/>
      <c r="L1584" s="231"/>
      <c r="M1584" s="231"/>
      <c r="N1584" s="231"/>
      <c r="O1584" s="231"/>
      <c r="P1584" s="231"/>
      <c r="Q1584" s="231"/>
      <c r="R1584" s="231"/>
      <c r="S1584" s="231"/>
      <c r="T1584" s="232"/>
      <c r="U1584" s="16"/>
      <c r="V1584" s="16"/>
    </row>
    <row r="1588" spans="4:22" ht="15" thickBot="1"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229"/>
      <c r="U1588" s="16"/>
      <c r="V1588" s="16"/>
    </row>
    <row r="1589" spans="4:22">
      <c r="D1589" s="16"/>
      <c r="E1589" s="84"/>
      <c r="F1589" s="85"/>
      <c r="G1589" s="197"/>
      <c r="H1589" s="85"/>
      <c r="I1589" s="197"/>
      <c r="J1589" s="85"/>
      <c r="K1589" s="197"/>
      <c r="L1589" s="85"/>
      <c r="M1589" s="197"/>
      <c r="N1589" s="85"/>
      <c r="O1589" s="197"/>
      <c r="P1589" s="85"/>
      <c r="Q1589" s="197"/>
      <c r="R1589" s="85"/>
      <c r="S1589" s="85"/>
      <c r="T1589" s="85"/>
      <c r="U1589" s="106"/>
      <c r="V1589" s="16"/>
    </row>
    <row r="1590" spans="4:22">
      <c r="D1590" s="16"/>
      <c r="E1590" s="86"/>
      <c r="F1590" s="1"/>
      <c r="H1590" s="1"/>
      <c r="J1590" s="1"/>
      <c r="L1590" s="1"/>
      <c r="N1590" s="1"/>
      <c r="P1590" s="1"/>
      <c r="R1590" s="1"/>
      <c r="T1590" s="1"/>
      <c r="U1590" s="107"/>
      <c r="V1590" s="16"/>
    </row>
    <row r="1591" spans="4:22" ht="34.799999999999997">
      <c r="D1591" s="16"/>
      <c r="E1591" s="86"/>
      <c r="F1591" s="1"/>
      <c r="H1591" s="328" t="s">
        <v>9</v>
      </c>
      <c r="I1591" s="328"/>
      <c r="J1591" s="328"/>
      <c r="K1591" s="328"/>
      <c r="L1591" s="328"/>
      <c r="M1591" s="328"/>
      <c r="N1591" s="328"/>
      <c r="O1591" s="328"/>
      <c r="P1591" s="328"/>
      <c r="Q1591" s="328"/>
      <c r="R1591" s="328"/>
      <c r="S1591" s="328"/>
      <c r="T1591" s="328"/>
      <c r="U1591" s="107"/>
      <c r="V1591" s="16"/>
    </row>
    <row r="1592" spans="4:22">
      <c r="D1592" s="16"/>
      <c r="E1592" s="86"/>
      <c r="F1592" s="1"/>
      <c r="H1592" s="1"/>
      <c r="J1592" s="1"/>
      <c r="L1592" s="1"/>
      <c r="N1592" s="1"/>
      <c r="P1592" s="1"/>
      <c r="R1592" s="1"/>
      <c r="T1592" s="1"/>
      <c r="U1592" s="107"/>
      <c r="V1592" s="16"/>
    </row>
    <row r="1593" spans="4:22">
      <c r="D1593" s="16"/>
      <c r="E1593" s="86"/>
      <c r="F1593" s="253" t="s">
        <v>10</v>
      </c>
      <c r="G1593" s="194"/>
      <c r="H1593" s="239" t="s">
        <v>3</v>
      </c>
      <c r="I1593" s="179"/>
      <c r="J1593" s="94" t="s">
        <v>11</v>
      </c>
      <c r="K1593" s="179"/>
      <c r="L1593" s="31" t="s">
        <v>12</v>
      </c>
      <c r="M1593" s="179"/>
      <c r="N1593" s="32" t="s">
        <v>13</v>
      </c>
      <c r="O1593" s="179"/>
      <c r="P1593" s="238" t="s">
        <v>14</v>
      </c>
      <c r="Q1593" s="179"/>
      <c r="R1593" s="99" t="s">
        <v>15</v>
      </c>
      <c r="S1593" s="29"/>
      <c r="T1593" s="56" t="s">
        <v>16</v>
      </c>
      <c r="U1593" s="107"/>
      <c r="V1593" s="16"/>
    </row>
    <row r="1594" spans="4:22">
      <c r="D1594" s="16"/>
      <c r="E1594" s="86"/>
      <c r="F1594" s="252">
        <v>45495</v>
      </c>
      <c r="G1594" s="244"/>
      <c r="H1594" s="297">
        <v>9127.5</v>
      </c>
      <c r="I1594" s="246"/>
      <c r="J1594" s="297">
        <v>2660.5</v>
      </c>
      <c r="K1594" s="246"/>
      <c r="L1594" s="297">
        <v>2259</v>
      </c>
      <c r="M1594" s="246"/>
      <c r="N1594" s="297">
        <v>2050.5</v>
      </c>
      <c r="O1594" s="246"/>
      <c r="P1594" s="297">
        <v>30200</v>
      </c>
      <c r="Q1594" s="246"/>
      <c r="R1594" s="297">
        <v>15850</v>
      </c>
      <c r="S1594" s="298"/>
      <c r="T1594" s="326">
        <v>5.5542999999999996</v>
      </c>
      <c r="U1594" s="107"/>
      <c r="V1594" s="16"/>
    </row>
    <row r="1595" spans="4:22">
      <c r="D1595" s="16"/>
      <c r="E1595" s="86"/>
      <c r="F1595" s="250">
        <f>F1594+1</f>
        <v>45496</v>
      </c>
      <c r="G1595" s="244"/>
      <c r="H1595" s="248">
        <v>9052.5</v>
      </c>
      <c r="I1595" s="246"/>
      <c r="J1595" s="248">
        <v>2638.5</v>
      </c>
      <c r="K1595" s="246"/>
      <c r="L1595" s="248">
        <v>2264</v>
      </c>
      <c r="M1595" s="246"/>
      <c r="N1595" s="248">
        <v>2032</v>
      </c>
      <c r="O1595" s="246"/>
      <c r="P1595" s="248">
        <v>29050</v>
      </c>
      <c r="Q1595" s="246"/>
      <c r="R1595" s="248">
        <v>15765</v>
      </c>
      <c r="S1595" s="246"/>
      <c r="T1595" s="325">
        <v>5.5598000000000001</v>
      </c>
      <c r="U1595" s="107"/>
      <c r="V1595" s="16"/>
    </row>
    <row r="1596" spans="4:22">
      <c r="D1596" s="16"/>
      <c r="E1596" s="86"/>
      <c r="F1596" s="250">
        <f>F1595+1</f>
        <v>45497</v>
      </c>
      <c r="G1596" s="244"/>
      <c r="H1596" s="248">
        <v>9018.5</v>
      </c>
      <c r="I1596" s="246"/>
      <c r="J1596" s="248">
        <v>2653</v>
      </c>
      <c r="K1596" s="246"/>
      <c r="L1596" s="248">
        <v>2266</v>
      </c>
      <c r="M1596" s="246"/>
      <c r="N1596" s="248">
        <v>2033</v>
      </c>
      <c r="O1596" s="246"/>
      <c r="P1596" s="248">
        <v>30050</v>
      </c>
      <c r="Q1596" s="246"/>
      <c r="R1596" s="248">
        <v>15650</v>
      </c>
      <c r="S1596" s="246"/>
      <c r="T1596" s="325">
        <v>5.5807000000000002</v>
      </c>
      <c r="U1596" s="107"/>
      <c r="V1596" s="16"/>
    </row>
    <row r="1597" spans="4:22">
      <c r="D1597" s="16"/>
      <c r="E1597" s="86"/>
      <c r="F1597" s="250">
        <f>F1596+1</f>
        <v>45498</v>
      </c>
      <c r="G1597" s="195"/>
      <c r="H1597" s="248">
        <v>8917</v>
      </c>
      <c r="I1597" s="246"/>
      <c r="J1597" s="248">
        <v>2598</v>
      </c>
      <c r="K1597" s="246"/>
      <c r="L1597" s="248">
        <v>2218.5</v>
      </c>
      <c r="M1597" s="246"/>
      <c r="N1597" s="248">
        <v>2001</v>
      </c>
      <c r="O1597" s="246"/>
      <c r="P1597" s="248">
        <v>29080</v>
      </c>
      <c r="Q1597" s="246"/>
      <c r="R1597" s="248">
        <v>15470</v>
      </c>
      <c r="S1597" s="246"/>
      <c r="T1597" s="325">
        <v>5.6345999999999998</v>
      </c>
      <c r="U1597" s="107"/>
      <c r="V1597" s="16"/>
    </row>
    <row r="1598" spans="4:22">
      <c r="D1598" s="16"/>
      <c r="E1598" s="86"/>
      <c r="F1598" s="251">
        <f>F1597+1</f>
        <v>45499</v>
      </c>
      <c r="G1598" s="195"/>
      <c r="H1598" s="297">
        <v>9018.5</v>
      </c>
      <c r="I1598" s="246"/>
      <c r="J1598" s="297">
        <v>2609</v>
      </c>
      <c r="K1598" s="246"/>
      <c r="L1598" s="297">
        <v>2229</v>
      </c>
      <c r="M1598" s="246"/>
      <c r="N1598" s="297">
        <v>2031</v>
      </c>
      <c r="O1598" s="246"/>
      <c r="P1598" s="297">
        <v>29410</v>
      </c>
      <c r="Q1598" s="246"/>
      <c r="R1598" s="297">
        <v>15550</v>
      </c>
      <c r="S1598" s="298"/>
      <c r="T1598" s="326">
        <v>5.6402000000000001</v>
      </c>
      <c r="U1598" s="107"/>
      <c r="V1598" s="16"/>
    </row>
    <row r="1599" spans="4:22">
      <c r="D1599" s="16"/>
      <c r="E1599" s="86"/>
      <c r="F1599" s="1"/>
      <c r="H1599" s="1"/>
      <c r="J1599" s="1"/>
      <c r="L1599" s="1"/>
      <c r="N1599" s="1"/>
      <c r="P1599" s="1"/>
      <c r="R1599" s="1"/>
      <c r="S1599" s="268"/>
      <c r="T1599" s="111"/>
      <c r="U1599" s="107"/>
      <c r="V1599" s="16"/>
    </row>
    <row r="1600" spans="4:22">
      <c r="D1600" s="16"/>
      <c r="E1600" s="86"/>
      <c r="F1600" s="236" t="s">
        <v>17</v>
      </c>
      <c r="G1600" s="263"/>
      <c r="H1600" s="233">
        <f>AVERAGE(H1594:H1598)</f>
        <v>9026.7999999999993</v>
      </c>
      <c r="I1600" s="221"/>
      <c r="J1600" s="233">
        <f>AVERAGE(J1594:J1598)</f>
        <v>2631.8</v>
      </c>
      <c r="K1600" s="221"/>
      <c r="L1600" s="233">
        <f>AVERAGE(L1594:L1598)</f>
        <v>2247.3000000000002</v>
      </c>
      <c r="M1600" s="221"/>
      <c r="N1600" s="233">
        <f>AVERAGE(N1594:N1598)</f>
        <v>2029.5</v>
      </c>
      <c r="O1600" s="221"/>
      <c r="P1600" s="233">
        <f>AVERAGE(P1594:P1598)</f>
        <v>29558</v>
      </c>
      <c r="Q1600" s="221"/>
      <c r="R1600" s="233">
        <f>AVERAGE(R1594:R1598)</f>
        <v>15657</v>
      </c>
      <c r="S1600" s="269"/>
      <c r="T1600" s="234">
        <f>AVERAGE(T1594:T1598)</f>
        <v>5.5939199999999998</v>
      </c>
      <c r="U1600" s="107"/>
      <c r="V1600" s="16"/>
    </row>
    <row r="1601" spans="4:22">
      <c r="D1601" s="16"/>
      <c r="E1601" s="86"/>
      <c r="F1601" s="21"/>
      <c r="G1601" s="194"/>
      <c r="H1601" s="151"/>
      <c r="I1601" s="214"/>
      <c r="J1601" s="151"/>
      <c r="K1601" s="214"/>
      <c r="L1601" s="151"/>
      <c r="M1601" s="214"/>
      <c r="N1601" s="151"/>
      <c r="O1601" s="214"/>
      <c r="P1601" s="151"/>
      <c r="Q1601" s="214"/>
      <c r="R1601" s="151"/>
      <c r="S1601" s="269"/>
      <c r="T1601" s="254"/>
      <c r="U1601" s="107"/>
      <c r="V1601" s="16"/>
    </row>
    <row r="1602" spans="4:22" ht="15.6">
      <c r="D1602" s="16"/>
      <c r="E1602" s="86"/>
      <c r="F1602" s="237" t="s">
        <v>18</v>
      </c>
      <c r="G1602" s="202"/>
      <c r="H1602" s="235">
        <f>H1600*$T$1600*0.001</f>
        <v>50.495197055999995</v>
      </c>
      <c r="I1602" s="216"/>
      <c r="J1602" s="235">
        <f>J1600*$T$1600*0.001</f>
        <v>14.722078656000001</v>
      </c>
      <c r="K1602" s="216"/>
      <c r="L1602" s="235">
        <f>L1600*$T$1600*0.001</f>
        <v>12.571216416000002</v>
      </c>
      <c r="M1602" s="216"/>
      <c r="N1602" s="235">
        <f>N1600*$T$1600*0.001</f>
        <v>11.352860639999999</v>
      </c>
      <c r="O1602" s="216"/>
      <c r="P1602" s="235">
        <f>P1600*$T$1600*0.001</f>
        <v>165.34508736000001</v>
      </c>
      <c r="Q1602" s="216"/>
      <c r="R1602" s="235">
        <f>R1600*$T$1600*0.001</f>
        <v>87.584005439999999</v>
      </c>
      <c r="S1602" s="269"/>
      <c r="T1602" s="264"/>
      <c r="U1602" s="107"/>
      <c r="V1602" s="16"/>
    </row>
    <row r="1603" spans="4:22">
      <c r="D1603" s="16"/>
      <c r="E1603" s="86"/>
      <c r="F1603" s="21"/>
      <c r="G1603" s="312"/>
      <c r="H1603" s="254"/>
      <c r="I1603" s="264"/>
      <c r="J1603" s="254"/>
      <c r="K1603" s="264"/>
      <c r="L1603" s="254"/>
      <c r="M1603" s="264"/>
      <c r="N1603" s="254"/>
      <c r="O1603" s="264"/>
      <c r="P1603" s="254"/>
      <c r="Q1603" s="264"/>
      <c r="R1603" s="254"/>
      <c r="S1603" s="269"/>
      <c r="T1603" s="255"/>
      <c r="U1603" s="107"/>
      <c r="V1603" s="16"/>
    </row>
    <row r="1604" spans="4:22">
      <c r="D1604" s="16"/>
      <c r="E1604" s="86"/>
      <c r="F1604" s="256" t="s">
        <v>19</v>
      </c>
      <c r="G1604" s="311"/>
      <c r="H1604" s="257">
        <f>H1565</f>
        <v>51.776201231999991</v>
      </c>
      <c r="I1604" s="265"/>
      <c r="J1604" s="257">
        <f>J1565</f>
        <v>15.355438223999998</v>
      </c>
      <c r="K1604" s="265"/>
      <c r="L1604" s="257">
        <f>L1565</f>
        <v>12.897561767999997</v>
      </c>
      <c r="M1604" s="265"/>
      <c r="N1604" s="257">
        <f>N1565</f>
        <v>11.734801343999997</v>
      </c>
      <c r="O1604" s="265"/>
      <c r="P1604" s="257">
        <f>P1565</f>
        <v>177.47136875999999</v>
      </c>
      <c r="Q1604" s="265"/>
      <c r="R1604" s="257">
        <f>R1565</f>
        <v>89.18689667999999</v>
      </c>
      <c r="S1604" s="257">
        <f>U1564</f>
        <v>0</v>
      </c>
      <c r="T1604" s="257">
        <f>T1563</f>
        <v>5.4692399999999992</v>
      </c>
      <c r="U1604" s="107"/>
      <c r="V1604" s="16"/>
    </row>
    <row r="1605" spans="4:22" ht="15" thickBot="1">
      <c r="D1605" s="16"/>
      <c r="E1605" s="86"/>
      <c r="F1605" s="21"/>
      <c r="G1605" s="194"/>
      <c r="H1605" s="254"/>
      <c r="I1605" s="264"/>
      <c r="J1605" s="254"/>
      <c r="K1605" s="264"/>
      <c r="L1605" s="254"/>
      <c r="M1605" s="264"/>
      <c r="N1605" s="254"/>
      <c r="O1605" s="264"/>
      <c r="P1605" s="254"/>
      <c r="Q1605" s="264"/>
      <c r="R1605" s="254"/>
      <c r="S1605" s="270"/>
      <c r="T1605" s="254"/>
      <c r="U1605" s="107"/>
      <c r="V1605" s="16"/>
    </row>
    <row r="1606" spans="4:22" ht="15" thickBot="1">
      <c r="D1606" s="16"/>
      <c r="E1606" s="86"/>
      <c r="F1606" s="259" t="s">
        <v>44</v>
      </c>
      <c r="G1606" s="194"/>
      <c r="H1606" s="260">
        <f>(H1565-H1567)/H1567</f>
        <v>-2.1986537576121321E-2</v>
      </c>
      <c r="I1606" s="321"/>
      <c r="J1606" s="260">
        <f>(J1565-J1567)/J1567</f>
        <v>-2.3164961402973212E-2</v>
      </c>
      <c r="K1606" s="321"/>
      <c r="L1606" s="260">
        <f>(L1565-L1567)/L1567</f>
        <v>-3.0948832511318393E-2</v>
      </c>
      <c r="M1606" s="321"/>
      <c r="N1606" s="260">
        <f>(N1565-N1567)/N1567</f>
        <v>1.9943267638968462E-3</v>
      </c>
      <c r="O1606" s="321"/>
      <c r="P1606" s="260">
        <f>(P1565-P1567)/P1567</f>
        <v>-5.8849724494077292E-2</v>
      </c>
      <c r="Q1606" s="321"/>
      <c r="R1606" s="260">
        <f>(R1565-R1567)/R1567</f>
        <v>-2.5977816266150561E-2</v>
      </c>
      <c r="S1606" s="322"/>
      <c r="T1606" s="260">
        <f>(T1563-T1567)/T1567</f>
        <v>4.8430242812626039E-3</v>
      </c>
      <c r="U1606" s="107"/>
      <c r="V1606" s="16"/>
    </row>
    <row r="1607" spans="4:22" ht="15" thickBot="1">
      <c r="D1607" s="16"/>
      <c r="E1607" s="86"/>
      <c r="F1607" s="29"/>
      <c r="G1607" s="179"/>
      <c r="H1607" s="327"/>
      <c r="I1607" s="217"/>
      <c r="J1607" s="327"/>
      <c r="K1607" s="217"/>
      <c r="L1607" s="327"/>
      <c r="M1607" s="217"/>
      <c r="N1607" s="327"/>
      <c r="O1607" s="217"/>
      <c r="P1607" s="327"/>
      <c r="Q1607" s="217"/>
      <c r="R1607" s="327"/>
      <c r="S1607" s="271"/>
      <c r="T1607" s="143"/>
      <c r="U1607" s="107"/>
      <c r="V1607" s="16"/>
    </row>
    <row r="1608" spans="4:22" ht="15" thickBot="1">
      <c r="D1608" s="16"/>
      <c r="E1608" s="86"/>
      <c r="F1608" s="176" t="s">
        <v>26</v>
      </c>
      <c r="G1608" s="179"/>
      <c r="H1608" s="177">
        <f>(H1602-H1604)/H1604</f>
        <v>-2.4741177327012524E-2</v>
      </c>
      <c r="I1608" s="188"/>
      <c r="J1608" s="177">
        <f>(J1602-J1604)/J1604</f>
        <v>-4.1246596727541093E-2</v>
      </c>
      <c r="K1608" s="188"/>
      <c r="L1608" s="177">
        <f>(L1602-L1604)/L1604</f>
        <v>-2.5302871804009284E-2</v>
      </c>
      <c r="M1608" s="188"/>
      <c r="N1608" s="177">
        <f>(N1602-N1604)/N1604</f>
        <v>-3.2547692355719707E-2</v>
      </c>
      <c r="O1608" s="188"/>
      <c r="P1608" s="177">
        <f>(P1602-P1604)/P1604</f>
        <v>-6.8328099820984228E-2</v>
      </c>
      <c r="Q1608" s="188"/>
      <c r="R1608" s="177">
        <f>(R1602-R1604)/R1604</f>
        <v>-1.7972272830067387E-2</v>
      </c>
      <c r="S1608" s="272"/>
      <c r="T1608" s="178">
        <f>(T1600-T1604)/T1604</f>
        <v>2.2796585997323319E-2</v>
      </c>
      <c r="U1608" s="107"/>
      <c r="V1608" s="16"/>
    </row>
    <row r="1609" spans="4:22" ht="15" thickBot="1">
      <c r="D1609" s="16"/>
      <c r="E1609" s="86"/>
      <c r="F1609" s="1"/>
      <c r="H1609" s="144"/>
      <c r="I1609" s="215"/>
      <c r="J1609" s="144"/>
      <c r="K1609" s="215"/>
      <c r="L1609" s="144"/>
      <c r="M1609" s="215"/>
      <c r="N1609" s="144"/>
      <c r="O1609" s="215"/>
      <c r="P1609" s="144"/>
      <c r="Q1609" s="215"/>
      <c r="R1609" s="144"/>
      <c r="S1609" s="271"/>
      <c r="T1609" s="144"/>
      <c r="U1609" s="107"/>
      <c r="V1609" s="16"/>
    </row>
    <row r="1610" spans="4:22" ht="21.6" thickBot="1">
      <c r="D1610" s="230"/>
      <c r="E1610" s="183"/>
      <c r="F1610" s="184" t="s">
        <v>40</v>
      </c>
      <c r="G1610" s="182"/>
      <c r="H1610" s="305">
        <f>H1602-H1604</f>
        <v>-1.2810041759999962</v>
      </c>
      <c r="I1610" s="306"/>
      <c r="J1610" s="305">
        <f>J1602-J1604</f>
        <v>-0.63335956799999771</v>
      </c>
      <c r="K1610" s="306"/>
      <c r="L1610" s="305">
        <f>L1602-L1604</f>
        <v>-0.32634535199999526</v>
      </c>
      <c r="M1610" s="306"/>
      <c r="N1610" s="305">
        <f>N1602-N1604</f>
        <v>-0.38194070399999802</v>
      </c>
      <c r="O1610" s="306"/>
      <c r="P1610" s="305">
        <f>P1602-P1604</f>
        <v>-12.126281399999982</v>
      </c>
      <c r="Q1610" s="306"/>
      <c r="R1610" s="305">
        <f>R1602-R1604</f>
        <v>-1.6028912399999911</v>
      </c>
      <c r="S1610" s="307"/>
      <c r="T1610" s="305">
        <f>T1600-T1604</f>
        <v>0.12468000000000057</v>
      </c>
      <c r="U1610" s="186"/>
      <c r="V1610" s="230"/>
    </row>
    <row r="1611" spans="4:22">
      <c r="D1611" s="16"/>
      <c r="E1611" s="86"/>
      <c r="F1611" s="179"/>
      <c r="H1611" s="180"/>
      <c r="I1611" s="180"/>
      <c r="J1611" s="180"/>
      <c r="K1611" s="180"/>
      <c r="L1611" s="180"/>
      <c r="M1611" s="180"/>
      <c r="N1611" s="180"/>
      <c r="O1611" s="180"/>
      <c r="P1611" s="180"/>
      <c r="Q1611" s="180"/>
      <c r="R1611" s="180"/>
      <c r="S1611" s="274"/>
      <c r="T1611" s="180"/>
      <c r="U1611" s="107"/>
      <c r="V1611" s="16"/>
    </row>
    <row r="1612" spans="4:22">
      <c r="D1612" s="16"/>
      <c r="E1612" s="86"/>
      <c r="F1612" s="29"/>
      <c r="H1612" s="323"/>
      <c r="I1612" s="180"/>
      <c r="J1612" s="159"/>
      <c r="K1612" s="180"/>
      <c r="L1612" s="159"/>
      <c r="M1612" s="180"/>
      <c r="N1612" s="159"/>
      <c r="O1612" s="180"/>
      <c r="P1612" s="159"/>
      <c r="Q1612" s="180"/>
      <c r="R1612" s="159"/>
      <c r="S1612" s="159"/>
      <c r="T1612" s="159"/>
      <c r="U1612" s="107"/>
      <c r="V1612" s="16"/>
    </row>
    <row r="1613" spans="4:22" ht="18">
      <c r="D1613" s="16"/>
      <c r="E1613" s="134"/>
      <c r="F1613" s="275" t="s">
        <v>36</v>
      </c>
      <c r="G1613" s="276"/>
      <c r="H1613" s="277">
        <f>AVERAGE(H1483:H1487,H1520:H1524,H1594:H1598,H1557:H1561)</f>
        <v>9466.125</v>
      </c>
      <c r="I1613" s="277"/>
      <c r="J1613" s="277">
        <f>AVERAGE(J1483:J1487,J1520:J1524,J1594:J1598,J1557:J1561)</f>
        <v>2812.0250000000001</v>
      </c>
      <c r="K1613" s="277"/>
      <c r="L1613" s="277">
        <f>AVERAGE(L1483:L1487,L1520:L1524,L1594:L1598,L1557:L1561)</f>
        <v>2385.8000000000002</v>
      </c>
      <c r="M1613" s="277" t="e">
        <f>AVERAGE(O1557:O1561,M1594:M1598)</f>
        <v>#DIV/0!</v>
      </c>
      <c r="N1613" s="277">
        <f>AVERAGE(N1483:N1487,N1520:N1524,N1594:N1598,N1557:N1561)</f>
        <v>2127.5500000000002</v>
      </c>
      <c r="O1613" s="277" t="e">
        <f>AVERAGE(Q1557:Q1561,O1594:O1598)</f>
        <v>#DIV/0!</v>
      </c>
      <c r="P1613" s="277">
        <f>AVERAGE(P1483:P1487,P1520:P1524,P1594:P1598,P1557:P1561)</f>
        <v>32446</v>
      </c>
      <c r="Q1613" s="277" t="e">
        <f>AVERAGE(S1557:S1561,Q1594:Q1598)</f>
        <v>#DIV/0!</v>
      </c>
      <c r="R1613" s="277">
        <f>AVERAGE(R1483:R1487,R1520:R1524,R1594:R1598,R1557:R1561)</f>
        <v>16478.75</v>
      </c>
      <c r="S1613" s="277" t="e">
        <f>AVERAGE(U1557:U1561,S1594:S1598)</f>
        <v>#DIV/0!</v>
      </c>
      <c r="T1613" s="303">
        <f>AVERAGE(T1483:T1487,T1520:T1524,T1594:T1598,T1557:T1561)</f>
        <v>5.5208150000000007</v>
      </c>
      <c r="U1613" s="135"/>
      <c r="V1613" s="16"/>
    </row>
    <row r="1614" spans="4:22">
      <c r="D1614" s="16"/>
      <c r="E1614" s="1"/>
      <c r="F1614" s="1"/>
      <c r="H1614" s="329"/>
      <c r="I1614" s="139"/>
      <c r="J1614" s="329"/>
      <c r="K1614" s="139"/>
      <c r="L1614" s="329"/>
      <c r="M1614" s="139"/>
      <c r="N1614" s="329"/>
      <c r="O1614" s="139"/>
      <c r="P1614" s="329"/>
      <c r="Q1614" s="139"/>
      <c r="R1614" s="329"/>
      <c r="S1614" s="329"/>
      <c r="T1614" s="329"/>
      <c r="U1614" s="1"/>
      <c r="V1614" s="16"/>
    </row>
    <row r="1615" spans="4:22" ht="15" thickBot="1">
      <c r="D1615" s="16"/>
      <c r="T1615" s="174"/>
      <c r="V1615" s="16"/>
    </row>
    <row r="1616" spans="4:22" ht="15" thickBot="1">
      <c r="D1616" s="16"/>
      <c r="F1616" s="280" t="s">
        <v>42</v>
      </c>
      <c r="G1616" s="281"/>
      <c r="H1616" s="281" t="s">
        <v>3</v>
      </c>
      <c r="I1616" s="281"/>
      <c r="J1616" s="281" t="s">
        <v>11</v>
      </c>
      <c r="K1616" s="281"/>
      <c r="L1616" s="281" t="s">
        <v>12</v>
      </c>
      <c r="M1616" s="281"/>
      <c r="N1616" s="281" t="s">
        <v>13</v>
      </c>
      <c r="O1616" s="281"/>
      <c r="P1616" s="281" t="s">
        <v>14</v>
      </c>
      <c r="Q1616" s="281"/>
      <c r="R1616" s="281" t="s">
        <v>15</v>
      </c>
      <c r="S1616" s="281"/>
      <c r="T1616" s="282" t="s">
        <v>16</v>
      </c>
      <c r="V1616" s="16"/>
    </row>
    <row r="1617" spans="4:22">
      <c r="D1617" s="16"/>
      <c r="E1617" s="1"/>
      <c r="F1617" s="283" t="s">
        <v>19</v>
      </c>
      <c r="G1617" s="284"/>
      <c r="H1617" s="285">
        <f t="shared" ref="H1617:T1617" si="27">H1604</f>
        <v>51.776201231999991</v>
      </c>
      <c r="I1617" s="285">
        <f t="shared" si="27"/>
        <v>0</v>
      </c>
      <c r="J1617" s="285">
        <f t="shared" si="27"/>
        <v>15.355438223999998</v>
      </c>
      <c r="K1617" s="285">
        <f t="shared" si="27"/>
        <v>0</v>
      </c>
      <c r="L1617" s="285">
        <f t="shared" si="27"/>
        <v>12.897561767999997</v>
      </c>
      <c r="M1617" s="285">
        <f t="shared" si="27"/>
        <v>0</v>
      </c>
      <c r="N1617" s="285">
        <f t="shared" si="27"/>
        <v>11.734801343999997</v>
      </c>
      <c r="O1617" s="285">
        <f t="shared" si="27"/>
        <v>0</v>
      </c>
      <c r="P1617" s="285">
        <f t="shared" si="27"/>
        <v>177.47136875999999</v>
      </c>
      <c r="Q1617" s="285">
        <f t="shared" si="27"/>
        <v>0</v>
      </c>
      <c r="R1617" s="285">
        <f t="shared" si="27"/>
        <v>89.18689667999999</v>
      </c>
      <c r="S1617" s="285">
        <f t="shared" si="27"/>
        <v>0</v>
      </c>
      <c r="T1617" s="310">
        <f t="shared" si="27"/>
        <v>5.4692399999999992</v>
      </c>
      <c r="U1617" s="1"/>
      <c r="V1617" s="16"/>
    </row>
    <row r="1618" spans="4:22" ht="15.6">
      <c r="D1618" s="16"/>
      <c r="E1618" s="1"/>
      <c r="F1618" s="288" t="s">
        <v>41</v>
      </c>
      <c r="G1618" s="289"/>
      <c r="H1618" s="290">
        <f t="shared" ref="H1618:S1618" si="28">H1602</f>
        <v>50.495197055999995</v>
      </c>
      <c r="I1618" s="290">
        <f t="shared" si="28"/>
        <v>0</v>
      </c>
      <c r="J1618" s="290">
        <f t="shared" si="28"/>
        <v>14.722078656000001</v>
      </c>
      <c r="K1618" s="290">
        <f t="shared" si="28"/>
        <v>0</v>
      </c>
      <c r="L1618" s="290">
        <f t="shared" si="28"/>
        <v>12.571216416000002</v>
      </c>
      <c r="M1618" s="290">
        <f t="shared" si="28"/>
        <v>0</v>
      </c>
      <c r="N1618" s="290">
        <f t="shared" si="28"/>
        <v>11.352860639999999</v>
      </c>
      <c r="O1618" s="290">
        <f t="shared" si="28"/>
        <v>0</v>
      </c>
      <c r="P1618" s="290">
        <f t="shared" si="28"/>
        <v>165.34508736000001</v>
      </c>
      <c r="Q1618" s="290">
        <f t="shared" si="28"/>
        <v>0</v>
      </c>
      <c r="R1618" s="290">
        <f t="shared" si="28"/>
        <v>87.584005439999999</v>
      </c>
      <c r="S1618" s="290">
        <f t="shared" si="28"/>
        <v>0</v>
      </c>
      <c r="T1618" s="309">
        <f>T1600</f>
        <v>5.5939199999999998</v>
      </c>
      <c r="U1618" s="1"/>
      <c r="V1618" s="16"/>
    </row>
    <row r="1619" spans="4:22" ht="21">
      <c r="D1619" s="16"/>
      <c r="F1619" s="201" t="s">
        <v>45</v>
      </c>
      <c r="G1619" s="201"/>
      <c r="H1619" s="187">
        <f>H1618-H1617</f>
        <v>-1.2810041759999962</v>
      </c>
      <c r="I1619" s="187"/>
      <c r="J1619" s="187">
        <f>J1618-J1617</f>
        <v>-0.63335956799999771</v>
      </c>
      <c r="K1619" s="187"/>
      <c r="L1619" s="187">
        <f>L1618-L1617</f>
        <v>-0.32634535199999526</v>
      </c>
      <c r="M1619" s="187"/>
      <c r="N1619" s="187">
        <f>N1618-N1617</f>
        <v>-0.38194070399999802</v>
      </c>
      <c r="O1619" s="187"/>
      <c r="P1619" s="187">
        <f>P1618-P1617</f>
        <v>-12.126281399999982</v>
      </c>
      <c r="Q1619" s="187"/>
      <c r="R1619" s="187">
        <f>R1618-R1617</f>
        <v>-1.6028912399999911</v>
      </c>
      <c r="S1619" s="187"/>
      <c r="T1619" s="187">
        <f>T1618-T1617</f>
        <v>0.12468000000000057</v>
      </c>
      <c r="V1619" s="16"/>
    </row>
    <row r="1620" spans="4:22" ht="21">
      <c r="D1620" s="16"/>
      <c r="F1620" s="201"/>
      <c r="G1620" s="201"/>
      <c r="H1620" s="187"/>
      <c r="I1620" s="187"/>
      <c r="J1620" s="187"/>
      <c r="K1620" s="187"/>
      <c r="L1620" s="187"/>
      <c r="M1620" s="187"/>
      <c r="N1620" s="187"/>
      <c r="O1620" s="187"/>
      <c r="P1620" s="187"/>
      <c r="Q1620" s="187"/>
      <c r="R1620" s="187"/>
      <c r="S1620" s="187"/>
      <c r="T1620" s="187"/>
      <c r="V1620" s="16"/>
    </row>
    <row r="1621" spans="4:22">
      <c r="D1621" s="16"/>
      <c r="E1621" s="16"/>
      <c r="F1621" s="231"/>
      <c r="G1621" s="231"/>
      <c r="H1621" s="231"/>
      <c r="I1621" s="231"/>
      <c r="J1621" s="231"/>
      <c r="K1621" s="231"/>
      <c r="L1621" s="231"/>
      <c r="M1621" s="231"/>
      <c r="N1621" s="231"/>
      <c r="O1621" s="231"/>
      <c r="P1621" s="231"/>
      <c r="Q1621" s="231"/>
      <c r="R1621" s="231"/>
      <c r="S1621" s="231"/>
      <c r="T1621" s="232"/>
      <c r="U1621" s="16"/>
      <c r="V1621" s="16"/>
    </row>
    <row r="1625" spans="4:22" ht="15" thickBot="1"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  <c r="S1625" s="16"/>
      <c r="T1625" s="229"/>
      <c r="U1625" s="16"/>
      <c r="V1625" s="16"/>
    </row>
    <row r="1626" spans="4:22">
      <c r="D1626" s="16"/>
      <c r="E1626" s="84"/>
      <c r="F1626" s="85"/>
      <c r="G1626" s="197"/>
      <c r="H1626" s="85"/>
      <c r="I1626" s="197"/>
      <c r="J1626" s="85"/>
      <c r="K1626" s="197"/>
      <c r="L1626" s="85"/>
      <c r="M1626" s="197"/>
      <c r="N1626" s="85"/>
      <c r="O1626" s="197"/>
      <c r="P1626" s="85"/>
      <c r="Q1626" s="197"/>
      <c r="R1626" s="85"/>
      <c r="S1626" s="85"/>
      <c r="T1626" s="85"/>
      <c r="U1626" s="106"/>
      <c r="V1626" s="16"/>
    </row>
    <row r="1627" spans="4:22">
      <c r="D1627" s="16"/>
      <c r="E1627" s="86"/>
      <c r="F1627" s="1"/>
      <c r="H1627" s="1"/>
      <c r="J1627" s="1"/>
      <c r="L1627" s="1"/>
      <c r="N1627" s="1"/>
      <c r="P1627" s="1"/>
      <c r="R1627" s="1"/>
      <c r="T1627" s="1"/>
      <c r="U1627" s="107"/>
      <c r="V1627" s="16"/>
    </row>
    <row r="1628" spans="4:22" ht="34.799999999999997">
      <c r="D1628" s="16"/>
      <c r="E1628" s="86"/>
      <c r="F1628" s="1"/>
      <c r="H1628" s="328" t="s">
        <v>9</v>
      </c>
      <c r="I1628" s="328"/>
      <c r="J1628" s="328"/>
      <c r="K1628" s="328"/>
      <c r="L1628" s="328"/>
      <c r="M1628" s="328"/>
      <c r="N1628" s="328"/>
      <c r="O1628" s="328"/>
      <c r="P1628" s="328"/>
      <c r="Q1628" s="328"/>
      <c r="R1628" s="328"/>
      <c r="S1628" s="328"/>
      <c r="T1628" s="328"/>
      <c r="U1628" s="107"/>
      <c r="V1628" s="16"/>
    </row>
    <row r="1629" spans="4:22">
      <c r="D1629" s="16"/>
      <c r="E1629" s="86"/>
      <c r="F1629" s="1"/>
      <c r="H1629" s="1"/>
      <c r="J1629" s="1"/>
      <c r="L1629" s="1"/>
      <c r="N1629" s="1"/>
      <c r="P1629" s="1"/>
      <c r="R1629" s="1"/>
      <c r="T1629" s="1"/>
      <c r="U1629" s="107"/>
      <c r="V1629" s="16"/>
    </row>
    <row r="1630" spans="4:22">
      <c r="D1630" s="16"/>
      <c r="E1630" s="86"/>
      <c r="F1630" s="253" t="s">
        <v>10</v>
      </c>
      <c r="G1630" s="194"/>
      <c r="H1630" s="239" t="s">
        <v>3</v>
      </c>
      <c r="I1630" s="179"/>
      <c r="J1630" s="94" t="s">
        <v>11</v>
      </c>
      <c r="K1630" s="179"/>
      <c r="L1630" s="31" t="s">
        <v>12</v>
      </c>
      <c r="M1630" s="179"/>
      <c r="N1630" s="32" t="s">
        <v>13</v>
      </c>
      <c r="O1630" s="179"/>
      <c r="P1630" s="238" t="s">
        <v>14</v>
      </c>
      <c r="Q1630" s="179"/>
      <c r="R1630" s="99" t="s">
        <v>15</v>
      </c>
      <c r="S1630" s="29"/>
      <c r="T1630" s="56" t="s">
        <v>16</v>
      </c>
      <c r="U1630" s="107"/>
      <c r="V1630" s="16"/>
    </row>
    <row r="1631" spans="4:22">
      <c r="D1631" s="16"/>
      <c r="E1631" s="86"/>
      <c r="F1631" s="252">
        <v>45502</v>
      </c>
      <c r="G1631" s="244"/>
      <c r="H1631" s="297">
        <v>8906</v>
      </c>
      <c r="I1631" s="246"/>
      <c r="J1631" s="297">
        <v>2614</v>
      </c>
      <c r="K1631" s="246"/>
      <c r="L1631" s="297">
        <v>2203.5</v>
      </c>
      <c r="M1631" s="246"/>
      <c r="N1631" s="297">
        <v>2054</v>
      </c>
      <c r="O1631" s="246"/>
      <c r="P1631" s="297">
        <v>29155</v>
      </c>
      <c r="Q1631" s="246"/>
      <c r="R1631" s="297">
        <v>15585</v>
      </c>
      <c r="S1631" s="298"/>
      <c r="T1631" s="326">
        <v>5.6464999999999996</v>
      </c>
      <c r="U1631" s="107"/>
      <c r="V1631" s="16"/>
    </row>
    <row r="1632" spans="4:22">
      <c r="D1632" s="16"/>
      <c r="E1632" s="86"/>
      <c r="F1632" s="250">
        <f>F1631+1</f>
        <v>45503</v>
      </c>
      <c r="G1632" s="244"/>
      <c r="H1632" s="248">
        <v>8809</v>
      </c>
      <c r="I1632" s="246"/>
      <c r="J1632" s="248">
        <v>2570.5</v>
      </c>
      <c r="K1632" s="246"/>
      <c r="L1632" s="248">
        <v>2161.5</v>
      </c>
      <c r="M1632" s="246"/>
      <c r="N1632" s="248">
        <v>2001</v>
      </c>
      <c r="O1632" s="246"/>
      <c r="P1632" s="248">
        <v>28405</v>
      </c>
      <c r="Q1632" s="246"/>
      <c r="R1632" s="248">
        <v>15700</v>
      </c>
      <c r="S1632" s="246"/>
      <c r="T1632" s="325">
        <v>5.6478999999999999</v>
      </c>
      <c r="U1632" s="107"/>
      <c r="V1632" s="16"/>
    </row>
    <row r="1633" spans="4:22">
      <c r="D1633" s="16"/>
      <c r="E1633" s="86"/>
      <c r="F1633" s="250">
        <f>F1632+1</f>
        <v>45504</v>
      </c>
      <c r="G1633" s="244"/>
      <c r="H1633" s="248">
        <v>9014.5</v>
      </c>
      <c r="I1633" s="246"/>
      <c r="J1633" s="248">
        <v>2634.5</v>
      </c>
      <c r="K1633" s="246"/>
      <c r="L1633" s="248">
        <v>2252</v>
      </c>
      <c r="M1633" s="246"/>
      <c r="N1633" s="248">
        <v>2024</v>
      </c>
      <c r="O1633" s="246"/>
      <c r="P1633" s="248">
        <v>29610</v>
      </c>
      <c r="Q1633" s="246"/>
      <c r="R1633" s="248">
        <v>16255</v>
      </c>
      <c r="S1633" s="246"/>
      <c r="T1633" s="325">
        <v>5.6532</v>
      </c>
      <c r="U1633" s="107"/>
      <c r="V1633" s="16"/>
    </row>
    <row r="1634" spans="4:22">
      <c r="D1634" s="16"/>
      <c r="E1634" s="86"/>
      <c r="F1634" s="250">
        <f>F1633+1</f>
        <v>45505</v>
      </c>
      <c r="G1634" s="195"/>
      <c r="H1634" s="248">
        <v>8998</v>
      </c>
      <c r="I1634" s="246"/>
      <c r="J1634" s="248">
        <v>2621.5</v>
      </c>
      <c r="K1634" s="246"/>
      <c r="L1634" s="248">
        <v>2228.5</v>
      </c>
      <c r="M1634" s="246"/>
      <c r="N1634" s="248">
        <v>2047</v>
      </c>
      <c r="O1634" s="246"/>
      <c r="P1634" s="248">
        <v>29635</v>
      </c>
      <c r="Q1634" s="246"/>
      <c r="R1634" s="248">
        <v>15870</v>
      </c>
      <c r="S1634" s="246"/>
      <c r="T1634" s="325">
        <v>5.6620999999999997</v>
      </c>
      <c r="U1634" s="107"/>
      <c r="V1634" s="16"/>
    </row>
    <row r="1635" spans="4:22">
      <c r="D1635" s="16"/>
      <c r="E1635" s="86"/>
      <c r="F1635" s="251">
        <f>F1634+1</f>
        <v>45506</v>
      </c>
      <c r="G1635" s="195"/>
      <c r="H1635" s="297">
        <v>8977</v>
      </c>
      <c r="I1635" s="246"/>
      <c r="J1635" s="297">
        <v>2628</v>
      </c>
      <c r="K1635" s="246"/>
      <c r="L1635" s="297">
        <v>2214.5</v>
      </c>
      <c r="M1635" s="246"/>
      <c r="N1635" s="297">
        <v>2000</v>
      </c>
      <c r="O1635" s="246"/>
      <c r="P1635" s="297">
        <v>30200</v>
      </c>
      <c r="Q1635" s="246"/>
      <c r="R1635" s="297">
        <v>16155</v>
      </c>
      <c r="S1635" s="298"/>
      <c r="T1635" s="326">
        <v>5.6680999999999999</v>
      </c>
      <c r="U1635" s="107"/>
      <c r="V1635" s="16"/>
    </row>
    <row r="1636" spans="4:22">
      <c r="D1636" s="16"/>
      <c r="E1636" s="86"/>
      <c r="F1636" s="1"/>
      <c r="H1636" s="1"/>
      <c r="J1636" s="1"/>
      <c r="L1636" s="1"/>
      <c r="N1636" s="1"/>
      <c r="P1636" s="1"/>
      <c r="R1636" s="1"/>
      <c r="S1636" s="268"/>
      <c r="T1636" s="111"/>
      <c r="U1636" s="107"/>
      <c r="V1636" s="16"/>
    </row>
    <row r="1637" spans="4:22">
      <c r="D1637" s="16"/>
      <c r="E1637" s="86"/>
      <c r="F1637" s="236" t="s">
        <v>17</v>
      </c>
      <c r="G1637" s="263"/>
      <c r="H1637" s="233">
        <f>AVERAGE(H1631:H1635)</f>
        <v>8940.9</v>
      </c>
      <c r="I1637" s="221"/>
      <c r="J1637" s="233">
        <f>AVERAGE(J1631:J1635)</f>
        <v>2613.6999999999998</v>
      </c>
      <c r="K1637" s="221"/>
      <c r="L1637" s="233">
        <f>AVERAGE(L1631:L1635)</f>
        <v>2212</v>
      </c>
      <c r="M1637" s="221"/>
      <c r="N1637" s="233">
        <f>AVERAGE(N1631:N1635)</f>
        <v>2025.2</v>
      </c>
      <c r="O1637" s="221"/>
      <c r="P1637" s="233">
        <f>AVERAGE(P1631:P1635)</f>
        <v>29401</v>
      </c>
      <c r="Q1637" s="221"/>
      <c r="R1637" s="233">
        <f>AVERAGE(R1631:R1635)</f>
        <v>15913</v>
      </c>
      <c r="S1637" s="269"/>
      <c r="T1637" s="234">
        <f>AVERAGE(T1631:T1635)</f>
        <v>5.6555599999999995</v>
      </c>
      <c r="U1637" s="107"/>
      <c r="V1637" s="16"/>
    </row>
    <row r="1638" spans="4:22">
      <c r="D1638" s="16"/>
      <c r="E1638" s="86"/>
      <c r="F1638" s="21"/>
      <c r="G1638" s="194"/>
      <c r="H1638" s="151"/>
      <c r="I1638" s="214"/>
      <c r="J1638" s="151"/>
      <c r="K1638" s="214"/>
      <c r="L1638" s="151"/>
      <c r="M1638" s="214"/>
      <c r="N1638" s="151"/>
      <c r="O1638" s="214"/>
      <c r="P1638" s="151"/>
      <c r="Q1638" s="214"/>
      <c r="R1638" s="151"/>
      <c r="S1638" s="269"/>
      <c r="T1638" s="254"/>
      <c r="U1638" s="107"/>
      <c r="V1638" s="16"/>
    </row>
    <row r="1639" spans="4:22" ht="15.6">
      <c r="D1639" s="16"/>
      <c r="E1639" s="86"/>
      <c r="F1639" s="237" t="s">
        <v>18</v>
      </c>
      <c r="G1639" s="202"/>
      <c r="H1639" s="235">
        <f>H1637*$T$1637*0.001</f>
        <v>50.565796403999997</v>
      </c>
      <c r="I1639" s="216"/>
      <c r="J1639" s="235">
        <f>J1637*$T$1637*0.001</f>
        <v>14.781937171999999</v>
      </c>
      <c r="K1639" s="216"/>
      <c r="L1639" s="235">
        <f>L1637*$T$1637*0.001</f>
        <v>12.510098719999998</v>
      </c>
      <c r="M1639" s="216"/>
      <c r="N1639" s="235">
        <f>N1637*$T$1637*0.001</f>
        <v>11.453640111999999</v>
      </c>
      <c r="O1639" s="216"/>
      <c r="P1639" s="235">
        <f>P1637*$T$1637*0.001</f>
        <v>166.27911956</v>
      </c>
      <c r="Q1639" s="216"/>
      <c r="R1639" s="235">
        <f>R1637*$T$1637*0.001</f>
        <v>89.996926279999983</v>
      </c>
      <c r="S1639" s="269"/>
      <c r="T1639" s="264"/>
      <c r="U1639" s="107"/>
      <c r="V1639" s="16"/>
    </row>
    <row r="1640" spans="4:22">
      <c r="D1640" s="16"/>
      <c r="E1640" s="86"/>
      <c r="F1640" s="21"/>
      <c r="G1640" s="312"/>
      <c r="H1640" s="254"/>
      <c r="I1640" s="264"/>
      <c r="J1640" s="254"/>
      <c r="K1640" s="264"/>
      <c r="L1640" s="254"/>
      <c r="M1640" s="264"/>
      <c r="N1640" s="254"/>
      <c r="O1640" s="264"/>
      <c r="P1640" s="254"/>
      <c r="Q1640" s="264"/>
      <c r="R1640" s="254"/>
      <c r="S1640" s="269"/>
      <c r="T1640" s="255"/>
      <c r="U1640" s="107"/>
      <c r="V1640" s="16"/>
    </row>
    <row r="1641" spans="4:22">
      <c r="D1641" s="16"/>
      <c r="E1641" s="86"/>
      <c r="F1641" s="256" t="s">
        <v>19</v>
      </c>
      <c r="G1641" s="311"/>
      <c r="H1641" s="257">
        <f>H1602</f>
        <v>50.495197055999995</v>
      </c>
      <c r="I1641" s="265"/>
      <c r="J1641" s="257">
        <f>J1602</f>
        <v>14.722078656000001</v>
      </c>
      <c r="K1641" s="265"/>
      <c r="L1641" s="257">
        <f>L1602</f>
        <v>12.571216416000002</v>
      </c>
      <c r="M1641" s="265"/>
      <c r="N1641" s="257">
        <f>N1602</f>
        <v>11.352860639999999</v>
      </c>
      <c r="O1641" s="265"/>
      <c r="P1641" s="257">
        <f>P1602</f>
        <v>165.34508736000001</v>
      </c>
      <c r="Q1641" s="265"/>
      <c r="R1641" s="257">
        <f>R1602</f>
        <v>87.584005439999999</v>
      </c>
      <c r="S1641" s="257">
        <f>U1601</f>
        <v>0</v>
      </c>
      <c r="T1641" s="257">
        <f>T1600</f>
        <v>5.5939199999999998</v>
      </c>
      <c r="U1641" s="107"/>
      <c r="V1641" s="16"/>
    </row>
    <row r="1642" spans="4:22" ht="15" thickBot="1">
      <c r="D1642" s="16"/>
      <c r="E1642" s="86"/>
      <c r="F1642" s="21"/>
      <c r="G1642" s="194"/>
      <c r="H1642" s="254"/>
      <c r="I1642" s="264"/>
      <c r="J1642" s="254"/>
      <c r="K1642" s="264"/>
      <c r="L1642" s="254"/>
      <c r="M1642" s="264"/>
      <c r="N1642" s="254"/>
      <c r="O1642" s="264"/>
      <c r="P1642" s="254"/>
      <c r="Q1642" s="264"/>
      <c r="R1642" s="254"/>
      <c r="S1642" s="270"/>
      <c r="T1642" s="254"/>
      <c r="U1642" s="107"/>
      <c r="V1642" s="16"/>
    </row>
    <row r="1643" spans="4:22" ht="15" thickBot="1">
      <c r="D1643" s="16"/>
      <c r="E1643" s="86"/>
      <c r="F1643" s="259" t="s">
        <v>44</v>
      </c>
      <c r="G1643" s="194"/>
      <c r="H1643" s="260">
        <f>(H1602-H1604)/H1604</f>
        <v>-2.4741177327012524E-2</v>
      </c>
      <c r="I1643" s="321"/>
      <c r="J1643" s="260">
        <f>(J1602-J1604)/J1604</f>
        <v>-4.1246596727541093E-2</v>
      </c>
      <c r="K1643" s="321"/>
      <c r="L1643" s="260">
        <f>(L1602-L1604)/L1604</f>
        <v>-2.5302871804009284E-2</v>
      </c>
      <c r="M1643" s="321"/>
      <c r="N1643" s="260">
        <f>(N1602-N1604)/N1604</f>
        <v>-3.2547692355719707E-2</v>
      </c>
      <c r="O1643" s="321"/>
      <c r="P1643" s="260">
        <f>(P1602-P1604)/P1604</f>
        <v>-6.8328099820984228E-2</v>
      </c>
      <c r="Q1643" s="321"/>
      <c r="R1643" s="260">
        <f>(R1602-R1604)/R1604</f>
        <v>-1.7972272830067387E-2</v>
      </c>
      <c r="S1643" s="322"/>
      <c r="T1643" s="260">
        <f>(T1600-T1604)/T1604</f>
        <v>2.2796585997323319E-2</v>
      </c>
      <c r="U1643" s="107"/>
      <c r="V1643" s="16"/>
    </row>
    <row r="1644" spans="4:22" ht="15" thickBot="1">
      <c r="D1644" s="16"/>
      <c r="E1644" s="86"/>
      <c r="F1644" s="29"/>
      <c r="G1644" s="179"/>
      <c r="H1644" s="327"/>
      <c r="I1644" s="217"/>
      <c r="J1644" s="327"/>
      <c r="K1644" s="217"/>
      <c r="L1644" s="327"/>
      <c r="M1644" s="217"/>
      <c r="N1644" s="327"/>
      <c r="O1644" s="217"/>
      <c r="P1644" s="327"/>
      <c r="Q1644" s="217"/>
      <c r="R1644" s="327"/>
      <c r="S1644" s="271"/>
      <c r="T1644" s="143"/>
      <c r="U1644" s="107"/>
      <c r="V1644" s="16"/>
    </row>
    <row r="1645" spans="4:22" ht="15" thickBot="1">
      <c r="D1645" s="16"/>
      <c r="E1645" s="86"/>
      <c r="F1645" s="176" t="s">
        <v>26</v>
      </c>
      <c r="G1645" s="179"/>
      <c r="H1645" s="177">
        <f>(H1639-H1641)/H1641</f>
        <v>1.3981398650985747E-3</v>
      </c>
      <c r="I1645" s="188"/>
      <c r="J1645" s="177">
        <f>(J1639-J1641)/J1641</f>
        <v>4.0659011134683122E-3</v>
      </c>
      <c r="K1645" s="188"/>
      <c r="L1645" s="177">
        <f>(L1639-L1641)/L1641</f>
        <v>-4.8617169554265437E-3</v>
      </c>
      <c r="M1645" s="188"/>
      <c r="N1645" s="177">
        <f>(N1639-N1641)/N1641</f>
        <v>8.8770112833869205E-3</v>
      </c>
      <c r="O1645" s="188"/>
      <c r="P1645" s="177">
        <f>(P1639-P1641)/P1641</f>
        <v>5.648986703586511E-3</v>
      </c>
      <c r="Q1645" s="188"/>
      <c r="R1645" s="177">
        <f>(R1639-R1641)/R1641</f>
        <v>2.7549788661503628E-2</v>
      </c>
      <c r="S1645" s="272"/>
      <c r="T1645" s="178">
        <f>(T1637-T1641)/T1641</f>
        <v>1.1019106458440538E-2</v>
      </c>
      <c r="U1645" s="107"/>
      <c r="V1645" s="16"/>
    </row>
    <row r="1646" spans="4:22" ht="15" thickBot="1">
      <c r="D1646" s="16"/>
      <c r="E1646" s="86"/>
      <c r="F1646" s="1"/>
      <c r="H1646" s="144"/>
      <c r="I1646" s="215"/>
      <c r="J1646" s="144"/>
      <c r="K1646" s="215"/>
      <c r="L1646" s="144"/>
      <c r="M1646" s="215"/>
      <c r="N1646" s="144"/>
      <c r="O1646" s="215"/>
      <c r="P1646" s="144"/>
      <c r="Q1646" s="215"/>
      <c r="R1646" s="144"/>
      <c r="S1646" s="271"/>
      <c r="T1646" s="144"/>
      <c r="U1646" s="107"/>
      <c r="V1646" s="16"/>
    </row>
    <row r="1647" spans="4:22" ht="21.6" thickBot="1">
      <c r="D1647" s="230"/>
      <c r="E1647" s="183"/>
      <c r="F1647" s="184" t="s">
        <v>40</v>
      </c>
      <c r="G1647" s="182"/>
      <c r="H1647" s="305">
        <f>H1639-H1641</f>
        <v>7.0599348000001783E-2</v>
      </c>
      <c r="I1647" s="306"/>
      <c r="J1647" s="305">
        <f>J1639-J1641</f>
        <v>5.9858515999998474E-2</v>
      </c>
      <c r="K1647" s="306"/>
      <c r="L1647" s="305">
        <f>L1639-L1641</f>
        <v>-6.1117696000003718E-2</v>
      </c>
      <c r="M1647" s="306"/>
      <c r="N1647" s="305">
        <f>N1639-N1641</f>
        <v>0.10077947199999926</v>
      </c>
      <c r="O1647" s="306"/>
      <c r="P1647" s="305">
        <f>P1639-P1641</f>
        <v>0.9340321999999901</v>
      </c>
      <c r="Q1647" s="306"/>
      <c r="R1647" s="305">
        <f>R1639-R1641</f>
        <v>2.412920839999984</v>
      </c>
      <c r="S1647" s="307"/>
      <c r="T1647" s="305">
        <f>T1637-T1641</f>
        <v>6.1639999999999695E-2</v>
      </c>
      <c r="U1647" s="186"/>
      <c r="V1647" s="230"/>
    </row>
    <row r="1648" spans="4:22">
      <c r="D1648" s="16"/>
      <c r="E1648" s="86"/>
      <c r="F1648" s="179"/>
      <c r="H1648" s="180"/>
      <c r="I1648" s="180"/>
      <c r="J1648" s="180"/>
      <c r="K1648" s="180"/>
      <c r="L1648" s="180"/>
      <c r="M1648" s="180"/>
      <c r="N1648" s="180"/>
      <c r="O1648" s="180"/>
      <c r="P1648" s="180"/>
      <c r="Q1648" s="180"/>
      <c r="R1648" s="180"/>
      <c r="S1648" s="274"/>
      <c r="T1648" s="180"/>
      <c r="U1648" s="107"/>
      <c r="V1648" s="16"/>
    </row>
    <row r="1649" spans="4:22">
      <c r="D1649" s="16"/>
      <c r="E1649" s="86"/>
      <c r="F1649" s="29"/>
      <c r="H1649" s="323"/>
      <c r="I1649" s="180"/>
      <c r="J1649" s="159"/>
      <c r="K1649" s="180"/>
      <c r="L1649" s="159"/>
      <c r="M1649" s="180"/>
      <c r="N1649" s="159"/>
      <c r="O1649" s="180"/>
      <c r="P1649" s="159"/>
      <c r="Q1649" s="180"/>
      <c r="R1649" s="159"/>
      <c r="S1649" s="159"/>
      <c r="T1649" s="159"/>
      <c r="U1649" s="107"/>
      <c r="V1649" s="16"/>
    </row>
    <row r="1650" spans="4:22" ht="18">
      <c r="D1650" s="16"/>
      <c r="E1650" s="134"/>
      <c r="F1650" s="275" t="s">
        <v>36</v>
      </c>
      <c r="G1650" s="276"/>
      <c r="H1650" s="277">
        <f>AVERAGE(H1483:H1487,H1520:H1524,H1557:H1561,H1631:H1635,H1594:H1598)</f>
        <v>9361.08</v>
      </c>
      <c r="I1650" s="277"/>
      <c r="J1650" s="277">
        <f>AVERAGE(J1483:J1487,J1520:J1524,J1557:J1561,J1631:J1635,J1594:J1598)</f>
        <v>2772.36</v>
      </c>
      <c r="K1650" s="277"/>
      <c r="L1650" s="277">
        <f>AVERAGE(L1483:L1487,L1520:L1524,L1557:L1561,L1631:L1635,L1594:L1598)</f>
        <v>2351.04</v>
      </c>
      <c r="M1650" s="277" t="e">
        <f>AVERAGE(O1594:O1598,M1631:M1635)</f>
        <v>#DIV/0!</v>
      </c>
      <c r="N1650" s="277">
        <f>AVERAGE(N1483:N1487,N1520:N1524,N1557:N1561,N1631:N1635,N1594:N1598)</f>
        <v>2107.08</v>
      </c>
      <c r="O1650" s="277" t="e">
        <f>AVERAGE(Q1594:Q1598,O1631:O1635)</f>
        <v>#DIV/0!</v>
      </c>
      <c r="P1650" s="277">
        <f>AVERAGE(P1483:P1487,P1520:P1524,P1557:P1561,P1631:P1635,P1594:P1598)</f>
        <v>31837</v>
      </c>
      <c r="Q1650" s="277" t="e">
        <f>AVERAGE(S1594:S1598,Q1631:Q1635)</f>
        <v>#DIV/0!</v>
      </c>
      <c r="R1650" s="277">
        <f>AVERAGE(R1483:R1487,R1520:R1524,R1557:R1561,R1631:R1635,R1594:R1598)</f>
        <v>16365.6</v>
      </c>
      <c r="S1650" s="277" t="e">
        <f>AVERAGE(U1594:U1598,S1631:S1635)</f>
        <v>#DIV/0!</v>
      </c>
      <c r="T1650" s="303">
        <f>AVERAGE(T1483:T1487,T1520:T1524,T1557:T1561,T1631:T1635,T1594:T1598)</f>
        <v>5.5477639999999981</v>
      </c>
      <c r="U1650" s="135"/>
      <c r="V1650" s="16"/>
    </row>
    <row r="1651" spans="4:22">
      <c r="D1651" s="16"/>
      <c r="E1651" s="1"/>
      <c r="F1651" s="1"/>
      <c r="H1651" s="329"/>
      <c r="I1651" s="139"/>
      <c r="J1651" s="329"/>
      <c r="K1651" s="139"/>
      <c r="L1651" s="329"/>
      <c r="M1651" s="139"/>
      <c r="N1651" s="329"/>
      <c r="O1651" s="139"/>
      <c r="P1651" s="329"/>
      <c r="Q1651" s="139"/>
      <c r="R1651" s="329"/>
      <c r="S1651" s="329"/>
      <c r="T1651" s="329"/>
      <c r="U1651" s="1"/>
      <c r="V1651" s="16"/>
    </row>
    <row r="1652" spans="4:22" ht="15" thickBot="1">
      <c r="D1652" s="16"/>
      <c r="T1652" s="174"/>
      <c r="V1652" s="16"/>
    </row>
    <row r="1653" spans="4:22" ht="15" thickBot="1">
      <c r="D1653" s="16"/>
      <c r="F1653" s="280" t="s">
        <v>42</v>
      </c>
      <c r="G1653" s="281"/>
      <c r="H1653" s="281" t="s">
        <v>3</v>
      </c>
      <c r="I1653" s="281"/>
      <c r="J1653" s="281" t="s">
        <v>11</v>
      </c>
      <c r="K1653" s="281"/>
      <c r="L1653" s="281" t="s">
        <v>12</v>
      </c>
      <c r="M1653" s="281"/>
      <c r="N1653" s="281" t="s">
        <v>13</v>
      </c>
      <c r="O1653" s="281"/>
      <c r="P1653" s="281" t="s">
        <v>14</v>
      </c>
      <c r="Q1653" s="281"/>
      <c r="R1653" s="281" t="s">
        <v>15</v>
      </c>
      <c r="S1653" s="281"/>
      <c r="T1653" s="282" t="s">
        <v>16</v>
      </c>
      <c r="V1653" s="16"/>
    </row>
    <row r="1654" spans="4:22">
      <c r="D1654" s="16"/>
      <c r="E1654" s="1"/>
      <c r="F1654" s="283" t="s">
        <v>19</v>
      </c>
      <c r="G1654" s="284"/>
      <c r="H1654" s="285">
        <f t="shared" ref="H1654:T1654" si="29">H1641</f>
        <v>50.495197055999995</v>
      </c>
      <c r="I1654" s="285">
        <f t="shared" si="29"/>
        <v>0</v>
      </c>
      <c r="J1654" s="285">
        <f t="shared" si="29"/>
        <v>14.722078656000001</v>
      </c>
      <c r="K1654" s="285">
        <f t="shared" si="29"/>
        <v>0</v>
      </c>
      <c r="L1654" s="285">
        <f t="shared" si="29"/>
        <v>12.571216416000002</v>
      </c>
      <c r="M1654" s="285">
        <f t="shared" si="29"/>
        <v>0</v>
      </c>
      <c r="N1654" s="285">
        <f t="shared" si="29"/>
        <v>11.352860639999999</v>
      </c>
      <c r="O1654" s="285">
        <f t="shared" si="29"/>
        <v>0</v>
      </c>
      <c r="P1654" s="285">
        <f t="shared" si="29"/>
        <v>165.34508736000001</v>
      </c>
      <c r="Q1654" s="285">
        <f t="shared" si="29"/>
        <v>0</v>
      </c>
      <c r="R1654" s="285">
        <f t="shared" si="29"/>
        <v>87.584005439999999</v>
      </c>
      <c r="S1654" s="285">
        <f t="shared" si="29"/>
        <v>0</v>
      </c>
      <c r="T1654" s="310">
        <f t="shared" si="29"/>
        <v>5.5939199999999998</v>
      </c>
      <c r="U1654" s="1"/>
      <c r="V1654" s="16"/>
    </row>
    <row r="1655" spans="4:22" ht="15.6">
      <c r="D1655" s="16"/>
      <c r="E1655" s="1"/>
      <c r="F1655" s="288" t="s">
        <v>41</v>
      </c>
      <c r="G1655" s="289"/>
      <c r="H1655" s="290">
        <f t="shared" ref="H1655:S1655" si="30">H1639</f>
        <v>50.565796403999997</v>
      </c>
      <c r="I1655" s="290">
        <f t="shared" si="30"/>
        <v>0</v>
      </c>
      <c r="J1655" s="290">
        <f t="shared" si="30"/>
        <v>14.781937171999999</v>
      </c>
      <c r="K1655" s="290">
        <f t="shared" si="30"/>
        <v>0</v>
      </c>
      <c r="L1655" s="290">
        <f t="shared" si="30"/>
        <v>12.510098719999998</v>
      </c>
      <c r="M1655" s="290">
        <f t="shared" si="30"/>
        <v>0</v>
      </c>
      <c r="N1655" s="290">
        <f t="shared" si="30"/>
        <v>11.453640111999999</v>
      </c>
      <c r="O1655" s="290">
        <f t="shared" si="30"/>
        <v>0</v>
      </c>
      <c r="P1655" s="290">
        <f t="shared" si="30"/>
        <v>166.27911956</v>
      </c>
      <c r="Q1655" s="290">
        <f t="shared" si="30"/>
        <v>0</v>
      </c>
      <c r="R1655" s="290">
        <f t="shared" si="30"/>
        <v>89.996926279999983</v>
      </c>
      <c r="S1655" s="290">
        <f t="shared" si="30"/>
        <v>0</v>
      </c>
      <c r="T1655" s="309">
        <f>T1637</f>
        <v>5.6555599999999995</v>
      </c>
      <c r="U1655" s="1"/>
      <c r="V1655" s="16"/>
    </row>
    <row r="1656" spans="4:22" ht="21">
      <c r="D1656" s="16"/>
      <c r="F1656" s="201" t="s">
        <v>45</v>
      </c>
      <c r="G1656" s="201"/>
      <c r="H1656" s="187">
        <f>H1655-H1654</f>
        <v>7.0599348000001783E-2</v>
      </c>
      <c r="I1656" s="187"/>
      <c r="J1656" s="187">
        <f>J1655-J1654</f>
        <v>5.9858515999998474E-2</v>
      </c>
      <c r="K1656" s="187"/>
      <c r="L1656" s="187">
        <f>L1655-L1654</f>
        <v>-6.1117696000003718E-2</v>
      </c>
      <c r="M1656" s="187"/>
      <c r="N1656" s="187">
        <f>N1655-N1654</f>
        <v>0.10077947199999926</v>
      </c>
      <c r="O1656" s="187"/>
      <c r="P1656" s="187">
        <f>P1655-P1654</f>
        <v>0.9340321999999901</v>
      </c>
      <c r="Q1656" s="187"/>
      <c r="R1656" s="187">
        <f>R1655-R1654</f>
        <v>2.412920839999984</v>
      </c>
      <c r="S1656" s="187"/>
      <c r="T1656" s="187">
        <f>T1655-T1654</f>
        <v>6.1639999999999695E-2</v>
      </c>
      <c r="V1656" s="16"/>
    </row>
    <row r="1657" spans="4:22" ht="21">
      <c r="D1657" s="16"/>
      <c r="F1657" s="201"/>
      <c r="G1657" s="201"/>
      <c r="H1657" s="187"/>
      <c r="I1657" s="187"/>
      <c r="J1657" s="187"/>
      <c r="K1657" s="187"/>
      <c r="L1657" s="187"/>
      <c r="M1657" s="187"/>
      <c r="N1657" s="187"/>
      <c r="O1657" s="187"/>
      <c r="P1657" s="187"/>
      <c r="Q1657" s="187"/>
      <c r="R1657" s="187"/>
      <c r="S1657" s="187"/>
      <c r="T1657" s="187"/>
      <c r="V1657" s="16"/>
    </row>
    <row r="1658" spans="4:22">
      <c r="D1658" s="16"/>
      <c r="E1658" s="16"/>
      <c r="F1658" s="231"/>
      <c r="G1658" s="231"/>
      <c r="H1658" s="231"/>
      <c r="I1658" s="231"/>
      <c r="J1658" s="231"/>
      <c r="K1658" s="231"/>
      <c r="L1658" s="231"/>
      <c r="M1658" s="231"/>
      <c r="N1658" s="231"/>
      <c r="O1658" s="231"/>
      <c r="P1658" s="231"/>
      <c r="Q1658" s="231"/>
      <c r="R1658" s="231"/>
      <c r="S1658" s="231"/>
      <c r="T1658" s="232"/>
      <c r="U1658" s="16"/>
      <c r="V1658" s="16"/>
    </row>
    <row r="1662" spans="4:22" ht="15" thickBot="1"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  <c r="S1662" s="16"/>
      <c r="T1662" s="229"/>
      <c r="U1662" s="16"/>
      <c r="V1662" s="16"/>
    </row>
    <row r="1663" spans="4:22">
      <c r="D1663" s="16"/>
      <c r="E1663" s="84"/>
      <c r="F1663" s="85"/>
      <c r="G1663" s="197"/>
      <c r="H1663" s="85"/>
      <c r="I1663" s="197"/>
      <c r="J1663" s="85"/>
      <c r="K1663" s="197"/>
      <c r="L1663" s="85"/>
      <c r="M1663" s="197"/>
      <c r="N1663" s="85"/>
      <c r="O1663" s="197"/>
      <c r="P1663" s="85"/>
      <c r="Q1663" s="197"/>
      <c r="R1663" s="85"/>
      <c r="S1663" s="85"/>
      <c r="T1663" s="85"/>
      <c r="U1663" s="106"/>
      <c r="V1663" s="16"/>
    </row>
    <row r="1664" spans="4:22">
      <c r="D1664" s="16"/>
      <c r="E1664" s="86"/>
      <c r="F1664" s="1"/>
      <c r="H1664" s="1"/>
      <c r="J1664" s="1"/>
      <c r="L1664" s="1"/>
      <c r="N1664" s="1"/>
      <c r="P1664" s="1"/>
      <c r="R1664" s="1"/>
      <c r="T1664" s="1"/>
      <c r="U1664" s="107"/>
      <c r="V1664" s="16"/>
    </row>
    <row r="1665" spans="4:22" ht="34.799999999999997">
      <c r="D1665" s="16"/>
      <c r="E1665" s="86"/>
      <c r="F1665" s="1"/>
      <c r="H1665" s="328" t="s">
        <v>9</v>
      </c>
      <c r="I1665" s="328"/>
      <c r="J1665" s="328"/>
      <c r="K1665" s="328"/>
      <c r="L1665" s="328"/>
      <c r="M1665" s="328"/>
      <c r="N1665" s="328"/>
      <c r="O1665" s="328"/>
      <c r="P1665" s="328"/>
      <c r="Q1665" s="328"/>
      <c r="R1665" s="328"/>
      <c r="S1665" s="328"/>
      <c r="T1665" s="328"/>
      <c r="U1665" s="107"/>
      <c r="V1665" s="16"/>
    </row>
    <row r="1666" spans="4:22">
      <c r="D1666" s="16"/>
      <c r="E1666" s="86"/>
      <c r="F1666" s="1"/>
      <c r="H1666" s="1"/>
      <c r="J1666" s="1"/>
      <c r="L1666" s="1"/>
      <c r="N1666" s="1"/>
      <c r="P1666" s="1"/>
      <c r="R1666" s="1"/>
      <c r="T1666" s="1"/>
      <c r="U1666" s="107"/>
      <c r="V1666" s="16"/>
    </row>
    <row r="1667" spans="4:22">
      <c r="D1667" s="16"/>
      <c r="E1667" s="86"/>
      <c r="F1667" s="253" t="s">
        <v>10</v>
      </c>
      <c r="G1667" s="194"/>
      <c r="H1667" s="239" t="s">
        <v>3</v>
      </c>
      <c r="I1667" s="179"/>
      <c r="J1667" s="94" t="s">
        <v>11</v>
      </c>
      <c r="K1667" s="179"/>
      <c r="L1667" s="31" t="s">
        <v>12</v>
      </c>
      <c r="M1667" s="179"/>
      <c r="N1667" s="32" t="s">
        <v>13</v>
      </c>
      <c r="O1667" s="179"/>
      <c r="P1667" s="238" t="s">
        <v>14</v>
      </c>
      <c r="Q1667" s="179"/>
      <c r="R1667" s="99" t="s">
        <v>15</v>
      </c>
      <c r="S1667" s="29"/>
      <c r="T1667" s="56" t="s">
        <v>16</v>
      </c>
      <c r="U1667" s="107"/>
      <c r="V1667" s="16"/>
    </row>
    <row r="1668" spans="4:22">
      <c r="D1668" s="16"/>
      <c r="E1668" s="86"/>
      <c r="F1668" s="252">
        <v>45509</v>
      </c>
      <c r="G1668" s="244"/>
      <c r="H1668" s="297">
        <v>8620.5</v>
      </c>
      <c r="I1668" s="246"/>
      <c r="J1668" s="297">
        <v>2522</v>
      </c>
      <c r="K1668" s="246"/>
      <c r="L1668" s="297">
        <v>2167</v>
      </c>
      <c r="M1668" s="246"/>
      <c r="N1668" s="297">
        <v>1917</v>
      </c>
      <c r="O1668" s="246"/>
      <c r="P1668" s="297">
        <v>28900</v>
      </c>
      <c r="Q1668" s="246"/>
      <c r="R1668" s="297">
        <v>15660</v>
      </c>
      <c r="S1668" s="298"/>
      <c r="T1668" s="326">
        <v>5.7366000000000001</v>
      </c>
      <c r="U1668" s="107"/>
      <c r="V1668" s="16"/>
    </row>
    <row r="1669" spans="4:22">
      <c r="D1669" s="16"/>
      <c r="E1669" s="86"/>
      <c r="F1669" s="250">
        <f>F1668+1</f>
        <v>45510</v>
      </c>
      <c r="G1669" s="244"/>
      <c r="H1669" s="248">
        <v>8715</v>
      </c>
      <c r="I1669" s="246"/>
      <c r="J1669" s="248">
        <v>2541</v>
      </c>
      <c r="K1669" s="246"/>
      <c r="L1669" s="248">
        <v>2205</v>
      </c>
      <c r="M1669" s="246"/>
      <c r="N1669" s="248">
        <v>1905</v>
      </c>
      <c r="O1669" s="246"/>
      <c r="P1669" s="248">
        <v>29400</v>
      </c>
      <c r="Q1669" s="246"/>
      <c r="R1669" s="248">
        <v>16095</v>
      </c>
      <c r="S1669" s="246"/>
      <c r="T1669" s="325">
        <v>5.7645999999999997</v>
      </c>
      <c r="U1669" s="107"/>
      <c r="V1669" s="16"/>
    </row>
    <row r="1670" spans="4:22">
      <c r="D1670" s="16"/>
      <c r="E1670" s="86"/>
      <c r="F1670" s="250">
        <f>F1669+1</f>
        <v>45511</v>
      </c>
      <c r="G1670" s="244"/>
      <c r="H1670" s="248">
        <v>8685</v>
      </c>
      <c r="I1670" s="246"/>
      <c r="J1670" s="248">
        <v>2516</v>
      </c>
      <c r="K1670" s="246"/>
      <c r="L1670" s="248">
        <v>2202.5</v>
      </c>
      <c r="M1670" s="246"/>
      <c r="N1670" s="248">
        <v>1918</v>
      </c>
      <c r="O1670" s="246"/>
      <c r="P1670" s="248">
        <v>29800</v>
      </c>
      <c r="Q1670" s="246"/>
      <c r="R1670" s="248">
        <v>16075</v>
      </c>
      <c r="S1670" s="246"/>
      <c r="T1670" s="325">
        <v>5.6528</v>
      </c>
      <c r="U1670" s="107"/>
      <c r="V1670" s="16"/>
    </row>
    <row r="1671" spans="4:22">
      <c r="D1671" s="16"/>
      <c r="E1671" s="86"/>
      <c r="F1671" s="250">
        <f>F1670+1</f>
        <v>45512</v>
      </c>
      <c r="G1671" s="195"/>
      <c r="H1671" s="248">
        <v>8649</v>
      </c>
      <c r="I1671" s="246"/>
      <c r="J1671" s="248">
        <v>2580</v>
      </c>
      <c r="K1671" s="246"/>
      <c r="L1671" s="248">
        <v>2204.5</v>
      </c>
      <c r="M1671" s="246"/>
      <c r="N1671" s="248">
        <v>1919</v>
      </c>
      <c r="O1671" s="246"/>
      <c r="P1671" s="248">
        <v>30125</v>
      </c>
      <c r="Q1671" s="246"/>
      <c r="R1671" s="248">
        <v>16000</v>
      </c>
      <c r="S1671" s="246"/>
      <c r="T1671" s="325">
        <v>5.6093000000000002</v>
      </c>
      <c r="U1671" s="107"/>
      <c r="V1671" s="16"/>
    </row>
    <row r="1672" spans="4:22">
      <c r="D1672" s="16"/>
      <c r="E1672" s="86"/>
      <c r="F1672" s="251">
        <f>F1671+1</f>
        <v>45513</v>
      </c>
      <c r="G1672" s="195"/>
      <c r="H1672" s="297">
        <v>8805</v>
      </c>
      <c r="I1672" s="246"/>
      <c r="J1672" s="297">
        <v>2697</v>
      </c>
      <c r="K1672" s="246"/>
      <c r="L1672" s="297">
        <v>2263</v>
      </c>
      <c r="M1672" s="246"/>
      <c r="N1672" s="297">
        <v>1990</v>
      </c>
      <c r="O1672" s="246"/>
      <c r="P1672" s="297">
        <v>31900</v>
      </c>
      <c r="Q1672" s="246"/>
      <c r="R1672" s="297">
        <v>16085</v>
      </c>
      <c r="S1672" s="298"/>
      <c r="T1672" s="326">
        <v>5.6172000000000004</v>
      </c>
      <c r="U1672" s="107"/>
      <c r="V1672" s="16"/>
    </row>
    <row r="1673" spans="4:22">
      <c r="D1673" s="16"/>
      <c r="E1673" s="86"/>
      <c r="F1673" s="1"/>
      <c r="H1673" s="1"/>
      <c r="J1673" s="1"/>
      <c r="L1673" s="1"/>
      <c r="N1673" s="1"/>
      <c r="P1673" s="1"/>
      <c r="R1673" s="1"/>
      <c r="S1673" s="268"/>
      <c r="T1673" s="111"/>
      <c r="U1673" s="107"/>
      <c r="V1673" s="16"/>
    </row>
    <row r="1674" spans="4:22">
      <c r="D1674" s="16"/>
      <c r="E1674" s="86"/>
      <c r="F1674" s="236" t="s">
        <v>17</v>
      </c>
      <c r="G1674" s="263"/>
      <c r="H1674" s="233">
        <f>AVERAGE(H1668:H1672)</f>
        <v>8694.9</v>
      </c>
      <c r="I1674" s="221"/>
      <c r="J1674" s="233">
        <f>AVERAGE(J1668:J1672)</f>
        <v>2571.1999999999998</v>
      </c>
      <c r="K1674" s="221"/>
      <c r="L1674" s="233">
        <f>AVERAGE(L1668:L1672)</f>
        <v>2208.4</v>
      </c>
      <c r="M1674" s="221"/>
      <c r="N1674" s="233">
        <f>AVERAGE(N1668:N1672)</f>
        <v>1929.8</v>
      </c>
      <c r="O1674" s="221"/>
      <c r="P1674" s="233">
        <f>AVERAGE(P1668:P1672)</f>
        <v>30025</v>
      </c>
      <c r="Q1674" s="221"/>
      <c r="R1674" s="233">
        <f>AVERAGE(R1668:R1672)</f>
        <v>15983</v>
      </c>
      <c r="S1674" s="269"/>
      <c r="T1674" s="234">
        <f>AVERAGE(T1668:T1672)</f>
        <v>5.6760999999999999</v>
      </c>
      <c r="U1674" s="107"/>
      <c r="V1674" s="16"/>
    </row>
    <row r="1675" spans="4:22">
      <c r="D1675" s="16"/>
      <c r="E1675" s="86"/>
      <c r="F1675" s="21"/>
      <c r="G1675" s="194"/>
      <c r="H1675" s="151"/>
      <c r="I1675" s="214"/>
      <c r="J1675" s="151"/>
      <c r="K1675" s="214"/>
      <c r="L1675" s="151"/>
      <c r="M1675" s="214"/>
      <c r="N1675" s="151"/>
      <c r="O1675" s="214"/>
      <c r="P1675" s="151"/>
      <c r="Q1675" s="214"/>
      <c r="R1675" s="151"/>
      <c r="S1675" s="269"/>
      <c r="T1675" s="254"/>
      <c r="U1675" s="107"/>
      <c r="V1675" s="16"/>
    </row>
    <row r="1676" spans="4:22" ht="15.6">
      <c r="D1676" s="16"/>
      <c r="E1676" s="86"/>
      <c r="F1676" s="237" t="s">
        <v>18</v>
      </c>
      <c r="G1676" s="202"/>
      <c r="H1676" s="235">
        <f>H1674*$T$1674*0.001</f>
        <v>49.353121889999997</v>
      </c>
      <c r="I1676" s="216"/>
      <c r="J1676" s="235">
        <f>J1674*$T$1674*0.001</f>
        <v>14.594388319999998</v>
      </c>
      <c r="K1676" s="216"/>
      <c r="L1676" s="235">
        <f>L1674*$T$1674*0.001</f>
        <v>12.535099239999999</v>
      </c>
      <c r="M1676" s="216"/>
      <c r="N1676" s="235">
        <f>N1674*$T$1674*0.001</f>
        <v>10.953737779999999</v>
      </c>
      <c r="O1676" s="216"/>
      <c r="P1676" s="235">
        <f>P1674*$T$1674*0.001</f>
        <v>170.4249025</v>
      </c>
      <c r="Q1676" s="216"/>
      <c r="R1676" s="235">
        <f>R1674*$T$1674*0.001</f>
        <v>90.721106300000002</v>
      </c>
      <c r="S1676" s="269"/>
      <c r="T1676" s="264"/>
      <c r="U1676" s="107"/>
      <c r="V1676" s="16"/>
    </row>
    <row r="1677" spans="4:22">
      <c r="D1677" s="16"/>
      <c r="E1677" s="86"/>
      <c r="F1677" s="21"/>
      <c r="G1677" s="312"/>
      <c r="H1677" s="254"/>
      <c r="I1677" s="264"/>
      <c r="J1677" s="254"/>
      <c r="K1677" s="264"/>
      <c r="L1677" s="254"/>
      <c r="M1677" s="264"/>
      <c r="N1677" s="254"/>
      <c r="O1677" s="264"/>
      <c r="P1677" s="254"/>
      <c r="Q1677" s="264"/>
      <c r="R1677" s="254"/>
      <c r="S1677" s="269"/>
      <c r="T1677" s="255"/>
      <c r="U1677" s="107"/>
      <c r="V1677" s="16"/>
    </row>
    <row r="1678" spans="4:22">
      <c r="D1678" s="16"/>
      <c r="E1678" s="86"/>
      <c r="F1678" s="256" t="s">
        <v>19</v>
      </c>
      <c r="G1678" s="311"/>
      <c r="H1678" s="257">
        <f>H1639</f>
        <v>50.565796403999997</v>
      </c>
      <c r="I1678" s="265"/>
      <c r="J1678" s="257">
        <f>J1639</f>
        <v>14.781937171999999</v>
      </c>
      <c r="K1678" s="265"/>
      <c r="L1678" s="257">
        <f>L1639</f>
        <v>12.510098719999998</v>
      </c>
      <c r="M1678" s="265"/>
      <c r="N1678" s="257">
        <f>N1639</f>
        <v>11.453640111999999</v>
      </c>
      <c r="O1678" s="265"/>
      <c r="P1678" s="257">
        <f>P1639</f>
        <v>166.27911956</v>
      </c>
      <c r="Q1678" s="265"/>
      <c r="R1678" s="257">
        <f>R1639</f>
        <v>89.996926279999983</v>
      </c>
      <c r="S1678" s="257">
        <f>U1638</f>
        <v>0</v>
      </c>
      <c r="T1678" s="257">
        <f>T1637</f>
        <v>5.6555599999999995</v>
      </c>
      <c r="U1678" s="107"/>
      <c r="V1678" s="16"/>
    </row>
    <row r="1679" spans="4:22" ht="15" thickBot="1">
      <c r="D1679" s="16"/>
      <c r="E1679" s="86"/>
      <c r="F1679" s="21"/>
      <c r="G1679" s="194"/>
      <c r="H1679" s="254"/>
      <c r="I1679" s="264"/>
      <c r="J1679" s="254"/>
      <c r="K1679" s="264"/>
      <c r="L1679" s="254"/>
      <c r="M1679" s="264"/>
      <c r="N1679" s="254"/>
      <c r="O1679" s="264"/>
      <c r="P1679" s="254"/>
      <c r="Q1679" s="264"/>
      <c r="R1679" s="254"/>
      <c r="S1679" s="270"/>
      <c r="T1679" s="254"/>
      <c r="U1679" s="107"/>
      <c r="V1679" s="16"/>
    </row>
    <row r="1680" spans="4:22" ht="15" thickBot="1">
      <c r="D1680" s="16"/>
      <c r="E1680" s="86"/>
      <c r="F1680" s="259" t="s">
        <v>44</v>
      </c>
      <c r="G1680" s="194"/>
      <c r="H1680" s="260">
        <f>(H1639-H1641)/H1641</f>
        <v>1.3981398650985747E-3</v>
      </c>
      <c r="I1680" s="321"/>
      <c r="J1680" s="260">
        <f>(J1639-J1641)/J1641</f>
        <v>4.0659011134683122E-3</v>
      </c>
      <c r="K1680" s="321"/>
      <c r="L1680" s="260">
        <f>(L1639-L1641)/L1641</f>
        <v>-4.8617169554265437E-3</v>
      </c>
      <c r="M1680" s="321"/>
      <c r="N1680" s="260">
        <f>(N1639-N1641)/N1641</f>
        <v>8.8770112833869205E-3</v>
      </c>
      <c r="O1680" s="321"/>
      <c r="P1680" s="260">
        <f>(P1639-P1641)/P1641</f>
        <v>5.648986703586511E-3</v>
      </c>
      <c r="Q1680" s="321"/>
      <c r="R1680" s="260">
        <f>(R1639-R1641)/R1641</f>
        <v>2.7549788661503628E-2</v>
      </c>
      <c r="S1680" s="322"/>
      <c r="T1680" s="260">
        <f>(T1637-T1641)/T1641</f>
        <v>1.1019106458440538E-2</v>
      </c>
      <c r="U1680" s="107"/>
      <c r="V1680" s="16"/>
    </row>
    <row r="1681" spans="4:22" ht="15" thickBot="1">
      <c r="D1681" s="16"/>
      <c r="E1681" s="86"/>
      <c r="F1681" s="29"/>
      <c r="G1681" s="179"/>
      <c r="H1681" s="327"/>
      <c r="I1681" s="217"/>
      <c r="J1681" s="327"/>
      <c r="K1681" s="217"/>
      <c r="L1681" s="327"/>
      <c r="M1681" s="217"/>
      <c r="N1681" s="327"/>
      <c r="O1681" s="217"/>
      <c r="P1681" s="327"/>
      <c r="Q1681" s="217"/>
      <c r="R1681" s="327"/>
      <c r="S1681" s="271"/>
      <c r="T1681" s="143"/>
      <c r="U1681" s="107"/>
      <c r="V1681" s="16"/>
    </row>
    <row r="1682" spans="4:22" ht="15" thickBot="1">
      <c r="D1682" s="16"/>
      <c r="E1682" s="86"/>
      <c r="F1682" s="176" t="s">
        <v>26</v>
      </c>
      <c r="G1682" s="179"/>
      <c r="H1682" s="177">
        <f>(H1676-H1678)/H1678</f>
        <v>-2.3982110443020163E-2</v>
      </c>
      <c r="I1682" s="188"/>
      <c r="J1682" s="177">
        <f>(J1676-J1678)/J1678</f>
        <v>-1.2687704582810469E-2</v>
      </c>
      <c r="K1682" s="188"/>
      <c r="L1682" s="177">
        <f>(L1676-L1678)/L1678</f>
        <v>1.9984270755619388E-3</v>
      </c>
      <c r="M1682" s="188"/>
      <c r="N1682" s="177">
        <f>(N1676-N1678)/N1678</f>
        <v>-4.3645716742597054E-2</v>
      </c>
      <c r="O1682" s="188"/>
      <c r="P1682" s="177">
        <f>(P1676-P1678)/P1678</f>
        <v>2.4932673152049278E-2</v>
      </c>
      <c r="Q1682" s="188"/>
      <c r="R1682" s="177">
        <f>(R1676-R1678)/R1678</f>
        <v>8.046719481806951E-3</v>
      </c>
      <c r="S1682" s="272"/>
      <c r="T1682" s="178">
        <f>(T1674-T1678)/T1678</f>
        <v>3.6318242578985012E-3</v>
      </c>
      <c r="U1682" s="107"/>
      <c r="V1682" s="16"/>
    </row>
    <row r="1683" spans="4:22" ht="15" thickBot="1">
      <c r="D1683" s="16"/>
      <c r="E1683" s="86"/>
      <c r="F1683" s="1"/>
      <c r="H1683" s="144"/>
      <c r="I1683" s="215"/>
      <c r="J1683" s="144"/>
      <c r="K1683" s="215"/>
      <c r="L1683" s="144"/>
      <c r="M1683" s="215"/>
      <c r="N1683" s="144"/>
      <c r="O1683" s="215"/>
      <c r="P1683" s="144"/>
      <c r="Q1683" s="215"/>
      <c r="R1683" s="144"/>
      <c r="S1683" s="271"/>
      <c r="T1683" s="144"/>
      <c r="U1683" s="107"/>
      <c r="V1683" s="16"/>
    </row>
    <row r="1684" spans="4:22" ht="21.6" thickBot="1">
      <c r="D1684" s="230"/>
      <c r="E1684" s="183"/>
      <c r="F1684" s="184" t="s">
        <v>40</v>
      </c>
      <c r="G1684" s="182"/>
      <c r="H1684" s="305">
        <f>H1676-H1678</f>
        <v>-1.2126745139999997</v>
      </c>
      <c r="I1684" s="306"/>
      <c r="J1684" s="305">
        <f>J1676-J1678</f>
        <v>-0.18754885200000082</v>
      </c>
      <c r="K1684" s="306"/>
      <c r="L1684" s="305">
        <f>L1676-L1678</f>
        <v>2.5000520000000748E-2</v>
      </c>
      <c r="M1684" s="306"/>
      <c r="N1684" s="305">
        <f>N1676-N1678</f>
        <v>-0.49990233199999956</v>
      </c>
      <c r="O1684" s="306"/>
      <c r="P1684" s="305">
        <f>P1676-P1678</f>
        <v>4.1457829400000037</v>
      </c>
      <c r="Q1684" s="306"/>
      <c r="R1684" s="305">
        <f>R1676-R1678</f>
        <v>0.72418002000001991</v>
      </c>
      <c r="S1684" s="307"/>
      <c r="T1684" s="305">
        <f>T1674-T1678</f>
        <v>2.0540000000000447E-2</v>
      </c>
      <c r="U1684" s="186"/>
      <c r="V1684" s="230"/>
    </row>
    <row r="1685" spans="4:22">
      <c r="D1685" s="16"/>
      <c r="E1685" s="86"/>
      <c r="F1685" s="179"/>
      <c r="H1685" s="180"/>
      <c r="I1685" s="180"/>
      <c r="J1685" s="180"/>
      <c r="K1685" s="180"/>
      <c r="L1685" s="180"/>
      <c r="M1685" s="180"/>
      <c r="N1685" s="180"/>
      <c r="O1685" s="180"/>
      <c r="P1685" s="180"/>
      <c r="Q1685" s="180"/>
      <c r="R1685" s="180"/>
      <c r="S1685" s="274"/>
      <c r="T1685" s="180"/>
      <c r="U1685" s="107"/>
      <c r="V1685" s="16"/>
    </row>
    <row r="1686" spans="4:22">
      <c r="D1686" s="16"/>
      <c r="E1686" s="86"/>
      <c r="F1686" s="29"/>
      <c r="H1686" s="323"/>
      <c r="I1686" s="180"/>
      <c r="J1686" s="159"/>
      <c r="K1686" s="180"/>
      <c r="L1686" s="159"/>
      <c r="M1686" s="180"/>
      <c r="N1686" s="159"/>
      <c r="O1686" s="180"/>
      <c r="P1686" s="159"/>
      <c r="Q1686" s="180"/>
      <c r="R1686" s="159"/>
      <c r="S1686" s="159"/>
      <c r="T1686" s="159"/>
      <c r="U1686" s="107"/>
      <c r="V1686" s="16"/>
    </row>
    <row r="1687" spans="4:22" ht="18">
      <c r="D1687" s="16"/>
      <c r="E1687" s="134"/>
      <c r="F1687" s="275" t="s">
        <v>36</v>
      </c>
      <c r="G1687" s="276"/>
      <c r="H1687" s="277">
        <f>AVERAGE(H1634:H1635,H1668:H1672)</f>
        <v>8778.5</v>
      </c>
      <c r="I1687" s="277"/>
      <c r="J1687" s="277">
        <f>AVERAGE(J1634:J1635,J1668:J1672)</f>
        <v>2586.5</v>
      </c>
      <c r="K1687" s="277"/>
      <c r="L1687" s="277">
        <f>AVERAGE(L1634:L1635,L1668:L1672)</f>
        <v>2212.1428571428573</v>
      </c>
      <c r="M1687" s="277" t="e">
        <f>AVERAGE(O1631:O1635,M1668:M1672)</f>
        <v>#DIV/0!</v>
      </c>
      <c r="N1687" s="277">
        <f>AVERAGE(N1634:N1635,N1668:N1672)</f>
        <v>1956.5714285714287</v>
      </c>
      <c r="O1687" s="277" t="e">
        <f>AVERAGE(Q1631:Q1635,O1668:O1672)</f>
        <v>#DIV/0!</v>
      </c>
      <c r="P1687" s="277">
        <f>AVERAGE(P1634:P1635,P1668:P1672)</f>
        <v>29994.285714285714</v>
      </c>
      <c r="Q1687" s="277" t="e">
        <f>AVERAGE(S1631:S1635,Q1668:Q1672)</f>
        <v>#DIV/0!</v>
      </c>
      <c r="R1687" s="277">
        <f>AVERAGE(R1634:R1635,R1668:R1672)</f>
        <v>15991.428571428571</v>
      </c>
      <c r="S1687" s="277" t="e">
        <f>AVERAGE(U1631:U1635,S1668:S1672)</f>
        <v>#DIV/0!</v>
      </c>
      <c r="T1687" s="303">
        <f>AVERAGE(T1634:T1635,T1668:T1672)</f>
        <v>5.6729571428571433</v>
      </c>
      <c r="U1687" s="135"/>
      <c r="V1687" s="16"/>
    </row>
    <row r="1688" spans="4:22">
      <c r="D1688" s="16"/>
      <c r="E1688" s="1"/>
      <c r="F1688" s="1"/>
      <c r="H1688" s="329"/>
      <c r="I1688" s="139"/>
      <c r="J1688" s="329"/>
      <c r="K1688" s="139"/>
      <c r="L1688" s="329"/>
      <c r="M1688" s="139"/>
      <c r="N1688" s="329"/>
      <c r="O1688" s="139"/>
      <c r="P1688" s="329"/>
      <c r="Q1688" s="139"/>
      <c r="R1688" s="329"/>
      <c r="S1688" s="329"/>
      <c r="T1688" s="329"/>
      <c r="U1688" s="1"/>
      <c r="V1688" s="16"/>
    </row>
    <row r="1689" spans="4:22" ht="15" thickBot="1">
      <c r="D1689" s="16"/>
      <c r="T1689" s="174"/>
      <c r="V1689" s="16"/>
    </row>
    <row r="1690" spans="4:22" ht="15" thickBot="1">
      <c r="D1690" s="16"/>
      <c r="F1690" s="280" t="s">
        <v>42</v>
      </c>
      <c r="G1690" s="281"/>
      <c r="H1690" s="281" t="s">
        <v>3</v>
      </c>
      <c r="I1690" s="281"/>
      <c r="J1690" s="281" t="s">
        <v>11</v>
      </c>
      <c r="K1690" s="281"/>
      <c r="L1690" s="281" t="s">
        <v>12</v>
      </c>
      <c r="M1690" s="281"/>
      <c r="N1690" s="281" t="s">
        <v>13</v>
      </c>
      <c r="O1690" s="281"/>
      <c r="P1690" s="281" t="s">
        <v>14</v>
      </c>
      <c r="Q1690" s="281"/>
      <c r="R1690" s="281" t="s">
        <v>15</v>
      </c>
      <c r="S1690" s="281"/>
      <c r="T1690" s="282" t="s">
        <v>16</v>
      </c>
      <c r="V1690" s="16"/>
    </row>
    <row r="1691" spans="4:22">
      <c r="D1691" s="16"/>
      <c r="E1691" s="1"/>
      <c r="F1691" s="283" t="s">
        <v>19</v>
      </c>
      <c r="G1691" s="284"/>
      <c r="H1691" s="285">
        <f t="shared" ref="H1691:T1691" si="31">H1678</f>
        <v>50.565796403999997</v>
      </c>
      <c r="I1691" s="285">
        <f t="shared" si="31"/>
        <v>0</v>
      </c>
      <c r="J1691" s="285">
        <f t="shared" si="31"/>
        <v>14.781937171999999</v>
      </c>
      <c r="K1691" s="285">
        <f t="shared" si="31"/>
        <v>0</v>
      </c>
      <c r="L1691" s="285">
        <f t="shared" si="31"/>
        <v>12.510098719999998</v>
      </c>
      <c r="M1691" s="285">
        <f t="shared" si="31"/>
        <v>0</v>
      </c>
      <c r="N1691" s="285">
        <f t="shared" si="31"/>
        <v>11.453640111999999</v>
      </c>
      <c r="O1691" s="285">
        <f t="shared" si="31"/>
        <v>0</v>
      </c>
      <c r="P1691" s="285">
        <f t="shared" si="31"/>
        <v>166.27911956</v>
      </c>
      <c r="Q1691" s="285">
        <f t="shared" si="31"/>
        <v>0</v>
      </c>
      <c r="R1691" s="285">
        <f t="shared" si="31"/>
        <v>89.996926279999983</v>
      </c>
      <c r="S1691" s="285">
        <f t="shared" si="31"/>
        <v>0</v>
      </c>
      <c r="T1691" s="310">
        <f t="shared" si="31"/>
        <v>5.6555599999999995</v>
      </c>
      <c r="U1691" s="1"/>
      <c r="V1691" s="16"/>
    </row>
    <row r="1692" spans="4:22" ht="15.6">
      <c r="D1692" s="16"/>
      <c r="E1692" s="1"/>
      <c r="F1692" s="288" t="s">
        <v>41</v>
      </c>
      <c r="G1692" s="289"/>
      <c r="H1692" s="290">
        <f t="shared" ref="H1692:S1692" si="32">H1676</f>
        <v>49.353121889999997</v>
      </c>
      <c r="I1692" s="290">
        <f t="shared" si="32"/>
        <v>0</v>
      </c>
      <c r="J1692" s="290">
        <f t="shared" si="32"/>
        <v>14.594388319999998</v>
      </c>
      <c r="K1692" s="290">
        <f t="shared" si="32"/>
        <v>0</v>
      </c>
      <c r="L1692" s="290">
        <f t="shared" si="32"/>
        <v>12.535099239999999</v>
      </c>
      <c r="M1692" s="290">
        <f t="shared" si="32"/>
        <v>0</v>
      </c>
      <c r="N1692" s="290">
        <f t="shared" si="32"/>
        <v>10.953737779999999</v>
      </c>
      <c r="O1692" s="290">
        <f t="shared" si="32"/>
        <v>0</v>
      </c>
      <c r="P1692" s="290">
        <f t="shared" si="32"/>
        <v>170.4249025</v>
      </c>
      <c r="Q1692" s="290">
        <f t="shared" si="32"/>
        <v>0</v>
      </c>
      <c r="R1692" s="290">
        <f t="shared" si="32"/>
        <v>90.721106300000002</v>
      </c>
      <c r="S1692" s="290">
        <f t="shared" si="32"/>
        <v>0</v>
      </c>
      <c r="T1692" s="309">
        <f>T1674</f>
        <v>5.6760999999999999</v>
      </c>
      <c r="U1692" s="1"/>
      <c r="V1692" s="16"/>
    </row>
    <row r="1693" spans="4:22" ht="21">
      <c r="D1693" s="16"/>
      <c r="F1693" s="201" t="s">
        <v>45</v>
      </c>
      <c r="G1693" s="201"/>
      <c r="H1693" s="187">
        <f>H1692-H1691</f>
        <v>-1.2126745139999997</v>
      </c>
      <c r="I1693" s="187"/>
      <c r="J1693" s="187">
        <f>J1692-J1691</f>
        <v>-0.18754885200000082</v>
      </c>
      <c r="K1693" s="187"/>
      <c r="L1693" s="187">
        <f>L1692-L1691</f>
        <v>2.5000520000000748E-2</v>
      </c>
      <c r="M1693" s="187"/>
      <c r="N1693" s="187">
        <f>N1692-N1691</f>
        <v>-0.49990233199999956</v>
      </c>
      <c r="O1693" s="187"/>
      <c r="P1693" s="187">
        <f>P1692-P1691</f>
        <v>4.1457829400000037</v>
      </c>
      <c r="Q1693" s="187"/>
      <c r="R1693" s="187">
        <f>R1692-R1691</f>
        <v>0.72418002000001991</v>
      </c>
      <c r="S1693" s="187"/>
      <c r="T1693" s="187">
        <f>T1692-T1691</f>
        <v>2.0540000000000447E-2</v>
      </c>
      <c r="V1693" s="16"/>
    </row>
    <row r="1694" spans="4:22" ht="21">
      <c r="D1694" s="16"/>
      <c r="F1694" s="201"/>
      <c r="G1694" s="201"/>
      <c r="H1694" s="187"/>
      <c r="I1694" s="187"/>
      <c r="J1694" s="187"/>
      <c r="K1694" s="187"/>
      <c r="L1694" s="187"/>
      <c r="M1694" s="187"/>
      <c r="N1694" s="187"/>
      <c r="O1694" s="187"/>
      <c r="P1694" s="187"/>
      <c r="Q1694" s="187"/>
      <c r="R1694" s="187"/>
      <c r="S1694" s="187"/>
      <c r="T1694" s="187"/>
      <c r="V1694" s="16"/>
    </row>
    <row r="1695" spans="4:22">
      <c r="D1695" s="16"/>
      <c r="E1695" s="16"/>
      <c r="F1695" s="231"/>
      <c r="G1695" s="231"/>
      <c r="H1695" s="231"/>
      <c r="I1695" s="231"/>
      <c r="J1695" s="231"/>
      <c r="K1695" s="231"/>
      <c r="L1695" s="231"/>
      <c r="M1695" s="231"/>
      <c r="N1695" s="231"/>
      <c r="O1695" s="231"/>
      <c r="P1695" s="231"/>
      <c r="Q1695" s="231"/>
      <c r="R1695" s="231"/>
      <c r="S1695" s="231"/>
      <c r="T1695" s="232"/>
      <c r="U1695" s="16"/>
      <c r="V1695" s="16"/>
    </row>
    <row r="1699" spans="4:22" ht="15" thickBot="1"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229"/>
      <c r="U1699" s="16"/>
      <c r="V1699" s="16"/>
    </row>
    <row r="1700" spans="4:22">
      <c r="D1700" s="16"/>
      <c r="E1700" s="84"/>
      <c r="F1700" s="85"/>
      <c r="G1700" s="197"/>
      <c r="H1700" s="85"/>
      <c r="I1700" s="197"/>
      <c r="J1700" s="85"/>
      <c r="K1700" s="197"/>
      <c r="L1700" s="85"/>
      <c r="M1700" s="197"/>
      <c r="N1700" s="85"/>
      <c r="O1700" s="197"/>
      <c r="P1700" s="85"/>
      <c r="Q1700" s="197"/>
      <c r="R1700" s="85"/>
      <c r="S1700" s="85"/>
      <c r="T1700" s="85"/>
      <c r="U1700" s="106"/>
      <c r="V1700" s="16"/>
    </row>
    <row r="1701" spans="4:22">
      <c r="D1701" s="16"/>
      <c r="E1701" s="86"/>
      <c r="F1701" s="1"/>
      <c r="H1701" s="1"/>
      <c r="J1701" s="1"/>
      <c r="L1701" s="1"/>
      <c r="N1701" s="1"/>
      <c r="P1701" s="1"/>
      <c r="R1701" s="1"/>
      <c r="T1701" s="1"/>
      <c r="U1701" s="107"/>
      <c r="V1701" s="16"/>
    </row>
    <row r="1702" spans="4:22" ht="34.799999999999997">
      <c r="D1702" s="16"/>
      <c r="E1702" s="86"/>
      <c r="F1702" s="1"/>
      <c r="H1702" s="328" t="s">
        <v>9</v>
      </c>
      <c r="I1702" s="328"/>
      <c r="J1702" s="328"/>
      <c r="K1702" s="328"/>
      <c r="L1702" s="328"/>
      <c r="M1702" s="328"/>
      <c r="N1702" s="328"/>
      <c r="O1702" s="328"/>
      <c r="P1702" s="328"/>
      <c r="Q1702" s="328"/>
      <c r="R1702" s="328"/>
      <c r="S1702" s="328"/>
      <c r="T1702" s="328"/>
      <c r="U1702" s="107"/>
      <c r="V1702" s="16"/>
    </row>
    <row r="1703" spans="4:22">
      <c r="D1703" s="16"/>
      <c r="E1703" s="86"/>
      <c r="F1703" s="1"/>
      <c r="H1703" s="1"/>
      <c r="J1703" s="1"/>
      <c r="L1703" s="1"/>
      <c r="N1703" s="1"/>
      <c r="P1703" s="1"/>
      <c r="R1703" s="1"/>
      <c r="T1703" s="1"/>
      <c r="U1703" s="107"/>
      <c r="V1703" s="16"/>
    </row>
    <row r="1704" spans="4:22">
      <c r="D1704" s="16"/>
      <c r="E1704" s="86"/>
      <c r="F1704" s="253" t="s">
        <v>10</v>
      </c>
      <c r="G1704" s="194"/>
      <c r="H1704" s="239" t="s">
        <v>3</v>
      </c>
      <c r="I1704" s="179"/>
      <c r="J1704" s="94" t="s">
        <v>11</v>
      </c>
      <c r="K1704" s="179"/>
      <c r="L1704" s="31" t="s">
        <v>12</v>
      </c>
      <c r="M1704" s="179"/>
      <c r="N1704" s="32" t="s">
        <v>13</v>
      </c>
      <c r="O1704" s="179"/>
      <c r="P1704" s="238" t="s">
        <v>14</v>
      </c>
      <c r="Q1704" s="179"/>
      <c r="R1704" s="99" t="s">
        <v>15</v>
      </c>
      <c r="S1704" s="29"/>
      <c r="T1704" s="56" t="s">
        <v>16</v>
      </c>
      <c r="U1704" s="107"/>
      <c r="V1704" s="16"/>
    </row>
    <row r="1705" spans="4:22">
      <c r="D1705" s="16"/>
      <c r="E1705" s="86"/>
      <c r="F1705" s="252">
        <v>45516</v>
      </c>
      <c r="G1705" s="244"/>
      <c r="H1705" s="297">
        <v>8851</v>
      </c>
      <c r="I1705" s="246"/>
      <c r="J1705" s="297">
        <v>2714</v>
      </c>
      <c r="K1705" s="246"/>
      <c r="L1705" s="297">
        <v>2268</v>
      </c>
      <c r="M1705" s="246"/>
      <c r="N1705" s="297">
        <v>2031</v>
      </c>
      <c r="O1705" s="246"/>
      <c r="P1705" s="297">
        <v>32010</v>
      </c>
      <c r="Q1705" s="246"/>
      <c r="R1705" s="297">
        <v>15930</v>
      </c>
      <c r="S1705" s="298"/>
      <c r="T1705" s="326">
        <v>5.5114999999999998</v>
      </c>
      <c r="U1705" s="107"/>
      <c r="V1705" s="16"/>
    </row>
    <row r="1706" spans="4:22">
      <c r="D1706" s="16"/>
      <c r="E1706" s="86"/>
      <c r="F1706" s="250">
        <f>F1705+1</f>
        <v>45517</v>
      </c>
      <c r="G1706" s="244"/>
      <c r="H1706" s="248">
        <v>8832</v>
      </c>
      <c r="I1706" s="246"/>
      <c r="J1706" s="248">
        <v>2637</v>
      </c>
      <c r="K1706" s="246"/>
      <c r="L1706" s="248">
        <v>2256.5</v>
      </c>
      <c r="M1706" s="246"/>
      <c r="N1706" s="248">
        <v>1971</v>
      </c>
      <c r="O1706" s="246"/>
      <c r="P1706" s="248">
        <v>31360</v>
      </c>
      <c r="Q1706" s="246"/>
      <c r="R1706" s="248">
        <v>15970</v>
      </c>
      <c r="S1706" s="246"/>
      <c r="T1706" s="325">
        <v>5.4911000000000003</v>
      </c>
      <c r="U1706" s="107"/>
      <c r="V1706" s="16"/>
    </row>
    <row r="1707" spans="4:22">
      <c r="D1707" s="16"/>
      <c r="E1707" s="86"/>
      <c r="F1707" s="250">
        <f>F1706+1</f>
        <v>45518</v>
      </c>
      <c r="G1707" s="244"/>
      <c r="H1707" s="248">
        <v>8906</v>
      </c>
      <c r="I1707" s="246"/>
      <c r="J1707" s="248">
        <v>2679</v>
      </c>
      <c r="K1707" s="246"/>
      <c r="L1707" s="248">
        <v>2299</v>
      </c>
      <c r="M1707" s="246"/>
      <c r="N1707" s="248">
        <v>1959</v>
      </c>
      <c r="O1707" s="246"/>
      <c r="P1707" s="248">
        <v>31410</v>
      </c>
      <c r="Q1707" s="246"/>
      <c r="R1707" s="248">
        <v>16035</v>
      </c>
      <c r="S1707" s="246"/>
      <c r="T1707" s="325">
        <v>5.4874999999999998</v>
      </c>
      <c r="U1707" s="107"/>
      <c r="V1707" s="16"/>
    </row>
    <row r="1708" spans="4:22">
      <c r="D1708" s="16"/>
      <c r="E1708" s="86"/>
      <c r="F1708" s="250">
        <f>F1707+1</f>
        <v>45519</v>
      </c>
      <c r="G1708" s="195"/>
      <c r="H1708" s="248">
        <v>9009</v>
      </c>
      <c r="I1708" s="246"/>
      <c r="J1708" s="248">
        <v>2711</v>
      </c>
      <c r="K1708" s="246"/>
      <c r="L1708" s="248">
        <v>2301</v>
      </c>
      <c r="M1708" s="246"/>
      <c r="N1708" s="248">
        <v>2005</v>
      </c>
      <c r="O1708" s="246"/>
      <c r="P1708" s="248">
        <v>31750</v>
      </c>
      <c r="Q1708" s="246"/>
      <c r="R1708" s="248">
        <v>16180</v>
      </c>
      <c r="S1708" s="246"/>
      <c r="T1708" s="325">
        <v>5.4501999999999997</v>
      </c>
      <c r="U1708" s="107"/>
      <c r="V1708" s="16"/>
    </row>
    <row r="1709" spans="4:22">
      <c r="D1709" s="16"/>
      <c r="E1709" s="86"/>
      <c r="F1709" s="251">
        <f>F1708+1</f>
        <v>45520</v>
      </c>
      <c r="G1709" s="195"/>
      <c r="H1709" s="297">
        <v>8938</v>
      </c>
      <c r="I1709" s="246"/>
      <c r="J1709" s="297">
        <v>2694</v>
      </c>
      <c r="K1709" s="246"/>
      <c r="L1709" s="297">
        <v>2293.5</v>
      </c>
      <c r="M1709" s="246"/>
      <c r="N1709" s="297">
        <v>1975</v>
      </c>
      <c r="O1709" s="246"/>
      <c r="P1709" s="297">
        <v>31560</v>
      </c>
      <c r="Q1709" s="246"/>
      <c r="R1709" s="297">
        <v>15905</v>
      </c>
      <c r="S1709" s="298"/>
      <c r="T1709" s="326">
        <v>5.4650999999999996</v>
      </c>
      <c r="U1709" s="107"/>
      <c r="V1709" s="16"/>
    </row>
    <row r="1710" spans="4:22">
      <c r="D1710" s="16"/>
      <c r="E1710" s="86"/>
      <c r="F1710" s="1"/>
      <c r="H1710" s="1"/>
      <c r="J1710" s="1"/>
      <c r="L1710" s="1"/>
      <c r="N1710" s="1"/>
      <c r="P1710" s="1"/>
      <c r="R1710" s="1"/>
      <c r="S1710" s="268"/>
      <c r="T1710" s="111"/>
      <c r="U1710" s="107"/>
      <c r="V1710" s="16"/>
    </row>
    <row r="1711" spans="4:22">
      <c r="D1711" s="16"/>
      <c r="E1711" s="86"/>
      <c r="F1711" s="236" t="s">
        <v>17</v>
      </c>
      <c r="G1711" s="263"/>
      <c r="H1711" s="233">
        <f>AVERAGE(H1705:H1709)</f>
        <v>8907.2000000000007</v>
      </c>
      <c r="I1711" s="221"/>
      <c r="J1711" s="233">
        <f>AVERAGE(J1705:J1709)</f>
        <v>2687</v>
      </c>
      <c r="K1711" s="221"/>
      <c r="L1711" s="233">
        <f>AVERAGE(L1705:L1709)</f>
        <v>2283.6</v>
      </c>
      <c r="M1711" s="221"/>
      <c r="N1711" s="233">
        <f>AVERAGE(N1705:N1709)</f>
        <v>1988.2</v>
      </c>
      <c r="O1711" s="221"/>
      <c r="P1711" s="233">
        <f>AVERAGE(P1705:P1709)</f>
        <v>31618</v>
      </c>
      <c r="Q1711" s="221"/>
      <c r="R1711" s="233">
        <f>AVERAGE(R1705:R1709)</f>
        <v>16004</v>
      </c>
      <c r="S1711" s="269"/>
      <c r="T1711" s="234">
        <f>AVERAGE(T1705:T1709)</f>
        <v>5.4810800000000004</v>
      </c>
      <c r="U1711" s="107"/>
      <c r="V1711" s="16"/>
    </row>
    <row r="1712" spans="4:22">
      <c r="D1712" s="16"/>
      <c r="E1712" s="86"/>
      <c r="F1712" s="21"/>
      <c r="G1712" s="194"/>
      <c r="H1712" s="151"/>
      <c r="I1712" s="214"/>
      <c r="J1712" s="151"/>
      <c r="K1712" s="214"/>
      <c r="L1712" s="151"/>
      <c r="M1712" s="214"/>
      <c r="N1712" s="151"/>
      <c r="O1712" s="214"/>
      <c r="P1712" s="151"/>
      <c r="Q1712" s="214"/>
      <c r="R1712" s="151"/>
      <c r="S1712" s="269"/>
      <c r="T1712" s="254"/>
      <c r="U1712" s="107"/>
      <c r="V1712" s="16"/>
    </row>
    <row r="1713" spans="4:22" ht="15.6">
      <c r="D1713" s="16"/>
      <c r="E1713" s="86"/>
      <c r="F1713" s="237" t="s">
        <v>18</v>
      </c>
      <c r="G1713" s="202"/>
      <c r="H1713" s="235">
        <f>H1711*$T$1711*0.001</f>
        <v>48.821075776000008</v>
      </c>
      <c r="I1713" s="216"/>
      <c r="J1713" s="235">
        <f>J1711*$T$1711*0.001</f>
        <v>14.727661960000001</v>
      </c>
      <c r="K1713" s="216"/>
      <c r="L1713" s="235">
        <f>L1711*$T$1711*0.001</f>
        <v>12.516594288</v>
      </c>
      <c r="M1713" s="216"/>
      <c r="N1713" s="235">
        <f>N1711*$T$1711*0.001</f>
        <v>10.897483256000001</v>
      </c>
      <c r="O1713" s="216"/>
      <c r="P1713" s="235">
        <f>P1711*$T$1711*0.001</f>
        <v>173.30078744000002</v>
      </c>
      <c r="Q1713" s="216"/>
      <c r="R1713" s="235">
        <f>R1711*$T$1711*0.001</f>
        <v>87.719204320000003</v>
      </c>
      <c r="S1713" s="269"/>
      <c r="T1713" s="264"/>
      <c r="U1713" s="107"/>
      <c r="V1713" s="16"/>
    </row>
    <row r="1714" spans="4:22">
      <c r="D1714" s="16"/>
      <c r="E1714" s="86"/>
      <c r="F1714" s="21"/>
      <c r="G1714" s="312"/>
      <c r="H1714" s="254"/>
      <c r="I1714" s="264"/>
      <c r="J1714" s="254"/>
      <c r="K1714" s="264"/>
      <c r="L1714" s="254"/>
      <c r="M1714" s="264"/>
      <c r="N1714" s="254"/>
      <c r="O1714" s="264"/>
      <c r="P1714" s="254"/>
      <c r="Q1714" s="264"/>
      <c r="R1714" s="254"/>
      <c r="S1714" s="269"/>
      <c r="T1714" s="255"/>
      <c r="U1714" s="107"/>
      <c r="V1714" s="16"/>
    </row>
    <row r="1715" spans="4:22">
      <c r="D1715" s="16"/>
      <c r="E1715" s="86"/>
      <c r="F1715" s="256" t="s">
        <v>19</v>
      </c>
      <c r="G1715" s="311"/>
      <c r="H1715" s="257">
        <f>H1676</f>
        <v>49.353121889999997</v>
      </c>
      <c r="I1715" s="265"/>
      <c r="J1715" s="257">
        <f>J1676</f>
        <v>14.594388319999998</v>
      </c>
      <c r="K1715" s="265"/>
      <c r="L1715" s="257">
        <f>L1676</f>
        <v>12.535099239999999</v>
      </c>
      <c r="M1715" s="265"/>
      <c r="N1715" s="257">
        <f>N1676</f>
        <v>10.953737779999999</v>
      </c>
      <c r="O1715" s="265"/>
      <c r="P1715" s="257">
        <f>P1676</f>
        <v>170.4249025</v>
      </c>
      <c r="Q1715" s="265"/>
      <c r="R1715" s="257">
        <f>R1676</f>
        <v>90.721106300000002</v>
      </c>
      <c r="S1715" s="257">
        <f>U1675</f>
        <v>0</v>
      </c>
      <c r="T1715" s="257">
        <f>T1674</f>
        <v>5.6760999999999999</v>
      </c>
      <c r="U1715" s="107"/>
      <c r="V1715" s="16"/>
    </row>
    <row r="1716" spans="4:22" ht="15" thickBot="1">
      <c r="D1716" s="16"/>
      <c r="E1716" s="86"/>
      <c r="F1716" s="21"/>
      <c r="G1716" s="194"/>
      <c r="H1716" s="254"/>
      <c r="I1716" s="264"/>
      <c r="J1716" s="254"/>
      <c r="K1716" s="264"/>
      <c r="L1716" s="254"/>
      <c r="M1716" s="264"/>
      <c r="N1716" s="254"/>
      <c r="O1716" s="264"/>
      <c r="P1716" s="254"/>
      <c r="Q1716" s="264"/>
      <c r="R1716" s="254"/>
      <c r="S1716" s="270"/>
      <c r="T1716" s="254"/>
      <c r="U1716" s="107"/>
      <c r="V1716" s="16"/>
    </row>
    <row r="1717" spans="4:22" ht="15" thickBot="1">
      <c r="D1717" s="16"/>
      <c r="E1717" s="86"/>
      <c r="F1717" s="259" t="s">
        <v>44</v>
      </c>
      <c r="G1717" s="194"/>
      <c r="H1717" s="260">
        <f>(H1676-H1678)/H1678</f>
        <v>-2.3982110443020163E-2</v>
      </c>
      <c r="I1717" s="321"/>
      <c r="J1717" s="260">
        <f>(J1676-J1678)/J1678</f>
        <v>-1.2687704582810469E-2</v>
      </c>
      <c r="K1717" s="321"/>
      <c r="L1717" s="260">
        <f>(L1676-L1678)/L1678</f>
        <v>1.9984270755619388E-3</v>
      </c>
      <c r="M1717" s="321"/>
      <c r="N1717" s="260">
        <f>(N1676-N1678)/N1678</f>
        <v>-4.3645716742597054E-2</v>
      </c>
      <c r="O1717" s="321"/>
      <c r="P1717" s="260">
        <f>(P1676-P1678)/P1678</f>
        <v>2.4932673152049278E-2</v>
      </c>
      <c r="Q1717" s="321"/>
      <c r="R1717" s="260">
        <f>(R1676-R1678)/R1678</f>
        <v>8.046719481806951E-3</v>
      </c>
      <c r="S1717" s="322"/>
      <c r="T1717" s="260">
        <f>(T1674-T1678)/T1678</f>
        <v>3.6318242578985012E-3</v>
      </c>
      <c r="U1717" s="107"/>
      <c r="V1717" s="16"/>
    </row>
    <row r="1718" spans="4:22" ht="15" thickBot="1">
      <c r="D1718" s="16"/>
      <c r="E1718" s="86"/>
      <c r="F1718" s="29"/>
      <c r="G1718" s="179"/>
      <c r="H1718" s="327"/>
      <c r="I1718" s="217"/>
      <c r="J1718" s="327"/>
      <c r="K1718" s="217"/>
      <c r="L1718" s="327"/>
      <c r="M1718" s="217"/>
      <c r="N1718" s="327"/>
      <c r="O1718" s="217"/>
      <c r="P1718" s="327"/>
      <c r="Q1718" s="217"/>
      <c r="R1718" s="327"/>
      <c r="S1718" s="271"/>
      <c r="T1718" s="143"/>
      <c r="U1718" s="107"/>
      <c r="V1718" s="16"/>
    </row>
    <row r="1719" spans="4:22" ht="15" thickBot="1">
      <c r="D1719" s="16"/>
      <c r="E1719" s="86"/>
      <c r="F1719" s="176" t="s">
        <v>26</v>
      </c>
      <c r="G1719" s="179"/>
      <c r="H1719" s="177">
        <f>(H1713-H1715)/H1715</f>
        <v>-1.0780394301820109E-2</v>
      </c>
      <c r="I1719" s="188"/>
      <c r="J1719" s="177">
        <f>(J1713-J1715)/J1715</f>
        <v>9.1318414364352282E-3</v>
      </c>
      <c r="K1719" s="188"/>
      <c r="L1719" s="177">
        <f>(L1713-L1715)/L1715</f>
        <v>-1.4762509371245242E-3</v>
      </c>
      <c r="M1719" s="188"/>
      <c r="N1719" s="177">
        <f>(N1713-N1715)/N1715</f>
        <v>-5.13564640032839E-3</v>
      </c>
      <c r="O1719" s="188"/>
      <c r="P1719" s="177">
        <f>(P1713-P1715)/P1715</f>
        <v>1.6874792931156408E-2</v>
      </c>
      <c r="Q1719" s="188"/>
      <c r="R1719" s="177">
        <f>(R1713-R1715)/R1715</f>
        <v>-3.3089344943316674E-2</v>
      </c>
      <c r="S1719" s="272"/>
      <c r="T1719" s="178">
        <f>(T1711-T1715)/T1715</f>
        <v>-3.4358097989816871E-2</v>
      </c>
      <c r="U1719" s="107"/>
      <c r="V1719" s="16"/>
    </row>
    <row r="1720" spans="4:22" ht="15" thickBot="1">
      <c r="D1720" s="16"/>
      <c r="E1720" s="86"/>
      <c r="F1720" s="1"/>
      <c r="H1720" s="144"/>
      <c r="I1720" s="215"/>
      <c r="J1720" s="144"/>
      <c r="K1720" s="215"/>
      <c r="L1720" s="144"/>
      <c r="M1720" s="215"/>
      <c r="N1720" s="144"/>
      <c r="O1720" s="215"/>
      <c r="P1720" s="144"/>
      <c r="Q1720" s="215"/>
      <c r="R1720" s="144"/>
      <c r="S1720" s="271"/>
      <c r="T1720" s="144"/>
      <c r="U1720" s="107"/>
      <c r="V1720" s="16"/>
    </row>
    <row r="1721" spans="4:22" ht="21.6" thickBot="1">
      <c r="D1721" s="230"/>
      <c r="E1721" s="183"/>
      <c r="F1721" s="184" t="s">
        <v>40</v>
      </c>
      <c r="G1721" s="182"/>
      <c r="H1721" s="305">
        <f>H1713-H1715</f>
        <v>-0.53204611399998925</v>
      </c>
      <c r="I1721" s="306"/>
      <c r="J1721" s="305">
        <f>J1713-J1715</f>
        <v>0.1332736400000023</v>
      </c>
      <c r="K1721" s="306"/>
      <c r="L1721" s="305">
        <f>L1713-L1715</f>
        <v>-1.8504951999998909E-2</v>
      </c>
      <c r="M1721" s="306"/>
      <c r="N1721" s="305">
        <f>N1713-N1715</f>
        <v>-5.6254523999998085E-2</v>
      </c>
      <c r="O1721" s="306"/>
      <c r="P1721" s="305">
        <f>P1713-P1715</f>
        <v>2.8758849400000202</v>
      </c>
      <c r="Q1721" s="306"/>
      <c r="R1721" s="305">
        <f>R1713-R1715</f>
        <v>-3.0019019799999995</v>
      </c>
      <c r="S1721" s="307"/>
      <c r="T1721" s="305">
        <f>T1711-T1715</f>
        <v>-0.19501999999999953</v>
      </c>
      <c r="U1721" s="186"/>
      <c r="V1721" s="230"/>
    </row>
    <row r="1722" spans="4:22">
      <c r="D1722" s="16"/>
      <c r="E1722" s="86"/>
      <c r="F1722" s="179"/>
      <c r="H1722" s="180"/>
      <c r="I1722" s="180"/>
      <c r="J1722" s="180"/>
      <c r="K1722" s="180"/>
      <c r="L1722" s="180"/>
      <c r="M1722" s="180"/>
      <c r="N1722" s="180"/>
      <c r="O1722" s="180"/>
      <c r="P1722" s="180"/>
      <c r="Q1722" s="180"/>
      <c r="R1722" s="180"/>
      <c r="S1722" s="274"/>
      <c r="T1722" s="180"/>
      <c r="U1722" s="107"/>
      <c r="V1722" s="16"/>
    </row>
    <row r="1723" spans="4:22">
      <c r="D1723" s="16"/>
      <c r="E1723" s="86"/>
      <c r="F1723" s="29"/>
      <c r="H1723" s="323"/>
      <c r="I1723" s="180"/>
      <c r="J1723" s="159"/>
      <c r="K1723" s="180"/>
      <c r="L1723" s="159"/>
      <c r="M1723" s="180"/>
      <c r="N1723" s="159"/>
      <c r="O1723" s="180"/>
      <c r="P1723" s="159"/>
      <c r="Q1723" s="180"/>
      <c r="R1723" s="159"/>
      <c r="S1723" s="159"/>
      <c r="T1723" s="159"/>
      <c r="U1723" s="107"/>
      <c r="V1723" s="16"/>
    </row>
    <row r="1724" spans="4:22" ht="18">
      <c r="D1724" s="16"/>
      <c r="E1724" s="134"/>
      <c r="F1724" s="275" t="s">
        <v>36</v>
      </c>
      <c r="G1724" s="276"/>
      <c r="H1724" s="277">
        <f>AVERAGE(H1668:H1672,H1705:H1709,H1634:H1635)</f>
        <v>8832.125</v>
      </c>
      <c r="I1724" s="277"/>
      <c r="J1724" s="277">
        <f>AVERAGE(J1668:J1672,J1705:J1709,J1634:J1635)</f>
        <v>2628.375</v>
      </c>
      <c r="K1724" s="277"/>
      <c r="L1724" s="277">
        <f>AVERAGE(L1668:L1672,L1705:L1709,L1634:L1635)</f>
        <v>2241.9166666666665</v>
      </c>
      <c r="M1724" s="277" t="e">
        <f>AVERAGE(O1668:O1672,M1705:M1709)</f>
        <v>#DIV/0!</v>
      </c>
      <c r="N1724" s="277">
        <f>AVERAGE(N1668:N1672,N1705:N1709,N1634:N1635)</f>
        <v>1969.75</v>
      </c>
      <c r="O1724" s="277" t="e">
        <f>AVERAGE(Q1668:Q1672,O1705:O1709)</f>
        <v>#DIV/0!</v>
      </c>
      <c r="P1724" s="277">
        <f>AVERAGE(P1668:P1672,P1705:P1709,P1634:P1635)</f>
        <v>30670.833333333332</v>
      </c>
      <c r="Q1724" s="277" t="e">
        <f>AVERAGE(S1668:S1672,Q1705:Q1709)</f>
        <v>#DIV/0!</v>
      </c>
      <c r="R1724" s="277">
        <f>AVERAGE(R1668:R1672,R1705:R1709,R1634:R1635)</f>
        <v>15996.666666666666</v>
      </c>
      <c r="S1724" s="277" t="e">
        <f>AVERAGE(U1668:U1672,S1705:S1709)</f>
        <v>#DIV/0!</v>
      </c>
      <c r="T1724" s="303">
        <f>AVERAGE(T1668:T1672,T1705:T1709,T1634:T1635)</f>
        <v>5.5930083333333336</v>
      </c>
      <c r="U1724" s="135"/>
      <c r="V1724" s="16"/>
    </row>
    <row r="1725" spans="4:22">
      <c r="D1725" s="16"/>
      <c r="E1725" s="1"/>
      <c r="F1725" s="1"/>
      <c r="H1725" s="329"/>
      <c r="I1725" s="139"/>
      <c r="J1725" s="329"/>
      <c r="K1725" s="139"/>
      <c r="L1725" s="329"/>
      <c r="M1725" s="139"/>
      <c r="N1725" s="329"/>
      <c r="O1725" s="139"/>
      <c r="P1725" s="329"/>
      <c r="Q1725" s="139"/>
      <c r="R1725" s="329"/>
      <c r="S1725" s="329"/>
      <c r="T1725" s="329"/>
      <c r="U1725" s="1"/>
      <c r="V1725" s="16"/>
    </row>
    <row r="1726" spans="4:22" ht="15" thickBot="1">
      <c r="D1726" s="16"/>
      <c r="T1726" s="174"/>
      <c r="V1726" s="16"/>
    </row>
    <row r="1727" spans="4:22" ht="15" thickBot="1">
      <c r="D1727" s="16"/>
      <c r="F1727" s="280" t="s">
        <v>42</v>
      </c>
      <c r="G1727" s="281"/>
      <c r="H1727" s="281" t="s">
        <v>3</v>
      </c>
      <c r="I1727" s="281"/>
      <c r="J1727" s="281" t="s">
        <v>11</v>
      </c>
      <c r="K1727" s="281"/>
      <c r="L1727" s="281" t="s">
        <v>12</v>
      </c>
      <c r="M1727" s="281"/>
      <c r="N1727" s="281" t="s">
        <v>13</v>
      </c>
      <c r="O1727" s="281"/>
      <c r="P1727" s="281" t="s">
        <v>14</v>
      </c>
      <c r="Q1727" s="281"/>
      <c r="R1727" s="281" t="s">
        <v>15</v>
      </c>
      <c r="S1727" s="281"/>
      <c r="T1727" s="282" t="s">
        <v>16</v>
      </c>
      <c r="V1727" s="16"/>
    </row>
    <row r="1728" spans="4:22">
      <c r="D1728" s="16"/>
      <c r="E1728" s="1"/>
      <c r="F1728" s="283" t="s">
        <v>19</v>
      </c>
      <c r="G1728" s="284"/>
      <c r="H1728" s="285">
        <f t="shared" ref="H1728:T1728" si="33">H1715</f>
        <v>49.353121889999997</v>
      </c>
      <c r="I1728" s="285">
        <f t="shared" si="33"/>
        <v>0</v>
      </c>
      <c r="J1728" s="285">
        <f t="shared" si="33"/>
        <v>14.594388319999998</v>
      </c>
      <c r="K1728" s="285">
        <f t="shared" si="33"/>
        <v>0</v>
      </c>
      <c r="L1728" s="285">
        <f t="shared" si="33"/>
        <v>12.535099239999999</v>
      </c>
      <c r="M1728" s="285">
        <f t="shared" si="33"/>
        <v>0</v>
      </c>
      <c r="N1728" s="285">
        <f t="shared" si="33"/>
        <v>10.953737779999999</v>
      </c>
      <c r="O1728" s="285">
        <f t="shared" si="33"/>
        <v>0</v>
      </c>
      <c r="P1728" s="285">
        <f t="shared" si="33"/>
        <v>170.4249025</v>
      </c>
      <c r="Q1728" s="285">
        <f t="shared" si="33"/>
        <v>0</v>
      </c>
      <c r="R1728" s="285">
        <f t="shared" si="33"/>
        <v>90.721106300000002</v>
      </c>
      <c r="S1728" s="285">
        <f t="shared" si="33"/>
        <v>0</v>
      </c>
      <c r="T1728" s="310">
        <f t="shared" si="33"/>
        <v>5.6760999999999999</v>
      </c>
      <c r="U1728" s="1"/>
      <c r="V1728" s="16"/>
    </row>
    <row r="1729" spans="4:22" ht="15.6">
      <c r="D1729" s="16"/>
      <c r="E1729" s="1"/>
      <c r="F1729" s="288" t="s">
        <v>41</v>
      </c>
      <c r="G1729" s="289"/>
      <c r="H1729" s="290">
        <f t="shared" ref="H1729:S1729" si="34">H1713</f>
        <v>48.821075776000008</v>
      </c>
      <c r="I1729" s="290">
        <f t="shared" si="34"/>
        <v>0</v>
      </c>
      <c r="J1729" s="290">
        <f t="shared" si="34"/>
        <v>14.727661960000001</v>
      </c>
      <c r="K1729" s="290">
        <f t="shared" si="34"/>
        <v>0</v>
      </c>
      <c r="L1729" s="290">
        <f t="shared" si="34"/>
        <v>12.516594288</v>
      </c>
      <c r="M1729" s="290">
        <f t="shared" si="34"/>
        <v>0</v>
      </c>
      <c r="N1729" s="290">
        <f t="shared" si="34"/>
        <v>10.897483256000001</v>
      </c>
      <c r="O1729" s="290">
        <f t="shared" si="34"/>
        <v>0</v>
      </c>
      <c r="P1729" s="290">
        <f t="shared" si="34"/>
        <v>173.30078744000002</v>
      </c>
      <c r="Q1729" s="290">
        <f t="shared" si="34"/>
        <v>0</v>
      </c>
      <c r="R1729" s="290">
        <f t="shared" si="34"/>
        <v>87.719204320000003</v>
      </c>
      <c r="S1729" s="290">
        <f t="shared" si="34"/>
        <v>0</v>
      </c>
      <c r="T1729" s="309">
        <f>T1711</f>
        <v>5.4810800000000004</v>
      </c>
      <c r="U1729" s="1"/>
      <c r="V1729" s="16"/>
    </row>
    <row r="1730" spans="4:22" ht="21">
      <c r="D1730" s="16"/>
      <c r="F1730" s="201" t="s">
        <v>45</v>
      </c>
      <c r="G1730" s="201"/>
      <c r="H1730" s="187">
        <f>H1729-H1728</f>
        <v>-0.53204611399998925</v>
      </c>
      <c r="I1730" s="187"/>
      <c r="J1730" s="187">
        <f>J1729-J1728</f>
        <v>0.1332736400000023</v>
      </c>
      <c r="K1730" s="187"/>
      <c r="L1730" s="187">
        <f>L1729-L1728</f>
        <v>-1.8504951999998909E-2</v>
      </c>
      <c r="M1730" s="187"/>
      <c r="N1730" s="187">
        <f>N1729-N1728</f>
        <v>-5.6254523999998085E-2</v>
      </c>
      <c r="O1730" s="187"/>
      <c r="P1730" s="187">
        <f>P1729-P1728</f>
        <v>2.8758849400000202</v>
      </c>
      <c r="Q1730" s="187"/>
      <c r="R1730" s="187">
        <f>R1729-R1728</f>
        <v>-3.0019019799999995</v>
      </c>
      <c r="S1730" s="187"/>
      <c r="T1730" s="187">
        <f>T1729-T1728</f>
        <v>-0.19501999999999953</v>
      </c>
      <c r="V1730" s="16"/>
    </row>
    <row r="1731" spans="4:22" ht="21">
      <c r="D1731" s="16"/>
      <c r="F1731" s="201"/>
      <c r="G1731" s="201"/>
      <c r="H1731" s="187"/>
      <c r="I1731" s="187"/>
      <c r="J1731" s="187"/>
      <c r="K1731" s="187"/>
      <c r="L1731" s="187"/>
      <c r="M1731" s="187"/>
      <c r="N1731" s="187"/>
      <c r="O1731" s="187"/>
      <c r="P1731" s="187"/>
      <c r="Q1731" s="187"/>
      <c r="R1731" s="187"/>
      <c r="S1731" s="187"/>
      <c r="T1731" s="187"/>
      <c r="V1731" s="16"/>
    </row>
    <row r="1732" spans="4:22">
      <c r="D1732" s="16"/>
      <c r="E1732" s="16"/>
      <c r="F1732" s="231"/>
      <c r="G1732" s="231"/>
      <c r="H1732" s="231"/>
      <c r="I1732" s="231"/>
      <c r="J1732" s="231"/>
      <c r="K1732" s="231"/>
      <c r="L1732" s="231"/>
      <c r="M1732" s="231"/>
      <c r="N1732" s="231"/>
      <c r="O1732" s="231"/>
      <c r="P1732" s="231"/>
      <c r="Q1732" s="231"/>
      <c r="R1732" s="231"/>
      <c r="S1732" s="231"/>
      <c r="T1732" s="232"/>
      <c r="U1732" s="16"/>
      <c r="V1732" s="16"/>
    </row>
    <row r="1736" spans="4:22" ht="15" thickBot="1">
      <c r="D1736" s="16"/>
      <c r="E1736" s="16"/>
      <c r="F1736" s="16"/>
      <c r="G1736" s="16"/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  <c r="S1736" s="16"/>
      <c r="T1736" s="229"/>
      <c r="U1736" s="16"/>
      <c r="V1736" s="16"/>
    </row>
    <row r="1737" spans="4:22">
      <c r="D1737" s="16"/>
      <c r="E1737" s="84"/>
      <c r="F1737" s="85"/>
      <c r="G1737" s="197"/>
      <c r="H1737" s="85"/>
      <c r="I1737" s="197"/>
      <c r="J1737" s="85"/>
      <c r="K1737" s="197"/>
      <c r="L1737" s="85"/>
      <c r="M1737" s="197"/>
      <c r="N1737" s="85"/>
      <c r="O1737" s="197"/>
      <c r="P1737" s="85"/>
      <c r="Q1737" s="197"/>
      <c r="R1737" s="85"/>
      <c r="S1737" s="85"/>
      <c r="T1737" s="85"/>
      <c r="U1737" s="106"/>
      <c r="V1737" s="16"/>
    </row>
    <row r="1738" spans="4:22">
      <c r="D1738" s="16"/>
      <c r="E1738" s="86"/>
      <c r="F1738" s="1"/>
      <c r="H1738" s="1"/>
      <c r="J1738" s="1"/>
      <c r="L1738" s="1"/>
      <c r="N1738" s="1"/>
      <c r="P1738" s="1"/>
      <c r="R1738" s="1"/>
      <c r="T1738" s="1"/>
      <c r="U1738" s="107"/>
      <c r="V1738" s="16"/>
    </row>
    <row r="1739" spans="4:22" ht="34.799999999999997">
      <c r="D1739" s="16"/>
      <c r="E1739" s="86"/>
      <c r="F1739" s="1"/>
      <c r="H1739" s="328" t="s">
        <v>9</v>
      </c>
      <c r="I1739" s="328"/>
      <c r="J1739" s="328"/>
      <c r="K1739" s="328"/>
      <c r="L1739" s="328"/>
      <c r="M1739" s="328"/>
      <c r="N1739" s="328"/>
      <c r="O1739" s="328"/>
      <c r="P1739" s="328"/>
      <c r="Q1739" s="328"/>
      <c r="R1739" s="328"/>
      <c r="S1739" s="328"/>
      <c r="T1739" s="328"/>
      <c r="U1739" s="107"/>
      <c r="V1739" s="16"/>
    </row>
    <row r="1740" spans="4:22">
      <c r="D1740" s="16"/>
      <c r="E1740" s="86"/>
      <c r="F1740" s="1"/>
      <c r="H1740" s="1"/>
      <c r="J1740" s="1"/>
      <c r="L1740" s="1"/>
      <c r="N1740" s="1"/>
      <c r="P1740" s="1"/>
      <c r="R1740" s="1"/>
      <c r="T1740" s="1"/>
      <c r="U1740" s="107"/>
      <c r="V1740" s="16"/>
    </row>
    <row r="1741" spans="4:22">
      <c r="D1741" s="16"/>
      <c r="E1741" s="86"/>
      <c r="F1741" s="253" t="s">
        <v>10</v>
      </c>
      <c r="G1741" s="194"/>
      <c r="H1741" s="239" t="s">
        <v>3</v>
      </c>
      <c r="I1741" s="179"/>
      <c r="J1741" s="94" t="s">
        <v>11</v>
      </c>
      <c r="K1741" s="179"/>
      <c r="L1741" s="31" t="s">
        <v>12</v>
      </c>
      <c r="M1741" s="179"/>
      <c r="N1741" s="32" t="s">
        <v>13</v>
      </c>
      <c r="O1741" s="179"/>
      <c r="P1741" s="238" t="s">
        <v>14</v>
      </c>
      <c r="Q1741" s="179"/>
      <c r="R1741" s="99" t="s">
        <v>15</v>
      </c>
      <c r="S1741" s="29"/>
      <c r="T1741" s="56" t="s">
        <v>16</v>
      </c>
      <c r="U1741" s="107"/>
      <c r="V1741" s="16"/>
    </row>
    <row r="1742" spans="4:22">
      <c r="D1742" s="16"/>
      <c r="E1742" s="86"/>
      <c r="F1742" s="252">
        <v>45523</v>
      </c>
      <c r="G1742" s="244"/>
      <c r="H1742" s="297">
        <v>9115.5</v>
      </c>
      <c r="I1742" s="246"/>
      <c r="J1742" s="297">
        <v>2745.5</v>
      </c>
      <c r="K1742" s="246"/>
      <c r="L1742" s="297">
        <v>2369.5</v>
      </c>
      <c r="M1742" s="246"/>
      <c r="N1742" s="297">
        <v>2004</v>
      </c>
      <c r="O1742" s="246"/>
      <c r="P1742" s="297">
        <v>32410</v>
      </c>
      <c r="Q1742" s="246"/>
      <c r="R1742" s="297">
        <v>16285</v>
      </c>
      <c r="S1742" s="298"/>
      <c r="T1742" s="326">
        <v>5.4631999999999996</v>
      </c>
      <c r="U1742" s="107"/>
      <c r="V1742" s="16"/>
    </row>
    <row r="1743" spans="4:22">
      <c r="D1743" s="16"/>
      <c r="E1743" s="86"/>
      <c r="F1743" s="250">
        <f>F1742+1</f>
        <v>45524</v>
      </c>
      <c r="G1743" s="244"/>
      <c r="H1743" s="248">
        <v>9152</v>
      </c>
      <c r="I1743" s="246"/>
      <c r="J1743" s="248">
        <v>2772</v>
      </c>
      <c r="K1743" s="246"/>
      <c r="L1743" s="248">
        <v>2435</v>
      </c>
      <c r="M1743" s="246"/>
      <c r="N1743" s="248">
        <v>2030</v>
      </c>
      <c r="O1743" s="246"/>
      <c r="P1743" s="248">
        <v>32650</v>
      </c>
      <c r="Q1743" s="246"/>
      <c r="R1743" s="248">
        <v>16600</v>
      </c>
      <c r="S1743" s="246"/>
      <c r="T1743" s="325">
        <v>5.4237000000000002</v>
      </c>
      <c r="U1743" s="107"/>
      <c r="V1743" s="16"/>
    </row>
    <row r="1744" spans="4:22">
      <c r="D1744" s="16"/>
      <c r="E1744" s="86"/>
      <c r="F1744" s="250">
        <f>F1743+1</f>
        <v>45525</v>
      </c>
      <c r="G1744" s="244"/>
      <c r="H1744" s="248">
        <v>9138</v>
      </c>
      <c r="I1744" s="246"/>
      <c r="J1744" s="248">
        <v>2797.5</v>
      </c>
      <c r="K1744" s="246"/>
      <c r="L1744" s="248">
        <v>2443</v>
      </c>
      <c r="M1744" s="246"/>
      <c r="N1744" s="248">
        <v>2052</v>
      </c>
      <c r="O1744" s="246"/>
      <c r="P1744" s="248">
        <v>32535</v>
      </c>
      <c r="Q1744" s="246"/>
      <c r="R1744" s="248">
        <v>16640</v>
      </c>
      <c r="S1744" s="246"/>
      <c r="T1744" s="325">
        <v>5.4546999999999999</v>
      </c>
      <c r="U1744" s="107"/>
      <c r="V1744" s="16"/>
    </row>
    <row r="1745" spans="4:22">
      <c r="D1745" s="16"/>
      <c r="E1745" s="86"/>
      <c r="F1745" s="250">
        <f>F1744+1</f>
        <v>45526</v>
      </c>
      <c r="G1745" s="195"/>
      <c r="H1745" s="248">
        <v>9061</v>
      </c>
      <c r="I1745" s="246"/>
      <c r="J1745" s="248">
        <v>2828</v>
      </c>
      <c r="K1745" s="246"/>
      <c r="L1745" s="248">
        <v>2471</v>
      </c>
      <c r="M1745" s="246"/>
      <c r="N1745" s="248">
        <v>2062</v>
      </c>
      <c r="O1745" s="246"/>
      <c r="P1745" s="248">
        <v>32755</v>
      </c>
      <c r="Q1745" s="246"/>
      <c r="R1745" s="248">
        <v>16330</v>
      </c>
      <c r="S1745" s="246"/>
      <c r="T1745" s="325">
        <v>5.4706999999999999</v>
      </c>
      <c r="U1745" s="107"/>
      <c r="V1745" s="16"/>
    </row>
    <row r="1746" spans="4:22">
      <c r="D1746" s="16"/>
      <c r="E1746" s="86"/>
      <c r="F1746" s="251">
        <f>F1745+1</f>
        <v>45527</v>
      </c>
      <c r="G1746" s="195"/>
      <c r="H1746" s="297">
        <v>9072</v>
      </c>
      <c r="I1746" s="246"/>
      <c r="J1746" s="297">
        <v>2841.5</v>
      </c>
      <c r="K1746" s="246"/>
      <c r="L1746" s="297">
        <v>2499</v>
      </c>
      <c r="M1746" s="246"/>
      <c r="N1746" s="297">
        <v>2086</v>
      </c>
      <c r="O1746" s="246"/>
      <c r="P1746" s="297">
        <v>32825</v>
      </c>
      <c r="Q1746" s="246"/>
      <c r="R1746" s="297">
        <v>16410</v>
      </c>
      <c r="S1746" s="298"/>
      <c r="T1746" s="326">
        <v>5.5523999999999996</v>
      </c>
      <c r="U1746" s="107"/>
      <c r="V1746" s="16"/>
    </row>
    <row r="1747" spans="4:22">
      <c r="D1747" s="16"/>
      <c r="E1747" s="86"/>
      <c r="F1747" s="1"/>
      <c r="H1747" s="1"/>
      <c r="J1747" s="1"/>
      <c r="L1747" s="1"/>
      <c r="N1747" s="1"/>
      <c r="P1747" s="1"/>
      <c r="R1747" s="1"/>
      <c r="S1747" s="268"/>
      <c r="T1747" s="111"/>
      <c r="U1747" s="107"/>
      <c r="V1747" s="16"/>
    </row>
    <row r="1748" spans="4:22">
      <c r="D1748" s="16"/>
      <c r="E1748" s="86"/>
      <c r="F1748" s="236" t="s">
        <v>17</v>
      </c>
      <c r="G1748" s="263"/>
      <c r="H1748" s="233">
        <f>AVERAGE(H1742:H1746)</f>
        <v>9107.7000000000007</v>
      </c>
      <c r="I1748" s="221"/>
      <c r="J1748" s="233">
        <f>AVERAGE(J1742:J1746)</f>
        <v>2796.9</v>
      </c>
      <c r="K1748" s="221"/>
      <c r="L1748" s="233">
        <f>AVERAGE(L1742:L1746)</f>
        <v>2443.5</v>
      </c>
      <c r="M1748" s="221"/>
      <c r="N1748" s="233">
        <f>AVERAGE(N1742:N1746)</f>
        <v>2046.8</v>
      </c>
      <c r="O1748" s="221"/>
      <c r="P1748" s="233">
        <f>AVERAGE(P1742:P1746)</f>
        <v>32635</v>
      </c>
      <c r="Q1748" s="221"/>
      <c r="R1748" s="233">
        <f>AVERAGE(R1742:R1746)</f>
        <v>16453</v>
      </c>
      <c r="S1748" s="269"/>
      <c r="T1748" s="234">
        <f>AVERAGE(T1742:T1746)</f>
        <v>5.4729399999999995</v>
      </c>
      <c r="U1748" s="107"/>
      <c r="V1748" s="16"/>
    </row>
    <row r="1749" spans="4:22">
      <c r="D1749" s="16"/>
      <c r="E1749" s="86"/>
      <c r="F1749" s="21"/>
      <c r="G1749" s="194"/>
      <c r="H1749" s="151"/>
      <c r="I1749" s="214"/>
      <c r="J1749" s="151"/>
      <c r="K1749" s="214"/>
      <c r="L1749" s="151"/>
      <c r="M1749" s="214"/>
      <c r="N1749" s="151"/>
      <c r="O1749" s="214"/>
      <c r="P1749" s="151"/>
      <c r="Q1749" s="214"/>
      <c r="R1749" s="151"/>
      <c r="S1749" s="269"/>
      <c r="T1749" s="254"/>
      <c r="U1749" s="107"/>
      <c r="V1749" s="16"/>
    </row>
    <row r="1750" spans="4:22" ht="15.6">
      <c r="D1750" s="16"/>
      <c r="E1750" s="86"/>
      <c r="F1750" s="237" t="s">
        <v>18</v>
      </c>
      <c r="G1750" s="202"/>
      <c r="H1750" s="235">
        <f>H1748*$T$1748*0.001</f>
        <v>49.845895638000002</v>
      </c>
      <c r="I1750" s="216"/>
      <c r="J1750" s="235">
        <f>J1748*$T$1748*0.001</f>
        <v>15.307265886</v>
      </c>
      <c r="K1750" s="216"/>
      <c r="L1750" s="235">
        <f>L1748*$T$1748*0.001</f>
        <v>13.373128889999998</v>
      </c>
      <c r="M1750" s="216"/>
      <c r="N1750" s="235">
        <f>N1748*$T$1748*0.001</f>
        <v>11.202013592</v>
      </c>
      <c r="O1750" s="216"/>
      <c r="P1750" s="235">
        <f>P1748*$T$1748*0.001</f>
        <v>178.60939690000001</v>
      </c>
      <c r="Q1750" s="216"/>
      <c r="R1750" s="235">
        <f>R1748*$T$1748*0.001</f>
        <v>90.04628181999999</v>
      </c>
      <c r="S1750" s="269"/>
      <c r="T1750" s="264"/>
      <c r="U1750" s="107"/>
      <c r="V1750" s="16"/>
    </row>
    <row r="1751" spans="4:22">
      <c r="D1751" s="16"/>
      <c r="E1751" s="86"/>
      <c r="F1751" s="21"/>
      <c r="G1751" s="312"/>
      <c r="H1751" s="254"/>
      <c r="I1751" s="264"/>
      <c r="J1751" s="254"/>
      <c r="K1751" s="264"/>
      <c r="L1751" s="254"/>
      <c r="M1751" s="264"/>
      <c r="N1751" s="254"/>
      <c r="O1751" s="264"/>
      <c r="P1751" s="254"/>
      <c r="Q1751" s="264"/>
      <c r="R1751" s="254"/>
      <c r="S1751" s="269"/>
      <c r="T1751" s="255"/>
      <c r="U1751" s="107"/>
      <c r="V1751" s="16"/>
    </row>
    <row r="1752" spans="4:22">
      <c r="D1752" s="16"/>
      <c r="E1752" s="86"/>
      <c r="F1752" s="256" t="s">
        <v>19</v>
      </c>
      <c r="G1752" s="311"/>
      <c r="H1752" s="257">
        <f>H1713</f>
        <v>48.821075776000008</v>
      </c>
      <c r="I1752" s="265"/>
      <c r="J1752" s="257">
        <f>J1713</f>
        <v>14.727661960000001</v>
      </c>
      <c r="K1752" s="265"/>
      <c r="L1752" s="257">
        <f>L1713</f>
        <v>12.516594288</v>
      </c>
      <c r="M1752" s="265"/>
      <c r="N1752" s="257">
        <f>N1713</f>
        <v>10.897483256000001</v>
      </c>
      <c r="O1752" s="265"/>
      <c r="P1752" s="257">
        <f>P1713</f>
        <v>173.30078744000002</v>
      </c>
      <c r="Q1752" s="265"/>
      <c r="R1752" s="257">
        <f>R1713</f>
        <v>87.719204320000003</v>
      </c>
      <c r="S1752" s="257">
        <f>U1712</f>
        <v>0</v>
      </c>
      <c r="T1752" s="257">
        <f>T1711</f>
        <v>5.4810800000000004</v>
      </c>
      <c r="U1752" s="107"/>
      <c r="V1752" s="16"/>
    </row>
    <row r="1753" spans="4:22" ht="15" thickBot="1">
      <c r="D1753" s="16"/>
      <c r="E1753" s="86"/>
      <c r="F1753" s="21"/>
      <c r="G1753" s="194"/>
      <c r="H1753" s="254"/>
      <c r="I1753" s="264"/>
      <c r="J1753" s="254"/>
      <c r="K1753" s="264"/>
      <c r="L1753" s="254"/>
      <c r="M1753" s="264"/>
      <c r="N1753" s="254"/>
      <c r="O1753" s="264"/>
      <c r="P1753" s="254"/>
      <c r="Q1753" s="264"/>
      <c r="R1753" s="254"/>
      <c r="S1753" s="270"/>
      <c r="T1753" s="254"/>
      <c r="U1753" s="107"/>
      <c r="V1753" s="16"/>
    </row>
    <row r="1754" spans="4:22" ht="15" thickBot="1">
      <c r="D1754" s="16"/>
      <c r="E1754" s="86"/>
      <c r="F1754" s="259" t="s">
        <v>44</v>
      </c>
      <c r="G1754" s="194"/>
      <c r="H1754" s="260">
        <f>(H1713-H1715)/H1715</f>
        <v>-1.0780394301820109E-2</v>
      </c>
      <c r="I1754" s="321"/>
      <c r="J1754" s="260">
        <f>(J1713-J1715)/J1715</f>
        <v>9.1318414364352282E-3</v>
      </c>
      <c r="K1754" s="321"/>
      <c r="L1754" s="260">
        <f>(L1713-L1715)/L1715</f>
        <v>-1.4762509371245242E-3</v>
      </c>
      <c r="M1754" s="321"/>
      <c r="N1754" s="260">
        <f>(N1713-N1715)/N1715</f>
        <v>-5.13564640032839E-3</v>
      </c>
      <c r="O1754" s="321"/>
      <c r="P1754" s="260">
        <f>(P1713-P1715)/P1715</f>
        <v>1.6874792931156408E-2</v>
      </c>
      <c r="Q1754" s="321"/>
      <c r="R1754" s="260">
        <f>(R1713-R1715)/R1715</f>
        <v>-3.3089344943316674E-2</v>
      </c>
      <c r="S1754" s="322"/>
      <c r="T1754" s="260">
        <f>(T1711-T1715)/T1715</f>
        <v>-3.4358097989816871E-2</v>
      </c>
      <c r="U1754" s="107"/>
      <c r="V1754" s="16"/>
    </row>
    <row r="1755" spans="4:22" ht="15" thickBot="1">
      <c r="D1755" s="16"/>
      <c r="E1755" s="86"/>
      <c r="F1755" s="29"/>
      <c r="G1755" s="179"/>
      <c r="H1755" s="327"/>
      <c r="I1755" s="217"/>
      <c r="J1755" s="327"/>
      <c r="K1755" s="217"/>
      <c r="L1755" s="327"/>
      <c r="M1755" s="217"/>
      <c r="N1755" s="327"/>
      <c r="O1755" s="217"/>
      <c r="P1755" s="327"/>
      <c r="Q1755" s="217"/>
      <c r="R1755" s="327"/>
      <c r="S1755" s="271"/>
      <c r="T1755" s="143"/>
      <c r="U1755" s="107"/>
      <c r="V1755" s="16"/>
    </row>
    <row r="1756" spans="4:22" ht="15" thickBot="1">
      <c r="D1756" s="16"/>
      <c r="E1756" s="86"/>
      <c r="F1756" s="176" t="s">
        <v>26</v>
      </c>
      <c r="G1756" s="179"/>
      <c r="H1756" s="177">
        <f>(H1750-H1752)/H1752</f>
        <v>2.0991341253971015E-2</v>
      </c>
      <c r="I1756" s="188"/>
      <c r="J1756" s="177">
        <f>(J1750-J1752)/J1752</f>
        <v>3.9354782013206864E-2</v>
      </c>
      <c r="K1756" s="188"/>
      <c r="L1756" s="177">
        <f>(L1750-L1752)/L1752</f>
        <v>6.84319218384494E-2</v>
      </c>
      <c r="M1756" s="188"/>
      <c r="N1756" s="177">
        <f>(N1750-N1752)/N1752</f>
        <v>2.7945015270597364E-2</v>
      </c>
      <c r="O1756" s="188"/>
      <c r="P1756" s="177">
        <f>(P1750-P1752)/P1752</f>
        <v>3.0632344713597597E-2</v>
      </c>
      <c r="Q1756" s="188"/>
      <c r="R1756" s="177">
        <f>(R1750-R1752)/R1752</f>
        <v>2.6528711905671184E-2</v>
      </c>
      <c r="S1756" s="272"/>
      <c r="T1756" s="178">
        <f>(T1748-T1752)/T1752</f>
        <v>-1.4851087741833587E-3</v>
      </c>
      <c r="U1756" s="107"/>
      <c r="V1756" s="16"/>
    </row>
    <row r="1757" spans="4:22" ht="15" thickBot="1">
      <c r="D1757" s="16"/>
      <c r="E1757" s="86"/>
      <c r="F1757" s="1"/>
      <c r="H1757" s="144"/>
      <c r="I1757" s="215"/>
      <c r="J1757" s="144"/>
      <c r="K1757" s="215"/>
      <c r="L1757" s="144"/>
      <c r="M1757" s="215"/>
      <c r="N1757" s="144"/>
      <c r="O1757" s="215"/>
      <c r="P1757" s="144"/>
      <c r="Q1757" s="215"/>
      <c r="R1757" s="144"/>
      <c r="S1757" s="271"/>
      <c r="T1757" s="144"/>
      <c r="U1757" s="107"/>
      <c r="V1757" s="16"/>
    </row>
    <row r="1758" spans="4:22" ht="21.6" thickBot="1">
      <c r="D1758" s="230"/>
      <c r="E1758" s="183"/>
      <c r="F1758" s="184" t="s">
        <v>40</v>
      </c>
      <c r="G1758" s="182"/>
      <c r="H1758" s="305">
        <f>H1750-H1752</f>
        <v>1.024819861999994</v>
      </c>
      <c r="I1758" s="306"/>
      <c r="J1758" s="305">
        <f>J1750-J1752</f>
        <v>0.57960392599999899</v>
      </c>
      <c r="K1758" s="306"/>
      <c r="L1758" s="305">
        <f>L1750-L1752</f>
        <v>0.8565346019999982</v>
      </c>
      <c r="M1758" s="306"/>
      <c r="N1758" s="305">
        <f>N1750-N1752</f>
        <v>0.30453033599999912</v>
      </c>
      <c r="O1758" s="306"/>
      <c r="P1758" s="305">
        <f>P1750-P1752</f>
        <v>5.3086094599999853</v>
      </c>
      <c r="Q1758" s="306"/>
      <c r="R1758" s="305">
        <f>R1750-R1752</f>
        <v>2.3270774999999873</v>
      </c>
      <c r="S1758" s="307"/>
      <c r="T1758" s="305">
        <f>T1748-T1752</f>
        <v>-8.1400000000009243E-3</v>
      </c>
      <c r="U1758" s="186"/>
      <c r="V1758" s="230"/>
    </row>
    <row r="1759" spans="4:22">
      <c r="D1759" s="16"/>
      <c r="E1759" s="86"/>
      <c r="F1759" s="179"/>
      <c r="H1759" s="180"/>
      <c r="I1759" s="180"/>
      <c r="J1759" s="180"/>
      <c r="K1759" s="180"/>
      <c r="L1759" s="180"/>
      <c r="M1759" s="180"/>
      <c r="N1759" s="180"/>
      <c r="O1759" s="180"/>
      <c r="P1759" s="180"/>
      <c r="Q1759" s="180"/>
      <c r="R1759" s="180"/>
      <c r="S1759" s="274"/>
      <c r="T1759" s="180"/>
      <c r="U1759" s="107"/>
      <c r="V1759" s="16"/>
    </row>
    <row r="1760" spans="4:22">
      <c r="D1760" s="16"/>
      <c r="E1760" s="86"/>
      <c r="F1760" s="29"/>
      <c r="H1760" s="323"/>
      <c r="I1760" s="180"/>
      <c r="J1760" s="159"/>
      <c r="K1760" s="180"/>
      <c r="L1760" s="159"/>
      <c r="M1760" s="180"/>
      <c r="N1760" s="159"/>
      <c r="O1760" s="180"/>
      <c r="P1760" s="159"/>
      <c r="Q1760" s="180"/>
      <c r="R1760" s="159"/>
      <c r="S1760" s="159"/>
      <c r="T1760" s="159"/>
      <c r="U1760" s="107"/>
      <c r="V1760" s="16"/>
    </row>
    <row r="1761" spans="4:22" ht="18">
      <c r="D1761" s="16"/>
      <c r="E1761" s="134"/>
      <c r="F1761" s="275" t="s">
        <v>36</v>
      </c>
      <c r="G1761" s="276"/>
      <c r="H1761" s="277">
        <f>AVERAGE(H1634:H1635,H1668:H1672,H1705:H1709,H1742:H1746)</f>
        <v>8913.176470588236</v>
      </c>
      <c r="I1761" s="277"/>
      <c r="J1761" s="277">
        <f>AVERAGE(J1634:J1635,J1668:J1672,J1705:J1709,J1742:J1746)</f>
        <v>2677.9411764705883</v>
      </c>
      <c r="K1761" s="277"/>
      <c r="L1761" s="277">
        <f>AVERAGE(L1634:L1635,L1668:L1672,L1705:L1709,L1742:L1746)</f>
        <v>2301.205882352941</v>
      </c>
      <c r="M1761" s="277" t="e">
        <f>AVERAGE(O1705:O1709,M1742:M1746)</f>
        <v>#DIV/0!</v>
      </c>
      <c r="N1761" s="277">
        <f>AVERAGE(N1634:N1635,N1668:N1672,N1705:N1709,N1742:N1746)</f>
        <v>1992.4117647058824</v>
      </c>
      <c r="O1761" s="277" t="e">
        <f>AVERAGE(Q1705:Q1709,O1742:O1746)</f>
        <v>#DIV/0!</v>
      </c>
      <c r="P1761" s="277">
        <f>AVERAGE(P1634:P1635,P1668:P1672,P1705:P1709,P1742:P1746)</f>
        <v>31248.529411764706</v>
      </c>
      <c r="Q1761" s="277" t="e">
        <f>AVERAGE(S1705:S1709,Q1742:Q1746)</f>
        <v>#DIV/0!</v>
      </c>
      <c r="R1761" s="277">
        <f>AVERAGE(R1634:R1635,R1668:R1672,R1705:R1709,R1742:R1746)</f>
        <v>16130.882352941177</v>
      </c>
      <c r="S1761" s="277" t="e">
        <f>AVERAGE(U1705:U1709,S1742:S1746)</f>
        <v>#DIV/0!</v>
      </c>
      <c r="T1761" s="303">
        <f>AVERAGE(T1634:T1635,T1668:T1672,T1705:T1709,T1742:T1746)</f>
        <v>5.5576941176470589</v>
      </c>
      <c r="U1761" s="135"/>
      <c r="V1761" s="16"/>
    </row>
    <row r="1762" spans="4:22">
      <c r="D1762" s="16"/>
      <c r="E1762" s="1"/>
      <c r="F1762" s="1"/>
      <c r="H1762" s="329"/>
      <c r="I1762" s="139"/>
      <c r="J1762" s="329"/>
      <c r="K1762" s="139"/>
      <c r="L1762" s="329"/>
      <c r="M1762" s="139"/>
      <c r="N1762" s="329"/>
      <c r="O1762" s="139"/>
      <c r="P1762" s="329"/>
      <c r="Q1762" s="139"/>
      <c r="R1762" s="329"/>
      <c r="S1762" s="329"/>
      <c r="T1762" s="329"/>
      <c r="U1762" s="1"/>
      <c r="V1762" s="16"/>
    </row>
    <row r="1763" spans="4:22" ht="15" thickBot="1">
      <c r="D1763" s="16"/>
      <c r="T1763" s="174"/>
      <c r="V1763" s="16"/>
    </row>
    <row r="1764" spans="4:22" ht="15" thickBot="1">
      <c r="D1764" s="16"/>
      <c r="F1764" s="280" t="s">
        <v>42</v>
      </c>
      <c r="G1764" s="281"/>
      <c r="H1764" s="281" t="s">
        <v>3</v>
      </c>
      <c r="I1764" s="281"/>
      <c r="J1764" s="281" t="s">
        <v>11</v>
      </c>
      <c r="K1764" s="281"/>
      <c r="L1764" s="281" t="s">
        <v>12</v>
      </c>
      <c r="M1764" s="281"/>
      <c r="N1764" s="281" t="s">
        <v>13</v>
      </c>
      <c r="O1764" s="281"/>
      <c r="P1764" s="281" t="s">
        <v>14</v>
      </c>
      <c r="Q1764" s="281"/>
      <c r="R1764" s="281" t="s">
        <v>15</v>
      </c>
      <c r="S1764" s="281"/>
      <c r="T1764" s="282" t="s">
        <v>16</v>
      </c>
      <c r="V1764" s="16"/>
    </row>
    <row r="1765" spans="4:22">
      <c r="D1765" s="16"/>
      <c r="E1765" s="1"/>
      <c r="F1765" s="283" t="s">
        <v>19</v>
      </c>
      <c r="G1765" s="284"/>
      <c r="H1765" s="285">
        <f t="shared" ref="H1765:T1765" si="35">H1752</f>
        <v>48.821075776000008</v>
      </c>
      <c r="I1765" s="285">
        <f t="shared" si="35"/>
        <v>0</v>
      </c>
      <c r="J1765" s="285">
        <f t="shared" si="35"/>
        <v>14.727661960000001</v>
      </c>
      <c r="K1765" s="285">
        <f t="shared" si="35"/>
        <v>0</v>
      </c>
      <c r="L1765" s="285">
        <f t="shared" si="35"/>
        <v>12.516594288</v>
      </c>
      <c r="M1765" s="285">
        <f t="shared" si="35"/>
        <v>0</v>
      </c>
      <c r="N1765" s="285">
        <f t="shared" si="35"/>
        <v>10.897483256000001</v>
      </c>
      <c r="O1765" s="285">
        <f t="shared" si="35"/>
        <v>0</v>
      </c>
      <c r="P1765" s="285">
        <f t="shared" si="35"/>
        <v>173.30078744000002</v>
      </c>
      <c r="Q1765" s="285">
        <f t="shared" si="35"/>
        <v>0</v>
      </c>
      <c r="R1765" s="285">
        <f t="shared" si="35"/>
        <v>87.719204320000003</v>
      </c>
      <c r="S1765" s="285">
        <f t="shared" si="35"/>
        <v>0</v>
      </c>
      <c r="T1765" s="310">
        <f t="shared" si="35"/>
        <v>5.4810800000000004</v>
      </c>
      <c r="U1765" s="1"/>
      <c r="V1765" s="16"/>
    </row>
    <row r="1766" spans="4:22" ht="15.6">
      <c r="D1766" s="16"/>
      <c r="E1766" s="1"/>
      <c r="F1766" s="288" t="s">
        <v>41</v>
      </c>
      <c r="G1766" s="289"/>
      <c r="H1766" s="290">
        <f t="shared" ref="H1766:S1766" si="36">H1750</f>
        <v>49.845895638000002</v>
      </c>
      <c r="I1766" s="290">
        <f t="shared" si="36"/>
        <v>0</v>
      </c>
      <c r="J1766" s="290">
        <f t="shared" si="36"/>
        <v>15.307265886</v>
      </c>
      <c r="K1766" s="290">
        <f t="shared" si="36"/>
        <v>0</v>
      </c>
      <c r="L1766" s="290">
        <f t="shared" si="36"/>
        <v>13.373128889999998</v>
      </c>
      <c r="M1766" s="290">
        <f t="shared" si="36"/>
        <v>0</v>
      </c>
      <c r="N1766" s="290">
        <f t="shared" si="36"/>
        <v>11.202013592</v>
      </c>
      <c r="O1766" s="290">
        <f t="shared" si="36"/>
        <v>0</v>
      </c>
      <c r="P1766" s="290">
        <f t="shared" si="36"/>
        <v>178.60939690000001</v>
      </c>
      <c r="Q1766" s="290">
        <f t="shared" si="36"/>
        <v>0</v>
      </c>
      <c r="R1766" s="290">
        <f t="shared" si="36"/>
        <v>90.04628181999999</v>
      </c>
      <c r="S1766" s="290">
        <f t="shared" si="36"/>
        <v>0</v>
      </c>
      <c r="T1766" s="309">
        <f>T1748</f>
        <v>5.4729399999999995</v>
      </c>
      <c r="U1766" s="1"/>
      <c r="V1766" s="16"/>
    </row>
    <row r="1767" spans="4:22" ht="21">
      <c r="D1767" s="16"/>
      <c r="F1767" s="201" t="s">
        <v>45</v>
      </c>
      <c r="G1767" s="201"/>
      <c r="H1767" s="187">
        <f>H1766-H1765</f>
        <v>1.024819861999994</v>
      </c>
      <c r="I1767" s="187"/>
      <c r="J1767" s="187">
        <f>J1766-J1765</f>
        <v>0.57960392599999899</v>
      </c>
      <c r="K1767" s="187"/>
      <c r="L1767" s="187">
        <f>L1766-L1765</f>
        <v>0.8565346019999982</v>
      </c>
      <c r="M1767" s="187"/>
      <c r="N1767" s="187">
        <f>N1766-N1765</f>
        <v>0.30453033599999912</v>
      </c>
      <c r="O1767" s="187"/>
      <c r="P1767" s="187">
        <f>P1766-P1765</f>
        <v>5.3086094599999853</v>
      </c>
      <c r="Q1767" s="187"/>
      <c r="R1767" s="187">
        <f>R1766-R1765</f>
        <v>2.3270774999999873</v>
      </c>
      <c r="S1767" s="187"/>
      <c r="T1767" s="187">
        <f>T1766-T1765</f>
        <v>-8.1400000000009243E-3</v>
      </c>
      <c r="V1767" s="16"/>
    </row>
    <row r="1768" spans="4:22" ht="21">
      <c r="D1768" s="16"/>
      <c r="F1768" s="201"/>
      <c r="G1768" s="201"/>
      <c r="H1768" s="187"/>
      <c r="I1768" s="187"/>
      <c r="J1768" s="187"/>
      <c r="K1768" s="187"/>
      <c r="L1768" s="187"/>
      <c r="M1768" s="187"/>
      <c r="N1768" s="187"/>
      <c r="O1768" s="187"/>
      <c r="P1768" s="187"/>
      <c r="Q1768" s="187"/>
      <c r="R1768" s="187"/>
      <c r="S1768" s="187"/>
      <c r="T1768" s="187"/>
      <c r="V1768" s="16"/>
    </row>
    <row r="1769" spans="4:22">
      <c r="D1769" s="16"/>
      <c r="E1769" s="16"/>
      <c r="F1769" s="231"/>
      <c r="G1769" s="231"/>
      <c r="H1769" s="231"/>
      <c r="I1769" s="231"/>
      <c r="J1769" s="231"/>
      <c r="K1769" s="231"/>
      <c r="L1769" s="231"/>
      <c r="M1769" s="231"/>
      <c r="N1769" s="231"/>
      <c r="O1769" s="231"/>
      <c r="P1769" s="231"/>
      <c r="Q1769" s="231"/>
      <c r="R1769" s="231"/>
      <c r="S1769" s="231"/>
      <c r="T1769" s="232"/>
      <c r="U1769" s="16"/>
      <c r="V1769" s="16"/>
    </row>
    <row r="1773" spans="4:22" ht="15" thickBot="1"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229"/>
      <c r="U1773" s="16"/>
      <c r="V1773" s="16"/>
    </row>
    <row r="1774" spans="4:22">
      <c r="D1774" s="16"/>
      <c r="E1774" s="84"/>
      <c r="F1774" s="85"/>
      <c r="G1774" s="197"/>
      <c r="H1774" s="85"/>
      <c r="I1774" s="197"/>
      <c r="J1774" s="85"/>
      <c r="K1774" s="197"/>
      <c r="L1774" s="85"/>
      <c r="M1774" s="197"/>
      <c r="N1774" s="85"/>
      <c r="O1774" s="197"/>
      <c r="P1774" s="85"/>
      <c r="Q1774" s="197"/>
      <c r="R1774" s="85"/>
      <c r="S1774" s="85"/>
      <c r="T1774" s="85"/>
      <c r="U1774" s="106"/>
      <c r="V1774" s="16"/>
    </row>
    <row r="1775" spans="4:22">
      <c r="D1775" s="16"/>
      <c r="E1775" s="86"/>
      <c r="F1775" s="1"/>
      <c r="H1775" s="1"/>
      <c r="J1775" s="1"/>
      <c r="L1775" s="1"/>
      <c r="N1775" s="1"/>
      <c r="P1775" s="1"/>
      <c r="R1775" s="1"/>
      <c r="T1775" s="1"/>
      <c r="U1775" s="107"/>
      <c r="V1775" s="16"/>
    </row>
    <row r="1776" spans="4:22" ht="34.799999999999997">
      <c r="D1776" s="16"/>
      <c r="E1776" s="86"/>
      <c r="F1776" s="1"/>
      <c r="H1776" s="328" t="s">
        <v>9</v>
      </c>
      <c r="I1776" s="328"/>
      <c r="J1776" s="328"/>
      <c r="K1776" s="328"/>
      <c r="L1776" s="328"/>
      <c r="M1776" s="328"/>
      <c r="N1776" s="328"/>
      <c r="O1776" s="328"/>
      <c r="P1776" s="328"/>
      <c r="Q1776" s="328"/>
      <c r="R1776" s="328"/>
      <c r="S1776" s="328"/>
      <c r="T1776" s="328"/>
      <c r="U1776" s="107"/>
      <c r="V1776" s="16"/>
    </row>
    <row r="1777" spans="4:22">
      <c r="D1777" s="16"/>
      <c r="E1777" s="86"/>
      <c r="F1777" s="1"/>
      <c r="H1777" s="1"/>
      <c r="J1777" s="1"/>
      <c r="L1777" s="1"/>
      <c r="N1777" s="1"/>
      <c r="P1777" s="1"/>
      <c r="R1777" s="1"/>
      <c r="T1777" s="1"/>
      <c r="U1777" s="107"/>
      <c r="V1777" s="16"/>
    </row>
    <row r="1778" spans="4:22">
      <c r="D1778" s="16"/>
      <c r="E1778" s="86"/>
      <c r="F1778" s="253" t="s">
        <v>10</v>
      </c>
      <c r="G1778" s="194"/>
      <c r="H1778" s="239" t="s">
        <v>3</v>
      </c>
      <c r="I1778" s="179"/>
      <c r="J1778" s="94" t="s">
        <v>11</v>
      </c>
      <c r="K1778" s="179"/>
      <c r="L1778" s="31" t="s">
        <v>12</v>
      </c>
      <c r="M1778" s="179"/>
      <c r="N1778" s="32" t="s">
        <v>13</v>
      </c>
      <c r="O1778" s="179"/>
      <c r="P1778" s="238" t="s">
        <v>14</v>
      </c>
      <c r="Q1778" s="179"/>
      <c r="R1778" s="99" t="s">
        <v>15</v>
      </c>
      <c r="S1778" s="29"/>
      <c r="T1778" s="56" t="s">
        <v>16</v>
      </c>
      <c r="U1778" s="107"/>
      <c r="V1778" s="16"/>
    </row>
    <row r="1779" spans="4:22">
      <c r="D1779" s="16"/>
      <c r="E1779" s="86"/>
      <c r="F1779" s="252">
        <v>45530</v>
      </c>
      <c r="G1779" s="244"/>
      <c r="H1779" s="297" t="s">
        <v>29</v>
      </c>
      <c r="I1779" s="246"/>
      <c r="J1779" s="297" t="s">
        <v>29</v>
      </c>
      <c r="K1779" s="246"/>
      <c r="L1779" s="297" t="s">
        <v>29</v>
      </c>
      <c r="M1779" s="246"/>
      <c r="N1779" s="297" t="s">
        <v>29</v>
      </c>
      <c r="O1779" s="246"/>
      <c r="P1779" s="297" t="s">
        <v>29</v>
      </c>
      <c r="Q1779" s="246"/>
      <c r="R1779" s="297" t="s">
        <v>29</v>
      </c>
      <c r="S1779" s="298"/>
      <c r="T1779" s="326">
        <v>5.5263</v>
      </c>
      <c r="U1779" s="107"/>
      <c r="V1779" s="16"/>
    </row>
    <row r="1780" spans="4:22">
      <c r="D1780" s="16"/>
      <c r="E1780" s="86"/>
      <c r="F1780" s="250">
        <f>F1779+1</f>
        <v>45531</v>
      </c>
      <c r="G1780" s="244"/>
      <c r="H1780" s="297">
        <v>9247.5</v>
      </c>
      <c r="I1780" s="246"/>
      <c r="J1780" s="297">
        <v>2885</v>
      </c>
      <c r="K1780" s="246"/>
      <c r="L1780" s="297">
        <v>2520</v>
      </c>
      <c r="M1780" s="246"/>
      <c r="N1780" s="297">
        <v>2095</v>
      </c>
      <c r="O1780" s="246"/>
      <c r="P1780" s="297">
        <v>33085</v>
      </c>
      <c r="Q1780" s="246"/>
      <c r="R1780" s="297">
        <v>16835</v>
      </c>
      <c r="S1780" s="246"/>
      <c r="T1780" s="325">
        <v>5.4920999999999998</v>
      </c>
      <c r="U1780" s="107"/>
      <c r="V1780" s="16"/>
    </row>
    <row r="1781" spans="4:22">
      <c r="D1781" s="16"/>
      <c r="E1781" s="86"/>
      <c r="F1781" s="250">
        <f>F1780+1</f>
        <v>45532</v>
      </c>
      <c r="G1781" s="244"/>
      <c r="H1781" s="248">
        <v>9135.5</v>
      </c>
      <c r="I1781" s="246"/>
      <c r="J1781" s="248">
        <v>2813</v>
      </c>
      <c r="K1781" s="246"/>
      <c r="L1781" s="248">
        <v>2479.5</v>
      </c>
      <c r="M1781" s="246"/>
      <c r="N1781" s="248">
        <v>2045</v>
      </c>
      <c r="O1781" s="246"/>
      <c r="P1781" s="248">
        <v>32475</v>
      </c>
      <c r="Q1781" s="246"/>
      <c r="R1781" s="248">
        <v>16630</v>
      </c>
      <c r="S1781" s="246"/>
      <c r="T1781" s="325">
        <v>5.4969000000000001</v>
      </c>
      <c r="U1781" s="107"/>
      <c r="V1781" s="16"/>
    </row>
    <row r="1782" spans="4:22">
      <c r="D1782" s="16"/>
      <c r="E1782" s="86"/>
      <c r="F1782" s="250">
        <f>F1781+1</f>
        <v>45533</v>
      </c>
      <c r="G1782" s="195"/>
      <c r="H1782" s="248">
        <v>9116</v>
      </c>
      <c r="I1782" s="246"/>
      <c r="J1782" s="248">
        <v>2820</v>
      </c>
      <c r="K1782" s="246"/>
      <c r="L1782" s="248">
        <v>2437.5</v>
      </c>
      <c r="M1782" s="246"/>
      <c r="N1782" s="248">
        <v>2013</v>
      </c>
      <c r="O1782" s="246"/>
      <c r="P1782" s="248">
        <v>32545</v>
      </c>
      <c r="Q1782" s="246"/>
      <c r="R1782" s="248">
        <v>16735</v>
      </c>
      <c r="S1782" s="246"/>
      <c r="T1782" s="325">
        <v>5.5315000000000003</v>
      </c>
      <c r="U1782" s="107"/>
      <c r="V1782" s="16"/>
    </row>
    <row r="1783" spans="4:22">
      <c r="D1783" s="16"/>
      <c r="E1783" s="86"/>
      <c r="F1783" s="251">
        <f>F1782+1</f>
        <v>45534</v>
      </c>
      <c r="G1783" s="195"/>
      <c r="H1783" s="297">
        <v>9215</v>
      </c>
      <c r="I1783" s="246"/>
      <c r="J1783" s="297">
        <v>2862</v>
      </c>
      <c r="K1783" s="246"/>
      <c r="L1783" s="297">
        <v>2463.5</v>
      </c>
      <c r="M1783" s="246"/>
      <c r="N1783" s="297">
        <v>2026.5</v>
      </c>
      <c r="O1783" s="246"/>
      <c r="P1783" s="297">
        <v>32425</v>
      </c>
      <c r="Q1783" s="246"/>
      <c r="R1783" s="297">
        <v>16820</v>
      </c>
      <c r="S1783" s="298"/>
      <c r="T1783" s="326">
        <v>5.6357999999999997</v>
      </c>
      <c r="U1783" s="107"/>
      <c r="V1783" s="16"/>
    </row>
    <row r="1784" spans="4:22">
      <c r="D1784" s="16"/>
      <c r="E1784" s="86"/>
      <c r="F1784" s="1"/>
      <c r="H1784" s="1"/>
      <c r="J1784" s="1"/>
      <c r="L1784" s="1"/>
      <c r="N1784" s="1"/>
      <c r="P1784" s="1"/>
      <c r="R1784" s="1"/>
      <c r="S1784" s="268"/>
      <c r="T1784" s="111"/>
      <c r="U1784" s="107"/>
      <c r="V1784" s="16"/>
    </row>
    <row r="1785" spans="4:22">
      <c r="D1785" s="16"/>
      <c r="E1785" s="86"/>
      <c r="F1785" s="236" t="s">
        <v>17</v>
      </c>
      <c r="G1785" s="263"/>
      <c r="H1785" s="331">
        <f>AVERAGE(H1779:H1783)</f>
        <v>9178.5</v>
      </c>
      <c r="I1785" s="332"/>
      <c r="J1785" s="331">
        <f>AVERAGE(J1779:J1783)</f>
        <v>2845</v>
      </c>
      <c r="K1785" s="332"/>
      <c r="L1785" s="331">
        <f>AVERAGE(L1779:L1783)</f>
        <v>2475.125</v>
      </c>
      <c r="M1785" s="332"/>
      <c r="N1785" s="331">
        <f>AVERAGE(N1779:N1783)</f>
        <v>2044.875</v>
      </c>
      <c r="O1785" s="332"/>
      <c r="P1785" s="331">
        <f>AVERAGE(P1779:P1783)</f>
        <v>32632.5</v>
      </c>
      <c r="Q1785" s="332"/>
      <c r="R1785" s="331">
        <f>AVERAGE(R1779:R1783)</f>
        <v>16755</v>
      </c>
      <c r="S1785" s="333"/>
      <c r="T1785" s="334">
        <f>AVERAGE(T1779:T1783)</f>
        <v>5.5365200000000003</v>
      </c>
      <c r="U1785" s="107"/>
      <c r="V1785" s="16"/>
    </row>
    <row r="1786" spans="4:22">
      <c r="D1786" s="16"/>
      <c r="E1786" s="86"/>
      <c r="F1786" s="21"/>
      <c r="G1786" s="194"/>
      <c r="H1786" s="151"/>
      <c r="I1786" s="214"/>
      <c r="J1786" s="151"/>
      <c r="K1786" s="214"/>
      <c r="L1786" s="151"/>
      <c r="M1786" s="214"/>
      <c r="N1786" s="151"/>
      <c r="O1786" s="214"/>
      <c r="P1786" s="151"/>
      <c r="Q1786" s="214"/>
      <c r="R1786" s="151"/>
      <c r="S1786" s="269"/>
      <c r="T1786" s="254"/>
      <c r="U1786" s="107"/>
      <c r="V1786" s="16"/>
    </row>
    <row r="1787" spans="4:22" ht="15.6">
      <c r="D1787" s="16"/>
      <c r="E1787" s="86"/>
      <c r="F1787" s="237" t="s">
        <v>18</v>
      </c>
      <c r="G1787" s="202"/>
      <c r="H1787" s="235">
        <f>H1785*$T$1785*0.001</f>
        <v>50.816948820000007</v>
      </c>
      <c r="I1787" s="216"/>
      <c r="J1787" s="235">
        <f>J1785*$T$1785*0.001</f>
        <v>15.7513994</v>
      </c>
      <c r="K1787" s="216"/>
      <c r="L1787" s="235">
        <f>L1785*$T$1785*0.001</f>
        <v>13.703579065000001</v>
      </c>
      <c r="M1787" s="216"/>
      <c r="N1787" s="235">
        <f>N1785*$T$1785*0.001</f>
        <v>11.321491335000001</v>
      </c>
      <c r="O1787" s="216"/>
      <c r="P1787" s="235">
        <f>P1785*$T$1785*0.001</f>
        <v>180.67048890000001</v>
      </c>
      <c r="Q1787" s="216"/>
      <c r="R1787" s="235">
        <f>R1785*$T$1785*0.001</f>
        <v>92.764392600000008</v>
      </c>
      <c r="S1787" s="269"/>
      <c r="T1787" s="264"/>
      <c r="U1787" s="107"/>
      <c r="V1787" s="16"/>
    </row>
    <row r="1788" spans="4:22">
      <c r="D1788" s="16"/>
      <c r="E1788" s="86"/>
      <c r="F1788" s="21"/>
      <c r="G1788" s="312"/>
      <c r="H1788" s="254"/>
      <c r="I1788" s="264"/>
      <c r="J1788" s="254"/>
      <c r="K1788" s="264"/>
      <c r="L1788" s="254"/>
      <c r="M1788" s="264"/>
      <c r="N1788" s="254"/>
      <c r="O1788" s="264"/>
      <c r="P1788" s="254"/>
      <c r="Q1788" s="264"/>
      <c r="R1788" s="254"/>
      <c r="S1788" s="269"/>
      <c r="T1788" s="255"/>
      <c r="U1788" s="107"/>
      <c r="V1788" s="16"/>
    </row>
    <row r="1789" spans="4:22">
      <c r="D1789" s="16"/>
      <c r="E1789" s="86"/>
      <c r="F1789" s="256" t="s">
        <v>19</v>
      </c>
      <c r="G1789" s="311"/>
      <c r="H1789" s="257">
        <f>H1750</f>
        <v>49.845895638000002</v>
      </c>
      <c r="I1789" s="265"/>
      <c r="J1789" s="257">
        <f>J1750</f>
        <v>15.307265886</v>
      </c>
      <c r="K1789" s="265"/>
      <c r="L1789" s="257">
        <f>L1750</f>
        <v>13.373128889999998</v>
      </c>
      <c r="M1789" s="265"/>
      <c r="N1789" s="257">
        <f>N1750</f>
        <v>11.202013592</v>
      </c>
      <c r="O1789" s="265"/>
      <c r="P1789" s="257">
        <f>P1750</f>
        <v>178.60939690000001</v>
      </c>
      <c r="Q1789" s="265"/>
      <c r="R1789" s="257">
        <f>R1750</f>
        <v>90.04628181999999</v>
      </c>
      <c r="S1789" s="257">
        <f>U1749</f>
        <v>0</v>
      </c>
      <c r="T1789" s="257">
        <f>T1748</f>
        <v>5.4729399999999995</v>
      </c>
      <c r="U1789" s="107"/>
      <c r="V1789" s="16"/>
    </row>
    <row r="1790" spans="4:22" ht="15" thickBot="1">
      <c r="D1790" s="16"/>
      <c r="E1790" s="86"/>
      <c r="F1790" s="21"/>
      <c r="G1790" s="194"/>
      <c r="H1790" s="254"/>
      <c r="I1790" s="264"/>
      <c r="J1790" s="254"/>
      <c r="K1790" s="264"/>
      <c r="L1790" s="254"/>
      <c r="M1790" s="264"/>
      <c r="N1790" s="254"/>
      <c r="O1790" s="264"/>
      <c r="P1790" s="254"/>
      <c r="Q1790" s="264"/>
      <c r="R1790" s="254"/>
      <c r="S1790" s="270"/>
      <c r="T1790" s="254"/>
      <c r="U1790" s="107"/>
      <c r="V1790" s="16"/>
    </row>
    <row r="1791" spans="4:22" ht="15" thickBot="1">
      <c r="D1791" s="16"/>
      <c r="E1791" s="86"/>
      <c r="F1791" s="259" t="s">
        <v>44</v>
      </c>
      <c r="G1791" s="194"/>
      <c r="H1791" s="260">
        <f>(H1750-H1752)/H1752</f>
        <v>2.0991341253971015E-2</v>
      </c>
      <c r="I1791" s="321"/>
      <c r="J1791" s="260">
        <f>(J1750-J1752)/J1752</f>
        <v>3.9354782013206864E-2</v>
      </c>
      <c r="K1791" s="321"/>
      <c r="L1791" s="260">
        <f>(L1750-L1752)/L1752</f>
        <v>6.84319218384494E-2</v>
      </c>
      <c r="M1791" s="321"/>
      <c r="N1791" s="260">
        <f>(N1750-N1752)/N1752</f>
        <v>2.7945015270597364E-2</v>
      </c>
      <c r="O1791" s="321"/>
      <c r="P1791" s="260">
        <f>(P1750-P1752)/P1752</f>
        <v>3.0632344713597597E-2</v>
      </c>
      <c r="Q1791" s="321"/>
      <c r="R1791" s="260">
        <f>(R1750-R1752)/R1752</f>
        <v>2.6528711905671184E-2</v>
      </c>
      <c r="S1791" s="322"/>
      <c r="T1791" s="260">
        <f>(T1748-T1752)/T1752</f>
        <v>-1.4851087741833587E-3</v>
      </c>
      <c r="U1791" s="107"/>
      <c r="V1791" s="16"/>
    </row>
    <row r="1792" spans="4:22" ht="15" thickBot="1">
      <c r="D1792" s="16"/>
      <c r="E1792" s="86"/>
      <c r="F1792" s="29"/>
      <c r="G1792" s="179"/>
      <c r="H1792" s="327"/>
      <c r="I1792" s="217"/>
      <c r="J1792" s="327"/>
      <c r="K1792" s="217"/>
      <c r="L1792" s="327"/>
      <c r="M1792" s="217"/>
      <c r="N1792" s="327"/>
      <c r="O1792" s="217"/>
      <c r="P1792" s="327"/>
      <c r="Q1792" s="217"/>
      <c r="R1792" s="327"/>
      <c r="S1792" s="271"/>
      <c r="T1792" s="143"/>
      <c r="U1792" s="107"/>
      <c r="V1792" s="16"/>
    </row>
    <row r="1793" spans="4:22" ht="15" thickBot="1">
      <c r="D1793" s="16"/>
      <c r="E1793" s="86"/>
      <c r="F1793" s="176" t="s">
        <v>26</v>
      </c>
      <c r="G1793" s="179"/>
      <c r="H1793" s="177">
        <f>(H1787-H1789)/H1789</f>
        <v>1.9481106108558386E-2</v>
      </c>
      <c r="I1793" s="188"/>
      <c r="J1793" s="177">
        <f>(J1787-J1789)/J1789</f>
        <v>2.9014555395304426E-2</v>
      </c>
      <c r="K1793" s="188"/>
      <c r="L1793" s="177">
        <f>(L1787-L1789)/L1789</f>
        <v>2.4710011973869704E-2</v>
      </c>
      <c r="M1793" s="188"/>
      <c r="N1793" s="177">
        <f>(N1787-N1789)/N1789</f>
        <v>1.0665738085278419E-2</v>
      </c>
      <c r="O1793" s="188"/>
      <c r="P1793" s="177">
        <f>(P1787-P1789)/P1789</f>
        <v>1.1539661606684492E-2</v>
      </c>
      <c r="Q1793" s="188"/>
      <c r="R1793" s="177">
        <f>(R1787-R1789)/R1789</f>
        <v>3.0185708116559944E-2</v>
      </c>
      <c r="S1793" s="272"/>
      <c r="T1793" s="178">
        <f>(T1785-T1789)/T1789</f>
        <v>1.1617156409535069E-2</v>
      </c>
      <c r="U1793" s="107"/>
      <c r="V1793" s="16"/>
    </row>
    <row r="1794" spans="4:22" ht="15" thickBot="1">
      <c r="D1794" s="16"/>
      <c r="E1794" s="86"/>
      <c r="F1794" s="1"/>
      <c r="H1794" s="144"/>
      <c r="I1794" s="215"/>
      <c r="J1794" s="144"/>
      <c r="K1794" s="215"/>
      <c r="L1794" s="144"/>
      <c r="M1794" s="215"/>
      <c r="N1794" s="144"/>
      <c r="O1794" s="215"/>
      <c r="P1794" s="144"/>
      <c r="Q1794" s="215"/>
      <c r="R1794" s="144"/>
      <c r="S1794" s="271"/>
      <c r="T1794" s="144"/>
      <c r="U1794" s="107"/>
      <c r="V1794" s="16"/>
    </row>
    <row r="1795" spans="4:22" ht="21.6" thickBot="1">
      <c r="D1795" s="230"/>
      <c r="E1795" s="183"/>
      <c r="F1795" s="184" t="s">
        <v>40</v>
      </c>
      <c r="G1795" s="182"/>
      <c r="H1795" s="305">
        <f>H1787-H1789</f>
        <v>0.97105318200000568</v>
      </c>
      <c r="I1795" s="306"/>
      <c r="J1795" s="305">
        <f>J1787-J1789</f>
        <v>0.44413351400000067</v>
      </c>
      <c r="K1795" s="306"/>
      <c r="L1795" s="305">
        <f>L1787-L1789</f>
        <v>0.33045017500000284</v>
      </c>
      <c r="M1795" s="306"/>
      <c r="N1795" s="305">
        <f>N1787-N1789</f>
        <v>0.11947774300000091</v>
      </c>
      <c r="O1795" s="306"/>
      <c r="P1795" s="305">
        <f>P1787-P1789</f>
        <v>2.0610920000000021</v>
      </c>
      <c r="Q1795" s="306"/>
      <c r="R1795" s="305">
        <f>R1787-R1789</f>
        <v>2.7181107800000177</v>
      </c>
      <c r="S1795" s="307"/>
      <c r="T1795" s="305">
        <f>T1785-T1789</f>
        <v>6.3580000000000858E-2</v>
      </c>
      <c r="U1795" s="186"/>
      <c r="V1795" s="230"/>
    </row>
    <row r="1796" spans="4:22">
      <c r="D1796" s="16"/>
      <c r="E1796" s="86"/>
      <c r="F1796" s="179"/>
      <c r="H1796" s="180"/>
      <c r="I1796" s="180"/>
      <c r="J1796" s="180"/>
      <c r="K1796" s="180"/>
      <c r="L1796" s="180"/>
      <c r="M1796" s="180"/>
      <c r="N1796" s="180"/>
      <c r="O1796" s="180"/>
      <c r="P1796" s="180"/>
      <c r="Q1796" s="180"/>
      <c r="R1796" s="180"/>
      <c r="S1796" s="274"/>
      <c r="T1796" s="180"/>
      <c r="U1796" s="107"/>
      <c r="V1796" s="16"/>
    </row>
    <row r="1797" spans="4:22">
      <c r="D1797" s="16"/>
      <c r="E1797" s="86"/>
      <c r="F1797" s="29"/>
      <c r="H1797" s="323"/>
      <c r="I1797" s="180"/>
      <c r="J1797" s="159"/>
      <c r="K1797" s="180"/>
      <c r="L1797" s="159"/>
      <c r="M1797" s="180"/>
      <c r="N1797" s="159"/>
      <c r="O1797" s="180"/>
      <c r="P1797" s="159"/>
      <c r="Q1797" s="180"/>
      <c r="R1797" s="159"/>
      <c r="S1797" s="159"/>
      <c r="T1797" s="159"/>
      <c r="U1797" s="107"/>
      <c r="V1797" s="16"/>
    </row>
    <row r="1798" spans="4:22" ht="18">
      <c r="D1798" s="16"/>
      <c r="E1798" s="134"/>
      <c r="F1798" s="275" t="s">
        <v>36</v>
      </c>
      <c r="G1798" s="276"/>
      <c r="H1798" s="277">
        <f>AVERAGE(H1742:H1746,H1779:H1783,H1705:H1709,H1668:H1672,H1634:H1635)</f>
        <v>8963.7142857142862</v>
      </c>
      <c r="I1798" s="277"/>
      <c r="J1798" s="277">
        <f>AVERAGE(J1742:J1746,J1779:J1783,J1705:J1709,J1668:J1672,J1634:J1635)</f>
        <v>2709.7619047619046</v>
      </c>
      <c r="K1798" s="277"/>
      <c r="L1798" s="277">
        <f>AVERAGE(L1742:L1746,L1779:L1783,L1705:L1709,L1668:L1672,L1634:L1635)</f>
        <v>2334.3333333333335</v>
      </c>
      <c r="M1798" s="277" t="e">
        <f>AVERAGE(O1742:O1746,M1779:M1783)</f>
        <v>#DIV/0!</v>
      </c>
      <c r="N1798" s="277">
        <f>AVERAGE(N1742:N1746,N1779:N1783,N1705:N1709,N1668:N1672,N1634:N1635)</f>
        <v>2002.4047619047619</v>
      </c>
      <c r="O1798" s="277" t="e">
        <f>AVERAGE(Q1742:Q1746,O1779:O1783)</f>
        <v>#DIV/0!</v>
      </c>
      <c r="P1798" s="277">
        <f>AVERAGE(P1742:P1746,P1779:P1783,P1705:P1709,P1668:P1672,P1634:P1635)</f>
        <v>31512.142857142859</v>
      </c>
      <c r="Q1798" s="277" t="e">
        <f>AVERAGE(S1742:S1746,Q1779:Q1783)</f>
        <v>#DIV/0!</v>
      </c>
      <c r="R1798" s="277">
        <f>AVERAGE(R1742:R1746,R1779:R1783,R1705:R1709,R1668:R1672,R1634:R1635)</f>
        <v>16249.761904761905</v>
      </c>
      <c r="S1798" s="277" t="e">
        <f>AVERAGE(U1742:U1746,S1779:S1783)</f>
        <v>#DIV/0!</v>
      </c>
      <c r="T1798" s="303">
        <f>AVERAGE(T1742:T1746,T1779:T1783,T1705:T1709,T1668:T1672,T1634:T1635)</f>
        <v>5.5528818181818176</v>
      </c>
      <c r="U1798" s="135"/>
      <c r="V1798" s="16"/>
    </row>
    <row r="1799" spans="4:22">
      <c r="D1799" s="16"/>
      <c r="E1799" s="1"/>
      <c r="F1799" s="1"/>
      <c r="H1799" s="329"/>
      <c r="I1799" s="139"/>
      <c r="J1799" s="329"/>
      <c r="K1799" s="139"/>
      <c r="L1799" s="329"/>
      <c r="M1799" s="139"/>
      <c r="N1799" s="329"/>
      <c r="O1799" s="139"/>
      <c r="P1799" s="329"/>
      <c r="Q1799" s="139"/>
      <c r="R1799" s="329"/>
      <c r="S1799" s="329"/>
      <c r="T1799" s="329"/>
      <c r="U1799" s="1"/>
      <c r="V1799" s="16"/>
    </row>
    <row r="1800" spans="4:22" ht="15" thickBot="1">
      <c r="D1800" s="16"/>
      <c r="T1800" s="174"/>
      <c r="V1800" s="16"/>
    </row>
    <row r="1801" spans="4:22" ht="15" thickBot="1">
      <c r="D1801" s="16"/>
      <c r="F1801" s="280" t="s">
        <v>42</v>
      </c>
      <c r="G1801" s="281"/>
      <c r="H1801" s="281" t="s">
        <v>3</v>
      </c>
      <c r="I1801" s="281"/>
      <c r="J1801" s="281" t="s">
        <v>11</v>
      </c>
      <c r="K1801" s="281"/>
      <c r="L1801" s="281" t="s">
        <v>12</v>
      </c>
      <c r="M1801" s="281"/>
      <c r="N1801" s="281" t="s">
        <v>13</v>
      </c>
      <c r="O1801" s="281"/>
      <c r="P1801" s="281" t="s">
        <v>14</v>
      </c>
      <c r="Q1801" s="281"/>
      <c r="R1801" s="281" t="s">
        <v>15</v>
      </c>
      <c r="S1801" s="281"/>
      <c r="T1801" s="282" t="s">
        <v>16</v>
      </c>
      <c r="V1801" s="16"/>
    </row>
    <row r="1802" spans="4:22">
      <c r="D1802" s="16"/>
      <c r="E1802" s="1"/>
      <c r="F1802" s="283" t="s">
        <v>19</v>
      </c>
      <c r="G1802" s="284"/>
      <c r="H1802" s="285">
        <f t="shared" ref="H1802:T1802" si="37">H1789</f>
        <v>49.845895638000002</v>
      </c>
      <c r="I1802" s="285">
        <f t="shared" si="37"/>
        <v>0</v>
      </c>
      <c r="J1802" s="285">
        <f t="shared" si="37"/>
        <v>15.307265886</v>
      </c>
      <c r="K1802" s="285">
        <f t="shared" si="37"/>
        <v>0</v>
      </c>
      <c r="L1802" s="285">
        <f t="shared" si="37"/>
        <v>13.373128889999998</v>
      </c>
      <c r="M1802" s="285">
        <f t="shared" si="37"/>
        <v>0</v>
      </c>
      <c r="N1802" s="285">
        <f t="shared" si="37"/>
        <v>11.202013592</v>
      </c>
      <c r="O1802" s="285">
        <f t="shared" si="37"/>
        <v>0</v>
      </c>
      <c r="P1802" s="285">
        <f t="shared" si="37"/>
        <v>178.60939690000001</v>
      </c>
      <c r="Q1802" s="285">
        <f t="shared" si="37"/>
        <v>0</v>
      </c>
      <c r="R1802" s="285">
        <f t="shared" si="37"/>
        <v>90.04628181999999</v>
      </c>
      <c r="S1802" s="285">
        <f t="shared" si="37"/>
        <v>0</v>
      </c>
      <c r="T1802" s="310">
        <f t="shared" si="37"/>
        <v>5.4729399999999995</v>
      </c>
      <c r="U1802" s="1"/>
      <c r="V1802" s="16"/>
    </row>
    <row r="1803" spans="4:22" ht="15.6">
      <c r="D1803" s="16"/>
      <c r="E1803" s="1"/>
      <c r="F1803" s="288" t="s">
        <v>41</v>
      </c>
      <c r="G1803" s="289"/>
      <c r="H1803" s="290">
        <f t="shared" ref="H1803:S1803" si="38">H1787</f>
        <v>50.816948820000007</v>
      </c>
      <c r="I1803" s="290">
        <f t="shared" si="38"/>
        <v>0</v>
      </c>
      <c r="J1803" s="290">
        <f t="shared" si="38"/>
        <v>15.7513994</v>
      </c>
      <c r="K1803" s="290">
        <f t="shared" si="38"/>
        <v>0</v>
      </c>
      <c r="L1803" s="290">
        <f t="shared" si="38"/>
        <v>13.703579065000001</v>
      </c>
      <c r="M1803" s="290">
        <f t="shared" si="38"/>
        <v>0</v>
      </c>
      <c r="N1803" s="290">
        <f t="shared" si="38"/>
        <v>11.321491335000001</v>
      </c>
      <c r="O1803" s="290">
        <f t="shared" si="38"/>
        <v>0</v>
      </c>
      <c r="P1803" s="290">
        <f t="shared" si="38"/>
        <v>180.67048890000001</v>
      </c>
      <c r="Q1803" s="290">
        <f t="shared" si="38"/>
        <v>0</v>
      </c>
      <c r="R1803" s="290">
        <f t="shared" si="38"/>
        <v>92.764392600000008</v>
      </c>
      <c r="S1803" s="290">
        <f t="shared" si="38"/>
        <v>0</v>
      </c>
      <c r="T1803" s="309">
        <f>T1785</f>
        <v>5.5365200000000003</v>
      </c>
      <c r="U1803" s="1"/>
      <c r="V1803" s="16"/>
    </row>
    <row r="1804" spans="4:22" ht="21">
      <c r="D1804" s="16"/>
      <c r="F1804" s="201" t="s">
        <v>45</v>
      </c>
      <c r="G1804" s="201"/>
      <c r="H1804" s="187">
        <f>H1803-H1802</f>
        <v>0.97105318200000568</v>
      </c>
      <c r="I1804" s="187"/>
      <c r="J1804" s="187">
        <f>J1803-J1802</f>
        <v>0.44413351400000067</v>
      </c>
      <c r="K1804" s="187"/>
      <c r="L1804" s="187">
        <f>L1803-L1802</f>
        <v>0.33045017500000284</v>
      </c>
      <c r="M1804" s="187"/>
      <c r="N1804" s="187">
        <f>N1803-N1802</f>
        <v>0.11947774300000091</v>
      </c>
      <c r="O1804" s="187"/>
      <c r="P1804" s="187">
        <f>P1803-P1802</f>
        <v>2.0610920000000021</v>
      </c>
      <c r="Q1804" s="187"/>
      <c r="R1804" s="187">
        <f>R1803-R1802</f>
        <v>2.7181107800000177</v>
      </c>
      <c r="S1804" s="187"/>
      <c r="T1804" s="187">
        <f>T1803-T1802</f>
        <v>6.3580000000000858E-2</v>
      </c>
      <c r="V1804" s="16"/>
    </row>
    <row r="1805" spans="4:22" ht="21">
      <c r="D1805" s="16"/>
      <c r="F1805" s="201"/>
      <c r="G1805" s="201"/>
      <c r="H1805" s="187"/>
      <c r="I1805" s="187"/>
      <c r="J1805" s="187"/>
      <c r="K1805" s="187"/>
      <c r="L1805" s="187"/>
      <c r="M1805" s="187"/>
      <c r="N1805" s="187"/>
      <c r="O1805" s="187"/>
      <c r="P1805" s="187"/>
      <c r="Q1805" s="187"/>
      <c r="R1805" s="187"/>
      <c r="S1805" s="187"/>
      <c r="T1805" s="187"/>
      <c r="V1805" s="16"/>
    </row>
    <row r="1806" spans="4:22">
      <c r="D1806" s="16"/>
      <c r="E1806" s="16"/>
      <c r="F1806" s="231"/>
      <c r="G1806" s="231"/>
      <c r="H1806" s="231"/>
      <c r="I1806" s="231"/>
      <c r="J1806" s="231"/>
      <c r="K1806" s="231"/>
      <c r="L1806" s="231"/>
      <c r="M1806" s="231"/>
      <c r="N1806" s="231"/>
      <c r="O1806" s="231"/>
      <c r="P1806" s="231"/>
      <c r="Q1806" s="231"/>
      <c r="R1806" s="231"/>
      <c r="S1806" s="231"/>
      <c r="T1806" s="232"/>
      <c r="U1806" s="16"/>
      <c r="V1806" s="16"/>
    </row>
    <row r="1809" spans="4:22" ht="15" thickBot="1"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229"/>
      <c r="U1809" s="16"/>
      <c r="V1809" s="16"/>
    </row>
    <row r="1810" spans="4:22">
      <c r="D1810" s="16"/>
      <c r="E1810" s="84"/>
      <c r="F1810" s="85"/>
      <c r="G1810" s="197"/>
      <c r="H1810" s="85"/>
      <c r="I1810" s="197"/>
      <c r="J1810" s="85"/>
      <c r="K1810" s="197"/>
      <c r="L1810" s="85"/>
      <c r="M1810" s="197"/>
      <c r="N1810" s="85"/>
      <c r="O1810" s="197"/>
      <c r="P1810" s="85"/>
      <c r="Q1810" s="197"/>
      <c r="R1810" s="85"/>
      <c r="S1810" s="85"/>
      <c r="T1810" s="85"/>
      <c r="U1810" s="106"/>
      <c r="V1810" s="16"/>
    </row>
    <row r="1811" spans="4:22">
      <c r="D1811" s="16"/>
      <c r="E1811" s="86"/>
      <c r="F1811" s="1"/>
      <c r="H1811" s="1"/>
      <c r="J1811" s="1"/>
      <c r="L1811" s="1"/>
      <c r="N1811" s="1"/>
      <c r="P1811" s="1"/>
      <c r="R1811" s="1"/>
      <c r="T1811" s="1"/>
      <c r="U1811" s="107"/>
      <c r="V1811" s="16"/>
    </row>
    <row r="1812" spans="4:22" ht="34.799999999999997">
      <c r="D1812" s="16"/>
      <c r="E1812" s="86"/>
      <c r="F1812" s="1"/>
      <c r="H1812" s="328" t="s">
        <v>9</v>
      </c>
      <c r="I1812" s="328"/>
      <c r="J1812" s="328"/>
      <c r="K1812" s="328"/>
      <c r="L1812" s="328"/>
      <c r="M1812" s="328"/>
      <c r="N1812" s="328"/>
      <c r="O1812" s="328"/>
      <c r="P1812" s="328"/>
      <c r="Q1812" s="328"/>
      <c r="R1812" s="328"/>
      <c r="S1812" s="328"/>
      <c r="T1812" s="328"/>
      <c r="U1812" s="107"/>
      <c r="V1812" s="16"/>
    </row>
    <row r="1813" spans="4:22">
      <c r="D1813" s="16"/>
      <c r="E1813" s="86"/>
      <c r="F1813" s="1"/>
      <c r="H1813" s="1"/>
      <c r="J1813" s="1"/>
      <c r="L1813" s="1"/>
      <c r="N1813" s="1"/>
      <c r="P1813" s="1"/>
      <c r="R1813" s="1"/>
      <c r="T1813" s="1"/>
      <c r="U1813" s="107"/>
      <c r="V1813" s="16"/>
    </row>
    <row r="1814" spans="4:22">
      <c r="D1814" s="16"/>
      <c r="E1814" s="86"/>
      <c r="F1814" s="253" t="s">
        <v>10</v>
      </c>
      <c r="G1814" s="194"/>
      <c r="H1814" s="239" t="s">
        <v>3</v>
      </c>
      <c r="I1814" s="179"/>
      <c r="J1814" s="94" t="s">
        <v>11</v>
      </c>
      <c r="K1814" s="179"/>
      <c r="L1814" s="31" t="s">
        <v>12</v>
      </c>
      <c r="M1814" s="179"/>
      <c r="N1814" s="32" t="s">
        <v>13</v>
      </c>
      <c r="O1814" s="179"/>
      <c r="P1814" s="238" t="s">
        <v>14</v>
      </c>
      <c r="Q1814" s="179"/>
      <c r="R1814" s="99" t="s">
        <v>15</v>
      </c>
      <c r="S1814" s="29"/>
      <c r="T1814" s="56" t="s">
        <v>16</v>
      </c>
      <c r="U1814" s="107"/>
      <c r="V1814" s="16"/>
    </row>
    <row r="1815" spans="4:22">
      <c r="D1815" s="16"/>
      <c r="E1815" s="86"/>
      <c r="F1815" s="252">
        <v>45537</v>
      </c>
      <c r="G1815" s="244"/>
      <c r="H1815" s="297">
        <v>9034</v>
      </c>
      <c r="I1815" s="246"/>
      <c r="J1815" s="297">
        <v>2778</v>
      </c>
      <c r="K1815" s="246"/>
      <c r="L1815" s="297">
        <v>2390.5</v>
      </c>
      <c r="M1815" s="246"/>
      <c r="N1815" s="297">
        <v>2020</v>
      </c>
      <c r="O1815" s="246"/>
      <c r="P1815" s="297">
        <v>31300</v>
      </c>
      <c r="Q1815" s="246"/>
      <c r="R1815" s="297">
        <v>16445</v>
      </c>
      <c r="S1815" s="298"/>
      <c r="T1815" s="326">
        <v>5.6562000000000001</v>
      </c>
      <c r="U1815" s="107"/>
      <c r="V1815" s="16"/>
    </row>
    <row r="1816" spans="4:22">
      <c r="D1816" s="16"/>
      <c r="E1816" s="86"/>
      <c r="F1816" s="250">
        <f>F1815+1</f>
        <v>45538</v>
      </c>
      <c r="G1816" s="244"/>
      <c r="H1816" s="297">
        <v>8856</v>
      </c>
      <c r="I1816" s="246"/>
      <c r="J1816" s="297">
        <v>2750</v>
      </c>
      <c r="K1816" s="246"/>
      <c r="L1816" s="297">
        <v>2382</v>
      </c>
      <c r="M1816" s="246"/>
      <c r="N1816" s="297">
        <v>2006</v>
      </c>
      <c r="O1816" s="246"/>
      <c r="P1816" s="297">
        <v>30875</v>
      </c>
      <c r="Q1816" s="246"/>
      <c r="R1816" s="297">
        <v>16285</v>
      </c>
      <c r="S1816" s="246"/>
      <c r="T1816" s="325">
        <v>5.6230000000000002</v>
      </c>
      <c r="U1816" s="107"/>
      <c r="V1816" s="16"/>
    </row>
    <row r="1817" spans="4:22">
      <c r="D1817" s="16"/>
      <c r="E1817" s="86"/>
      <c r="F1817" s="250">
        <f>F1816+1</f>
        <v>45539</v>
      </c>
      <c r="G1817" s="244"/>
      <c r="H1817" s="248">
        <v>8830.5</v>
      </c>
      <c r="I1817" s="246"/>
      <c r="J1817" s="248">
        <v>2733.5</v>
      </c>
      <c r="K1817" s="246"/>
      <c r="L1817" s="248">
        <v>2367.5</v>
      </c>
      <c r="M1817" s="246"/>
      <c r="N1817" s="248">
        <v>1989</v>
      </c>
      <c r="O1817" s="246"/>
      <c r="P1817" s="248">
        <v>30200</v>
      </c>
      <c r="Q1817" s="246"/>
      <c r="R1817" s="248">
        <v>16030</v>
      </c>
      <c r="S1817" s="246"/>
      <c r="T1817" s="325">
        <v>5.6223999999999998</v>
      </c>
      <c r="U1817" s="107"/>
      <c r="V1817" s="16"/>
    </row>
    <row r="1818" spans="4:22">
      <c r="D1818" s="16"/>
      <c r="E1818" s="86"/>
      <c r="F1818" s="250">
        <f>F1817+1</f>
        <v>45540</v>
      </c>
      <c r="G1818" s="195"/>
      <c r="H1818" s="248">
        <v>8915</v>
      </c>
      <c r="I1818" s="246"/>
      <c r="J1818" s="248">
        <v>2687.5</v>
      </c>
      <c r="K1818" s="246"/>
      <c r="L1818" s="248">
        <v>2366</v>
      </c>
      <c r="M1818" s="246"/>
      <c r="N1818" s="248">
        <v>1977</v>
      </c>
      <c r="O1818" s="246"/>
      <c r="P1818" s="248">
        <v>30300</v>
      </c>
      <c r="Q1818" s="246"/>
      <c r="R1818" s="248">
        <v>15770</v>
      </c>
      <c r="S1818" s="246"/>
      <c r="T1818" s="325">
        <v>5.6359000000000004</v>
      </c>
      <c r="U1818" s="107"/>
      <c r="V1818" s="16"/>
    </row>
    <row r="1819" spans="4:22">
      <c r="D1819" s="16"/>
      <c r="E1819" s="86"/>
      <c r="F1819" s="251">
        <f>F1818+1</f>
        <v>45541</v>
      </c>
      <c r="G1819" s="195"/>
      <c r="H1819" s="297">
        <v>9013</v>
      </c>
      <c r="I1819" s="246"/>
      <c r="J1819" s="297">
        <v>2714.5</v>
      </c>
      <c r="K1819" s="246"/>
      <c r="L1819" s="297">
        <v>2368</v>
      </c>
      <c r="M1819" s="246"/>
      <c r="N1819" s="297">
        <v>1953</v>
      </c>
      <c r="O1819" s="246"/>
      <c r="P1819" s="297">
        <v>31500</v>
      </c>
      <c r="Q1819" s="246"/>
      <c r="R1819" s="297">
        <v>15830</v>
      </c>
      <c r="S1819" s="298"/>
      <c r="T1819" s="326">
        <v>5.6048999999999998</v>
      </c>
      <c r="U1819" s="107"/>
      <c r="V1819" s="16"/>
    </row>
    <row r="1820" spans="4:22">
      <c r="D1820" s="16"/>
      <c r="E1820" s="86"/>
      <c r="F1820" s="1"/>
      <c r="H1820" s="1"/>
      <c r="J1820" s="1"/>
      <c r="L1820" s="1"/>
      <c r="N1820" s="1"/>
      <c r="P1820" s="1"/>
      <c r="R1820" s="1"/>
      <c r="S1820" s="268"/>
      <c r="T1820" s="111"/>
      <c r="U1820" s="107"/>
      <c r="V1820" s="16"/>
    </row>
    <row r="1821" spans="4:22">
      <c r="D1821" s="16"/>
      <c r="E1821" s="86"/>
      <c r="F1821" s="236" t="s">
        <v>17</v>
      </c>
      <c r="G1821" s="263"/>
      <c r="H1821" s="331">
        <f>AVERAGE(H1815:H1819)</f>
        <v>8929.7000000000007</v>
      </c>
      <c r="I1821" s="332"/>
      <c r="J1821" s="331">
        <f>AVERAGE(J1815:J1819)</f>
        <v>2732.7</v>
      </c>
      <c r="K1821" s="332"/>
      <c r="L1821" s="331">
        <f>AVERAGE(L1815:L1819)</f>
        <v>2374.8000000000002</v>
      </c>
      <c r="M1821" s="332"/>
      <c r="N1821" s="331">
        <f>AVERAGE(N1815:N1819)</f>
        <v>1989</v>
      </c>
      <c r="O1821" s="332"/>
      <c r="P1821" s="331">
        <f>AVERAGE(P1815:P1819)</f>
        <v>30835</v>
      </c>
      <c r="Q1821" s="332"/>
      <c r="R1821" s="331">
        <f>AVERAGE(R1815:R1819)</f>
        <v>16072</v>
      </c>
      <c r="S1821" s="333"/>
      <c r="T1821" s="334">
        <f>AVERAGE(T1815:T1819)</f>
        <v>5.6284799999999997</v>
      </c>
      <c r="U1821" s="107"/>
      <c r="V1821" s="16"/>
    </row>
    <row r="1822" spans="4:22">
      <c r="D1822" s="16"/>
      <c r="E1822" s="86"/>
      <c r="F1822" s="21"/>
      <c r="G1822" s="194"/>
      <c r="H1822" s="151"/>
      <c r="I1822" s="214"/>
      <c r="J1822" s="151"/>
      <c r="K1822" s="214"/>
      <c r="L1822" s="151"/>
      <c r="M1822" s="214"/>
      <c r="N1822" s="151"/>
      <c r="O1822" s="214"/>
      <c r="P1822" s="151"/>
      <c r="Q1822" s="214"/>
      <c r="R1822" s="151"/>
      <c r="S1822" s="269"/>
      <c r="T1822" s="254"/>
      <c r="U1822" s="107"/>
      <c r="V1822" s="16"/>
    </row>
    <row r="1823" spans="4:22" ht="15.6">
      <c r="D1823" s="16"/>
      <c r="E1823" s="86"/>
      <c r="F1823" s="237" t="s">
        <v>18</v>
      </c>
      <c r="G1823" s="202"/>
      <c r="H1823" s="235">
        <f>H1821*$T$1821*0.001</f>
        <v>50.260637856000002</v>
      </c>
      <c r="I1823" s="216"/>
      <c r="J1823" s="235">
        <f>J1821*$T$1821*0.001</f>
        <v>15.380947295999999</v>
      </c>
      <c r="K1823" s="216"/>
      <c r="L1823" s="235">
        <f>L1821*$T$1821*0.001</f>
        <v>13.366514304000001</v>
      </c>
      <c r="M1823" s="216"/>
      <c r="N1823" s="235">
        <f>N1821*$T$1821*0.001</f>
        <v>11.195046720000001</v>
      </c>
      <c r="O1823" s="216"/>
      <c r="P1823" s="235">
        <f>P1821*$T$1821*0.001</f>
        <v>173.55418080000001</v>
      </c>
      <c r="Q1823" s="216"/>
      <c r="R1823" s="235">
        <f>R1821*$T$1821*0.001</f>
        <v>90.460930559999994</v>
      </c>
      <c r="S1823" s="269"/>
      <c r="T1823" s="264"/>
      <c r="U1823" s="107"/>
      <c r="V1823" s="16"/>
    </row>
    <row r="1824" spans="4:22">
      <c r="D1824" s="16"/>
      <c r="E1824" s="86"/>
      <c r="F1824" s="21"/>
      <c r="G1824" s="312"/>
      <c r="H1824" s="254"/>
      <c r="I1824" s="264"/>
      <c r="J1824" s="254"/>
      <c r="K1824" s="264"/>
      <c r="L1824" s="254"/>
      <c r="M1824" s="264"/>
      <c r="N1824" s="254"/>
      <c r="O1824" s="264"/>
      <c r="P1824" s="254"/>
      <c r="Q1824" s="264"/>
      <c r="R1824" s="254"/>
      <c r="S1824" s="269"/>
      <c r="T1824" s="255"/>
      <c r="U1824" s="107"/>
      <c r="V1824" s="16"/>
    </row>
    <row r="1825" spans="4:22">
      <c r="D1825" s="16"/>
      <c r="E1825" s="86"/>
      <c r="F1825" s="256" t="s">
        <v>19</v>
      </c>
      <c r="G1825" s="311"/>
      <c r="H1825" s="257">
        <f>H1787</f>
        <v>50.816948820000007</v>
      </c>
      <c r="I1825" s="265"/>
      <c r="J1825" s="257">
        <f>J1787</f>
        <v>15.7513994</v>
      </c>
      <c r="K1825" s="265"/>
      <c r="L1825" s="257">
        <f>L1787</f>
        <v>13.703579065000001</v>
      </c>
      <c r="M1825" s="265"/>
      <c r="N1825" s="257">
        <f>N1787</f>
        <v>11.321491335000001</v>
      </c>
      <c r="O1825" s="265"/>
      <c r="P1825" s="257">
        <f>P1787</f>
        <v>180.67048890000001</v>
      </c>
      <c r="Q1825" s="265"/>
      <c r="R1825" s="257">
        <f>R1787</f>
        <v>92.764392600000008</v>
      </c>
      <c r="S1825" s="257">
        <f>U1785</f>
        <v>0</v>
      </c>
      <c r="T1825" s="258">
        <f>T1785</f>
        <v>5.5365200000000003</v>
      </c>
      <c r="U1825" s="107"/>
      <c r="V1825" s="16"/>
    </row>
    <row r="1826" spans="4:22" ht="15" thickBot="1">
      <c r="D1826" s="16"/>
      <c r="E1826" s="86"/>
      <c r="F1826" s="21"/>
      <c r="G1826" s="194"/>
      <c r="H1826" s="254"/>
      <c r="I1826" s="264"/>
      <c r="J1826" s="254"/>
      <c r="K1826" s="264"/>
      <c r="L1826" s="254"/>
      <c r="M1826" s="264"/>
      <c r="N1826" s="254"/>
      <c r="O1826" s="264"/>
      <c r="P1826" s="254"/>
      <c r="Q1826" s="264"/>
      <c r="R1826" s="254"/>
      <c r="S1826" s="270"/>
      <c r="T1826" s="254"/>
      <c r="U1826" s="107"/>
      <c r="V1826" s="16"/>
    </row>
    <row r="1827" spans="4:22" ht="15" thickBot="1">
      <c r="D1827" s="16"/>
      <c r="E1827" s="86"/>
      <c r="F1827" s="259" t="s">
        <v>44</v>
      </c>
      <c r="G1827" s="194"/>
      <c r="H1827" s="260">
        <f>(H1787-H1789)/H1789</f>
        <v>1.9481106108558386E-2</v>
      </c>
      <c r="I1827" s="321"/>
      <c r="J1827" s="260">
        <f>(J1787-J1789)/J1789</f>
        <v>2.9014555395304426E-2</v>
      </c>
      <c r="K1827" s="321"/>
      <c r="L1827" s="260">
        <f>(L1787-L1789)/L1789</f>
        <v>2.4710011973869704E-2</v>
      </c>
      <c r="M1827" s="321"/>
      <c r="N1827" s="260">
        <f>(N1787-N1789)/N1789</f>
        <v>1.0665738085278419E-2</v>
      </c>
      <c r="O1827" s="321"/>
      <c r="P1827" s="260">
        <f>(P1787-P1789)/P1789</f>
        <v>1.1539661606684492E-2</v>
      </c>
      <c r="Q1827" s="321"/>
      <c r="R1827" s="260">
        <f>(R1787-R1789)/R1789</f>
        <v>3.0185708116559944E-2</v>
      </c>
      <c r="S1827" s="322"/>
      <c r="T1827" s="260">
        <f>(T1785-T1789)/T1789</f>
        <v>1.1617156409535069E-2</v>
      </c>
      <c r="U1827" s="107"/>
      <c r="V1827" s="16"/>
    </row>
    <row r="1828" spans="4:22" ht="15" thickBot="1">
      <c r="D1828" s="16"/>
      <c r="E1828" s="86"/>
      <c r="F1828" s="29"/>
      <c r="G1828" s="179"/>
      <c r="H1828" s="327"/>
      <c r="I1828" s="217"/>
      <c r="J1828" s="327"/>
      <c r="K1828" s="217"/>
      <c r="L1828" s="327"/>
      <c r="M1828" s="217"/>
      <c r="N1828" s="327"/>
      <c r="O1828" s="217"/>
      <c r="P1828" s="327"/>
      <c r="Q1828" s="217"/>
      <c r="R1828" s="327"/>
      <c r="S1828" s="271"/>
      <c r="T1828" s="143"/>
      <c r="U1828" s="107"/>
      <c r="V1828" s="16"/>
    </row>
    <row r="1829" spans="4:22" ht="15" thickBot="1">
      <c r="D1829" s="16"/>
      <c r="E1829" s="86"/>
      <c r="F1829" s="176" t="s">
        <v>26</v>
      </c>
      <c r="G1829" s="179"/>
      <c r="H1829" s="177">
        <f>(H1823-H1825)/H1825</f>
        <v>-1.0947350774060206E-2</v>
      </c>
      <c r="I1829" s="188"/>
      <c r="J1829" s="177">
        <f>(J1823-J1825)/J1825</f>
        <v>-2.3518678854654761E-2</v>
      </c>
      <c r="K1829" s="188"/>
      <c r="L1829" s="177">
        <f>(L1823-L1825)/L1825</f>
        <v>-2.4596841409182658E-2</v>
      </c>
      <c r="M1829" s="188"/>
      <c r="N1829" s="177">
        <f>(N1823-N1825)/N1825</f>
        <v>-1.1168547610781744E-2</v>
      </c>
      <c r="O1829" s="188"/>
      <c r="P1829" s="177">
        <f>(P1823-P1825)/P1825</f>
        <v>-3.9388325914913695E-2</v>
      </c>
      <c r="Q1829" s="188"/>
      <c r="R1829" s="177">
        <f>(R1823-R1825)/R1825</f>
        <v>-2.4831317011178418E-2</v>
      </c>
      <c r="S1829" s="272"/>
      <c r="T1829" s="178">
        <f>(T1821-T1825)/T1825</f>
        <v>1.660971151553672E-2</v>
      </c>
      <c r="U1829" s="107"/>
      <c r="V1829" s="16"/>
    </row>
    <row r="1830" spans="4:22" ht="15" thickBot="1">
      <c r="D1830" s="16"/>
      <c r="E1830" s="86"/>
      <c r="F1830" s="1"/>
      <c r="H1830" s="144"/>
      <c r="I1830" s="215"/>
      <c r="J1830" s="144"/>
      <c r="K1830" s="215"/>
      <c r="L1830" s="144"/>
      <c r="M1830" s="215"/>
      <c r="N1830" s="144"/>
      <c r="O1830" s="215"/>
      <c r="P1830" s="144"/>
      <c r="Q1830" s="215"/>
      <c r="R1830" s="144"/>
      <c r="S1830" s="271"/>
      <c r="T1830" s="144"/>
      <c r="U1830" s="107"/>
      <c r="V1830" s="16"/>
    </row>
    <row r="1831" spans="4:22" ht="21.6" thickBot="1">
      <c r="D1831" s="230"/>
      <c r="E1831" s="183"/>
      <c r="F1831" s="184" t="s">
        <v>40</v>
      </c>
      <c r="G1831" s="182"/>
      <c r="H1831" s="305">
        <f>H1823-H1825</f>
        <v>-0.55631096400000501</v>
      </c>
      <c r="I1831" s="306"/>
      <c r="J1831" s="305">
        <f>J1823-J1825</f>
        <v>-0.37045210400000173</v>
      </c>
      <c r="K1831" s="306"/>
      <c r="L1831" s="305">
        <f>L1823-L1825</f>
        <v>-0.3370647610000006</v>
      </c>
      <c r="M1831" s="306"/>
      <c r="N1831" s="305">
        <f>N1823-N1825</f>
        <v>-0.12644461500000048</v>
      </c>
      <c r="O1831" s="306"/>
      <c r="P1831" s="305">
        <f>P1823-P1825</f>
        <v>-7.1163080999999977</v>
      </c>
      <c r="Q1831" s="306"/>
      <c r="R1831" s="305">
        <f>R1823-R1825</f>
        <v>-2.3034620400000136</v>
      </c>
      <c r="S1831" s="307"/>
      <c r="T1831" s="305">
        <f>T1821-T1825</f>
        <v>9.1959999999999376E-2</v>
      </c>
      <c r="U1831" s="186"/>
      <c r="V1831" s="230"/>
    </row>
    <row r="1832" spans="4:22">
      <c r="D1832" s="16"/>
      <c r="E1832" s="86"/>
      <c r="F1832" s="179"/>
      <c r="H1832" s="180"/>
      <c r="I1832" s="180"/>
      <c r="J1832" s="180"/>
      <c r="K1832" s="180"/>
      <c r="L1832" s="180"/>
      <c r="M1832" s="180"/>
      <c r="N1832" s="180"/>
      <c r="O1832" s="180"/>
      <c r="P1832" s="180"/>
      <c r="Q1832" s="180"/>
      <c r="R1832" s="180"/>
      <c r="S1832" s="274"/>
      <c r="T1832" s="180"/>
      <c r="U1832" s="107"/>
      <c r="V1832" s="16"/>
    </row>
    <row r="1833" spans="4:22">
      <c r="D1833" s="16"/>
      <c r="E1833" s="86"/>
      <c r="F1833" s="29"/>
      <c r="H1833" s="323"/>
      <c r="I1833" s="180"/>
      <c r="J1833" s="159"/>
      <c r="K1833" s="180"/>
      <c r="L1833" s="159"/>
      <c r="M1833" s="180"/>
      <c r="N1833" s="159"/>
      <c r="O1833" s="180"/>
      <c r="P1833" s="159"/>
      <c r="Q1833" s="180"/>
      <c r="R1833" s="159"/>
      <c r="S1833" s="159"/>
      <c r="T1833" s="159"/>
      <c r="U1833" s="107"/>
      <c r="V1833" s="16"/>
    </row>
    <row r="1834" spans="4:22" ht="18">
      <c r="D1834" s="16"/>
      <c r="E1834" s="134"/>
      <c r="F1834" s="275" t="s">
        <v>36</v>
      </c>
      <c r="G1834" s="276"/>
      <c r="H1834" s="277">
        <f>AVERAGE(H1815:H1819)</f>
        <v>8929.7000000000007</v>
      </c>
      <c r="I1834" s="277"/>
      <c r="J1834" s="277">
        <f>AVERAGE(J1815:J1819)</f>
        <v>2732.7</v>
      </c>
      <c r="K1834" s="277"/>
      <c r="L1834" s="277">
        <f>AVERAGE(L1815:L1819)</f>
        <v>2374.8000000000002</v>
      </c>
      <c r="M1834" s="277" t="e">
        <f>AVERAGE(O1778:O1782,M1815:M1819)</f>
        <v>#DIV/0!</v>
      </c>
      <c r="N1834" s="277">
        <f>AVERAGE(N1815:N1819)</f>
        <v>1989</v>
      </c>
      <c r="O1834" s="277" t="e">
        <f>AVERAGE(Q1778:Q1782,O1815:O1819)</f>
        <v>#DIV/0!</v>
      </c>
      <c r="P1834" s="277">
        <f>AVERAGE(P1815:P1819)</f>
        <v>30835</v>
      </c>
      <c r="Q1834" s="277" t="e">
        <f>AVERAGE(S1778:S1782,Q1815:Q1819)</f>
        <v>#DIV/0!</v>
      </c>
      <c r="R1834" s="277">
        <f>AVERAGE(R1815:R1819)</f>
        <v>16072</v>
      </c>
      <c r="S1834" s="277" t="e">
        <f>AVERAGE(U1778:U1782,S1815:S1819)</f>
        <v>#DIV/0!</v>
      </c>
      <c r="T1834" s="303">
        <f>AVERAGE(T1815:T1819)</f>
        <v>5.6284799999999997</v>
      </c>
      <c r="U1834" s="135"/>
      <c r="V1834" s="16"/>
    </row>
    <row r="1835" spans="4:22">
      <c r="D1835" s="16"/>
      <c r="E1835" s="1"/>
      <c r="F1835" s="1"/>
      <c r="H1835" s="329"/>
      <c r="I1835" s="139"/>
      <c r="J1835" s="329"/>
      <c r="K1835" s="139"/>
      <c r="L1835" s="329"/>
      <c r="M1835" s="139"/>
      <c r="N1835" s="329"/>
      <c r="O1835" s="139"/>
      <c r="P1835" s="329"/>
      <c r="Q1835" s="139"/>
      <c r="R1835" s="329"/>
      <c r="S1835" s="329"/>
      <c r="T1835" s="329"/>
      <c r="U1835" s="1"/>
      <c r="V1835" s="16"/>
    </row>
    <row r="1836" spans="4:22" ht="15" thickBot="1">
      <c r="D1836" s="16"/>
      <c r="T1836" s="174"/>
      <c r="V1836" s="16"/>
    </row>
    <row r="1837" spans="4:22" ht="15" thickBot="1">
      <c r="D1837" s="16"/>
      <c r="F1837" s="280" t="s">
        <v>42</v>
      </c>
      <c r="G1837" s="281"/>
      <c r="H1837" s="281" t="s">
        <v>3</v>
      </c>
      <c r="I1837" s="281"/>
      <c r="J1837" s="281" t="s">
        <v>11</v>
      </c>
      <c r="K1837" s="281"/>
      <c r="L1837" s="281" t="s">
        <v>12</v>
      </c>
      <c r="M1837" s="281"/>
      <c r="N1837" s="281" t="s">
        <v>13</v>
      </c>
      <c r="O1837" s="281"/>
      <c r="P1837" s="281" t="s">
        <v>14</v>
      </c>
      <c r="Q1837" s="281"/>
      <c r="R1837" s="281" t="s">
        <v>15</v>
      </c>
      <c r="S1837" s="281"/>
      <c r="T1837" s="282" t="s">
        <v>16</v>
      </c>
      <c r="V1837" s="16"/>
    </row>
    <row r="1838" spans="4:22">
      <c r="D1838" s="16"/>
      <c r="E1838" s="1"/>
      <c r="F1838" s="283" t="s">
        <v>19</v>
      </c>
      <c r="G1838" s="284"/>
      <c r="H1838" s="285">
        <f t="shared" ref="H1838:T1838" si="39">H1825</f>
        <v>50.816948820000007</v>
      </c>
      <c r="I1838" s="285">
        <f t="shared" si="39"/>
        <v>0</v>
      </c>
      <c r="J1838" s="285">
        <f t="shared" si="39"/>
        <v>15.7513994</v>
      </c>
      <c r="K1838" s="285">
        <f t="shared" si="39"/>
        <v>0</v>
      </c>
      <c r="L1838" s="285">
        <f t="shared" si="39"/>
        <v>13.703579065000001</v>
      </c>
      <c r="M1838" s="285">
        <f t="shared" si="39"/>
        <v>0</v>
      </c>
      <c r="N1838" s="285">
        <f t="shared" si="39"/>
        <v>11.321491335000001</v>
      </c>
      <c r="O1838" s="285">
        <f t="shared" si="39"/>
        <v>0</v>
      </c>
      <c r="P1838" s="285">
        <f t="shared" si="39"/>
        <v>180.67048890000001</v>
      </c>
      <c r="Q1838" s="285">
        <f t="shared" si="39"/>
        <v>0</v>
      </c>
      <c r="R1838" s="285">
        <f t="shared" si="39"/>
        <v>92.764392600000008</v>
      </c>
      <c r="S1838" s="285">
        <f t="shared" si="39"/>
        <v>0</v>
      </c>
      <c r="T1838" s="310">
        <f t="shared" si="39"/>
        <v>5.5365200000000003</v>
      </c>
      <c r="U1838" s="1"/>
      <c r="V1838" s="16"/>
    </row>
    <row r="1839" spans="4:22" ht="15.6">
      <c r="D1839" s="16"/>
      <c r="E1839" s="1"/>
      <c r="F1839" s="288" t="s">
        <v>41</v>
      </c>
      <c r="G1839" s="289"/>
      <c r="H1839" s="290">
        <f t="shared" ref="H1839:S1839" si="40">H1823</f>
        <v>50.260637856000002</v>
      </c>
      <c r="I1839" s="290">
        <f t="shared" si="40"/>
        <v>0</v>
      </c>
      <c r="J1839" s="290">
        <f t="shared" si="40"/>
        <v>15.380947295999999</v>
      </c>
      <c r="K1839" s="290">
        <f t="shared" si="40"/>
        <v>0</v>
      </c>
      <c r="L1839" s="290">
        <f t="shared" si="40"/>
        <v>13.366514304000001</v>
      </c>
      <c r="M1839" s="290">
        <f t="shared" si="40"/>
        <v>0</v>
      </c>
      <c r="N1839" s="290">
        <f t="shared" si="40"/>
        <v>11.195046720000001</v>
      </c>
      <c r="O1839" s="290">
        <f t="shared" si="40"/>
        <v>0</v>
      </c>
      <c r="P1839" s="290">
        <f t="shared" si="40"/>
        <v>173.55418080000001</v>
      </c>
      <c r="Q1839" s="290">
        <f t="shared" si="40"/>
        <v>0</v>
      </c>
      <c r="R1839" s="290">
        <f t="shared" si="40"/>
        <v>90.460930559999994</v>
      </c>
      <c r="S1839" s="290">
        <f t="shared" si="40"/>
        <v>0</v>
      </c>
      <c r="T1839" s="309">
        <f>T1821</f>
        <v>5.6284799999999997</v>
      </c>
      <c r="U1839" s="1"/>
      <c r="V1839" s="16"/>
    </row>
    <row r="1840" spans="4:22" ht="21">
      <c r="D1840" s="16"/>
      <c r="F1840" s="201" t="s">
        <v>45</v>
      </c>
      <c r="G1840" s="201"/>
      <c r="H1840" s="187">
        <f>H1839-H1838</f>
        <v>-0.55631096400000501</v>
      </c>
      <c r="I1840" s="187"/>
      <c r="J1840" s="187">
        <f>J1839-J1838</f>
        <v>-0.37045210400000173</v>
      </c>
      <c r="K1840" s="187"/>
      <c r="L1840" s="187">
        <f>L1839-L1838</f>
        <v>-0.3370647610000006</v>
      </c>
      <c r="M1840" s="187"/>
      <c r="N1840" s="187">
        <f>N1839-N1838</f>
        <v>-0.12644461500000048</v>
      </c>
      <c r="O1840" s="187"/>
      <c r="P1840" s="187">
        <f>P1839-P1838</f>
        <v>-7.1163080999999977</v>
      </c>
      <c r="Q1840" s="187"/>
      <c r="R1840" s="187">
        <f>R1839-R1838</f>
        <v>-2.3034620400000136</v>
      </c>
      <c r="S1840" s="187"/>
      <c r="T1840" s="187">
        <f>T1839-T1838</f>
        <v>9.1959999999999376E-2</v>
      </c>
      <c r="V1840" s="16"/>
    </row>
    <row r="1841" spans="4:22" ht="21">
      <c r="D1841" s="16"/>
      <c r="F1841" s="201"/>
      <c r="G1841" s="201"/>
      <c r="H1841" s="187"/>
      <c r="I1841" s="187"/>
      <c r="J1841" s="187"/>
      <c r="K1841" s="187"/>
      <c r="L1841" s="187"/>
      <c r="M1841" s="187"/>
      <c r="N1841" s="187"/>
      <c r="O1841" s="187"/>
      <c r="P1841" s="187"/>
      <c r="Q1841" s="187"/>
      <c r="R1841" s="187"/>
      <c r="S1841" s="187"/>
      <c r="T1841" s="187"/>
      <c r="V1841" s="16"/>
    </row>
    <row r="1842" spans="4:22">
      <c r="D1842" s="16"/>
      <c r="E1842" s="16"/>
      <c r="F1842" s="231"/>
      <c r="G1842" s="231"/>
      <c r="H1842" s="231"/>
      <c r="I1842" s="231"/>
      <c r="J1842" s="231"/>
      <c r="K1842" s="231"/>
      <c r="L1842" s="231"/>
      <c r="M1842" s="231"/>
      <c r="N1842" s="231"/>
      <c r="O1842" s="231"/>
      <c r="P1842" s="231"/>
      <c r="Q1842" s="231"/>
      <c r="R1842" s="231"/>
      <c r="S1842" s="231"/>
      <c r="T1842" s="232"/>
      <c r="U1842" s="16"/>
      <c r="V1842" s="16"/>
    </row>
    <row r="1845" spans="4:22" ht="15" thickBot="1"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  <c r="S1845" s="16"/>
      <c r="T1845" s="229"/>
      <c r="U1845" s="16"/>
      <c r="V1845" s="16"/>
    </row>
    <row r="1846" spans="4:22">
      <c r="D1846" s="16"/>
      <c r="E1846" s="84"/>
      <c r="F1846" s="85"/>
      <c r="G1846" s="197"/>
      <c r="H1846" s="85"/>
      <c r="I1846" s="197"/>
      <c r="J1846" s="85"/>
      <c r="K1846" s="197"/>
      <c r="L1846" s="85"/>
      <c r="M1846" s="197"/>
      <c r="N1846" s="85"/>
      <c r="O1846" s="197"/>
      <c r="P1846" s="85"/>
      <c r="Q1846" s="197"/>
      <c r="R1846" s="85"/>
      <c r="S1846" s="85"/>
      <c r="T1846" s="85"/>
      <c r="U1846" s="106"/>
      <c r="V1846" s="16"/>
    </row>
    <row r="1847" spans="4:22">
      <c r="D1847" s="16"/>
      <c r="E1847" s="86"/>
      <c r="F1847" s="1"/>
      <c r="H1847" s="1"/>
      <c r="J1847" s="1"/>
      <c r="L1847" s="1"/>
      <c r="N1847" s="1"/>
      <c r="P1847" s="1"/>
      <c r="R1847" s="1"/>
      <c r="T1847" s="1"/>
      <c r="U1847" s="107"/>
      <c r="V1847" s="16"/>
    </row>
    <row r="1848" spans="4:22" ht="34.799999999999997">
      <c r="D1848" s="16"/>
      <c r="E1848" s="86"/>
      <c r="F1848" s="1"/>
      <c r="H1848" s="328" t="s">
        <v>9</v>
      </c>
      <c r="I1848" s="328"/>
      <c r="J1848" s="328"/>
      <c r="K1848" s="328"/>
      <c r="L1848" s="328"/>
      <c r="M1848" s="328"/>
      <c r="N1848" s="328"/>
      <c r="O1848" s="328"/>
      <c r="P1848" s="328"/>
      <c r="Q1848" s="328"/>
      <c r="R1848" s="328"/>
      <c r="S1848" s="328"/>
      <c r="T1848" s="328"/>
      <c r="U1848" s="107"/>
      <c r="V1848" s="16"/>
    </row>
    <row r="1849" spans="4:22">
      <c r="D1849" s="16"/>
      <c r="E1849" s="86"/>
      <c r="F1849" s="1"/>
      <c r="H1849" s="1"/>
      <c r="J1849" s="1"/>
      <c r="L1849" s="1"/>
      <c r="N1849" s="1"/>
      <c r="P1849" s="1"/>
      <c r="R1849" s="1"/>
      <c r="T1849" s="1"/>
      <c r="U1849" s="107"/>
      <c r="V1849" s="16"/>
    </row>
    <row r="1850" spans="4:22">
      <c r="D1850" s="16"/>
      <c r="E1850" s="86"/>
      <c r="F1850" s="253" t="s">
        <v>10</v>
      </c>
      <c r="G1850" s="194"/>
      <c r="H1850" s="239" t="s">
        <v>3</v>
      </c>
      <c r="I1850" s="179"/>
      <c r="J1850" s="94" t="s">
        <v>11</v>
      </c>
      <c r="K1850" s="179"/>
      <c r="L1850" s="31" t="s">
        <v>12</v>
      </c>
      <c r="M1850" s="179"/>
      <c r="N1850" s="32" t="s">
        <v>13</v>
      </c>
      <c r="O1850" s="179"/>
      <c r="P1850" s="238" t="s">
        <v>14</v>
      </c>
      <c r="Q1850" s="179"/>
      <c r="R1850" s="99" t="s">
        <v>15</v>
      </c>
      <c r="S1850" s="29"/>
      <c r="T1850" s="56" t="s">
        <v>16</v>
      </c>
      <c r="U1850" s="107"/>
      <c r="V1850" s="16"/>
    </row>
    <row r="1851" spans="4:22">
      <c r="D1851" s="16"/>
      <c r="E1851" s="86"/>
      <c r="F1851" s="252">
        <v>45544</v>
      </c>
      <c r="G1851" s="244"/>
      <c r="H1851" s="297">
        <v>8989.5</v>
      </c>
      <c r="I1851" s="246"/>
      <c r="J1851" s="297">
        <v>2682</v>
      </c>
      <c r="K1851" s="246"/>
      <c r="L1851" s="297">
        <v>2318</v>
      </c>
      <c r="M1851" s="246"/>
      <c r="N1851" s="297">
        <v>1915</v>
      </c>
      <c r="O1851" s="246"/>
      <c r="P1851" s="297">
        <v>31050</v>
      </c>
      <c r="Q1851" s="246"/>
      <c r="R1851" s="297">
        <v>15655</v>
      </c>
      <c r="S1851" s="298"/>
      <c r="T1851" s="326">
        <v>5.5701999999999998</v>
      </c>
      <c r="U1851" s="107"/>
      <c r="V1851" s="16"/>
    </row>
    <row r="1852" spans="4:22">
      <c r="D1852" s="16"/>
      <c r="E1852" s="86"/>
      <c r="F1852" s="250">
        <f>F1851+1</f>
        <v>45545</v>
      </c>
      <c r="G1852" s="244"/>
      <c r="H1852" s="297">
        <v>8935</v>
      </c>
      <c r="I1852" s="246"/>
      <c r="J1852" s="297">
        <v>2653</v>
      </c>
      <c r="K1852" s="246"/>
      <c r="L1852" s="297">
        <v>2323</v>
      </c>
      <c r="M1852" s="246"/>
      <c r="N1852" s="297">
        <v>1912</v>
      </c>
      <c r="O1852" s="246"/>
      <c r="P1852" s="297">
        <v>30750</v>
      </c>
      <c r="Q1852" s="246"/>
      <c r="R1852" s="297">
        <v>15610</v>
      </c>
      <c r="S1852" s="246"/>
      <c r="T1852" s="325">
        <v>5.6097000000000001</v>
      </c>
      <c r="U1852" s="107"/>
      <c r="V1852" s="16"/>
    </row>
    <row r="1853" spans="4:22">
      <c r="D1853" s="16"/>
      <c r="E1853" s="86"/>
      <c r="F1853" s="250">
        <f>F1852+1</f>
        <v>45546</v>
      </c>
      <c r="G1853" s="244"/>
      <c r="H1853" s="248">
        <v>9007.5</v>
      </c>
      <c r="I1853" s="246"/>
      <c r="J1853" s="248">
        <v>2727</v>
      </c>
      <c r="K1853" s="246"/>
      <c r="L1853" s="248">
        <v>2354.5</v>
      </c>
      <c r="M1853" s="246"/>
      <c r="N1853" s="248">
        <v>1960</v>
      </c>
      <c r="O1853" s="246"/>
      <c r="P1853" s="248">
        <v>31100</v>
      </c>
      <c r="Q1853" s="246"/>
      <c r="R1853" s="248">
        <v>15700</v>
      </c>
      <c r="S1853" s="246"/>
      <c r="T1853" s="325">
        <v>5.6254</v>
      </c>
      <c r="U1853" s="107"/>
      <c r="V1853" s="16"/>
    </row>
    <row r="1854" spans="4:22">
      <c r="D1854" s="16"/>
      <c r="E1854" s="86"/>
      <c r="F1854" s="250">
        <f>F1853+1</f>
        <v>45547</v>
      </c>
      <c r="G1854" s="195"/>
      <c r="H1854" s="248">
        <v>9115.5</v>
      </c>
      <c r="I1854" s="246"/>
      <c r="J1854" s="248">
        <v>2810</v>
      </c>
      <c r="K1854" s="246"/>
      <c r="L1854" s="248">
        <v>2390.5</v>
      </c>
      <c r="M1854" s="246"/>
      <c r="N1854" s="248">
        <v>1998</v>
      </c>
      <c r="O1854" s="246"/>
      <c r="P1854" s="248">
        <v>31400</v>
      </c>
      <c r="Q1854" s="246"/>
      <c r="R1854" s="248">
        <v>15875</v>
      </c>
      <c r="S1854" s="246"/>
      <c r="T1854" s="325">
        <v>5.6387</v>
      </c>
      <c r="U1854" s="107"/>
      <c r="V1854" s="16"/>
    </row>
    <row r="1855" spans="4:22">
      <c r="D1855" s="16"/>
      <c r="E1855" s="86"/>
      <c r="F1855" s="251">
        <f>F1854+1</f>
        <v>45548</v>
      </c>
      <c r="G1855" s="195"/>
      <c r="H1855" s="297">
        <v>9080.5</v>
      </c>
      <c r="I1855" s="246"/>
      <c r="J1855" s="297">
        <v>2798.5</v>
      </c>
      <c r="K1855" s="246"/>
      <c r="L1855" s="297">
        <v>2405</v>
      </c>
      <c r="M1855" s="246"/>
      <c r="N1855" s="297">
        <v>1991</v>
      </c>
      <c r="O1855" s="246"/>
      <c r="P1855" s="297">
        <v>31750</v>
      </c>
      <c r="Q1855" s="246"/>
      <c r="R1855" s="297">
        <v>15665</v>
      </c>
      <c r="S1855" s="298"/>
      <c r="T1855" s="326">
        <v>5.6554000000000002</v>
      </c>
      <c r="U1855" s="107"/>
      <c r="V1855" s="16"/>
    </row>
    <row r="1856" spans="4:22">
      <c r="D1856" s="16"/>
      <c r="E1856" s="86"/>
      <c r="F1856" s="1"/>
      <c r="H1856" s="353"/>
      <c r="J1856" s="353"/>
      <c r="L1856" s="353"/>
      <c r="N1856" s="353"/>
      <c r="P1856" s="353"/>
      <c r="R1856" s="353"/>
      <c r="S1856" s="268"/>
      <c r="T1856" s="362"/>
      <c r="U1856" s="107"/>
      <c r="V1856" s="16"/>
    </row>
    <row r="1857" spans="4:22">
      <c r="D1857" s="16"/>
      <c r="E1857" s="86"/>
      <c r="F1857" s="236" t="s">
        <v>17</v>
      </c>
      <c r="G1857" s="263"/>
      <c r="H1857" s="331">
        <f>AVERAGE(H1851:H1855)</f>
        <v>9025.6</v>
      </c>
      <c r="I1857" s="332"/>
      <c r="J1857" s="331">
        <f>AVERAGE(J1851:J1855)</f>
        <v>2734.1</v>
      </c>
      <c r="K1857" s="332"/>
      <c r="L1857" s="331">
        <f>AVERAGE(L1851:L1855)</f>
        <v>2358.1999999999998</v>
      </c>
      <c r="M1857" s="332"/>
      <c r="N1857" s="331">
        <f>AVERAGE(N1851:N1855)</f>
        <v>1955.2</v>
      </c>
      <c r="O1857" s="332"/>
      <c r="P1857" s="331">
        <f>AVERAGE(P1851:P1855)</f>
        <v>31210</v>
      </c>
      <c r="Q1857" s="332"/>
      <c r="R1857" s="331">
        <f>AVERAGE(R1851:R1855)</f>
        <v>15701</v>
      </c>
      <c r="S1857" s="333"/>
      <c r="T1857" s="334">
        <f>AVERAGE(T1851:T1855)</f>
        <v>5.6198800000000002</v>
      </c>
      <c r="U1857" s="107"/>
      <c r="V1857" s="16"/>
    </row>
    <row r="1858" spans="4:22">
      <c r="D1858" s="16"/>
      <c r="E1858" s="86"/>
      <c r="F1858" s="21"/>
      <c r="G1858" s="194"/>
      <c r="H1858" s="354"/>
      <c r="I1858" s="214"/>
      <c r="J1858" s="354"/>
      <c r="K1858" s="214"/>
      <c r="L1858" s="354"/>
      <c r="M1858" s="214"/>
      <c r="N1858" s="354"/>
      <c r="O1858" s="214"/>
      <c r="P1858" s="354"/>
      <c r="Q1858" s="214"/>
      <c r="R1858" s="354"/>
      <c r="S1858" s="269"/>
      <c r="T1858" s="355"/>
      <c r="U1858" s="107"/>
      <c r="V1858" s="16"/>
    </row>
    <row r="1859" spans="4:22" ht="15.6">
      <c r="D1859" s="16"/>
      <c r="E1859" s="86"/>
      <c r="F1859" s="237" t="s">
        <v>18</v>
      </c>
      <c r="G1859" s="202"/>
      <c r="H1859" s="235">
        <f>H1857*$T$1857*0.001</f>
        <v>50.722788928</v>
      </c>
      <c r="I1859" s="216"/>
      <c r="J1859" s="235">
        <f>J1857*$T$1857*0.001</f>
        <v>15.365313908000001</v>
      </c>
      <c r="K1859" s="216"/>
      <c r="L1859" s="235">
        <f>L1857*$T$1857*0.001</f>
        <v>13.252801015999999</v>
      </c>
      <c r="M1859" s="216"/>
      <c r="N1859" s="235">
        <f>N1857*$T$1857*0.001</f>
        <v>10.987989376000002</v>
      </c>
      <c r="O1859" s="216"/>
      <c r="P1859" s="235">
        <f>P1857*$T$1857*0.001</f>
        <v>175.39645480000001</v>
      </c>
      <c r="Q1859" s="216"/>
      <c r="R1859" s="235">
        <f>R1857*$T$1857*0.001</f>
        <v>88.237735880000002</v>
      </c>
      <c r="S1859" s="269"/>
      <c r="T1859" s="363"/>
      <c r="U1859" s="107"/>
      <c r="V1859" s="16"/>
    </row>
    <row r="1860" spans="4:22">
      <c r="D1860" s="16"/>
      <c r="E1860" s="86"/>
      <c r="F1860" s="21"/>
      <c r="G1860" s="312"/>
      <c r="H1860" s="355"/>
      <c r="I1860" s="264"/>
      <c r="J1860" s="355"/>
      <c r="K1860" s="264"/>
      <c r="L1860" s="355"/>
      <c r="M1860" s="264"/>
      <c r="N1860" s="355"/>
      <c r="O1860" s="264"/>
      <c r="P1860" s="355"/>
      <c r="Q1860" s="264"/>
      <c r="R1860" s="355"/>
      <c r="S1860" s="269"/>
      <c r="T1860" s="364"/>
      <c r="U1860" s="107"/>
      <c r="V1860" s="16"/>
    </row>
    <row r="1861" spans="4:22">
      <c r="D1861" s="16"/>
      <c r="E1861" s="86"/>
      <c r="F1861" s="256" t="s">
        <v>19</v>
      </c>
      <c r="G1861" s="311"/>
      <c r="H1861" s="257">
        <f>H1823</f>
        <v>50.260637856000002</v>
      </c>
      <c r="I1861" s="265"/>
      <c r="J1861" s="257">
        <f>J1823</f>
        <v>15.380947295999999</v>
      </c>
      <c r="K1861" s="265"/>
      <c r="L1861" s="257">
        <f>L1823</f>
        <v>13.366514304000001</v>
      </c>
      <c r="M1861" s="265"/>
      <c r="N1861" s="257">
        <f>N1823</f>
        <v>11.195046720000001</v>
      </c>
      <c r="O1861" s="265"/>
      <c r="P1861" s="257">
        <f>P1823</f>
        <v>173.55418080000001</v>
      </c>
      <c r="Q1861" s="265"/>
      <c r="R1861" s="257">
        <f>R1823</f>
        <v>90.460930559999994</v>
      </c>
      <c r="S1861" s="361">
        <f>U1821</f>
        <v>0</v>
      </c>
      <c r="T1861" s="258">
        <f>T1821</f>
        <v>5.6284799999999997</v>
      </c>
      <c r="U1861" s="107"/>
      <c r="V1861" s="16"/>
    </row>
    <row r="1862" spans="4:22" ht="15" thickBot="1">
      <c r="D1862" s="16"/>
      <c r="E1862" s="86"/>
      <c r="F1862" s="21"/>
      <c r="G1862" s="194"/>
      <c r="H1862" s="355"/>
      <c r="I1862" s="264"/>
      <c r="J1862" s="355"/>
      <c r="K1862" s="264"/>
      <c r="L1862" s="355"/>
      <c r="M1862" s="264"/>
      <c r="N1862" s="355"/>
      <c r="O1862" s="264"/>
      <c r="P1862" s="355"/>
      <c r="Q1862" s="264"/>
      <c r="R1862" s="355"/>
      <c r="S1862" s="270"/>
      <c r="T1862" s="355"/>
      <c r="U1862" s="107"/>
      <c r="V1862" s="16"/>
    </row>
    <row r="1863" spans="4:22" ht="15" thickBot="1">
      <c r="D1863" s="16"/>
      <c r="E1863" s="86"/>
      <c r="F1863" s="259" t="s">
        <v>44</v>
      </c>
      <c r="G1863" s="194"/>
      <c r="H1863" s="356">
        <f>(H1823-H1825)/H1825</f>
        <v>-1.0947350774060206E-2</v>
      </c>
      <c r="I1863" s="321"/>
      <c r="J1863" s="356">
        <f>(J1823-J1825)/J1825</f>
        <v>-2.3518678854654761E-2</v>
      </c>
      <c r="K1863" s="321"/>
      <c r="L1863" s="356">
        <f>(L1823-L1825)/L1825</f>
        <v>-2.4596841409182658E-2</v>
      </c>
      <c r="M1863" s="321"/>
      <c r="N1863" s="356">
        <f>(N1823-N1825)/N1825</f>
        <v>-1.1168547610781744E-2</v>
      </c>
      <c r="O1863" s="321"/>
      <c r="P1863" s="356">
        <f>(P1823-P1825)/P1825</f>
        <v>-3.9388325914913695E-2</v>
      </c>
      <c r="Q1863" s="321"/>
      <c r="R1863" s="356">
        <f>(R1823-R1825)/R1825</f>
        <v>-2.4831317011178418E-2</v>
      </c>
      <c r="S1863" s="322"/>
      <c r="T1863" s="356">
        <f>(T1821-T1825)/T1825</f>
        <v>1.660971151553672E-2</v>
      </c>
      <c r="U1863" s="107"/>
      <c r="V1863" s="16"/>
    </row>
    <row r="1864" spans="4:22" ht="15" thickBot="1">
      <c r="D1864" s="16"/>
      <c r="E1864" s="86"/>
      <c r="F1864" s="29"/>
      <c r="G1864" s="179"/>
      <c r="H1864" s="357"/>
      <c r="I1864" s="217"/>
      <c r="J1864" s="357"/>
      <c r="K1864" s="217"/>
      <c r="L1864" s="357"/>
      <c r="M1864" s="217"/>
      <c r="N1864" s="357"/>
      <c r="O1864" s="217"/>
      <c r="P1864" s="357"/>
      <c r="Q1864" s="217"/>
      <c r="R1864" s="357"/>
      <c r="S1864" s="271"/>
      <c r="T1864" s="365"/>
      <c r="U1864" s="107"/>
      <c r="V1864" s="16"/>
    </row>
    <row r="1865" spans="4:22" ht="15" thickBot="1">
      <c r="D1865" s="16"/>
      <c r="E1865" s="86"/>
      <c r="F1865" s="176" t="s">
        <v>26</v>
      </c>
      <c r="G1865" s="179"/>
      <c r="H1865" s="358">
        <f>(H1859-H1861)/H1861</f>
        <v>9.1950896708491922E-3</v>
      </c>
      <c r="I1865" s="188"/>
      <c r="J1865" s="358">
        <f>(J1859-J1861)/J1861</f>
        <v>-1.0164125589366883E-3</v>
      </c>
      <c r="K1865" s="188"/>
      <c r="L1865" s="358">
        <f>(L1859-L1861)/L1861</f>
        <v>-8.5073255011571744E-3</v>
      </c>
      <c r="M1865" s="188"/>
      <c r="N1865" s="358">
        <f>(N1859-N1861)/N1861</f>
        <v>-1.8495442598742362E-2</v>
      </c>
      <c r="O1865" s="188"/>
      <c r="P1865" s="358">
        <f>(P1859-P1861)/P1861</f>
        <v>1.0614979088996992E-2</v>
      </c>
      <c r="Q1865" s="188"/>
      <c r="R1865" s="358">
        <f>(R1859-R1861)/R1861</f>
        <v>-2.4576296819381203E-2</v>
      </c>
      <c r="S1865" s="272"/>
      <c r="T1865" s="366">
        <f>(T1857-T1861)/T1861</f>
        <v>-1.5279436011142436E-3</v>
      </c>
      <c r="U1865" s="107"/>
      <c r="V1865" s="16"/>
    </row>
    <row r="1866" spans="4:22" ht="15" thickBot="1">
      <c r="D1866" s="16"/>
      <c r="E1866" s="86"/>
      <c r="F1866" s="1"/>
      <c r="H1866" s="359"/>
      <c r="I1866" s="215"/>
      <c r="J1866" s="359"/>
      <c r="K1866" s="215"/>
      <c r="L1866" s="359"/>
      <c r="M1866" s="215"/>
      <c r="N1866" s="359"/>
      <c r="O1866" s="215"/>
      <c r="P1866" s="359"/>
      <c r="Q1866" s="215"/>
      <c r="R1866" s="359"/>
      <c r="S1866" s="271"/>
      <c r="T1866" s="359"/>
      <c r="U1866" s="107"/>
      <c r="V1866" s="16"/>
    </row>
    <row r="1867" spans="4:22" ht="21.6" thickBot="1">
      <c r="D1867" s="230"/>
      <c r="E1867" s="183"/>
      <c r="F1867" s="184" t="s">
        <v>40</v>
      </c>
      <c r="G1867" s="182"/>
      <c r="H1867" s="360">
        <f>H1859-H1861</f>
        <v>0.4621510719999975</v>
      </c>
      <c r="I1867" s="306"/>
      <c r="J1867" s="360">
        <f>J1859-J1861</f>
        <v>-1.5633387999997694E-2</v>
      </c>
      <c r="K1867" s="306"/>
      <c r="L1867" s="360">
        <f>L1859-L1861</f>
        <v>-0.11371328800000136</v>
      </c>
      <c r="M1867" s="306"/>
      <c r="N1867" s="360">
        <f>N1859-N1861</f>
        <v>-0.20705734399999898</v>
      </c>
      <c r="O1867" s="306"/>
      <c r="P1867" s="360">
        <f>P1859-P1861</f>
        <v>1.8422740000000033</v>
      </c>
      <c r="Q1867" s="306"/>
      <c r="R1867" s="360">
        <f>R1859-R1861</f>
        <v>-2.2231946799999918</v>
      </c>
      <c r="S1867" s="307"/>
      <c r="T1867" s="360">
        <f>T1857-T1861</f>
        <v>-8.5999999999994969E-3</v>
      </c>
      <c r="U1867" s="186"/>
      <c r="V1867" s="230"/>
    </row>
    <row r="1868" spans="4:22">
      <c r="D1868" s="16"/>
      <c r="E1868" s="86"/>
      <c r="F1868" s="179"/>
      <c r="H1868" s="180"/>
      <c r="I1868" s="180"/>
      <c r="J1868" s="180"/>
      <c r="K1868" s="180"/>
      <c r="L1868" s="180"/>
      <c r="M1868" s="180"/>
      <c r="N1868" s="180"/>
      <c r="O1868" s="180"/>
      <c r="P1868" s="180"/>
      <c r="Q1868" s="180"/>
      <c r="R1868" s="180"/>
      <c r="S1868" s="274"/>
      <c r="T1868" s="180"/>
      <c r="U1868" s="107"/>
      <c r="V1868" s="16"/>
    </row>
    <row r="1869" spans="4:22">
      <c r="D1869" s="16"/>
      <c r="E1869" s="86"/>
      <c r="F1869" s="29"/>
      <c r="H1869" s="323"/>
      <c r="I1869" s="180"/>
      <c r="J1869" s="159"/>
      <c r="K1869" s="180"/>
      <c r="L1869" s="159"/>
      <c r="M1869" s="180"/>
      <c r="N1869" s="159"/>
      <c r="O1869" s="180"/>
      <c r="P1869" s="159"/>
      <c r="Q1869" s="180"/>
      <c r="R1869" s="159"/>
      <c r="S1869" s="159"/>
      <c r="T1869" s="159"/>
      <c r="U1869" s="107"/>
      <c r="V1869" s="16"/>
    </row>
    <row r="1870" spans="4:22" ht="18">
      <c r="D1870" s="16"/>
      <c r="E1870" s="134"/>
      <c r="F1870" s="275" t="s">
        <v>36</v>
      </c>
      <c r="G1870" s="276"/>
      <c r="H1870" s="277">
        <f>AVERAGE(H1851:H1855,H1815:H1819)</f>
        <v>8977.65</v>
      </c>
      <c r="I1870" s="277"/>
      <c r="J1870" s="277">
        <f>AVERAGE(J1851:J1855,J1815:J1819)</f>
        <v>2733.4</v>
      </c>
      <c r="K1870" s="277"/>
      <c r="L1870" s="277">
        <f>AVERAGE(L1851:L1855,L1815:L1819)</f>
        <v>2366.5</v>
      </c>
      <c r="M1870" s="277" t="e">
        <f>AVERAGE(O1814:O1818,M1851:M1855)</f>
        <v>#DIV/0!</v>
      </c>
      <c r="N1870" s="277">
        <f>AVERAGE(N1851:N1855,N1815:N1819)</f>
        <v>1972.1</v>
      </c>
      <c r="O1870" s="277" t="e">
        <f>AVERAGE(Q1814:Q1818,O1851:O1855)</f>
        <v>#DIV/0!</v>
      </c>
      <c r="P1870" s="277">
        <f>AVERAGE(P1851:P1855,P1815:P1819)</f>
        <v>31022.5</v>
      </c>
      <c r="Q1870" s="277" t="e">
        <f>AVERAGE(S1814:S1818,Q1851:Q1855)</f>
        <v>#DIV/0!</v>
      </c>
      <c r="R1870" s="277">
        <f>AVERAGE(R1851:R1855,R1815:R1819)</f>
        <v>15886.5</v>
      </c>
      <c r="S1870" s="277" t="e">
        <f>AVERAGE(U1814:U1818,S1851:S1855)</f>
        <v>#DIV/0!</v>
      </c>
      <c r="T1870" s="303">
        <f>AVERAGE(T1851:T1855,T1815:T1819)</f>
        <v>5.62418</v>
      </c>
      <c r="U1870" s="135"/>
      <c r="V1870" s="16"/>
    </row>
    <row r="1871" spans="4:22">
      <c r="D1871" s="16"/>
      <c r="E1871" s="1"/>
      <c r="F1871" s="1"/>
      <c r="H1871" s="329"/>
      <c r="I1871" s="139"/>
      <c r="J1871" s="329"/>
      <c r="K1871" s="139"/>
      <c r="L1871" s="329"/>
      <c r="M1871" s="139"/>
      <c r="N1871" s="329"/>
      <c r="O1871" s="139"/>
      <c r="P1871" s="329"/>
      <c r="Q1871" s="139"/>
      <c r="R1871" s="329"/>
      <c r="S1871" s="329"/>
      <c r="T1871" s="329"/>
      <c r="U1871" s="1"/>
      <c r="V1871" s="16"/>
    </row>
    <row r="1872" spans="4:22" ht="15" thickBot="1">
      <c r="D1872" s="16"/>
      <c r="T1872" s="174"/>
      <c r="V1872" s="16"/>
    </row>
    <row r="1873" spans="4:22" ht="15" thickBot="1">
      <c r="D1873" s="16"/>
      <c r="F1873" s="280" t="s">
        <v>42</v>
      </c>
      <c r="G1873" s="281"/>
      <c r="H1873" s="281" t="s">
        <v>3</v>
      </c>
      <c r="I1873" s="281"/>
      <c r="J1873" s="281" t="s">
        <v>11</v>
      </c>
      <c r="K1873" s="281"/>
      <c r="L1873" s="281" t="s">
        <v>12</v>
      </c>
      <c r="M1873" s="281"/>
      <c r="N1873" s="281" t="s">
        <v>13</v>
      </c>
      <c r="O1873" s="281"/>
      <c r="P1873" s="281" t="s">
        <v>14</v>
      </c>
      <c r="Q1873" s="281"/>
      <c r="R1873" s="281" t="s">
        <v>15</v>
      </c>
      <c r="S1873" s="281"/>
      <c r="T1873" s="282" t="s">
        <v>16</v>
      </c>
      <c r="V1873" s="16"/>
    </row>
    <row r="1874" spans="4:22">
      <c r="D1874" s="16"/>
      <c r="E1874" s="1"/>
      <c r="F1874" s="283" t="s">
        <v>19</v>
      </c>
      <c r="G1874" s="284"/>
      <c r="H1874" s="285">
        <f t="shared" ref="H1874:T1874" si="41">H1861</f>
        <v>50.260637856000002</v>
      </c>
      <c r="I1874" s="285">
        <f t="shared" si="41"/>
        <v>0</v>
      </c>
      <c r="J1874" s="285">
        <f t="shared" si="41"/>
        <v>15.380947295999999</v>
      </c>
      <c r="K1874" s="285">
        <f t="shared" si="41"/>
        <v>0</v>
      </c>
      <c r="L1874" s="285">
        <f t="shared" si="41"/>
        <v>13.366514304000001</v>
      </c>
      <c r="M1874" s="285">
        <f t="shared" si="41"/>
        <v>0</v>
      </c>
      <c r="N1874" s="285">
        <f t="shared" si="41"/>
        <v>11.195046720000001</v>
      </c>
      <c r="O1874" s="285">
        <f t="shared" si="41"/>
        <v>0</v>
      </c>
      <c r="P1874" s="285">
        <f t="shared" si="41"/>
        <v>173.55418080000001</v>
      </c>
      <c r="Q1874" s="285">
        <f t="shared" si="41"/>
        <v>0</v>
      </c>
      <c r="R1874" s="285">
        <f t="shared" si="41"/>
        <v>90.460930559999994</v>
      </c>
      <c r="S1874" s="285">
        <f t="shared" si="41"/>
        <v>0</v>
      </c>
      <c r="T1874" s="310">
        <f t="shared" si="41"/>
        <v>5.6284799999999997</v>
      </c>
      <c r="U1874" s="1"/>
      <c r="V1874" s="16"/>
    </row>
    <row r="1875" spans="4:22" ht="15.6">
      <c r="D1875" s="16"/>
      <c r="E1875" s="1"/>
      <c r="F1875" s="288" t="s">
        <v>41</v>
      </c>
      <c r="G1875" s="289"/>
      <c r="H1875" s="290">
        <f t="shared" ref="H1875:S1875" si="42">H1859</f>
        <v>50.722788928</v>
      </c>
      <c r="I1875" s="290">
        <f t="shared" si="42"/>
        <v>0</v>
      </c>
      <c r="J1875" s="290">
        <f t="shared" si="42"/>
        <v>15.365313908000001</v>
      </c>
      <c r="K1875" s="290">
        <f t="shared" si="42"/>
        <v>0</v>
      </c>
      <c r="L1875" s="290">
        <f t="shared" si="42"/>
        <v>13.252801015999999</v>
      </c>
      <c r="M1875" s="290">
        <f t="shared" si="42"/>
        <v>0</v>
      </c>
      <c r="N1875" s="290">
        <f t="shared" si="42"/>
        <v>10.987989376000002</v>
      </c>
      <c r="O1875" s="290">
        <f t="shared" si="42"/>
        <v>0</v>
      </c>
      <c r="P1875" s="290">
        <f t="shared" si="42"/>
        <v>175.39645480000001</v>
      </c>
      <c r="Q1875" s="290">
        <f t="shared" si="42"/>
        <v>0</v>
      </c>
      <c r="R1875" s="290">
        <f t="shared" si="42"/>
        <v>88.237735880000002</v>
      </c>
      <c r="S1875" s="290">
        <f t="shared" si="42"/>
        <v>0</v>
      </c>
      <c r="T1875" s="309">
        <f>T1857</f>
        <v>5.6198800000000002</v>
      </c>
      <c r="U1875" s="1"/>
      <c r="V1875" s="16"/>
    </row>
    <row r="1876" spans="4:22" ht="21">
      <c r="D1876" s="16"/>
      <c r="F1876" s="201" t="s">
        <v>45</v>
      </c>
      <c r="G1876" s="201"/>
      <c r="H1876" s="187">
        <f>H1875-H1874</f>
        <v>0.4621510719999975</v>
      </c>
      <c r="I1876" s="187"/>
      <c r="J1876" s="187">
        <f>J1875-J1874</f>
        <v>-1.5633387999997694E-2</v>
      </c>
      <c r="K1876" s="187"/>
      <c r="L1876" s="187">
        <f>L1875-L1874</f>
        <v>-0.11371328800000136</v>
      </c>
      <c r="M1876" s="187"/>
      <c r="N1876" s="187">
        <f>N1875-N1874</f>
        <v>-0.20705734399999898</v>
      </c>
      <c r="O1876" s="187"/>
      <c r="P1876" s="187">
        <f>P1875-P1874</f>
        <v>1.8422740000000033</v>
      </c>
      <c r="Q1876" s="187"/>
      <c r="R1876" s="187">
        <f>R1875-R1874</f>
        <v>-2.2231946799999918</v>
      </c>
      <c r="S1876" s="187"/>
      <c r="T1876" s="187">
        <f>T1875-T1874</f>
        <v>-8.5999999999994969E-3</v>
      </c>
      <c r="V1876" s="16"/>
    </row>
    <row r="1877" spans="4:22" ht="21">
      <c r="D1877" s="16"/>
      <c r="F1877" s="201"/>
      <c r="G1877" s="201"/>
      <c r="H1877" s="187"/>
      <c r="I1877" s="187"/>
      <c r="J1877" s="187"/>
      <c r="K1877" s="187"/>
      <c r="L1877" s="187"/>
      <c r="M1877" s="187"/>
      <c r="N1877" s="187"/>
      <c r="O1877" s="187"/>
      <c r="P1877" s="187"/>
      <c r="Q1877" s="187"/>
      <c r="R1877" s="187"/>
      <c r="S1877" s="187"/>
      <c r="T1877" s="187"/>
      <c r="V1877" s="16"/>
    </row>
    <row r="1878" spans="4:22">
      <c r="D1878" s="16"/>
      <c r="E1878" s="16"/>
      <c r="F1878" s="231"/>
      <c r="G1878" s="231"/>
      <c r="H1878" s="231"/>
      <c r="I1878" s="231"/>
      <c r="J1878" s="231"/>
      <c r="K1878" s="231"/>
      <c r="L1878" s="231"/>
      <c r="M1878" s="231"/>
      <c r="N1878" s="231"/>
      <c r="O1878" s="231"/>
      <c r="P1878" s="231"/>
      <c r="Q1878" s="231"/>
      <c r="R1878" s="231"/>
      <c r="S1878" s="231"/>
      <c r="T1878" s="232"/>
      <c r="U1878" s="16"/>
      <c r="V1878" s="16"/>
    </row>
    <row r="1879" spans="4:22" s="1" customFormat="1">
      <c r="D1879" s="335"/>
      <c r="E1879" s="335"/>
      <c r="F1879" s="339"/>
      <c r="G1879" s="339"/>
      <c r="H1879" s="339"/>
      <c r="I1879" s="339"/>
      <c r="J1879" s="339"/>
      <c r="K1879" s="339"/>
      <c r="L1879" s="339"/>
      <c r="M1879" s="339"/>
      <c r="N1879" s="339"/>
      <c r="O1879" s="339"/>
      <c r="P1879" s="339"/>
      <c r="Q1879" s="339"/>
      <c r="R1879" s="339"/>
      <c r="S1879" s="339"/>
      <c r="T1879" s="340"/>
      <c r="U1879" s="335"/>
      <c r="V1879" s="335"/>
    </row>
    <row r="1880" spans="4:22">
      <c r="D1880" s="335"/>
      <c r="E1880" s="335"/>
      <c r="F1880" s="335"/>
      <c r="G1880" s="512" t="s">
        <v>47</v>
      </c>
      <c r="H1880" s="512"/>
      <c r="I1880" s="512"/>
      <c r="J1880" s="512"/>
      <c r="K1880" s="512"/>
      <c r="L1880" s="512"/>
      <c r="M1880" s="512"/>
      <c r="N1880" s="512"/>
      <c r="O1880" s="512"/>
      <c r="P1880" s="512"/>
      <c r="Q1880" s="512"/>
      <c r="R1880" s="512"/>
      <c r="S1880" s="335"/>
      <c r="T1880" s="335"/>
      <c r="U1880" s="335"/>
      <c r="V1880" s="335"/>
    </row>
    <row r="1881" spans="4:22">
      <c r="D1881" s="335"/>
      <c r="E1881" s="335"/>
      <c r="F1881" s="335"/>
      <c r="G1881" s="512"/>
      <c r="H1881" s="512"/>
      <c r="I1881" s="512"/>
      <c r="J1881" s="512"/>
      <c r="K1881" s="512"/>
      <c r="L1881" s="512"/>
      <c r="M1881" s="512"/>
      <c r="N1881" s="512"/>
      <c r="O1881" s="512"/>
      <c r="P1881" s="512"/>
      <c r="Q1881" s="512"/>
      <c r="R1881" s="512"/>
      <c r="S1881" s="335"/>
      <c r="T1881" s="335"/>
      <c r="U1881" s="335"/>
      <c r="V1881" s="335"/>
    </row>
    <row r="1882" spans="4:22" ht="23.4">
      <c r="D1882" s="338"/>
      <c r="E1882" s="338"/>
      <c r="F1882" s="338"/>
      <c r="G1882" s="343" t="s">
        <v>46</v>
      </c>
      <c r="H1882" s="375" t="s">
        <v>3</v>
      </c>
      <c r="I1882" s="376"/>
      <c r="J1882" s="377" t="s">
        <v>11</v>
      </c>
      <c r="K1882" s="376"/>
      <c r="L1882" s="378" t="s">
        <v>12</v>
      </c>
      <c r="M1882" s="376"/>
      <c r="N1882" s="379" t="s">
        <v>13</v>
      </c>
      <c r="O1882" s="376"/>
      <c r="P1882" s="374" t="s">
        <v>14</v>
      </c>
      <c r="Q1882" s="376"/>
      <c r="R1882" s="380" t="s">
        <v>15</v>
      </c>
      <c r="S1882" s="367"/>
      <c r="T1882" s="16"/>
      <c r="U1882" s="336"/>
      <c r="V1882" s="16"/>
    </row>
    <row r="1883" spans="4:22" ht="21">
      <c r="D1883" s="338"/>
      <c r="E1883" s="338"/>
      <c r="F1883" s="338"/>
      <c r="G1883" s="344">
        <v>0.9</v>
      </c>
      <c r="H1883" s="347">
        <f>$H$1861*G1883</f>
        <v>45.234574070400001</v>
      </c>
      <c r="I1883" s="368"/>
      <c r="J1883" s="348">
        <f>$J$1861*G1883</f>
        <v>13.8428525664</v>
      </c>
      <c r="K1883" s="368"/>
      <c r="L1883" s="352">
        <f>$L$1861*G1883</f>
        <v>12.029862873600001</v>
      </c>
      <c r="M1883" s="368"/>
      <c r="N1883" s="349">
        <f>$N$1861*G1883</f>
        <v>10.075542048000001</v>
      </c>
      <c r="O1883" s="368"/>
      <c r="P1883" s="350">
        <f>$P$1861*G1883</f>
        <v>156.19876272000002</v>
      </c>
      <c r="Q1883" s="368"/>
      <c r="R1883" s="351">
        <f>$R$1861*G1883</f>
        <v>81.414837503999991</v>
      </c>
      <c r="S1883" s="341"/>
      <c r="T1883" s="16"/>
      <c r="U1883" s="337"/>
      <c r="V1883" s="16"/>
    </row>
    <row r="1884" spans="4:22" ht="21">
      <c r="D1884" s="338"/>
      <c r="E1884" s="338"/>
      <c r="F1884" s="338"/>
      <c r="G1884" s="344">
        <v>0.91</v>
      </c>
      <c r="H1884" s="347">
        <f>$H$1861*G1884</f>
        <v>45.737180448960004</v>
      </c>
      <c r="I1884" s="368"/>
      <c r="J1884" s="348">
        <f t="shared" ref="J1884:J1903" si="43">$J$1861*G1884</f>
        <v>13.996662039359999</v>
      </c>
      <c r="K1884" s="368"/>
      <c r="L1884" s="352">
        <f t="shared" ref="L1884:L1903" si="44">$L$1861*G1884</f>
        <v>12.163528016640001</v>
      </c>
      <c r="M1884" s="368"/>
      <c r="N1884" s="349">
        <f t="shared" ref="N1884:N1903" si="45">$N$1861*G1884</f>
        <v>10.187492515200001</v>
      </c>
      <c r="O1884" s="368"/>
      <c r="P1884" s="350">
        <f t="shared" ref="P1884:P1903" si="46">$P$1861*G1884</f>
        <v>157.93430452800001</v>
      </c>
      <c r="Q1884" s="368"/>
      <c r="R1884" s="351">
        <f t="shared" ref="R1884:R1903" si="47">$R$1861*G1884</f>
        <v>82.319446809599995</v>
      </c>
      <c r="S1884" s="341"/>
      <c r="T1884" s="16"/>
      <c r="U1884" s="337"/>
      <c r="V1884" s="16"/>
    </row>
    <row r="1885" spans="4:22" ht="21">
      <c r="D1885" s="338"/>
      <c r="E1885" s="338"/>
      <c r="F1885" s="338"/>
      <c r="G1885" s="344">
        <v>0.92</v>
      </c>
      <c r="H1885" s="347">
        <f t="shared" ref="H1885:H1903" si="48">$H$1861*G1885</f>
        <v>46.239786827520007</v>
      </c>
      <c r="I1885" s="368"/>
      <c r="J1885" s="348">
        <f t="shared" si="43"/>
        <v>14.150471512319999</v>
      </c>
      <c r="K1885" s="368"/>
      <c r="L1885" s="352">
        <f t="shared" si="44"/>
        <v>12.297193159680001</v>
      </c>
      <c r="M1885" s="368"/>
      <c r="N1885" s="349">
        <f t="shared" si="45"/>
        <v>10.2994429824</v>
      </c>
      <c r="O1885" s="368"/>
      <c r="P1885" s="350">
        <f t="shared" si="46"/>
        <v>159.66984633600001</v>
      </c>
      <c r="Q1885" s="368"/>
      <c r="R1885" s="351">
        <f t="shared" si="47"/>
        <v>83.2240561152</v>
      </c>
      <c r="S1885" s="341"/>
      <c r="T1885" s="16"/>
      <c r="U1885" s="337"/>
      <c r="V1885" s="16"/>
    </row>
    <row r="1886" spans="4:22" ht="21">
      <c r="D1886" s="338"/>
      <c r="E1886" s="338"/>
      <c r="F1886" s="338"/>
      <c r="G1886" s="344">
        <v>0.93</v>
      </c>
      <c r="H1886" s="347">
        <f t="shared" si="48"/>
        <v>46.742393206080003</v>
      </c>
      <c r="I1886" s="368"/>
      <c r="J1886" s="348">
        <f t="shared" si="43"/>
        <v>14.30428098528</v>
      </c>
      <c r="K1886" s="368"/>
      <c r="L1886" s="352">
        <f t="shared" si="44"/>
        <v>12.430858302720001</v>
      </c>
      <c r="M1886" s="368"/>
      <c r="N1886" s="349">
        <f t="shared" si="45"/>
        <v>10.4113934496</v>
      </c>
      <c r="O1886" s="368"/>
      <c r="P1886" s="350">
        <f t="shared" si="46"/>
        <v>161.40538814400003</v>
      </c>
      <c r="Q1886" s="368"/>
      <c r="R1886" s="351">
        <f t="shared" si="47"/>
        <v>84.128665420800004</v>
      </c>
      <c r="S1886" s="341"/>
      <c r="T1886" s="16"/>
      <c r="U1886" s="337"/>
      <c r="V1886" s="16"/>
    </row>
    <row r="1887" spans="4:22" ht="21">
      <c r="D1887" s="338"/>
      <c r="E1887" s="338"/>
      <c r="F1887" s="338"/>
      <c r="G1887" s="344">
        <v>0.94</v>
      </c>
      <c r="H1887" s="347">
        <f t="shared" si="48"/>
        <v>47.244999584639999</v>
      </c>
      <c r="I1887" s="368"/>
      <c r="J1887" s="348">
        <f t="shared" si="43"/>
        <v>14.458090458239997</v>
      </c>
      <c r="K1887" s="368"/>
      <c r="L1887" s="352">
        <f t="shared" si="44"/>
        <v>12.564523445760001</v>
      </c>
      <c r="M1887" s="368"/>
      <c r="N1887" s="349">
        <f t="shared" si="45"/>
        <v>10.5233439168</v>
      </c>
      <c r="O1887" s="368"/>
      <c r="P1887" s="350">
        <f t="shared" si="46"/>
        <v>163.14092995199999</v>
      </c>
      <c r="Q1887" s="368"/>
      <c r="R1887" s="351">
        <f t="shared" si="47"/>
        <v>85.033274726399995</v>
      </c>
      <c r="S1887" s="341"/>
      <c r="T1887" s="16"/>
      <c r="U1887" s="337"/>
      <c r="V1887" s="16"/>
    </row>
    <row r="1888" spans="4:22" ht="21">
      <c r="D1888" s="338"/>
      <c r="E1888" s="338"/>
      <c r="F1888" s="338"/>
      <c r="G1888" s="344">
        <v>0.95</v>
      </c>
      <c r="H1888" s="347">
        <f t="shared" si="48"/>
        <v>47.747605963200002</v>
      </c>
      <c r="I1888" s="368"/>
      <c r="J1888" s="348">
        <f t="shared" si="43"/>
        <v>14.611899931199998</v>
      </c>
      <c r="K1888" s="368"/>
      <c r="L1888" s="352">
        <f t="shared" si="44"/>
        <v>12.698188588800001</v>
      </c>
      <c r="M1888" s="368"/>
      <c r="N1888" s="349">
        <f t="shared" si="45"/>
        <v>10.635294384</v>
      </c>
      <c r="O1888" s="368"/>
      <c r="P1888" s="350">
        <f t="shared" si="46"/>
        <v>164.87647176000002</v>
      </c>
      <c r="Q1888" s="368"/>
      <c r="R1888" s="351">
        <f t="shared" si="47"/>
        <v>85.937884031999985</v>
      </c>
      <c r="S1888" s="341"/>
      <c r="T1888" s="16"/>
      <c r="U1888" s="337"/>
      <c r="V1888" s="16"/>
    </row>
    <row r="1889" spans="4:22" ht="21">
      <c r="D1889" s="338"/>
      <c r="E1889" s="338"/>
      <c r="F1889" s="338"/>
      <c r="G1889" s="344">
        <v>0.96</v>
      </c>
      <c r="H1889" s="347">
        <f t="shared" si="48"/>
        <v>48.250212341759998</v>
      </c>
      <c r="I1889" s="368"/>
      <c r="J1889" s="348">
        <f t="shared" si="43"/>
        <v>14.765709404159999</v>
      </c>
      <c r="K1889" s="368"/>
      <c r="L1889" s="352">
        <f t="shared" si="44"/>
        <v>12.831853731840001</v>
      </c>
      <c r="M1889" s="368"/>
      <c r="N1889" s="349">
        <f t="shared" si="45"/>
        <v>10.7472448512</v>
      </c>
      <c r="O1889" s="368"/>
      <c r="P1889" s="350">
        <f t="shared" si="46"/>
        <v>166.61201356800001</v>
      </c>
      <c r="Q1889" s="368"/>
      <c r="R1889" s="351">
        <f t="shared" si="47"/>
        <v>86.84249333759999</v>
      </c>
      <c r="S1889" s="341"/>
      <c r="T1889" s="16"/>
      <c r="U1889" s="337"/>
      <c r="V1889" s="16"/>
    </row>
    <row r="1890" spans="4:22" ht="21">
      <c r="D1890" s="338"/>
      <c r="E1890" s="338"/>
      <c r="F1890" s="338"/>
      <c r="G1890" s="344">
        <v>0.97</v>
      </c>
      <c r="H1890" s="347">
        <f t="shared" si="48"/>
        <v>48.752818720320001</v>
      </c>
      <c r="I1890" s="368"/>
      <c r="J1890" s="348">
        <f t="shared" si="43"/>
        <v>14.919518877119998</v>
      </c>
      <c r="K1890" s="368"/>
      <c r="L1890" s="352">
        <f t="shared" si="44"/>
        <v>12.965518874880001</v>
      </c>
      <c r="M1890" s="368"/>
      <c r="N1890" s="349">
        <f t="shared" si="45"/>
        <v>10.859195318399999</v>
      </c>
      <c r="O1890" s="368"/>
      <c r="P1890" s="350">
        <f t="shared" si="46"/>
        <v>168.347555376</v>
      </c>
      <c r="Q1890" s="368"/>
      <c r="R1890" s="351">
        <f t="shared" si="47"/>
        <v>87.747102643199995</v>
      </c>
      <c r="S1890" s="341"/>
      <c r="T1890" s="16"/>
      <c r="U1890" s="337"/>
      <c r="V1890" s="16"/>
    </row>
    <row r="1891" spans="4:22" ht="21">
      <c r="D1891" s="338"/>
      <c r="E1891" s="338"/>
      <c r="F1891" s="338"/>
      <c r="G1891" s="344">
        <v>0.98</v>
      </c>
      <c r="H1891" s="347">
        <f t="shared" si="48"/>
        <v>49.255425098880004</v>
      </c>
      <c r="I1891" s="368"/>
      <c r="J1891" s="348">
        <f t="shared" si="43"/>
        <v>15.073328350079999</v>
      </c>
      <c r="K1891" s="368"/>
      <c r="L1891" s="352">
        <f t="shared" si="44"/>
        <v>13.099184017920001</v>
      </c>
      <c r="M1891" s="368"/>
      <c r="N1891" s="349">
        <f t="shared" si="45"/>
        <v>10.971145785600001</v>
      </c>
      <c r="O1891" s="368"/>
      <c r="P1891" s="350">
        <f t="shared" si="46"/>
        <v>170.083097184</v>
      </c>
      <c r="Q1891" s="368"/>
      <c r="R1891" s="351">
        <f t="shared" si="47"/>
        <v>88.651711948799999</v>
      </c>
      <c r="S1891" s="341"/>
      <c r="T1891" s="16"/>
      <c r="U1891" s="337"/>
      <c r="V1891" s="16"/>
    </row>
    <row r="1892" spans="4:22" ht="21">
      <c r="D1892" s="338"/>
      <c r="E1892" s="338"/>
      <c r="F1892" s="338"/>
      <c r="G1892" s="344">
        <v>0.99</v>
      </c>
      <c r="H1892" s="347">
        <f t="shared" si="48"/>
        <v>49.758031477439999</v>
      </c>
      <c r="I1892" s="368"/>
      <c r="J1892" s="348">
        <f t="shared" si="43"/>
        <v>15.227137823039998</v>
      </c>
      <c r="K1892" s="368"/>
      <c r="L1892" s="352">
        <f t="shared" si="44"/>
        <v>13.232849160960001</v>
      </c>
      <c r="M1892" s="368"/>
      <c r="N1892" s="349">
        <f t="shared" si="45"/>
        <v>11.083096252800001</v>
      </c>
      <c r="O1892" s="368"/>
      <c r="P1892" s="350">
        <f t="shared" si="46"/>
        <v>171.81863899200002</v>
      </c>
      <c r="Q1892" s="368"/>
      <c r="R1892" s="351">
        <f t="shared" si="47"/>
        <v>89.55632125439999</v>
      </c>
      <c r="S1892" s="342"/>
      <c r="T1892" s="16"/>
      <c r="U1892" s="337"/>
      <c r="V1892" s="16"/>
    </row>
    <row r="1893" spans="4:22" ht="23.4">
      <c r="D1893" s="338"/>
      <c r="E1893" s="338"/>
      <c r="F1893" s="338"/>
      <c r="G1893" s="345">
        <v>1</v>
      </c>
      <c r="H1893" s="346">
        <f>$H$1861*G1893</f>
        <v>50.260637856000002</v>
      </c>
      <c r="I1893" s="369"/>
      <c r="J1893" s="346">
        <f t="shared" si="43"/>
        <v>15.380947295999999</v>
      </c>
      <c r="K1893" s="369"/>
      <c r="L1893" s="346">
        <f t="shared" si="44"/>
        <v>13.366514304000001</v>
      </c>
      <c r="M1893" s="369"/>
      <c r="N1893" s="346">
        <f t="shared" si="45"/>
        <v>11.195046720000001</v>
      </c>
      <c r="O1893" s="369"/>
      <c r="P1893" s="346">
        <f t="shared" si="46"/>
        <v>173.55418080000001</v>
      </c>
      <c r="Q1893" s="369"/>
      <c r="R1893" s="346">
        <f t="shared" si="47"/>
        <v>90.460930559999994</v>
      </c>
      <c r="S1893" s="342"/>
      <c r="T1893" s="16"/>
      <c r="U1893" s="337"/>
      <c r="V1893" s="16"/>
    </row>
    <row r="1894" spans="4:22" ht="21">
      <c r="D1894" s="338"/>
      <c r="E1894" s="338"/>
      <c r="F1894" s="338"/>
      <c r="G1894" s="344">
        <v>1.01</v>
      </c>
      <c r="H1894" s="347">
        <f t="shared" si="48"/>
        <v>50.763244234560005</v>
      </c>
      <c r="I1894" s="368"/>
      <c r="J1894" s="348">
        <f t="shared" si="43"/>
        <v>15.534756768959999</v>
      </c>
      <c r="K1894" s="368"/>
      <c r="L1894" s="352">
        <f t="shared" si="44"/>
        <v>13.500179447040001</v>
      </c>
      <c r="M1894" s="368"/>
      <c r="N1894" s="349">
        <f t="shared" si="45"/>
        <v>11.3069971872</v>
      </c>
      <c r="O1894" s="368"/>
      <c r="P1894" s="350">
        <f t="shared" si="46"/>
        <v>175.28972260800001</v>
      </c>
      <c r="Q1894" s="368"/>
      <c r="R1894" s="351">
        <f t="shared" si="47"/>
        <v>91.365539865599999</v>
      </c>
      <c r="S1894" s="342"/>
      <c r="T1894" s="16"/>
      <c r="U1894" s="337"/>
      <c r="V1894" s="16"/>
    </row>
    <row r="1895" spans="4:22" ht="21">
      <c r="D1895" s="338"/>
      <c r="E1895" s="338"/>
      <c r="F1895" s="338"/>
      <c r="G1895" s="344">
        <v>1.02</v>
      </c>
      <c r="H1895" s="347">
        <f t="shared" si="48"/>
        <v>51.265850613120001</v>
      </c>
      <c r="I1895" s="368"/>
      <c r="J1895" s="348">
        <f t="shared" si="43"/>
        <v>15.688566241919998</v>
      </c>
      <c r="K1895" s="368"/>
      <c r="L1895" s="352">
        <f t="shared" si="44"/>
        <v>13.633844590080001</v>
      </c>
      <c r="M1895" s="368"/>
      <c r="N1895" s="349">
        <f t="shared" si="45"/>
        <v>11.4189476544</v>
      </c>
      <c r="O1895" s="368"/>
      <c r="P1895" s="350">
        <f t="shared" si="46"/>
        <v>177.02526441600003</v>
      </c>
      <c r="Q1895" s="368"/>
      <c r="R1895" s="351">
        <f t="shared" si="47"/>
        <v>92.270149171199989</v>
      </c>
      <c r="S1895" s="342"/>
      <c r="T1895" s="16"/>
      <c r="U1895" s="337"/>
      <c r="V1895" s="16"/>
    </row>
    <row r="1896" spans="4:22" ht="21">
      <c r="D1896" s="338"/>
      <c r="E1896" s="338"/>
      <c r="F1896" s="338"/>
      <c r="G1896" s="344">
        <v>1.03</v>
      </c>
      <c r="H1896" s="347">
        <f t="shared" si="48"/>
        <v>51.768456991680004</v>
      </c>
      <c r="I1896" s="368"/>
      <c r="J1896" s="348">
        <f t="shared" si="43"/>
        <v>15.842375714879999</v>
      </c>
      <c r="K1896" s="368"/>
      <c r="L1896" s="352">
        <f t="shared" si="44"/>
        <v>13.767509733120001</v>
      </c>
      <c r="M1896" s="368"/>
      <c r="N1896" s="349">
        <f t="shared" si="45"/>
        <v>11.530898121600002</v>
      </c>
      <c r="O1896" s="368"/>
      <c r="P1896" s="350">
        <f t="shared" si="46"/>
        <v>178.76080622400002</v>
      </c>
      <c r="Q1896" s="368"/>
      <c r="R1896" s="351">
        <f t="shared" si="47"/>
        <v>93.174758476799994</v>
      </c>
      <c r="S1896" s="342"/>
      <c r="T1896" s="16"/>
      <c r="U1896" s="337"/>
      <c r="V1896" s="16"/>
    </row>
    <row r="1897" spans="4:22" ht="21">
      <c r="D1897" s="338"/>
      <c r="E1897" s="338"/>
      <c r="F1897" s="338"/>
      <c r="G1897" s="344">
        <v>1.04</v>
      </c>
      <c r="H1897" s="347">
        <f t="shared" si="48"/>
        <v>52.271063370240007</v>
      </c>
      <c r="I1897" s="368"/>
      <c r="J1897" s="348">
        <f t="shared" si="43"/>
        <v>15.996185187839998</v>
      </c>
      <c r="K1897" s="368"/>
      <c r="L1897" s="352">
        <f t="shared" si="44"/>
        <v>13.901174876160001</v>
      </c>
      <c r="M1897" s="368"/>
      <c r="N1897" s="349">
        <f t="shared" si="45"/>
        <v>11.642848588800002</v>
      </c>
      <c r="O1897" s="368"/>
      <c r="P1897" s="350">
        <f t="shared" si="46"/>
        <v>180.49634803200001</v>
      </c>
      <c r="Q1897" s="368"/>
      <c r="R1897" s="351">
        <f t="shared" si="47"/>
        <v>94.079367782399999</v>
      </c>
      <c r="S1897" s="342"/>
      <c r="T1897" s="16"/>
      <c r="U1897" s="337"/>
      <c r="V1897" s="16"/>
    </row>
    <row r="1898" spans="4:22" ht="21">
      <c r="D1898" s="338"/>
      <c r="E1898" s="338"/>
      <c r="F1898" s="338"/>
      <c r="G1898" s="344">
        <v>1.05</v>
      </c>
      <c r="H1898" s="347">
        <f t="shared" si="48"/>
        <v>52.773669748800003</v>
      </c>
      <c r="I1898" s="368"/>
      <c r="J1898" s="348">
        <f t="shared" si="43"/>
        <v>16.149994660800001</v>
      </c>
      <c r="K1898" s="368"/>
      <c r="L1898" s="352">
        <f t="shared" si="44"/>
        <v>14.034840019200001</v>
      </c>
      <c r="M1898" s="368"/>
      <c r="N1898" s="349">
        <f t="shared" si="45"/>
        <v>11.754799056000001</v>
      </c>
      <c r="O1898" s="368"/>
      <c r="P1898" s="350">
        <f t="shared" si="46"/>
        <v>182.23188984000001</v>
      </c>
      <c r="Q1898" s="368"/>
      <c r="R1898" s="351">
        <f t="shared" si="47"/>
        <v>94.983977088000003</v>
      </c>
      <c r="S1898" s="342"/>
      <c r="T1898" s="16"/>
      <c r="U1898" s="337"/>
      <c r="V1898" s="16"/>
    </row>
    <row r="1899" spans="4:22" ht="21">
      <c r="D1899" s="338"/>
      <c r="E1899" s="338"/>
      <c r="F1899" s="338"/>
      <c r="G1899" s="344">
        <v>1.06</v>
      </c>
      <c r="H1899" s="347">
        <f t="shared" si="48"/>
        <v>53.276276127360006</v>
      </c>
      <c r="I1899" s="368"/>
      <c r="J1899" s="348">
        <f t="shared" si="43"/>
        <v>16.30380413376</v>
      </c>
      <c r="K1899" s="368"/>
      <c r="L1899" s="352">
        <f t="shared" si="44"/>
        <v>14.168505162240001</v>
      </c>
      <c r="M1899" s="368"/>
      <c r="N1899" s="349">
        <f t="shared" si="45"/>
        <v>11.866749523200001</v>
      </c>
      <c r="O1899" s="368"/>
      <c r="P1899" s="350">
        <f t="shared" si="46"/>
        <v>183.96743164800003</v>
      </c>
      <c r="Q1899" s="368"/>
      <c r="R1899" s="351">
        <f t="shared" si="47"/>
        <v>95.888586393599994</v>
      </c>
      <c r="S1899" s="342"/>
      <c r="T1899" s="16"/>
      <c r="U1899" s="337"/>
      <c r="V1899" s="16"/>
    </row>
    <row r="1900" spans="4:22" ht="21">
      <c r="D1900" s="338"/>
      <c r="E1900" s="338"/>
      <c r="F1900" s="338"/>
      <c r="G1900" s="344">
        <v>1.07</v>
      </c>
      <c r="H1900" s="347">
        <f t="shared" si="48"/>
        <v>53.778882505920009</v>
      </c>
      <c r="I1900" s="368"/>
      <c r="J1900" s="348">
        <f t="shared" si="43"/>
        <v>16.457613606719999</v>
      </c>
      <c r="K1900" s="368"/>
      <c r="L1900" s="352">
        <f t="shared" si="44"/>
        <v>14.302170305280002</v>
      </c>
      <c r="M1900" s="368"/>
      <c r="N1900" s="349">
        <f t="shared" si="45"/>
        <v>11.978699990400001</v>
      </c>
      <c r="O1900" s="368"/>
      <c r="P1900" s="350">
        <f t="shared" si="46"/>
        <v>185.70297345600002</v>
      </c>
      <c r="Q1900" s="368"/>
      <c r="R1900" s="351">
        <f t="shared" si="47"/>
        <v>96.793195699199998</v>
      </c>
      <c r="S1900" s="342"/>
      <c r="T1900" s="16"/>
      <c r="U1900" s="337"/>
      <c r="V1900" s="16"/>
    </row>
    <row r="1901" spans="4:22" ht="21">
      <c r="D1901" s="338"/>
      <c r="E1901" s="338"/>
      <c r="F1901" s="338"/>
      <c r="G1901" s="344">
        <v>1.08</v>
      </c>
      <c r="H1901" s="347">
        <f t="shared" si="48"/>
        <v>54.281488884480005</v>
      </c>
      <c r="I1901" s="368"/>
      <c r="J1901" s="348">
        <f t="shared" si="43"/>
        <v>16.611423079679998</v>
      </c>
      <c r="K1901" s="368"/>
      <c r="L1901" s="352">
        <f t="shared" si="44"/>
        <v>14.435835448320002</v>
      </c>
      <c r="M1901" s="368"/>
      <c r="N1901" s="349">
        <f t="shared" si="45"/>
        <v>12.090650457600001</v>
      </c>
      <c r="O1901" s="368"/>
      <c r="P1901" s="350">
        <f t="shared" si="46"/>
        <v>187.43851526400002</v>
      </c>
      <c r="Q1901" s="368"/>
      <c r="R1901" s="351">
        <f t="shared" si="47"/>
        <v>97.697805004800003</v>
      </c>
      <c r="S1901" s="342"/>
      <c r="T1901" s="16"/>
      <c r="U1901" s="337"/>
      <c r="V1901" s="16"/>
    </row>
    <row r="1902" spans="4:22" ht="21">
      <c r="D1902" s="338"/>
      <c r="E1902" s="338"/>
      <c r="F1902" s="338"/>
      <c r="G1902" s="344">
        <v>1.0900000000000001</v>
      </c>
      <c r="H1902" s="347">
        <f t="shared" si="48"/>
        <v>54.784095263040008</v>
      </c>
      <c r="I1902" s="368"/>
      <c r="J1902" s="348">
        <f t="shared" si="43"/>
        <v>16.765232552640001</v>
      </c>
      <c r="K1902" s="368"/>
      <c r="L1902" s="352">
        <f t="shared" si="44"/>
        <v>14.569500591360002</v>
      </c>
      <c r="M1902" s="368"/>
      <c r="N1902" s="349">
        <f t="shared" si="45"/>
        <v>12.202600924800002</v>
      </c>
      <c r="O1902" s="368"/>
      <c r="P1902" s="350">
        <f t="shared" si="46"/>
        <v>189.17405707200004</v>
      </c>
      <c r="Q1902" s="368"/>
      <c r="R1902" s="351">
        <f t="shared" si="47"/>
        <v>98.602414310400007</v>
      </c>
      <c r="S1902" s="342"/>
      <c r="T1902" s="16"/>
      <c r="U1902" s="337"/>
      <c r="V1902" s="16"/>
    </row>
    <row r="1903" spans="4:22" ht="21">
      <c r="D1903" s="338"/>
      <c r="E1903" s="338"/>
      <c r="F1903" s="338"/>
      <c r="G1903" s="344">
        <v>1.1000000000000001</v>
      </c>
      <c r="H1903" s="347">
        <f t="shared" si="48"/>
        <v>55.286701641600004</v>
      </c>
      <c r="I1903" s="368"/>
      <c r="J1903" s="348">
        <f t="shared" si="43"/>
        <v>16.9190420256</v>
      </c>
      <c r="K1903" s="368"/>
      <c r="L1903" s="352">
        <f t="shared" si="44"/>
        <v>14.703165734400002</v>
      </c>
      <c r="M1903" s="368"/>
      <c r="N1903" s="349">
        <f t="shared" si="45"/>
        <v>12.314551392000002</v>
      </c>
      <c r="O1903" s="368"/>
      <c r="P1903" s="350">
        <f t="shared" si="46"/>
        <v>190.90959888000003</v>
      </c>
      <c r="Q1903" s="368"/>
      <c r="R1903" s="351">
        <f t="shared" si="47"/>
        <v>99.507023615999998</v>
      </c>
      <c r="S1903" s="342"/>
      <c r="T1903" s="16"/>
      <c r="U1903" s="337"/>
      <c r="V1903" s="16"/>
    </row>
    <row r="1904" spans="4:22">
      <c r="D1904" s="338"/>
      <c r="E1904" s="338"/>
      <c r="F1904" s="338"/>
      <c r="G1904" s="16"/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</row>
    <row r="1905" spans="4:22">
      <c r="D1905" s="338"/>
      <c r="E1905" s="338"/>
      <c r="F1905" s="338"/>
      <c r="G1905" s="16"/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</row>
    <row r="1906" spans="4:22">
      <c r="D1906" s="338"/>
      <c r="E1906" s="338"/>
      <c r="F1906" s="338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</row>
    <row r="1909" spans="4:22" ht="15" thickBot="1"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229"/>
      <c r="U1909" s="16"/>
      <c r="V1909" s="16"/>
    </row>
    <row r="1910" spans="4:22">
      <c r="D1910" s="16"/>
      <c r="E1910" s="84"/>
      <c r="F1910" s="85"/>
      <c r="G1910" s="197"/>
      <c r="H1910" s="85"/>
      <c r="I1910" s="197"/>
      <c r="J1910" s="85"/>
      <c r="K1910" s="197"/>
      <c r="L1910" s="85"/>
      <c r="M1910" s="197"/>
      <c r="N1910" s="85"/>
      <c r="O1910" s="197"/>
      <c r="P1910" s="85"/>
      <c r="Q1910" s="197"/>
      <c r="R1910" s="85"/>
      <c r="S1910" s="85"/>
      <c r="T1910" s="85"/>
      <c r="U1910" s="106"/>
      <c r="V1910" s="16"/>
    </row>
    <row r="1911" spans="4:22">
      <c r="D1911" s="16"/>
      <c r="E1911" s="86"/>
      <c r="F1911" s="1"/>
      <c r="H1911" s="1"/>
      <c r="J1911" s="1"/>
      <c r="L1911" s="1"/>
      <c r="N1911" s="1"/>
      <c r="P1911" s="1"/>
      <c r="R1911" s="1"/>
      <c r="T1911" s="1"/>
      <c r="U1911" s="107"/>
      <c r="V1911" s="16"/>
    </row>
    <row r="1912" spans="4:22" ht="34.799999999999997">
      <c r="D1912" s="16"/>
      <c r="E1912" s="86"/>
      <c r="F1912" s="1"/>
      <c r="H1912" s="328" t="s">
        <v>9</v>
      </c>
      <c r="I1912" s="328"/>
      <c r="J1912" s="328"/>
      <c r="K1912" s="328"/>
      <c r="L1912" s="328"/>
      <c r="M1912" s="328"/>
      <c r="N1912" s="328"/>
      <c r="O1912" s="328"/>
      <c r="P1912" s="328"/>
      <c r="Q1912" s="328"/>
      <c r="R1912" s="328"/>
      <c r="S1912" s="328"/>
      <c r="T1912" s="328"/>
      <c r="U1912" s="107"/>
      <c r="V1912" s="16"/>
    </row>
    <row r="1913" spans="4:22">
      <c r="D1913" s="16"/>
      <c r="E1913" s="86"/>
      <c r="F1913" s="1"/>
      <c r="H1913" s="1"/>
      <c r="J1913" s="1"/>
      <c r="L1913" s="1"/>
      <c r="N1913" s="1"/>
      <c r="P1913" s="1"/>
      <c r="R1913" s="1"/>
      <c r="T1913" s="1"/>
      <c r="U1913" s="107"/>
      <c r="V1913" s="16"/>
    </row>
    <row r="1914" spans="4:22">
      <c r="D1914" s="16"/>
      <c r="E1914" s="86"/>
      <c r="F1914" s="253" t="s">
        <v>10</v>
      </c>
      <c r="G1914" s="194"/>
      <c r="H1914" s="239" t="s">
        <v>3</v>
      </c>
      <c r="I1914" s="179"/>
      <c r="J1914" s="94" t="s">
        <v>11</v>
      </c>
      <c r="K1914" s="179"/>
      <c r="L1914" s="31" t="s">
        <v>12</v>
      </c>
      <c r="M1914" s="179"/>
      <c r="N1914" s="32" t="s">
        <v>13</v>
      </c>
      <c r="O1914" s="179"/>
      <c r="P1914" s="238" t="s">
        <v>14</v>
      </c>
      <c r="Q1914" s="179"/>
      <c r="R1914" s="99" t="s">
        <v>15</v>
      </c>
      <c r="S1914" s="29"/>
      <c r="T1914" s="56" t="s">
        <v>16</v>
      </c>
      <c r="U1914" s="107"/>
      <c r="V1914" s="16"/>
    </row>
    <row r="1915" spans="4:22">
      <c r="D1915" s="16"/>
      <c r="E1915" s="86"/>
      <c r="F1915" s="252">
        <v>45551</v>
      </c>
      <c r="G1915" s="244"/>
      <c r="H1915" s="297">
        <v>9216</v>
      </c>
      <c r="I1915" s="246"/>
      <c r="J1915" s="297">
        <v>2896.5</v>
      </c>
      <c r="K1915" s="246"/>
      <c r="L1915" s="297">
        <v>2505</v>
      </c>
      <c r="M1915" s="246"/>
      <c r="N1915" s="297">
        <v>2019</v>
      </c>
      <c r="O1915" s="246"/>
      <c r="P1915" s="297">
        <v>31895</v>
      </c>
      <c r="Q1915" s="246"/>
      <c r="R1915" s="297">
        <v>15950</v>
      </c>
      <c r="S1915" s="298"/>
      <c r="T1915" s="326">
        <v>5.5716999999999999</v>
      </c>
      <c r="U1915" s="107"/>
      <c r="V1915" s="16"/>
    </row>
    <row r="1916" spans="4:22">
      <c r="D1916" s="16"/>
      <c r="E1916" s="86"/>
      <c r="F1916" s="250">
        <f>F1915+1</f>
        <v>45552</v>
      </c>
      <c r="G1916" s="244"/>
      <c r="H1916" s="297">
        <v>9242</v>
      </c>
      <c r="I1916" s="246"/>
      <c r="J1916" s="297">
        <v>2884</v>
      </c>
      <c r="K1916" s="246"/>
      <c r="L1916" s="297">
        <v>2505.5</v>
      </c>
      <c r="M1916" s="246"/>
      <c r="N1916" s="297">
        <v>1983</v>
      </c>
      <c r="O1916" s="246"/>
      <c r="P1916" s="297">
        <v>31750</v>
      </c>
      <c r="Q1916" s="246"/>
      <c r="R1916" s="297">
        <v>15955</v>
      </c>
      <c r="S1916" s="246"/>
      <c r="T1916" s="325">
        <v>5.5206999999999997</v>
      </c>
      <c r="U1916" s="107"/>
      <c r="V1916" s="16"/>
    </row>
    <row r="1917" spans="4:22">
      <c r="D1917" s="16"/>
      <c r="E1917" s="86"/>
      <c r="F1917" s="250">
        <f>F1916+1</f>
        <v>45553</v>
      </c>
      <c r="G1917" s="244"/>
      <c r="H1917" s="248">
        <v>9289</v>
      </c>
      <c r="I1917" s="246"/>
      <c r="J1917" s="248">
        <v>2889</v>
      </c>
      <c r="K1917" s="246"/>
      <c r="L1917" s="248">
        <v>2520</v>
      </c>
      <c r="M1917" s="246"/>
      <c r="N1917" s="248">
        <v>1997.5</v>
      </c>
      <c r="O1917" s="246"/>
      <c r="P1917" s="248">
        <v>31600</v>
      </c>
      <c r="Q1917" s="246"/>
      <c r="R1917" s="248">
        <v>15975</v>
      </c>
      <c r="S1917" s="246"/>
      <c r="T1917" s="325">
        <v>5.5010000000000003</v>
      </c>
      <c r="U1917" s="107"/>
      <c r="V1917" s="16"/>
    </row>
    <row r="1918" spans="4:22">
      <c r="D1918" s="16"/>
      <c r="E1918" s="86"/>
      <c r="F1918" s="250">
        <f>F1917+1</f>
        <v>45554</v>
      </c>
      <c r="G1918" s="195"/>
      <c r="H1918" s="248">
        <v>9405.5</v>
      </c>
      <c r="I1918" s="246"/>
      <c r="J1918" s="248">
        <v>2892</v>
      </c>
      <c r="K1918" s="246"/>
      <c r="L1918" s="248">
        <v>2523</v>
      </c>
      <c r="M1918" s="246"/>
      <c r="N1918" s="248">
        <v>2046</v>
      </c>
      <c r="O1918" s="246"/>
      <c r="P1918" s="248">
        <v>31925</v>
      </c>
      <c r="Q1918" s="246"/>
      <c r="R1918" s="248">
        <v>16110</v>
      </c>
      <c r="S1918" s="246"/>
      <c r="T1918" s="325">
        <v>5.4767000000000001</v>
      </c>
      <c r="U1918" s="107"/>
      <c r="V1918" s="16"/>
    </row>
    <row r="1919" spans="4:22">
      <c r="D1919" s="16"/>
      <c r="E1919" s="86"/>
      <c r="F1919" s="251">
        <f>F1918+1</f>
        <v>45555</v>
      </c>
      <c r="G1919" s="195"/>
      <c r="H1919" s="297">
        <v>9395</v>
      </c>
      <c r="I1919" s="246"/>
      <c r="J1919" s="297">
        <v>2862</v>
      </c>
      <c r="K1919" s="246"/>
      <c r="L1919" s="297">
        <v>2477</v>
      </c>
      <c r="M1919" s="246"/>
      <c r="N1919" s="297">
        <v>2033</v>
      </c>
      <c r="O1919" s="246"/>
      <c r="P1919" s="297">
        <v>32150</v>
      </c>
      <c r="Q1919" s="246"/>
      <c r="R1919" s="297">
        <v>16175</v>
      </c>
      <c r="S1919" s="298"/>
      <c r="T1919" s="326">
        <v>5.4188999999999998</v>
      </c>
      <c r="U1919" s="107"/>
      <c r="V1919" s="16"/>
    </row>
    <row r="1920" spans="4:22">
      <c r="D1920" s="16"/>
      <c r="E1920" s="86"/>
      <c r="F1920" s="1"/>
      <c r="H1920" s="353"/>
      <c r="J1920" s="353"/>
      <c r="L1920" s="353"/>
      <c r="N1920" s="353"/>
      <c r="P1920" s="353"/>
      <c r="R1920" s="353"/>
      <c r="S1920" s="268"/>
      <c r="T1920" s="362"/>
      <c r="U1920" s="107"/>
      <c r="V1920" s="16"/>
    </row>
    <row r="1921" spans="4:22">
      <c r="D1921" s="16"/>
      <c r="E1921" s="86"/>
      <c r="F1921" s="236" t="s">
        <v>17</v>
      </c>
      <c r="G1921" s="263"/>
      <c r="H1921" s="331">
        <f>AVERAGE(H1915:H1919)</f>
        <v>9309.5</v>
      </c>
      <c r="I1921" s="332"/>
      <c r="J1921" s="331">
        <f>AVERAGE(J1915:J1919)</f>
        <v>2884.7</v>
      </c>
      <c r="K1921" s="332"/>
      <c r="L1921" s="331">
        <f>AVERAGE(L1915:L1919)</f>
        <v>2506.1</v>
      </c>
      <c r="M1921" s="332"/>
      <c r="N1921" s="331">
        <f>AVERAGE(N1915:N1919)</f>
        <v>2015.7</v>
      </c>
      <c r="O1921" s="332"/>
      <c r="P1921" s="331">
        <f>AVERAGE(P1915:P1919)</f>
        <v>31864</v>
      </c>
      <c r="Q1921" s="332"/>
      <c r="R1921" s="331">
        <f>AVERAGE(R1915:R1919)</f>
        <v>16033</v>
      </c>
      <c r="S1921" s="333"/>
      <c r="T1921" s="334">
        <f>AVERAGE(T1915:T1919)</f>
        <v>5.4977999999999998</v>
      </c>
      <c r="U1921" s="107"/>
      <c r="V1921" s="16"/>
    </row>
    <row r="1922" spans="4:22">
      <c r="D1922" s="16"/>
      <c r="E1922" s="86"/>
      <c r="F1922" s="21"/>
      <c r="G1922" s="194"/>
      <c r="H1922" s="354"/>
      <c r="I1922" s="214"/>
      <c r="J1922" s="354"/>
      <c r="K1922" s="214"/>
      <c r="L1922" s="354"/>
      <c r="M1922" s="214"/>
      <c r="N1922" s="354"/>
      <c r="O1922" s="214"/>
      <c r="P1922" s="354"/>
      <c r="Q1922" s="214"/>
      <c r="R1922" s="354"/>
      <c r="S1922" s="269"/>
      <c r="T1922" s="355"/>
      <c r="U1922" s="107"/>
      <c r="V1922" s="16"/>
    </row>
    <row r="1923" spans="4:22" ht="15.6">
      <c r="D1923" s="16"/>
      <c r="E1923" s="86"/>
      <c r="F1923" s="237" t="s">
        <v>18</v>
      </c>
      <c r="G1923" s="202"/>
      <c r="H1923" s="235">
        <f>H1921*$T$1921*0.001</f>
        <v>51.181769099999997</v>
      </c>
      <c r="I1923" s="216"/>
      <c r="J1923" s="235">
        <f>J1921*$T$1921*0.001</f>
        <v>15.85950366</v>
      </c>
      <c r="K1923" s="216"/>
      <c r="L1923" s="235">
        <f>L1921*$T$1921*0.001</f>
        <v>13.778036579999998</v>
      </c>
      <c r="M1923" s="216"/>
      <c r="N1923" s="235">
        <f>N1921*$T$1921*0.001</f>
        <v>11.081915460000001</v>
      </c>
      <c r="O1923" s="216"/>
      <c r="P1923" s="235">
        <f>P1921*$T$1921*0.001</f>
        <v>175.18189919999998</v>
      </c>
      <c r="Q1923" s="216"/>
      <c r="R1923" s="235">
        <f>R1921*$T$1921*0.001</f>
        <v>88.146227400000001</v>
      </c>
      <c r="S1923" s="269"/>
      <c r="T1923" s="363"/>
      <c r="U1923" s="107"/>
      <c r="V1923" s="16"/>
    </row>
    <row r="1924" spans="4:22">
      <c r="D1924" s="16"/>
      <c r="E1924" s="86"/>
      <c r="F1924" s="21"/>
      <c r="G1924" s="312"/>
      <c r="H1924" s="355"/>
      <c r="I1924" s="264"/>
      <c r="J1924" s="355"/>
      <c r="K1924" s="264"/>
      <c r="L1924" s="355"/>
      <c r="M1924" s="264"/>
      <c r="N1924" s="355"/>
      <c r="O1924" s="264"/>
      <c r="P1924" s="355"/>
      <c r="Q1924" s="264"/>
      <c r="R1924" s="355"/>
      <c r="S1924" s="269"/>
      <c r="T1924" s="364"/>
      <c r="U1924" s="107"/>
      <c r="V1924" s="16"/>
    </row>
    <row r="1925" spans="4:22">
      <c r="D1925" s="16"/>
      <c r="E1925" s="86"/>
      <c r="F1925" s="256" t="s">
        <v>19</v>
      </c>
      <c r="G1925" s="311"/>
      <c r="H1925" s="257">
        <f>H1859</f>
        <v>50.722788928</v>
      </c>
      <c r="I1925" s="265"/>
      <c r="J1925" s="257">
        <f>J1859</f>
        <v>15.365313908000001</v>
      </c>
      <c r="K1925" s="265"/>
      <c r="L1925" s="257">
        <f>L1859</f>
        <v>13.252801015999999</v>
      </c>
      <c r="M1925" s="265"/>
      <c r="N1925" s="257">
        <f>N1859</f>
        <v>10.987989376000002</v>
      </c>
      <c r="O1925" s="265"/>
      <c r="P1925" s="257">
        <f>P1859</f>
        <v>175.39645480000001</v>
      </c>
      <c r="Q1925" s="265"/>
      <c r="R1925" s="257">
        <f>R1859</f>
        <v>88.237735880000002</v>
      </c>
      <c r="S1925" s="361">
        <f>U1885</f>
        <v>0</v>
      </c>
      <c r="T1925" s="257">
        <f>T1861</f>
        <v>5.6284799999999997</v>
      </c>
      <c r="U1925" s="107"/>
      <c r="V1925" s="16"/>
    </row>
    <row r="1926" spans="4:22" ht="15" thickBot="1">
      <c r="D1926" s="16"/>
      <c r="E1926" s="86"/>
      <c r="F1926" s="21"/>
      <c r="G1926" s="194"/>
      <c r="H1926" s="355"/>
      <c r="I1926" s="264"/>
      <c r="J1926" s="355"/>
      <c r="K1926" s="264"/>
      <c r="L1926" s="355"/>
      <c r="M1926" s="264"/>
      <c r="N1926" s="355"/>
      <c r="O1926" s="264"/>
      <c r="P1926" s="355"/>
      <c r="Q1926" s="264"/>
      <c r="R1926" s="355"/>
      <c r="S1926" s="270"/>
      <c r="T1926" s="355"/>
      <c r="U1926" s="107"/>
      <c r="V1926" s="16"/>
    </row>
    <row r="1927" spans="4:22" ht="15" thickBot="1">
      <c r="D1927" s="16"/>
      <c r="E1927" s="86"/>
      <c r="F1927" s="259" t="s">
        <v>44</v>
      </c>
      <c r="G1927" s="194"/>
      <c r="H1927" s="356">
        <f>(H1859-H1861)/H1861</f>
        <v>9.1950896708491922E-3</v>
      </c>
      <c r="I1927" s="321"/>
      <c r="J1927" s="356">
        <f>(J1859-J1861)/J1861</f>
        <v>-1.0164125589366883E-3</v>
      </c>
      <c r="K1927" s="321"/>
      <c r="L1927" s="356">
        <f>(L1859-L1861)/L1861</f>
        <v>-8.5073255011571744E-3</v>
      </c>
      <c r="M1927" s="321"/>
      <c r="N1927" s="356">
        <f>(N1859-N1861)/N1861</f>
        <v>-1.8495442598742362E-2</v>
      </c>
      <c r="O1927" s="321"/>
      <c r="P1927" s="356">
        <f>(P1859-P1861)/P1861</f>
        <v>1.0614979088996992E-2</v>
      </c>
      <c r="Q1927" s="321"/>
      <c r="R1927" s="356">
        <f>(R1859-R1861)/R1861</f>
        <v>-2.4576296819381203E-2</v>
      </c>
      <c r="S1927" s="322"/>
      <c r="T1927" s="356">
        <f>(T1857-T1861)/T1861</f>
        <v>-1.5279436011142436E-3</v>
      </c>
      <c r="U1927" s="107"/>
      <c r="V1927" s="16"/>
    </row>
    <row r="1928" spans="4:22" ht="15" thickBot="1">
      <c r="D1928" s="16"/>
      <c r="E1928" s="86"/>
      <c r="F1928" s="29"/>
      <c r="G1928" s="179"/>
      <c r="H1928" s="357"/>
      <c r="I1928" s="217"/>
      <c r="J1928" s="357"/>
      <c r="K1928" s="217"/>
      <c r="L1928" s="357"/>
      <c r="M1928" s="217"/>
      <c r="N1928" s="357"/>
      <c r="O1928" s="217"/>
      <c r="P1928" s="357"/>
      <c r="Q1928" s="217"/>
      <c r="R1928" s="357"/>
      <c r="S1928" s="271"/>
      <c r="T1928" s="365"/>
      <c r="U1928" s="107"/>
      <c r="V1928" s="16"/>
    </row>
    <row r="1929" spans="4:22" ht="15" thickBot="1">
      <c r="D1929" s="16"/>
      <c r="E1929" s="86"/>
      <c r="F1929" s="176" t="s">
        <v>26</v>
      </c>
      <c r="G1929" s="179"/>
      <c r="H1929" s="358">
        <f>(H1923-H1925)/H1925</f>
        <v>9.0487960480940856E-3</v>
      </c>
      <c r="I1929" s="188"/>
      <c r="J1929" s="358">
        <f>(J1923-J1925)/J1925</f>
        <v>3.2162685055376394E-2</v>
      </c>
      <c r="K1929" s="188"/>
      <c r="L1929" s="358">
        <f>(L1923-L1925)/L1925</f>
        <v>3.9632041812586366E-2</v>
      </c>
      <c r="M1929" s="188"/>
      <c r="N1929" s="358">
        <f>(N1923-N1925)/N1925</f>
        <v>8.5480683304220515E-3</v>
      </c>
      <c r="O1929" s="188"/>
      <c r="P1929" s="358">
        <f>(P1923-P1925)/P1925</f>
        <v>-1.2232607565796688E-3</v>
      </c>
      <c r="Q1929" s="188"/>
      <c r="R1929" s="370">
        <f>(R1923-R1925)/R1925</f>
        <v>-1.0370674075822815E-3</v>
      </c>
      <c r="S1929" s="272"/>
      <c r="T1929" s="358">
        <f>(T1921-T1925)/T1925</f>
        <v>-2.3217636022514056E-2</v>
      </c>
      <c r="U1929" s="107"/>
      <c r="V1929" s="16"/>
    </row>
    <row r="1930" spans="4:22" ht="15" thickBot="1">
      <c r="D1930" s="16"/>
      <c r="E1930" s="86"/>
      <c r="F1930" s="1"/>
      <c r="H1930" s="359"/>
      <c r="I1930" s="215"/>
      <c r="J1930" s="359"/>
      <c r="K1930" s="215"/>
      <c r="L1930" s="359"/>
      <c r="M1930" s="215"/>
      <c r="N1930" s="359"/>
      <c r="O1930" s="215"/>
      <c r="P1930" s="359"/>
      <c r="Q1930" s="215"/>
      <c r="R1930" s="359"/>
      <c r="S1930" s="271"/>
      <c r="T1930" s="359"/>
      <c r="U1930" s="107"/>
      <c r="V1930" s="16"/>
    </row>
    <row r="1931" spans="4:22" ht="21.6" thickBot="1">
      <c r="D1931" s="230"/>
      <c r="E1931" s="183"/>
      <c r="F1931" s="184" t="s">
        <v>40</v>
      </c>
      <c r="G1931" s="182"/>
      <c r="H1931" s="360">
        <f>H1923-H1925</f>
        <v>0.45898017199999686</v>
      </c>
      <c r="I1931" s="306"/>
      <c r="J1931" s="360">
        <f>J1923-J1925</f>
        <v>0.49418975199999871</v>
      </c>
      <c r="K1931" s="306"/>
      <c r="L1931" s="360">
        <f>L1923-L1925</f>
        <v>0.52523556399999904</v>
      </c>
      <c r="M1931" s="306"/>
      <c r="N1931" s="360">
        <f>N1923-N1925</f>
        <v>9.3926083999999577E-2</v>
      </c>
      <c r="O1931" s="306"/>
      <c r="P1931" s="360">
        <f>P1923-P1925</f>
        <v>-0.2145556000000397</v>
      </c>
      <c r="Q1931" s="306"/>
      <c r="R1931" s="360">
        <f>R1923-R1925</f>
        <v>-9.1508480000001668E-2</v>
      </c>
      <c r="S1931" s="307"/>
      <c r="T1931" s="360">
        <f>T1921-T1925</f>
        <v>-0.13067999999999991</v>
      </c>
      <c r="U1931" s="186"/>
      <c r="V1931" s="230"/>
    </row>
    <row r="1932" spans="4:22">
      <c r="D1932" s="16"/>
      <c r="E1932" s="86"/>
      <c r="F1932" s="179"/>
      <c r="H1932" s="180"/>
      <c r="I1932" s="180"/>
      <c r="J1932" s="180"/>
      <c r="K1932" s="180"/>
      <c r="L1932" s="180"/>
      <c r="M1932" s="180"/>
      <c r="N1932" s="180"/>
      <c r="O1932" s="180"/>
      <c r="P1932" s="180"/>
      <c r="Q1932" s="180"/>
      <c r="R1932" s="180"/>
      <c r="S1932" s="274"/>
      <c r="T1932" s="180"/>
      <c r="U1932" s="107"/>
      <c r="V1932" s="16"/>
    </row>
    <row r="1933" spans="4:22">
      <c r="D1933" s="16"/>
      <c r="E1933" s="86"/>
      <c r="F1933" s="29"/>
      <c r="H1933" s="323"/>
      <c r="I1933" s="180"/>
      <c r="J1933" s="159"/>
      <c r="K1933" s="180"/>
      <c r="L1933" s="159"/>
      <c r="M1933" s="180"/>
      <c r="N1933" s="159"/>
      <c r="O1933" s="180"/>
      <c r="P1933" s="159"/>
      <c r="Q1933" s="180"/>
      <c r="R1933" s="159"/>
      <c r="S1933" s="159"/>
      <c r="T1933" s="159"/>
      <c r="U1933" s="107"/>
      <c r="V1933" s="16"/>
    </row>
    <row r="1934" spans="4:22" ht="18">
      <c r="D1934" s="16"/>
      <c r="E1934" s="134"/>
      <c r="F1934" s="275" t="s">
        <v>36</v>
      </c>
      <c r="G1934" s="276"/>
      <c r="H1934" s="277">
        <f>AVERAGE(H1915:H1919,H1851:H1855,H1815:H1819)</f>
        <v>9088.2666666666664</v>
      </c>
      <c r="I1934" s="277"/>
      <c r="J1934" s="277">
        <f>AVERAGE(J1915:J1919,J1851:J1855,J1815:J1819)</f>
        <v>2783.8333333333335</v>
      </c>
      <c r="K1934" s="277"/>
      <c r="L1934" s="277">
        <f>AVERAGE(L1915:L1919,L1851:L1855,L1815:L1819)</f>
        <v>2413.0333333333333</v>
      </c>
      <c r="M1934" s="277" t="e">
        <f>AVERAGE(O1878:O1882,M1915:M1919)</f>
        <v>#DIV/0!</v>
      </c>
      <c r="N1934" s="277">
        <f>AVERAGE(N1915:N1919,N1851:N1855,N1815:N1819)</f>
        <v>1986.6333333333334</v>
      </c>
      <c r="O1934" s="277" t="e">
        <f>AVERAGE(Q1878:Q1882,O1915:O1919)</f>
        <v>#DIV/0!</v>
      </c>
      <c r="P1934" s="277">
        <f>AVERAGE(P1915:P1919,P1851:P1855,P1815:P1819)</f>
        <v>31303</v>
      </c>
      <c r="Q1934" s="277" t="e">
        <f>AVERAGE(S1878:S1882,Q1915:Q1919)</f>
        <v>#DIV/0!</v>
      </c>
      <c r="R1934" s="277">
        <f>AVERAGE(R1915:R1919,R1851:R1855,R1815:R1819)</f>
        <v>15935.333333333334</v>
      </c>
      <c r="S1934" s="277" t="e">
        <f>AVERAGE(U1878:U1882,S1915:S1919)</f>
        <v>#DIV/0!</v>
      </c>
      <c r="T1934" s="303">
        <f>AVERAGE(T1915:T1919,T1851:T1855,T1815:T1819)</f>
        <v>5.5820533333333344</v>
      </c>
      <c r="U1934" s="135"/>
      <c r="V1934" s="16"/>
    </row>
    <row r="1935" spans="4:22">
      <c r="D1935" s="16"/>
      <c r="E1935" s="1"/>
      <c r="F1935" s="1"/>
      <c r="H1935" s="329"/>
      <c r="I1935" s="139"/>
      <c r="J1935" s="329"/>
      <c r="K1935" s="139"/>
      <c r="L1935" s="329"/>
      <c r="M1935" s="139"/>
      <c r="N1935" s="329"/>
      <c r="O1935" s="139"/>
      <c r="P1935" s="329"/>
      <c r="Q1935" s="139"/>
      <c r="R1935" s="329"/>
      <c r="S1935" s="329"/>
      <c r="T1935" s="329"/>
      <c r="U1935" s="1"/>
      <c r="V1935" s="16"/>
    </row>
    <row r="1936" spans="4:22" ht="15" thickBot="1">
      <c r="D1936" s="16"/>
      <c r="T1936" s="174"/>
      <c r="V1936" s="16"/>
    </row>
    <row r="1937" spans="4:22" ht="15" thickBot="1">
      <c r="D1937" s="16"/>
      <c r="F1937" s="280" t="s">
        <v>42</v>
      </c>
      <c r="G1937" s="281"/>
      <c r="H1937" s="281" t="s">
        <v>3</v>
      </c>
      <c r="I1937" s="281"/>
      <c r="J1937" s="281" t="s">
        <v>11</v>
      </c>
      <c r="K1937" s="281"/>
      <c r="L1937" s="281" t="s">
        <v>12</v>
      </c>
      <c r="M1937" s="281"/>
      <c r="N1937" s="281" t="s">
        <v>13</v>
      </c>
      <c r="O1937" s="281"/>
      <c r="P1937" s="281" t="s">
        <v>14</v>
      </c>
      <c r="Q1937" s="281"/>
      <c r="R1937" s="281" t="s">
        <v>15</v>
      </c>
      <c r="S1937" s="281"/>
      <c r="T1937" s="282" t="s">
        <v>16</v>
      </c>
      <c r="V1937" s="16"/>
    </row>
    <row r="1938" spans="4:22">
      <c r="D1938" s="16"/>
      <c r="E1938" s="1"/>
      <c r="F1938" s="283" t="s">
        <v>19</v>
      </c>
      <c r="G1938" s="284"/>
      <c r="H1938" s="285">
        <f t="shared" ref="H1938:T1938" si="49">H1925</f>
        <v>50.722788928</v>
      </c>
      <c r="I1938" s="285">
        <f t="shared" si="49"/>
        <v>0</v>
      </c>
      <c r="J1938" s="285">
        <f t="shared" si="49"/>
        <v>15.365313908000001</v>
      </c>
      <c r="K1938" s="285">
        <f t="shared" si="49"/>
        <v>0</v>
      </c>
      <c r="L1938" s="285">
        <f t="shared" si="49"/>
        <v>13.252801015999999</v>
      </c>
      <c r="M1938" s="285">
        <f t="shared" si="49"/>
        <v>0</v>
      </c>
      <c r="N1938" s="285">
        <f t="shared" si="49"/>
        <v>10.987989376000002</v>
      </c>
      <c r="O1938" s="285">
        <f t="shared" si="49"/>
        <v>0</v>
      </c>
      <c r="P1938" s="285">
        <f t="shared" si="49"/>
        <v>175.39645480000001</v>
      </c>
      <c r="Q1938" s="285">
        <f t="shared" si="49"/>
        <v>0</v>
      </c>
      <c r="R1938" s="285">
        <f t="shared" si="49"/>
        <v>88.237735880000002</v>
      </c>
      <c r="S1938" s="285">
        <f t="shared" si="49"/>
        <v>0</v>
      </c>
      <c r="T1938" s="310">
        <f t="shared" si="49"/>
        <v>5.6284799999999997</v>
      </c>
      <c r="U1938" s="1"/>
      <c r="V1938" s="16"/>
    </row>
    <row r="1939" spans="4:22" ht="15.6">
      <c r="D1939" s="16"/>
      <c r="E1939" s="1"/>
      <c r="F1939" s="288" t="s">
        <v>41</v>
      </c>
      <c r="G1939" s="289"/>
      <c r="H1939" s="290">
        <f t="shared" ref="H1939:S1939" si="50">H1923</f>
        <v>51.181769099999997</v>
      </c>
      <c r="I1939" s="290">
        <f t="shared" si="50"/>
        <v>0</v>
      </c>
      <c r="J1939" s="290">
        <f t="shared" si="50"/>
        <v>15.85950366</v>
      </c>
      <c r="K1939" s="290">
        <f t="shared" si="50"/>
        <v>0</v>
      </c>
      <c r="L1939" s="290">
        <f t="shared" si="50"/>
        <v>13.778036579999998</v>
      </c>
      <c r="M1939" s="290">
        <f t="shared" si="50"/>
        <v>0</v>
      </c>
      <c r="N1939" s="290">
        <f t="shared" si="50"/>
        <v>11.081915460000001</v>
      </c>
      <c r="O1939" s="290">
        <f t="shared" si="50"/>
        <v>0</v>
      </c>
      <c r="P1939" s="290">
        <f t="shared" si="50"/>
        <v>175.18189919999998</v>
      </c>
      <c r="Q1939" s="290">
        <f t="shared" si="50"/>
        <v>0</v>
      </c>
      <c r="R1939" s="290">
        <f t="shared" si="50"/>
        <v>88.146227400000001</v>
      </c>
      <c r="S1939" s="290">
        <f t="shared" si="50"/>
        <v>0</v>
      </c>
      <c r="T1939" s="309">
        <f>T1921</f>
        <v>5.4977999999999998</v>
      </c>
      <c r="U1939" s="1"/>
      <c r="V1939" s="16"/>
    </row>
    <row r="1940" spans="4:22" ht="21">
      <c r="D1940" s="16"/>
      <c r="F1940" s="201" t="s">
        <v>45</v>
      </c>
      <c r="G1940" s="201"/>
      <c r="H1940" s="187">
        <f>H1939-H1938</f>
        <v>0.45898017199999686</v>
      </c>
      <c r="I1940" s="187"/>
      <c r="J1940" s="187">
        <f>J1939-J1938</f>
        <v>0.49418975199999871</v>
      </c>
      <c r="K1940" s="187"/>
      <c r="L1940" s="187">
        <f>L1939-L1938</f>
        <v>0.52523556399999904</v>
      </c>
      <c r="M1940" s="187"/>
      <c r="N1940" s="187">
        <f>N1939-N1938</f>
        <v>9.3926083999999577E-2</v>
      </c>
      <c r="O1940" s="187"/>
      <c r="P1940" s="187">
        <f>P1939-P1938</f>
        <v>-0.2145556000000397</v>
      </c>
      <c r="Q1940" s="187"/>
      <c r="R1940" s="187">
        <f>R1939-R1938</f>
        <v>-9.1508480000001668E-2</v>
      </c>
      <c r="S1940" s="187"/>
      <c r="T1940" s="187">
        <f>T1939-T1938</f>
        <v>-0.13067999999999991</v>
      </c>
      <c r="V1940" s="16"/>
    </row>
    <row r="1941" spans="4:22" ht="21">
      <c r="D1941" s="16"/>
      <c r="F1941" s="201"/>
      <c r="G1941" s="201"/>
      <c r="H1941" s="187"/>
      <c r="I1941" s="187"/>
      <c r="J1941" s="187"/>
      <c r="K1941" s="187"/>
      <c r="L1941" s="187"/>
      <c r="M1941" s="187"/>
      <c r="N1941" s="187"/>
      <c r="O1941" s="187"/>
      <c r="P1941" s="187"/>
      <c r="Q1941" s="187"/>
      <c r="R1941" s="187"/>
      <c r="S1941" s="187"/>
      <c r="T1941" s="187"/>
      <c r="V1941" s="16"/>
    </row>
    <row r="1942" spans="4:22">
      <c r="D1942" s="16"/>
      <c r="E1942" s="16"/>
      <c r="F1942" s="231"/>
      <c r="G1942" s="231"/>
      <c r="H1942" s="231"/>
      <c r="I1942" s="231"/>
      <c r="J1942" s="231"/>
      <c r="K1942" s="231"/>
      <c r="L1942" s="231"/>
      <c r="M1942" s="231"/>
      <c r="N1942" s="231"/>
      <c r="O1942" s="231"/>
      <c r="P1942" s="231"/>
      <c r="Q1942" s="231"/>
      <c r="R1942" s="231"/>
      <c r="S1942" s="231"/>
      <c r="T1942" s="232"/>
      <c r="U1942" s="16"/>
      <c r="V1942" s="16"/>
    </row>
    <row r="1943" spans="4:22">
      <c r="D1943" s="335"/>
      <c r="E1943" s="335"/>
      <c r="F1943" s="339"/>
      <c r="G1943" s="339"/>
      <c r="H1943" s="339"/>
      <c r="I1943" s="339"/>
      <c r="J1943" s="339"/>
      <c r="K1943" s="339"/>
      <c r="L1943" s="339"/>
      <c r="M1943" s="339"/>
      <c r="N1943" s="339"/>
      <c r="O1943" s="339"/>
      <c r="P1943" s="339"/>
      <c r="Q1943" s="339"/>
      <c r="R1943" s="339"/>
      <c r="S1943" s="339"/>
      <c r="T1943" s="340"/>
      <c r="U1943" s="335"/>
      <c r="V1943" s="335"/>
    </row>
    <row r="1944" spans="4:22">
      <c r="D1944" s="335"/>
      <c r="E1944" s="335"/>
      <c r="F1944" s="335"/>
      <c r="G1944" s="512" t="s">
        <v>48</v>
      </c>
      <c r="H1944" s="512"/>
      <c r="I1944" s="512"/>
      <c r="J1944" s="512"/>
      <c r="K1944" s="512"/>
      <c r="L1944" s="512"/>
      <c r="M1944" s="512"/>
      <c r="N1944" s="512"/>
      <c r="O1944" s="512"/>
      <c r="P1944" s="512"/>
      <c r="Q1944" s="512"/>
      <c r="R1944" s="512"/>
      <c r="S1944" s="335"/>
      <c r="T1944" s="335"/>
      <c r="U1944" s="335"/>
      <c r="V1944" s="335"/>
    </row>
    <row r="1945" spans="4:22">
      <c r="D1945" s="335"/>
      <c r="E1945" s="335"/>
      <c r="F1945" s="335"/>
      <c r="G1945" s="512"/>
      <c r="H1945" s="512"/>
      <c r="I1945" s="512"/>
      <c r="J1945" s="512"/>
      <c r="K1945" s="512"/>
      <c r="L1945" s="512"/>
      <c r="M1945" s="512"/>
      <c r="N1945" s="512"/>
      <c r="O1945" s="512"/>
      <c r="P1945" s="512"/>
      <c r="Q1945" s="512"/>
      <c r="R1945" s="512"/>
      <c r="S1945" s="335"/>
      <c r="T1945" s="335"/>
      <c r="U1945" s="335"/>
      <c r="V1945" s="335"/>
    </row>
    <row r="1946" spans="4:22" ht="23.4">
      <c r="D1946" s="338"/>
      <c r="E1946" s="338"/>
      <c r="F1946" s="338"/>
      <c r="G1946" s="343" t="s">
        <v>46</v>
      </c>
      <c r="H1946" s="375" t="s">
        <v>3</v>
      </c>
      <c r="I1946" s="376"/>
      <c r="J1946" s="377" t="s">
        <v>11</v>
      </c>
      <c r="K1946" s="376"/>
      <c r="L1946" s="378" t="s">
        <v>12</v>
      </c>
      <c r="M1946" s="376"/>
      <c r="N1946" s="379" t="s">
        <v>13</v>
      </c>
      <c r="O1946" s="376"/>
      <c r="P1946" s="374" t="s">
        <v>14</v>
      </c>
      <c r="Q1946" s="376"/>
      <c r="R1946" s="380" t="s">
        <v>15</v>
      </c>
      <c r="S1946" s="367"/>
      <c r="T1946" s="16"/>
      <c r="U1946" s="336"/>
      <c r="V1946" s="16"/>
    </row>
    <row r="1947" spans="4:22" ht="21">
      <c r="D1947" s="338"/>
      <c r="E1947" s="338"/>
      <c r="F1947" s="338"/>
      <c r="G1947" s="344">
        <v>0.9</v>
      </c>
      <c r="H1947" s="347">
        <f>$H$1938*G1947</f>
        <v>45.6505100352</v>
      </c>
      <c r="I1947" s="368"/>
      <c r="J1947" s="348">
        <f>$J$1938*G1947</f>
        <v>13.828782517200001</v>
      </c>
      <c r="K1947" s="368"/>
      <c r="L1947" s="352">
        <f>$L$1938*G1947</f>
        <v>11.927520914400001</v>
      </c>
      <c r="M1947" s="368"/>
      <c r="N1947" s="349">
        <f>$N$1938*G1947</f>
        <v>9.8891904384000018</v>
      </c>
      <c r="O1947" s="368"/>
      <c r="P1947" s="350">
        <f>$P$1938*G1947</f>
        <v>157.85680932000002</v>
      </c>
      <c r="Q1947" s="368"/>
      <c r="R1947" s="351">
        <f>$R$1938*G1947</f>
        <v>79.413962292000008</v>
      </c>
      <c r="S1947" s="341"/>
      <c r="T1947" s="16"/>
      <c r="U1947" s="337"/>
      <c r="V1947" s="16"/>
    </row>
    <row r="1948" spans="4:22" ht="21">
      <c r="D1948" s="338"/>
      <c r="E1948" s="338"/>
      <c r="F1948" s="338"/>
      <c r="G1948" s="344">
        <v>0.91</v>
      </c>
      <c r="H1948" s="347">
        <f t="shared" ref="H1948:H1967" si="51">$H$1938*G1948</f>
        <v>46.157737924480003</v>
      </c>
      <c r="I1948" s="368"/>
      <c r="J1948" s="348">
        <f t="shared" ref="J1948:J1967" si="52">$J$1938*G1948</f>
        <v>13.982435656280002</v>
      </c>
      <c r="K1948" s="368"/>
      <c r="L1948" s="352">
        <f t="shared" ref="L1948:L1967" si="53">$L$1938*G1948</f>
        <v>12.06004892456</v>
      </c>
      <c r="M1948" s="368"/>
      <c r="N1948" s="349">
        <f t="shared" ref="N1948:N1967" si="54">$N$1938*G1948</f>
        <v>9.9990703321600023</v>
      </c>
      <c r="O1948" s="368"/>
      <c r="P1948" s="350">
        <f t="shared" ref="P1948:P1967" si="55">$P$1938*G1948</f>
        <v>159.61077386800002</v>
      </c>
      <c r="Q1948" s="368"/>
      <c r="R1948" s="351">
        <f t="shared" ref="R1948:R1967" si="56">$R$1938*G1948</f>
        <v>80.296339650800007</v>
      </c>
      <c r="S1948" s="341"/>
      <c r="T1948" s="16"/>
      <c r="U1948" s="337"/>
      <c r="V1948" s="16"/>
    </row>
    <row r="1949" spans="4:22" ht="21">
      <c r="D1949" s="338"/>
      <c r="E1949" s="338"/>
      <c r="F1949" s="338"/>
      <c r="G1949" s="344">
        <v>0.92</v>
      </c>
      <c r="H1949" s="347">
        <f t="shared" si="51"/>
        <v>46.664965813759999</v>
      </c>
      <c r="I1949" s="368"/>
      <c r="J1949" s="348">
        <f t="shared" si="52"/>
        <v>14.136088795360001</v>
      </c>
      <c r="K1949" s="368"/>
      <c r="L1949" s="352">
        <f t="shared" si="53"/>
        <v>12.19257693472</v>
      </c>
      <c r="M1949" s="368"/>
      <c r="N1949" s="349">
        <f t="shared" si="54"/>
        <v>10.108950225920001</v>
      </c>
      <c r="O1949" s="368"/>
      <c r="P1949" s="350">
        <f t="shared" si="55"/>
        <v>161.36473841600002</v>
      </c>
      <c r="Q1949" s="368"/>
      <c r="R1949" s="351">
        <f t="shared" si="56"/>
        <v>81.178717009600007</v>
      </c>
      <c r="S1949" s="341"/>
      <c r="T1949" s="16"/>
      <c r="U1949" s="337"/>
      <c r="V1949" s="16"/>
    </row>
    <row r="1950" spans="4:22" ht="21">
      <c r="D1950" s="338"/>
      <c r="E1950" s="338"/>
      <c r="F1950" s="338"/>
      <c r="G1950" s="344">
        <v>0.93</v>
      </c>
      <c r="H1950" s="347">
        <f t="shared" si="51"/>
        <v>47.172193703040001</v>
      </c>
      <c r="I1950" s="368"/>
      <c r="J1950" s="348">
        <f t="shared" si="52"/>
        <v>14.289741934440002</v>
      </c>
      <c r="K1950" s="368"/>
      <c r="L1950" s="352">
        <f t="shared" si="53"/>
        <v>12.32510494488</v>
      </c>
      <c r="M1950" s="368"/>
      <c r="N1950" s="349">
        <f t="shared" si="54"/>
        <v>10.218830119680002</v>
      </c>
      <c r="O1950" s="368"/>
      <c r="P1950" s="350">
        <f t="shared" si="55"/>
        <v>163.11870296400002</v>
      </c>
      <c r="Q1950" s="368"/>
      <c r="R1950" s="351">
        <f t="shared" si="56"/>
        <v>82.061094368400006</v>
      </c>
      <c r="S1950" s="341"/>
      <c r="T1950" s="16"/>
      <c r="U1950" s="337"/>
      <c r="V1950" s="16"/>
    </row>
    <row r="1951" spans="4:22" ht="21">
      <c r="D1951" s="338"/>
      <c r="E1951" s="338"/>
      <c r="F1951" s="338"/>
      <c r="G1951" s="344">
        <v>0.94</v>
      </c>
      <c r="H1951" s="347">
        <f t="shared" si="51"/>
        <v>47.679421592319997</v>
      </c>
      <c r="I1951" s="368"/>
      <c r="J1951" s="348">
        <f t="shared" si="52"/>
        <v>14.44339507352</v>
      </c>
      <c r="K1951" s="368"/>
      <c r="L1951" s="352">
        <f t="shared" si="53"/>
        <v>12.457632955039999</v>
      </c>
      <c r="M1951" s="368"/>
      <c r="N1951" s="349">
        <f t="shared" si="54"/>
        <v>10.32871001344</v>
      </c>
      <c r="O1951" s="368"/>
      <c r="P1951" s="350">
        <f t="shared" si="55"/>
        <v>164.87266751199999</v>
      </c>
      <c r="Q1951" s="368"/>
      <c r="R1951" s="351">
        <f t="shared" si="56"/>
        <v>82.943471727199992</v>
      </c>
      <c r="S1951" s="341"/>
      <c r="T1951" s="16"/>
      <c r="U1951" s="337"/>
      <c r="V1951" s="16"/>
    </row>
    <row r="1952" spans="4:22" ht="21">
      <c r="D1952" s="338"/>
      <c r="E1952" s="338"/>
      <c r="F1952" s="338"/>
      <c r="G1952" s="344">
        <v>0.95</v>
      </c>
      <c r="H1952" s="347">
        <f t="shared" si="51"/>
        <v>48.1866494816</v>
      </c>
      <c r="I1952" s="368"/>
      <c r="J1952" s="348">
        <f t="shared" si="52"/>
        <v>14.597048212600001</v>
      </c>
      <c r="K1952" s="368"/>
      <c r="L1952" s="352">
        <f t="shared" si="53"/>
        <v>12.590160965199999</v>
      </c>
      <c r="M1952" s="368"/>
      <c r="N1952" s="349">
        <f t="shared" si="54"/>
        <v>10.438589907200001</v>
      </c>
      <c r="O1952" s="368"/>
      <c r="P1952" s="350">
        <f t="shared" si="55"/>
        <v>166.62663206000002</v>
      </c>
      <c r="Q1952" s="368"/>
      <c r="R1952" s="351">
        <f t="shared" si="56"/>
        <v>83.825849086000005</v>
      </c>
      <c r="S1952" s="341"/>
      <c r="T1952" s="16"/>
      <c r="U1952" s="337"/>
      <c r="V1952" s="16"/>
    </row>
    <row r="1953" spans="4:22" ht="21">
      <c r="D1953" s="338"/>
      <c r="E1953" s="338"/>
      <c r="F1953" s="338"/>
      <c r="G1953" s="344">
        <v>0.96</v>
      </c>
      <c r="H1953" s="347">
        <f t="shared" si="51"/>
        <v>48.693877370879996</v>
      </c>
      <c r="I1953" s="368"/>
      <c r="J1953" s="348">
        <f t="shared" si="52"/>
        <v>14.75070135168</v>
      </c>
      <c r="K1953" s="368"/>
      <c r="L1953" s="352">
        <f t="shared" si="53"/>
        <v>12.722688975359999</v>
      </c>
      <c r="M1953" s="368"/>
      <c r="N1953" s="349">
        <f t="shared" si="54"/>
        <v>10.548469800960001</v>
      </c>
      <c r="O1953" s="368"/>
      <c r="P1953" s="350">
        <f t="shared" si="55"/>
        <v>168.38059660800002</v>
      </c>
      <c r="Q1953" s="368"/>
      <c r="R1953" s="351">
        <f t="shared" si="56"/>
        <v>84.708226444800005</v>
      </c>
      <c r="S1953" s="341"/>
      <c r="T1953" s="16"/>
      <c r="U1953" s="337"/>
      <c r="V1953" s="16"/>
    </row>
    <row r="1954" spans="4:22" ht="21">
      <c r="D1954" s="338"/>
      <c r="E1954" s="338"/>
      <c r="F1954" s="338"/>
      <c r="G1954" s="344">
        <v>0.97</v>
      </c>
      <c r="H1954" s="347">
        <f t="shared" si="51"/>
        <v>49.201105260159999</v>
      </c>
      <c r="I1954" s="368"/>
      <c r="J1954" s="348">
        <f t="shared" si="52"/>
        <v>14.904354490760001</v>
      </c>
      <c r="K1954" s="368"/>
      <c r="L1954" s="352">
        <f t="shared" si="53"/>
        <v>12.855216985519998</v>
      </c>
      <c r="M1954" s="368"/>
      <c r="N1954" s="349">
        <f t="shared" si="54"/>
        <v>10.658349694720002</v>
      </c>
      <c r="O1954" s="368"/>
      <c r="P1954" s="350">
        <f t="shared" si="55"/>
        <v>170.13456115600002</v>
      </c>
      <c r="Q1954" s="368"/>
      <c r="R1954" s="351">
        <f t="shared" si="56"/>
        <v>85.590603803600004</v>
      </c>
      <c r="S1954" s="341"/>
      <c r="T1954" s="16"/>
      <c r="U1954" s="337"/>
      <c r="V1954" s="16"/>
    </row>
    <row r="1955" spans="4:22" ht="21">
      <c r="D1955" s="338"/>
      <c r="E1955" s="338"/>
      <c r="F1955" s="338"/>
      <c r="G1955" s="344">
        <v>0.98</v>
      </c>
      <c r="H1955" s="347">
        <f t="shared" si="51"/>
        <v>49.708333149440001</v>
      </c>
      <c r="I1955" s="368"/>
      <c r="J1955" s="348">
        <f t="shared" si="52"/>
        <v>15.058007629840001</v>
      </c>
      <c r="K1955" s="368"/>
      <c r="L1955" s="352">
        <f t="shared" si="53"/>
        <v>12.98774499568</v>
      </c>
      <c r="M1955" s="368"/>
      <c r="N1955" s="349">
        <f t="shared" si="54"/>
        <v>10.768229588480001</v>
      </c>
      <c r="O1955" s="368"/>
      <c r="P1955" s="350">
        <f t="shared" si="55"/>
        <v>171.88852570400002</v>
      </c>
      <c r="Q1955" s="368"/>
      <c r="R1955" s="351">
        <f t="shared" si="56"/>
        <v>86.472981162400004</v>
      </c>
      <c r="S1955" s="341"/>
      <c r="T1955" s="16"/>
      <c r="U1955" s="337"/>
      <c r="V1955" s="16"/>
    </row>
    <row r="1956" spans="4:22" ht="21">
      <c r="D1956" s="338"/>
      <c r="E1956" s="338"/>
      <c r="F1956" s="338"/>
      <c r="G1956" s="344">
        <v>0.99</v>
      </c>
      <c r="H1956" s="347">
        <f t="shared" si="51"/>
        <v>50.215561038719997</v>
      </c>
      <c r="I1956" s="368"/>
      <c r="J1956" s="348">
        <f t="shared" si="52"/>
        <v>15.211660768920002</v>
      </c>
      <c r="K1956" s="368"/>
      <c r="L1956" s="352">
        <f t="shared" si="53"/>
        <v>13.12027300584</v>
      </c>
      <c r="M1956" s="368"/>
      <c r="N1956" s="349">
        <f t="shared" si="54"/>
        <v>10.878109482240001</v>
      </c>
      <c r="O1956" s="368"/>
      <c r="P1956" s="350">
        <f t="shared" si="55"/>
        <v>173.64249025200002</v>
      </c>
      <c r="Q1956" s="368"/>
      <c r="R1956" s="351">
        <f t="shared" si="56"/>
        <v>87.355358521200003</v>
      </c>
      <c r="S1956" s="341"/>
      <c r="T1956" s="16"/>
      <c r="U1956" s="337"/>
      <c r="V1956" s="16"/>
    </row>
    <row r="1957" spans="4:22" ht="28.8">
      <c r="D1957" s="338"/>
      <c r="E1957" s="338"/>
      <c r="F1957" s="338"/>
      <c r="G1957" s="371">
        <v>1</v>
      </c>
      <c r="H1957" s="372">
        <f t="shared" si="51"/>
        <v>50.722788928</v>
      </c>
      <c r="I1957" s="373"/>
      <c r="J1957" s="372">
        <f t="shared" si="52"/>
        <v>15.365313908000001</v>
      </c>
      <c r="K1957" s="373"/>
      <c r="L1957" s="372">
        <f t="shared" si="53"/>
        <v>13.252801015999999</v>
      </c>
      <c r="M1957" s="373"/>
      <c r="N1957" s="372">
        <f t="shared" si="54"/>
        <v>10.987989376000002</v>
      </c>
      <c r="O1957" s="373"/>
      <c r="P1957" s="372">
        <f t="shared" si="55"/>
        <v>175.39645480000001</v>
      </c>
      <c r="Q1957" s="373"/>
      <c r="R1957" s="372">
        <f t="shared" si="56"/>
        <v>88.237735880000002</v>
      </c>
      <c r="S1957" s="341"/>
      <c r="T1957" s="16"/>
      <c r="U1957" s="337"/>
      <c r="V1957" s="16"/>
    </row>
    <row r="1958" spans="4:22" ht="21">
      <c r="D1958" s="338"/>
      <c r="E1958" s="338"/>
      <c r="F1958" s="338"/>
      <c r="G1958" s="344">
        <v>1.01</v>
      </c>
      <c r="H1958" s="347">
        <f t="shared" si="51"/>
        <v>51.230016817280003</v>
      </c>
      <c r="I1958" s="368"/>
      <c r="J1958" s="348">
        <f t="shared" si="52"/>
        <v>15.51896704708</v>
      </c>
      <c r="K1958" s="368"/>
      <c r="L1958" s="352">
        <f t="shared" si="53"/>
        <v>13.385329026159999</v>
      </c>
      <c r="M1958" s="368"/>
      <c r="N1958" s="349">
        <f t="shared" si="54"/>
        <v>11.097869269760002</v>
      </c>
      <c r="O1958" s="368"/>
      <c r="P1958" s="350">
        <f t="shared" si="55"/>
        <v>177.15041934800001</v>
      </c>
      <c r="Q1958" s="368"/>
      <c r="R1958" s="351">
        <f t="shared" si="56"/>
        <v>89.120113238800002</v>
      </c>
      <c r="S1958" s="341"/>
      <c r="T1958" s="16"/>
      <c r="U1958" s="337"/>
      <c r="V1958" s="16"/>
    </row>
    <row r="1959" spans="4:22" ht="21">
      <c r="D1959" s="338"/>
      <c r="E1959" s="338"/>
      <c r="F1959" s="338"/>
      <c r="G1959" s="344">
        <v>1.02</v>
      </c>
      <c r="H1959" s="347">
        <f t="shared" si="51"/>
        <v>51.737244706559999</v>
      </c>
      <c r="I1959" s="368"/>
      <c r="J1959" s="348">
        <f t="shared" si="52"/>
        <v>15.672620186160001</v>
      </c>
      <c r="K1959" s="368"/>
      <c r="L1959" s="352">
        <f t="shared" si="53"/>
        <v>13.517857036319999</v>
      </c>
      <c r="M1959" s="368"/>
      <c r="N1959" s="349">
        <f t="shared" si="54"/>
        <v>11.207749163520003</v>
      </c>
      <c r="O1959" s="368"/>
      <c r="P1959" s="350">
        <f t="shared" si="55"/>
        <v>178.90438389600001</v>
      </c>
      <c r="Q1959" s="368"/>
      <c r="R1959" s="351">
        <f t="shared" si="56"/>
        <v>90.002490597600001</v>
      </c>
      <c r="S1959" s="341"/>
      <c r="T1959" s="16"/>
      <c r="U1959" s="337"/>
      <c r="V1959" s="16"/>
    </row>
    <row r="1960" spans="4:22" ht="21">
      <c r="D1960" s="338"/>
      <c r="E1960" s="338"/>
      <c r="F1960" s="338"/>
      <c r="G1960" s="344">
        <v>1.03</v>
      </c>
      <c r="H1960" s="347">
        <f t="shared" si="51"/>
        <v>52.244472595840001</v>
      </c>
      <c r="I1960" s="368"/>
      <c r="J1960" s="348">
        <f t="shared" si="52"/>
        <v>15.826273325240001</v>
      </c>
      <c r="K1960" s="368"/>
      <c r="L1960" s="352">
        <f t="shared" si="53"/>
        <v>13.65038504648</v>
      </c>
      <c r="M1960" s="368"/>
      <c r="N1960" s="349">
        <f t="shared" si="54"/>
        <v>11.317629057280001</v>
      </c>
      <c r="O1960" s="368"/>
      <c r="P1960" s="350">
        <f t="shared" si="55"/>
        <v>180.65834844400001</v>
      </c>
      <c r="Q1960" s="368"/>
      <c r="R1960" s="351">
        <f t="shared" si="56"/>
        <v>90.884867956400001</v>
      </c>
      <c r="S1960" s="341"/>
      <c r="T1960" s="16"/>
      <c r="U1960" s="337"/>
      <c r="V1960" s="16"/>
    </row>
    <row r="1961" spans="4:22" ht="21">
      <c r="D1961" s="338"/>
      <c r="E1961" s="338"/>
      <c r="F1961" s="338"/>
      <c r="G1961" s="344">
        <v>1.04</v>
      </c>
      <c r="H1961" s="347">
        <f t="shared" si="51"/>
        <v>52.751700485120004</v>
      </c>
      <c r="I1961" s="368"/>
      <c r="J1961" s="348">
        <f t="shared" si="52"/>
        <v>15.979926464320002</v>
      </c>
      <c r="K1961" s="368"/>
      <c r="L1961" s="352">
        <f t="shared" si="53"/>
        <v>13.78291305664</v>
      </c>
      <c r="M1961" s="368"/>
      <c r="N1961" s="349">
        <f t="shared" si="54"/>
        <v>11.427508951040002</v>
      </c>
      <c r="O1961" s="368"/>
      <c r="P1961" s="350">
        <f t="shared" si="55"/>
        <v>182.41231299200001</v>
      </c>
      <c r="Q1961" s="368"/>
      <c r="R1961" s="351">
        <f t="shared" si="56"/>
        <v>91.7672453152</v>
      </c>
      <c r="S1961" s="341"/>
      <c r="T1961" s="16"/>
      <c r="U1961" s="337"/>
      <c r="V1961" s="16"/>
    </row>
    <row r="1962" spans="4:22" ht="21">
      <c r="D1962" s="338"/>
      <c r="E1962" s="338"/>
      <c r="F1962" s="338"/>
      <c r="G1962" s="344">
        <v>1.05</v>
      </c>
      <c r="H1962" s="347">
        <f t="shared" si="51"/>
        <v>53.2589283744</v>
      </c>
      <c r="I1962" s="368"/>
      <c r="J1962" s="348">
        <f t="shared" si="52"/>
        <v>16.133579603400001</v>
      </c>
      <c r="K1962" s="368"/>
      <c r="L1962" s="352">
        <f t="shared" si="53"/>
        <v>13.9154410668</v>
      </c>
      <c r="M1962" s="368"/>
      <c r="N1962" s="349">
        <f t="shared" si="54"/>
        <v>11.537388844800002</v>
      </c>
      <c r="O1962" s="368"/>
      <c r="P1962" s="350">
        <f t="shared" si="55"/>
        <v>184.16627754000001</v>
      </c>
      <c r="Q1962" s="368"/>
      <c r="R1962" s="351">
        <f t="shared" si="56"/>
        <v>92.649622674</v>
      </c>
      <c r="S1962" s="341"/>
      <c r="T1962" s="16"/>
      <c r="U1962" s="337"/>
      <c r="V1962" s="16"/>
    </row>
    <row r="1963" spans="4:22" ht="21">
      <c r="D1963" s="338"/>
      <c r="E1963" s="338"/>
      <c r="F1963" s="338"/>
      <c r="G1963" s="344">
        <v>1.06</v>
      </c>
      <c r="H1963" s="347">
        <f t="shared" si="51"/>
        <v>53.766156263680003</v>
      </c>
      <c r="I1963" s="368"/>
      <c r="J1963" s="348">
        <f t="shared" si="52"/>
        <v>16.287232742480001</v>
      </c>
      <c r="K1963" s="368"/>
      <c r="L1963" s="352">
        <f t="shared" si="53"/>
        <v>14.047969076959999</v>
      </c>
      <c r="M1963" s="368"/>
      <c r="N1963" s="349">
        <f t="shared" si="54"/>
        <v>11.647268738560003</v>
      </c>
      <c r="O1963" s="368"/>
      <c r="P1963" s="350">
        <f t="shared" si="55"/>
        <v>185.92024208800004</v>
      </c>
      <c r="Q1963" s="368"/>
      <c r="R1963" s="351">
        <f t="shared" si="56"/>
        <v>93.532000032800013</v>
      </c>
      <c r="S1963" s="341"/>
      <c r="T1963" s="16"/>
      <c r="U1963" s="337"/>
      <c r="V1963" s="16"/>
    </row>
    <row r="1964" spans="4:22" ht="21">
      <c r="D1964" s="338"/>
      <c r="E1964" s="338"/>
      <c r="F1964" s="338"/>
      <c r="G1964" s="344">
        <v>1.07</v>
      </c>
      <c r="H1964" s="347">
        <f t="shared" si="51"/>
        <v>54.273384152960006</v>
      </c>
      <c r="I1964" s="368"/>
      <c r="J1964" s="348">
        <f t="shared" si="52"/>
        <v>16.440885881560003</v>
      </c>
      <c r="K1964" s="368"/>
      <c r="L1964" s="352">
        <f t="shared" si="53"/>
        <v>14.180497087120001</v>
      </c>
      <c r="M1964" s="368"/>
      <c r="N1964" s="349">
        <f t="shared" si="54"/>
        <v>11.757148632320002</v>
      </c>
      <c r="O1964" s="368"/>
      <c r="P1964" s="350">
        <f t="shared" si="55"/>
        <v>187.67420663600004</v>
      </c>
      <c r="Q1964" s="368"/>
      <c r="R1964" s="351">
        <f t="shared" si="56"/>
        <v>94.414377391600013</v>
      </c>
      <c r="S1964" s="341"/>
      <c r="T1964" s="16"/>
      <c r="U1964" s="337"/>
      <c r="V1964" s="16"/>
    </row>
    <row r="1965" spans="4:22" ht="21">
      <c r="D1965" s="338"/>
      <c r="E1965" s="338"/>
      <c r="F1965" s="338"/>
      <c r="G1965" s="344">
        <v>1.08</v>
      </c>
      <c r="H1965" s="347">
        <f t="shared" si="51"/>
        <v>54.780612042240001</v>
      </c>
      <c r="I1965" s="368"/>
      <c r="J1965" s="348">
        <f t="shared" si="52"/>
        <v>16.594539020640003</v>
      </c>
      <c r="K1965" s="368"/>
      <c r="L1965" s="352">
        <f t="shared" si="53"/>
        <v>14.313025097280001</v>
      </c>
      <c r="M1965" s="368"/>
      <c r="N1965" s="349">
        <f t="shared" si="54"/>
        <v>11.867028526080002</v>
      </c>
      <c r="O1965" s="368"/>
      <c r="P1965" s="350">
        <f t="shared" si="55"/>
        <v>189.42817118400004</v>
      </c>
      <c r="Q1965" s="368"/>
      <c r="R1965" s="351">
        <f t="shared" si="56"/>
        <v>95.296754750400012</v>
      </c>
      <c r="S1965" s="341"/>
      <c r="T1965" s="16"/>
      <c r="U1965" s="337"/>
      <c r="V1965" s="16"/>
    </row>
    <row r="1966" spans="4:22" ht="21">
      <c r="D1966" s="338"/>
      <c r="E1966" s="338"/>
      <c r="F1966" s="338"/>
      <c r="G1966" s="344">
        <v>1.0900000000000001</v>
      </c>
      <c r="H1966" s="347">
        <f t="shared" si="51"/>
        <v>55.287839931520004</v>
      </c>
      <c r="I1966" s="368"/>
      <c r="J1966" s="348">
        <f t="shared" si="52"/>
        <v>16.748192159720002</v>
      </c>
      <c r="K1966" s="368"/>
      <c r="L1966" s="352">
        <f t="shared" si="53"/>
        <v>14.44555310744</v>
      </c>
      <c r="M1966" s="368"/>
      <c r="N1966" s="349">
        <f t="shared" si="54"/>
        <v>11.976908419840003</v>
      </c>
      <c r="O1966" s="368"/>
      <c r="P1966" s="350">
        <f t="shared" si="55"/>
        <v>191.18213573200003</v>
      </c>
      <c r="Q1966" s="368"/>
      <c r="R1966" s="351">
        <f t="shared" si="56"/>
        <v>96.179132109200012</v>
      </c>
      <c r="S1966" s="341"/>
      <c r="T1966" s="16"/>
      <c r="U1966" s="337"/>
      <c r="V1966" s="16"/>
    </row>
    <row r="1967" spans="4:22" ht="21">
      <c r="D1967" s="338"/>
      <c r="E1967" s="338"/>
      <c r="F1967" s="338"/>
      <c r="G1967" s="344">
        <v>1.1000000000000001</v>
      </c>
      <c r="H1967" s="347">
        <f t="shared" si="51"/>
        <v>55.795067820800007</v>
      </c>
      <c r="I1967" s="368"/>
      <c r="J1967" s="348">
        <f t="shared" si="52"/>
        <v>16.901845298800001</v>
      </c>
      <c r="K1967" s="368"/>
      <c r="L1967" s="352">
        <f t="shared" si="53"/>
        <v>14.5780811176</v>
      </c>
      <c r="M1967" s="368"/>
      <c r="N1967" s="349">
        <f t="shared" si="54"/>
        <v>12.086788313600003</v>
      </c>
      <c r="O1967" s="368"/>
      <c r="P1967" s="350">
        <f t="shared" si="55"/>
        <v>192.93610028000003</v>
      </c>
      <c r="Q1967" s="368"/>
      <c r="R1967" s="351">
        <f t="shared" si="56"/>
        <v>97.061509468000011</v>
      </c>
      <c r="S1967" s="341"/>
      <c r="T1967" s="16"/>
      <c r="U1967" s="337"/>
      <c r="V1967" s="16"/>
    </row>
    <row r="1968" spans="4:22">
      <c r="D1968" s="338"/>
      <c r="E1968" s="338"/>
      <c r="F1968" s="338"/>
      <c r="G1968" s="16"/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</row>
    <row r="1969" spans="4:22">
      <c r="D1969" s="338"/>
      <c r="E1969" s="338"/>
      <c r="F1969" s="338"/>
      <c r="G1969" s="16"/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</row>
    <row r="1970" spans="4:22">
      <c r="D1970" s="338"/>
      <c r="E1970" s="338"/>
      <c r="F1970" s="338"/>
      <c r="G1970" s="16"/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</row>
    <row r="1973" spans="4:22" ht="15" thickBot="1"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  <c r="S1973" s="16"/>
      <c r="T1973" s="229"/>
      <c r="U1973" s="16"/>
      <c r="V1973" s="16"/>
    </row>
    <row r="1974" spans="4:22">
      <c r="D1974" s="16"/>
      <c r="E1974" s="84"/>
      <c r="F1974" s="85"/>
      <c r="G1974" s="197"/>
      <c r="H1974" s="85"/>
      <c r="I1974" s="197"/>
      <c r="J1974" s="85"/>
      <c r="K1974" s="197"/>
      <c r="L1974" s="85"/>
      <c r="M1974" s="197"/>
      <c r="N1974" s="85"/>
      <c r="O1974" s="197"/>
      <c r="P1974" s="85"/>
      <c r="Q1974" s="197"/>
      <c r="R1974" s="85"/>
      <c r="S1974" s="85"/>
      <c r="T1974" s="85"/>
      <c r="U1974" s="106"/>
      <c r="V1974" s="16"/>
    </row>
    <row r="1975" spans="4:22">
      <c r="D1975" s="16"/>
      <c r="E1975" s="86"/>
      <c r="F1975" s="1"/>
      <c r="H1975" s="1"/>
      <c r="J1975" s="1"/>
      <c r="L1975" s="1"/>
      <c r="N1975" s="1"/>
      <c r="P1975" s="1"/>
      <c r="R1975" s="1"/>
      <c r="T1975" s="1"/>
      <c r="U1975" s="107"/>
      <c r="V1975" s="16"/>
    </row>
    <row r="1976" spans="4:22" ht="34.799999999999997">
      <c r="D1976" s="16"/>
      <c r="E1976" s="86"/>
      <c r="F1976" s="1"/>
      <c r="H1976" s="328" t="s">
        <v>9</v>
      </c>
      <c r="I1976" s="328"/>
      <c r="J1976" s="328"/>
      <c r="K1976" s="328"/>
      <c r="L1976" s="328"/>
      <c r="M1976" s="328"/>
      <c r="N1976" s="328"/>
      <c r="O1976" s="328"/>
      <c r="P1976" s="328"/>
      <c r="Q1976" s="328"/>
      <c r="R1976" s="328"/>
      <c r="S1976" s="328"/>
      <c r="T1976" s="328"/>
      <c r="U1976" s="107"/>
      <c r="V1976" s="16"/>
    </row>
    <row r="1977" spans="4:22">
      <c r="D1977" s="16"/>
      <c r="E1977" s="86"/>
      <c r="F1977" s="1"/>
      <c r="H1977" s="1"/>
      <c r="J1977" s="1"/>
      <c r="L1977" s="1"/>
      <c r="N1977" s="1"/>
      <c r="P1977" s="1"/>
      <c r="R1977" s="1"/>
      <c r="T1977" s="1"/>
      <c r="U1977" s="107"/>
      <c r="V1977" s="16"/>
    </row>
    <row r="1978" spans="4:22">
      <c r="D1978" s="16"/>
      <c r="E1978" s="86"/>
      <c r="F1978" s="253" t="s">
        <v>10</v>
      </c>
      <c r="G1978" s="194"/>
      <c r="H1978" s="239" t="s">
        <v>3</v>
      </c>
      <c r="I1978" s="179"/>
      <c r="J1978" s="94" t="s">
        <v>11</v>
      </c>
      <c r="K1978" s="179"/>
      <c r="L1978" s="31" t="s">
        <v>12</v>
      </c>
      <c r="M1978" s="179"/>
      <c r="N1978" s="32" t="s">
        <v>13</v>
      </c>
      <c r="O1978" s="179"/>
      <c r="P1978" s="238" t="s">
        <v>14</v>
      </c>
      <c r="Q1978" s="179"/>
      <c r="R1978" s="99" t="s">
        <v>15</v>
      </c>
      <c r="S1978" s="29"/>
      <c r="T1978" s="56" t="s">
        <v>16</v>
      </c>
      <c r="U1978" s="107"/>
      <c r="V1978" s="16"/>
    </row>
    <row r="1979" spans="4:22">
      <c r="D1979" s="16"/>
      <c r="E1979" s="86"/>
      <c r="F1979" s="252">
        <v>45558</v>
      </c>
      <c r="G1979" s="244"/>
      <c r="H1979" s="297">
        <v>9329</v>
      </c>
      <c r="I1979" s="246"/>
      <c r="J1979" s="297">
        <v>2839</v>
      </c>
      <c r="K1979" s="246"/>
      <c r="L1979" s="297">
        <v>2455</v>
      </c>
      <c r="M1979" s="246"/>
      <c r="N1979" s="297">
        <v>2011.5</v>
      </c>
      <c r="O1979" s="246"/>
      <c r="P1979" s="297">
        <v>32050</v>
      </c>
      <c r="Q1979" s="246"/>
      <c r="R1979" s="297">
        <v>16350</v>
      </c>
      <c r="S1979" s="298"/>
      <c r="T1979" s="326">
        <v>5.4775</v>
      </c>
      <c r="U1979" s="107"/>
      <c r="V1979" s="16"/>
    </row>
    <row r="1980" spans="4:22">
      <c r="D1980" s="16"/>
      <c r="E1980" s="86"/>
      <c r="F1980" s="250">
        <f>F1979+1</f>
        <v>45559</v>
      </c>
      <c r="G1980" s="244"/>
      <c r="H1980" s="297">
        <v>9602</v>
      </c>
      <c r="I1980" s="246"/>
      <c r="J1980" s="297">
        <v>2943</v>
      </c>
      <c r="K1980" s="246"/>
      <c r="L1980" s="297">
        <v>2542</v>
      </c>
      <c r="M1980" s="246"/>
      <c r="N1980" s="297">
        <v>2050</v>
      </c>
      <c r="O1980" s="246"/>
      <c r="P1980" s="297">
        <v>32500</v>
      </c>
      <c r="Q1980" s="246"/>
      <c r="R1980" s="297">
        <v>16430</v>
      </c>
      <c r="S1980" s="246"/>
      <c r="T1980" s="325">
        <v>5.5446</v>
      </c>
      <c r="U1980" s="107"/>
      <c r="V1980" s="16"/>
    </row>
    <row r="1981" spans="4:22">
      <c r="D1981" s="16"/>
      <c r="E1981" s="86"/>
      <c r="F1981" s="250">
        <f>F1980+1</f>
        <v>45560</v>
      </c>
      <c r="G1981" s="244"/>
      <c r="H1981" s="248">
        <v>9618.5</v>
      </c>
      <c r="I1981" s="246"/>
      <c r="J1981" s="248">
        <v>2957.5</v>
      </c>
      <c r="K1981" s="246"/>
      <c r="L1981" s="248">
        <v>2512</v>
      </c>
      <c r="M1981" s="246"/>
      <c r="N1981" s="248">
        <v>2044</v>
      </c>
      <c r="O1981" s="246"/>
      <c r="P1981" s="248">
        <v>32250</v>
      </c>
      <c r="Q1981" s="246"/>
      <c r="R1981" s="248">
        <v>16450</v>
      </c>
      <c r="S1981" s="246"/>
      <c r="T1981" s="325">
        <v>5.4702000000000002</v>
      </c>
      <c r="U1981" s="107"/>
      <c r="V1981" s="16"/>
    </row>
    <row r="1982" spans="4:22">
      <c r="D1982" s="16"/>
      <c r="E1982" s="86"/>
      <c r="F1982" s="250">
        <f>F1981+1</f>
        <v>45561</v>
      </c>
      <c r="G1982" s="195"/>
      <c r="H1982" s="248">
        <v>9844</v>
      </c>
      <c r="I1982" s="246"/>
      <c r="J1982" s="248">
        <v>3038.5</v>
      </c>
      <c r="K1982" s="246"/>
      <c r="L1982" s="248">
        <v>2560</v>
      </c>
      <c r="M1982" s="246"/>
      <c r="N1982" s="248">
        <v>2101</v>
      </c>
      <c r="O1982" s="246"/>
      <c r="P1982" s="248">
        <v>32400</v>
      </c>
      <c r="Q1982" s="246"/>
      <c r="R1982" s="248">
        <v>16555</v>
      </c>
      <c r="S1982" s="246"/>
      <c r="T1982" s="325">
        <v>5.4736000000000002</v>
      </c>
      <c r="U1982" s="107"/>
      <c r="V1982" s="16"/>
    </row>
    <row r="1983" spans="4:22">
      <c r="D1983" s="16"/>
      <c r="E1983" s="86"/>
      <c r="F1983" s="251">
        <f>F1982+1</f>
        <v>45562</v>
      </c>
      <c r="G1983" s="195"/>
      <c r="H1983" s="297">
        <v>9860</v>
      </c>
      <c r="I1983" s="246"/>
      <c r="J1983" s="297">
        <v>3045.5</v>
      </c>
      <c r="K1983" s="246"/>
      <c r="L1983" s="297">
        <v>2609.5</v>
      </c>
      <c r="M1983" s="246"/>
      <c r="N1983" s="297">
        <v>2078</v>
      </c>
      <c r="O1983" s="246"/>
      <c r="P1983" s="297">
        <v>32450</v>
      </c>
      <c r="Q1983" s="246"/>
      <c r="R1983" s="297">
        <v>16655</v>
      </c>
      <c r="S1983" s="298"/>
      <c r="T1983" s="326">
        <v>5.4412000000000003</v>
      </c>
      <c r="U1983" s="107"/>
      <c r="V1983" s="16"/>
    </row>
    <row r="1984" spans="4:22">
      <c r="D1984" s="16"/>
      <c r="E1984" s="86"/>
      <c r="F1984" s="1"/>
      <c r="H1984" s="353"/>
      <c r="J1984" s="353"/>
      <c r="L1984" s="353"/>
      <c r="N1984" s="353"/>
      <c r="P1984" s="353"/>
      <c r="R1984" s="353"/>
      <c r="S1984" s="268"/>
      <c r="T1984" s="362"/>
      <c r="U1984" s="107"/>
      <c r="V1984" s="16"/>
    </row>
    <row r="1985" spans="4:22">
      <c r="D1985" s="16"/>
      <c r="E1985" s="86"/>
      <c r="F1985" s="236" t="s">
        <v>17</v>
      </c>
      <c r="G1985" s="263"/>
      <c r="H1985" s="331">
        <f>AVERAGE(H1979:H1983)</f>
        <v>9650.7000000000007</v>
      </c>
      <c r="I1985" s="332"/>
      <c r="J1985" s="331">
        <f>AVERAGE(J1979:J1983)</f>
        <v>2964.7</v>
      </c>
      <c r="K1985" s="332"/>
      <c r="L1985" s="331">
        <f>AVERAGE(L1979:L1983)</f>
        <v>2535.6999999999998</v>
      </c>
      <c r="M1985" s="332"/>
      <c r="N1985" s="331">
        <f>AVERAGE(N1979:N1983)</f>
        <v>2056.9</v>
      </c>
      <c r="O1985" s="332"/>
      <c r="P1985" s="331">
        <f>AVERAGE(P1979:P1983)</f>
        <v>32330</v>
      </c>
      <c r="Q1985" s="332"/>
      <c r="R1985" s="331">
        <f>AVERAGE(R1979:R1983)</f>
        <v>16488</v>
      </c>
      <c r="S1985" s="333"/>
      <c r="T1985" s="334">
        <f>AVERAGE(T1979:T1983)</f>
        <v>5.48142</v>
      </c>
      <c r="U1985" s="107"/>
      <c r="V1985" s="16"/>
    </row>
    <row r="1986" spans="4:22">
      <c r="D1986" s="16"/>
      <c r="E1986" s="86"/>
      <c r="F1986" s="21"/>
      <c r="G1986" s="194"/>
      <c r="H1986" s="354"/>
      <c r="I1986" s="214"/>
      <c r="J1986" s="354"/>
      <c r="K1986" s="214"/>
      <c r="L1986" s="354"/>
      <c r="M1986" s="214"/>
      <c r="N1986" s="354"/>
      <c r="O1986" s="214"/>
      <c r="P1986" s="354"/>
      <c r="Q1986" s="214"/>
      <c r="R1986" s="354"/>
      <c r="S1986" s="269"/>
      <c r="T1986" s="355"/>
      <c r="U1986" s="107"/>
      <c r="V1986" s="16"/>
    </row>
    <row r="1987" spans="4:22" ht="15.6">
      <c r="D1987" s="16"/>
      <c r="E1987" s="86"/>
      <c r="F1987" s="237" t="s">
        <v>18</v>
      </c>
      <c r="G1987" s="202"/>
      <c r="H1987" s="235">
        <f>H1985*$T$1985*0.001</f>
        <v>52.899539994000008</v>
      </c>
      <c r="I1987" s="216"/>
      <c r="J1987" s="235">
        <f>J1985*$T$1985*0.001</f>
        <v>16.250765873999999</v>
      </c>
      <c r="K1987" s="216"/>
      <c r="L1987" s="235">
        <f>L1985*$T$1985*0.001</f>
        <v>13.899236693999999</v>
      </c>
      <c r="M1987" s="216"/>
      <c r="N1987" s="235">
        <f>N1985*$T$1985*0.001</f>
        <v>11.274732798</v>
      </c>
      <c r="O1987" s="216"/>
      <c r="P1987" s="235">
        <f>P1985*$T$1985*0.001</f>
        <v>177.21430859999998</v>
      </c>
      <c r="Q1987" s="216"/>
      <c r="R1987" s="235">
        <f>R1985*$T$1985*0.001</f>
        <v>90.377652959999992</v>
      </c>
      <c r="S1987" s="269"/>
      <c r="T1987" s="363"/>
      <c r="U1987" s="107"/>
      <c r="V1987" s="16"/>
    </row>
    <row r="1988" spans="4:22">
      <c r="D1988" s="16"/>
      <c r="E1988" s="86"/>
      <c r="F1988" s="21"/>
      <c r="G1988" s="312"/>
      <c r="H1988" s="355"/>
      <c r="I1988" s="264"/>
      <c r="J1988" s="355"/>
      <c r="K1988" s="264"/>
      <c r="L1988" s="355"/>
      <c r="M1988" s="264"/>
      <c r="N1988" s="355"/>
      <c r="O1988" s="264"/>
      <c r="P1988" s="355"/>
      <c r="Q1988" s="264"/>
      <c r="R1988" s="355"/>
      <c r="S1988" s="269"/>
      <c r="T1988" s="364"/>
      <c r="U1988" s="107"/>
      <c r="V1988" s="16"/>
    </row>
    <row r="1989" spans="4:22">
      <c r="D1989" s="16"/>
      <c r="E1989" s="86"/>
      <c r="F1989" s="256" t="s">
        <v>19</v>
      </c>
      <c r="G1989" s="311"/>
      <c r="H1989" s="257">
        <f>H1923</f>
        <v>51.181769099999997</v>
      </c>
      <c r="I1989" s="265"/>
      <c r="J1989" s="257">
        <f>J1923</f>
        <v>15.85950366</v>
      </c>
      <c r="K1989" s="265"/>
      <c r="L1989" s="257">
        <f>L1923</f>
        <v>13.778036579999998</v>
      </c>
      <c r="M1989" s="265"/>
      <c r="N1989" s="257">
        <f>N1923</f>
        <v>11.081915460000001</v>
      </c>
      <c r="O1989" s="265"/>
      <c r="P1989" s="257">
        <f>P1923</f>
        <v>175.18189919999998</v>
      </c>
      <c r="Q1989" s="265"/>
      <c r="R1989" s="257">
        <f>R1923</f>
        <v>88.146227400000001</v>
      </c>
      <c r="S1989" s="361">
        <f>U1949</f>
        <v>0</v>
      </c>
      <c r="T1989" s="257">
        <f>T1925</f>
        <v>5.6284799999999997</v>
      </c>
      <c r="U1989" s="107"/>
      <c r="V1989" s="16"/>
    </row>
    <row r="1990" spans="4:22" ht="15" thickBot="1">
      <c r="D1990" s="16"/>
      <c r="E1990" s="86"/>
      <c r="F1990" s="21"/>
      <c r="G1990" s="194"/>
      <c r="H1990" s="355"/>
      <c r="I1990" s="264"/>
      <c r="J1990" s="355"/>
      <c r="K1990" s="264"/>
      <c r="L1990" s="355"/>
      <c r="M1990" s="264"/>
      <c r="N1990" s="355"/>
      <c r="O1990" s="264"/>
      <c r="P1990" s="355"/>
      <c r="Q1990" s="264"/>
      <c r="R1990" s="355"/>
      <c r="S1990" s="270"/>
      <c r="T1990" s="355"/>
      <c r="U1990" s="107"/>
      <c r="V1990" s="16"/>
    </row>
    <row r="1991" spans="4:22" ht="15" thickBot="1">
      <c r="D1991" s="16"/>
      <c r="E1991" s="86"/>
      <c r="F1991" s="259" t="s">
        <v>44</v>
      </c>
      <c r="G1991" s="194"/>
      <c r="H1991" s="356">
        <f>(H1923-H1925)/H1925</f>
        <v>9.0487960480940856E-3</v>
      </c>
      <c r="I1991" s="321"/>
      <c r="J1991" s="356">
        <f>(J1923-J1925)/J1925</f>
        <v>3.2162685055376394E-2</v>
      </c>
      <c r="K1991" s="321"/>
      <c r="L1991" s="356">
        <f>(L1923-L1925)/L1925</f>
        <v>3.9632041812586366E-2</v>
      </c>
      <c r="M1991" s="321"/>
      <c r="N1991" s="356">
        <f>(N1923-N1925)/N1925</f>
        <v>8.5480683304220515E-3</v>
      </c>
      <c r="O1991" s="321"/>
      <c r="P1991" s="356">
        <f>(P1923-P1925)/P1925</f>
        <v>-1.2232607565796688E-3</v>
      </c>
      <c r="Q1991" s="321"/>
      <c r="R1991" s="356">
        <f>(R1923-R1925)/R1925</f>
        <v>-1.0370674075822815E-3</v>
      </c>
      <c r="S1991" s="322"/>
      <c r="T1991" s="356">
        <f>(T1921-T1925)/T1925</f>
        <v>-2.3217636022514056E-2</v>
      </c>
      <c r="U1991" s="107"/>
      <c r="V1991" s="16"/>
    </row>
    <row r="1992" spans="4:22" ht="15" thickBot="1">
      <c r="D1992" s="16"/>
      <c r="E1992" s="86"/>
      <c r="F1992" s="29"/>
      <c r="G1992" s="179"/>
      <c r="H1992" s="357"/>
      <c r="I1992" s="217"/>
      <c r="J1992" s="357"/>
      <c r="K1992" s="217"/>
      <c r="L1992" s="357"/>
      <c r="M1992" s="217"/>
      <c r="N1992" s="357"/>
      <c r="O1992" s="217"/>
      <c r="P1992" s="357"/>
      <c r="Q1992" s="217"/>
      <c r="R1992" s="357"/>
      <c r="S1992" s="271"/>
      <c r="T1992" s="365"/>
      <c r="U1992" s="107"/>
      <c r="V1992" s="16"/>
    </row>
    <row r="1993" spans="4:22" ht="15" thickBot="1">
      <c r="D1993" s="16"/>
      <c r="E1993" s="86"/>
      <c r="F1993" s="176" t="s">
        <v>26</v>
      </c>
      <c r="G1993" s="179"/>
      <c r="H1993" s="358">
        <f>(H1987-H1989)/H1989</f>
        <v>3.3562163328973556E-2</v>
      </c>
      <c r="I1993" s="188"/>
      <c r="J1993" s="358">
        <f>(J1987-J1989)/J1989</f>
        <v>2.4670520741882994E-2</v>
      </c>
      <c r="K1993" s="188"/>
      <c r="L1993" s="358">
        <f>(L1987-L1989)/L1989</f>
        <v>8.7966172318001308E-3</v>
      </c>
      <c r="M1993" s="188"/>
      <c r="N1993" s="358">
        <f>(N1987-N1989)/N1989</f>
        <v>1.7399278914910558E-2</v>
      </c>
      <c r="O1993" s="188"/>
      <c r="P1993" s="358">
        <f>(P1987-P1989)/P1989</f>
        <v>1.1601708905322829E-2</v>
      </c>
      <c r="Q1993" s="188"/>
      <c r="R1993" s="370">
        <f>(R1987-R1989)/R1989</f>
        <v>2.5315043261851397E-2</v>
      </c>
      <c r="S1993" s="272"/>
      <c r="T1993" s="358">
        <f>(T1985-T1989)/T1989</f>
        <v>-2.6127835579055049E-2</v>
      </c>
      <c r="U1993" s="107"/>
      <c r="V1993" s="16"/>
    </row>
    <row r="1994" spans="4:22" ht="15" thickBot="1">
      <c r="D1994" s="16"/>
      <c r="E1994" s="86"/>
      <c r="F1994" s="1"/>
      <c r="H1994" s="359"/>
      <c r="I1994" s="215"/>
      <c r="J1994" s="359"/>
      <c r="K1994" s="215"/>
      <c r="L1994" s="359"/>
      <c r="M1994" s="215"/>
      <c r="N1994" s="359"/>
      <c r="O1994" s="215"/>
      <c r="P1994" s="359"/>
      <c r="Q1994" s="215"/>
      <c r="R1994" s="359"/>
      <c r="S1994" s="271"/>
      <c r="T1994" s="359"/>
      <c r="U1994" s="107"/>
      <c r="V1994" s="16"/>
    </row>
    <row r="1995" spans="4:22" ht="21.6" thickBot="1">
      <c r="D1995" s="230"/>
      <c r="E1995" s="183"/>
      <c r="F1995" s="184" t="s">
        <v>40</v>
      </c>
      <c r="G1995" s="182"/>
      <c r="H1995" s="360">
        <f>H1987-H1989</f>
        <v>1.7177708940000116</v>
      </c>
      <c r="I1995" s="306"/>
      <c r="J1995" s="360">
        <f>J1987-J1989</f>
        <v>0.39126221399999928</v>
      </c>
      <c r="K1995" s="306"/>
      <c r="L1995" s="360">
        <f>L1987-L1989</f>
        <v>0.12120011400000053</v>
      </c>
      <c r="M1995" s="306"/>
      <c r="N1995" s="360">
        <f>N1987-N1989</f>
        <v>0.19281733799999934</v>
      </c>
      <c r="O1995" s="306"/>
      <c r="P1995" s="360">
        <f>P1987-P1989</f>
        <v>2.0324094000000059</v>
      </c>
      <c r="Q1995" s="306"/>
      <c r="R1995" s="360">
        <f>R1987-R1989</f>
        <v>2.231425559999991</v>
      </c>
      <c r="S1995" s="307"/>
      <c r="T1995" s="360">
        <f>T1985-T1989</f>
        <v>-0.14705999999999975</v>
      </c>
      <c r="U1995" s="186"/>
      <c r="V1995" s="230"/>
    </row>
    <row r="1996" spans="4:22">
      <c r="D1996" s="16"/>
      <c r="E1996" s="86"/>
      <c r="F1996" s="179"/>
      <c r="H1996" s="180"/>
      <c r="I1996" s="180"/>
      <c r="J1996" s="180"/>
      <c r="K1996" s="180"/>
      <c r="L1996" s="180"/>
      <c r="M1996" s="180"/>
      <c r="N1996" s="180"/>
      <c r="O1996" s="180"/>
      <c r="P1996" s="180"/>
      <c r="Q1996" s="180"/>
      <c r="R1996" s="180"/>
      <c r="S1996" s="274"/>
      <c r="T1996" s="180"/>
      <c r="U1996" s="107"/>
      <c r="V1996" s="16"/>
    </row>
    <row r="1997" spans="4:22">
      <c r="D1997" s="16"/>
      <c r="E1997" s="86"/>
      <c r="F1997" s="29"/>
      <c r="H1997" s="323"/>
      <c r="I1997" s="180"/>
      <c r="J1997" s="159"/>
      <c r="K1997" s="180"/>
      <c r="L1997" s="159"/>
      <c r="M1997" s="180"/>
      <c r="N1997" s="159"/>
      <c r="O1997" s="180"/>
      <c r="P1997" s="159"/>
      <c r="Q1997" s="180"/>
      <c r="R1997" s="159"/>
      <c r="S1997" s="159"/>
      <c r="T1997" s="159"/>
      <c r="U1997" s="107"/>
      <c r="V1997" s="16"/>
    </row>
    <row r="1998" spans="4:22" ht="18">
      <c r="D1998" s="16"/>
      <c r="E1998" s="134"/>
      <c r="F1998" s="275" t="s">
        <v>36</v>
      </c>
      <c r="G1998" s="276"/>
      <c r="H1998" s="277">
        <f>AVERAGE(H1979:H1983,H1915:H1919,H1851:H1855,H1815:H1819)</f>
        <v>9228.875</v>
      </c>
      <c r="I1998" s="277"/>
      <c r="J1998" s="277">
        <f>AVERAGE(J1979:J1983,J1915:J1919,J1851:J1855,J1815:J1819)</f>
        <v>2829.05</v>
      </c>
      <c r="K1998" s="277"/>
      <c r="L1998" s="277">
        <f>AVERAGE(L1979:L1983,L1915:L1919,L1851:L1855,L1815:L1819)</f>
        <v>2443.6999999999998</v>
      </c>
      <c r="M1998" s="277" t="e">
        <f>AVERAGE(O1942:O1946,M1979:M1983)</f>
        <v>#DIV/0!</v>
      </c>
      <c r="N1998" s="277">
        <f>AVERAGE(N1979:N1983,N1915:N1919,N1851:N1855,N1815:N1819)</f>
        <v>2004.2</v>
      </c>
      <c r="O1998" s="277" t="e">
        <f>AVERAGE(Q1942:Q1946,O1979:O1983)</f>
        <v>#DIV/0!</v>
      </c>
      <c r="P1998" s="277">
        <f>AVERAGE(P1979:P1983,P1915:P1919,P1851:P1855,P1815:P1819)</f>
        <v>31559.75</v>
      </c>
      <c r="Q1998" s="277" t="e">
        <f>AVERAGE(S1942:S1946,Q1979:Q1983)</f>
        <v>#DIV/0!</v>
      </c>
      <c r="R1998" s="277">
        <f>AVERAGE(R1979:R1983,R1915:R1919,R1851:R1855,R1815:R1819)</f>
        <v>16073.5</v>
      </c>
      <c r="S1998" s="277" t="e">
        <f>AVERAGE(U1942:U1946,S1979:S1983)</f>
        <v>#DIV/0!</v>
      </c>
      <c r="T1998" s="303">
        <f>AVERAGE(T1979:T1983,T1915:T1919,T1851:T1855,T1815:T1819)</f>
        <v>5.5568949999999999</v>
      </c>
      <c r="U1998" s="135"/>
      <c r="V1998" s="16"/>
    </row>
    <row r="1999" spans="4:22">
      <c r="D1999" s="16"/>
      <c r="E1999" s="1"/>
      <c r="F1999" s="1"/>
      <c r="H1999" s="329"/>
      <c r="I1999" s="139"/>
      <c r="J1999" s="329"/>
      <c r="K1999" s="139"/>
      <c r="L1999" s="329"/>
      <c r="M1999" s="139"/>
      <c r="N1999" s="329"/>
      <c r="O1999" s="139"/>
      <c r="P1999" s="329"/>
      <c r="Q1999" s="139"/>
      <c r="R1999" s="329"/>
      <c r="S1999" s="329"/>
      <c r="T1999" s="329"/>
      <c r="U1999" s="1"/>
      <c r="V1999" s="16"/>
    </row>
    <row r="2000" spans="4:22" ht="15" thickBot="1">
      <c r="D2000" s="16"/>
      <c r="T2000" s="174"/>
      <c r="V2000" s="16"/>
    </row>
    <row r="2001" spans="4:22" ht="15" thickBot="1">
      <c r="D2001" s="16"/>
      <c r="F2001" s="280" t="s">
        <v>42</v>
      </c>
      <c r="G2001" s="281"/>
      <c r="H2001" s="281" t="s">
        <v>3</v>
      </c>
      <c r="I2001" s="281"/>
      <c r="J2001" s="281" t="s">
        <v>11</v>
      </c>
      <c r="K2001" s="281"/>
      <c r="L2001" s="281" t="s">
        <v>12</v>
      </c>
      <c r="M2001" s="281"/>
      <c r="N2001" s="281" t="s">
        <v>13</v>
      </c>
      <c r="O2001" s="281"/>
      <c r="P2001" s="281" t="s">
        <v>14</v>
      </c>
      <c r="Q2001" s="281"/>
      <c r="R2001" s="281" t="s">
        <v>15</v>
      </c>
      <c r="S2001" s="281"/>
      <c r="T2001" s="282" t="s">
        <v>16</v>
      </c>
      <c r="V2001" s="16"/>
    </row>
    <row r="2002" spans="4:22">
      <c r="D2002" s="16"/>
      <c r="E2002" s="1"/>
      <c r="F2002" s="283" t="s">
        <v>19</v>
      </c>
      <c r="G2002" s="284"/>
      <c r="H2002" s="285">
        <f t="shared" ref="H2002:T2002" si="57">H1989</f>
        <v>51.181769099999997</v>
      </c>
      <c r="I2002" s="285">
        <f t="shared" si="57"/>
        <v>0</v>
      </c>
      <c r="J2002" s="285">
        <f t="shared" si="57"/>
        <v>15.85950366</v>
      </c>
      <c r="K2002" s="285">
        <f t="shared" si="57"/>
        <v>0</v>
      </c>
      <c r="L2002" s="285">
        <f t="shared" si="57"/>
        <v>13.778036579999998</v>
      </c>
      <c r="M2002" s="285">
        <f t="shared" si="57"/>
        <v>0</v>
      </c>
      <c r="N2002" s="285">
        <f t="shared" si="57"/>
        <v>11.081915460000001</v>
      </c>
      <c r="O2002" s="285">
        <f t="shared" si="57"/>
        <v>0</v>
      </c>
      <c r="P2002" s="285">
        <f t="shared" si="57"/>
        <v>175.18189919999998</v>
      </c>
      <c r="Q2002" s="285">
        <f t="shared" si="57"/>
        <v>0</v>
      </c>
      <c r="R2002" s="285">
        <f t="shared" si="57"/>
        <v>88.146227400000001</v>
      </c>
      <c r="S2002" s="285">
        <f t="shared" si="57"/>
        <v>0</v>
      </c>
      <c r="T2002" s="310">
        <f t="shared" si="57"/>
        <v>5.6284799999999997</v>
      </c>
      <c r="U2002" s="1"/>
      <c r="V2002" s="16"/>
    </row>
    <row r="2003" spans="4:22" ht="15.6">
      <c r="D2003" s="16"/>
      <c r="E2003" s="1"/>
      <c r="F2003" s="288" t="s">
        <v>41</v>
      </c>
      <c r="G2003" s="289"/>
      <c r="H2003" s="290">
        <f>H1987</f>
        <v>52.899539994000008</v>
      </c>
      <c r="I2003" s="290">
        <f t="shared" ref="I2003:S2003" si="58">I1987</f>
        <v>0</v>
      </c>
      <c r="J2003" s="290">
        <f t="shared" si="58"/>
        <v>16.250765873999999</v>
      </c>
      <c r="K2003" s="290">
        <f t="shared" si="58"/>
        <v>0</v>
      </c>
      <c r="L2003" s="290">
        <f t="shared" si="58"/>
        <v>13.899236693999999</v>
      </c>
      <c r="M2003" s="290">
        <f t="shared" si="58"/>
        <v>0</v>
      </c>
      <c r="N2003" s="290">
        <f t="shared" si="58"/>
        <v>11.274732798</v>
      </c>
      <c r="O2003" s="290">
        <f t="shared" si="58"/>
        <v>0</v>
      </c>
      <c r="P2003" s="290">
        <f t="shared" si="58"/>
        <v>177.21430859999998</v>
      </c>
      <c r="Q2003" s="290">
        <f t="shared" si="58"/>
        <v>0</v>
      </c>
      <c r="R2003" s="290">
        <f t="shared" si="58"/>
        <v>90.377652959999992</v>
      </c>
      <c r="S2003" s="290">
        <f t="shared" si="58"/>
        <v>0</v>
      </c>
      <c r="T2003" s="309">
        <f>T1985</f>
        <v>5.48142</v>
      </c>
      <c r="U2003" s="1"/>
      <c r="V2003" s="16"/>
    </row>
    <row r="2004" spans="4:22" ht="21">
      <c r="D2004" s="16"/>
      <c r="F2004" s="201" t="s">
        <v>45</v>
      </c>
      <c r="G2004" s="201"/>
      <c r="H2004" s="187">
        <f>H2003-H2002</f>
        <v>1.7177708940000116</v>
      </c>
      <c r="I2004" s="187"/>
      <c r="J2004" s="187">
        <f>J2003-J2002</f>
        <v>0.39126221399999928</v>
      </c>
      <c r="K2004" s="187"/>
      <c r="L2004" s="187">
        <f>L2003-L2002</f>
        <v>0.12120011400000053</v>
      </c>
      <c r="M2004" s="187"/>
      <c r="N2004" s="187">
        <f>N2003-N2002</f>
        <v>0.19281733799999934</v>
      </c>
      <c r="O2004" s="187"/>
      <c r="P2004" s="187">
        <f>P2003-P2002</f>
        <v>2.0324094000000059</v>
      </c>
      <c r="Q2004" s="187"/>
      <c r="R2004" s="187">
        <f>R2003-R2002</f>
        <v>2.231425559999991</v>
      </c>
      <c r="S2004" s="187"/>
      <c r="T2004" s="187">
        <f>T2003-T2002</f>
        <v>-0.14705999999999975</v>
      </c>
      <c r="V2004" s="16"/>
    </row>
    <row r="2005" spans="4:22" ht="21">
      <c r="D2005" s="16"/>
      <c r="F2005" s="201"/>
      <c r="G2005" s="201"/>
      <c r="H2005" s="187"/>
      <c r="I2005" s="187"/>
      <c r="J2005" s="187"/>
      <c r="K2005" s="187"/>
      <c r="L2005" s="187"/>
      <c r="M2005" s="187"/>
      <c r="N2005" s="187"/>
      <c r="O2005" s="187"/>
      <c r="P2005" s="187"/>
      <c r="Q2005" s="187"/>
      <c r="R2005" s="187"/>
      <c r="S2005" s="187"/>
      <c r="T2005" s="187"/>
      <c r="V2005" s="16"/>
    </row>
    <row r="2006" spans="4:22">
      <c r="D2006" s="16"/>
      <c r="E2006" s="16"/>
      <c r="F2006" s="231"/>
      <c r="G2006" s="231"/>
      <c r="H2006" s="231"/>
      <c r="I2006" s="231"/>
      <c r="J2006" s="231"/>
      <c r="K2006" s="231"/>
      <c r="L2006" s="231"/>
      <c r="M2006" s="231"/>
      <c r="N2006" s="231"/>
      <c r="O2006" s="231"/>
      <c r="P2006" s="231"/>
      <c r="Q2006" s="231"/>
      <c r="R2006" s="231"/>
      <c r="S2006" s="231"/>
      <c r="T2006" s="232"/>
      <c r="U2006" s="16"/>
      <c r="V2006" s="16"/>
    </row>
    <row r="2007" spans="4:22">
      <c r="D2007" s="335"/>
      <c r="E2007" s="335"/>
      <c r="F2007" s="339"/>
      <c r="G2007" s="339"/>
      <c r="H2007" s="339"/>
      <c r="I2007" s="339"/>
      <c r="J2007" s="339"/>
      <c r="K2007" s="339"/>
      <c r="L2007" s="339"/>
      <c r="M2007" s="339"/>
      <c r="N2007" s="339"/>
      <c r="O2007" s="339"/>
      <c r="P2007" s="339"/>
      <c r="Q2007" s="339"/>
      <c r="R2007" s="339"/>
      <c r="S2007" s="339"/>
      <c r="T2007" s="340"/>
      <c r="U2007" s="335"/>
      <c r="V2007" s="335"/>
    </row>
    <row r="2008" spans="4:22">
      <c r="D2008" s="335"/>
      <c r="E2008" s="335"/>
      <c r="F2008" s="335"/>
      <c r="G2008" s="512" t="s">
        <v>48</v>
      </c>
      <c r="H2008" s="512"/>
      <c r="I2008" s="512"/>
      <c r="J2008" s="512"/>
      <c r="K2008" s="512"/>
      <c r="L2008" s="512"/>
      <c r="M2008" s="512"/>
      <c r="N2008" s="512"/>
      <c r="O2008" s="512"/>
      <c r="P2008" s="512"/>
      <c r="Q2008" s="512"/>
      <c r="R2008" s="512"/>
      <c r="S2008" s="335"/>
      <c r="T2008" s="335"/>
      <c r="U2008" s="335"/>
      <c r="V2008" s="335"/>
    </row>
    <row r="2009" spans="4:22">
      <c r="D2009" s="335"/>
      <c r="E2009" s="335"/>
      <c r="F2009" s="335"/>
      <c r="G2009" s="512"/>
      <c r="H2009" s="512"/>
      <c r="I2009" s="512"/>
      <c r="J2009" s="512"/>
      <c r="K2009" s="512"/>
      <c r="L2009" s="512"/>
      <c r="M2009" s="512"/>
      <c r="N2009" s="512"/>
      <c r="O2009" s="512"/>
      <c r="P2009" s="512"/>
      <c r="Q2009" s="512"/>
      <c r="R2009" s="512"/>
      <c r="S2009" s="335"/>
      <c r="T2009" s="335"/>
      <c r="U2009" s="335"/>
      <c r="V2009" s="335"/>
    </row>
    <row r="2010" spans="4:22" ht="23.4">
      <c r="D2010" s="338"/>
      <c r="E2010" s="338"/>
      <c r="F2010" s="338"/>
      <c r="G2010" s="343" t="s">
        <v>46</v>
      </c>
      <c r="H2010" s="375" t="s">
        <v>3</v>
      </c>
      <c r="I2010" s="376"/>
      <c r="J2010" s="377" t="s">
        <v>11</v>
      </c>
      <c r="K2010" s="376"/>
      <c r="L2010" s="378" t="s">
        <v>12</v>
      </c>
      <c r="M2010" s="376"/>
      <c r="N2010" s="379" t="s">
        <v>13</v>
      </c>
      <c r="O2010" s="376"/>
      <c r="P2010" s="374" t="s">
        <v>14</v>
      </c>
      <c r="Q2010" s="376"/>
      <c r="R2010" s="380" t="s">
        <v>15</v>
      </c>
      <c r="S2010" s="367"/>
      <c r="T2010" s="16"/>
      <c r="U2010" s="336"/>
      <c r="V2010" s="16"/>
    </row>
    <row r="2011" spans="4:22" ht="21">
      <c r="D2011" s="338"/>
      <c r="E2011" s="338"/>
      <c r="F2011" s="338"/>
      <c r="G2011" s="344">
        <v>0.9</v>
      </c>
      <c r="H2011" s="347">
        <f>$H$2002*G2011</f>
        <v>46.063592190000001</v>
      </c>
      <c r="I2011" s="368"/>
      <c r="J2011" s="348">
        <f>$J$2002*G2011</f>
        <v>14.273553293999999</v>
      </c>
      <c r="K2011" s="368"/>
      <c r="L2011" s="352">
        <f>$L$2002*G2011</f>
        <v>12.400232921999999</v>
      </c>
      <c r="M2011" s="368"/>
      <c r="N2011" s="349">
        <f>$N$2002*G2011</f>
        <v>9.9737239140000007</v>
      </c>
      <c r="O2011" s="368"/>
      <c r="P2011" s="350">
        <f>$P$2002*G2011</f>
        <v>157.66370927999998</v>
      </c>
      <c r="Q2011" s="368"/>
      <c r="R2011" s="351">
        <f>$R$2002*G2011</f>
        <v>79.331604659999996</v>
      </c>
      <c r="S2011" s="341"/>
      <c r="T2011" s="16"/>
      <c r="U2011" s="337"/>
      <c r="V2011" s="16"/>
    </row>
    <row r="2012" spans="4:22" ht="21">
      <c r="D2012" s="338"/>
      <c r="E2012" s="338"/>
      <c r="F2012" s="338"/>
      <c r="G2012" s="344">
        <v>0.91</v>
      </c>
      <c r="H2012" s="347">
        <f t="shared" ref="H2012:H2031" si="59">$H$2002*G2012</f>
        <v>46.575409880999999</v>
      </c>
      <c r="I2012" s="368"/>
      <c r="J2012" s="348">
        <f t="shared" ref="J2012:J2031" si="60">$J$2002*G2012</f>
        <v>14.4321483306</v>
      </c>
      <c r="K2012" s="368"/>
      <c r="L2012" s="352">
        <f t="shared" ref="L2012:L2031" si="61">$L$2002*G2012</f>
        <v>12.538013287799998</v>
      </c>
      <c r="M2012" s="368"/>
      <c r="N2012" s="349">
        <f t="shared" ref="N2012:N2031" si="62">$N$2002*G2012</f>
        <v>10.084543068600002</v>
      </c>
      <c r="O2012" s="368"/>
      <c r="P2012" s="350">
        <f t="shared" ref="P2012:P2031" si="63">$P$2002*G2012</f>
        <v>159.41552827199999</v>
      </c>
      <c r="Q2012" s="368"/>
      <c r="R2012" s="351">
        <f t="shared" ref="R2012:R2031" si="64">$R$2002*G2012</f>
        <v>80.213066933999997</v>
      </c>
      <c r="S2012" s="341"/>
      <c r="T2012" s="16"/>
      <c r="U2012" s="337"/>
      <c r="V2012" s="16"/>
    </row>
    <row r="2013" spans="4:22" ht="21">
      <c r="D2013" s="338"/>
      <c r="E2013" s="338"/>
      <c r="F2013" s="338"/>
      <c r="G2013" s="344">
        <v>0.92</v>
      </c>
      <c r="H2013" s="347">
        <f t="shared" si="59"/>
        <v>47.087227571999996</v>
      </c>
      <c r="I2013" s="368"/>
      <c r="J2013" s="348">
        <f t="shared" si="60"/>
        <v>14.5907433672</v>
      </c>
      <c r="K2013" s="368"/>
      <c r="L2013" s="352">
        <f t="shared" si="61"/>
        <v>12.6757936536</v>
      </c>
      <c r="M2013" s="368"/>
      <c r="N2013" s="349">
        <f t="shared" si="62"/>
        <v>10.195362223200002</v>
      </c>
      <c r="O2013" s="368"/>
      <c r="P2013" s="350">
        <f t="shared" si="63"/>
        <v>161.16734726399997</v>
      </c>
      <c r="Q2013" s="368"/>
      <c r="R2013" s="351">
        <f t="shared" si="64"/>
        <v>81.094529207999997</v>
      </c>
      <c r="S2013" s="341"/>
      <c r="T2013" s="16"/>
      <c r="U2013" s="337"/>
      <c r="V2013" s="16"/>
    </row>
    <row r="2014" spans="4:22" ht="21">
      <c r="D2014" s="338"/>
      <c r="E2014" s="338"/>
      <c r="F2014" s="338"/>
      <c r="G2014" s="344">
        <v>0.93</v>
      </c>
      <c r="H2014" s="347">
        <f t="shared" si="59"/>
        <v>47.599045263000001</v>
      </c>
      <c r="I2014" s="368"/>
      <c r="J2014" s="348">
        <f t="shared" si="60"/>
        <v>14.749338403800001</v>
      </c>
      <c r="K2014" s="368"/>
      <c r="L2014" s="352">
        <f t="shared" si="61"/>
        <v>12.813574019399999</v>
      </c>
      <c r="M2014" s="368"/>
      <c r="N2014" s="349">
        <f t="shared" si="62"/>
        <v>10.306181377800002</v>
      </c>
      <c r="O2014" s="368"/>
      <c r="P2014" s="350">
        <f t="shared" si="63"/>
        <v>162.91916625599998</v>
      </c>
      <c r="Q2014" s="368"/>
      <c r="R2014" s="351">
        <f t="shared" si="64"/>
        <v>81.975991482000012</v>
      </c>
      <c r="S2014" s="341"/>
      <c r="T2014" s="16"/>
      <c r="U2014" s="337"/>
      <c r="V2014" s="16"/>
    </row>
    <row r="2015" spans="4:22" ht="21">
      <c r="D2015" s="338"/>
      <c r="E2015" s="338"/>
      <c r="F2015" s="338"/>
      <c r="G2015" s="344">
        <v>0.94</v>
      </c>
      <c r="H2015" s="347">
        <f t="shared" si="59"/>
        <v>48.110862953999991</v>
      </c>
      <c r="I2015" s="368"/>
      <c r="J2015" s="348">
        <f t="shared" si="60"/>
        <v>14.907933440399999</v>
      </c>
      <c r="K2015" s="368"/>
      <c r="L2015" s="352">
        <f t="shared" si="61"/>
        <v>12.951354385199998</v>
      </c>
      <c r="M2015" s="368"/>
      <c r="N2015" s="349">
        <f t="shared" si="62"/>
        <v>10.417000532400001</v>
      </c>
      <c r="O2015" s="368"/>
      <c r="P2015" s="350">
        <f t="shared" si="63"/>
        <v>164.67098524799997</v>
      </c>
      <c r="Q2015" s="368"/>
      <c r="R2015" s="351">
        <f t="shared" si="64"/>
        <v>82.857453755999998</v>
      </c>
      <c r="S2015" s="341"/>
      <c r="T2015" s="16"/>
      <c r="U2015" s="337"/>
      <c r="V2015" s="16"/>
    </row>
    <row r="2016" spans="4:22" ht="21">
      <c r="D2016" s="338"/>
      <c r="E2016" s="338"/>
      <c r="F2016" s="338"/>
      <c r="G2016" s="344">
        <v>0.95</v>
      </c>
      <c r="H2016" s="347">
        <f t="shared" si="59"/>
        <v>48.622680644999996</v>
      </c>
      <c r="I2016" s="368"/>
      <c r="J2016" s="348">
        <f t="shared" si="60"/>
        <v>15.066528476999999</v>
      </c>
      <c r="K2016" s="368"/>
      <c r="L2016" s="352">
        <f t="shared" si="61"/>
        <v>13.089134750999998</v>
      </c>
      <c r="M2016" s="368"/>
      <c r="N2016" s="349">
        <f t="shared" si="62"/>
        <v>10.527819687000001</v>
      </c>
      <c r="O2016" s="368"/>
      <c r="P2016" s="350">
        <f t="shared" si="63"/>
        <v>166.42280423999998</v>
      </c>
      <c r="Q2016" s="368"/>
      <c r="R2016" s="351">
        <f t="shared" si="64"/>
        <v>83.738916029999999</v>
      </c>
      <c r="S2016" s="341"/>
      <c r="T2016" s="16"/>
      <c r="U2016" s="337"/>
      <c r="V2016" s="16"/>
    </row>
    <row r="2017" spans="4:22" ht="21">
      <c r="D2017" s="338"/>
      <c r="E2017" s="338"/>
      <c r="F2017" s="338"/>
      <c r="G2017" s="344">
        <v>0.96</v>
      </c>
      <c r="H2017" s="347">
        <f t="shared" si="59"/>
        <v>49.134498335999993</v>
      </c>
      <c r="I2017" s="368"/>
      <c r="J2017" s="348">
        <f t="shared" si="60"/>
        <v>15.2251235136</v>
      </c>
      <c r="K2017" s="368"/>
      <c r="L2017" s="352">
        <f t="shared" si="61"/>
        <v>13.226915116799997</v>
      </c>
      <c r="M2017" s="368"/>
      <c r="N2017" s="349">
        <f t="shared" si="62"/>
        <v>10.638638841600001</v>
      </c>
      <c r="O2017" s="368"/>
      <c r="P2017" s="350">
        <f t="shared" si="63"/>
        <v>168.17462323199996</v>
      </c>
      <c r="Q2017" s="368"/>
      <c r="R2017" s="351">
        <f t="shared" si="64"/>
        <v>84.620378303999999</v>
      </c>
      <c r="S2017" s="341"/>
      <c r="T2017" s="16"/>
      <c r="U2017" s="337"/>
      <c r="V2017" s="16"/>
    </row>
    <row r="2018" spans="4:22" ht="21">
      <c r="D2018" s="338"/>
      <c r="E2018" s="338"/>
      <c r="F2018" s="338"/>
      <c r="G2018" s="344">
        <v>0.97</v>
      </c>
      <c r="H2018" s="347">
        <f t="shared" si="59"/>
        <v>49.646316026999997</v>
      </c>
      <c r="I2018" s="368"/>
      <c r="J2018" s="348">
        <f t="shared" si="60"/>
        <v>15.383718550199999</v>
      </c>
      <c r="K2018" s="368"/>
      <c r="L2018" s="352">
        <f t="shared" si="61"/>
        <v>13.364695482599998</v>
      </c>
      <c r="M2018" s="368"/>
      <c r="N2018" s="349">
        <f t="shared" si="62"/>
        <v>10.7494579962</v>
      </c>
      <c r="O2018" s="368"/>
      <c r="P2018" s="350">
        <f t="shared" si="63"/>
        <v>169.92644222399997</v>
      </c>
      <c r="Q2018" s="368"/>
      <c r="R2018" s="351">
        <f t="shared" si="64"/>
        <v>85.501840577999999</v>
      </c>
      <c r="S2018" s="341"/>
      <c r="T2018" s="16"/>
      <c r="U2018" s="337"/>
      <c r="V2018" s="16"/>
    </row>
    <row r="2019" spans="4:22" ht="21">
      <c r="D2019" s="338"/>
      <c r="E2019" s="338"/>
      <c r="F2019" s="338"/>
      <c r="G2019" s="344">
        <v>0.98</v>
      </c>
      <c r="H2019" s="347">
        <f t="shared" si="59"/>
        <v>50.158133717999995</v>
      </c>
      <c r="I2019" s="368"/>
      <c r="J2019" s="348">
        <f t="shared" si="60"/>
        <v>15.542313586799999</v>
      </c>
      <c r="K2019" s="368"/>
      <c r="L2019" s="352">
        <f t="shared" si="61"/>
        <v>13.502475848399998</v>
      </c>
      <c r="M2019" s="368"/>
      <c r="N2019" s="349">
        <f t="shared" si="62"/>
        <v>10.860277150800002</v>
      </c>
      <c r="O2019" s="368"/>
      <c r="P2019" s="350">
        <f t="shared" si="63"/>
        <v>171.67826121599998</v>
      </c>
      <c r="Q2019" s="368"/>
      <c r="R2019" s="351">
        <f t="shared" si="64"/>
        <v>86.383302852</v>
      </c>
      <c r="S2019" s="341"/>
      <c r="T2019" s="16"/>
      <c r="U2019" s="337"/>
      <c r="V2019" s="16"/>
    </row>
    <row r="2020" spans="4:22" ht="21">
      <c r="D2020" s="338"/>
      <c r="E2020" s="338"/>
      <c r="F2020" s="338"/>
      <c r="G2020" s="344">
        <v>0.99</v>
      </c>
      <c r="H2020" s="347">
        <f t="shared" si="59"/>
        <v>50.669951408999999</v>
      </c>
      <c r="I2020" s="368"/>
      <c r="J2020" s="348">
        <f t="shared" si="60"/>
        <v>15.7009086234</v>
      </c>
      <c r="K2020" s="368"/>
      <c r="L2020" s="352">
        <f t="shared" si="61"/>
        <v>13.640256214199999</v>
      </c>
      <c r="M2020" s="368"/>
      <c r="N2020" s="349">
        <f t="shared" si="62"/>
        <v>10.971096305400001</v>
      </c>
      <c r="O2020" s="368"/>
      <c r="P2020" s="350">
        <f t="shared" si="63"/>
        <v>173.43008020799996</v>
      </c>
      <c r="Q2020" s="368"/>
      <c r="R2020" s="351">
        <f t="shared" si="64"/>
        <v>87.264765126</v>
      </c>
      <c r="S2020" s="341"/>
      <c r="T2020" s="16"/>
      <c r="U2020" s="337"/>
      <c r="V2020" s="16"/>
    </row>
    <row r="2021" spans="4:22" ht="28.8">
      <c r="D2021" s="338"/>
      <c r="E2021" s="338"/>
      <c r="F2021" s="338"/>
      <c r="G2021" s="381">
        <v>1</v>
      </c>
      <c r="H2021" s="383">
        <f t="shared" si="59"/>
        <v>51.181769099999997</v>
      </c>
      <c r="I2021" s="382"/>
      <c r="J2021" s="383">
        <f t="shared" si="60"/>
        <v>15.85950366</v>
      </c>
      <c r="K2021" s="382"/>
      <c r="L2021" s="383">
        <f t="shared" si="61"/>
        <v>13.778036579999998</v>
      </c>
      <c r="M2021" s="382"/>
      <c r="N2021" s="383">
        <f t="shared" si="62"/>
        <v>11.081915460000001</v>
      </c>
      <c r="O2021" s="382"/>
      <c r="P2021" s="383">
        <f t="shared" si="63"/>
        <v>175.18189919999998</v>
      </c>
      <c r="Q2021" s="382"/>
      <c r="R2021" s="383">
        <f t="shared" si="64"/>
        <v>88.146227400000001</v>
      </c>
      <c r="S2021" s="341"/>
      <c r="T2021" s="16"/>
      <c r="U2021" s="337"/>
      <c r="V2021" s="16"/>
    </row>
    <row r="2022" spans="4:22" ht="21">
      <c r="D2022" s="338"/>
      <c r="E2022" s="338"/>
      <c r="F2022" s="338"/>
      <c r="G2022" s="344">
        <v>1.01</v>
      </c>
      <c r="H2022" s="347">
        <f t="shared" si="59"/>
        <v>51.693586790999994</v>
      </c>
      <c r="I2022" s="368"/>
      <c r="J2022" s="348">
        <f t="shared" si="60"/>
        <v>16.018098696599999</v>
      </c>
      <c r="K2022" s="368"/>
      <c r="L2022" s="352">
        <f t="shared" si="61"/>
        <v>13.915816945799998</v>
      </c>
      <c r="M2022" s="368"/>
      <c r="N2022" s="349">
        <f t="shared" si="62"/>
        <v>11.192734614600001</v>
      </c>
      <c r="O2022" s="368"/>
      <c r="P2022" s="350">
        <f t="shared" si="63"/>
        <v>176.93371819199999</v>
      </c>
      <c r="Q2022" s="368"/>
      <c r="R2022" s="351">
        <f t="shared" si="64"/>
        <v>89.027689674000001</v>
      </c>
      <c r="S2022" s="341"/>
      <c r="T2022" s="16"/>
      <c r="U2022" s="337"/>
      <c r="V2022" s="16"/>
    </row>
    <row r="2023" spans="4:22" ht="21">
      <c r="D2023" s="338"/>
      <c r="E2023" s="338"/>
      <c r="F2023" s="338"/>
      <c r="G2023" s="344">
        <v>1.02</v>
      </c>
      <c r="H2023" s="347">
        <f t="shared" si="59"/>
        <v>52.205404481999999</v>
      </c>
      <c r="I2023" s="368"/>
      <c r="J2023" s="348">
        <f t="shared" si="60"/>
        <v>16.1766937332</v>
      </c>
      <c r="K2023" s="368"/>
      <c r="L2023" s="352">
        <f t="shared" si="61"/>
        <v>14.053597311599999</v>
      </c>
      <c r="M2023" s="368"/>
      <c r="N2023" s="349">
        <f t="shared" si="62"/>
        <v>11.303553769200001</v>
      </c>
      <c r="O2023" s="368"/>
      <c r="P2023" s="350">
        <f t="shared" si="63"/>
        <v>178.68553718399997</v>
      </c>
      <c r="Q2023" s="368"/>
      <c r="R2023" s="351">
        <f t="shared" si="64"/>
        <v>89.909151948000002</v>
      </c>
      <c r="S2023" s="341"/>
      <c r="T2023" s="16"/>
      <c r="U2023" s="337"/>
      <c r="V2023" s="16"/>
    </row>
    <row r="2024" spans="4:22" ht="21">
      <c r="D2024" s="338"/>
      <c r="E2024" s="338"/>
      <c r="F2024" s="338"/>
      <c r="G2024" s="344">
        <v>1.03</v>
      </c>
      <c r="H2024" s="347">
        <f t="shared" si="59"/>
        <v>52.717222172999996</v>
      </c>
      <c r="I2024" s="368"/>
      <c r="J2024" s="348">
        <f t="shared" si="60"/>
        <v>16.335288769800002</v>
      </c>
      <c r="K2024" s="368"/>
      <c r="L2024" s="352">
        <f t="shared" si="61"/>
        <v>14.191377677399998</v>
      </c>
      <c r="M2024" s="368"/>
      <c r="N2024" s="349">
        <f t="shared" si="62"/>
        <v>11.414372923800002</v>
      </c>
      <c r="O2024" s="368"/>
      <c r="P2024" s="350">
        <f t="shared" si="63"/>
        <v>180.43735617599998</v>
      </c>
      <c r="Q2024" s="368"/>
      <c r="R2024" s="351">
        <f t="shared" si="64"/>
        <v>90.790614222000002</v>
      </c>
      <c r="S2024" s="341"/>
      <c r="T2024" s="16"/>
      <c r="U2024" s="337"/>
      <c r="V2024" s="16"/>
    </row>
    <row r="2025" spans="4:22" ht="21">
      <c r="D2025" s="338"/>
      <c r="E2025" s="338"/>
      <c r="F2025" s="338"/>
      <c r="G2025" s="344">
        <v>1.04</v>
      </c>
      <c r="H2025" s="347">
        <f t="shared" si="59"/>
        <v>53.229039864000001</v>
      </c>
      <c r="I2025" s="368"/>
      <c r="J2025" s="348">
        <f t="shared" si="60"/>
        <v>16.4938838064</v>
      </c>
      <c r="K2025" s="368"/>
      <c r="L2025" s="352">
        <f t="shared" si="61"/>
        <v>14.3291580432</v>
      </c>
      <c r="M2025" s="368"/>
      <c r="N2025" s="349">
        <f t="shared" si="62"/>
        <v>11.525192078400002</v>
      </c>
      <c r="O2025" s="368"/>
      <c r="P2025" s="350">
        <f t="shared" si="63"/>
        <v>182.18917516799999</v>
      </c>
      <c r="Q2025" s="368"/>
      <c r="R2025" s="351">
        <f t="shared" si="64"/>
        <v>91.672076496000003</v>
      </c>
      <c r="S2025" s="341"/>
      <c r="T2025" s="16"/>
      <c r="U2025" s="337"/>
      <c r="V2025" s="16"/>
    </row>
    <row r="2026" spans="4:22" ht="21">
      <c r="D2026" s="338"/>
      <c r="E2026" s="338"/>
      <c r="F2026" s="338"/>
      <c r="G2026" s="344">
        <v>1.05</v>
      </c>
      <c r="H2026" s="347">
        <f t="shared" si="59"/>
        <v>53.740857554999998</v>
      </c>
      <c r="I2026" s="368"/>
      <c r="J2026" s="348">
        <f t="shared" si="60"/>
        <v>16.652478843000001</v>
      </c>
      <c r="K2026" s="368"/>
      <c r="L2026" s="352">
        <f t="shared" si="61"/>
        <v>14.466938408999999</v>
      </c>
      <c r="M2026" s="368"/>
      <c r="N2026" s="349">
        <f t="shared" si="62"/>
        <v>11.636011233000001</v>
      </c>
      <c r="O2026" s="368"/>
      <c r="P2026" s="350">
        <f t="shared" si="63"/>
        <v>183.94099415999997</v>
      </c>
      <c r="Q2026" s="368"/>
      <c r="R2026" s="351">
        <f t="shared" si="64"/>
        <v>92.553538770000003</v>
      </c>
      <c r="S2026" s="341"/>
      <c r="T2026" s="16"/>
      <c r="U2026" s="337"/>
      <c r="V2026" s="16"/>
    </row>
    <row r="2027" spans="4:22" ht="21">
      <c r="D2027" s="338"/>
      <c r="E2027" s="338"/>
      <c r="F2027" s="338"/>
      <c r="G2027" s="344">
        <v>1.06</v>
      </c>
      <c r="H2027" s="347">
        <f t="shared" si="59"/>
        <v>54.252675246000003</v>
      </c>
      <c r="I2027" s="368"/>
      <c r="J2027" s="348">
        <f t="shared" si="60"/>
        <v>16.811073879600002</v>
      </c>
      <c r="K2027" s="368"/>
      <c r="L2027" s="352">
        <f t="shared" si="61"/>
        <v>14.604718774799998</v>
      </c>
      <c r="M2027" s="368"/>
      <c r="N2027" s="349">
        <f t="shared" si="62"/>
        <v>11.746830387600001</v>
      </c>
      <c r="O2027" s="368"/>
      <c r="P2027" s="350">
        <f t="shared" si="63"/>
        <v>185.69281315199999</v>
      </c>
      <c r="Q2027" s="368"/>
      <c r="R2027" s="351">
        <f t="shared" si="64"/>
        <v>93.435001044000003</v>
      </c>
      <c r="S2027" s="341"/>
      <c r="T2027" s="16"/>
      <c r="U2027" s="337"/>
      <c r="V2027" s="16"/>
    </row>
    <row r="2028" spans="4:22" ht="21">
      <c r="D2028" s="338"/>
      <c r="E2028" s="338"/>
      <c r="F2028" s="338"/>
      <c r="G2028" s="344">
        <v>1.07</v>
      </c>
      <c r="H2028" s="347">
        <f t="shared" si="59"/>
        <v>54.764492937</v>
      </c>
      <c r="I2028" s="368"/>
      <c r="J2028" s="348">
        <f t="shared" si="60"/>
        <v>16.9696689162</v>
      </c>
      <c r="K2028" s="368"/>
      <c r="L2028" s="352">
        <f t="shared" si="61"/>
        <v>14.7424991406</v>
      </c>
      <c r="M2028" s="368"/>
      <c r="N2028" s="349">
        <f t="shared" si="62"/>
        <v>11.857649542200003</v>
      </c>
      <c r="O2028" s="368"/>
      <c r="P2028" s="350">
        <f t="shared" si="63"/>
        <v>187.444632144</v>
      </c>
      <c r="Q2028" s="368"/>
      <c r="R2028" s="351">
        <f t="shared" si="64"/>
        <v>94.316463318000004</v>
      </c>
      <c r="S2028" s="341"/>
      <c r="T2028" s="16"/>
      <c r="U2028" s="337"/>
      <c r="V2028" s="16"/>
    </row>
    <row r="2029" spans="4:22" ht="21">
      <c r="D2029" s="338"/>
      <c r="E2029" s="338"/>
      <c r="F2029" s="338"/>
      <c r="G2029" s="344">
        <v>1.08</v>
      </c>
      <c r="H2029" s="347">
        <f t="shared" si="59"/>
        <v>55.276310627999997</v>
      </c>
      <c r="I2029" s="368"/>
      <c r="J2029" s="348">
        <f t="shared" si="60"/>
        <v>17.128263952800001</v>
      </c>
      <c r="K2029" s="368"/>
      <c r="L2029" s="352">
        <f t="shared" si="61"/>
        <v>14.880279506399999</v>
      </c>
      <c r="M2029" s="368"/>
      <c r="N2029" s="349">
        <f t="shared" si="62"/>
        <v>11.968468696800002</v>
      </c>
      <c r="O2029" s="368"/>
      <c r="P2029" s="350">
        <f t="shared" si="63"/>
        <v>189.19645113599998</v>
      </c>
      <c r="Q2029" s="368"/>
      <c r="R2029" s="351">
        <f t="shared" si="64"/>
        <v>95.197925592000004</v>
      </c>
      <c r="S2029" s="341"/>
      <c r="T2029" s="16"/>
      <c r="U2029" s="337"/>
      <c r="V2029" s="16"/>
    </row>
    <row r="2030" spans="4:22" ht="21">
      <c r="D2030" s="338"/>
      <c r="E2030" s="338"/>
      <c r="F2030" s="338"/>
      <c r="G2030" s="344">
        <v>1.0900000000000001</v>
      </c>
      <c r="H2030" s="347">
        <f t="shared" si="59"/>
        <v>55.788128319000002</v>
      </c>
      <c r="I2030" s="368"/>
      <c r="J2030" s="348">
        <f t="shared" si="60"/>
        <v>17.286858989400002</v>
      </c>
      <c r="K2030" s="368"/>
      <c r="L2030" s="352">
        <f t="shared" si="61"/>
        <v>15.018059872199998</v>
      </c>
      <c r="M2030" s="368"/>
      <c r="N2030" s="349">
        <f t="shared" si="62"/>
        <v>12.079287851400002</v>
      </c>
      <c r="O2030" s="368"/>
      <c r="P2030" s="350">
        <f t="shared" si="63"/>
        <v>190.94827012799999</v>
      </c>
      <c r="Q2030" s="368"/>
      <c r="R2030" s="351">
        <f t="shared" si="64"/>
        <v>96.079387866000005</v>
      </c>
      <c r="S2030" s="341"/>
      <c r="T2030" s="16"/>
      <c r="U2030" s="337"/>
      <c r="V2030" s="16"/>
    </row>
    <row r="2031" spans="4:22" ht="21">
      <c r="D2031" s="338"/>
      <c r="E2031" s="338"/>
      <c r="F2031" s="338"/>
      <c r="G2031" s="344">
        <v>1.1000000000000001</v>
      </c>
      <c r="H2031" s="347">
        <f t="shared" si="59"/>
        <v>56.299946009999999</v>
      </c>
      <c r="I2031" s="368"/>
      <c r="J2031" s="348">
        <f t="shared" si="60"/>
        <v>17.445454026</v>
      </c>
      <c r="K2031" s="368"/>
      <c r="L2031" s="352">
        <f t="shared" si="61"/>
        <v>15.155840238</v>
      </c>
      <c r="M2031" s="368"/>
      <c r="N2031" s="349">
        <f t="shared" si="62"/>
        <v>12.190107006000002</v>
      </c>
      <c r="O2031" s="368"/>
      <c r="P2031" s="350">
        <f t="shared" si="63"/>
        <v>192.70008912</v>
      </c>
      <c r="Q2031" s="368"/>
      <c r="R2031" s="351">
        <f t="shared" si="64"/>
        <v>96.960850140000005</v>
      </c>
      <c r="S2031" s="341"/>
      <c r="T2031" s="16"/>
      <c r="U2031" s="337"/>
      <c r="V2031" s="16"/>
    </row>
    <row r="2032" spans="4:22">
      <c r="D2032" s="338"/>
      <c r="E2032" s="338"/>
      <c r="F2032" s="338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</row>
    <row r="2033" spans="4:22">
      <c r="D2033" s="338"/>
      <c r="E2033" s="338"/>
      <c r="F2033" s="338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</row>
    <row r="2034" spans="4:22">
      <c r="D2034" s="338"/>
      <c r="E2034" s="338"/>
      <c r="F2034" s="338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</row>
    <row r="2037" spans="4:22" ht="15" thickBot="1"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229"/>
      <c r="U2037" s="16"/>
      <c r="V2037" s="16"/>
    </row>
    <row r="2038" spans="4:22">
      <c r="D2038" s="16"/>
      <c r="E2038" s="84"/>
      <c r="F2038" s="85"/>
      <c r="G2038" s="197"/>
      <c r="H2038" s="85"/>
      <c r="I2038" s="197"/>
      <c r="J2038" s="85"/>
      <c r="K2038" s="197"/>
      <c r="L2038" s="85"/>
      <c r="M2038" s="197"/>
      <c r="N2038" s="85"/>
      <c r="O2038" s="197"/>
      <c r="P2038" s="85"/>
      <c r="Q2038" s="197"/>
      <c r="R2038" s="85"/>
      <c r="S2038" s="85"/>
      <c r="T2038" s="85"/>
      <c r="U2038" s="106"/>
      <c r="V2038" s="16"/>
    </row>
    <row r="2039" spans="4:22">
      <c r="D2039" s="16"/>
      <c r="E2039" s="86"/>
      <c r="F2039" s="1"/>
      <c r="H2039" s="1"/>
      <c r="J2039" s="1"/>
      <c r="L2039" s="1"/>
      <c r="N2039" s="1"/>
      <c r="P2039" s="1"/>
      <c r="R2039" s="1"/>
      <c r="T2039" s="1"/>
      <c r="U2039" s="107"/>
      <c r="V2039" s="16"/>
    </row>
    <row r="2040" spans="4:22" ht="34.799999999999997">
      <c r="D2040" s="16"/>
      <c r="E2040" s="86"/>
      <c r="F2040" s="1"/>
      <c r="H2040" s="328" t="s">
        <v>9</v>
      </c>
      <c r="I2040" s="328"/>
      <c r="J2040" s="328"/>
      <c r="K2040" s="328"/>
      <c r="L2040" s="328"/>
      <c r="M2040" s="328"/>
      <c r="N2040" s="328"/>
      <c r="O2040" s="328"/>
      <c r="P2040" s="328"/>
      <c r="Q2040" s="328"/>
      <c r="R2040" s="328"/>
      <c r="S2040" s="328"/>
      <c r="T2040" s="328"/>
      <c r="U2040" s="107"/>
      <c r="V2040" s="16"/>
    </row>
    <row r="2041" spans="4:22">
      <c r="D2041" s="16"/>
      <c r="E2041" s="86"/>
      <c r="F2041" s="1"/>
      <c r="H2041" s="1"/>
      <c r="J2041" s="1"/>
      <c r="L2041" s="1"/>
      <c r="N2041" s="1"/>
      <c r="P2041" s="1"/>
      <c r="R2041" s="1"/>
      <c r="T2041" s="1"/>
      <c r="U2041" s="107"/>
      <c r="V2041" s="16"/>
    </row>
    <row r="2042" spans="4:22">
      <c r="D2042" s="16"/>
      <c r="E2042" s="86"/>
      <c r="F2042" s="253" t="s">
        <v>10</v>
      </c>
      <c r="G2042" s="194"/>
      <c r="H2042" s="239" t="s">
        <v>3</v>
      </c>
      <c r="I2042" s="179"/>
      <c r="J2042" s="94" t="s">
        <v>11</v>
      </c>
      <c r="K2042" s="179"/>
      <c r="L2042" s="31" t="s">
        <v>12</v>
      </c>
      <c r="M2042" s="179"/>
      <c r="N2042" s="32" t="s">
        <v>13</v>
      </c>
      <c r="O2042" s="179"/>
      <c r="P2042" s="238" t="s">
        <v>14</v>
      </c>
      <c r="Q2042" s="179"/>
      <c r="R2042" s="99" t="s">
        <v>15</v>
      </c>
      <c r="S2042" s="29"/>
      <c r="T2042" s="56" t="s">
        <v>16</v>
      </c>
      <c r="U2042" s="107"/>
      <c r="V2042" s="16"/>
    </row>
    <row r="2043" spans="4:22">
      <c r="D2043" s="16"/>
      <c r="E2043" s="86"/>
      <c r="F2043" s="252">
        <v>45565</v>
      </c>
      <c r="G2043" s="244"/>
      <c r="H2043" s="297">
        <v>9767</v>
      </c>
      <c r="I2043" s="246"/>
      <c r="J2043" s="297">
        <v>3075.5</v>
      </c>
      <c r="K2043" s="246"/>
      <c r="L2043" s="297">
        <v>2611</v>
      </c>
      <c r="M2043" s="246"/>
      <c r="N2043" s="297">
        <v>2070.5</v>
      </c>
      <c r="O2043" s="246"/>
      <c r="P2043" s="297">
        <v>33325</v>
      </c>
      <c r="Q2043" s="246"/>
      <c r="R2043" s="297">
        <v>17005</v>
      </c>
      <c r="S2043" s="298"/>
      <c r="T2043" s="326">
        <v>5.4431000000000003</v>
      </c>
      <c r="U2043" s="107"/>
      <c r="V2043" s="16"/>
    </row>
    <row r="2044" spans="4:22">
      <c r="D2044" s="16"/>
      <c r="E2044" s="86"/>
      <c r="F2044" s="250">
        <f>F2043+1</f>
        <v>45566</v>
      </c>
      <c r="G2044" s="244"/>
      <c r="H2044" s="297">
        <v>9741</v>
      </c>
      <c r="I2044" s="246"/>
      <c r="J2044" s="297">
        <v>3108.5</v>
      </c>
      <c r="K2044" s="246"/>
      <c r="L2044" s="297">
        <v>2635</v>
      </c>
      <c r="M2044" s="246"/>
      <c r="N2044" s="297">
        <v>2075.5</v>
      </c>
      <c r="O2044" s="246"/>
      <c r="P2044" s="297">
        <v>33550</v>
      </c>
      <c r="Q2044" s="246"/>
      <c r="R2044" s="297">
        <v>17320</v>
      </c>
      <c r="S2044" s="246"/>
      <c r="T2044" s="325">
        <v>5.4481000000000002</v>
      </c>
      <c r="U2044" s="107"/>
      <c r="V2044" s="16"/>
    </row>
    <row r="2045" spans="4:22">
      <c r="D2045" s="16"/>
      <c r="E2045" s="86"/>
      <c r="F2045" s="250">
        <f>F2044+1</f>
        <v>45567</v>
      </c>
      <c r="G2045" s="244"/>
      <c r="H2045" s="248">
        <v>9882.5</v>
      </c>
      <c r="I2045" s="246"/>
      <c r="J2045" s="248">
        <v>3132</v>
      </c>
      <c r="K2045" s="246"/>
      <c r="L2045" s="248">
        <v>2635</v>
      </c>
      <c r="M2045" s="246"/>
      <c r="N2045" s="248">
        <v>2091</v>
      </c>
      <c r="O2045" s="246"/>
      <c r="P2045" s="248">
        <v>34275</v>
      </c>
      <c r="Q2045" s="246"/>
      <c r="R2045" s="248">
        <v>17730</v>
      </c>
      <c r="S2045" s="246"/>
      <c r="T2045" s="325">
        <v>5.4520999999999997</v>
      </c>
      <c r="U2045" s="107"/>
      <c r="V2045" s="16"/>
    </row>
    <row r="2046" spans="4:22">
      <c r="D2046" s="16"/>
      <c r="E2046" s="86"/>
      <c r="F2046" s="250">
        <f>F2045+1</f>
        <v>45568</v>
      </c>
      <c r="G2046" s="195"/>
      <c r="H2046" s="248">
        <v>9786</v>
      </c>
      <c r="I2046" s="246"/>
      <c r="J2046" s="248">
        <v>3134.5</v>
      </c>
      <c r="K2046" s="246"/>
      <c r="L2046" s="248">
        <v>2638</v>
      </c>
      <c r="M2046" s="246"/>
      <c r="N2046" s="248">
        <v>2092</v>
      </c>
      <c r="O2046" s="246"/>
      <c r="P2046" s="248">
        <v>33810</v>
      </c>
      <c r="Q2046" s="246"/>
      <c r="R2046" s="248">
        <v>17920</v>
      </c>
      <c r="S2046" s="246"/>
      <c r="T2046" s="325">
        <v>5.4305000000000003</v>
      </c>
      <c r="U2046" s="107"/>
      <c r="V2046" s="16"/>
    </row>
    <row r="2047" spans="4:22">
      <c r="D2047" s="16"/>
      <c r="E2047" s="86"/>
      <c r="F2047" s="251">
        <f>F2046+1</f>
        <v>45569</v>
      </c>
      <c r="G2047" s="195"/>
      <c r="H2047" s="297">
        <v>9784</v>
      </c>
      <c r="I2047" s="246"/>
      <c r="J2047" s="297">
        <v>3144</v>
      </c>
      <c r="K2047" s="246"/>
      <c r="L2047" s="297">
        <v>2654</v>
      </c>
      <c r="M2047" s="246"/>
      <c r="N2047" s="297">
        <v>2107</v>
      </c>
      <c r="O2047" s="246"/>
      <c r="P2047" s="297">
        <v>33805</v>
      </c>
      <c r="Q2047" s="246"/>
      <c r="R2047" s="297">
        <v>17600</v>
      </c>
      <c r="S2047" s="298"/>
      <c r="T2047" s="326">
        <v>5.4850000000000003</v>
      </c>
      <c r="U2047" s="107"/>
      <c r="V2047" s="16"/>
    </row>
    <row r="2048" spans="4:22">
      <c r="D2048" s="16"/>
      <c r="E2048" s="86"/>
      <c r="F2048" s="1"/>
      <c r="H2048" s="353"/>
      <c r="J2048" s="353"/>
      <c r="L2048" s="353"/>
      <c r="N2048" s="353"/>
      <c r="P2048" s="353"/>
      <c r="R2048" s="353"/>
      <c r="S2048" s="268"/>
      <c r="T2048" s="362"/>
      <c r="U2048" s="107"/>
      <c r="V2048" s="16"/>
    </row>
    <row r="2049" spans="4:22">
      <c r="D2049" s="16"/>
      <c r="E2049" s="86"/>
      <c r="F2049" s="236" t="s">
        <v>17</v>
      </c>
      <c r="G2049" s="263"/>
      <c r="H2049" s="331">
        <f>AVERAGE(H2043:H2047)</f>
        <v>9792.1</v>
      </c>
      <c r="I2049" s="332"/>
      <c r="J2049" s="331">
        <f>AVERAGE(J2043:J2047)</f>
        <v>3118.9</v>
      </c>
      <c r="K2049" s="332"/>
      <c r="L2049" s="331">
        <f>AVERAGE(L2043:L2047)</f>
        <v>2634.6</v>
      </c>
      <c r="M2049" s="332"/>
      <c r="N2049" s="331">
        <f>AVERAGE(N2043:N2047)</f>
        <v>2087.1999999999998</v>
      </c>
      <c r="O2049" s="332"/>
      <c r="P2049" s="331">
        <f>AVERAGE(P2043:P2047)</f>
        <v>33753</v>
      </c>
      <c r="Q2049" s="332"/>
      <c r="R2049" s="331">
        <f>AVERAGE(R2043:R2047)</f>
        <v>17515</v>
      </c>
      <c r="S2049" s="333"/>
      <c r="T2049" s="334">
        <f>AVERAGE(T2043:T2047)</f>
        <v>5.4517600000000002</v>
      </c>
      <c r="U2049" s="107"/>
      <c r="V2049" s="16"/>
    </row>
    <row r="2050" spans="4:22">
      <c r="D2050" s="16"/>
      <c r="E2050" s="86"/>
      <c r="F2050" s="21"/>
      <c r="G2050" s="194"/>
      <c r="H2050" s="354"/>
      <c r="I2050" s="214"/>
      <c r="J2050" s="354"/>
      <c r="K2050" s="214"/>
      <c r="L2050" s="354"/>
      <c r="M2050" s="214"/>
      <c r="N2050" s="354"/>
      <c r="O2050" s="214"/>
      <c r="P2050" s="354"/>
      <c r="Q2050" s="214"/>
      <c r="R2050" s="354"/>
      <c r="S2050" s="269"/>
      <c r="T2050" s="355"/>
      <c r="U2050" s="107"/>
      <c r="V2050" s="16"/>
    </row>
    <row r="2051" spans="4:22" ht="15.6">
      <c r="D2051" s="16"/>
      <c r="E2051" s="86"/>
      <c r="F2051" s="237" t="s">
        <v>18</v>
      </c>
      <c r="G2051" s="202"/>
      <c r="H2051" s="235">
        <f>H2049*$T$2049*0.001</f>
        <v>53.384179096000011</v>
      </c>
      <c r="I2051" s="216"/>
      <c r="J2051" s="235">
        <f>J2049*$T$2049*0.001</f>
        <v>17.003494264</v>
      </c>
      <c r="K2051" s="216"/>
      <c r="L2051" s="235">
        <f>L2049*$T$2049*0.001</f>
        <v>14.363206895999999</v>
      </c>
      <c r="M2051" s="216"/>
      <c r="N2051" s="235">
        <f>N2049*$T$2049*0.001</f>
        <v>11.378913472000001</v>
      </c>
      <c r="O2051" s="216"/>
      <c r="P2051" s="235">
        <f>P2049*$T$2049*0.001</f>
        <v>184.01325528000001</v>
      </c>
      <c r="Q2051" s="216"/>
      <c r="R2051" s="235">
        <f>R2049*$T$2049*0.001</f>
        <v>95.487576400000009</v>
      </c>
      <c r="S2051" s="269"/>
      <c r="T2051" s="363"/>
      <c r="U2051" s="107"/>
      <c r="V2051" s="16"/>
    </row>
    <row r="2052" spans="4:22">
      <c r="D2052" s="16"/>
      <c r="E2052" s="86"/>
      <c r="F2052" s="21"/>
      <c r="G2052" s="312"/>
      <c r="H2052" s="355"/>
      <c r="I2052" s="264"/>
      <c r="J2052" s="355"/>
      <c r="K2052" s="264"/>
      <c r="L2052" s="355"/>
      <c r="M2052" s="264"/>
      <c r="N2052" s="355"/>
      <c r="O2052" s="264"/>
      <c r="P2052" s="355"/>
      <c r="Q2052" s="264"/>
      <c r="R2052" s="355"/>
      <c r="S2052" s="269"/>
      <c r="T2052" s="364"/>
      <c r="U2052" s="107"/>
      <c r="V2052" s="16"/>
    </row>
    <row r="2053" spans="4:22">
      <c r="D2053" s="16"/>
      <c r="E2053" s="86"/>
      <c r="F2053" s="256" t="s">
        <v>19</v>
      </c>
      <c r="G2053" s="311"/>
      <c r="H2053" s="257">
        <f>H1987</f>
        <v>52.899539994000008</v>
      </c>
      <c r="I2053" s="265"/>
      <c r="J2053" s="257">
        <f>J1987</f>
        <v>16.250765873999999</v>
      </c>
      <c r="K2053" s="265"/>
      <c r="L2053" s="257">
        <f>L1987</f>
        <v>13.899236693999999</v>
      </c>
      <c r="M2053" s="265"/>
      <c r="N2053" s="257">
        <f>N1987</f>
        <v>11.274732798</v>
      </c>
      <c r="O2053" s="265"/>
      <c r="P2053" s="257">
        <f>P1987</f>
        <v>177.21430859999998</v>
      </c>
      <c r="Q2053" s="265"/>
      <c r="R2053" s="257">
        <f>R1987</f>
        <v>90.377652959999992</v>
      </c>
      <c r="S2053" s="361">
        <f>U2013</f>
        <v>0</v>
      </c>
      <c r="T2053" s="257">
        <f>T1989</f>
        <v>5.6284799999999997</v>
      </c>
      <c r="U2053" s="107"/>
      <c r="V2053" s="16"/>
    </row>
    <row r="2054" spans="4:22" ht="15" thickBot="1">
      <c r="D2054" s="16"/>
      <c r="E2054" s="86"/>
      <c r="F2054" s="21"/>
      <c r="G2054" s="194"/>
      <c r="H2054" s="355"/>
      <c r="I2054" s="264"/>
      <c r="J2054" s="355"/>
      <c r="K2054" s="264"/>
      <c r="L2054" s="355"/>
      <c r="M2054" s="264"/>
      <c r="N2054" s="355"/>
      <c r="O2054" s="264"/>
      <c r="P2054" s="355"/>
      <c r="Q2054" s="264"/>
      <c r="R2054" s="355"/>
      <c r="S2054" s="270"/>
      <c r="T2054" s="355"/>
      <c r="U2054" s="107"/>
      <c r="V2054" s="16"/>
    </row>
    <row r="2055" spans="4:22" ht="15" thickBot="1">
      <c r="D2055" s="16"/>
      <c r="E2055" s="86"/>
      <c r="F2055" s="259" t="s">
        <v>44</v>
      </c>
      <c r="G2055" s="194"/>
      <c r="H2055" s="356">
        <f>(H1987-H1989)/H1989</f>
        <v>3.3562163328973556E-2</v>
      </c>
      <c r="I2055" s="321"/>
      <c r="J2055" s="356">
        <f>(J1987-J1989)/J1989</f>
        <v>2.4670520741882994E-2</v>
      </c>
      <c r="K2055" s="321"/>
      <c r="L2055" s="356">
        <f>(L1987-L1989)/L1989</f>
        <v>8.7966172318001308E-3</v>
      </c>
      <c r="M2055" s="321"/>
      <c r="N2055" s="356">
        <f>(N1987-N1989)/N1989</f>
        <v>1.7399278914910558E-2</v>
      </c>
      <c r="O2055" s="321"/>
      <c r="P2055" s="356">
        <f>(P1987-P1989)/P1989</f>
        <v>1.1601708905322829E-2</v>
      </c>
      <c r="Q2055" s="321"/>
      <c r="R2055" s="356">
        <f>(R1987-R1989)/R1989</f>
        <v>2.5315043261851397E-2</v>
      </c>
      <c r="S2055" s="322"/>
      <c r="T2055" s="356">
        <f>(T1985-T1989)/T1989</f>
        <v>-2.6127835579055049E-2</v>
      </c>
      <c r="U2055" s="107"/>
      <c r="V2055" s="16"/>
    </row>
    <row r="2056" spans="4:22" ht="15" thickBot="1">
      <c r="D2056" s="16"/>
      <c r="E2056" s="86"/>
      <c r="F2056" s="29"/>
      <c r="G2056" s="179"/>
      <c r="H2056" s="357"/>
      <c r="I2056" s="217"/>
      <c r="J2056" s="357"/>
      <c r="K2056" s="217"/>
      <c r="L2056" s="357"/>
      <c r="M2056" s="217"/>
      <c r="N2056" s="357"/>
      <c r="O2056" s="217"/>
      <c r="P2056" s="357"/>
      <c r="Q2056" s="217"/>
      <c r="R2056" s="357"/>
      <c r="S2056" s="271"/>
      <c r="T2056" s="365"/>
      <c r="U2056" s="107"/>
      <c r="V2056" s="16"/>
    </row>
    <row r="2057" spans="4:22" ht="15" thickBot="1">
      <c r="D2057" s="16"/>
      <c r="E2057" s="86"/>
      <c r="F2057" s="176" t="s">
        <v>26</v>
      </c>
      <c r="G2057" s="179"/>
      <c r="H2057" s="358">
        <f>(H2051-H2053)/H2053</f>
        <v>9.1614993637935526E-3</v>
      </c>
      <c r="I2057" s="188"/>
      <c r="J2057" s="358">
        <f>(J2051-J2053)/J2053</f>
        <v>4.6319564003091708E-2</v>
      </c>
      <c r="K2057" s="188"/>
      <c r="L2057" s="358">
        <f>(L2051-L2053)/L2053</f>
        <v>3.3380984309756119E-2</v>
      </c>
      <c r="M2057" s="188"/>
      <c r="N2057" s="358">
        <f>(N2051-N2053)/N2053</f>
        <v>9.2401900662763877E-3</v>
      </c>
      <c r="O2057" s="188"/>
      <c r="P2057" s="358">
        <f>(P2051-P2053)/P2053</f>
        <v>3.8365675625811342E-2</v>
      </c>
      <c r="Q2057" s="188"/>
      <c r="R2057" s="370">
        <f>(R2051-R2053)/R2053</f>
        <v>5.6539678478501811E-2</v>
      </c>
      <c r="S2057" s="272"/>
      <c r="T2057" s="358">
        <f>(T2049-T2053)/T2053</f>
        <v>-3.1397464324293516E-2</v>
      </c>
      <c r="U2057" s="107"/>
      <c r="V2057" s="16"/>
    </row>
    <row r="2058" spans="4:22" ht="15" thickBot="1">
      <c r="D2058" s="16"/>
      <c r="E2058" s="86"/>
      <c r="F2058" s="1"/>
      <c r="H2058" s="359"/>
      <c r="I2058" s="215"/>
      <c r="J2058" s="359"/>
      <c r="K2058" s="215"/>
      <c r="L2058" s="359"/>
      <c r="M2058" s="215"/>
      <c r="N2058" s="359"/>
      <c r="O2058" s="215"/>
      <c r="P2058" s="359"/>
      <c r="Q2058" s="215"/>
      <c r="R2058" s="359"/>
      <c r="S2058" s="271"/>
      <c r="T2058" s="359"/>
      <c r="U2058" s="107"/>
      <c r="V2058" s="16"/>
    </row>
    <row r="2059" spans="4:22" ht="21.6" thickBot="1">
      <c r="D2059" s="230"/>
      <c r="E2059" s="183"/>
      <c r="F2059" s="184" t="s">
        <v>40</v>
      </c>
      <c r="G2059" s="182"/>
      <c r="H2059" s="360">
        <f>H2051-H2053</f>
        <v>0.48463910200000271</v>
      </c>
      <c r="I2059" s="306"/>
      <c r="J2059" s="360">
        <f>J2051-J2053</f>
        <v>0.75272839000000147</v>
      </c>
      <c r="K2059" s="306"/>
      <c r="L2059" s="360">
        <f>L2051-L2053</f>
        <v>0.4639702020000005</v>
      </c>
      <c r="M2059" s="306"/>
      <c r="N2059" s="360">
        <f>N2051-N2053</f>
        <v>0.1041806740000002</v>
      </c>
      <c r="O2059" s="306"/>
      <c r="P2059" s="360">
        <f>P2051-P2053</f>
        <v>6.7989466800000287</v>
      </c>
      <c r="Q2059" s="306"/>
      <c r="R2059" s="360">
        <f>R2051-R2053</f>
        <v>5.1099234400000171</v>
      </c>
      <c r="S2059" s="307"/>
      <c r="T2059" s="360">
        <f>T2049-T2053</f>
        <v>-0.17671999999999954</v>
      </c>
      <c r="U2059" s="186"/>
      <c r="V2059" s="230"/>
    </row>
    <row r="2060" spans="4:22">
      <c r="D2060" s="16"/>
      <c r="E2060" s="86"/>
      <c r="F2060" s="179"/>
      <c r="H2060" s="180"/>
      <c r="I2060" s="180"/>
      <c r="J2060" s="180"/>
      <c r="K2060" s="180"/>
      <c r="L2060" s="180"/>
      <c r="M2060" s="180"/>
      <c r="N2060" s="180"/>
      <c r="O2060" s="180"/>
      <c r="P2060" s="180"/>
      <c r="Q2060" s="180"/>
      <c r="R2060" s="180"/>
      <c r="S2060" s="274"/>
      <c r="T2060" s="180"/>
      <c r="U2060" s="107"/>
      <c r="V2060" s="16"/>
    </row>
    <row r="2061" spans="4:22">
      <c r="D2061" s="16"/>
      <c r="E2061" s="86"/>
      <c r="F2061" s="29"/>
      <c r="H2061" s="323"/>
      <c r="I2061" s="180"/>
      <c r="J2061" s="159"/>
      <c r="K2061" s="180"/>
      <c r="L2061" s="159"/>
      <c r="M2061" s="180"/>
      <c r="N2061" s="159"/>
      <c r="O2061" s="180"/>
      <c r="P2061" s="159"/>
      <c r="Q2061" s="180"/>
      <c r="R2061" s="159"/>
      <c r="S2061" s="159"/>
      <c r="T2061" s="159"/>
      <c r="U2061" s="107"/>
      <c r="V2061" s="16"/>
    </row>
    <row r="2062" spans="4:22" ht="18">
      <c r="D2062" s="16"/>
      <c r="E2062" s="134"/>
      <c r="F2062" s="275" t="s">
        <v>36</v>
      </c>
      <c r="G2062" s="276"/>
      <c r="H2062" s="384">
        <f>AVERAGE(H2044:H2047)</f>
        <v>9798.375</v>
      </c>
      <c r="I2062" s="384"/>
      <c r="J2062" s="384">
        <f>AVERAGE(J2044:J2047)</f>
        <v>3129.75</v>
      </c>
      <c r="K2062" s="384"/>
      <c r="L2062" s="384">
        <f>AVERAGE(L2044:L2047)</f>
        <v>2640.5</v>
      </c>
      <c r="M2062" s="384" t="e">
        <f>AVERAGE(O2006:O2010,M2043:M2047)</f>
        <v>#DIV/0!</v>
      </c>
      <c r="N2062" s="384">
        <f>AVERAGE(N2044:N2047)</f>
        <v>2091.375</v>
      </c>
      <c r="O2062" s="384" t="e">
        <f>AVERAGE(Q2006:Q2010,O2043:O2047)</f>
        <v>#DIV/0!</v>
      </c>
      <c r="P2062" s="384">
        <f>AVERAGE(P2044:P2047)</f>
        <v>33860</v>
      </c>
      <c r="Q2062" s="384" t="e">
        <f>AVERAGE(S2006:S2010,Q2043:Q2047)</f>
        <v>#DIV/0!</v>
      </c>
      <c r="R2062" s="384">
        <f>AVERAGE(R2044:R2047)</f>
        <v>17642.5</v>
      </c>
      <c r="S2062" s="277" t="e">
        <f>AVERAGE(U2006:U2010,S2043:S2047)</f>
        <v>#DIV/0!</v>
      </c>
      <c r="T2062" s="386">
        <f>AVERAGE(T2044:T2047)</f>
        <v>5.4539249999999999</v>
      </c>
      <c r="U2062" s="135"/>
      <c r="V2062" s="16"/>
    </row>
    <row r="2063" spans="4:22">
      <c r="D2063" s="16"/>
      <c r="E2063" s="1"/>
      <c r="F2063" s="1"/>
      <c r="H2063" s="329"/>
      <c r="I2063" s="139"/>
      <c r="J2063" s="329"/>
      <c r="K2063" s="139"/>
      <c r="L2063" s="329"/>
      <c r="M2063" s="139"/>
      <c r="N2063" s="329"/>
      <c r="O2063" s="139"/>
      <c r="P2063" s="329"/>
      <c r="Q2063" s="139"/>
      <c r="R2063" s="329"/>
      <c r="S2063" s="329"/>
      <c r="T2063" s="329"/>
      <c r="U2063" s="1"/>
      <c r="V2063" s="16"/>
    </row>
    <row r="2064" spans="4:22" ht="15" thickBot="1">
      <c r="D2064" s="16"/>
      <c r="T2064" s="174"/>
      <c r="V2064" s="16"/>
    </row>
    <row r="2065" spans="4:22" ht="15" thickBot="1">
      <c r="D2065" s="16"/>
      <c r="F2065" s="280" t="s">
        <v>42</v>
      </c>
      <c r="G2065" s="281"/>
      <c r="H2065" s="281" t="s">
        <v>3</v>
      </c>
      <c r="I2065" s="281"/>
      <c r="J2065" s="281" t="s">
        <v>11</v>
      </c>
      <c r="K2065" s="281"/>
      <c r="L2065" s="281" t="s">
        <v>12</v>
      </c>
      <c r="M2065" s="281"/>
      <c r="N2065" s="281" t="s">
        <v>13</v>
      </c>
      <c r="O2065" s="281"/>
      <c r="P2065" s="281" t="s">
        <v>14</v>
      </c>
      <c r="Q2065" s="281"/>
      <c r="R2065" s="281" t="s">
        <v>15</v>
      </c>
      <c r="S2065" s="281"/>
      <c r="T2065" s="282" t="s">
        <v>16</v>
      </c>
      <c r="V2065" s="16"/>
    </row>
    <row r="2066" spans="4:22">
      <c r="D2066" s="16"/>
      <c r="E2066" s="1"/>
      <c r="F2066" s="283" t="s">
        <v>19</v>
      </c>
      <c r="G2066" s="284"/>
      <c r="H2066" s="285">
        <f t="shared" ref="H2066:T2066" si="65">H2053</f>
        <v>52.899539994000008</v>
      </c>
      <c r="I2066" s="285">
        <f t="shared" si="65"/>
        <v>0</v>
      </c>
      <c r="J2066" s="285">
        <f t="shared" si="65"/>
        <v>16.250765873999999</v>
      </c>
      <c r="K2066" s="285">
        <f t="shared" si="65"/>
        <v>0</v>
      </c>
      <c r="L2066" s="285">
        <f t="shared" si="65"/>
        <v>13.899236693999999</v>
      </c>
      <c r="M2066" s="285">
        <f t="shared" si="65"/>
        <v>0</v>
      </c>
      <c r="N2066" s="285">
        <f t="shared" si="65"/>
        <v>11.274732798</v>
      </c>
      <c r="O2066" s="285">
        <f t="shared" si="65"/>
        <v>0</v>
      </c>
      <c r="P2066" s="285">
        <f t="shared" si="65"/>
        <v>177.21430859999998</v>
      </c>
      <c r="Q2066" s="285">
        <f t="shared" si="65"/>
        <v>0</v>
      </c>
      <c r="R2066" s="285">
        <f t="shared" si="65"/>
        <v>90.377652959999992</v>
      </c>
      <c r="S2066" s="285">
        <f t="shared" si="65"/>
        <v>0</v>
      </c>
      <c r="T2066" s="310">
        <f t="shared" si="65"/>
        <v>5.6284799999999997</v>
      </c>
      <c r="U2066" s="1"/>
      <c r="V2066" s="16"/>
    </row>
    <row r="2067" spans="4:22" ht="15.6">
      <c r="D2067" s="16"/>
      <c r="E2067" s="1"/>
      <c r="F2067" s="288" t="s">
        <v>41</v>
      </c>
      <c r="G2067" s="289"/>
      <c r="H2067" s="290">
        <f>H2051</f>
        <v>53.384179096000011</v>
      </c>
      <c r="I2067" s="290">
        <f t="shared" ref="I2067:S2067" si="66">I2051</f>
        <v>0</v>
      </c>
      <c r="J2067" s="290">
        <f t="shared" si="66"/>
        <v>17.003494264</v>
      </c>
      <c r="K2067" s="290">
        <f t="shared" si="66"/>
        <v>0</v>
      </c>
      <c r="L2067" s="290">
        <f t="shared" si="66"/>
        <v>14.363206895999999</v>
      </c>
      <c r="M2067" s="290">
        <f t="shared" si="66"/>
        <v>0</v>
      </c>
      <c r="N2067" s="290">
        <f t="shared" si="66"/>
        <v>11.378913472000001</v>
      </c>
      <c r="O2067" s="290">
        <f t="shared" si="66"/>
        <v>0</v>
      </c>
      <c r="P2067" s="290">
        <f t="shared" si="66"/>
        <v>184.01325528000001</v>
      </c>
      <c r="Q2067" s="290">
        <f t="shared" si="66"/>
        <v>0</v>
      </c>
      <c r="R2067" s="290">
        <f t="shared" si="66"/>
        <v>95.487576400000009</v>
      </c>
      <c r="S2067" s="290">
        <f t="shared" si="66"/>
        <v>0</v>
      </c>
      <c r="T2067" s="309">
        <f>T2049</f>
        <v>5.4517600000000002</v>
      </c>
      <c r="U2067" s="1"/>
      <c r="V2067" s="16"/>
    </row>
    <row r="2068" spans="4:22" ht="21">
      <c r="D2068" s="16"/>
      <c r="F2068" s="201" t="s">
        <v>45</v>
      </c>
      <c r="G2068" s="201"/>
      <c r="H2068" s="385">
        <f>H2067-H2066</f>
        <v>0.48463910200000271</v>
      </c>
      <c r="I2068" s="187"/>
      <c r="J2068" s="385">
        <f>J2067-J2066</f>
        <v>0.75272839000000147</v>
      </c>
      <c r="K2068" s="385"/>
      <c r="L2068" s="385">
        <f>L2067-L2066</f>
        <v>0.4639702020000005</v>
      </c>
      <c r="M2068" s="385"/>
      <c r="N2068" s="385">
        <f>N2067-N2066</f>
        <v>0.1041806740000002</v>
      </c>
      <c r="O2068" s="385"/>
      <c r="P2068" s="385">
        <f>P2067-P2066</f>
        <v>6.7989466800000287</v>
      </c>
      <c r="Q2068" s="385"/>
      <c r="R2068" s="385">
        <f>R2067-R2066</f>
        <v>5.1099234400000171</v>
      </c>
      <c r="S2068" s="385"/>
      <c r="T2068" s="385">
        <f>T2067-T2066</f>
        <v>-0.17671999999999954</v>
      </c>
      <c r="V2068" s="16"/>
    </row>
    <row r="2069" spans="4:22" ht="21">
      <c r="D2069" s="16"/>
      <c r="F2069" s="201"/>
      <c r="G2069" s="201"/>
      <c r="H2069" s="187"/>
      <c r="I2069" s="187"/>
      <c r="J2069" s="187"/>
      <c r="K2069" s="187"/>
      <c r="L2069" s="187"/>
      <c r="M2069" s="187"/>
      <c r="N2069" s="187"/>
      <c r="O2069" s="187"/>
      <c r="P2069" s="187"/>
      <c r="Q2069" s="187"/>
      <c r="R2069" s="187"/>
      <c r="S2069" s="187"/>
      <c r="T2069" s="187"/>
      <c r="V2069" s="16"/>
    </row>
    <row r="2070" spans="4:22">
      <c r="D2070" s="16"/>
      <c r="E2070" s="16"/>
      <c r="F2070" s="231"/>
      <c r="G2070" s="231"/>
      <c r="H2070" s="231"/>
      <c r="I2070" s="231"/>
      <c r="J2070" s="231"/>
      <c r="K2070" s="231"/>
      <c r="L2070" s="231"/>
      <c r="M2070" s="231"/>
      <c r="N2070" s="231"/>
      <c r="O2070" s="231"/>
      <c r="P2070" s="231"/>
      <c r="Q2070" s="231"/>
      <c r="R2070" s="231"/>
      <c r="S2070" s="231"/>
      <c r="T2070" s="232"/>
      <c r="U2070" s="16"/>
      <c r="V2070" s="16"/>
    </row>
    <row r="2071" spans="4:22">
      <c r="D2071" s="335"/>
      <c r="E2071" s="335"/>
      <c r="F2071" s="339"/>
      <c r="G2071" s="339"/>
      <c r="H2071" s="339"/>
      <c r="I2071" s="339"/>
      <c r="J2071" s="339"/>
      <c r="K2071" s="339"/>
      <c r="L2071" s="339"/>
      <c r="M2071" s="339"/>
      <c r="N2071" s="339"/>
      <c r="O2071" s="339"/>
      <c r="P2071" s="339"/>
      <c r="Q2071" s="339"/>
      <c r="R2071" s="339"/>
      <c r="S2071" s="339"/>
      <c r="T2071" s="340"/>
      <c r="U2071" s="335"/>
      <c r="V2071" s="335"/>
    </row>
    <row r="2072" spans="4:22">
      <c r="D2072" s="335"/>
      <c r="E2072" s="335"/>
      <c r="F2072" s="335"/>
      <c r="G2072" s="512" t="s">
        <v>48</v>
      </c>
      <c r="H2072" s="512"/>
      <c r="I2072" s="512"/>
      <c r="J2072" s="512"/>
      <c r="K2072" s="512"/>
      <c r="L2072" s="512"/>
      <c r="M2072" s="512"/>
      <c r="N2072" s="512"/>
      <c r="O2072" s="512"/>
      <c r="P2072" s="512"/>
      <c r="Q2072" s="512"/>
      <c r="R2072" s="512"/>
      <c r="S2072" s="335"/>
      <c r="T2072" s="335"/>
      <c r="U2072" s="335"/>
      <c r="V2072" s="335"/>
    </row>
    <row r="2073" spans="4:22">
      <c r="D2073" s="335"/>
      <c r="E2073" s="335"/>
      <c r="F2073" s="335"/>
      <c r="G2073" s="512"/>
      <c r="H2073" s="512"/>
      <c r="I2073" s="512"/>
      <c r="J2073" s="512"/>
      <c r="K2073" s="512"/>
      <c r="L2073" s="512"/>
      <c r="M2073" s="512"/>
      <c r="N2073" s="512"/>
      <c r="O2073" s="512"/>
      <c r="P2073" s="512"/>
      <c r="Q2073" s="512"/>
      <c r="R2073" s="512"/>
      <c r="S2073" s="335"/>
      <c r="T2073" s="335"/>
      <c r="U2073" s="335"/>
      <c r="V2073" s="335"/>
    </row>
    <row r="2074" spans="4:22" ht="23.4">
      <c r="D2074" s="338"/>
      <c r="E2074" s="338"/>
      <c r="F2074" s="338"/>
      <c r="G2074" s="343" t="s">
        <v>46</v>
      </c>
      <c r="H2074" s="375" t="s">
        <v>3</v>
      </c>
      <c r="I2074" s="376"/>
      <c r="J2074" s="377" t="s">
        <v>11</v>
      </c>
      <c r="K2074" s="376"/>
      <c r="L2074" s="378" t="s">
        <v>12</v>
      </c>
      <c r="M2074" s="376"/>
      <c r="N2074" s="379" t="s">
        <v>13</v>
      </c>
      <c r="O2074" s="376"/>
      <c r="P2074" s="374" t="s">
        <v>14</v>
      </c>
      <c r="Q2074" s="376"/>
      <c r="R2074" s="380" t="s">
        <v>15</v>
      </c>
      <c r="S2074" s="367"/>
      <c r="T2074" s="16"/>
      <c r="U2074" s="336"/>
      <c r="V2074" s="16"/>
    </row>
    <row r="2075" spans="4:22" ht="21">
      <c r="D2075" s="338"/>
      <c r="E2075" s="338"/>
      <c r="F2075" s="338"/>
      <c r="G2075" s="344">
        <v>0.9</v>
      </c>
      <c r="H2075" s="347">
        <f>$H$2066*G2075</f>
        <v>47.60958599460001</v>
      </c>
      <c r="I2075" s="368"/>
      <c r="J2075" s="348">
        <f>$J$2066*G2075</f>
        <v>14.6256892866</v>
      </c>
      <c r="K2075" s="368"/>
      <c r="L2075" s="352">
        <f>$L$2066*G2075</f>
        <v>12.509313024599999</v>
      </c>
      <c r="M2075" s="368"/>
      <c r="N2075" s="349">
        <f>$N$2066*G2075</f>
        <v>10.1472595182</v>
      </c>
      <c r="O2075" s="368"/>
      <c r="P2075" s="350">
        <f>$P$2066*G2075</f>
        <v>159.49287773999998</v>
      </c>
      <c r="Q2075" s="368"/>
      <c r="R2075" s="351">
        <f>$R$2066*G2075</f>
        <v>81.339887663999988</v>
      </c>
      <c r="S2075" s="341"/>
      <c r="T2075" s="16"/>
      <c r="U2075" s="337"/>
      <c r="V2075" s="16"/>
    </row>
    <row r="2076" spans="4:22" ht="21">
      <c r="D2076" s="338"/>
      <c r="E2076" s="338"/>
      <c r="F2076" s="338"/>
      <c r="G2076" s="344">
        <v>0.91</v>
      </c>
      <c r="H2076" s="347">
        <f t="shared" ref="H2076:H2095" si="67">$H$2066*G2076</f>
        <v>48.138581394540012</v>
      </c>
      <c r="I2076" s="368"/>
      <c r="J2076" s="348">
        <f t="shared" ref="J2076:J2095" si="68">$J$2066*G2076</f>
        <v>14.788196945339999</v>
      </c>
      <c r="K2076" s="368"/>
      <c r="L2076" s="352">
        <f t="shared" ref="L2076:L2095" si="69">$L$2066*G2076</f>
        <v>12.648305391539999</v>
      </c>
      <c r="M2076" s="368"/>
      <c r="N2076" s="349">
        <f t="shared" ref="N2076:N2095" si="70">$N$2066*G2076</f>
        <v>10.260006846180001</v>
      </c>
      <c r="O2076" s="368"/>
      <c r="P2076" s="350">
        <f t="shared" ref="P2076:P2095" si="71">$P$2066*G2076</f>
        <v>161.26502082599998</v>
      </c>
      <c r="Q2076" s="368"/>
      <c r="R2076" s="351">
        <f t="shared" ref="R2076:R2095" si="72">$R$2066*G2076</f>
        <v>82.243664193599997</v>
      </c>
      <c r="S2076" s="341"/>
      <c r="T2076" s="16"/>
      <c r="U2076" s="337"/>
      <c r="V2076" s="16"/>
    </row>
    <row r="2077" spans="4:22" ht="21">
      <c r="D2077" s="338"/>
      <c r="E2077" s="338"/>
      <c r="F2077" s="338"/>
      <c r="G2077" s="344">
        <v>0.92</v>
      </c>
      <c r="H2077" s="347">
        <f t="shared" si="67"/>
        <v>48.667576794480013</v>
      </c>
      <c r="I2077" s="368"/>
      <c r="J2077" s="348">
        <f t="shared" si="68"/>
        <v>14.95070460408</v>
      </c>
      <c r="K2077" s="368"/>
      <c r="L2077" s="352">
        <f t="shared" si="69"/>
        <v>12.787297758479999</v>
      </c>
      <c r="M2077" s="368"/>
      <c r="N2077" s="349">
        <f t="shared" si="70"/>
        <v>10.372754174160001</v>
      </c>
      <c r="O2077" s="368"/>
      <c r="P2077" s="350">
        <f t="shared" si="71"/>
        <v>163.03716391199998</v>
      </c>
      <c r="Q2077" s="368"/>
      <c r="R2077" s="351">
        <f t="shared" si="72"/>
        <v>83.147440723199992</v>
      </c>
      <c r="S2077" s="341"/>
      <c r="T2077" s="16"/>
      <c r="U2077" s="337"/>
      <c r="V2077" s="16"/>
    </row>
    <row r="2078" spans="4:22" ht="21">
      <c r="D2078" s="338"/>
      <c r="E2078" s="338"/>
      <c r="F2078" s="338"/>
      <c r="G2078" s="344">
        <v>0.93</v>
      </c>
      <c r="H2078" s="347">
        <f t="shared" si="67"/>
        <v>49.196572194420007</v>
      </c>
      <c r="I2078" s="368"/>
      <c r="J2078" s="348">
        <f t="shared" si="68"/>
        <v>15.113212262819999</v>
      </c>
      <c r="K2078" s="368"/>
      <c r="L2078" s="352">
        <f t="shared" si="69"/>
        <v>12.92629012542</v>
      </c>
      <c r="M2078" s="368"/>
      <c r="N2078" s="349">
        <f t="shared" si="70"/>
        <v>10.485501502140002</v>
      </c>
      <c r="O2078" s="368"/>
      <c r="P2078" s="350">
        <f t="shared" si="71"/>
        <v>164.80930699799998</v>
      </c>
      <c r="Q2078" s="368"/>
      <c r="R2078" s="351">
        <f t="shared" si="72"/>
        <v>84.051217252800001</v>
      </c>
      <c r="S2078" s="341"/>
      <c r="T2078" s="16"/>
      <c r="U2078" s="337"/>
      <c r="V2078" s="16"/>
    </row>
    <row r="2079" spans="4:22" ht="21">
      <c r="D2079" s="338"/>
      <c r="E2079" s="338"/>
      <c r="F2079" s="338"/>
      <c r="G2079" s="344">
        <v>0.94</v>
      </c>
      <c r="H2079" s="347">
        <f t="shared" si="67"/>
        <v>49.725567594360008</v>
      </c>
      <c r="I2079" s="368"/>
      <c r="J2079" s="348">
        <f t="shared" si="68"/>
        <v>15.275719921559999</v>
      </c>
      <c r="K2079" s="368"/>
      <c r="L2079" s="352">
        <f t="shared" si="69"/>
        <v>13.065282492359998</v>
      </c>
      <c r="M2079" s="368"/>
      <c r="N2079" s="349">
        <f t="shared" si="70"/>
        <v>10.598248830119999</v>
      </c>
      <c r="O2079" s="368"/>
      <c r="P2079" s="350">
        <f t="shared" si="71"/>
        <v>166.58145008399998</v>
      </c>
      <c r="Q2079" s="368"/>
      <c r="R2079" s="351">
        <f t="shared" si="72"/>
        <v>84.954993782399981</v>
      </c>
      <c r="S2079" s="341"/>
      <c r="T2079" s="16"/>
      <c r="U2079" s="337"/>
      <c r="V2079" s="16"/>
    </row>
    <row r="2080" spans="4:22" ht="21">
      <c r="D2080" s="338"/>
      <c r="E2080" s="338"/>
      <c r="F2080" s="338"/>
      <c r="G2080" s="344">
        <v>0.95</v>
      </c>
      <c r="H2080" s="347">
        <f t="shared" si="67"/>
        <v>50.254562994300002</v>
      </c>
      <c r="I2080" s="368"/>
      <c r="J2080" s="348">
        <f t="shared" si="68"/>
        <v>15.438227580299998</v>
      </c>
      <c r="K2080" s="368"/>
      <c r="L2080" s="352">
        <f t="shared" si="69"/>
        <v>13.204274859299998</v>
      </c>
      <c r="M2080" s="368"/>
      <c r="N2080" s="349">
        <f t="shared" si="70"/>
        <v>10.7109961581</v>
      </c>
      <c r="O2080" s="368"/>
      <c r="P2080" s="350">
        <f t="shared" si="71"/>
        <v>168.35359316999998</v>
      </c>
      <c r="Q2080" s="368"/>
      <c r="R2080" s="351">
        <f t="shared" si="72"/>
        <v>85.85877031199999</v>
      </c>
      <c r="S2080" s="341"/>
      <c r="T2080" s="16"/>
      <c r="U2080" s="337"/>
      <c r="V2080" s="16"/>
    </row>
    <row r="2081" spans="4:22" ht="21">
      <c r="D2081" s="338"/>
      <c r="E2081" s="338"/>
      <c r="F2081" s="338"/>
      <c r="G2081" s="344">
        <v>0.96</v>
      </c>
      <c r="H2081" s="347">
        <f t="shared" si="67"/>
        <v>50.783558394240004</v>
      </c>
      <c r="I2081" s="368"/>
      <c r="J2081" s="348">
        <f t="shared" si="68"/>
        <v>15.600735239039999</v>
      </c>
      <c r="K2081" s="368"/>
      <c r="L2081" s="352">
        <f t="shared" si="69"/>
        <v>13.343267226239998</v>
      </c>
      <c r="M2081" s="368"/>
      <c r="N2081" s="349">
        <f t="shared" si="70"/>
        <v>10.82374348608</v>
      </c>
      <c r="O2081" s="368"/>
      <c r="P2081" s="350">
        <f t="shared" si="71"/>
        <v>170.12573625599998</v>
      </c>
      <c r="Q2081" s="368"/>
      <c r="R2081" s="351">
        <f t="shared" si="72"/>
        <v>86.762546841599985</v>
      </c>
      <c r="S2081" s="341"/>
      <c r="T2081" s="16"/>
      <c r="U2081" s="337"/>
      <c r="V2081" s="16"/>
    </row>
    <row r="2082" spans="4:22" ht="21">
      <c r="D2082" s="338"/>
      <c r="E2082" s="338"/>
      <c r="F2082" s="338"/>
      <c r="G2082" s="344">
        <v>0.97</v>
      </c>
      <c r="H2082" s="347">
        <f t="shared" si="67"/>
        <v>51.312553794180005</v>
      </c>
      <c r="I2082" s="368"/>
      <c r="J2082" s="348">
        <f t="shared" si="68"/>
        <v>15.763242897779998</v>
      </c>
      <c r="K2082" s="368"/>
      <c r="L2082" s="352">
        <f t="shared" si="69"/>
        <v>13.482259593179998</v>
      </c>
      <c r="M2082" s="368"/>
      <c r="N2082" s="349">
        <f t="shared" si="70"/>
        <v>10.936490814060001</v>
      </c>
      <c r="O2082" s="368"/>
      <c r="P2082" s="350">
        <f t="shared" si="71"/>
        <v>171.89787934199998</v>
      </c>
      <c r="Q2082" s="368"/>
      <c r="R2082" s="351">
        <f t="shared" si="72"/>
        <v>87.666323371199994</v>
      </c>
      <c r="S2082" s="341"/>
      <c r="T2082" s="16"/>
      <c r="U2082" s="337"/>
      <c r="V2082" s="16"/>
    </row>
    <row r="2083" spans="4:22" ht="21">
      <c r="D2083" s="338"/>
      <c r="E2083" s="338"/>
      <c r="F2083" s="338"/>
      <c r="G2083" s="344">
        <v>0.98</v>
      </c>
      <c r="H2083" s="347">
        <f t="shared" si="67"/>
        <v>51.841549194120006</v>
      </c>
      <c r="I2083" s="368"/>
      <c r="J2083" s="348">
        <f t="shared" si="68"/>
        <v>15.925750556519999</v>
      </c>
      <c r="K2083" s="368"/>
      <c r="L2083" s="352">
        <f t="shared" si="69"/>
        <v>13.621251960119999</v>
      </c>
      <c r="M2083" s="368"/>
      <c r="N2083" s="349">
        <f t="shared" si="70"/>
        <v>11.04923814204</v>
      </c>
      <c r="O2083" s="368"/>
      <c r="P2083" s="350">
        <f t="shared" si="71"/>
        <v>173.67002242799998</v>
      </c>
      <c r="Q2083" s="368"/>
      <c r="R2083" s="351">
        <f t="shared" si="72"/>
        <v>88.570099900799988</v>
      </c>
      <c r="S2083" s="341"/>
      <c r="T2083" s="16"/>
      <c r="U2083" s="337"/>
      <c r="V2083" s="16"/>
    </row>
    <row r="2084" spans="4:22" ht="21">
      <c r="D2084" s="338"/>
      <c r="E2084" s="338"/>
      <c r="F2084" s="338"/>
      <c r="G2084" s="344">
        <v>0.99</v>
      </c>
      <c r="H2084" s="347">
        <f t="shared" si="67"/>
        <v>52.370544594060007</v>
      </c>
      <c r="I2084" s="368"/>
      <c r="J2084" s="348">
        <f t="shared" si="68"/>
        <v>16.088258215259998</v>
      </c>
      <c r="K2084" s="368"/>
      <c r="L2084" s="352">
        <f t="shared" si="69"/>
        <v>13.760244327059999</v>
      </c>
      <c r="M2084" s="368"/>
      <c r="N2084" s="349">
        <f t="shared" si="70"/>
        <v>11.161985470020001</v>
      </c>
      <c r="O2084" s="368"/>
      <c r="P2084" s="350">
        <f t="shared" si="71"/>
        <v>175.44216551399998</v>
      </c>
      <c r="Q2084" s="368"/>
      <c r="R2084" s="351">
        <f t="shared" si="72"/>
        <v>89.473876430399997</v>
      </c>
      <c r="S2084" s="341"/>
      <c r="T2084" s="16"/>
      <c r="U2084" s="337"/>
      <c r="V2084" s="16"/>
    </row>
    <row r="2085" spans="4:22" ht="28.8">
      <c r="D2085" s="338"/>
      <c r="E2085" s="338"/>
      <c r="F2085" s="338"/>
      <c r="G2085" s="381">
        <v>1</v>
      </c>
      <c r="H2085" s="383">
        <f t="shared" si="67"/>
        <v>52.899539994000008</v>
      </c>
      <c r="I2085" s="382"/>
      <c r="J2085" s="383">
        <f t="shared" si="68"/>
        <v>16.250765873999999</v>
      </c>
      <c r="K2085" s="382"/>
      <c r="L2085" s="383">
        <f t="shared" si="69"/>
        <v>13.899236693999999</v>
      </c>
      <c r="M2085" s="382"/>
      <c r="N2085" s="383">
        <f t="shared" si="70"/>
        <v>11.274732798</v>
      </c>
      <c r="O2085" s="382"/>
      <c r="P2085" s="383">
        <f t="shared" si="71"/>
        <v>177.21430859999998</v>
      </c>
      <c r="Q2085" s="382"/>
      <c r="R2085" s="383">
        <f t="shared" si="72"/>
        <v>90.377652959999992</v>
      </c>
      <c r="S2085" s="341"/>
      <c r="T2085" s="16"/>
      <c r="U2085" s="337"/>
      <c r="V2085" s="16"/>
    </row>
    <row r="2086" spans="4:22" ht="21">
      <c r="D2086" s="338"/>
      <c r="E2086" s="338"/>
      <c r="F2086" s="338"/>
      <c r="G2086" s="344">
        <v>1.01</v>
      </c>
      <c r="H2086" s="347">
        <f t="shared" si="67"/>
        <v>53.42853539394001</v>
      </c>
      <c r="I2086" s="368"/>
      <c r="J2086" s="348">
        <f t="shared" si="68"/>
        <v>16.41327353274</v>
      </c>
      <c r="K2086" s="368"/>
      <c r="L2086" s="352">
        <f t="shared" si="69"/>
        <v>14.038229060939999</v>
      </c>
      <c r="M2086" s="368"/>
      <c r="N2086" s="349">
        <f t="shared" si="70"/>
        <v>11.38748012598</v>
      </c>
      <c r="O2086" s="368"/>
      <c r="P2086" s="350">
        <f t="shared" si="71"/>
        <v>178.98645168599998</v>
      </c>
      <c r="Q2086" s="368"/>
      <c r="R2086" s="351">
        <f t="shared" si="72"/>
        <v>91.281429489599986</v>
      </c>
      <c r="S2086" s="341"/>
      <c r="T2086" s="16"/>
      <c r="U2086" s="337"/>
      <c r="V2086" s="16"/>
    </row>
    <row r="2087" spans="4:22" ht="21">
      <c r="D2087" s="338"/>
      <c r="E2087" s="338"/>
      <c r="F2087" s="338"/>
      <c r="G2087" s="344">
        <v>1.02</v>
      </c>
      <c r="H2087" s="347">
        <f t="shared" si="67"/>
        <v>53.957530793880011</v>
      </c>
      <c r="I2087" s="368"/>
      <c r="J2087" s="348">
        <f t="shared" si="68"/>
        <v>16.575781191480001</v>
      </c>
      <c r="K2087" s="368"/>
      <c r="L2087" s="352">
        <f t="shared" si="69"/>
        <v>14.177221427879999</v>
      </c>
      <c r="M2087" s="368"/>
      <c r="N2087" s="349">
        <f t="shared" si="70"/>
        <v>11.500227453960001</v>
      </c>
      <c r="O2087" s="368"/>
      <c r="P2087" s="350">
        <f t="shared" si="71"/>
        <v>180.75859477199998</v>
      </c>
      <c r="Q2087" s="368"/>
      <c r="R2087" s="351">
        <f t="shared" si="72"/>
        <v>92.185206019199995</v>
      </c>
      <c r="S2087" s="341"/>
      <c r="T2087" s="16"/>
      <c r="U2087" s="337"/>
      <c r="V2087" s="16"/>
    </row>
    <row r="2088" spans="4:22" ht="21">
      <c r="D2088" s="338"/>
      <c r="E2088" s="338"/>
      <c r="F2088" s="338"/>
      <c r="G2088" s="344">
        <v>1.03</v>
      </c>
      <c r="H2088" s="347">
        <f t="shared" si="67"/>
        <v>54.486526193820012</v>
      </c>
      <c r="I2088" s="368"/>
      <c r="J2088" s="348">
        <f t="shared" si="68"/>
        <v>16.738288850219998</v>
      </c>
      <c r="K2088" s="368"/>
      <c r="L2088" s="352">
        <f t="shared" si="69"/>
        <v>14.316213794819999</v>
      </c>
      <c r="M2088" s="368"/>
      <c r="N2088" s="349">
        <f t="shared" si="70"/>
        <v>11.61297478194</v>
      </c>
      <c r="O2088" s="368"/>
      <c r="P2088" s="350">
        <f t="shared" si="71"/>
        <v>182.53073785799998</v>
      </c>
      <c r="Q2088" s="368"/>
      <c r="R2088" s="351">
        <f t="shared" si="72"/>
        <v>93.08898254879999</v>
      </c>
      <c r="S2088" s="341"/>
      <c r="T2088" s="16"/>
      <c r="U2088" s="337"/>
      <c r="V2088" s="16"/>
    </row>
    <row r="2089" spans="4:22" ht="21">
      <c r="D2089" s="338"/>
      <c r="E2089" s="338"/>
      <c r="F2089" s="338"/>
      <c r="G2089" s="344">
        <v>1.04</v>
      </c>
      <c r="H2089" s="347">
        <f t="shared" si="67"/>
        <v>55.015521593760013</v>
      </c>
      <c r="I2089" s="368"/>
      <c r="J2089" s="348">
        <f t="shared" si="68"/>
        <v>16.900796508959999</v>
      </c>
      <c r="K2089" s="368"/>
      <c r="L2089" s="352">
        <f t="shared" si="69"/>
        <v>14.45520616176</v>
      </c>
      <c r="M2089" s="368"/>
      <c r="N2089" s="349">
        <f t="shared" si="70"/>
        <v>11.725722109920001</v>
      </c>
      <c r="O2089" s="368"/>
      <c r="P2089" s="350">
        <f t="shared" si="71"/>
        <v>184.30288094399998</v>
      </c>
      <c r="Q2089" s="368"/>
      <c r="R2089" s="351">
        <f t="shared" si="72"/>
        <v>93.992759078399999</v>
      </c>
      <c r="S2089" s="341"/>
      <c r="T2089" s="16"/>
      <c r="U2089" s="337"/>
      <c r="V2089" s="16"/>
    </row>
    <row r="2090" spans="4:22" ht="21">
      <c r="D2090" s="338"/>
      <c r="E2090" s="338"/>
      <c r="F2090" s="338"/>
      <c r="G2090" s="344">
        <v>1.05</v>
      </c>
      <c r="H2090" s="347">
        <f t="shared" si="67"/>
        <v>55.544516993700014</v>
      </c>
      <c r="I2090" s="368"/>
      <c r="J2090" s="348">
        <f t="shared" si="68"/>
        <v>17.0633041677</v>
      </c>
      <c r="K2090" s="368"/>
      <c r="L2090" s="352">
        <f t="shared" si="69"/>
        <v>14.5941985287</v>
      </c>
      <c r="M2090" s="368"/>
      <c r="N2090" s="349">
        <f t="shared" si="70"/>
        <v>11.838469437900001</v>
      </c>
      <c r="O2090" s="368"/>
      <c r="P2090" s="350">
        <f t="shared" si="71"/>
        <v>186.07502402999998</v>
      </c>
      <c r="Q2090" s="368"/>
      <c r="R2090" s="351">
        <f t="shared" si="72"/>
        <v>94.896535607999994</v>
      </c>
      <c r="S2090" s="341"/>
      <c r="T2090" s="16"/>
      <c r="U2090" s="337"/>
      <c r="V2090" s="16"/>
    </row>
    <row r="2091" spans="4:22" ht="21">
      <c r="D2091" s="338"/>
      <c r="E2091" s="338"/>
      <c r="F2091" s="338"/>
      <c r="G2091" s="344">
        <v>1.06</v>
      </c>
      <c r="H2091" s="347">
        <f t="shared" si="67"/>
        <v>56.073512393640009</v>
      </c>
      <c r="I2091" s="368"/>
      <c r="J2091" s="348">
        <f t="shared" si="68"/>
        <v>17.225811826440001</v>
      </c>
      <c r="K2091" s="368"/>
      <c r="L2091" s="352">
        <f t="shared" si="69"/>
        <v>14.73319089564</v>
      </c>
      <c r="M2091" s="368"/>
      <c r="N2091" s="349">
        <f t="shared" si="70"/>
        <v>11.951216765880002</v>
      </c>
      <c r="O2091" s="368"/>
      <c r="P2091" s="350">
        <f t="shared" si="71"/>
        <v>187.84716711599998</v>
      </c>
      <c r="Q2091" s="368"/>
      <c r="R2091" s="351">
        <f t="shared" si="72"/>
        <v>95.800312137600002</v>
      </c>
      <c r="S2091" s="341"/>
      <c r="T2091" s="16"/>
      <c r="U2091" s="337"/>
      <c r="V2091" s="16"/>
    </row>
    <row r="2092" spans="4:22" ht="21">
      <c r="D2092" s="338"/>
      <c r="E2092" s="338"/>
      <c r="F2092" s="338"/>
      <c r="G2092" s="344">
        <v>1.07</v>
      </c>
      <c r="H2092" s="347">
        <f t="shared" si="67"/>
        <v>56.60250779358001</v>
      </c>
      <c r="I2092" s="368"/>
      <c r="J2092" s="348">
        <f t="shared" si="68"/>
        <v>17.388319485179998</v>
      </c>
      <c r="K2092" s="368"/>
      <c r="L2092" s="352">
        <f t="shared" si="69"/>
        <v>14.87218326258</v>
      </c>
      <c r="M2092" s="368"/>
      <c r="N2092" s="349">
        <f t="shared" si="70"/>
        <v>12.063964093860001</v>
      </c>
      <c r="O2092" s="368"/>
      <c r="P2092" s="350">
        <f t="shared" si="71"/>
        <v>189.61931020199998</v>
      </c>
      <c r="Q2092" s="368"/>
      <c r="R2092" s="351">
        <f t="shared" si="72"/>
        <v>96.704088667199997</v>
      </c>
      <c r="S2092" s="341"/>
      <c r="T2092" s="16"/>
      <c r="U2092" s="337"/>
      <c r="V2092" s="16"/>
    </row>
    <row r="2093" spans="4:22" ht="21">
      <c r="D2093" s="338"/>
      <c r="E2093" s="338"/>
      <c r="F2093" s="338"/>
      <c r="G2093" s="344">
        <v>1.08</v>
      </c>
      <c r="H2093" s="347">
        <f t="shared" si="67"/>
        <v>57.131503193520011</v>
      </c>
      <c r="I2093" s="368"/>
      <c r="J2093" s="348">
        <f t="shared" si="68"/>
        <v>17.550827143919999</v>
      </c>
      <c r="K2093" s="368"/>
      <c r="L2093" s="352">
        <f t="shared" si="69"/>
        <v>15.01117562952</v>
      </c>
      <c r="M2093" s="368"/>
      <c r="N2093" s="349">
        <f t="shared" si="70"/>
        <v>12.176711421840002</v>
      </c>
      <c r="O2093" s="368"/>
      <c r="P2093" s="350">
        <f t="shared" si="71"/>
        <v>191.39145328799998</v>
      </c>
      <c r="Q2093" s="368"/>
      <c r="R2093" s="351">
        <f t="shared" si="72"/>
        <v>97.607865196799992</v>
      </c>
      <c r="S2093" s="341"/>
      <c r="T2093" s="16"/>
      <c r="U2093" s="337"/>
      <c r="V2093" s="16"/>
    </row>
    <row r="2094" spans="4:22" ht="21">
      <c r="D2094" s="338"/>
      <c r="E2094" s="338"/>
      <c r="F2094" s="338"/>
      <c r="G2094" s="344">
        <v>1.0900000000000001</v>
      </c>
      <c r="H2094" s="347">
        <f t="shared" si="67"/>
        <v>57.660498593460012</v>
      </c>
      <c r="I2094" s="368"/>
      <c r="J2094" s="348">
        <f t="shared" si="68"/>
        <v>17.71333480266</v>
      </c>
      <c r="K2094" s="368"/>
      <c r="L2094" s="352">
        <f t="shared" si="69"/>
        <v>15.15016799646</v>
      </c>
      <c r="M2094" s="368"/>
      <c r="N2094" s="349">
        <f t="shared" si="70"/>
        <v>12.289458749820001</v>
      </c>
      <c r="O2094" s="368"/>
      <c r="P2094" s="350">
        <f t="shared" si="71"/>
        <v>193.16359637399998</v>
      </c>
      <c r="Q2094" s="368"/>
      <c r="R2094" s="351">
        <f t="shared" si="72"/>
        <v>98.511641726400001</v>
      </c>
      <c r="S2094" s="341"/>
      <c r="T2094" s="16"/>
      <c r="U2094" s="337"/>
      <c r="V2094" s="16"/>
    </row>
    <row r="2095" spans="4:22" ht="21">
      <c r="D2095" s="338"/>
      <c r="E2095" s="338"/>
      <c r="F2095" s="338"/>
      <c r="G2095" s="344">
        <v>1.1000000000000001</v>
      </c>
      <c r="H2095" s="347">
        <f t="shared" si="67"/>
        <v>58.189493993400013</v>
      </c>
      <c r="I2095" s="368"/>
      <c r="J2095" s="348">
        <f t="shared" si="68"/>
        <v>17.875842461400001</v>
      </c>
      <c r="K2095" s="368"/>
      <c r="L2095" s="352">
        <f t="shared" si="69"/>
        <v>15.289160363400001</v>
      </c>
      <c r="M2095" s="368"/>
      <c r="N2095" s="349">
        <f t="shared" si="70"/>
        <v>12.402206077800001</v>
      </c>
      <c r="O2095" s="368"/>
      <c r="P2095" s="350">
        <f t="shared" si="71"/>
        <v>194.93573946000001</v>
      </c>
      <c r="Q2095" s="368"/>
      <c r="R2095" s="351">
        <f t="shared" si="72"/>
        <v>99.415418255999995</v>
      </c>
      <c r="S2095" s="341"/>
      <c r="T2095" s="16"/>
      <c r="U2095" s="337"/>
      <c r="V2095" s="16"/>
    </row>
    <row r="2096" spans="4:22">
      <c r="D2096" s="338"/>
      <c r="E2096" s="338"/>
      <c r="F2096" s="338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</row>
    <row r="2097" spans="4:22">
      <c r="D2097" s="338"/>
      <c r="E2097" s="338"/>
      <c r="F2097" s="338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</row>
    <row r="2098" spans="4:22">
      <c r="D2098" s="338"/>
      <c r="E2098" s="338"/>
      <c r="F2098" s="338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</row>
    <row r="2099" spans="4:22" ht="13.95" customHeight="1"/>
    <row r="2101" spans="4:22" ht="15" thickBot="1">
      <c r="D2101" s="16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229"/>
      <c r="U2101" s="16"/>
      <c r="V2101" s="16"/>
    </row>
    <row r="2102" spans="4:22">
      <c r="D2102" s="16"/>
      <c r="E2102" s="84"/>
      <c r="F2102" s="85"/>
      <c r="G2102" s="197"/>
      <c r="H2102" s="85"/>
      <c r="I2102" s="197"/>
      <c r="J2102" s="85"/>
      <c r="K2102" s="197"/>
      <c r="L2102" s="85"/>
      <c r="M2102" s="197"/>
      <c r="N2102" s="85"/>
      <c r="O2102" s="197"/>
      <c r="P2102" s="85"/>
      <c r="Q2102" s="197"/>
      <c r="R2102" s="85"/>
      <c r="S2102" s="85"/>
      <c r="T2102" s="85"/>
      <c r="U2102" s="106"/>
      <c r="V2102" s="16"/>
    </row>
    <row r="2103" spans="4:22">
      <c r="D2103" s="16"/>
      <c r="E2103" s="86"/>
      <c r="F2103" s="1"/>
      <c r="H2103" s="1"/>
      <c r="J2103" s="1"/>
      <c r="L2103" s="1"/>
      <c r="N2103" s="1"/>
      <c r="P2103" s="1"/>
      <c r="R2103" s="1"/>
      <c r="T2103" s="1"/>
      <c r="U2103" s="107"/>
      <c r="V2103" s="16"/>
    </row>
    <row r="2104" spans="4:22" ht="34.799999999999997">
      <c r="D2104" s="16"/>
      <c r="E2104" s="86"/>
      <c r="F2104" s="1"/>
      <c r="H2104" s="328" t="s">
        <v>9</v>
      </c>
      <c r="I2104" s="328"/>
      <c r="J2104" s="328"/>
      <c r="K2104" s="328"/>
      <c r="L2104" s="328"/>
      <c r="M2104" s="328"/>
      <c r="N2104" s="328"/>
      <c r="O2104" s="328"/>
      <c r="P2104" s="328"/>
      <c r="Q2104" s="328"/>
      <c r="R2104" s="328"/>
      <c r="S2104" s="328"/>
      <c r="T2104" s="328"/>
      <c r="U2104" s="107"/>
      <c r="V2104" s="16"/>
    </row>
    <row r="2105" spans="4:22">
      <c r="D2105" s="16"/>
      <c r="E2105" s="86"/>
      <c r="F2105" s="1"/>
      <c r="H2105" s="1"/>
      <c r="J2105" s="1"/>
      <c r="L2105" s="1"/>
      <c r="N2105" s="1"/>
      <c r="P2105" s="1"/>
      <c r="R2105" s="1"/>
      <c r="T2105" s="1"/>
      <c r="U2105" s="107"/>
      <c r="V2105" s="16"/>
    </row>
    <row r="2106" spans="4:22">
      <c r="D2106" s="16"/>
      <c r="E2106" s="86"/>
      <c r="F2106" s="253" t="s">
        <v>10</v>
      </c>
      <c r="G2106" s="194"/>
      <c r="H2106" s="239" t="s">
        <v>3</v>
      </c>
      <c r="I2106" s="179"/>
      <c r="J2106" s="94" t="s">
        <v>11</v>
      </c>
      <c r="K2106" s="179"/>
      <c r="L2106" s="31" t="s">
        <v>12</v>
      </c>
      <c r="M2106" s="179"/>
      <c r="N2106" s="32" t="s">
        <v>13</v>
      </c>
      <c r="O2106" s="179"/>
      <c r="P2106" s="238" t="s">
        <v>14</v>
      </c>
      <c r="Q2106" s="179"/>
      <c r="R2106" s="99" t="s">
        <v>15</v>
      </c>
      <c r="S2106" s="29"/>
      <c r="T2106" s="56" t="s">
        <v>16</v>
      </c>
      <c r="U2106" s="107"/>
      <c r="V2106" s="16"/>
    </row>
    <row r="2107" spans="4:22">
      <c r="D2107" s="16"/>
      <c r="E2107" s="86"/>
      <c r="F2107" s="252">
        <v>45572</v>
      </c>
      <c r="G2107" s="244"/>
      <c r="H2107" s="297">
        <v>9816.5</v>
      </c>
      <c r="I2107" s="246"/>
      <c r="J2107" s="297">
        <v>3154</v>
      </c>
      <c r="K2107" s="246"/>
      <c r="L2107" s="297">
        <v>2655.5</v>
      </c>
      <c r="M2107" s="246"/>
      <c r="N2107" s="297">
        <v>2110.5</v>
      </c>
      <c r="O2107" s="246"/>
      <c r="P2107" s="297">
        <v>34100</v>
      </c>
      <c r="Q2107" s="246"/>
      <c r="R2107" s="297">
        <v>17875</v>
      </c>
      <c r="S2107" s="298"/>
      <c r="T2107" s="326">
        <v>5.4686000000000003</v>
      </c>
      <c r="U2107" s="107"/>
      <c r="V2107" s="16"/>
    </row>
    <row r="2108" spans="4:22">
      <c r="D2108" s="16"/>
      <c r="E2108" s="86"/>
      <c r="F2108" s="250">
        <f>F2107+1</f>
        <v>45573</v>
      </c>
      <c r="G2108" s="244"/>
      <c r="H2108" s="297">
        <v>9619</v>
      </c>
      <c r="I2108" s="246"/>
      <c r="J2108" s="297">
        <v>3083</v>
      </c>
      <c r="K2108" s="246"/>
      <c r="L2108" s="297">
        <v>2569</v>
      </c>
      <c r="M2108" s="246"/>
      <c r="N2108" s="297">
        <v>2053.5</v>
      </c>
      <c r="O2108" s="246"/>
      <c r="P2108" s="297">
        <v>33175</v>
      </c>
      <c r="Q2108" s="246"/>
      <c r="R2108" s="297">
        <v>17420</v>
      </c>
      <c r="S2108" s="246"/>
      <c r="T2108" s="325">
        <v>5.4626000000000001</v>
      </c>
      <c r="U2108" s="107"/>
      <c r="V2108" s="16"/>
    </row>
    <row r="2109" spans="4:22">
      <c r="D2109" s="16"/>
      <c r="E2109" s="86"/>
      <c r="F2109" s="250">
        <f>F2108+1</f>
        <v>45574</v>
      </c>
      <c r="G2109" s="244"/>
      <c r="H2109" s="248">
        <v>9550</v>
      </c>
      <c r="I2109" s="246"/>
      <c r="J2109" s="248">
        <v>3001</v>
      </c>
      <c r="K2109" s="246"/>
      <c r="L2109" s="248">
        <v>2530</v>
      </c>
      <c r="M2109" s="246"/>
      <c r="N2109" s="248">
        <v>2021</v>
      </c>
      <c r="O2109" s="246"/>
      <c r="P2109" s="248">
        <v>32600</v>
      </c>
      <c r="Q2109" s="246"/>
      <c r="R2109" s="248">
        <v>17275</v>
      </c>
      <c r="S2109" s="246"/>
      <c r="T2109" s="325">
        <v>5.5197000000000003</v>
      </c>
      <c r="U2109" s="107"/>
      <c r="V2109" s="16"/>
    </row>
    <row r="2110" spans="4:22">
      <c r="D2110" s="16"/>
      <c r="E2110" s="86"/>
      <c r="F2110" s="250">
        <f>F2109+1</f>
        <v>45575</v>
      </c>
      <c r="G2110" s="195"/>
      <c r="H2110" s="248">
        <v>9507</v>
      </c>
      <c r="I2110" s="246"/>
      <c r="J2110" s="248">
        <v>3017</v>
      </c>
      <c r="K2110" s="246"/>
      <c r="L2110" s="248">
        <v>2550.5</v>
      </c>
      <c r="M2110" s="246"/>
      <c r="N2110" s="248">
        <v>2008</v>
      </c>
      <c r="O2110" s="246"/>
      <c r="P2110" s="248">
        <v>32560</v>
      </c>
      <c r="Q2110" s="246"/>
      <c r="R2110" s="248">
        <v>17150</v>
      </c>
      <c r="S2110" s="246"/>
      <c r="T2110" s="325">
        <v>5.5736999999999997</v>
      </c>
      <c r="U2110" s="107"/>
      <c r="V2110" s="16"/>
    </row>
    <row r="2111" spans="4:22">
      <c r="D2111" s="16"/>
      <c r="E2111" s="86"/>
      <c r="F2111" s="251">
        <f>F2110+1</f>
        <v>45576</v>
      </c>
      <c r="G2111" s="195"/>
      <c r="H2111" s="297">
        <v>9596.5</v>
      </c>
      <c r="I2111" s="246"/>
      <c r="J2111" s="297">
        <v>3108</v>
      </c>
      <c r="K2111" s="246"/>
      <c r="L2111" s="297">
        <v>2645</v>
      </c>
      <c r="M2111" s="246"/>
      <c r="N2111" s="297">
        <v>2047</v>
      </c>
      <c r="O2111" s="246"/>
      <c r="P2111" s="297">
        <v>33150</v>
      </c>
      <c r="Q2111" s="246"/>
      <c r="R2111" s="297">
        <v>17615</v>
      </c>
      <c r="S2111" s="298"/>
      <c r="T2111" s="326">
        <v>5.5819000000000001</v>
      </c>
      <c r="U2111" s="107"/>
      <c r="V2111" s="16"/>
    </row>
    <row r="2112" spans="4:22">
      <c r="D2112" s="16"/>
      <c r="E2112" s="86"/>
      <c r="F2112" s="1"/>
      <c r="H2112" s="353"/>
      <c r="J2112" s="353"/>
      <c r="L2112" s="353"/>
      <c r="N2112" s="353"/>
      <c r="P2112" s="353"/>
      <c r="R2112" s="353"/>
      <c r="S2112" s="268"/>
      <c r="T2112" s="362"/>
      <c r="U2112" s="107"/>
      <c r="V2112" s="16"/>
    </row>
    <row r="2113" spans="4:22">
      <c r="D2113" s="16"/>
      <c r="E2113" s="86"/>
      <c r="F2113" s="236" t="s">
        <v>17</v>
      </c>
      <c r="G2113" s="263"/>
      <c r="H2113" s="331">
        <f>AVERAGE(H2107:H2111)</f>
        <v>9617.7999999999993</v>
      </c>
      <c r="I2113" s="332"/>
      <c r="J2113" s="331">
        <f>AVERAGE(J2107:J2111)</f>
        <v>3072.6</v>
      </c>
      <c r="K2113" s="332"/>
      <c r="L2113" s="331">
        <f>AVERAGE(L2107:L2111)</f>
        <v>2590</v>
      </c>
      <c r="M2113" s="332"/>
      <c r="N2113" s="331">
        <f>AVERAGE(N2107:N2111)</f>
        <v>2048</v>
      </c>
      <c r="O2113" s="332"/>
      <c r="P2113" s="331">
        <f>AVERAGE(P2107:P2111)</f>
        <v>33117</v>
      </c>
      <c r="Q2113" s="332"/>
      <c r="R2113" s="331">
        <f>AVERAGE(R2107:R2111)</f>
        <v>17467</v>
      </c>
      <c r="S2113" s="333"/>
      <c r="T2113" s="334">
        <f>AVERAGE(T2107:T2111)</f>
        <v>5.5213000000000001</v>
      </c>
      <c r="U2113" s="107"/>
      <c r="V2113" s="16"/>
    </row>
    <row r="2114" spans="4:22">
      <c r="D2114" s="16"/>
      <c r="E2114" s="86"/>
      <c r="F2114" s="21"/>
      <c r="G2114" s="194"/>
      <c r="H2114" s="354"/>
      <c r="I2114" s="214"/>
      <c r="J2114" s="354"/>
      <c r="K2114" s="214"/>
      <c r="L2114" s="354"/>
      <c r="M2114" s="214"/>
      <c r="N2114" s="354"/>
      <c r="O2114" s="214"/>
      <c r="P2114" s="354"/>
      <c r="Q2114" s="214"/>
      <c r="R2114" s="354"/>
      <c r="S2114" s="269"/>
      <c r="T2114" s="355"/>
      <c r="U2114" s="107"/>
      <c r="V2114" s="16"/>
    </row>
    <row r="2115" spans="4:22" ht="15.6">
      <c r="D2115" s="16"/>
      <c r="E2115" s="86"/>
      <c r="F2115" s="237" t="s">
        <v>18</v>
      </c>
      <c r="G2115" s="202"/>
      <c r="H2115" s="235">
        <f>H2113*$T$2113*0.001</f>
        <v>53.102759139999996</v>
      </c>
      <c r="I2115" s="216"/>
      <c r="J2115" s="235">
        <f>J2113*$T$2113*0.001</f>
        <v>16.964746380000001</v>
      </c>
      <c r="K2115" s="216"/>
      <c r="L2115" s="235">
        <f>L2113*$T$2113*0.001</f>
        <v>14.300167</v>
      </c>
      <c r="M2115" s="216"/>
      <c r="N2115" s="235">
        <f>N2113*$T$2113*0.001</f>
        <v>11.3076224</v>
      </c>
      <c r="O2115" s="216"/>
      <c r="P2115" s="235">
        <f>P2113*$T$2113*0.001</f>
        <v>182.8488921</v>
      </c>
      <c r="Q2115" s="216"/>
      <c r="R2115" s="235">
        <f>R2113*$T$2113*0.001</f>
        <v>96.440547100000003</v>
      </c>
      <c r="S2115" s="269"/>
      <c r="T2115" s="363"/>
      <c r="U2115" s="107"/>
      <c r="V2115" s="16"/>
    </row>
    <row r="2116" spans="4:22">
      <c r="D2116" s="16"/>
      <c r="E2116" s="86"/>
      <c r="F2116" s="21"/>
      <c r="G2116" s="312"/>
      <c r="H2116" s="355"/>
      <c r="I2116" s="264"/>
      <c r="J2116" s="355"/>
      <c r="K2116" s="264"/>
      <c r="L2116" s="355"/>
      <c r="M2116" s="264"/>
      <c r="N2116" s="355"/>
      <c r="O2116" s="264"/>
      <c r="P2116" s="355"/>
      <c r="Q2116" s="264"/>
      <c r="R2116" s="355"/>
      <c r="S2116" s="269"/>
      <c r="T2116" s="364"/>
      <c r="U2116" s="107"/>
      <c r="V2116" s="16"/>
    </row>
    <row r="2117" spans="4:22">
      <c r="D2117" s="16"/>
      <c r="E2117" s="86"/>
      <c r="F2117" s="256" t="s">
        <v>19</v>
      </c>
      <c r="G2117" s="311"/>
      <c r="H2117" s="257">
        <f>H2051</f>
        <v>53.384179096000011</v>
      </c>
      <c r="I2117" s="265"/>
      <c r="J2117" s="257">
        <f>J2051</f>
        <v>17.003494264</v>
      </c>
      <c r="K2117" s="265"/>
      <c r="L2117" s="257">
        <f>L2051</f>
        <v>14.363206895999999</v>
      </c>
      <c r="M2117" s="265"/>
      <c r="N2117" s="257">
        <f>N2051</f>
        <v>11.378913472000001</v>
      </c>
      <c r="O2117" s="265"/>
      <c r="P2117" s="257">
        <f>P2051</f>
        <v>184.01325528000001</v>
      </c>
      <c r="Q2117" s="265"/>
      <c r="R2117" s="257">
        <f>R2051</f>
        <v>95.487576400000009</v>
      </c>
      <c r="S2117" s="361">
        <f>U2078</f>
        <v>0</v>
      </c>
      <c r="T2117" s="257">
        <f>T2049</f>
        <v>5.4517600000000002</v>
      </c>
      <c r="U2117" s="107"/>
      <c r="V2117" s="16"/>
    </row>
    <row r="2118" spans="4:22" ht="15" thickBot="1">
      <c r="D2118" s="16"/>
      <c r="E2118" s="86"/>
      <c r="F2118" s="21"/>
      <c r="G2118" s="194"/>
      <c r="H2118" s="355"/>
      <c r="I2118" s="264"/>
      <c r="J2118" s="355"/>
      <c r="K2118" s="264"/>
      <c r="L2118" s="355"/>
      <c r="M2118" s="264"/>
      <c r="N2118" s="355"/>
      <c r="O2118" s="264"/>
      <c r="P2118" s="355"/>
      <c r="Q2118" s="264"/>
      <c r="R2118" s="355"/>
      <c r="S2118" s="270"/>
      <c r="T2118" s="355"/>
      <c r="U2118" s="107"/>
      <c r="V2118" s="16"/>
    </row>
    <row r="2119" spans="4:22" ht="15" thickBot="1">
      <c r="D2119" s="16"/>
      <c r="E2119" s="86"/>
      <c r="F2119" s="259" t="s">
        <v>44</v>
      </c>
      <c r="G2119" s="194"/>
      <c r="H2119" s="356">
        <f>(H2051-H2053)/H2053</f>
        <v>9.1614993637935526E-3</v>
      </c>
      <c r="I2119" s="321"/>
      <c r="J2119" s="356">
        <f>(J2051-J2053)/J2053</f>
        <v>4.6319564003091708E-2</v>
      </c>
      <c r="K2119" s="321"/>
      <c r="L2119" s="356">
        <f>(L2051-L2053)/L2053</f>
        <v>3.3380984309756119E-2</v>
      </c>
      <c r="M2119" s="321"/>
      <c r="N2119" s="356">
        <f>(N2051-N2053)/N2053</f>
        <v>9.2401900662763877E-3</v>
      </c>
      <c r="O2119" s="321"/>
      <c r="P2119" s="356">
        <f>(P2051-P2053)/P2053</f>
        <v>3.8365675625811342E-2</v>
      </c>
      <c r="Q2119" s="321"/>
      <c r="R2119" s="356">
        <f>(R2051-R2053)/R2053</f>
        <v>5.6539678478501811E-2</v>
      </c>
      <c r="S2119" s="322"/>
      <c r="T2119" s="356">
        <f>(T2049-T2053)/T2053</f>
        <v>-3.1397464324293516E-2</v>
      </c>
      <c r="U2119" s="107"/>
      <c r="V2119" s="16"/>
    </row>
    <row r="2120" spans="4:22" ht="15" thickBot="1">
      <c r="D2120" s="16"/>
      <c r="E2120" s="86"/>
      <c r="F2120" s="29"/>
      <c r="G2120" s="179"/>
      <c r="H2120" s="357"/>
      <c r="I2120" s="217"/>
      <c r="J2120" s="357"/>
      <c r="K2120" s="217"/>
      <c r="L2120" s="357"/>
      <c r="M2120" s="217"/>
      <c r="N2120" s="357"/>
      <c r="O2120" s="217"/>
      <c r="P2120" s="357"/>
      <c r="Q2120" s="217"/>
      <c r="R2120" s="357"/>
      <c r="S2120" s="271"/>
      <c r="T2120" s="357"/>
      <c r="U2120" s="107"/>
      <c r="V2120" s="16"/>
    </row>
    <row r="2121" spans="4:22" ht="15" thickBot="1">
      <c r="D2121" s="16"/>
      <c r="E2121" s="86"/>
      <c r="F2121" s="176" t="s">
        <v>26</v>
      </c>
      <c r="G2121" s="179"/>
      <c r="H2121" s="358">
        <f>(H2115-H2117)/H2117</f>
        <v>-5.2715984541776189E-3</v>
      </c>
      <c r="I2121" s="188"/>
      <c r="J2121" s="358">
        <f>(J2115-J2117)/J2117</f>
        <v>-2.2788188944219993E-3</v>
      </c>
      <c r="K2121" s="188"/>
      <c r="L2121" s="358">
        <f>(L2115-L2117)/L2117</f>
        <v>-4.3889847480756763E-3</v>
      </c>
      <c r="M2121" s="188"/>
      <c r="N2121" s="358">
        <f>(N2115-N2117)/N2117</f>
        <v>-6.2651915031629712E-3</v>
      </c>
      <c r="O2121" s="188"/>
      <c r="P2121" s="358">
        <f>(P2115-P2117)/P2117</f>
        <v>-6.3276049229620979E-3</v>
      </c>
      <c r="Q2121" s="188"/>
      <c r="R2121" s="358">
        <f>(R2115-R2117)/R2117</f>
        <v>9.9800490904489482E-3</v>
      </c>
      <c r="S2121" s="272"/>
      <c r="T2121" s="358">
        <f>(T2113-T2117)/T2117</f>
        <v>1.2755513815721884E-2</v>
      </c>
      <c r="U2121" s="107"/>
      <c r="V2121" s="16"/>
    </row>
    <row r="2122" spans="4:22" ht="15" thickBot="1">
      <c r="D2122" s="16"/>
      <c r="E2122" s="86"/>
      <c r="F2122" s="1"/>
      <c r="H2122" s="359"/>
      <c r="I2122" s="215"/>
      <c r="J2122" s="359"/>
      <c r="K2122" s="215"/>
      <c r="L2122" s="359"/>
      <c r="M2122" s="215"/>
      <c r="N2122" s="359"/>
      <c r="O2122" s="215"/>
      <c r="P2122" s="359"/>
      <c r="Q2122" s="215"/>
      <c r="R2122" s="359"/>
      <c r="S2122" s="271"/>
      <c r="T2122" s="359"/>
      <c r="U2122" s="107"/>
      <c r="V2122" s="16"/>
    </row>
    <row r="2123" spans="4:22" ht="21.6" thickBot="1">
      <c r="D2123" s="230"/>
      <c r="E2123" s="183"/>
      <c r="F2123" s="184" t="s">
        <v>40</v>
      </c>
      <c r="G2123" s="182"/>
      <c r="H2123" s="360">
        <f>H2115-H2117</f>
        <v>-0.28141995600001479</v>
      </c>
      <c r="I2123" s="306"/>
      <c r="J2123" s="360">
        <f>J2115-J2117</f>
        <v>-3.8747883999999289E-2</v>
      </c>
      <c r="K2123" s="306"/>
      <c r="L2123" s="360">
        <f>L2115-L2117</f>
        <v>-6.3039895999999374E-2</v>
      </c>
      <c r="M2123" s="306"/>
      <c r="N2123" s="360">
        <f>N2115-N2117</f>
        <v>-7.1291072000001066E-2</v>
      </c>
      <c r="O2123" s="306"/>
      <c r="P2123" s="360">
        <f>P2115-P2117</f>
        <v>-1.1643631800000094</v>
      </c>
      <c r="Q2123" s="306"/>
      <c r="R2123" s="360">
        <f>R2115-R2117</f>
        <v>0.95297069999999451</v>
      </c>
      <c r="S2123" s="307"/>
      <c r="T2123" s="360">
        <f>T2113-T2117</f>
        <v>6.9539999999999935E-2</v>
      </c>
      <c r="U2123" s="186"/>
      <c r="V2123" s="230"/>
    </row>
    <row r="2124" spans="4:22">
      <c r="D2124" s="16"/>
      <c r="E2124" s="86"/>
      <c r="F2124" s="179"/>
      <c r="H2124" s="180"/>
      <c r="I2124" s="180"/>
      <c r="J2124" s="180"/>
      <c r="K2124" s="180"/>
      <c r="L2124" s="180"/>
      <c r="M2124" s="180"/>
      <c r="N2124" s="180"/>
      <c r="O2124" s="180"/>
      <c r="P2124" s="180"/>
      <c r="Q2124" s="180"/>
      <c r="R2124" s="180"/>
      <c r="S2124" s="274"/>
      <c r="T2124" s="180"/>
      <c r="U2124" s="107"/>
      <c r="V2124" s="16"/>
    </row>
    <row r="2125" spans="4:22">
      <c r="D2125" s="16"/>
      <c r="E2125" s="86"/>
      <c r="F2125" s="29"/>
      <c r="H2125" s="323"/>
      <c r="I2125" s="180"/>
      <c r="J2125" s="159"/>
      <c r="K2125" s="180"/>
      <c r="L2125" s="159"/>
      <c r="M2125" s="180"/>
      <c r="N2125" s="159"/>
      <c r="O2125" s="180"/>
      <c r="P2125" s="159"/>
      <c r="Q2125" s="180"/>
      <c r="R2125" s="159"/>
      <c r="S2125" s="159"/>
      <c r="T2125" s="159"/>
      <c r="U2125" s="107"/>
      <c r="V2125" s="16"/>
    </row>
    <row r="2126" spans="4:22" ht="18">
      <c r="D2126" s="16"/>
      <c r="E2126" s="134"/>
      <c r="F2126" s="275" t="s">
        <v>36</v>
      </c>
      <c r="G2126" s="276"/>
      <c r="H2126" s="384">
        <f>AVERAGE(H2044:H2047,H2107:H2112)</f>
        <v>9698.0555555555547</v>
      </c>
      <c r="I2126" s="384"/>
      <c r="J2126" s="384">
        <f>AVERAGE(J2044:J2047,J2107:J2112)</f>
        <v>3098</v>
      </c>
      <c r="K2126" s="384"/>
      <c r="L2126" s="384">
        <f>AVERAGE(L2044:L2047,L2107:L2112)</f>
        <v>2612.4444444444443</v>
      </c>
      <c r="M2126" s="384" t="e">
        <f>AVERAGE(O2071:O2075,M2107:M2111)</f>
        <v>#DIV/0!</v>
      </c>
      <c r="N2126" s="384">
        <f>AVERAGE(N2044:N2047,N2107:N2112)</f>
        <v>2067.2777777777778</v>
      </c>
      <c r="O2126" s="384" t="e">
        <f>AVERAGE(O2044:O2047,O2107:O2112)</f>
        <v>#DIV/0!</v>
      </c>
      <c r="P2126" s="384">
        <f>AVERAGE(P2044:P2047,P2107:P2112)</f>
        <v>33447.222222222219</v>
      </c>
      <c r="Q2126" s="384" t="e">
        <f>AVERAGE(S2071:S2075,Q2107:Q2111)</f>
        <v>#DIV/0!</v>
      </c>
      <c r="R2126" s="384">
        <f>AVERAGE(R2044:R2047,R2107:R2112)</f>
        <v>17545</v>
      </c>
      <c r="S2126" s="277" t="e">
        <f>AVERAGE(U2071:U2075,S2107:S2111)</f>
        <v>#DIV/0!</v>
      </c>
      <c r="T2126" s="386">
        <f>AVERAGE(T2044:T2047,T2107:T2112)</f>
        <v>5.4913555555555558</v>
      </c>
      <c r="U2126" s="135"/>
      <c r="V2126" s="16"/>
    </row>
    <row r="2127" spans="4:22">
      <c r="D2127" s="16"/>
      <c r="E2127" s="1"/>
      <c r="F2127" s="1"/>
      <c r="H2127" s="329"/>
      <c r="I2127" s="139"/>
      <c r="J2127" s="329"/>
      <c r="K2127" s="139"/>
      <c r="L2127" s="329"/>
      <c r="M2127" s="139"/>
      <c r="N2127" s="329"/>
      <c r="O2127" s="139"/>
      <c r="P2127" s="329"/>
      <c r="Q2127" s="139"/>
      <c r="R2127" s="329"/>
      <c r="S2127" s="329"/>
      <c r="T2127" s="329"/>
      <c r="U2127" s="1"/>
      <c r="V2127" s="16"/>
    </row>
    <row r="2128" spans="4:22" ht="15" thickBot="1">
      <c r="D2128" s="16"/>
      <c r="T2128" s="174"/>
      <c r="V2128" s="16"/>
    </row>
    <row r="2129" spans="4:22" ht="15" thickBot="1">
      <c r="D2129" s="16"/>
      <c r="F2129" s="280" t="s">
        <v>42</v>
      </c>
      <c r="G2129" s="281"/>
      <c r="H2129" s="281" t="s">
        <v>3</v>
      </c>
      <c r="I2129" s="281"/>
      <c r="J2129" s="281" t="s">
        <v>11</v>
      </c>
      <c r="K2129" s="281"/>
      <c r="L2129" s="281" t="s">
        <v>12</v>
      </c>
      <c r="M2129" s="281"/>
      <c r="N2129" s="281" t="s">
        <v>13</v>
      </c>
      <c r="O2129" s="281"/>
      <c r="P2129" s="281" t="s">
        <v>14</v>
      </c>
      <c r="Q2129" s="281"/>
      <c r="R2129" s="281" t="s">
        <v>15</v>
      </c>
      <c r="S2129" s="281"/>
      <c r="T2129" s="282" t="s">
        <v>16</v>
      </c>
      <c r="V2129" s="16"/>
    </row>
    <row r="2130" spans="4:22">
      <c r="D2130" s="16"/>
      <c r="E2130" s="1"/>
      <c r="F2130" s="283" t="s">
        <v>19</v>
      </c>
      <c r="G2130" s="284"/>
      <c r="H2130" s="285">
        <f t="shared" ref="H2130:T2130" si="73">H2117</f>
        <v>53.384179096000011</v>
      </c>
      <c r="I2130" s="285">
        <f t="shared" si="73"/>
        <v>0</v>
      </c>
      <c r="J2130" s="285">
        <f t="shared" si="73"/>
        <v>17.003494264</v>
      </c>
      <c r="K2130" s="285">
        <f t="shared" si="73"/>
        <v>0</v>
      </c>
      <c r="L2130" s="285">
        <f t="shared" si="73"/>
        <v>14.363206895999999</v>
      </c>
      <c r="M2130" s="285">
        <f t="shared" si="73"/>
        <v>0</v>
      </c>
      <c r="N2130" s="285">
        <f t="shared" si="73"/>
        <v>11.378913472000001</v>
      </c>
      <c r="O2130" s="285">
        <f t="shared" si="73"/>
        <v>0</v>
      </c>
      <c r="P2130" s="285">
        <f t="shared" si="73"/>
        <v>184.01325528000001</v>
      </c>
      <c r="Q2130" s="285">
        <f t="shared" si="73"/>
        <v>0</v>
      </c>
      <c r="R2130" s="285">
        <f t="shared" si="73"/>
        <v>95.487576400000009</v>
      </c>
      <c r="S2130" s="285">
        <f t="shared" si="73"/>
        <v>0</v>
      </c>
      <c r="T2130" s="310">
        <f t="shared" si="73"/>
        <v>5.4517600000000002</v>
      </c>
      <c r="U2130" s="1"/>
      <c r="V2130" s="16"/>
    </row>
    <row r="2131" spans="4:22" ht="15.6">
      <c r="D2131" s="16"/>
      <c r="E2131" s="1"/>
      <c r="F2131" s="288" t="s">
        <v>41</v>
      </c>
      <c r="G2131" s="289"/>
      <c r="H2131" s="290">
        <f>H2115</f>
        <v>53.102759139999996</v>
      </c>
      <c r="I2131" s="290">
        <f t="shared" ref="I2131:S2131" si="74">I2115</f>
        <v>0</v>
      </c>
      <c r="J2131" s="290">
        <f t="shared" si="74"/>
        <v>16.964746380000001</v>
      </c>
      <c r="K2131" s="290">
        <f t="shared" si="74"/>
        <v>0</v>
      </c>
      <c r="L2131" s="290">
        <f t="shared" si="74"/>
        <v>14.300167</v>
      </c>
      <c r="M2131" s="290">
        <f t="shared" si="74"/>
        <v>0</v>
      </c>
      <c r="N2131" s="290">
        <f t="shared" si="74"/>
        <v>11.3076224</v>
      </c>
      <c r="O2131" s="290">
        <f t="shared" si="74"/>
        <v>0</v>
      </c>
      <c r="P2131" s="290">
        <f t="shared" si="74"/>
        <v>182.8488921</v>
      </c>
      <c r="Q2131" s="290">
        <f t="shared" si="74"/>
        <v>0</v>
      </c>
      <c r="R2131" s="290">
        <f t="shared" si="74"/>
        <v>96.440547100000003</v>
      </c>
      <c r="S2131" s="290">
        <f t="shared" si="74"/>
        <v>0</v>
      </c>
      <c r="T2131" s="309">
        <f>T2113</f>
        <v>5.5213000000000001</v>
      </c>
      <c r="U2131" s="1"/>
      <c r="V2131" s="16"/>
    </row>
    <row r="2132" spans="4:22" ht="21">
      <c r="D2132" s="16"/>
      <c r="F2132" s="201" t="s">
        <v>45</v>
      </c>
      <c r="G2132" s="201"/>
      <c r="H2132" s="385">
        <f>H2131-H2130</f>
        <v>-0.28141995600001479</v>
      </c>
      <c r="I2132" s="187"/>
      <c r="J2132" s="385">
        <f>J2131-J2130</f>
        <v>-3.8747883999999289E-2</v>
      </c>
      <c r="K2132" s="385"/>
      <c r="L2132" s="385">
        <f>L2131-L2130</f>
        <v>-6.3039895999999374E-2</v>
      </c>
      <c r="M2132" s="385"/>
      <c r="N2132" s="385">
        <f>N2131-N2130</f>
        <v>-7.1291072000001066E-2</v>
      </c>
      <c r="O2132" s="385"/>
      <c r="P2132" s="385">
        <f>P2131-P2130</f>
        <v>-1.1643631800000094</v>
      </c>
      <c r="Q2132" s="385"/>
      <c r="R2132" s="385">
        <f>R2131-R2130</f>
        <v>0.95297069999999451</v>
      </c>
      <c r="S2132" s="385"/>
      <c r="T2132" s="385">
        <f>T2131-T2130</f>
        <v>6.9539999999999935E-2</v>
      </c>
      <c r="V2132" s="16"/>
    </row>
    <row r="2133" spans="4:22" ht="21">
      <c r="D2133" s="16"/>
      <c r="F2133" s="201"/>
      <c r="G2133" s="201"/>
      <c r="H2133" s="187"/>
      <c r="I2133" s="187"/>
      <c r="J2133" s="187"/>
      <c r="K2133" s="187"/>
      <c r="L2133" s="187"/>
      <c r="M2133" s="187"/>
      <c r="N2133" s="187"/>
      <c r="O2133" s="187"/>
      <c r="P2133" s="187"/>
      <c r="Q2133" s="187"/>
      <c r="R2133" s="187"/>
      <c r="S2133" s="187"/>
      <c r="T2133" s="187"/>
      <c r="V2133" s="16"/>
    </row>
    <row r="2134" spans="4:22">
      <c r="D2134" s="16"/>
      <c r="E2134" s="16"/>
      <c r="F2134" s="231"/>
      <c r="G2134" s="231"/>
      <c r="H2134" s="231"/>
      <c r="I2134" s="231"/>
      <c r="J2134" s="231"/>
      <c r="K2134" s="231"/>
      <c r="L2134" s="231"/>
      <c r="M2134" s="231"/>
      <c r="N2134" s="231"/>
      <c r="O2134" s="231"/>
      <c r="P2134" s="231"/>
      <c r="Q2134" s="231"/>
      <c r="R2134" s="231"/>
      <c r="S2134" s="231"/>
      <c r="T2134" s="232"/>
      <c r="U2134" s="16"/>
      <c r="V2134" s="16"/>
    </row>
    <row r="2135" spans="4:22">
      <c r="D2135" s="335"/>
      <c r="E2135" s="335"/>
      <c r="F2135" s="339"/>
      <c r="G2135" s="339"/>
      <c r="H2135" s="339"/>
      <c r="I2135" s="339"/>
      <c r="J2135" s="339"/>
      <c r="K2135" s="339"/>
      <c r="L2135" s="339"/>
      <c r="M2135" s="339"/>
      <c r="N2135" s="339"/>
      <c r="O2135" s="339"/>
      <c r="P2135" s="339"/>
      <c r="Q2135" s="339"/>
      <c r="R2135" s="339"/>
      <c r="S2135" s="339"/>
      <c r="T2135" s="340"/>
      <c r="U2135" s="335"/>
      <c r="V2135" s="335"/>
    </row>
    <row r="2136" spans="4:22">
      <c r="D2136" s="335"/>
      <c r="E2136" s="335"/>
      <c r="F2136" s="335"/>
      <c r="G2136" s="512" t="s">
        <v>48</v>
      </c>
      <c r="H2136" s="512"/>
      <c r="I2136" s="512"/>
      <c r="J2136" s="512"/>
      <c r="K2136" s="512"/>
      <c r="L2136" s="512"/>
      <c r="M2136" s="512"/>
      <c r="N2136" s="512"/>
      <c r="O2136" s="512"/>
      <c r="P2136" s="512"/>
      <c r="Q2136" s="512"/>
      <c r="R2136" s="512"/>
      <c r="S2136" s="335"/>
      <c r="T2136" s="335"/>
      <c r="U2136" s="335"/>
      <c r="V2136" s="335"/>
    </row>
    <row r="2137" spans="4:22">
      <c r="D2137" s="335"/>
      <c r="E2137" s="335"/>
      <c r="F2137" s="335"/>
      <c r="G2137" s="512"/>
      <c r="H2137" s="512"/>
      <c r="I2137" s="512"/>
      <c r="J2137" s="512"/>
      <c r="K2137" s="512"/>
      <c r="L2137" s="512"/>
      <c r="M2137" s="512"/>
      <c r="N2137" s="512"/>
      <c r="O2137" s="512"/>
      <c r="P2137" s="512"/>
      <c r="Q2137" s="512"/>
      <c r="R2137" s="512"/>
      <c r="S2137" s="335"/>
      <c r="T2137" s="335"/>
      <c r="U2137" s="335"/>
      <c r="V2137" s="335"/>
    </row>
    <row r="2138" spans="4:22" ht="23.4">
      <c r="D2138" s="338"/>
      <c r="E2138" s="338"/>
      <c r="F2138" s="338"/>
      <c r="G2138" s="343" t="s">
        <v>46</v>
      </c>
      <c r="H2138" s="375" t="s">
        <v>3</v>
      </c>
      <c r="I2138" s="376"/>
      <c r="J2138" s="377" t="s">
        <v>11</v>
      </c>
      <c r="K2138" s="376"/>
      <c r="L2138" s="378" t="s">
        <v>12</v>
      </c>
      <c r="M2138" s="376"/>
      <c r="N2138" s="379" t="s">
        <v>13</v>
      </c>
      <c r="O2138" s="376"/>
      <c r="P2138" s="374" t="s">
        <v>14</v>
      </c>
      <c r="Q2138" s="376"/>
      <c r="R2138" s="380" t="s">
        <v>15</v>
      </c>
      <c r="S2138" s="367"/>
      <c r="T2138" s="16"/>
      <c r="U2138" s="336"/>
      <c r="V2138" s="16"/>
    </row>
    <row r="2139" spans="4:22" ht="21">
      <c r="D2139" s="338"/>
      <c r="E2139" s="338"/>
      <c r="F2139" s="338"/>
      <c r="G2139" s="344">
        <v>0.9</v>
      </c>
      <c r="H2139" s="347">
        <f>$H$2130*G2139</f>
        <v>48.045761186400014</v>
      </c>
      <c r="I2139" s="368"/>
      <c r="J2139" s="348">
        <f>$J$2130*G2139</f>
        <v>15.303144837600001</v>
      </c>
      <c r="K2139" s="368"/>
      <c r="L2139" s="352">
        <f>$L$2130*G2139</f>
        <v>12.926886206399999</v>
      </c>
      <c r="M2139" s="368"/>
      <c r="N2139" s="349">
        <f>$N$2130*G2139</f>
        <v>10.241022124800001</v>
      </c>
      <c r="O2139" s="368"/>
      <c r="P2139" s="350">
        <f>$P$2130*G2139</f>
        <v>165.61192975200001</v>
      </c>
      <c r="Q2139" s="368"/>
      <c r="R2139" s="351">
        <f>$R$2130*G2139</f>
        <v>85.938818760000004</v>
      </c>
      <c r="S2139" s="341"/>
      <c r="T2139" s="16"/>
      <c r="U2139" s="337"/>
      <c r="V2139" s="16"/>
    </row>
    <row r="2140" spans="4:22" ht="21">
      <c r="D2140" s="338"/>
      <c r="E2140" s="338"/>
      <c r="F2140" s="338"/>
      <c r="G2140" s="344">
        <v>0.91</v>
      </c>
      <c r="H2140" s="347">
        <f t="shared" ref="H2140:H2159" si="75">$H$2130*G2140</f>
        <v>48.579602977360011</v>
      </c>
      <c r="I2140" s="368"/>
      <c r="J2140" s="348">
        <f t="shared" ref="J2140:J2159" si="76">$J$2130*G2140</f>
        <v>15.473179780240001</v>
      </c>
      <c r="K2140" s="368"/>
      <c r="L2140" s="352">
        <f t="shared" ref="L2140:L2159" si="77">$L$2130*G2140</f>
        <v>13.07051827536</v>
      </c>
      <c r="M2140" s="368"/>
      <c r="N2140" s="349">
        <f t="shared" ref="N2140:N2159" si="78">$N$2130*G2140</f>
        <v>10.354811259520002</v>
      </c>
      <c r="O2140" s="368"/>
      <c r="P2140" s="350">
        <f t="shared" ref="P2140:P2159" si="79">$P$2130*G2140</f>
        <v>167.45206230480002</v>
      </c>
      <c r="Q2140" s="368"/>
      <c r="R2140" s="351">
        <f t="shared" ref="R2140:R2159" si="80">$R$2130*G2140</f>
        <v>86.893694524000011</v>
      </c>
      <c r="S2140" s="341"/>
      <c r="T2140" s="16"/>
      <c r="U2140" s="337"/>
      <c r="V2140" s="16"/>
    </row>
    <row r="2141" spans="4:22" ht="21">
      <c r="D2141" s="338"/>
      <c r="E2141" s="338"/>
      <c r="F2141" s="338"/>
      <c r="G2141" s="344">
        <v>0.92</v>
      </c>
      <c r="H2141" s="347">
        <f t="shared" si="75"/>
        <v>49.113444768320015</v>
      </c>
      <c r="I2141" s="368"/>
      <c r="J2141" s="348">
        <f t="shared" si="76"/>
        <v>15.643214722880002</v>
      </c>
      <c r="K2141" s="368"/>
      <c r="L2141" s="352">
        <f t="shared" si="77"/>
        <v>13.21415034432</v>
      </c>
      <c r="M2141" s="368"/>
      <c r="N2141" s="349">
        <f t="shared" si="78"/>
        <v>10.468600394240001</v>
      </c>
      <c r="O2141" s="368"/>
      <c r="P2141" s="350">
        <f t="shared" si="79"/>
        <v>169.29219485760001</v>
      </c>
      <c r="Q2141" s="368"/>
      <c r="R2141" s="351">
        <f t="shared" si="80"/>
        <v>87.848570288000019</v>
      </c>
      <c r="S2141" s="341"/>
      <c r="T2141" s="16"/>
      <c r="U2141" s="337"/>
      <c r="V2141" s="16"/>
    </row>
    <row r="2142" spans="4:22" ht="21">
      <c r="D2142" s="338"/>
      <c r="E2142" s="338"/>
      <c r="F2142" s="338"/>
      <c r="G2142" s="344">
        <v>0.93</v>
      </c>
      <c r="H2142" s="347">
        <f t="shared" si="75"/>
        <v>49.647286559280012</v>
      </c>
      <c r="I2142" s="368"/>
      <c r="J2142" s="348">
        <f t="shared" si="76"/>
        <v>15.813249665520001</v>
      </c>
      <c r="K2142" s="368"/>
      <c r="L2142" s="352">
        <f t="shared" si="77"/>
        <v>13.357782413280001</v>
      </c>
      <c r="M2142" s="368"/>
      <c r="N2142" s="349">
        <f t="shared" si="78"/>
        <v>10.582389528960002</v>
      </c>
      <c r="O2142" s="368"/>
      <c r="P2142" s="350">
        <f t="shared" si="79"/>
        <v>171.13232741040002</v>
      </c>
      <c r="Q2142" s="368"/>
      <c r="R2142" s="351">
        <f t="shared" si="80"/>
        <v>88.803446052000012</v>
      </c>
      <c r="S2142" s="341"/>
      <c r="T2142" s="16"/>
      <c r="U2142" s="337"/>
      <c r="V2142" s="16"/>
    </row>
    <row r="2143" spans="4:22" ht="21">
      <c r="D2143" s="338"/>
      <c r="E2143" s="338"/>
      <c r="F2143" s="338"/>
      <c r="G2143" s="344">
        <v>0.94</v>
      </c>
      <c r="H2143" s="347">
        <f t="shared" si="75"/>
        <v>50.181128350240009</v>
      </c>
      <c r="I2143" s="368"/>
      <c r="J2143" s="348">
        <f t="shared" si="76"/>
        <v>15.98328460816</v>
      </c>
      <c r="K2143" s="368"/>
      <c r="L2143" s="352">
        <f t="shared" si="77"/>
        <v>13.50141448224</v>
      </c>
      <c r="M2143" s="368"/>
      <c r="N2143" s="349">
        <f t="shared" si="78"/>
        <v>10.69617866368</v>
      </c>
      <c r="O2143" s="368"/>
      <c r="P2143" s="350">
        <f t="shared" si="79"/>
        <v>172.97245996320001</v>
      </c>
      <c r="Q2143" s="368"/>
      <c r="R2143" s="351">
        <f t="shared" si="80"/>
        <v>89.758321816000006</v>
      </c>
      <c r="S2143" s="341"/>
      <c r="T2143" s="16"/>
      <c r="U2143" s="337"/>
      <c r="V2143" s="16"/>
    </row>
    <row r="2144" spans="4:22" ht="21">
      <c r="D2144" s="338"/>
      <c r="E2144" s="338"/>
      <c r="F2144" s="338"/>
      <c r="G2144" s="344">
        <v>0.95</v>
      </c>
      <c r="H2144" s="347">
        <f t="shared" si="75"/>
        <v>50.714970141200006</v>
      </c>
      <c r="I2144" s="368"/>
      <c r="J2144" s="348">
        <f t="shared" si="76"/>
        <v>16.153319550799999</v>
      </c>
      <c r="K2144" s="368"/>
      <c r="L2144" s="352">
        <f t="shared" si="77"/>
        <v>13.645046551199998</v>
      </c>
      <c r="M2144" s="368"/>
      <c r="N2144" s="349">
        <f t="shared" si="78"/>
        <v>10.809967798400001</v>
      </c>
      <c r="O2144" s="368"/>
      <c r="P2144" s="350">
        <f t="shared" si="79"/>
        <v>174.812592516</v>
      </c>
      <c r="Q2144" s="368"/>
      <c r="R2144" s="351">
        <f t="shared" si="80"/>
        <v>90.713197579999999</v>
      </c>
      <c r="S2144" s="341"/>
      <c r="T2144" s="16"/>
      <c r="U2144" s="337"/>
      <c r="V2144" s="16"/>
    </row>
    <row r="2145" spans="4:22" ht="21">
      <c r="D2145" s="338"/>
      <c r="E2145" s="338"/>
      <c r="F2145" s="338"/>
      <c r="G2145" s="344">
        <v>0.96</v>
      </c>
      <c r="H2145" s="347">
        <f t="shared" si="75"/>
        <v>51.24881193216001</v>
      </c>
      <c r="I2145" s="368"/>
      <c r="J2145" s="348">
        <f t="shared" si="76"/>
        <v>16.32335449344</v>
      </c>
      <c r="K2145" s="368"/>
      <c r="L2145" s="352">
        <f t="shared" si="77"/>
        <v>13.788678620159999</v>
      </c>
      <c r="M2145" s="368"/>
      <c r="N2145" s="349">
        <f t="shared" si="78"/>
        <v>10.92375693312</v>
      </c>
      <c r="O2145" s="368"/>
      <c r="P2145" s="350">
        <f t="shared" si="79"/>
        <v>176.65272506880001</v>
      </c>
      <c r="Q2145" s="368"/>
      <c r="R2145" s="351">
        <f t="shared" si="80"/>
        <v>91.668073344000007</v>
      </c>
      <c r="S2145" s="341"/>
      <c r="T2145" s="16"/>
      <c r="U2145" s="337"/>
      <c r="V2145" s="16"/>
    </row>
    <row r="2146" spans="4:22" ht="21">
      <c r="D2146" s="338"/>
      <c r="E2146" s="338"/>
      <c r="F2146" s="338"/>
      <c r="G2146" s="344">
        <v>0.97</v>
      </c>
      <c r="H2146" s="347">
        <f t="shared" si="75"/>
        <v>51.782653723120006</v>
      </c>
      <c r="I2146" s="368"/>
      <c r="J2146" s="348">
        <f t="shared" si="76"/>
        <v>16.493389436080001</v>
      </c>
      <c r="K2146" s="368"/>
      <c r="L2146" s="352">
        <f t="shared" si="77"/>
        <v>13.932310689119999</v>
      </c>
      <c r="M2146" s="368"/>
      <c r="N2146" s="349">
        <f t="shared" si="78"/>
        <v>11.037546067840001</v>
      </c>
      <c r="O2146" s="368"/>
      <c r="P2146" s="350">
        <f t="shared" si="79"/>
        <v>178.4928576216</v>
      </c>
      <c r="Q2146" s="368"/>
      <c r="R2146" s="351">
        <f t="shared" si="80"/>
        <v>92.622949108</v>
      </c>
      <c r="S2146" s="341"/>
      <c r="T2146" s="16"/>
      <c r="U2146" s="337"/>
      <c r="V2146" s="16"/>
    </row>
    <row r="2147" spans="4:22" ht="21">
      <c r="D2147" s="338"/>
      <c r="E2147" s="338"/>
      <c r="F2147" s="338"/>
      <c r="G2147" s="344">
        <v>0.98</v>
      </c>
      <c r="H2147" s="347">
        <f t="shared" si="75"/>
        <v>52.31649551408001</v>
      </c>
      <c r="I2147" s="368"/>
      <c r="J2147" s="348">
        <f t="shared" si="76"/>
        <v>16.663424378719998</v>
      </c>
      <c r="K2147" s="368"/>
      <c r="L2147" s="352">
        <f t="shared" si="77"/>
        <v>14.07594275808</v>
      </c>
      <c r="M2147" s="368"/>
      <c r="N2147" s="349">
        <f t="shared" si="78"/>
        <v>11.15133520256</v>
      </c>
      <c r="O2147" s="368"/>
      <c r="P2147" s="350">
        <f t="shared" si="79"/>
        <v>180.33299017440001</v>
      </c>
      <c r="Q2147" s="368"/>
      <c r="R2147" s="351">
        <f t="shared" si="80"/>
        <v>93.577824872000008</v>
      </c>
      <c r="S2147" s="341"/>
      <c r="T2147" s="16"/>
      <c r="U2147" s="337"/>
      <c r="V2147" s="16"/>
    </row>
    <row r="2148" spans="4:22" ht="21">
      <c r="D2148" s="338"/>
      <c r="E2148" s="338"/>
      <c r="F2148" s="338"/>
      <c r="G2148" s="344">
        <v>0.99</v>
      </c>
      <c r="H2148" s="347">
        <f t="shared" si="75"/>
        <v>52.850337305040007</v>
      </c>
      <c r="I2148" s="368"/>
      <c r="J2148" s="348">
        <f t="shared" si="76"/>
        <v>16.833459321359999</v>
      </c>
      <c r="K2148" s="368"/>
      <c r="L2148" s="352">
        <f t="shared" si="77"/>
        <v>14.219574827039999</v>
      </c>
      <c r="M2148" s="368"/>
      <c r="N2148" s="349">
        <f t="shared" si="78"/>
        <v>11.265124337280001</v>
      </c>
      <c r="O2148" s="368"/>
      <c r="P2148" s="350">
        <f t="shared" si="79"/>
        <v>182.1731227272</v>
      </c>
      <c r="Q2148" s="368"/>
      <c r="R2148" s="351">
        <f t="shared" si="80"/>
        <v>94.532700636000001</v>
      </c>
      <c r="S2148" s="341"/>
      <c r="T2148" s="16"/>
      <c r="U2148" s="337"/>
      <c r="V2148" s="16"/>
    </row>
    <row r="2149" spans="4:22" ht="28.8">
      <c r="D2149" s="338"/>
      <c r="E2149" s="338"/>
      <c r="F2149" s="338"/>
      <c r="G2149" s="381">
        <v>1</v>
      </c>
      <c r="H2149" s="383">
        <f t="shared" si="75"/>
        <v>53.384179096000011</v>
      </c>
      <c r="I2149" s="382"/>
      <c r="J2149" s="383">
        <f t="shared" si="76"/>
        <v>17.003494264</v>
      </c>
      <c r="K2149" s="382"/>
      <c r="L2149" s="383">
        <f t="shared" si="77"/>
        <v>14.363206895999999</v>
      </c>
      <c r="M2149" s="382"/>
      <c r="N2149" s="383">
        <f t="shared" si="78"/>
        <v>11.378913472000001</v>
      </c>
      <c r="O2149" s="382"/>
      <c r="P2149" s="383">
        <f t="shared" si="79"/>
        <v>184.01325528000001</v>
      </c>
      <c r="Q2149" s="382"/>
      <c r="R2149" s="383">
        <f t="shared" si="80"/>
        <v>95.487576400000009</v>
      </c>
      <c r="S2149" s="341"/>
      <c r="T2149" s="16"/>
      <c r="U2149" s="337"/>
      <c r="V2149" s="16"/>
    </row>
    <row r="2150" spans="4:22" ht="21">
      <c r="D2150" s="338"/>
      <c r="E2150" s="338"/>
      <c r="F2150" s="338"/>
      <c r="G2150" s="344">
        <v>1.01</v>
      </c>
      <c r="H2150" s="347">
        <f t="shared" si="75"/>
        <v>53.918020886960015</v>
      </c>
      <c r="I2150" s="368"/>
      <c r="J2150" s="348">
        <f t="shared" si="76"/>
        <v>17.173529206640001</v>
      </c>
      <c r="K2150" s="368"/>
      <c r="L2150" s="352">
        <f t="shared" si="77"/>
        <v>14.50683896496</v>
      </c>
      <c r="M2150" s="368"/>
      <c r="N2150" s="349">
        <f t="shared" si="78"/>
        <v>11.49270260672</v>
      </c>
      <c r="O2150" s="368"/>
      <c r="P2150" s="350">
        <f t="shared" si="79"/>
        <v>185.85338783280002</v>
      </c>
      <c r="Q2150" s="368"/>
      <c r="R2150" s="351">
        <f t="shared" si="80"/>
        <v>96.442452164000017</v>
      </c>
      <c r="S2150" s="341"/>
      <c r="T2150" s="16"/>
      <c r="U2150" s="337"/>
      <c r="V2150" s="16"/>
    </row>
    <row r="2151" spans="4:22" ht="21">
      <c r="D2151" s="338"/>
      <c r="E2151" s="338"/>
      <c r="F2151" s="338"/>
      <c r="G2151" s="344">
        <v>1.02</v>
      </c>
      <c r="H2151" s="347">
        <f t="shared" si="75"/>
        <v>54.451862677920012</v>
      </c>
      <c r="I2151" s="368"/>
      <c r="J2151" s="348">
        <f t="shared" si="76"/>
        <v>17.343564149280002</v>
      </c>
      <c r="K2151" s="368"/>
      <c r="L2151" s="352">
        <f t="shared" si="77"/>
        <v>14.650471033919999</v>
      </c>
      <c r="M2151" s="368"/>
      <c r="N2151" s="349">
        <f t="shared" si="78"/>
        <v>11.606491741440001</v>
      </c>
      <c r="O2151" s="368"/>
      <c r="P2151" s="350">
        <f t="shared" si="79"/>
        <v>187.69352038560001</v>
      </c>
      <c r="Q2151" s="368"/>
      <c r="R2151" s="351">
        <f t="shared" si="80"/>
        <v>97.39732792800001</v>
      </c>
      <c r="S2151" s="341"/>
      <c r="T2151" s="16"/>
      <c r="U2151" s="337"/>
      <c r="V2151" s="16"/>
    </row>
    <row r="2152" spans="4:22" ht="21">
      <c r="D2152" s="338"/>
      <c r="E2152" s="338"/>
      <c r="F2152" s="338"/>
      <c r="G2152" s="344">
        <v>1.03</v>
      </c>
      <c r="H2152" s="347">
        <f t="shared" si="75"/>
        <v>54.985704468880016</v>
      </c>
      <c r="I2152" s="368"/>
      <c r="J2152" s="348">
        <f t="shared" si="76"/>
        <v>17.51359909192</v>
      </c>
      <c r="K2152" s="368"/>
      <c r="L2152" s="352">
        <f t="shared" si="77"/>
        <v>14.794103102879999</v>
      </c>
      <c r="M2152" s="368"/>
      <c r="N2152" s="349">
        <f t="shared" si="78"/>
        <v>11.72028087616</v>
      </c>
      <c r="O2152" s="368"/>
      <c r="P2152" s="350">
        <f t="shared" si="79"/>
        <v>189.53365293840002</v>
      </c>
      <c r="Q2152" s="368"/>
      <c r="R2152" s="351">
        <f t="shared" si="80"/>
        <v>98.352203692000018</v>
      </c>
      <c r="S2152" s="341"/>
      <c r="T2152" s="16"/>
      <c r="U2152" s="337"/>
      <c r="V2152" s="16"/>
    </row>
    <row r="2153" spans="4:22" ht="21">
      <c r="D2153" s="338"/>
      <c r="E2153" s="338"/>
      <c r="F2153" s="338"/>
      <c r="G2153" s="344">
        <v>1.04</v>
      </c>
      <c r="H2153" s="347">
        <f t="shared" si="75"/>
        <v>55.519546259840013</v>
      </c>
      <c r="I2153" s="368"/>
      <c r="J2153" s="348">
        <f t="shared" si="76"/>
        <v>17.683634034560001</v>
      </c>
      <c r="K2153" s="368"/>
      <c r="L2153" s="352">
        <f t="shared" si="77"/>
        <v>14.93773517184</v>
      </c>
      <c r="M2153" s="368"/>
      <c r="N2153" s="349">
        <f t="shared" si="78"/>
        <v>11.834070010880001</v>
      </c>
      <c r="O2153" s="368"/>
      <c r="P2153" s="350">
        <f t="shared" si="79"/>
        <v>191.37378549120001</v>
      </c>
      <c r="Q2153" s="368"/>
      <c r="R2153" s="351">
        <f t="shared" si="80"/>
        <v>99.307079456000011</v>
      </c>
      <c r="S2153" s="341"/>
      <c r="T2153" s="16"/>
      <c r="U2153" s="337"/>
      <c r="V2153" s="16"/>
    </row>
    <row r="2154" spans="4:22" ht="21">
      <c r="D2154" s="338"/>
      <c r="E2154" s="338"/>
      <c r="F2154" s="338"/>
      <c r="G2154" s="344">
        <v>1.05</v>
      </c>
      <c r="H2154" s="347">
        <f t="shared" si="75"/>
        <v>56.053388050800017</v>
      </c>
      <c r="I2154" s="368"/>
      <c r="J2154" s="348">
        <f t="shared" si="76"/>
        <v>17.853668977200002</v>
      </c>
      <c r="K2154" s="368"/>
      <c r="L2154" s="352">
        <f t="shared" si="77"/>
        <v>15.081367240800001</v>
      </c>
      <c r="M2154" s="368"/>
      <c r="N2154" s="349">
        <f t="shared" si="78"/>
        <v>11.947859145600001</v>
      </c>
      <c r="O2154" s="368"/>
      <c r="P2154" s="350">
        <f t="shared" si="79"/>
        <v>193.21391804400002</v>
      </c>
      <c r="Q2154" s="368"/>
      <c r="R2154" s="351">
        <f t="shared" si="80"/>
        <v>100.26195522000002</v>
      </c>
      <c r="S2154" s="341"/>
      <c r="T2154" s="16"/>
      <c r="U2154" s="337"/>
      <c r="V2154" s="16"/>
    </row>
    <row r="2155" spans="4:22" ht="21">
      <c r="D2155" s="338"/>
      <c r="E2155" s="338"/>
      <c r="F2155" s="338"/>
      <c r="G2155" s="344">
        <v>1.06</v>
      </c>
      <c r="H2155" s="347">
        <f t="shared" si="75"/>
        <v>56.587229841760013</v>
      </c>
      <c r="I2155" s="368"/>
      <c r="J2155" s="348">
        <f t="shared" si="76"/>
        <v>18.023703919840003</v>
      </c>
      <c r="K2155" s="368"/>
      <c r="L2155" s="352">
        <f t="shared" si="77"/>
        <v>15.224999309759999</v>
      </c>
      <c r="M2155" s="368"/>
      <c r="N2155" s="349">
        <f t="shared" si="78"/>
        <v>12.061648280320002</v>
      </c>
      <c r="O2155" s="368"/>
      <c r="P2155" s="350">
        <f t="shared" si="79"/>
        <v>195.05405059680001</v>
      </c>
      <c r="Q2155" s="368"/>
      <c r="R2155" s="351">
        <f t="shared" si="80"/>
        <v>101.21683098400001</v>
      </c>
      <c r="S2155" s="341"/>
      <c r="T2155" s="16"/>
      <c r="U2155" s="337"/>
      <c r="V2155" s="16"/>
    </row>
    <row r="2156" spans="4:22" ht="21">
      <c r="D2156" s="338"/>
      <c r="E2156" s="338"/>
      <c r="F2156" s="338"/>
      <c r="G2156" s="344">
        <v>1.07</v>
      </c>
      <c r="H2156" s="347">
        <f t="shared" si="75"/>
        <v>57.121071632720017</v>
      </c>
      <c r="I2156" s="368"/>
      <c r="J2156" s="348">
        <f t="shared" si="76"/>
        <v>18.19373886248</v>
      </c>
      <c r="K2156" s="368"/>
      <c r="L2156" s="352">
        <f t="shared" si="77"/>
        <v>15.36863137872</v>
      </c>
      <c r="M2156" s="368"/>
      <c r="N2156" s="349">
        <f t="shared" si="78"/>
        <v>12.175437415040001</v>
      </c>
      <c r="O2156" s="368"/>
      <c r="P2156" s="350">
        <f t="shared" si="79"/>
        <v>196.89418314960002</v>
      </c>
      <c r="Q2156" s="368"/>
      <c r="R2156" s="351">
        <f t="shared" si="80"/>
        <v>102.17170674800002</v>
      </c>
      <c r="S2156" s="341"/>
      <c r="T2156" s="16"/>
      <c r="U2156" s="337"/>
      <c r="V2156" s="16"/>
    </row>
    <row r="2157" spans="4:22" ht="21">
      <c r="D2157" s="338"/>
      <c r="E2157" s="338"/>
      <c r="F2157" s="338"/>
      <c r="G2157" s="344">
        <v>1.08</v>
      </c>
      <c r="H2157" s="347">
        <f t="shared" si="75"/>
        <v>57.654913423680014</v>
      </c>
      <c r="I2157" s="368"/>
      <c r="J2157" s="348">
        <f t="shared" si="76"/>
        <v>18.363773805120001</v>
      </c>
      <c r="K2157" s="368"/>
      <c r="L2157" s="352">
        <f t="shared" si="77"/>
        <v>15.512263447680001</v>
      </c>
      <c r="M2157" s="368"/>
      <c r="N2157" s="349">
        <f t="shared" si="78"/>
        <v>12.289226549760002</v>
      </c>
      <c r="O2157" s="368"/>
      <c r="P2157" s="350">
        <f t="shared" si="79"/>
        <v>198.73431570240001</v>
      </c>
      <c r="Q2157" s="368"/>
      <c r="R2157" s="351">
        <f t="shared" si="80"/>
        <v>103.12658251200001</v>
      </c>
      <c r="S2157" s="341"/>
      <c r="T2157" s="16"/>
      <c r="U2157" s="337"/>
      <c r="V2157" s="16"/>
    </row>
    <row r="2158" spans="4:22" ht="21">
      <c r="D2158" s="338"/>
      <c r="E2158" s="338"/>
      <c r="F2158" s="338"/>
      <c r="G2158" s="344">
        <v>1.0900000000000001</v>
      </c>
      <c r="H2158" s="347">
        <f t="shared" si="75"/>
        <v>58.188755214640018</v>
      </c>
      <c r="I2158" s="368"/>
      <c r="J2158" s="348">
        <f t="shared" si="76"/>
        <v>18.533808747760002</v>
      </c>
      <c r="K2158" s="368"/>
      <c r="L2158" s="352">
        <f t="shared" si="77"/>
        <v>15.655895516640001</v>
      </c>
      <c r="M2158" s="368"/>
      <c r="N2158" s="349">
        <f t="shared" si="78"/>
        <v>12.403015684480001</v>
      </c>
      <c r="O2158" s="368"/>
      <c r="P2158" s="350">
        <f t="shared" si="79"/>
        <v>200.57444825520002</v>
      </c>
      <c r="Q2158" s="368"/>
      <c r="R2158" s="351">
        <f t="shared" si="80"/>
        <v>104.08145827600002</v>
      </c>
      <c r="S2158" s="341"/>
      <c r="T2158" s="16"/>
      <c r="U2158" s="337"/>
      <c r="V2158" s="16"/>
    </row>
    <row r="2159" spans="4:22" ht="21">
      <c r="D2159" s="338"/>
      <c r="E2159" s="338"/>
      <c r="F2159" s="338"/>
      <c r="G2159" s="344">
        <v>1.1000000000000001</v>
      </c>
      <c r="H2159" s="347">
        <f t="shared" si="75"/>
        <v>58.722597005600015</v>
      </c>
      <c r="I2159" s="368"/>
      <c r="J2159" s="348">
        <f t="shared" si="76"/>
        <v>18.703843690400003</v>
      </c>
      <c r="K2159" s="368"/>
      <c r="L2159" s="352">
        <f t="shared" si="77"/>
        <v>15.7995275856</v>
      </c>
      <c r="M2159" s="368"/>
      <c r="N2159" s="349">
        <f t="shared" si="78"/>
        <v>12.516804819200003</v>
      </c>
      <c r="O2159" s="368"/>
      <c r="P2159" s="350">
        <f t="shared" si="79"/>
        <v>202.41458080800004</v>
      </c>
      <c r="Q2159" s="368"/>
      <c r="R2159" s="351">
        <f t="shared" si="80"/>
        <v>105.03633404000001</v>
      </c>
      <c r="S2159" s="341"/>
      <c r="T2159" s="16"/>
      <c r="U2159" s="337"/>
      <c r="V2159" s="16"/>
    </row>
    <row r="2160" spans="4:22">
      <c r="D2160" s="338"/>
      <c r="E2160" s="338"/>
      <c r="F2160" s="338"/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</row>
    <row r="2161" spans="4:22">
      <c r="D2161" s="338"/>
      <c r="E2161" s="338"/>
      <c r="F2161" s="338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</row>
    <row r="2162" spans="4:22">
      <c r="D2162" s="338"/>
      <c r="E2162" s="338"/>
      <c r="F2162" s="338"/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</row>
    <row r="2165" spans="4:22" ht="15" thickBot="1">
      <c r="D2165" s="16"/>
      <c r="E2165" s="16"/>
      <c r="F2165" s="16"/>
      <c r="G2165" s="16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229"/>
      <c r="U2165" s="16"/>
      <c r="V2165" s="16"/>
    </row>
    <row r="2166" spans="4:22">
      <c r="D2166" s="16"/>
      <c r="E2166" s="84"/>
      <c r="F2166" s="85"/>
      <c r="G2166" s="197"/>
      <c r="H2166" s="85"/>
      <c r="I2166" s="197"/>
      <c r="J2166" s="85"/>
      <c r="K2166" s="197"/>
      <c r="L2166" s="85"/>
      <c r="M2166" s="197"/>
      <c r="N2166" s="85"/>
      <c r="O2166" s="197"/>
      <c r="P2166" s="85"/>
      <c r="Q2166" s="197"/>
      <c r="R2166" s="85"/>
      <c r="S2166" s="85"/>
      <c r="T2166" s="85"/>
      <c r="U2166" s="106"/>
      <c r="V2166" s="16"/>
    </row>
    <row r="2167" spans="4:22">
      <c r="D2167" s="16"/>
      <c r="E2167" s="86"/>
      <c r="F2167" s="1"/>
      <c r="H2167" s="1"/>
      <c r="J2167" s="1"/>
      <c r="L2167" s="1"/>
      <c r="N2167" s="1"/>
      <c r="P2167" s="1"/>
      <c r="R2167" s="1"/>
      <c r="T2167" s="1"/>
      <c r="U2167" s="107"/>
      <c r="V2167" s="16"/>
    </row>
    <row r="2168" spans="4:22" ht="34.799999999999997">
      <c r="D2168" s="16"/>
      <c r="E2168" s="86"/>
      <c r="F2168" s="1"/>
      <c r="H2168" s="328" t="s">
        <v>9</v>
      </c>
      <c r="I2168" s="328"/>
      <c r="J2168" s="328"/>
      <c r="K2168" s="328"/>
      <c r="L2168" s="328"/>
      <c r="M2168" s="328"/>
      <c r="N2168" s="328"/>
      <c r="O2168" s="328"/>
      <c r="P2168" s="328"/>
      <c r="Q2168" s="328"/>
      <c r="R2168" s="328"/>
      <c r="S2168" s="328"/>
      <c r="T2168" s="328"/>
      <c r="U2168" s="107"/>
      <c r="V2168" s="16"/>
    </row>
    <row r="2169" spans="4:22">
      <c r="D2169" s="16"/>
      <c r="E2169" s="86"/>
      <c r="F2169" s="1"/>
      <c r="H2169" s="1"/>
      <c r="J2169" s="1"/>
      <c r="L2169" s="1"/>
      <c r="N2169" s="1"/>
      <c r="P2169" s="1"/>
      <c r="R2169" s="1"/>
      <c r="T2169" s="1"/>
      <c r="U2169" s="107"/>
      <c r="V2169" s="16"/>
    </row>
    <row r="2170" spans="4:22">
      <c r="D2170" s="16"/>
      <c r="E2170" s="86"/>
      <c r="F2170" s="253" t="s">
        <v>10</v>
      </c>
      <c r="G2170" s="194"/>
      <c r="H2170" s="239" t="s">
        <v>3</v>
      </c>
      <c r="I2170" s="179"/>
      <c r="J2170" s="94" t="s">
        <v>11</v>
      </c>
      <c r="K2170" s="179"/>
      <c r="L2170" s="31" t="s">
        <v>12</v>
      </c>
      <c r="M2170" s="179"/>
      <c r="N2170" s="32" t="s">
        <v>13</v>
      </c>
      <c r="O2170" s="179"/>
      <c r="P2170" s="238" t="s">
        <v>14</v>
      </c>
      <c r="Q2170" s="179"/>
      <c r="R2170" s="99" t="s">
        <v>15</v>
      </c>
      <c r="S2170" s="29"/>
      <c r="T2170" s="56" t="s">
        <v>16</v>
      </c>
      <c r="U2170" s="107"/>
      <c r="V2170" s="16"/>
    </row>
    <row r="2171" spans="4:22">
      <c r="D2171" s="16"/>
      <c r="E2171" s="86"/>
      <c r="F2171" s="252">
        <v>45579</v>
      </c>
      <c r="G2171" s="244"/>
      <c r="H2171" s="297">
        <v>9516</v>
      </c>
      <c r="I2171" s="246"/>
      <c r="J2171" s="297">
        <v>3047</v>
      </c>
      <c r="K2171" s="246"/>
      <c r="L2171" s="297">
        <v>2566</v>
      </c>
      <c r="M2171" s="246"/>
      <c r="N2171" s="297">
        <v>2008</v>
      </c>
      <c r="O2171" s="246"/>
      <c r="P2171" s="297">
        <v>32500</v>
      </c>
      <c r="Q2171" s="246"/>
      <c r="R2171" s="297">
        <v>17335</v>
      </c>
      <c r="S2171" s="298"/>
      <c r="T2171" s="326">
        <v>5.6262999999999996</v>
      </c>
      <c r="U2171" s="107"/>
      <c r="V2171" s="16"/>
    </row>
    <row r="2172" spans="4:22">
      <c r="D2172" s="16"/>
      <c r="E2172" s="86"/>
      <c r="F2172" s="250">
        <f>F2171+1</f>
        <v>45580</v>
      </c>
      <c r="G2172" s="244"/>
      <c r="H2172" s="297">
        <v>9401.5</v>
      </c>
      <c r="I2172" s="246"/>
      <c r="J2172" s="297">
        <v>2998</v>
      </c>
      <c r="K2172" s="246"/>
      <c r="L2172" s="297">
        <v>2522</v>
      </c>
      <c r="M2172" s="246"/>
      <c r="N2172" s="297">
        <v>1994</v>
      </c>
      <c r="O2172" s="246"/>
      <c r="P2172" s="297">
        <v>31900</v>
      </c>
      <c r="Q2172" s="246"/>
      <c r="R2172" s="297">
        <v>17175</v>
      </c>
      <c r="S2172" s="246"/>
      <c r="T2172" s="325">
        <v>5.6044999999999998</v>
      </c>
      <c r="U2172" s="107"/>
      <c r="V2172" s="16"/>
    </row>
    <row r="2173" spans="4:22">
      <c r="D2173" s="16"/>
      <c r="E2173" s="86"/>
      <c r="F2173" s="250">
        <f>F2172+1</f>
        <v>45581</v>
      </c>
      <c r="G2173" s="244"/>
      <c r="H2173" s="248">
        <v>9489</v>
      </c>
      <c r="I2173" s="246"/>
      <c r="J2173" s="248">
        <v>3072</v>
      </c>
      <c r="K2173" s="246"/>
      <c r="L2173" s="248">
        <v>2557.5</v>
      </c>
      <c r="M2173" s="246"/>
      <c r="N2173" s="248">
        <v>2075</v>
      </c>
      <c r="O2173" s="246"/>
      <c r="P2173" s="248">
        <v>32500</v>
      </c>
      <c r="Q2173" s="246"/>
      <c r="R2173" s="248">
        <v>17070</v>
      </c>
      <c r="S2173" s="246"/>
      <c r="T2173" s="325">
        <v>5.6378000000000004</v>
      </c>
      <c r="U2173" s="107"/>
      <c r="V2173" s="16"/>
    </row>
    <row r="2174" spans="4:22">
      <c r="D2174" s="16"/>
      <c r="E2174" s="86"/>
      <c r="F2174" s="250">
        <f>F2173+1</f>
        <v>45582</v>
      </c>
      <c r="G2174" s="195"/>
      <c r="H2174" s="248">
        <v>9380</v>
      </c>
      <c r="I2174" s="246"/>
      <c r="J2174" s="248">
        <v>3008</v>
      </c>
      <c r="K2174" s="246"/>
      <c r="L2174" s="248">
        <v>2524.5</v>
      </c>
      <c r="M2174" s="246"/>
      <c r="N2174" s="248">
        <v>2038</v>
      </c>
      <c r="O2174" s="246"/>
      <c r="P2174" s="248">
        <v>31310</v>
      </c>
      <c r="Q2174" s="246"/>
      <c r="R2174" s="248">
        <v>16630</v>
      </c>
      <c r="S2174" s="246"/>
      <c r="T2174" s="325">
        <v>5.6749000000000001</v>
      </c>
      <c r="U2174" s="107"/>
      <c r="V2174" s="16"/>
    </row>
    <row r="2175" spans="4:22">
      <c r="D2175" s="16"/>
      <c r="E2175" s="86"/>
      <c r="F2175" s="251">
        <f>F2174+1</f>
        <v>45583</v>
      </c>
      <c r="G2175" s="195"/>
      <c r="H2175" s="297">
        <v>9472.5</v>
      </c>
      <c r="I2175" s="246"/>
      <c r="J2175" s="297">
        <v>3082</v>
      </c>
      <c r="K2175" s="246"/>
      <c r="L2175" s="297">
        <v>2553</v>
      </c>
      <c r="M2175" s="246"/>
      <c r="N2175" s="297">
        <v>2034.5</v>
      </c>
      <c r="O2175" s="246"/>
      <c r="P2175" s="297">
        <v>31500</v>
      </c>
      <c r="Q2175" s="246"/>
      <c r="R2175" s="297">
        <v>16780</v>
      </c>
      <c r="S2175" s="298"/>
      <c r="T2175" s="326">
        <v>5.6757999999999997</v>
      </c>
      <c r="U2175" s="107"/>
      <c r="V2175" s="16"/>
    </row>
    <row r="2176" spans="4:22">
      <c r="D2176" s="16"/>
      <c r="E2176" s="86"/>
      <c r="F2176" s="1"/>
      <c r="H2176" s="353"/>
      <c r="J2176" s="353"/>
      <c r="L2176" s="353"/>
      <c r="N2176" s="353"/>
      <c r="P2176" s="353"/>
      <c r="R2176" s="353"/>
      <c r="S2176" s="268"/>
      <c r="T2176" s="362"/>
      <c r="U2176" s="107"/>
      <c r="V2176" s="16"/>
    </row>
    <row r="2177" spans="4:22">
      <c r="D2177" s="16"/>
      <c r="E2177" s="86"/>
      <c r="F2177" s="236" t="s">
        <v>17</v>
      </c>
      <c r="G2177" s="263"/>
      <c r="H2177" s="331">
        <f>AVERAGE(H2171:H2175)</f>
        <v>9451.7999999999993</v>
      </c>
      <c r="I2177" s="332"/>
      <c r="J2177" s="331">
        <f>AVERAGE(J2171:J2175)</f>
        <v>3041.4</v>
      </c>
      <c r="K2177" s="332"/>
      <c r="L2177" s="331">
        <f>AVERAGE(L2171:L2175)</f>
        <v>2544.6</v>
      </c>
      <c r="M2177" s="332"/>
      <c r="N2177" s="331">
        <f>AVERAGE(N2171:N2175)</f>
        <v>2029.9</v>
      </c>
      <c r="O2177" s="332"/>
      <c r="P2177" s="331">
        <f>AVERAGE(P2171:P2175)</f>
        <v>31942</v>
      </c>
      <c r="Q2177" s="332"/>
      <c r="R2177" s="331">
        <f>AVERAGE(R2171:R2175)</f>
        <v>16998</v>
      </c>
      <c r="S2177" s="333"/>
      <c r="T2177" s="334">
        <f>AVERAGE(T2171:T2175)</f>
        <v>5.6438600000000001</v>
      </c>
      <c r="U2177" s="107"/>
      <c r="V2177" s="16"/>
    </row>
    <row r="2178" spans="4:22">
      <c r="D2178" s="16"/>
      <c r="E2178" s="86"/>
      <c r="F2178" s="21"/>
      <c r="G2178" s="194"/>
      <c r="H2178" s="354"/>
      <c r="I2178" s="214"/>
      <c r="J2178" s="354"/>
      <c r="K2178" s="214"/>
      <c r="L2178" s="354"/>
      <c r="M2178" s="214"/>
      <c r="N2178" s="354"/>
      <c r="O2178" s="214"/>
      <c r="P2178" s="354"/>
      <c r="Q2178" s="214"/>
      <c r="R2178" s="354"/>
      <c r="S2178" s="269"/>
      <c r="T2178" s="355"/>
      <c r="U2178" s="107"/>
      <c r="V2178" s="16"/>
    </row>
    <row r="2179" spans="4:22" ht="15.6">
      <c r="D2179" s="16"/>
      <c r="E2179" s="86"/>
      <c r="F2179" s="237" t="s">
        <v>18</v>
      </c>
      <c r="G2179" s="202"/>
      <c r="H2179" s="235">
        <f>H2177*$T$2177*0.001</f>
        <v>53.344635947999997</v>
      </c>
      <c r="I2179" s="216"/>
      <c r="J2179" s="235">
        <f>J2177*$T$2177*0.001</f>
        <v>17.165235804000002</v>
      </c>
      <c r="K2179" s="216"/>
      <c r="L2179" s="235">
        <f>L2177*$T$2177*0.001</f>
        <v>14.361366156000001</v>
      </c>
      <c r="M2179" s="216"/>
      <c r="N2179" s="235">
        <f>N2177*$T$2177*0.001</f>
        <v>11.456471414000001</v>
      </c>
      <c r="O2179" s="216"/>
      <c r="P2179" s="235">
        <f>P2177*$T$2177*0.001</f>
        <v>180.27617612</v>
      </c>
      <c r="Q2179" s="216"/>
      <c r="R2179" s="235">
        <f>R2177*$T$2177*0.001</f>
        <v>95.934332280000007</v>
      </c>
      <c r="S2179" s="269"/>
      <c r="T2179" s="363"/>
      <c r="U2179" s="107"/>
      <c r="V2179" s="16"/>
    </row>
    <row r="2180" spans="4:22">
      <c r="D2180" s="16"/>
      <c r="E2180" s="86"/>
      <c r="F2180" s="21"/>
      <c r="G2180" s="312"/>
      <c r="H2180" s="355"/>
      <c r="I2180" s="264"/>
      <c r="J2180" s="355"/>
      <c r="K2180" s="264"/>
      <c r="L2180" s="355"/>
      <c r="M2180" s="264"/>
      <c r="N2180" s="355"/>
      <c r="O2180" s="264"/>
      <c r="P2180" s="355"/>
      <c r="Q2180" s="264"/>
      <c r="R2180" s="355"/>
      <c r="S2180" s="269"/>
      <c r="T2180" s="364"/>
      <c r="U2180" s="107"/>
      <c r="V2180" s="16"/>
    </row>
    <row r="2181" spans="4:22">
      <c r="D2181" s="16"/>
      <c r="E2181" s="86"/>
      <c r="F2181" s="256" t="s">
        <v>19</v>
      </c>
      <c r="G2181" s="311"/>
      <c r="H2181" s="257">
        <f>H2115</f>
        <v>53.102759139999996</v>
      </c>
      <c r="I2181" s="265"/>
      <c r="J2181" s="257">
        <f>J2115</f>
        <v>16.964746380000001</v>
      </c>
      <c r="K2181" s="265"/>
      <c r="L2181" s="257">
        <f>L2115</f>
        <v>14.300167</v>
      </c>
      <c r="M2181" s="265"/>
      <c r="N2181" s="257">
        <f>N2115</f>
        <v>11.3076224</v>
      </c>
      <c r="O2181" s="265"/>
      <c r="P2181" s="257">
        <f>P2115</f>
        <v>182.8488921</v>
      </c>
      <c r="Q2181" s="265"/>
      <c r="R2181" s="257">
        <f>R2115</f>
        <v>96.440547100000003</v>
      </c>
      <c r="S2181" s="361">
        <f>U2142</f>
        <v>0</v>
      </c>
      <c r="T2181" s="257">
        <f>T2113</f>
        <v>5.5213000000000001</v>
      </c>
      <c r="U2181" s="107"/>
      <c r="V2181" s="16"/>
    </row>
    <row r="2182" spans="4:22" ht="15" thickBot="1">
      <c r="D2182" s="16"/>
      <c r="E2182" s="86"/>
      <c r="F2182" s="21"/>
      <c r="G2182" s="194"/>
      <c r="H2182" s="355"/>
      <c r="I2182" s="264"/>
      <c r="J2182" s="355"/>
      <c r="K2182" s="264"/>
      <c r="L2182" s="355"/>
      <c r="M2182" s="264"/>
      <c r="N2182" s="355"/>
      <c r="O2182" s="264"/>
      <c r="P2182" s="355"/>
      <c r="Q2182" s="264"/>
      <c r="R2182" s="355"/>
      <c r="S2182" s="270"/>
      <c r="T2182" s="355"/>
      <c r="U2182" s="107"/>
      <c r="V2182" s="16"/>
    </row>
    <row r="2183" spans="4:22" ht="15" thickBot="1">
      <c r="D2183" s="16"/>
      <c r="E2183" s="86"/>
      <c r="F2183" s="259" t="s">
        <v>44</v>
      </c>
      <c r="G2183" s="194"/>
      <c r="H2183" s="356">
        <f>(H2115-H2117)/H2117</f>
        <v>-5.2715984541776189E-3</v>
      </c>
      <c r="I2183" s="321"/>
      <c r="J2183" s="356">
        <f>(J2115-J2117)/J2117</f>
        <v>-2.2788188944219993E-3</v>
      </c>
      <c r="K2183" s="321"/>
      <c r="L2183" s="356">
        <f>(L2115-L2117)/L2117</f>
        <v>-4.3889847480756763E-3</v>
      </c>
      <c r="M2183" s="321"/>
      <c r="N2183" s="356">
        <f>(N2115-N2117)/N2117</f>
        <v>-6.2651915031629712E-3</v>
      </c>
      <c r="O2183" s="321"/>
      <c r="P2183" s="356">
        <f>(P2115-P2117)/P2117</f>
        <v>-6.3276049229620979E-3</v>
      </c>
      <c r="Q2183" s="321"/>
      <c r="R2183" s="356">
        <f>(R2115-R2117)/R2117</f>
        <v>9.9800490904489482E-3</v>
      </c>
      <c r="S2183" s="322"/>
      <c r="T2183" s="356">
        <f>(T2113-T2117)/T2117</f>
        <v>1.2755513815721884E-2</v>
      </c>
      <c r="U2183" s="107"/>
      <c r="V2183" s="16"/>
    </row>
    <row r="2184" spans="4:22" ht="15" thickBot="1">
      <c r="D2184" s="16"/>
      <c r="E2184" s="86"/>
      <c r="F2184" s="29"/>
      <c r="G2184" s="179"/>
      <c r="H2184" s="357"/>
      <c r="I2184" s="217"/>
      <c r="J2184" s="357"/>
      <c r="K2184" s="217"/>
      <c r="L2184" s="357"/>
      <c r="M2184" s="217"/>
      <c r="N2184" s="357"/>
      <c r="O2184" s="217"/>
      <c r="P2184" s="357"/>
      <c r="Q2184" s="217"/>
      <c r="R2184" s="357"/>
      <c r="S2184" s="271"/>
      <c r="T2184" s="357"/>
      <c r="U2184" s="107"/>
      <c r="V2184" s="16"/>
    </row>
    <row r="2185" spans="4:22" ht="15" thickBot="1">
      <c r="D2185" s="16"/>
      <c r="E2185" s="86"/>
      <c r="F2185" s="176" t="s">
        <v>26</v>
      </c>
      <c r="G2185" s="179"/>
      <c r="H2185" s="358">
        <f>(H2179-H2181)/H2181</f>
        <v>4.5548821175622383E-3</v>
      </c>
      <c r="I2185" s="188"/>
      <c r="J2185" s="358">
        <f>(J2179-J2181)/J2181</f>
        <v>1.1818003022807382E-2</v>
      </c>
      <c r="K2185" s="188"/>
      <c r="L2185" s="358">
        <f>(L2179-L2181)/L2181</f>
        <v>4.2796112800641212E-3</v>
      </c>
      <c r="M2185" s="188"/>
      <c r="N2185" s="358">
        <f>(N2179-N2181)/N2181</f>
        <v>1.3163599626390195E-2</v>
      </c>
      <c r="O2185" s="188"/>
      <c r="P2185" s="358">
        <f>(P2179-P2181)/P2181</f>
        <v>-1.4070175380625115E-2</v>
      </c>
      <c r="Q2185" s="188"/>
      <c r="R2185" s="358">
        <f>(R2179-R2181)/R2181</f>
        <v>-5.2489832878602231E-3</v>
      </c>
      <c r="S2185" s="272"/>
      <c r="T2185" s="358">
        <f>(T2177-T2181)/T2181</f>
        <v>2.219767083838951E-2</v>
      </c>
      <c r="U2185" s="107"/>
      <c r="V2185" s="16"/>
    </row>
    <row r="2186" spans="4:22" ht="15" thickBot="1">
      <c r="D2186" s="16"/>
      <c r="E2186" s="86"/>
      <c r="F2186" s="1"/>
      <c r="H2186" s="359"/>
      <c r="I2186" s="215"/>
      <c r="J2186" s="359"/>
      <c r="K2186" s="215"/>
      <c r="L2186" s="359"/>
      <c r="M2186" s="215"/>
      <c r="N2186" s="359"/>
      <c r="O2186" s="215"/>
      <c r="P2186" s="359"/>
      <c r="Q2186" s="215"/>
      <c r="R2186" s="359"/>
      <c r="S2186" s="271"/>
      <c r="T2186" s="359"/>
      <c r="U2186" s="107"/>
      <c r="V2186" s="16"/>
    </row>
    <row r="2187" spans="4:22" ht="21.6" thickBot="1">
      <c r="D2187" s="230"/>
      <c r="E2187" s="183"/>
      <c r="F2187" s="184" t="s">
        <v>40</v>
      </c>
      <c r="G2187" s="182"/>
      <c r="H2187" s="360">
        <f>H2179-H2181</f>
        <v>0.24187680800000066</v>
      </c>
      <c r="I2187" s="306"/>
      <c r="J2187" s="360">
        <f>J2179-J2181</f>
        <v>0.20048942400000058</v>
      </c>
      <c r="K2187" s="306"/>
      <c r="L2187" s="360">
        <f>L2179-L2181</f>
        <v>6.1199156000000698E-2</v>
      </c>
      <c r="M2187" s="306"/>
      <c r="N2187" s="360">
        <f>N2179-N2181</f>
        <v>0.14884901400000139</v>
      </c>
      <c r="O2187" s="306"/>
      <c r="P2187" s="360">
        <f>P2179-P2181</f>
        <v>-2.5727159799999981</v>
      </c>
      <c r="Q2187" s="306"/>
      <c r="R2187" s="360">
        <f>R2179-R2181</f>
        <v>-0.50621481999999673</v>
      </c>
      <c r="S2187" s="307"/>
      <c r="T2187" s="360">
        <f>T2177-T2181</f>
        <v>0.12256</v>
      </c>
      <c r="U2187" s="186"/>
      <c r="V2187" s="230"/>
    </row>
    <row r="2188" spans="4:22">
      <c r="D2188" s="16"/>
      <c r="E2188" s="86"/>
      <c r="F2188" s="179"/>
      <c r="H2188" s="180"/>
      <c r="I2188" s="180"/>
      <c r="J2188" s="180"/>
      <c r="K2188" s="180"/>
      <c r="L2188" s="180"/>
      <c r="M2188" s="180"/>
      <c r="N2188" s="180"/>
      <c r="O2188" s="180"/>
      <c r="P2188" s="180"/>
      <c r="Q2188" s="180"/>
      <c r="R2188" s="180"/>
      <c r="S2188" s="274"/>
      <c r="T2188" s="180"/>
      <c r="U2188" s="107"/>
      <c r="V2188" s="16"/>
    </row>
    <row r="2189" spans="4:22">
      <c r="D2189" s="16"/>
      <c r="E2189" s="86"/>
      <c r="F2189" s="29"/>
      <c r="H2189" s="323"/>
      <c r="I2189" s="180"/>
      <c r="J2189" s="159"/>
      <c r="K2189" s="180"/>
      <c r="L2189" s="159"/>
      <c r="M2189" s="180"/>
      <c r="N2189" s="159"/>
      <c r="O2189" s="180"/>
      <c r="P2189" s="159"/>
      <c r="Q2189" s="180"/>
      <c r="R2189" s="159"/>
      <c r="S2189" s="159"/>
      <c r="T2189" s="159"/>
      <c r="U2189" s="107"/>
      <c r="V2189" s="16"/>
    </row>
    <row r="2190" spans="4:22" ht="18">
      <c r="D2190" s="16"/>
      <c r="E2190" s="134"/>
      <c r="F2190" s="275" t="s">
        <v>36</v>
      </c>
      <c r="G2190" s="276"/>
      <c r="H2190" s="384">
        <f>AVERAGE(H2107:H2111,H2171:H2176,H2044:H2047)</f>
        <v>9610.1071428571431</v>
      </c>
      <c r="I2190" s="384"/>
      <c r="J2190" s="384">
        <f>AVERAGE(J2107:J2111,J2171:J2176,J2044:J2047)</f>
        <v>3077.7857142857142</v>
      </c>
      <c r="K2190" s="384"/>
      <c r="L2190" s="384">
        <f>AVERAGE(L2107:L2111,L2171:L2176,L2044:L2047)</f>
        <v>2588.2142857142858</v>
      </c>
      <c r="M2190" s="384" t="e">
        <f>AVERAGE(O2135:O2139,M2171:M2175)</f>
        <v>#DIV/0!</v>
      </c>
      <c r="N2190" s="384">
        <f>AVERAGE(N2107:N2111,N2171:N2176,N2044:N2047)</f>
        <v>2053.9285714285716</v>
      </c>
      <c r="O2190" s="384" t="e">
        <f>AVERAGE(O2108:O2111,O2171:O2176)</f>
        <v>#DIV/0!</v>
      </c>
      <c r="P2190" s="384">
        <f>AVERAGE(P2107:P2111,P2171:P2176,P2044:P2047)</f>
        <v>32909.642857142855</v>
      </c>
      <c r="Q2190" s="384" t="e">
        <f>AVERAGE(S2135:S2139,Q2171:Q2175)</f>
        <v>#DIV/0!</v>
      </c>
      <c r="R2190" s="384">
        <f>AVERAGE(R2107:R2111,R2171:R2176,R2044:R2047)</f>
        <v>17349.642857142859</v>
      </c>
      <c r="S2190" s="387" t="e">
        <f>AVERAGE(U2135:U2139,S2171:S2175)</f>
        <v>#DIV/0!</v>
      </c>
      <c r="T2190" s="386">
        <f>AVERAGE(T2107:T2111,T2171:T2176,T2044:T2047)</f>
        <v>5.5458214285714282</v>
      </c>
      <c r="U2190" s="135"/>
      <c r="V2190" s="16"/>
    </row>
    <row r="2191" spans="4:22">
      <c r="D2191" s="16"/>
      <c r="E2191" s="1"/>
      <c r="F2191" s="1"/>
      <c r="H2191" s="329"/>
      <c r="I2191" s="139"/>
      <c r="J2191" s="329"/>
      <c r="K2191" s="139"/>
      <c r="L2191" s="329"/>
      <c r="M2191" s="139"/>
      <c r="N2191" s="329"/>
      <c r="O2191" s="139"/>
      <c r="P2191" s="329"/>
      <c r="Q2191" s="139"/>
      <c r="R2191" s="329"/>
      <c r="S2191" s="329"/>
      <c r="T2191" s="329"/>
      <c r="U2191" s="1"/>
      <c r="V2191" s="16"/>
    </row>
    <row r="2192" spans="4:22" ht="15" thickBot="1">
      <c r="D2192" s="16"/>
      <c r="T2192" s="174"/>
      <c r="V2192" s="16"/>
    </row>
    <row r="2193" spans="4:22" ht="15" thickBot="1">
      <c r="D2193" s="16"/>
      <c r="F2193" s="280" t="s">
        <v>42</v>
      </c>
      <c r="G2193" s="281"/>
      <c r="H2193" s="281" t="s">
        <v>3</v>
      </c>
      <c r="I2193" s="281"/>
      <c r="J2193" s="281" t="s">
        <v>11</v>
      </c>
      <c r="K2193" s="281"/>
      <c r="L2193" s="281" t="s">
        <v>12</v>
      </c>
      <c r="M2193" s="281"/>
      <c r="N2193" s="281" t="s">
        <v>13</v>
      </c>
      <c r="O2193" s="281"/>
      <c r="P2193" s="281" t="s">
        <v>14</v>
      </c>
      <c r="Q2193" s="281"/>
      <c r="R2193" s="281" t="s">
        <v>15</v>
      </c>
      <c r="S2193" s="281"/>
      <c r="T2193" s="282" t="s">
        <v>16</v>
      </c>
      <c r="V2193" s="16"/>
    </row>
    <row r="2194" spans="4:22">
      <c r="D2194" s="16"/>
      <c r="E2194" s="1"/>
      <c r="F2194" s="283" t="s">
        <v>19</v>
      </c>
      <c r="G2194" s="284"/>
      <c r="H2194" s="285">
        <f t="shared" ref="H2194:T2194" si="81">H2181</f>
        <v>53.102759139999996</v>
      </c>
      <c r="I2194" s="285">
        <f t="shared" si="81"/>
        <v>0</v>
      </c>
      <c r="J2194" s="285">
        <f t="shared" si="81"/>
        <v>16.964746380000001</v>
      </c>
      <c r="K2194" s="285">
        <f t="shared" si="81"/>
        <v>0</v>
      </c>
      <c r="L2194" s="285">
        <f t="shared" si="81"/>
        <v>14.300167</v>
      </c>
      <c r="M2194" s="285">
        <f t="shared" si="81"/>
        <v>0</v>
      </c>
      <c r="N2194" s="285">
        <f t="shared" si="81"/>
        <v>11.3076224</v>
      </c>
      <c r="O2194" s="285">
        <f t="shared" si="81"/>
        <v>0</v>
      </c>
      <c r="P2194" s="285">
        <f t="shared" si="81"/>
        <v>182.8488921</v>
      </c>
      <c r="Q2194" s="285">
        <f t="shared" si="81"/>
        <v>0</v>
      </c>
      <c r="R2194" s="285">
        <f t="shared" si="81"/>
        <v>96.440547100000003</v>
      </c>
      <c r="S2194" s="285">
        <f t="shared" si="81"/>
        <v>0</v>
      </c>
      <c r="T2194" s="310">
        <f t="shared" si="81"/>
        <v>5.5213000000000001</v>
      </c>
      <c r="U2194" s="1"/>
      <c r="V2194" s="16"/>
    </row>
    <row r="2195" spans="4:22" ht="15.6">
      <c r="D2195" s="16"/>
      <c r="E2195" s="1"/>
      <c r="F2195" s="288" t="s">
        <v>41</v>
      </c>
      <c r="G2195" s="289"/>
      <c r="H2195" s="290">
        <f>H2179</f>
        <v>53.344635947999997</v>
      </c>
      <c r="I2195" s="290">
        <f t="shared" ref="I2195:S2195" si="82">I2179</f>
        <v>0</v>
      </c>
      <c r="J2195" s="290">
        <f t="shared" si="82"/>
        <v>17.165235804000002</v>
      </c>
      <c r="K2195" s="290">
        <f t="shared" si="82"/>
        <v>0</v>
      </c>
      <c r="L2195" s="290">
        <f t="shared" si="82"/>
        <v>14.361366156000001</v>
      </c>
      <c r="M2195" s="290">
        <f t="shared" si="82"/>
        <v>0</v>
      </c>
      <c r="N2195" s="290">
        <f t="shared" si="82"/>
        <v>11.456471414000001</v>
      </c>
      <c r="O2195" s="290">
        <f t="shared" si="82"/>
        <v>0</v>
      </c>
      <c r="P2195" s="290">
        <f t="shared" si="82"/>
        <v>180.27617612</v>
      </c>
      <c r="Q2195" s="290">
        <f t="shared" si="82"/>
        <v>0</v>
      </c>
      <c r="R2195" s="290">
        <f t="shared" si="82"/>
        <v>95.934332280000007</v>
      </c>
      <c r="S2195" s="290">
        <f t="shared" si="82"/>
        <v>0</v>
      </c>
      <c r="T2195" s="309">
        <f>T2177</f>
        <v>5.6438600000000001</v>
      </c>
      <c r="U2195" s="1"/>
      <c r="V2195" s="16"/>
    </row>
    <row r="2196" spans="4:22" ht="21">
      <c r="D2196" s="16"/>
      <c r="F2196" s="201" t="s">
        <v>45</v>
      </c>
      <c r="G2196" s="201"/>
      <c r="H2196" s="385">
        <f>H2195-H2194</f>
        <v>0.24187680800000066</v>
      </c>
      <c r="I2196" s="187"/>
      <c r="J2196" s="385">
        <f>J2195-J2194</f>
        <v>0.20048942400000058</v>
      </c>
      <c r="K2196" s="385"/>
      <c r="L2196" s="385">
        <f>L2195-L2194</f>
        <v>6.1199156000000698E-2</v>
      </c>
      <c r="M2196" s="385"/>
      <c r="N2196" s="385">
        <f>N2195-N2194</f>
        <v>0.14884901400000139</v>
      </c>
      <c r="O2196" s="385"/>
      <c r="P2196" s="385">
        <f>P2195-P2194</f>
        <v>-2.5727159799999981</v>
      </c>
      <c r="Q2196" s="385"/>
      <c r="R2196" s="385">
        <f>R2195-R2194</f>
        <v>-0.50621481999999673</v>
      </c>
      <c r="S2196" s="385"/>
      <c r="T2196" s="385">
        <f>T2195-T2194</f>
        <v>0.12256</v>
      </c>
      <c r="V2196" s="16"/>
    </row>
    <row r="2197" spans="4:22" ht="21">
      <c r="D2197" s="16"/>
      <c r="F2197" s="201"/>
      <c r="G2197" s="201"/>
      <c r="H2197" s="187"/>
      <c r="I2197" s="187"/>
      <c r="J2197" s="187"/>
      <c r="K2197" s="187"/>
      <c r="L2197" s="187"/>
      <c r="M2197" s="187"/>
      <c r="N2197" s="187"/>
      <c r="O2197" s="187"/>
      <c r="P2197" s="187"/>
      <c r="Q2197" s="187"/>
      <c r="R2197" s="187"/>
      <c r="S2197" s="187"/>
      <c r="T2197" s="187"/>
      <c r="V2197" s="16"/>
    </row>
    <row r="2198" spans="4:22">
      <c r="D2198" s="16"/>
      <c r="E2198" s="16"/>
      <c r="F2198" s="231"/>
      <c r="G2198" s="231"/>
      <c r="H2198" s="231"/>
      <c r="I2198" s="231"/>
      <c r="J2198" s="231"/>
      <c r="K2198" s="231"/>
      <c r="L2198" s="231"/>
      <c r="M2198" s="231"/>
      <c r="N2198" s="231"/>
      <c r="O2198" s="231"/>
      <c r="P2198" s="231"/>
      <c r="Q2198" s="231"/>
      <c r="R2198" s="231"/>
      <c r="S2198" s="231"/>
      <c r="T2198" s="232"/>
      <c r="U2198" s="16"/>
      <c r="V2198" s="16"/>
    </row>
    <row r="2199" spans="4:22">
      <c r="D2199" s="335"/>
      <c r="E2199" s="335"/>
      <c r="F2199" s="339"/>
      <c r="G2199" s="339"/>
      <c r="H2199" s="339"/>
      <c r="I2199" s="339"/>
      <c r="J2199" s="339"/>
      <c r="K2199" s="339"/>
      <c r="L2199" s="339"/>
      <c r="M2199" s="339"/>
      <c r="N2199" s="339"/>
      <c r="O2199" s="339"/>
      <c r="P2199" s="339"/>
      <c r="Q2199" s="339"/>
      <c r="R2199" s="339"/>
      <c r="S2199" s="339"/>
      <c r="T2199" s="340"/>
      <c r="U2199" s="335"/>
      <c r="V2199" s="335"/>
    </row>
    <row r="2200" spans="4:22">
      <c r="D2200" s="335"/>
      <c r="E2200" s="335"/>
      <c r="F2200" s="335"/>
      <c r="G2200" s="512" t="s">
        <v>48</v>
      </c>
      <c r="H2200" s="512"/>
      <c r="I2200" s="512"/>
      <c r="J2200" s="512"/>
      <c r="K2200" s="512"/>
      <c r="L2200" s="512"/>
      <c r="M2200" s="512"/>
      <c r="N2200" s="512"/>
      <c r="O2200" s="512"/>
      <c r="P2200" s="512"/>
      <c r="Q2200" s="512"/>
      <c r="R2200" s="512"/>
      <c r="S2200" s="335"/>
      <c r="T2200" s="335"/>
      <c r="U2200" s="335"/>
      <c r="V2200" s="335"/>
    </row>
    <row r="2201" spans="4:22">
      <c r="D2201" s="335"/>
      <c r="E2201" s="335"/>
      <c r="F2201" s="335"/>
      <c r="G2201" s="512"/>
      <c r="H2201" s="512"/>
      <c r="I2201" s="512"/>
      <c r="J2201" s="512"/>
      <c r="K2201" s="512"/>
      <c r="L2201" s="512"/>
      <c r="M2201" s="512"/>
      <c r="N2201" s="512"/>
      <c r="O2201" s="512"/>
      <c r="P2201" s="512"/>
      <c r="Q2201" s="512"/>
      <c r="R2201" s="512"/>
      <c r="S2201" s="335"/>
      <c r="T2201" s="335"/>
      <c r="U2201" s="335"/>
      <c r="V2201" s="335"/>
    </row>
    <row r="2202" spans="4:22" ht="23.4">
      <c r="D2202" s="338"/>
      <c r="E2202" s="338"/>
      <c r="F2202" s="338"/>
      <c r="G2202" s="343" t="s">
        <v>46</v>
      </c>
      <c r="H2202" s="375" t="s">
        <v>3</v>
      </c>
      <c r="I2202" s="376"/>
      <c r="J2202" s="377" t="s">
        <v>11</v>
      </c>
      <c r="K2202" s="376"/>
      <c r="L2202" s="378" t="s">
        <v>12</v>
      </c>
      <c r="M2202" s="376"/>
      <c r="N2202" s="379" t="s">
        <v>13</v>
      </c>
      <c r="O2202" s="376"/>
      <c r="P2202" s="374" t="s">
        <v>14</v>
      </c>
      <c r="Q2202" s="376"/>
      <c r="R2202" s="380" t="s">
        <v>15</v>
      </c>
      <c r="S2202" s="367"/>
      <c r="T2202" s="16"/>
      <c r="U2202" s="336"/>
      <c r="V2202" s="16"/>
    </row>
    <row r="2203" spans="4:22" ht="21">
      <c r="D2203" s="338"/>
      <c r="E2203" s="338"/>
      <c r="F2203" s="338"/>
      <c r="G2203" s="344">
        <v>0.9</v>
      </c>
      <c r="H2203" s="347">
        <f>$H$2194*G2203</f>
        <v>47.792483225999995</v>
      </c>
      <c r="I2203" s="368"/>
      <c r="J2203" s="348">
        <f>$J$2194*G2203</f>
        <v>15.268271742000001</v>
      </c>
      <c r="K2203" s="368"/>
      <c r="L2203" s="352">
        <f>$L$2194*G2203</f>
        <v>12.870150300000001</v>
      </c>
      <c r="M2203" s="368"/>
      <c r="N2203" s="349">
        <f>$N$2194*G2203</f>
        <v>10.17686016</v>
      </c>
      <c r="O2203" s="368"/>
      <c r="P2203" s="350">
        <f>$P$2194*G2203</f>
        <v>164.56400289000001</v>
      </c>
      <c r="Q2203" s="368"/>
      <c r="R2203" s="351">
        <f>$R$2194*G2203</f>
        <v>86.796492390000012</v>
      </c>
      <c r="S2203" s="341"/>
      <c r="T2203" s="16"/>
      <c r="U2203" s="337"/>
      <c r="V2203" s="16"/>
    </row>
    <row r="2204" spans="4:22" ht="21">
      <c r="D2204" s="338"/>
      <c r="E2204" s="338"/>
      <c r="F2204" s="338"/>
      <c r="G2204" s="344">
        <v>0.91</v>
      </c>
      <c r="H2204" s="347">
        <f t="shared" ref="H2204:H2223" si="83">$H$2194*G2204</f>
        <v>48.323510817399999</v>
      </c>
      <c r="I2204" s="368"/>
      <c r="J2204" s="348">
        <f t="shared" ref="J2204:J2213" si="84">$J$2194*G2204</f>
        <v>15.437919205800002</v>
      </c>
      <c r="K2204" s="368"/>
      <c r="L2204" s="352">
        <f t="shared" ref="L2204:L2213" si="85">$L$2194*G2204</f>
        <v>13.013151970000001</v>
      </c>
      <c r="M2204" s="368"/>
      <c r="N2204" s="349">
        <f t="shared" ref="N2204:N2223" si="86">$N$2194*G2204</f>
        <v>10.289936384000001</v>
      </c>
      <c r="O2204" s="368"/>
      <c r="P2204" s="350">
        <f t="shared" ref="P2204:P2223" si="87">$P$2194*G2204</f>
        <v>166.39249181100001</v>
      </c>
      <c r="Q2204" s="368"/>
      <c r="R2204" s="351">
        <f t="shared" ref="R2204:R2223" si="88">$R$2194*G2204</f>
        <v>87.760897861000004</v>
      </c>
      <c r="S2204" s="341"/>
      <c r="T2204" s="16"/>
      <c r="U2204" s="337"/>
      <c r="V2204" s="16"/>
    </row>
    <row r="2205" spans="4:22" ht="21">
      <c r="D2205" s="338"/>
      <c r="E2205" s="338"/>
      <c r="F2205" s="338"/>
      <c r="G2205" s="344">
        <v>0.92</v>
      </c>
      <c r="H2205" s="347">
        <f t="shared" si="83"/>
        <v>48.854538408799996</v>
      </c>
      <c r="I2205" s="368"/>
      <c r="J2205" s="348">
        <f t="shared" si="84"/>
        <v>15.607566669600002</v>
      </c>
      <c r="K2205" s="368"/>
      <c r="L2205" s="352">
        <f t="shared" si="85"/>
        <v>13.156153640000001</v>
      </c>
      <c r="M2205" s="368"/>
      <c r="N2205" s="349">
        <f t="shared" si="86"/>
        <v>10.403012608000001</v>
      </c>
      <c r="O2205" s="368"/>
      <c r="P2205" s="350">
        <f t="shared" si="87"/>
        <v>168.22098073200002</v>
      </c>
      <c r="Q2205" s="368"/>
      <c r="R2205" s="351">
        <f t="shared" si="88"/>
        <v>88.72530333200001</v>
      </c>
      <c r="S2205" s="341"/>
      <c r="T2205" s="16"/>
      <c r="U2205" s="337"/>
      <c r="V2205" s="16"/>
    </row>
    <row r="2206" spans="4:22" ht="21">
      <c r="D2206" s="338"/>
      <c r="E2206" s="338"/>
      <c r="F2206" s="338"/>
      <c r="G2206" s="344">
        <v>0.93</v>
      </c>
      <c r="H2206" s="347">
        <f t="shared" si="83"/>
        <v>49.385566000200001</v>
      </c>
      <c r="I2206" s="368"/>
      <c r="J2206" s="348">
        <f t="shared" si="84"/>
        <v>15.777214133400001</v>
      </c>
      <c r="K2206" s="368"/>
      <c r="L2206" s="352">
        <f t="shared" si="85"/>
        <v>13.299155310000002</v>
      </c>
      <c r="M2206" s="368"/>
      <c r="N2206" s="349">
        <f t="shared" si="86"/>
        <v>10.516088831999999</v>
      </c>
      <c r="O2206" s="368"/>
      <c r="P2206" s="350">
        <f t="shared" si="87"/>
        <v>170.04946965300002</v>
      </c>
      <c r="Q2206" s="368"/>
      <c r="R2206" s="351">
        <f t="shared" si="88"/>
        <v>89.689708803000002</v>
      </c>
      <c r="S2206" s="341"/>
      <c r="T2206" s="16"/>
      <c r="U2206" s="337"/>
      <c r="V2206" s="16"/>
    </row>
    <row r="2207" spans="4:22" ht="21">
      <c r="D2207" s="338"/>
      <c r="E2207" s="338"/>
      <c r="F2207" s="338"/>
      <c r="G2207" s="344">
        <v>0.94</v>
      </c>
      <c r="H2207" s="347">
        <f t="shared" si="83"/>
        <v>49.916593591599991</v>
      </c>
      <c r="I2207" s="368"/>
      <c r="J2207" s="348">
        <f t="shared" si="84"/>
        <v>15.9468615972</v>
      </c>
      <c r="K2207" s="368"/>
      <c r="L2207" s="352">
        <f t="shared" si="85"/>
        <v>13.44215698</v>
      </c>
      <c r="M2207" s="368"/>
      <c r="N2207" s="349">
        <f t="shared" si="86"/>
        <v>10.629165056</v>
      </c>
      <c r="O2207" s="368"/>
      <c r="P2207" s="350">
        <f t="shared" si="87"/>
        <v>171.87795857399999</v>
      </c>
      <c r="Q2207" s="368"/>
      <c r="R2207" s="351">
        <f t="shared" si="88"/>
        <v>90.654114273999994</v>
      </c>
      <c r="S2207" s="341"/>
      <c r="T2207" s="16"/>
      <c r="U2207" s="337"/>
      <c r="V2207" s="16"/>
    </row>
    <row r="2208" spans="4:22" ht="21">
      <c r="D2208" s="338"/>
      <c r="E2208" s="338"/>
      <c r="F2208" s="338"/>
      <c r="G2208" s="344">
        <v>0.95</v>
      </c>
      <c r="H2208" s="347">
        <f t="shared" si="83"/>
        <v>50.447621182999995</v>
      </c>
      <c r="I2208" s="368"/>
      <c r="J2208" s="348">
        <f t="shared" si="84"/>
        <v>16.116509060999999</v>
      </c>
      <c r="K2208" s="368"/>
      <c r="L2208" s="352">
        <f t="shared" si="85"/>
        <v>13.585158649999999</v>
      </c>
      <c r="M2208" s="368"/>
      <c r="N2208" s="349">
        <f t="shared" si="86"/>
        <v>10.74224128</v>
      </c>
      <c r="O2208" s="368"/>
      <c r="P2208" s="350">
        <f t="shared" si="87"/>
        <v>173.70644749499999</v>
      </c>
      <c r="Q2208" s="368"/>
      <c r="R2208" s="351">
        <f t="shared" si="88"/>
        <v>91.618519745</v>
      </c>
      <c r="S2208" s="341"/>
      <c r="T2208" s="16"/>
      <c r="U2208" s="337"/>
      <c r="V2208" s="16"/>
    </row>
    <row r="2209" spans="4:22" ht="21">
      <c r="D2209" s="338"/>
      <c r="E2209" s="338"/>
      <c r="F2209" s="338"/>
      <c r="G2209" s="344">
        <v>0.96</v>
      </c>
      <c r="H2209" s="347">
        <f t="shared" si="83"/>
        <v>50.978648774399993</v>
      </c>
      <c r="I2209" s="368"/>
      <c r="J2209" s="348">
        <f t="shared" si="84"/>
        <v>16.286156524799999</v>
      </c>
      <c r="K2209" s="368"/>
      <c r="L2209" s="352">
        <f t="shared" si="85"/>
        <v>13.728160319999999</v>
      </c>
      <c r="M2209" s="368"/>
      <c r="N2209" s="349">
        <f t="shared" si="86"/>
        <v>10.855317503999999</v>
      </c>
      <c r="O2209" s="368"/>
      <c r="P2209" s="350">
        <f t="shared" si="87"/>
        <v>175.53493641599999</v>
      </c>
      <c r="Q2209" s="368"/>
      <c r="R2209" s="351">
        <f t="shared" si="88"/>
        <v>92.582925216000007</v>
      </c>
      <c r="S2209" s="341"/>
      <c r="T2209" s="16"/>
      <c r="U2209" s="337"/>
      <c r="V2209" s="16"/>
    </row>
    <row r="2210" spans="4:22" ht="21">
      <c r="D2210" s="338"/>
      <c r="E2210" s="338"/>
      <c r="F2210" s="338"/>
      <c r="G2210" s="344">
        <v>0.97</v>
      </c>
      <c r="H2210" s="347">
        <f t="shared" si="83"/>
        <v>51.509676365799997</v>
      </c>
      <c r="I2210" s="368"/>
      <c r="J2210" s="348">
        <f t="shared" si="84"/>
        <v>16.4558039886</v>
      </c>
      <c r="K2210" s="368"/>
      <c r="L2210" s="352">
        <f t="shared" si="85"/>
        <v>13.871161989999999</v>
      </c>
      <c r="M2210" s="368"/>
      <c r="N2210" s="349">
        <f t="shared" si="86"/>
        <v>10.968393727999999</v>
      </c>
      <c r="O2210" s="368"/>
      <c r="P2210" s="350">
        <f t="shared" si="87"/>
        <v>177.363425337</v>
      </c>
      <c r="Q2210" s="368"/>
      <c r="R2210" s="351">
        <f t="shared" si="88"/>
        <v>93.547330686999999</v>
      </c>
      <c r="S2210" s="341"/>
      <c r="T2210" s="16"/>
      <c r="U2210" s="337"/>
      <c r="V2210" s="16"/>
    </row>
    <row r="2211" spans="4:22" ht="21">
      <c r="D2211" s="338"/>
      <c r="E2211" s="338"/>
      <c r="F2211" s="338"/>
      <c r="G2211" s="344">
        <v>0.98</v>
      </c>
      <c r="H2211" s="347">
        <f t="shared" si="83"/>
        <v>52.040703957199995</v>
      </c>
      <c r="I2211" s="368"/>
      <c r="J2211" s="348">
        <f t="shared" si="84"/>
        <v>16.6254514524</v>
      </c>
      <c r="K2211" s="368"/>
      <c r="L2211" s="352">
        <f t="shared" si="85"/>
        <v>14.014163659999999</v>
      </c>
      <c r="M2211" s="368"/>
      <c r="N2211" s="349">
        <f t="shared" si="86"/>
        <v>11.081469951999999</v>
      </c>
      <c r="O2211" s="368"/>
      <c r="P2211" s="350">
        <f t="shared" si="87"/>
        <v>179.191914258</v>
      </c>
      <c r="Q2211" s="368"/>
      <c r="R2211" s="351">
        <f t="shared" si="88"/>
        <v>94.511736158000005</v>
      </c>
      <c r="S2211" s="341"/>
      <c r="T2211" s="16"/>
      <c r="U2211" s="337"/>
      <c r="V2211" s="16"/>
    </row>
    <row r="2212" spans="4:22" ht="21">
      <c r="D2212" s="338"/>
      <c r="E2212" s="338"/>
      <c r="F2212" s="338"/>
      <c r="G2212" s="344">
        <v>0.99</v>
      </c>
      <c r="H2212" s="347">
        <f t="shared" si="83"/>
        <v>52.571731548599999</v>
      </c>
      <c r="I2212" s="368"/>
      <c r="J2212" s="348">
        <f t="shared" si="84"/>
        <v>16.795098916200001</v>
      </c>
      <c r="K2212" s="368"/>
      <c r="L2212" s="352">
        <f t="shared" si="85"/>
        <v>14.15716533</v>
      </c>
      <c r="M2212" s="368"/>
      <c r="N2212" s="349">
        <f t="shared" si="86"/>
        <v>11.194546175999999</v>
      </c>
      <c r="O2212" s="368"/>
      <c r="P2212" s="350">
        <f t="shared" si="87"/>
        <v>181.020403179</v>
      </c>
      <c r="Q2212" s="368"/>
      <c r="R2212" s="351">
        <f t="shared" si="88"/>
        <v>95.476141628999997</v>
      </c>
      <c r="S2212" s="341"/>
      <c r="T2212" s="16"/>
      <c r="U2212" s="337"/>
      <c r="V2212" s="16"/>
    </row>
    <row r="2213" spans="4:22" ht="28.8">
      <c r="D2213" s="338"/>
      <c r="E2213" s="338"/>
      <c r="F2213" s="338"/>
      <c r="G2213" s="381">
        <v>1</v>
      </c>
      <c r="H2213" s="383">
        <f t="shared" si="83"/>
        <v>53.102759139999996</v>
      </c>
      <c r="I2213" s="382"/>
      <c r="J2213" s="383">
        <f t="shared" si="84"/>
        <v>16.964746380000001</v>
      </c>
      <c r="K2213" s="382"/>
      <c r="L2213" s="383">
        <f t="shared" si="85"/>
        <v>14.300167</v>
      </c>
      <c r="M2213" s="382"/>
      <c r="N2213" s="383">
        <f t="shared" si="86"/>
        <v>11.3076224</v>
      </c>
      <c r="O2213" s="382"/>
      <c r="P2213" s="383">
        <f t="shared" si="87"/>
        <v>182.8488921</v>
      </c>
      <c r="Q2213" s="382"/>
      <c r="R2213" s="383">
        <f t="shared" si="88"/>
        <v>96.440547100000003</v>
      </c>
      <c r="S2213" s="341"/>
      <c r="T2213" s="16"/>
      <c r="U2213" s="337"/>
      <c r="V2213" s="16"/>
    </row>
    <row r="2214" spans="4:22" ht="21">
      <c r="D2214" s="338"/>
      <c r="E2214" s="338"/>
      <c r="F2214" s="338"/>
      <c r="G2214" s="344">
        <v>1.01</v>
      </c>
      <c r="H2214" s="347">
        <f t="shared" si="83"/>
        <v>53.633786731399994</v>
      </c>
      <c r="I2214" s="368"/>
      <c r="J2214" s="348">
        <f t="shared" ref="J2214:J2223" si="89">$J$2130*G2214</f>
        <v>17.173529206640001</v>
      </c>
      <c r="K2214" s="368"/>
      <c r="L2214" s="352">
        <f t="shared" ref="L2214:L2223" si="90">$L$2130*G2214</f>
        <v>14.50683896496</v>
      </c>
      <c r="M2214" s="368"/>
      <c r="N2214" s="349">
        <f t="shared" si="86"/>
        <v>11.420698624</v>
      </c>
      <c r="O2214" s="368"/>
      <c r="P2214" s="350">
        <f t="shared" si="87"/>
        <v>184.677381021</v>
      </c>
      <c r="Q2214" s="368"/>
      <c r="R2214" s="351">
        <f t="shared" si="88"/>
        <v>97.40495257100001</v>
      </c>
      <c r="S2214" s="341"/>
      <c r="T2214" s="16"/>
      <c r="U2214" s="337"/>
      <c r="V2214" s="16"/>
    </row>
    <row r="2215" spans="4:22" ht="21">
      <c r="D2215" s="338"/>
      <c r="E2215" s="338"/>
      <c r="F2215" s="338"/>
      <c r="G2215" s="344">
        <v>1.02</v>
      </c>
      <c r="H2215" s="347">
        <f t="shared" si="83"/>
        <v>54.164814322799998</v>
      </c>
      <c r="I2215" s="368"/>
      <c r="J2215" s="348">
        <f t="shared" si="89"/>
        <v>17.343564149280002</v>
      </c>
      <c r="K2215" s="368"/>
      <c r="L2215" s="352">
        <f t="shared" si="90"/>
        <v>14.650471033919999</v>
      </c>
      <c r="M2215" s="368"/>
      <c r="N2215" s="349">
        <f t="shared" si="86"/>
        <v>11.533774848</v>
      </c>
      <c r="O2215" s="368"/>
      <c r="P2215" s="350">
        <f t="shared" si="87"/>
        <v>186.505869942</v>
      </c>
      <c r="Q2215" s="368"/>
      <c r="R2215" s="351">
        <f t="shared" si="88"/>
        <v>98.369358042000002</v>
      </c>
      <c r="S2215" s="341"/>
      <c r="T2215" s="16"/>
      <c r="U2215" s="337"/>
      <c r="V2215" s="16"/>
    </row>
    <row r="2216" spans="4:22" ht="21">
      <c r="D2216" s="338"/>
      <c r="E2216" s="338"/>
      <c r="F2216" s="338"/>
      <c r="G2216" s="344">
        <v>1.03</v>
      </c>
      <c r="H2216" s="347">
        <f t="shared" si="83"/>
        <v>54.695841914199995</v>
      </c>
      <c r="I2216" s="368"/>
      <c r="J2216" s="348">
        <f t="shared" si="89"/>
        <v>17.51359909192</v>
      </c>
      <c r="K2216" s="368"/>
      <c r="L2216" s="352">
        <f t="shared" si="90"/>
        <v>14.794103102879999</v>
      </c>
      <c r="M2216" s="368"/>
      <c r="N2216" s="349">
        <f t="shared" si="86"/>
        <v>11.646851072</v>
      </c>
      <c r="O2216" s="368"/>
      <c r="P2216" s="350">
        <f t="shared" si="87"/>
        <v>188.33435886300001</v>
      </c>
      <c r="Q2216" s="368"/>
      <c r="R2216" s="351">
        <f t="shared" si="88"/>
        <v>99.333763513000008</v>
      </c>
      <c r="S2216" s="341"/>
      <c r="T2216" s="16"/>
      <c r="U2216" s="337"/>
      <c r="V2216" s="16"/>
    </row>
    <row r="2217" spans="4:22" ht="21">
      <c r="D2217" s="338"/>
      <c r="E2217" s="338"/>
      <c r="F2217" s="338"/>
      <c r="G2217" s="344">
        <v>1.04</v>
      </c>
      <c r="H2217" s="347">
        <f t="shared" si="83"/>
        <v>55.2268695056</v>
      </c>
      <c r="I2217" s="368"/>
      <c r="J2217" s="348">
        <f t="shared" si="89"/>
        <v>17.683634034560001</v>
      </c>
      <c r="K2217" s="368"/>
      <c r="L2217" s="352">
        <f t="shared" si="90"/>
        <v>14.93773517184</v>
      </c>
      <c r="M2217" s="368"/>
      <c r="N2217" s="349">
        <f t="shared" si="86"/>
        <v>11.759927296000001</v>
      </c>
      <c r="O2217" s="368"/>
      <c r="P2217" s="350">
        <f t="shared" si="87"/>
        <v>190.16284778400001</v>
      </c>
      <c r="Q2217" s="368"/>
      <c r="R2217" s="351">
        <f t="shared" si="88"/>
        <v>100.298168984</v>
      </c>
      <c r="S2217" s="341"/>
      <c r="T2217" s="16"/>
      <c r="U2217" s="337"/>
      <c r="V2217" s="16"/>
    </row>
    <row r="2218" spans="4:22" ht="21">
      <c r="D2218" s="338"/>
      <c r="E2218" s="338"/>
      <c r="F2218" s="338"/>
      <c r="G2218" s="344">
        <v>1.05</v>
      </c>
      <c r="H2218" s="347">
        <f t="shared" si="83"/>
        <v>55.757897096999997</v>
      </c>
      <c r="I2218" s="368"/>
      <c r="J2218" s="348">
        <f t="shared" si="89"/>
        <v>17.853668977200002</v>
      </c>
      <c r="K2218" s="368"/>
      <c r="L2218" s="352">
        <f t="shared" si="90"/>
        <v>15.081367240800001</v>
      </c>
      <c r="M2218" s="368"/>
      <c r="N2218" s="349">
        <f t="shared" si="86"/>
        <v>11.873003519999999</v>
      </c>
      <c r="O2218" s="368"/>
      <c r="P2218" s="350">
        <f t="shared" si="87"/>
        <v>191.99133670500001</v>
      </c>
      <c r="Q2218" s="368"/>
      <c r="R2218" s="351">
        <f t="shared" si="88"/>
        <v>101.26257445500001</v>
      </c>
      <c r="S2218" s="341"/>
      <c r="T2218" s="16"/>
      <c r="U2218" s="337"/>
      <c r="V2218" s="16"/>
    </row>
    <row r="2219" spans="4:22" ht="21">
      <c r="D2219" s="338"/>
      <c r="E2219" s="338"/>
      <c r="F2219" s="338"/>
      <c r="G2219" s="344">
        <v>1.06</v>
      </c>
      <c r="H2219" s="347">
        <f t="shared" si="83"/>
        <v>56.288924688400002</v>
      </c>
      <c r="I2219" s="368"/>
      <c r="J2219" s="348">
        <f t="shared" si="89"/>
        <v>18.023703919840003</v>
      </c>
      <c r="K2219" s="368"/>
      <c r="L2219" s="352">
        <f t="shared" si="90"/>
        <v>15.224999309759999</v>
      </c>
      <c r="M2219" s="368"/>
      <c r="N2219" s="349">
        <f t="shared" si="86"/>
        <v>11.986079744</v>
      </c>
      <c r="O2219" s="368"/>
      <c r="P2219" s="350">
        <f t="shared" si="87"/>
        <v>193.81982562600001</v>
      </c>
      <c r="Q2219" s="368"/>
      <c r="R2219" s="351">
        <f t="shared" si="88"/>
        <v>102.22697992600001</v>
      </c>
      <c r="S2219" s="341"/>
      <c r="T2219" s="16"/>
      <c r="U2219" s="337"/>
      <c r="V2219" s="16"/>
    </row>
    <row r="2220" spans="4:22" ht="21">
      <c r="D2220" s="338"/>
      <c r="E2220" s="338"/>
      <c r="F2220" s="338"/>
      <c r="G2220" s="344">
        <v>1.07</v>
      </c>
      <c r="H2220" s="347">
        <f t="shared" si="83"/>
        <v>56.819952279799999</v>
      </c>
      <c r="I2220" s="368"/>
      <c r="J2220" s="348">
        <f t="shared" si="89"/>
        <v>18.19373886248</v>
      </c>
      <c r="K2220" s="368"/>
      <c r="L2220" s="352">
        <f t="shared" si="90"/>
        <v>15.36863137872</v>
      </c>
      <c r="M2220" s="368"/>
      <c r="N2220" s="349">
        <f t="shared" si="86"/>
        <v>12.099155968</v>
      </c>
      <c r="O2220" s="368"/>
      <c r="P2220" s="350">
        <f t="shared" si="87"/>
        <v>195.64831454700001</v>
      </c>
      <c r="Q2220" s="368"/>
      <c r="R2220" s="351">
        <f t="shared" si="88"/>
        <v>103.191385397</v>
      </c>
      <c r="S2220" s="341"/>
      <c r="T2220" s="16"/>
      <c r="U2220" s="337"/>
      <c r="V2220" s="16"/>
    </row>
    <row r="2221" spans="4:22" ht="21">
      <c r="D2221" s="338"/>
      <c r="E2221" s="338"/>
      <c r="F2221" s="338"/>
      <c r="G2221" s="344">
        <v>1.08</v>
      </c>
      <c r="H2221" s="347">
        <f t="shared" si="83"/>
        <v>57.350979871199996</v>
      </c>
      <c r="I2221" s="368"/>
      <c r="J2221" s="348">
        <f t="shared" si="89"/>
        <v>18.363773805120001</v>
      </c>
      <c r="K2221" s="368"/>
      <c r="L2221" s="352">
        <f t="shared" si="90"/>
        <v>15.512263447680001</v>
      </c>
      <c r="M2221" s="368"/>
      <c r="N2221" s="349">
        <f t="shared" si="86"/>
        <v>12.212232192</v>
      </c>
      <c r="O2221" s="368"/>
      <c r="P2221" s="350">
        <f t="shared" si="87"/>
        <v>197.47680346800001</v>
      </c>
      <c r="Q2221" s="368"/>
      <c r="R2221" s="351">
        <f t="shared" si="88"/>
        <v>104.15579086800001</v>
      </c>
      <c r="S2221" s="341"/>
      <c r="T2221" s="16"/>
      <c r="U2221" s="337"/>
      <c r="V2221" s="16"/>
    </row>
    <row r="2222" spans="4:22" ht="21">
      <c r="D2222" s="338"/>
      <c r="E2222" s="338"/>
      <c r="F2222" s="338"/>
      <c r="G2222" s="344">
        <v>1.0900000000000001</v>
      </c>
      <c r="H2222" s="347">
        <f t="shared" si="83"/>
        <v>57.882007462600001</v>
      </c>
      <c r="I2222" s="368"/>
      <c r="J2222" s="348">
        <f t="shared" si="89"/>
        <v>18.533808747760002</v>
      </c>
      <c r="K2222" s="368"/>
      <c r="L2222" s="352">
        <f t="shared" si="90"/>
        <v>15.655895516640001</v>
      </c>
      <c r="M2222" s="368"/>
      <c r="N2222" s="349">
        <f t="shared" si="86"/>
        <v>12.325308416</v>
      </c>
      <c r="O2222" s="368"/>
      <c r="P2222" s="350">
        <f t="shared" si="87"/>
        <v>199.30529238900002</v>
      </c>
      <c r="Q2222" s="368"/>
      <c r="R2222" s="351">
        <f t="shared" si="88"/>
        <v>105.12019633900002</v>
      </c>
      <c r="S2222" s="341"/>
      <c r="T2222" s="16"/>
      <c r="U2222" s="337"/>
      <c r="V2222" s="16"/>
    </row>
    <row r="2223" spans="4:22" ht="21">
      <c r="D2223" s="338"/>
      <c r="E2223" s="338"/>
      <c r="F2223" s="338"/>
      <c r="G2223" s="344">
        <v>1.1000000000000001</v>
      </c>
      <c r="H2223" s="347">
        <f t="shared" si="83"/>
        <v>58.413035053999998</v>
      </c>
      <c r="I2223" s="368"/>
      <c r="J2223" s="348">
        <f t="shared" si="89"/>
        <v>18.703843690400003</v>
      </c>
      <c r="K2223" s="368"/>
      <c r="L2223" s="352">
        <f t="shared" si="90"/>
        <v>15.7995275856</v>
      </c>
      <c r="M2223" s="368"/>
      <c r="N2223" s="349">
        <f t="shared" si="86"/>
        <v>12.438384640000001</v>
      </c>
      <c r="O2223" s="368"/>
      <c r="P2223" s="350">
        <f t="shared" si="87"/>
        <v>201.13378131000002</v>
      </c>
      <c r="Q2223" s="368"/>
      <c r="R2223" s="351">
        <f t="shared" si="88"/>
        <v>106.08460181000001</v>
      </c>
      <c r="S2223" s="341"/>
      <c r="T2223" s="16"/>
      <c r="U2223" s="337"/>
      <c r="V2223" s="16"/>
    </row>
    <row r="2224" spans="4:22">
      <c r="D2224" s="338"/>
      <c r="E2224" s="338"/>
      <c r="F2224" s="338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</row>
    <row r="2225" spans="4:22">
      <c r="D2225" s="338"/>
      <c r="E2225" s="338"/>
      <c r="F2225" s="338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</row>
    <row r="2226" spans="4:22">
      <c r="D2226" s="338"/>
      <c r="E2226" s="338"/>
      <c r="F2226" s="338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</row>
    <row r="2229" spans="4:22" ht="15" thickBot="1">
      <c r="D2229" s="16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229"/>
      <c r="U2229" s="16"/>
      <c r="V2229" s="16"/>
    </row>
    <row r="2230" spans="4:22">
      <c r="D2230" s="16"/>
      <c r="E2230" s="84"/>
      <c r="F2230" s="85"/>
      <c r="G2230" s="197"/>
      <c r="H2230" s="85"/>
      <c r="I2230" s="197"/>
      <c r="J2230" s="85"/>
      <c r="K2230" s="197"/>
      <c r="L2230" s="85"/>
      <c r="M2230" s="197"/>
      <c r="N2230" s="85"/>
      <c r="O2230" s="197"/>
      <c r="P2230" s="85"/>
      <c r="Q2230" s="197"/>
      <c r="R2230" s="85"/>
      <c r="S2230" s="85"/>
      <c r="T2230" s="85"/>
      <c r="U2230" s="106"/>
      <c r="V2230" s="16"/>
    </row>
    <row r="2231" spans="4:22">
      <c r="D2231" s="16"/>
      <c r="E2231" s="86"/>
      <c r="F2231" s="1"/>
      <c r="H2231" s="1"/>
      <c r="J2231" s="1"/>
      <c r="L2231" s="1"/>
      <c r="N2231" s="1"/>
      <c r="P2231" s="1"/>
      <c r="R2231" s="1"/>
      <c r="T2231" s="1"/>
      <c r="U2231" s="107"/>
      <c r="V2231" s="16"/>
    </row>
    <row r="2232" spans="4:22" ht="34.799999999999997">
      <c r="D2232" s="16"/>
      <c r="E2232" s="86"/>
      <c r="F2232" s="1"/>
      <c r="H2232" s="328" t="s">
        <v>9</v>
      </c>
      <c r="I2232" s="328"/>
      <c r="J2232" s="328"/>
      <c r="K2232" s="328"/>
      <c r="L2232" s="328"/>
      <c r="M2232" s="328"/>
      <c r="N2232" s="328"/>
      <c r="O2232" s="328"/>
      <c r="P2232" s="328"/>
      <c r="Q2232" s="328"/>
      <c r="R2232" s="328"/>
      <c r="S2232" s="328"/>
      <c r="T2232" s="328"/>
      <c r="U2232" s="107"/>
      <c r="V2232" s="16"/>
    </row>
    <row r="2233" spans="4:22">
      <c r="D2233" s="16"/>
      <c r="E2233" s="86"/>
      <c r="F2233" s="1"/>
      <c r="H2233" s="1"/>
      <c r="J2233" s="1"/>
      <c r="L2233" s="1"/>
      <c r="N2233" s="1"/>
      <c r="P2233" s="1"/>
      <c r="R2233" s="1"/>
      <c r="T2233" s="1"/>
      <c r="U2233" s="107"/>
      <c r="V2233" s="16"/>
    </row>
    <row r="2234" spans="4:22">
      <c r="D2234" s="16"/>
      <c r="E2234" s="86"/>
      <c r="F2234" s="253" t="s">
        <v>10</v>
      </c>
      <c r="G2234" s="194"/>
      <c r="H2234" s="239" t="s">
        <v>3</v>
      </c>
      <c r="I2234" s="179"/>
      <c r="J2234" s="94" t="s">
        <v>11</v>
      </c>
      <c r="K2234" s="179"/>
      <c r="L2234" s="31" t="s">
        <v>12</v>
      </c>
      <c r="M2234" s="179"/>
      <c r="N2234" s="32" t="s">
        <v>13</v>
      </c>
      <c r="O2234" s="179"/>
      <c r="P2234" s="238" t="s">
        <v>14</v>
      </c>
      <c r="Q2234" s="179"/>
      <c r="R2234" s="99" t="s">
        <v>15</v>
      </c>
      <c r="S2234" s="29"/>
      <c r="T2234" s="56" t="s">
        <v>16</v>
      </c>
      <c r="U2234" s="107"/>
      <c r="V2234" s="16"/>
    </row>
    <row r="2235" spans="4:22">
      <c r="D2235" s="16"/>
      <c r="E2235" s="86"/>
      <c r="F2235" s="252">
        <v>45586</v>
      </c>
      <c r="G2235" s="244"/>
      <c r="H2235" s="297">
        <v>9592.5</v>
      </c>
      <c r="I2235" s="246"/>
      <c r="J2235" s="297">
        <v>3123</v>
      </c>
      <c r="K2235" s="246"/>
      <c r="L2235" s="297">
        <v>2582.5</v>
      </c>
      <c r="M2235" s="246"/>
      <c r="N2235" s="297">
        <v>2035</v>
      </c>
      <c r="O2235" s="246"/>
      <c r="P2235" s="297">
        <v>31395</v>
      </c>
      <c r="Q2235" s="246"/>
      <c r="R2235" s="297">
        <v>16715</v>
      </c>
      <c r="S2235" s="298"/>
      <c r="T2235" s="326">
        <v>5.6672000000000002</v>
      </c>
      <c r="U2235" s="107"/>
      <c r="V2235" s="16"/>
    </row>
    <row r="2236" spans="4:22">
      <c r="D2236" s="16"/>
      <c r="E2236" s="86"/>
      <c r="F2236" s="250">
        <f>F2235+1</f>
        <v>45587</v>
      </c>
      <c r="G2236" s="244"/>
      <c r="H2236" s="297">
        <v>9490.5</v>
      </c>
      <c r="I2236" s="246"/>
      <c r="J2236" s="297">
        <v>3152</v>
      </c>
      <c r="K2236" s="246"/>
      <c r="L2236" s="297">
        <v>2609</v>
      </c>
      <c r="M2236" s="246"/>
      <c r="N2236" s="297">
        <v>2051</v>
      </c>
      <c r="O2236" s="246"/>
      <c r="P2236" s="297">
        <v>30895</v>
      </c>
      <c r="Q2236" s="246"/>
      <c r="R2236" s="297">
        <v>16310</v>
      </c>
      <c r="S2236" s="246"/>
      <c r="T2236" s="325">
        <v>5.7068000000000003</v>
      </c>
      <c r="U2236" s="107"/>
      <c r="V2236" s="16"/>
    </row>
    <row r="2237" spans="4:22">
      <c r="D2237" s="16"/>
      <c r="E2237" s="86"/>
      <c r="F2237" s="250">
        <f>F2236+1</f>
        <v>45588</v>
      </c>
      <c r="G2237" s="244"/>
      <c r="H2237" s="248">
        <v>9364</v>
      </c>
      <c r="I2237" s="246"/>
      <c r="J2237" s="248">
        <v>3165.5</v>
      </c>
      <c r="K2237" s="246"/>
      <c r="L2237" s="248">
        <v>2625</v>
      </c>
      <c r="M2237" s="246"/>
      <c r="N2237" s="248">
        <v>2019</v>
      </c>
      <c r="O2237" s="246"/>
      <c r="P2237" s="248">
        <v>31000</v>
      </c>
      <c r="Q2237" s="246"/>
      <c r="R2237" s="248">
        <v>15860</v>
      </c>
      <c r="S2237" s="246"/>
      <c r="T2237" s="325">
        <v>5.6958000000000002</v>
      </c>
      <c r="U2237" s="107"/>
      <c r="V2237" s="16"/>
    </row>
    <row r="2238" spans="4:22">
      <c r="D2238" s="16"/>
      <c r="E2238" s="86"/>
      <c r="F2238" s="250">
        <f>F2237+1</f>
        <v>45589</v>
      </c>
      <c r="G2238" s="195"/>
      <c r="H2238" s="248">
        <v>9413</v>
      </c>
      <c r="I2238" s="246"/>
      <c r="J2238" s="248">
        <v>3237.5</v>
      </c>
      <c r="K2238" s="246"/>
      <c r="L2238" s="248">
        <v>2643</v>
      </c>
      <c r="M2238" s="246"/>
      <c r="N2238" s="248">
        <v>2039</v>
      </c>
      <c r="O2238" s="246"/>
      <c r="P2238" s="248">
        <v>31250</v>
      </c>
      <c r="Q2238" s="246"/>
      <c r="R2238" s="248">
        <v>16035</v>
      </c>
      <c r="S2238" s="246"/>
      <c r="T2238" s="325">
        <v>5.7149000000000001</v>
      </c>
      <c r="U2238" s="107"/>
      <c r="V2238" s="16"/>
    </row>
    <row r="2239" spans="4:22">
      <c r="D2239" s="16"/>
      <c r="E2239" s="86"/>
      <c r="F2239" s="251">
        <f>F2238+1</f>
        <v>45590</v>
      </c>
      <c r="G2239" s="195"/>
      <c r="H2239" s="297">
        <v>9385</v>
      </c>
      <c r="I2239" s="246"/>
      <c r="J2239" s="297">
        <v>3078</v>
      </c>
      <c r="K2239" s="246"/>
      <c r="L2239" s="297">
        <v>2600.5</v>
      </c>
      <c r="M2239" s="246"/>
      <c r="N2239" s="297">
        <v>2021</v>
      </c>
      <c r="O2239" s="246"/>
      <c r="P2239" s="297">
        <v>31175</v>
      </c>
      <c r="Q2239" s="246"/>
      <c r="R2239" s="297">
        <v>15920</v>
      </c>
      <c r="S2239" s="298"/>
      <c r="T2239" s="326">
        <v>5.7087000000000003</v>
      </c>
      <c r="U2239" s="107"/>
      <c r="V2239" s="16"/>
    </row>
    <row r="2240" spans="4:22">
      <c r="D2240" s="16"/>
      <c r="E2240" s="86"/>
      <c r="F2240" s="1"/>
      <c r="H2240" s="353"/>
      <c r="J2240" s="353"/>
      <c r="L2240" s="353"/>
      <c r="N2240" s="353"/>
      <c r="P2240" s="353"/>
      <c r="R2240" s="353"/>
      <c r="S2240" s="268"/>
      <c r="T2240" s="362"/>
      <c r="U2240" s="107"/>
      <c r="V2240" s="16"/>
    </row>
    <row r="2241" spans="4:22">
      <c r="D2241" s="16"/>
      <c r="E2241" s="86"/>
      <c r="F2241" s="236" t="s">
        <v>17</v>
      </c>
      <c r="G2241" s="263"/>
      <c r="H2241" s="331">
        <f>AVERAGE(H2235:H2239)</f>
        <v>9449</v>
      </c>
      <c r="I2241" s="332"/>
      <c r="J2241" s="331">
        <f>AVERAGE(J2235:J2239)</f>
        <v>3151.2</v>
      </c>
      <c r="K2241" s="332"/>
      <c r="L2241" s="331">
        <f>AVERAGE(L2235:L2239)</f>
        <v>2612</v>
      </c>
      <c r="M2241" s="332"/>
      <c r="N2241" s="331">
        <f>AVERAGE(N2235:N2239)</f>
        <v>2033</v>
      </c>
      <c r="O2241" s="332"/>
      <c r="P2241" s="331">
        <f>AVERAGE(P2235:P2239)</f>
        <v>31143</v>
      </c>
      <c r="Q2241" s="332"/>
      <c r="R2241" s="331">
        <f>AVERAGE(R2235:R2239)</f>
        <v>16168</v>
      </c>
      <c r="S2241" s="333"/>
      <c r="T2241" s="334">
        <f>AVERAGE(T2235:T2239)</f>
        <v>5.6986800000000004</v>
      </c>
      <c r="U2241" s="107"/>
      <c r="V2241" s="16"/>
    </row>
    <row r="2242" spans="4:22">
      <c r="D2242" s="16"/>
      <c r="E2242" s="86"/>
      <c r="F2242" s="21"/>
      <c r="G2242" s="194"/>
      <c r="H2242" s="354"/>
      <c r="I2242" s="214"/>
      <c r="J2242" s="354"/>
      <c r="K2242" s="214"/>
      <c r="L2242" s="354"/>
      <c r="M2242" s="214"/>
      <c r="N2242" s="354"/>
      <c r="O2242" s="214"/>
      <c r="P2242" s="354"/>
      <c r="Q2242" s="214"/>
      <c r="R2242" s="354"/>
      <c r="S2242" s="269"/>
      <c r="T2242" s="355"/>
      <c r="U2242" s="107"/>
      <c r="V2242" s="16"/>
    </row>
    <row r="2243" spans="4:22" ht="15.6">
      <c r="D2243" s="16"/>
      <c r="E2243" s="86"/>
      <c r="F2243" s="237" t="s">
        <v>18</v>
      </c>
      <c r="G2243" s="202"/>
      <c r="H2243" s="235">
        <f>H2241*$T$2241*0.001</f>
        <v>53.846827320000003</v>
      </c>
      <c r="I2243" s="216"/>
      <c r="J2243" s="235">
        <f>J2241*$T$2241*0.001</f>
        <v>17.957680415999999</v>
      </c>
      <c r="K2243" s="216"/>
      <c r="L2243" s="235">
        <f>L2241*$T$2241*0.001</f>
        <v>14.884952160000001</v>
      </c>
      <c r="M2243" s="216"/>
      <c r="N2243" s="235">
        <f>N2241*$T$2241*0.001</f>
        <v>11.585416440000001</v>
      </c>
      <c r="O2243" s="216"/>
      <c r="P2243" s="235">
        <f>P2241*$T$2241*0.001</f>
        <v>177.47399124</v>
      </c>
      <c r="Q2243" s="216"/>
      <c r="R2243" s="235">
        <f>R2241*$T$2241*0.001</f>
        <v>92.136258240000018</v>
      </c>
      <c r="S2243" s="269"/>
      <c r="T2243" s="363"/>
      <c r="U2243" s="107"/>
      <c r="V2243" s="16"/>
    </row>
    <row r="2244" spans="4:22">
      <c r="D2244" s="16"/>
      <c r="E2244" s="86"/>
      <c r="F2244" s="21"/>
      <c r="G2244" s="312"/>
      <c r="H2244" s="355"/>
      <c r="I2244" s="264"/>
      <c r="J2244" s="355"/>
      <c r="K2244" s="264"/>
      <c r="L2244" s="355"/>
      <c r="M2244" s="264"/>
      <c r="N2244" s="355"/>
      <c r="O2244" s="264"/>
      <c r="P2244" s="355"/>
      <c r="Q2244" s="264"/>
      <c r="R2244" s="355"/>
      <c r="S2244" s="269"/>
      <c r="T2244" s="364"/>
      <c r="U2244" s="107"/>
      <c r="V2244" s="16"/>
    </row>
    <row r="2245" spans="4:22">
      <c r="D2245" s="16"/>
      <c r="E2245" s="86"/>
      <c r="F2245" s="256" t="s">
        <v>19</v>
      </c>
      <c r="G2245" s="311"/>
      <c r="H2245" s="257">
        <f>H2179</f>
        <v>53.344635947999997</v>
      </c>
      <c r="I2245" s="265"/>
      <c r="J2245" s="257">
        <f>J2179</f>
        <v>17.165235804000002</v>
      </c>
      <c r="K2245" s="265"/>
      <c r="L2245" s="257">
        <f>L2179</f>
        <v>14.361366156000001</v>
      </c>
      <c r="M2245" s="265"/>
      <c r="N2245" s="257">
        <f>N2179</f>
        <v>11.456471414000001</v>
      </c>
      <c r="O2245" s="265"/>
      <c r="P2245" s="257">
        <f>P2179</f>
        <v>180.27617612</v>
      </c>
      <c r="Q2245" s="265"/>
      <c r="R2245" s="257">
        <f>R2179</f>
        <v>95.934332280000007</v>
      </c>
      <c r="S2245" s="361">
        <f>U2206</f>
        <v>0</v>
      </c>
      <c r="T2245" s="257">
        <f>T2177</f>
        <v>5.6438600000000001</v>
      </c>
      <c r="U2245" s="107"/>
      <c r="V2245" s="16"/>
    </row>
    <row r="2246" spans="4:22" ht="15" thickBot="1">
      <c r="D2246" s="16"/>
      <c r="E2246" s="86"/>
      <c r="F2246" s="21"/>
      <c r="G2246" s="194"/>
      <c r="H2246" s="355"/>
      <c r="I2246" s="264"/>
      <c r="J2246" s="355"/>
      <c r="K2246" s="264"/>
      <c r="L2246" s="355"/>
      <c r="M2246" s="264"/>
      <c r="N2246" s="355"/>
      <c r="O2246" s="264"/>
      <c r="P2246" s="355"/>
      <c r="Q2246" s="264"/>
      <c r="R2246" s="355"/>
      <c r="S2246" s="270"/>
      <c r="T2246" s="355"/>
      <c r="U2246" s="107"/>
      <c r="V2246" s="16"/>
    </row>
    <row r="2247" spans="4:22" ht="15" thickBot="1">
      <c r="D2247" s="16"/>
      <c r="E2247" s="86"/>
      <c r="F2247" s="259" t="s">
        <v>44</v>
      </c>
      <c r="G2247" s="194"/>
      <c r="H2247" s="356">
        <f>(H2179-H2181)/H2181</f>
        <v>4.5548821175622383E-3</v>
      </c>
      <c r="I2247" s="321"/>
      <c r="J2247" s="356">
        <f>(J2179-J2181)/J2181</f>
        <v>1.1818003022807382E-2</v>
      </c>
      <c r="K2247" s="321"/>
      <c r="L2247" s="356">
        <f>(L2179-L2181)/L2181</f>
        <v>4.2796112800641212E-3</v>
      </c>
      <c r="M2247" s="321"/>
      <c r="N2247" s="356">
        <f>(N2179-N2181)/N2181</f>
        <v>1.3163599626390195E-2</v>
      </c>
      <c r="O2247" s="321"/>
      <c r="P2247" s="356">
        <f>(P2179-P2181)/P2181</f>
        <v>-1.4070175380625115E-2</v>
      </c>
      <c r="Q2247" s="321"/>
      <c r="R2247" s="356">
        <f>(R2179-R2181)/R2181</f>
        <v>-5.2489832878602231E-3</v>
      </c>
      <c r="S2247" s="322"/>
      <c r="T2247" s="356">
        <f>(T2177-T2181)/T2181</f>
        <v>2.219767083838951E-2</v>
      </c>
      <c r="U2247" s="107"/>
      <c r="V2247" s="16"/>
    </row>
    <row r="2248" spans="4:22" ht="15" thickBot="1">
      <c r="D2248" s="16"/>
      <c r="E2248" s="86"/>
      <c r="F2248" s="29"/>
      <c r="G2248" s="179"/>
      <c r="H2248" s="357"/>
      <c r="I2248" s="217"/>
      <c r="J2248" s="357"/>
      <c r="K2248" s="217"/>
      <c r="L2248" s="357"/>
      <c r="M2248" s="217"/>
      <c r="N2248" s="357"/>
      <c r="O2248" s="217"/>
      <c r="P2248" s="357"/>
      <c r="Q2248" s="217"/>
      <c r="R2248" s="357"/>
      <c r="S2248" s="271"/>
      <c r="T2248" s="357"/>
      <c r="U2248" s="107"/>
      <c r="V2248" s="16"/>
    </row>
    <row r="2249" spans="4:22" ht="15" thickBot="1">
      <c r="D2249" s="16"/>
      <c r="E2249" s="86"/>
      <c r="F2249" s="176" t="s">
        <v>26</v>
      </c>
      <c r="G2249" s="179"/>
      <c r="H2249" s="358">
        <f>(H2243-H2245)/H2245</f>
        <v>9.4140931524875088E-3</v>
      </c>
      <c r="I2249" s="188"/>
      <c r="J2249" s="358">
        <f>(J2243-J2245)/J2245</f>
        <v>4.6165670023323203E-2</v>
      </c>
      <c r="K2249" s="188"/>
      <c r="L2249" s="358">
        <f>(L2243-L2245)/L2245</f>
        <v>3.6457952419885378E-2</v>
      </c>
      <c r="M2249" s="188"/>
      <c r="N2249" s="358">
        <f>(N2243-N2245)/N2245</f>
        <v>1.1255213000612671E-2</v>
      </c>
      <c r="O2249" s="188"/>
      <c r="P2249" s="358">
        <f>(P2243-P2245)/P2245</f>
        <v>-1.5543844673822775E-2</v>
      </c>
      <c r="Q2249" s="188"/>
      <c r="R2249" s="358">
        <f>(R2243-R2245)/R2245</f>
        <v>-3.9590352585294385E-2</v>
      </c>
      <c r="S2249" s="272"/>
      <c r="T2249" s="358">
        <f>(T2241-T2245)/T2245</f>
        <v>9.7132104623432036E-3</v>
      </c>
      <c r="U2249" s="107"/>
      <c r="V2249" s="16"/>
    </row>
    <row r="2250" spans="4:22" ht="15" thickBot="1">
      <c r="D2250" s="16"/>
      <c r="E2250" s="86"/>
      <c r="F2250" s="1"/>
      <c r="H2250" s="359"/>
      <c r="I2250" s="215"/>
      <c r="J2250" s="359"/>
      <c r="K2250" s="215"/>
      <c r="L2250" s="359"/>
      <c r="M2250" s="215"/>
      <c r="N2250" s="359"/>
      <c r="O2250" s="215"/>
      <c r="P2250" s="359"/>
      <c r="Q2250" s="215"/>
      <c r="R2250" s="359"/>
      <c r="S2250" s="271"/>
      <c r="T2250" s="359"/>
      <c r="U2250" s="107"/>
      <c r="V2250" s="16"/>
    </row>
    <row r="2251" spans="4:22" ht="21.6" thickBot="1">
      <c r="D2251" s="230"/>
      <c r="E2251" s="183"/>
      <c r="F2251" s="184" t="s">
        <v>40</v>
      </c>
      <c r="G2251" s="182"/>
      <c r="H2251" s="360">
        <f>H2243-H2245</f>
        <v>0.50219137200000574</v>
      </c>
      <c r="I2251" s="306"/>
      <c r="J2251" s="360">
        <f>J2243-J2245</f>
        <v>0.79244461199999705</v>
      </c>
      <c r="K2251" s="306"/>
      <c r="L2251" s="360">
        <f>L2243-L2245</f>
        <v>0.52358600400000022</v>
      </c>
      <c r="M2251" s="306"/>
      <c r="N2251" s="360">
        <f>N2243-N2245</f>
        <v>0.12894502600000024</v>
      </c>
      <c r="O2251" s="306"/>
      <c r="P2251" s="360">
        <f>P2243-P2245</f>
        <v>-2.8021848799999987</v>
      </c>
      <c r="Q2251" s="306"/>
      <c r="R2251" s="360">
        <f>R2243-R2245</f>
        <v>-3.7980740399999888</v>
      </c>
      <c r="S2251" s="307"/>
      <c r="T2251" s="360">
        <f>T2241-T2245</f>
        <v>5.4820000000000313E-2</v>
      </c>
      <c r="U2251" s="186"/>
      <c r="V2251" s="230"/>
    </row>
    <row r="2252" spans="4:22">
      <c r="D2252" s="16"/>
      <c r="E2252" s="86"/>
      <c r="F2252" s="179"/>
      <c r="H2252" s="180"/>
      <c r="I2252" s="180"/>
      <c r="J2252" s="180"/>
      <c r="K2252" s="180"/>
      <c r="L2252" s="180"/>
      <c r="M2252" s="180"/>
      <c r="N2252" s="180"/>
      <c r="O2252" s="180"/>
      <c r="P2252" s="180"/>
      <c r="Q2252" s="180"/>
      <c r="R2252" s="180"/>
      <c r="S2252" s="274"/>
      <c r="T2252" s="180"/>
      <c r="U2252" s="107"/>
      <c r="V2252" s="16"/>
    </row>
    <row r="2253" spans="4:22">
      <c r="D2253" s="16"/>
      <c r="E2253" s="86"/>
      <c r="F2253" s="29"/>
      <c r="H2253" s="323"/>
      <c r="I2253" s="180"/>
      <c r="J2253" s="159"/>
      <c r="K2253" s="180"/>
      <c r="L2253" s="159"/>
      <c r="M2253" s="180"/>
      <c r="N2253" s="159"/>
      <c r="O2253" s="180"/>
      <c r="P2253" s="159"/>
      <c r="Q2253" s="180"/>
      <c r="R2253" s="159"/>
      <c r="S2253" s="159"/>
      <c r="T2253" s="159"/>
      <c r="U2253" s="107"/>
      <c r="V2253" s="16"/>
    </row>
    <row r="2254" spans="4:22" ht="18">
      <c r="D2254" s="16"/>
      <c r="E2254" s="134"/>
      <c r="F2254" s="275" t="s">
        <v>36</v>
      </c>
      <c r="G2254" s="276"/>
      <c r="H2254" s="384">
        <f>AVERAGE(H2171:H2175,H2235:H2240,H2107:H2111,H2044:H2047)</f>
        <v>9567.71052631579</v>
      </c>
      <c r="I2254" s="384"/>
      <c r="J2254" s="384">
        <f>AVERAGE(J2171:J2175,J2235:J2240,J2107:J2111,J2044:J2047)</f>
        <v>3097.1052631578946</v>
      </c>
      <c r="K2254" s="384"/>
      <c r="L2254" s="384">
        <f>AVERAGE(L2171:L2175,L2235:L2240,L2107:L2111,L2044:L2047)</f>
        <v>2594.4736842105262</v>
      </c>
      <c r="M2254" s="384" t="e">
        <f>AVERAGE(O2199:O2203,M2235:M2239)</f>
        <v>#DIV/0!</v>
      </c>
      <c r="N2254" s="384">
        <f>AVERAGE(N2171:N2175,N2235:N2240,N2107:N2111,N2044:N2047)</f>
        <v>2048.4210526315787</v>
      </c>
      <c r="O2254" s="384" t="e">
        <f>AVERAGE(O2172:O2175,O2235:O2240)</f>
        <v>#DIV/0!</v>
      </c>
      <c r="P2254" s="384">
        <f>AVERAGE(P2171:P2175,P2235:P2240,P2107:P2111,P2044:P2047)</f>
        <v>32444.736842105263</v>
      </c>
      <c r="Q2254" s="384" t="e">
        <f>AVERAGE(S2199:S2203,Q2235:Q2239)</f>
        <v>#DIV/0!</v>
      </c>
      <c r="R2254" s="384">
        <f>AVERAGE(R2171:R2175,R2235:R2240,R2107:R2111,R2044:R2047)</f>
        <v>17038.684210526317</v>
      </c>
      <c r="S2254" s="387" t="e">
        <f>AVERAGE(U2199:U2203,S2235:S2239)</f>
        <v>#DIV/0!</v>
      </c>
      <c r="T2254" s="386">
        <f>AVERAGE(T2171:T2175,T2235:T2240,T2107:T2111,T2044:T2047)</f>
        <v>5.5860473684210525</v>
      </c>
      <c r="U2254" s="135"/>
      <c r="V2254" s="16"/>
    </row>
    <row r="2255" spans="4:22">
      <c r="D2255" s="16"/>
      <c r="E2255" s="1"/>
      <c r="F2255" s="1"/>
      <c r="H2255" s="329"/>
      <c r="I2255" s="139"/>
      <c r="J2255" s="329"/>
      <c r="K2255" s="139"/>
      <c r="L2255" s="329"/>
      <c r="M2255" s="139"/>
      <c r="N2255" s="329"/>
      <c r="O2255" s="139"/>
      <c r="P2255" s="329"/>
      <c r="Q2255" s="139"/>
      <c r="R2255" s="329"/>
      <c r="S2255" s="329"/>
      <c r="T2255" s="329"/>
      <c r="U2255" s="1"/>
      <c r="V2255" s="16"/>
    </row>
    <row r="2256" spans="4:22" ht="15" thickBot="1">
      <c r="D2256" s="16"/>
      <c r="T2256" s="174"/>
      <c r="V2256" s="16"/>
    </row>
    <row r="2257" spans="4:22" ht="15" thickBot="1">
      <c r="D2257" s="16"/>
      <c r="F2257" s="280" t="s">
        <v>42</v>
      </c>
      <c r="G2257" s="281"/>
      <c r="H2257" s="281" t="s">
        <v>3</v>
      </c>
      <c r="I2257" s="281"/>
      <c r="J2257" s="281" t="s">
        <v>11</v>
      </c>
      <c r="K2257" s="281"/>
      <c r="L2257" s="281" t="s">
        <v>12</v>
      </c>
      <c r="M2257" s="281"/>
      <c r="N2257" s="281" t="s">
        <v>13</v>
      </c>
      <c r="O2257" s="281"/>
      <c r="P2257" s="281" t="s">
        <v>14</v>
      </c>
      <c r="Q2257" s="281"/>
      <c r="R2257" s="281" t="s">
        <v>15</v>
      </c>
      <c r="S2257" s="281"/>
      <c r="T2257" s="282" t="s">
        <v>16</v>
      </c>
      <c r="V2257" s="16"/>
    </row>
    <row r="2258" spans="4:22">
      <c r="D2258" s="16"/>
      <c r="E2258" s="1"/>
      <c r="F2258" s="283" t="s">
        <v>19</v>
      </c>
      <c r="G2258" s="284"/>
      <c r="H2258" s="285">
        <f t="shared" ref="H2258:T2258" si="91">H2245</f>
        <v>53.344635947999997</v>
      </c>
      <c r="I2258" s="285">
        <f t="shared" si="91"/>
        <v>0</v>
      </c>
      <c r="J2258" s="285">
        <f t="shared" si="91"/>
        <v>17.165235804000002</v>
      </c>
      <c r="K2258" s="285">
        <f t="shared" si="91"/>
        <v>0</v>
      </c>
      <c r="L2258" s="285">
        <f t="shared" si="91"/>
        <v>14.361366156000001</v>
      </c>
      <c r="M2258" s="285">
        <f t="shared" si="91"/>
        <v>0</v>
      </c>
      <c r="N2258" s="285">
        <f t="shared" si="91"/>
        <v>11.456471414000001</v>
      </c>
      <c r="O2258" s="285">
        <f t="shared" si="91"/>
        <v>0</v>
      </c>
      <c r="P2258" s="285">
        <f t="shared" si="91"/>
        <v>180.27617612</v>
      </c>
      <c r="Q2258" s="285">
        <f t="shared" si="91"/>
        <v>0</v>
      </c>
      <c r="R2258" s="285">
        <f t="shared" si="91"/>
        <v>95.934332280000007</v>
      </c>
      <c r="S2258" s="285">
        <f t="shared" si="91"/>
        <v>0</v>
      </c>
      <c r="T2258" s="310">
        <f t="shared" si="91"/>
        <v>5.6438600000000001</v>
      </c>
      <c r="U2258" s="1"/>
      <c r="V2258" s="16"/>
    </row>
    <row r="2259" spans="4:22" ht="15.6">
      <c r="D2259" s="16"/>
      <c r="E2259" s="1"/>
      <c r="F2259" s="288" t="s">
        <v>41</v>
      </c>
      <c r="G2259" s="289"/>
      <c r="H2259" s="290">
        <f>H2243</f>
        <v>53.846827320000003</v>
      </c>
      <c r="I2259" s="290">
        <f t="shared" ref="I2259:S2259" si="92">I2243</f>
        <v>0</v>
      </c>
      <c r="J2259" s="290">
        <f t="shared" si="92"/>
        <v>17.957680415999999</v>
      </c>
      <c r="K2259" s="290">
        <f t="shared" si="92"/>
        <v>0</v>
      </c>
      <c r="L2259" s="290">
        <f t="shared" si="92"/>
        <v>14.884952160000001</v>
      </c>
      <c r="M2259" s="290">
        <f t="shared" si="92"/>
        <v>0</v>
      </c>
      <c r="N2259" s="290">
        <f t="shared" si="92"/>
        <v>11.585416440000001</v>
      </c>
      <c r="O2259" s="290">
        <f t="shared" si="92"/>
        <v>0</v>
      </c>
      <c r="P2259" s="290">
        <f t="shared" si="92"/>
        <v>177.47399124</v>
      </c>
      <c r="Q2259" s="290">
        <f t="shared" si="92"/>
        <v>0</v>
      </c>
      <c r="R2259" s="290">
        <f t="shared" si="92"/>
        <v>92.136258240000018</v>
      </c>
      <c r="S2259" s="290">
        <f t="shared" si="92"/>
        <v>0</v>
      </c>
      <c r="T2259" s="309">
        <f>T2241</f>
        <v>5.6986800000000004</v>
      </c>
      <c r="U2259" s="1"/>
      <c r="V2259" s="16"/>
    </row>
    <row r="2260" spans="4:22" ht="21">
      <c r="D2260" s="16"/>
      <c r="F2260" s="201" t="s">
        <v>45</v>
      </c>
      <c r="G2260" s="201"/>
      <c r="H2260" s="385">
        <f>H2259-H2258</f>
        <v>0.50219137200000574</v>
      </c>
      <c r="I2260" s="187"/>
      <c r="J2260" s="385">
        <f>J2259-J2258</f>
        <v>0.79244461199999705</v>
      </c>
      <c r="K2260" s="385"/>
      <c r="L2260" s="385">
        <f>L2259-L2258</f>
        <v>0.52358600400000022</v>
      </c>
      <c r="M2260" s="385"/>
      <c r="N2260" s="385">
        <f>N2259-N2258</f>
        <v>0.12894502600000024</v>
      </c>
      <c r="O2260" s="385"/>
      <c r="P2260" s="385">
        <f>P2259-P2258</f>
        <v>-2.8021848799999987</v>
      </c>
      <c r="Q2260" s="385"/>
      <c r="R2260" s="385">
        <f>R2259-R2258</f>
        <v>-3.7980740399999888</v>
      </c>
      <c r="S2260" s="385"/>
      <c r="T2260" s="385">
        <f>T2259-T2258</f>
        <v>5.4820000000000313E-2</v>
      </c>
      <c r="V2260" s="16"/>
    </row>
    <row r="2261" spans="4:22" ht="21">
      <c r="D2261" s="16"/>
      <c r="F2261" s="201"/>
      <c r="G2261" s="201"/>
      <c r="H2261" s="187"/>
      <c r="I2261" s="187"/>
      <c r="J2261" s="187"/>
      <c r="K2261" s="187"/>
      <c r="L2261" s="187"/>
      <c r="M2261" s="187"/>
      <c r="N2261" s="187"/>
      <c r="O2261" s="187"/>
      <c r="P2261" s="187"/>
      <c r="Q2261" s="187"/>
      <c r="R2261" s="187"/>
      <c r="S2261" s="187"/>
      <c r="T2261" s="187"/>
      <c r="V2261" s="16"/>
    </row>
    <row r="2262" spans="4:22">
      <c r="D2262" s="16"/>
      <c r="E2262" s="16"/>
      <c r="F2262" s="231"/>
      <c r="G2262" s="231"/>
      <c r="H2262" s="231"/>
      <c r="I2262" s="231"/>
      <c r="J2262" s="231"/>
      <c r="K2262" s="231"/>
      <c r="L2262" s="231"/>
      <c r="M2262" s="231"/>
      <c r="N2262" s="231"/>
      <c r="O2262" s="231"/>
      <c r="P2262" s="231"/>
      <c r="Q2262" s="231"/>
      <c r="R2262" s="231"/>
      <c r="S2262" s="231"/>
      <c r="T2262" s="232"/>
      <c r="U2262" s="16"/>
      <c r="V2262" s="16"/>
    </row>
    <row r="2263" spans="4:22">
      <c r="D2263" s="335"/>
      <c r="E2263" s="335"/>
      <c r="F2263" s="339"/>
      <c r="G2263" s="339"/>
      <c r="H2263" s="339"/>
      <c r="I2263" s="339"/>
      <c r="J2263" s="339"/>
      <c r="K2263" s="339"/>
      <c r="L2263" s="339"/>
      <c r="M2263" s="339"/>
      <c r="N2263" s="339"/>
      <c r="O2263" s="339"/>
      <c r="P2263" s="339"/>
      <c r="Q2263" s="339"/>
      <c r="R2263" s="339"/>
      <c r="S2263" s="339"/>
      <c r="T2263" s="340"/>
      <c r="U2263" s="335"/>
      <c r="V2263" s="335"/>
    </row>
    <row r="2264" spans="4:22">
      <c r="D2264" s="335"/>
      <c r="E2264" s="335"/>
      <c r="F2264" s="335"/>
      <c r="G2264" s="512" t="s">
        <v>48</v>
      </c>
      <c r="H2264" s="512"/>
      <c r="I2264" s="512"/>
      <c r="J2264" s="512"/>
      <c r="K2264" s="512"/>
      <c r="L2264" s="512"/>
      <c r="M2264" s="512"/>
      <c r="N2264" s="512"/>
      <c r="O2264" s="512"/>
      <c r="P2264" s="512"/>
      <c r="Q2264" s="512"/>
      <c r="R2264" s="512"/>
      <c r="S2264" s="335"/>
      <c r="T2264" s="335"/>
      <c r="U2264" s="335"/>
      <c r="V2264" s="335"/>
    </row>
    <row r="2265" spans="4:22">
      <c r="D2265" s="335"/>
      <c r="E2265" s="335"/>
      <c r="F2265" s="335"/>
      <c r="G2265" s="512"/>
      <c r="H2265" s="512"/>
      <c r="I2265" s="512"/>
      <c r="J2265" s="512"/>
      <c r="K2265" s="512"/>
      <c r="L2265" s="512"/>
      <c r="M2265" s="512"/>
      <c r="N2265" s="512"/>
      <c r="O2265" s="512"/>
      <c r="P2265" s="512"/>
      <c r="Q2265" s="512"/>
      <c r="R2265" s="512"/>
      <c r="S2265" s="335"/>
      <c r="T2265" s="335"/>
      <c r="U2265" s="335"/>
      <c r="V2265" s="335"/>
    </row>
    <row r="2266" spans="4:22" ht="23.4">
      <c r="D2266" s="338"/>
      <c r="E2266" s="338"/>
      <c r="F2266" s="338"/>
      <c r="G2266" s="343" t="s">
        <v>46</v>
      </c>
      <c r="H2266" s="375" t="s">
        <v>3</v>
      </c>
      <c r="I2266" s="376"/>
      <c r="J2266" s="377" t="s">
        <v>11</v>
      </c>
      <c r="K2266" s="376"/>
      <c r="L2266" s="378" t="s">
        <v>12</v>
      </c>
      <c r="M2266" s="376"/>
      <c r="N2266" s="379" t="s">
        <v>13</v>
      </c>
      <c r="O2266" s="376"/>
      <c r="P2266" s="374" t="s">
        <v>14</v>
      </c>
      <c r="Q2266" s="376"/>
      <c r="R2266" s="380" t="s">
        <v>15</v>
      </c>
      <c r="S2266" s="367"/>
      <c r="T2266" s="16"/>
      <c r="U2266" s="336"/>
      <c r="V2266" s="16"/>
    </row>
    <row r="2267" spans="4:22" ht="21">
      <c r="D2267" s="338"/>
      <c r="E2267" s="338"/>
      <c r="F2267" s="338"/>
      <c r="G2267" s="344">
        <v>0.9</v>
      </c>
      <c r="H2267" s="347">
        <f>$H$2245*G2267</f>
        <v>48.010172353199998</v>
      </c>
      <c r="I2267" s="368"/>
      <c r="J2267" s="348">
        <f>$J$2245*G2267</f>
        <v>15.448712223600001</v>
      </c>
      <c r="K2267" s="368"/>
      <c r="L2267" s="352">
        <f>$L$2245*G2267</f>
        <v>12.9252295404</v>
      </c>
      <c r="M2267" s="368"/>
      <c r="N2267" s="349">
        <f>$N$2245*G2267</f>
        <v>10.310824272600001</v>
      </c>
      <c r="O2267" s="368"/>
      <c r="P2267" s="350">
        <f>$P$2245*G2267</f>
        <v>162.248558508</v>
      </c>
      <c r="Q2267" s="368"/>
      <c r="R2267" s="351">
        <f>$R$2245*G2267</f>
        <v>86.340899052000012</v>
      </c>
      <c r="S2267" s="341"/>
      <c r="T2267" s="16"/>
      <c r="U2267" s="337"/>
      <c r="V2267" s="16"/>
    </row>
    <row r="2268" spans="4:22" ht="21">
      <c r="D2268" s="338"/>
      <c r="E2268" s="338"/>
      <c r="F2268" s="338"/>
      <c r="G2268" s="344">
        <v>0.91</v>
      </c>
      <c r="H2268" s="347">
        <f t="shared" ref="H2268:H2287" si="93">$H$2245*G2268</f>
        <v>48.543618712680001</v>
      </c>
      <c r="I2268" s="368"/>
      <c r="J2268" s="348">
        <f t="shared" ref="J2268:J2287" si="94">$J$2245*G2268</f>
        <v>15.620364581640002</v>
      </c>
      <c r="K2268" s="368"/>
      <c r="L2268" s="352">
        <f t="shared" ref="L2268:L2287" si="95">$L$2245*G2268</f>
        <v>13.068843201960002</v>
      </c>
      <c r="M2268" s="368"/>
      <c r="N2268" s="349">
        <f t="shared" ref="N2268:N2287" si="96">$N$2245*G2268</f>
        <v>10.425388986740002</v>
      </c>
      <c r="O2268" s="368"/>
      <c r="P2268" s="350">
        <f t="shared" ref="P2268:P2287" si="97">$P$2245*G2268</f>
        <v>164.0513202692</v>
      </c>
      <c r="Q2268" s="368"/>
      <c r="R2268" s="351">
        <f t="shared" ref="R2268:R2287" si="98">$R$2245*G2268</f>
        <v>87.300242374800007</v>
      </c>
      <c r="S2268" s="341"/>
      <c r="T2268" s="16"/>
      <c r="U2268" s="337"/>
      <c r="V2268" s="16"/>
    </row>
    <row r="2269" spans="4:22" ht="21">
      <c r="D2269" s="338"/>
      <c r="E2269" s="338"/>
      <c r="F2269" s="338"/>
      <c r="G2269" s="344">
        <v>0.92</v>
      </c>
      <c r="H2269" s="347">
        <f t="shared" si="93"/>
        <v>49.077065072159996</v>
      </c>
      <c r="I2269" s="368"/>
      <c r="J2269" s="348">
        <f t="shared" si="94"/>
        <v>15.792016939680002</v>
      </c>
      <c r="K2269" s="368"/>
      <c r="L2269" s="352">
        <f t="shared" si="95"/>
        <v>13.212456863520002</v>
      </c>
      <c r="M2269" s="368"/>
      <c r="N2269" s="349">
        <f t="shared" si="96"/>
        <v>10.539953700880002</v>
      </c>
      <c r="O2269" s="368"/>
      <c r="P2269" s="350">
        <f t="shared" si="97"/>
        <v>165.85408203040001</v>
      </c>
      <c r="Q2269" s="368"/>
      <c r="R2269" s="351">
        <f t="shared" si="98"/>
        <v>88.259585697600016</v>
      </c>
      <c r="S2269" s="341"/>
      <c r="T2269" s="16"/>
      <c r="U2269" s="337"/>
      <c r="V2269" s="16"/>
    </row>
    <row r="2270" spans="4:22" ht="21">
      <c r="D2270" s="338"/>
      <c r="E2270" s="338"/>
      <c r="F2270" s="338"/>
      <c r="G2270" s="344">
        <v>0.93</v>
      </c>
      <c r="H2270" s="347">
        <f t="shared" si="93"/>
        <v>49.610511431639999</v>
      </c>
      <c r="I2270" s="368"/>
      <c r="J2270" s="348">
        <f t="shared" si="94"/>
        <v>15.963669297720003</v>
      </c>
      <c r="K2270" s="368"/>
      <c r="L2270" s="352">
        <f t="shared" si="95"/>
        <v>13.356070525080002</v>
      </c>
      <c r="M2270" s="368"/>
      <c r="N2270" s="349">
        <f t="shared" si="96"/>
        <v>10.654518415020002</v>
      </c>
      <c r="O2270" s="368"/>
      <c r="P2270" s="350">
        <f t="shared" si="97"/>
        <v>167.65684379160001</v>
      </c>
      <c r="Q2270" s="368"/>
      <c r="R2270" s="351">
        <f t="shared" si="98"/>
        <v>89.218929020400012</v>
      </c>
      <c r="S2270" s="341"/>
      <c r="T2270" s="16"/>
      <c r="U2270" s="337"/>
      <c r="V2270" s="16"/>
    </row>
    <row r="2271" spans="4:22" ht="21">
      <c r="D2271" s="338"/>
      <c r="E2271" s="338"/>
      <c r="F2271" s="338"/>
      <c r="G2271" s="344">
        <v>0.94</v>
      </c>
      <c r="H2271" s="347">
        <f t="shared" si="93"/>
        <v>50.143957791119995</v>
      </c>
      <c r="I2271" s="368"/>
      <c r="J2271" s="348">
        <f t="shared" si="94"/>
        <v>16.135321655760002</v>
      </c>
      <c r="K2271" s="368"/>
      <c r="L2271" s="352">
        <f t="shared" si="95"/>
        <v>13.49968418664</v>
      </c>
      <c r="M2271" s="368"/>
      <c r="N2271" s="349">
        <f t="shared" si="96"/>
        <v>10.76908312916</v>
      </c>
      <c r="O2271" s="368"/>
      <c r="P2271" s="350">
        <f t="shared" si="97"/>
        <v>169.45960555279999</v>
      </c>
      <c r="Q2271" s="368"/>
      <c r="R2271" s="351">
        <f t="shared" si="98"/>
        <v>90.178272343200007</v>
      </c>
      <c r="S2271" s="341"/>
      <c r="T2271" s="16"/>
      <c r="U2271" s="337"/>
      <c r="V2271" s="16"/>
    </row>
    <row r="2272" spans="4:22" ht="21">
      <c r="D2272" s="338"/>
      <c r="E2272" s="338"/>
      <c r="F2272" s="338"/>
      <c r="G2272" s="344">
        <v>0.95</v>
      </c>
      <c r="H2272" s="347">
        <f t="shared" si="93"/>
        <v>50.677404150599997</v>
      </c>
      <c r="I2272" s="368"/>
      <c r="J2272" s="348">
        <f t="shared" si="94"/>
        <v>16.306974013800001</v>
      </c>
      <c r="K2272" s="368"/>
      <c r="L2272" s="352">
        <f t="shared" si="95"/>
        <v>13.6432978482</v>
      </c>
      <c r="M2272" s="368"/>
      <c r="N2272" s="349">
        <f t="shared" si="96"/>
        <v>10.8836478433</v>
      </c>
      <c r="O2272" s="368"/>
      <c r="P2272" s="350">
        <f t="shared" si="97"/>
        <v>171.26236731399999</v>
      </c>
      <c r="Q2272" s="368"/>
      <c r="R2272" s="351">
        <f t="shared" si="98"/>
        <v>91.137615666000002</v>
      </c>
      <c r="S2272" s="341"/>
      <c r="T2272" s="16"/>
      <c r="U2272" s="337"/>
      <c r="V2272" s="16"/>
    </row>
    <row r="2273" spans="4:22" ht="21">
      <c r="D2273" s="338"/>
      <c r="E2273" s="338"/>
      <c r="F2273" s="338"/>
      <c r="G2273" s="344">
        <v>0.96</v>
      </c>
      <c r="H2273" s="347">
        <f t="shared" si="93"/>
        <v>51.210850510079993</v>
      </c>
      <c r="I2273" s="368"/>
      <c r="J2273" s="348">
        <f t="shared" si="94"/>
        <v>16.478626371840001</v>
      </c>
      <c r="K2273" s="368"/>
      <c r="L2273" s="352">
        <f t="shared" si="95"/>
        <v>13.786911509759999</v>
      </c>
      <c r="M2273" s="368"/>
      <c r="N2273" s="349">
        <f t="shared" si="96"/>
        <v>10.99821255744</v>
      </c>
      <c r="O2273" s="368"/>
      <c r="P2273" s="350">
        <f t="shared" si="97"/>
        <v>173.06512907519999</v>
      </c>
      <c r="Q2273" s="368"/>
      <c r="R2273" s="351">
        <f t="shared" si="98"/>
        <v>92.096958988799997</v>
      </c>
      <c r="S2273" s="341"/>
      <c r="T2273" s="16"/>
      <c r="U2273" s="337"/>
      <c r="V2273" s="16"/>
    </row>
    <row r="2274" spans="4:22" ht="21">
      <c r="D2274" s="338"/>
      <c r="E2274" s="338"/>
      <c r="F2274" s="338"/>
      <c r="G2274" s="344">
        <v>0.97</v>
      </c>
      <c r="H2274" s="347">
        <f t="shared" si="93"/>
        <v>51.744296869559996</v>
      </c>
      <c r="I2274" s="368"/>
      <c r="J2274" s="348">
        <f t="shared" si="94"/>
        <v>16.65027872988</v>
      </c>
      <c r="K2274" s="368"/>
      <c r="L2274" s="352">
        <f t="shared" si="95"/>
        <v>13.930525171320001</v>
      </c>
      <c r="M2274" s="368"/>
      <c r="N2274" s="349">
        <f t="shared" si="96"/>
        <v>11.112777271580001</v>
      </c>
      <c r="O2274" s="368"/>
      <c r="P2274" s="350">
        <f t="shared" si="97"/>
        <v>174.86789083639999</v>
      </c>
      <c r="Q2274" s="368"/>
      <c r="R2274" s="351">
        <f t="shared" si="98"/>
        <v>93.056302311600007</v>
      </c>
      <c r="S2274" s="341"/>
      <c r="T2274" s="16"/>
      <c r="U2274" s="337"/>
      <c r="V2274" s="16"/>
    </row>
    <row r="2275" spans="4:22" ht="21">
      <c r="D2275" s="338"/>
      <c r="E2275" s="338"/>
      <c r="F2275" s="338"/>
      <c r="G2275" s="344">
        <v>0.98</v>
      </c>
      <c r="H2275" s="347">
        <f t="shared" si="93"/>
        <v>52.277743229039999</v>
      </c>
      <c r="I2275" s="368"/>
      <c r="J2275" s="348">
        <f t="shared" si="94"/>
        <v>16.821931087920003</v>
      </c>
      <c r="K2275" s="368"/>
      <c r="L2275" s="352">
        <f t="shared" si="95"/>
        <v>14.074138832880001</v>
      </c>
      <c r="M2275" s="368"/>
      <c r="N2275" s="349">
        <f t="shared" si="96"/>
        <v>11.227341985720001</v>
      </c>
      <c r="O2275" s="368"/>
      <c r="P2275" s="350">
        <f t="shared" si="97"/>
        <v>176.6706525976</v>
      </c>
      <c r="Q2275" s="368"/>
      <c r="R2275" s="351">
        <f t="shared" si="98"/>
        <v>94.015645634400002</v>
      </c>
      <c r="S2275" s="341"/>
      <c r="T2275" s="16"/>
      <c r="U2275" s="337"/>
      <c r="V2275" s="16"/>
    </row>
    <row r="2276" spans="4:22" ht="21">
      <c r="D2276" s="338"/>
      <c r="E2276" s="338"/>
      <c r="F2276" s="338"/>
      <c r="G2276" s="344">
        <v>0.99</v>
      </c>
      <c r="H2276" s="347">
        <f t="shared" si="93"/>
        <v>52.811189588519994</v>
      </c>
      <c r="I2276" s="368"/>
      <c r="J2276" s="348">
        <f t="shared" si="94"/>
        <v>16.993583445960002</v>
      </c>
      <c r="K2276" s="368"/>
      <c r="L2276" s="352">
        <f t="shared" si="95"/>
        <v>14.217752494440001</v>
      </c>
      <c r="M2276" s="368"/>
      <c r="N2276" s="349">
        <f t="shared" si="96"/>
        <v>11.341906699860001</v>
      </c>
      <c r="O2276" s="368"/>
      <c r="P2276" s="350">
        <f t="shared" si="97"/>
        <v>178.4734143588</v>
      </c>
      <c r="Q2276" s="368"/>
      <c r="R2276" s="351">
        <f t="shared" si="98"/>
        <v>94.974988957200011</v>
      </c>
      <c r="S2276" s="341"/>
      <c r="T2276" s="16"/>
      <c r="U2276" s="337"/>
      <c r="V2276" s="16"/>
    </row>
    <row r="2277" spans="4:22" ht="28.8">
      <c r="D2277" s="338"/>
      <c r="E2277" s="338"/>
      <c r="F2277" s="338"/>
      <c r="G2277" s="381">
        <v>1</v>
      </c>
      <c r="H2277" s="383">
        <f t="shared" si="93"/>
        <v>53.344635947999997</v>
      </c>
      <c r="I2277" s="382"/>
      <c r="J2277" s="383">
        <f t="shared" si="94"/>
        <v>17.165235804000002</v>
      </c>
      <c r="K2277" s="382"/>
      <c r="L2277" s="383">
        <f t="shared" si="95"/>
        <v>14.361366156000001</v>
      </c>
      <c r="M2277" s="382"/>
      <c r="N2277" s="383">
        <f t="shared" si="96"/>
        <v>11.456471414000001</v>
      </c>
      <c r="O2277" s="382"/>
      <c r="P2277" s="383">
        <f t="shared" si="97"/>
        <v>180.27617612</v>
      </c>
      <c r="Q2277" s="382"/>
      <c r="R2277" s="383">
        <f t="shared" si="98"/>
        <v>95.934332280000007</v>
      </c>
      <c r="S2277" s="341"/>
      <c r="T2277" s="16"/>
      <c r="U2277" s="337"/>
      <c r="V2277" s="16"/>
    </row>
    <row r="2278" spans="4:22" ht="21">
      <c r="D2278" s="338"/>
      <c r="E2278" s="338"/>
      <c r="F2278" s="338"/>
      <c r="G2278" s="344">
        <v>1.01</v>
      </c>
      <c r="H2278" s="347">
        <f t="shared" si="93"/>
        <v>53.87808230748</v>
      </c>
      <c r="I2278" s="368"/>
      <c r="J2278" s="348">
        <f t="shared" si="94"/>
        <v>17.336888162040001</v>
      </c>
      <c r="K2278" s="368"/>
      <c r="L2278" s="352">
        <f t="shared" si="95"/>
        <v>14.504979817560001</v>
      </c>
      <c r="M2278" s="368"/>
      <c r="N2278" s="349">
        <f t="shared" si="96"/>
        <v>11.571036128140001</v>
      </c>
      <c r="O2278" s="368"/>
      <c r="P2278" s="350">
        <f t="shared" si="97"/>
        <v>182.07893788120001</v>
      </c>
      <c r="Q2278" s="368"/>
      <c r="R2278" s="351">
        <f t="shared" si="98"/>
        <v>96.893675602800002</v>
      </c>
      <c r="S2278" s="341"/>
      <c r="T2278" s="16"/>
      <c r="U2278" s="337"/>
      <c r="V2278" s="16"/>
    </row>
    <row r="2279" spans="4:22" ht="21">
      <c r="D2279" s="338"/>
      <c r="E2279" s="338"/>
      <c r="F2279" s="338"/>
      <c r="G2279" s="344">
        <v>1.02</v>
      </c>
      <c r="H2279" s="347">
        <f t="shared" si="93"/>
        <v>54.411528666959995</v>
      </c>
      <c r="I2279" s="368"/>
      <c r="J2279" s="348">
        <f t="shared" si="94"/>
        <v>17.50854052008</v>
      </c>
      <c r="K2279" s="368"/>
      <c r="L2279" s="352">
        <f t="shared" si="95"/>
        <v>14.648593479120001</v>
      </c>
      <c r="M2279" s="368"/>
      <c r="N2279" s="349">
        <f t="shared" si="96"/>
        <v>11.685600842280001</v>
      </c>
      <c r="O2279" s="368"/>
      <c r="P2279" s="350">
        <f t="shared" si="97"/>
        <v>183.88169964240001</v>
      </c>
      <c r="Q2279" s="368"/>
      <c r="R2279" s="351">
        <f t="shared" si="98"/>
        <v>97.853018925600011</v>
      </c>
      <c r="S2279" s="341"/>
      <c r="T2279" s="16"/>
      <c r="U2279" s="337"/>
      <c r="V2279" s="16"/>
    </row>
    <row r="2280" spans="4:22" ht="21">
      <c r="D2280" s="338"/>
      <c r="E2280" s="338"/>
      <c r="F2280" s="338"/>
      <c r="G2280" s="344">
        <v>1.03</v>
      </c>
      <c r="H2280" s="347">
        <f t="shared" si="93"/>
        <v>54.944975026439998</v>
      </c>
      <c r="I2280" s="368"/>
      <c r="J2280" s="348">
        <f t="shared" si="94"/>
        <v>17.680192878120003</v>
      </c>
      <c r="K2280" s="368"/>
      <c r="L2280" s="352">
        <f t="shared" si="95"/>
        <v>14.79220714068</v>
      </c>
      <c r="M2280" s="368"/>
      <c r="N2280" s="349">
        <f t="shared" si="96"/>
        <v>11.800165556420001</v>
      </c>
      <c r="O2280" s="368"/>
      <c r="P2280" s="350">
        <f t="shared" si="97"/>
        <v>185.68446140360001</v>
      </c>
      <c r="Q2280" s="368"/>
      <c r="R2280" s="351">
        <f t="shared" si="98"/>
        <v>98.812362248400007</v>
      </c>
      <c r="S2280" s="341"/>
      <c r="T2280" s="16"/>
      <c r="U2280" s="337"/>
      <c r="V2280" s="16"/>
    </row>
    <row r="2281" spans="4:22" ht="21">
      <c r="D2281" s="338"/>
      <c r="E2281" s="338"/>
      <c r="F2281" s="338"/>
      <c r="G2281" s="344">
        <v>1.04</v>
      </c>
      <c r="H2281" s="347">
        <f t="shared" si="93"/>
        <v>55.478421385920001</v>
      </c>
      <c r="I2281" s="368"/>
      <c r="J2281" s="348">
        <f t="shared" si="94"/>
        <v>17.851845236160003</v>
      </c>
      <c r="K2281" s="368"/>
      <c r="L2281" s="352">
        <f t="shared" si="95"/>
        <v>14.935820802240002</v>
      </c>
      <c r="M2281" s="368"/>
      <c r="N2281" s="349">
        <f t="shared" si="96"/>
        <v>11.914730270560002</v>
      </c>
      <c r="O2281" s="368"/>
      <c r="P2281" s="350">
        <f t="shared" si="97"/>
        <v>187.48722316480001</v>
      </c>
      <c r="Q2281" s="368"/>
      <c r="R2281" s="351">
        <f t="shared" si="98"/>
        <v>99.771705571200016</v>
      </c>
      <c r="S2281" s="341"/>
      <c r="T2281" s="16"/>
      <c r="U2281" s="337"/>
      <c r="V2281" s="16"/>
    </row>
    <row r="2282" spans="4:22" ht="21">
      <c r="D2282" s="338"/>
      <c r="E2282" s="338"/>
      <c r="F2282" s="338"/>
      <c r="G2282" s="344">
        <v>1.05</v>
      </c>
      <c r="H2282" s="347">
        <f t="shared" si="93"/>
        <v>56.011867745399996</v>
      </c>
      <c r="I2282" s="368"/>
      <c r="J2282" s="348">
        <f t="shared" si="94"/>
        <v>18.023497594200002</v>
      </c>
      <c r="K2282" s="368"/>
      <c r="L2282" s="352">
        <f t="shared" si="95"/>
        <v>15.079434463800002</v>
      </c>
      <c r="M2282" s="368"/>
      <c r="N2282" s="349">
        <f t="shared" si="96"/>
        <v>12.029294984700002</v>
      </c>
      <c r="O2282" s="368"/>
      <c r="P2282" s="350">
        <f t="shared" si="97"/>
        <v>189.28998492600002</v>
      </c>
      <c r="Q2282" s="368"/>
      <c r="R2282" s="351">
        <f t="shared" si="98"/>
        <v>100.73104889400001</v>
      </c>
      <c r="S2282" s="341"/>
      <c r="T2282" s="16"/>
      <c r="U2282" s="337"/>
      <c r="V2282" s="16"/>
    </row>
    <row r="2283" spans="4:22" ht="21">
      <c r="D2283" s="338"/>
      <c r="E2283" s="338"/>
      <c r="F2283" s="338"/>
      <c r="G2283" s="344">
        <v>1.06</v>
      </c>
      <c r="H2283" s="347">
        <f t="shared" si="93"/>
        <v>56.545314104879999</v>
      </c>
      <c r="I2283" s="368"/>
      <c r="J2283" s="348">
        <f t="shared" si="94"/>
        <v>18.195149952240001</v>
      </c>
      <c r="K2283" s="368"/>
      <c r="L2283" s="352">
        <f t="shared" si="95"/>
        <v>15.223048125360002</v>
      </c>
      <c r="M2283" s="368"/>
      <c r="N2283" s="349">
        <f t="shared" si="96"/>
        <v>12.143859698840002</v>
      </c>
      <c r="O2283" s="368"/>
      <c r="P2283" s="350">
        <f t="shared" si="97"/>
        <v>191.09274668720002</v>
      </c>
      <c r="Q2283" s="368"/>
      <c r="R2283" s="351">
        <f t="shared" si="98"/>
        <v>101.69039221680001</v>
      </c>
      <c r="S2283" s="341"/>
      <c r="T2283" s="16"/>
      <c r="U2283" s="337"/>
      <c r="V2283" s="16"/>
    </row>
    <row r="2284" spans="4:22" ht="21">
      <c r="D2284" s="338"/>
      <c r="E2284" s="338"/>
      <c r="F2284" s="338"/>
      <c r="G2284" s="344">
        <v>1.07</v>
      </c>
      <c r="H2284" s="347">
        <f t="shared" si="93"/>
        <v>57.078760464360002</v>
      </c>
      <c r="I2284" s="368"/>
      <c r="J2284" s="348">
        <f t="shared" si="94"/>
        <v>18.366802310280004</v>
      </c>
      <c r="K2284" s="368"/>
      <c r="L2284" s="352">
        <f t="shared" si="95"/>
        <v>15.366661786920002</v>
      </c>
      <c r="M2284" s="368"/>
      <c r="N2284" s="349">
        <f t="shared" si="96"/>
        <v>12.258424412980002</v>
      </c>
      <c r="O2284" s="368"/>
      <c r="P2284" s="350">
        <f t="shared" si="97"/>
        <v>192.89550844840002</v>
      </c>
      <c r="Q2284" s="368"/>
      <c r="R2284" s="351">
        <f t="shared" si="98"/>
        <v>102.64973553960002</v>
      </c>
      <c r="S2284" s="341"/>
      <c r="T2284" s="16"/>
      <c r="U2284" s="337"/>
      <c r="V2284" s="16"/>
    </row>
    <row r="2285" spans="4:22" ht="21">
      <c r="D2285" s="338"/>
      <c r="E2285" s="338"/>
      <c r="F2285" s="338"/>
      <c r="G2285" s="344">
        <v>1.08</v>
      </c>
      <c r="H2285" s="347">
        <f t="shared" si="93"/>
        <v>57.612206823839998</v>
      </c>
      <c r="I2285" s="368"/>
      <c r="J2285" s="348">
        <f t="shared" si="94"/>
        <v>18.538454668320004</v>
      </c>
      <c r="K2285" s="368"/>
      <c r="L2285" s="352">
        <f t="shared" si="95"/>
        <v>15.510275448480002</v>
      </c>
      <c r="M2285" s="368"/>
      <c r="N2285" s="349">
        <f t="shared" si="96"/>
        <v>12.372989127120002</v>
      </c>
      <c r="O2285" s="368"/>
      <c r="P2285" s="350">
        <f t="shared" si="97"/>
        <v>194.69827020960003</v>
      </c>
      <c r="Q2285" s="368"/>
      <c r="R2285" s="351">
        <f t="shared" si="98"/>
        <v>103.60907886240001</v>
      </c>
      <c r="S2285" s="341"/>
      <c r="T2285" s="16"/>
      <c r="U2285" s="337"/>
      <c r="V2285" s="16"/>
    </row>
    <row r="2286" spans="4:22" ht="21">
      <c r="D2286" s="338"/>
      <c r="E2286" s="338"/>
      <c r="F2286" s="338"/>
      <c r="G2286" s="344">
        <v>1.0900000000000001</v>
      </c>
      <c r="H2286" s="347">
        <f t="shared" si="93"/>
        <v>58.14565318332</v>
      </c>
      <c r="I2286" s="368"/>
      <c r="J2286" s="348">
        <f t="shared" si="94"/>
        <v>18.710107026360003</v>
      </c>
      <c r="K2286" s="368"/>
      <c r="L2286" s="352">
        <f t="shared" si="95"/>
        <v>15.653889110040001</v>
      </c>
      <c r="M2286" s="368"/>
      <c r="N2286" s="349">
        <f t="shared" si="96"/>
        <v>12.487553841260002</v>
      </c>
      <c r="O2286" s="368"/>
      <c r="P2286" s="350">
        <f t="shared" si="97"/>
        <v>196.50103197080003</v>
      </c>
      <c r="Q2286" s="368"/>
      <c r="R2286" s="351">
        <f t="shared" si="98"/>
        <v>104.56842218520002</v>
      </c>
      <c r="S2286" s="341"/>
      <c r="T2286" s="16"/>
      <c r="U2286" s="337"/>
      <c r="V2286" s="16"/>
    </row>
    <row r="2287" spans="4:22" ht="21">
      <c r="D2287" s="338"/>
      <c r="E2287" s="338"/>
      <c r="F2287" s="338"/>
      <c r="G2287" s="344">
        <v>1.1000000000000001</v>
      </c>
      <c r="H2287" s="347">
        <f t="shared" si="93"/>
        <v>58.679099542800003</v>
      </c>
      <c r="I2287" s="368"/>
      <c r="J2287" s="348">
        <f t="shared" si="94"/>
        <v>18.881759384400002</v>
      </c>
      <c r="K2287" s="368"/>
      <c r="L2287" s="352">
        <f t="shared" si="95"/>
        <v>15.797502771600001</v>
      </c>
      <c r="M2287" s="368"/>
      <c r="N2287" s="349">
        <f t="shared" si="96"/>
        <v>12.602118555400002</v>
      </c>
      <c r="O2287" s="368"/>
      <c r="P2287" s="350">
        <f t="shared" si="97"/>
        <v>198.30379373200003</v>
      </c>
      <c r="Q2287" s="368"/>
      <c r="R2287" s="351">
        <f t="shared" si="98"/>
        <v>105.52776550800002</v>
      </c>
      <c r="S2287" s="341"/>
      <c r="T2287" s="16"/>
      <c r="U2287" s="337"/>
      <c r="V2287" s="16"/>
    </row>
    <row r="2288" spans="4:22">
      <c r="D2288" s="338"/>
      <c r="E2288" s="338"/>
      <c r="F2288" s="338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</row>
    <row r="2289" spans="4:26">
      <c r="D2289" s="338"/>
      <c r="E2289" s="338"/>
      <c r="F2289" s="338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</row>
    <row r="2290" spans="4:26">
      <c r="D2290" s="338"/>
      <c r="E2290" s="338"/>
      <c r="F2290" s="338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</row>
    <row r="2293" spans="4:26" ht="15" thickBot="1"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229"/>
      <c r="U2293" s="16"/>
      <c r="V2293" s="16"/>
    </row>
    <row r="2294" spans="4:26">
      <c r="D2294" s="16"/>
      <c r="E2294" s="84"/>
      <c r="F2294" s="85"/>
      <c r="G2294" s="197"/>
      <c r="H2294" s="85"/>
      <c r="I2294" s="197"/>
      <c r="J2294" s="85"/>
      <c r="K2294" s="197"/>
      <c r="L2294" s="85"/>
      <c r="M2294" s="197"/>
      <c r="N2294" s="85"/>
      <c r="O2294" s="197"/>
      <c r="P2294" s="85"/>
      <c r="Q2294" s="197"/>
      <c r="R2294" s="85"/>
      <c r="S2294" s="85"/>
      <c r="T2294" s="85"/>
      <c r="U2294" s="106"/>
      <c r="V2294" s="16"/>
    </row>
    <row r="2295" spans="4:26">
      <c r="D2295" s="16"/>
      <c r="E2295" s="86"/>
      <c r="F2295" s="1"/>
      <c r="H2295" s="1"/>
      <c r="J2295" s="1"/>
      <c r="L2295" s="1"/>
      <c r="N2295" s="1"/>
      <c r="P2295" s="1"/>
      <c r="R2295" s="1"/>
      <c r="T2295" s="1"/>
      <c r="U2295" s="107"/>
      <c r="V2295" s="16"/>
      <c r="W2295" s="388"/>
      <c r="X2295" s="388"/>
    </row>
    <row r="2296" spans="4:26" ht="34.799999999999997">
      <c r="D2296" s="16"/>
      <c r="E2296" s="86"/>
      <c r="F2296" s="1"/>
      <c r="H2296" s="328" t="s">
        <v>9</v>
      </c>
      <c r="I2296" s="328"/>
      <c r="J2296" s="328"/>
      <c r="K2296" s="328"/>
      <c r="L2296" s="328"/>
      <c r="M2296" s="328"/>
      <c r="N2296" s="328"/>
      <c r="O2296" s="328"/>
      <c r="P2296" s="328"/>
      <c r="Q2296" s="328"/>
      <c r="R2296" s="328"/>
      <c r="S2296" s="328"/>
      <c r="T2296" s="328"/>
      <c r="U2296" s="107"/>
      <c r="V2296" s="16"/>
      <c r="Y2296" s="139"/>
    </row>
    <row r="2297" spans="4:26">
      <c r="D2297" s="16"/>
      <c r="E2297" s="86"/>
      <c r="F2297" s="1"/>
      <c r="H2297" s="1"/>
      <c r="J2297" s="1"/>
      <c r="L2297" s="1"/>
      <c r="N2297" s="1"/>
      <c r="P2297" s="1"/>
      <c r="R2297" s="1"/>
      <c r="T2297" s="1"/>
      <c r="U2297" s="107"/>
      <c r="V2297" s="16"/>
      <c r="Y2297" s="139"/>
    </row>
    <row r="2298" spans="4:26">
      <c r="D2298" s="16"/>
      <c r="E2298" s="86"/>
      <c r="F2298" s="253" t="s">
        <v>10</v>
      </c>
      <c r="G2298" s="194"/>
      <c r="H2298" s="239" t="s">
        <v>3</v>
      </c>
      <c r="I2298" s="179"/>
      <c r="J2298" s="94" t="s">
        <v>11</v>
      </c>
      <c r="K2298" s="179"/>
      <c r="L2298" s="31" t="s">
        <v>12</v>
      </c>
      <c r="M2298" s="179"/>
      <c r="N2298" s="32" t="s">
        <v>13</v>
      </c>
      <c r="O2298" s="179"/>
      <c r="P2298" s="238" t="s">
        <v>14</v>
      </c>
      <c r="Q2298" s="179"/>
      <c r="R2298" s="99" t="s">
        <v>15</v>
      </c>
      <c r="S2298" s="29"/>
      <c r="T2298" s="56" t="s">
        <v>16</v>
      </c>
      <c r="U2298" s="107"/>
      <c r="V2298" s="16"/>
      <c r="Y2298" s="139"/>
      <c r="Z2298" s="308"/>
    </row>
    <row r="2299" spans="4:26">
      <c r="D2299" s="16"/>
      <c r="E2299" s="86"/>
      <c r="F2299" s="252">
        <v>45593</v>
      </c>
      <c r="G2299" s="244"/>
      <c r="H2299" s="297">
        <v>9402</v>
      </c>
      <c r="I2299" s="246"/>
      <c r="J2299" s="297">
        <v>3105</v>
      </c>
      <c r="K2299" s="246"/>
      <c r="L2299" s="297">
        <v>2610</v>
      </c>
      <c r="M2299" s="246"/>
      <c r="N2299" s="297">
        <v>1990</v>
      </c>
      <c r="O2299" s="246"/>
      <c r="P2299" s="297">
        <v>31350</v>
      </c>
      <c r="Q2299" s="246"/>
      <c r="R2299" s="297">
        <v>15810</v>
      </c>
      <c r="S2299" s="298"/>
      <c r="T2299" s="326">
        <v>5.6969000000000003</v>
      </c>
      <c r="U2299" s="107"/>
      <c r="V2299" s="16"/>
      <c r="Y2299" s="139"/>
    </row>
    <row r="2300" spans="4:26">
      <c r="D2300" s="16"/>
      <c r="E2300" s="86"/>
      <c r="F2300" s="250">
        <f>F2299+1</f>
        <v>45594</v>
      </c>
      <c r="G2300" s="244"/>
      <c r="H2300" s="297">
        <v>9431</v>
      </c>
      <c r="I2300" s="246"/>
      <c r="J2300" s="297">
        <v>3162</v>
      </c>
      <c r="K2300" s="246"/>
      <c r="L2300" s="297">
        <v>2617.5</v>
      </c>
      <c r="M2300" s="246"/>
      <c r="N2300" s="297">
        <v>1965</v>
      </c>
      <c r="O2300" s="246"/>
      <c r="P2300" s="297">
        <v>31145</v>
      </c>
      <c r="Q2300" s="246"/>
      <c r="R2300" s="297">
        <v>15705</v>
      </c>
      <c r="S2300" s="246"/>
      <c r="T2300" s="325">
        <v>5.6988000000000003</v>
      </c>
      <c r="U2300" s="107"/>
      <c r="V2300" s="16"/>
      <c r="Z2300" s="389"/>
    </row>
    <row r="2301" spans="4:26">
      <c r="D2301" s="16"/>
      <c r="E2301" s="86"/>
      <c r="F2301" s="250">
        <f>F2300+1</f>
        <v>45595</v>
      </c>
      <c r="G2301" s="244"/>
      <c r="H2301" s="248">
        <v>9356</v>
      </c>
      <c r="I2301" s="246"/>
      <c r="J2301" s="248">
        <v>3153</v>
      </c>
      <c r="K2301" s="246"/>
      <c r="L2301" s="248">
        <v>2623</v>
      </c>
      <c r="M2301" s="246"/>
      <c r="N2301" s="248">
        <v>1975</v>
      </c>
      <c r="O2301" s="246"/>
      <c r="P2301" s="248">
        <v>30850</v>
      </c>
      <c r="Q2301" s="246"/>
      <c r="R2301" s="248">
        <v>15725</v>
      </c>
      <c r="S2301" s="246"/>
      <c r="T2301" s="325">
        <v>5.7140000000000004</v>
      </c>
      <c r="U2301" s="107"/>
      <c r="V2301" s="16"/>
    </row>
    <row r="2302" spans="4:26">
      <c r="D2302" s="16"/>
      <c r="E2302" s="86"/>
      <c r="F2302" s="250">
        <f>F2301+1</f>
        <v>45596</v>
      </c>
      <c r="G2302" s="195"/>
      <c r="H2302" s="248">
        <v>9427</v>
      </c>
      <c r="I2302" s="246"/>
      <c r="J2302" s="248">
        <v>3102</v>
      </c>
      <c r="K2302" s="246"/>
      <c r="L2302" s="248">
        <v>2617.5</v>
      </c>
      <c r="M2302" s="246"/>
      <c r="N2302" s="248">
        <v>1977</v>
      </c>
      <c r="O2302" s="246"/>
      <c r="P2302" s="248">
        <v>31200</v>
      </c>
      <c r="Q2302" s="246"/>
      <c r="R2302" s="248">
        <v>15530</v>
      </c>
      <c r="S2302" s="246"/>
      <c r="T2302" s="325">
        <v>5.7801</v>
      </c>
      <c r="U2302" s="107"/>
      <c r="V2302" s="16"/>
    </row>
    <row r="2303" spans="4:26">
      <c r="D2303" s="16"/>
      <c r="E2303" s="86"/>
      <c r="F2303" s="251">
        <f>F2302+1</f>
        <v>45597</v>
      </c>
      <c r="G2303" s="195"/>
      <c r="H2303" s="297">
        <v>9425</v>
      </c>
      <c r="I2303" s="246"/>
      <c r="J2303" s="297">
        <v>3062.5</v>
      </c>
      <c r="K2303" s="246"/>
      <c r="L2303" s="297">
        <v>2613.5</v>
      </c>
      <c r="M2303" s="246"/>
      <c r="N2303" s="297">
        <v>2022</v>
      </c>
      <c r="O2303" s="246"/>
      <c r="P2303" s="297">
        <v>31475</v>
      </c>
      <c r="Q2303" s="246"/>
      <c r="R2303" s="297">
        <v>15840</v>
      </c>
      <c r="S2303" s="298"/>
      <c r="T2303" s="326">
        <v>5.7778999999999998</v>
      </c>
      <c r="U2303" s="107"/>
      <c r="V2303" s="16"/>
    </row>
    <row r="2304" spans="4:26">
      <c r="D2304" s="16"/>
      <c r="E2304" s="86"/>
      <c r="F2304" s="1"/>
      <c r="H2304" s="353"/>
      <c r="J2304" s="353"/>
      <c r="L2304" s="353"/>
      <c r="N2304" s="353"/>
      <c r="P2304" s="353"/>
      <c r="R2304" s="353"/>
      <c r="S2304" s="268"/>
      <c r="T2304" s="362"/>
      <c r="U2304" s="107"/>
      <c r="V2304" s="16"/>
    </row>
    <row r="2305" spans="4:22">
      <c r="D2305" s="16"/>
      <c r="E2305" s="86"/>
      <c r="F2305" s="236" t="s">
        <v>17</v>
      </c>
      <c r="G2305" s="263"/>
      <c r="H2305" s="331">
        <f>AVERAGE(H2299:H2303)</f>
        <v>9408.2000000000007</v>
      </c>
      <c r="I2305" s="332"/>
      <c r="J2305" s="331">
        <f>AVERAGE(J2299:J2303)</f>
        <v>3116.9</v>
      </c>
      <c r="K2305" s="332"/>
      <c r="L2305" s="331">
        <f>AVERAGE(L2299:L2303)</f>
        <v>2616.3000000000002</v>
      </c>
      <c r="M2305" s="332"/>
      <c r="N2305" s="331">
        <f>AVERAGE(N2299:N2303)</f>
        <v>1985.8</v>
      </c>
      <c r="O2305" s="332"/>
      <c r="P2305" s="331">
        <f>AVERAGE(P2299:P2303)</f>
        <v>31204</v>
      </c>
      <c r="Q2305" s="332"/>
      <c r="R2305" s="331">
        <f>AVERAGE(R2299:R2303)</f>
        <v>15722</v>
      </c>
      <c r="S2305" s="333"/>
      <c r="T2305" s="334">
        <f>AVERAGE(T2299:T2303)</f>
        <v>5.7335400000000005</v>
      </c>
      <c r="U2305" s="107"/>
      <c r="V2305" s="16"/>
    </row>
    <row r="2306" spans="4:22">
      <c r="D2306" s="16"/>
      <c r="E2306" s="86"/>
      <c r="F2306" s="21"/>
      <c r="G2306" s="194"/>
      <c r="H2306" s="354"/>
      <c r="I2306" s="214"/>
      <c r="J2306" s="354"/>
      <c r="K2306" s="214"/>
      <c r="L2306" s="354"/>
      <c r="M2306" s="214"/>
      <c r="N2306" s="354"/>
      <c r="O2306" s="214"/>
      <c r="P2306" s="354"/>
      <c r="Q2306" s="214"/>
      <c r="R2306" s="354"/>
      <c r="S2306" s="269"/>
      <c r="T2306" s="355"/>
      <c r="U2306" s="107"/>
      <c r="V2306" s="16"/>
    </row>
    <row r="2307" spans="4:22" ht="15.6">
      <c r="D2307" s="16"/>
      <c r="E2307" s="86"/>
      <c r="F2307" s="237" t="s">
        <v>18</v>
      </c>
      <c r="G2307" s="202"/>
      <c r="H2307" s="235">
        <f>H2305*$T$2305*0.001</f>
        <v>53.942291028000007</v>
      </c>
      <c r="I2307" s="216"/>
      <c r="J2307" s="235">
        <f>J2305*$T$2305*0.001</f>
        <v>17.870870826000001</v>
      </c>
      <c r="K2307" s="216"/>
      <c r="L2307" s="235">
        <f>L2305*$T$2305*0.001</f>
        <v>15.000660702000003</v>
      </c>
      <c r="M2307" s="216"/>
      <c r="N2307" s="235">
        <f>N2305*$T$2305*0.001</f>
        <v>11.385663732000001</v>
      </c>
      <c r="O2307" s="216"/>
      <c r="P2307" s="235">
        <f>P2305*$T$2305*0.001</f>
        <v>178.90938216000001</v>
      </c>
      <c r="Q2307" s="216"/>
      <c r="R2307" s="235">
        <f>R2305*$T$2305*0.001</f>
        <v>90.142715880000011</v>
      </c>
      <c r="S2307" s="269"/>
      <c r="T2307" s="363"/>
      <c r="U2307" s="107"/>
      <c r="V2307" s="16"/>
    </row>
    <row r="2308" spans="4:22">
      <c r="D2308" s="16"/>
      <c r="E2308" s="86"/>
      <c r="F2308" s="21"/>
      <c r="G2308" s="312"/>
      <c r="H2308" s="355"/>
      <c r="I2308" s="264"/>
      <c r="J2308" s="355"/>
      <c r="K2308" s="264"/>
      <c r="L2308" s="355"/>
      <c r="M2308" s="264"/>
      <c r="N2308" s="355"/>
      <c r="O2308" s="264"/>
      <c r="P2308" s="355"/>
      <c r="Q2308" s="264"/>
      <c r="R2308" s="355"/>
      <c r="S2308" s="269"/>
      <c r="T2308" s="364"/>
      <c r="U2308" s="107"/>
      <c r="V2308" s="16"/>
    </row>
    <row r="2309" spans="4:22">
      <c r="D2309" s="16"/>
      <c r="E2309" s="86"/>
      <c r="F2309" s="256" t="s">
        <v>19</v>
      </c>
      <c r="G2309" s="311"/>
      <c r="H2309" s="257">
        <f>H2243</f>
        <v>53.846827320000003</v>
      </c>
      <c r="I2309" s="265"/>
      <c r="J2309" s="257">
        <f>J2243</f>
        <v>17.957680415999999</v>
      </c>
      <c r="K2309" s="265"/>
      <c r="L2309" s="257">
        <f>L2243</f>
        <v>14.884952160000001</v>
      </c>
      <c r="M2309" s="265"/>
      <c r="N2309" s="257">
        <f>N2243</f>
        <v>11.585416440000001</v>
      </c>
      <c r="O2309" s="265"/>
      <c r="P2309" s="257">
        <f>P2243</f>
        <v>177.47399124</v>
      </c>
      <c r="Q2309" s="265"/>
      <c r="R2309" s="257">
        <f>R2243</f>
        <v>92.136258240000018</v>
      </c>
      <c r="S2309" s="361">
        <f>U2270</f>
        <v>0</v>
      </c>
      <c r="T2309" s="257">
        <f>T2241</f>
        <v>5.6986800000000004</v>
      </c>
      <c r="U2309" s="107"/>
      <c r="V2309" s="16"/>
    </row>
    <row r="2310" spans="4:22" ht="15" thickBot="1">
      <c r="D2310" s="16"/>
      <c r="E2310" s="86"/>
      <c r="F2310" s="21"/>
      <c r="G2310" s="194"/>
      <c r="H2310" s="355"/>
      <c r="I2310" s="264"/>
      <c r="J2310" s="355"/>
      <c r="K2310" s="264"/>
      <c r="L2310" s="355"/>
      <c r="M2310" s="264"/>
      <c r="N2310" s="355"/>
      <c r="O2310" s="264"/>
      <c r="P2310" s="355"/>
      <c r="Q2310" s="264"/>
      <c r="R2310" s="355"/>
      <c r="S2310" s="270"/>
      <c r="T2310" s="355"/>
      <c r="U2310" s="107"/>
      <c r="V2310" s="16"/>
    </row>
    <row r="2311" spans="4:22" ht="15" thickBot="1">
      <c r="D2311" s="16"/>
      <c r="E2311" s="86"/>
      <c r="F2311" s="259" t="s">
        <v>44</v>
      </c>
      <c r="G2311" s="194"/>
      <c r="H2311" s="356">
        <f>(H2243-H2245)/H2245</f>
        <v>9.4140931524875088E-3</v>
      </c>
      <c r="I2311" s="321"/>
      <c r="J2311" s="356">
        <f>(J2243-J2245)/J2245</f>
        <v>4.6165670023323203E-2</v>
      </c>
      <c r="K2311" s="321"/>
      <c r="L2311" s="356">
        <f>(L2243-L2245)/L2245</f>
        <v>3.6457952419885378E-2</v>
      </c>
      <c r="M2311" s="321"/>
      <c r="N2311" s="356">
        <f>(N2243-N2245)/N2245</f>
        <v>1.1255213000612671E-2</v>
      </c>
      <c r="O2311" s="321"/>
      <c r="P2311" s="356">
        <f>(P2243-P2245)/P2245</f>
        <v>-1.5543844673822775E-2</v>
      </c>
      <c r="Q2311" s="321"/>
      <c r="R2311" s="356">
        <f>(R2243-R2245)/R2245</f>
        <v>-3.9590352585294385E-2</v>
      </c>
      <c r="S2311" s="322"/>
      <c r="T2311" s="356">
        <f>(T2241-T2245)/T2245</f>
        <v>9.7132104623432036E-3</v>
      </c>
      <c r="U2311" s="107"/>
      <c r="V2311" s="16"/>
    </row>
    <row r="2312" spans="4:22" ht="15" thickBot="1">
      <c r="D2312" s="16"/>
      <c r="E2312" s="86"/>
      <c r="F2312" s="29"/>
      <c r="G2312" s="179"/>
      <c r="H2312" s="357"/>
      <c r="I2312" s="217"/>
      <c r="J2312" s="357"/>
      <c r="K2312" s="217"/>
      <c r="L2312" s="357"/>
      <c r="M2312" s="217"/>
      <c r="N2312" s="357"/>
      <c r="O2312" s="217"/>
      <c r="P2312" s="357"/>
      <c r="Q2312" s="217"/>
      <c r="R2312" s="357"/>
      <c r="S2312" s="271"/>
      <c r="T2312" s="357"/>
      <c r="U2312" s="107"/>
      <c r="V2312" s="16"/>
    </row>
    <row r="2313" spans="4:22" ht="15" thickBot="1">
      <c r="D2313" s="16"/>
      <c r="E2313" s="86"/>
      <c r="F2313" s="176" t="s">
        <v>26</v>
      </c>
      <c r="G2313" s="179"/>
      <c r="H2313" s="358">
        <f>(H2307-H2309)/H2309</f>
        <v>1.7728752602764123E-3</v>
      </c>
      <c r="I2313" s="188"/>
      <c r="J2313" s="358">
        <f>(J2307-J2309)/J2309</f>
        <v>-4.8341204425629471E-3</v>
      </c>
      <c r="K2313" s="188"/>
      <c r="L2313" s="358">
        <f>(L2307-L2309)/L2309</f>
        <v>7.7735246144050698E-3</v>
      </c>
      <c r="M2313" s="188"/>
      <c r="N2313" s="358">
        <f>(N2307-N2309)/N2309</f>
        <v>-1.7241737406204112E-2</v>
      </c>
      <c r="O2313" s="188"/>
      <c r="P2313" s="358">
        <f>(P2307-P2309)/P2309</f>
        <v>8.0878945132805882E-3</v>
      </c>
      <c r="Q2313" s="188"/>
      <c r="R2313" s="358">
        <f>(R2307-R2309)/R2309</f>
        <v>-2.1636892989588874E-2</v>
      </c>
      <c r="S2313" s="272"/>
      <c r="T2313" s="358">
        <f>(T2305-T2309)/T2309</f>
        <v>6.117206089831349E-3</v>
      </c>
      <c r="U2313" s="107"/>
      <c r="V2313" s="16"/>
    </row>
    <row r="2314" spans="4:22" ht="15" thickBot="1">
      <c r="D2314" s="16"/>
      <c r="E2314" s="86"/>
      <c r="F2314" s="1"/>
      <c r="H2314" s="359"/>
      <c r="I2314" s="215"/>
      <c r="J2314" s="359"/>
      <c r="K2314" s="215"/>
      <c r="L2314" s="359"/>
      <c r="M2314" s="215"/>
      <c r="N2314" s="359"/>
      <c r="O2314" s="215"/>
      <c r="P2314" s="359"/>
      <c r="Q2314" s="215"/>
      <c r="R2314" s="359"/>
      <c r="S2314" s="271"/>
      <c r="T2314" s="359"/>
      <c r="U2314" s="107"/>
      <c r="V2314" s="16"/>
    </row>
    <row r="2315" spans="4:22" ht="21.6" thickBot="1">
      <c r="D2315" s="230"/>
      <c r="E2315" s="183"/>
      <c r="F2315" s="184" t="s">
        <v>40</v>
      </c>
      <c r="G2315" s="182"/>
      <c r="H2315" s="360">
        <f>H2307-H2309</f>
        <v>9.5463708000004033E-2</v>
      </c>
      <c r="I2315" s="306"/>
      <c r="J2315" s="360">
        <f>J2307-J2309</f>
        <v>-8.6809589999997883E-2</v>
      </c>
      <c r="K2315" s="306"/>
      <c r="L2315" s="360">
        <f>L2307-L2309</f>
        <v>0.11570854200000191</v>
      </c>
      <c r="M2315" s="306"/>
      <c r="N2315" s="360">
        <f>N2307-N2309</f>
        <v>-0.19975270800000011</v>
      </c>
      <c r="O2315" s="306"/>
      <c r="P2315" s="360">
        <f>P2307-P2309</f>
        <v>1.4353909200000032</v>
      </c>
      <c r="Q2315" s="306"/>
      <c r="R2315" s="360">
        <f>R2307-R2309</f>
        <v>-1.9935423600000064</v>
      </c>
      <c r="S2315" s="307"/>
      <c r="T2315" s="360">
        <f>T2305-T2309</f>
        <v>3.4860000000000113E-2</v>
      </c>
      <c r="U2315" s="186"/>
      <c r="V2315" s="230"/>
    </row>
    <row r="2316" spans="4:22">
      <c r="D2316" s="16"/>
      <c r="E2316" s="86"/>
      <c r="F2316" s="179"/>
      <c r="H2316" s="180"/>
      <c r="I2316" s="180"/>
      <c r="J2316" s="180"/>
      <c r="K2316" s="180"/>
      <c r="L2316" s="180"/>
      <c r="M2316" s="180"/>
      <c r="N2316" s="180"/>
      <c r="O2316" s="180"/>
      <c r="P2316" s="180"/>
      <c r="Q2316" s="180"/>
      <c r="R2316" s="180"/>
      <c r="S2316" s="274"/>
      <c r="T2316" s="180"/>
      <c r="U2316" s="107"/>
      <c r="V2316" s="16"/>
    </row>
    <row r="2317" spans="4:22">
      <c r="D2317" s="16"/>
      <c r="E2317" s="86"/>
      <c r="F2317" s="29"/>
      <c r="H2317" s="323"/>
      <c r="I2317" s="180"/>
      <c r="J2317" s="159"/>
      <c r="K2317" s="180"/>
      <c r="L2317" s="159"/>
      <c r="M2317" s="180"/>
      <c r="N2317" s="159"/>
      <c r="O2317" s="180"/>
      <c r="P2317" s="159"/>
      <c r="Q2317" s="180"/>
      <c r="R2317" s="159"/>
      <c r="S2317" s="159"/>
      <c r="T2317" s="159"/>
      <c r="U2317" s="107"/>
      <c r="V2317" s="16"/>
    </row>
    <row r="2318" spans="4:22" ht="18">
      <c r="D2318" s="16"/>
      <c r="E2318" s="134"/>
      <c r="F2318" s="275" t="s">
        <v>36</v>
      </c>
      <c r="G2318" s="276"/>
      <c r="H2318" s="384">
        <f>AVERAGE(H2235:H2239,H2299:H2304,H2171:H2175,H2107:H2111,H2044:H2047)</f>
        <v>9534.4791666666661</v>
      </c>
      <c r="I2318" s="384"/>
      <c r="J2318" s="384">
        <f>AVERAGE(J2235:J2239,J2299:J2304,J2171:J2175,J2107:J2111,J2044:J2047)</f>
        <v>3101.2291666666665</v>
      </c>
      <c r="K2318" s="384"/>
      <c r="L2318" s="384">
        <f>AVERAGE(L2235:L2239,L2299:L2304,L2171:L2175,L2107:L2111,L2044:L2047)</f>
        <v>2599.0208333333335</v>
      </c>
      <c r="M2318" s="384" t="e">
        <f>AVERAGE(O2263:O2267,M2299:M2303)</f>
        <v>#DIV/0!</v>
      </c>
      <c r="N2318" s="384">
        <f>AVERAGE(N2235:N2239,N2299:N2304,N2171:N2175,N2107:N2111,N2044:N2047)</f>
        <v>2035.375</v>
      </c>
      <c r="O2318" s="384" t="e">
        <f>AVERAGE(O2236:O2239,O2299:O2304)</f>
        <v>#DIV/0!</v>
      </c>
      <c r="P2318" s="384">
        <f>AVERAGE(P2235:P2239,P2299:P2304,P2171:P2175,P2107:P2111,P2044:P2047)</f>
        <v>32186.25</v>
      </c>
      <c r="Q2318" s="384" t="e">
        <f>AVERAGE(S2263:S2267,Q2299:Q2303)</f>
        <v>#DIV/0!</v>
      </c>
      <c r="R2318" s="384">
        <f>AVERAGE(R2235:R2239,R2299:R2304,R2171:R2175,R2107:R2111,R2044:R2047)</f>
        <v>16764.375</v>
      </c>
      <c r="S2318" s="387" t="e">
        <f>AVERAGE(U2263:U2267,S2299:S2303)</f>
        <v>#DIV/0!</v>
      </c>
      <c r="T2318" s="386">
        <f>AVERAGE(T2235:T2239,T2299:T2304,T2171:T2175,T2107:T2111,T2044:T2047)</f>
        <v>5.6167749999999996</v>
      </c>
      <c r="U2318" s="135"/>
      <c r="V2318" s="16"/>
    </row>
    <row r="2319" spans="4:22">
      <c r="D2319" s="16"/>
      <c r="E2319" s="1"/>
      <c r="F2319" s="1"/>
      <c r="H2319" s="329"/>
      <c r="I2319" s="139"/>
      <c r="J2319" s="329"/>
      <c r="K2319" s="139"/>
      <c r="L2319" s="329"/>
      <c r="M2319" s="139"/>
      <c r="N2319" s="329"/>
      <c r="O2319" s="139"/>
      <c r="P2319" s="329"/>
      <c r="Q2319" s="139"/>
      <c r="R2319" s="329"/>
      <c r="S2319" s="329"/>
      <c r="T2319" s="329"/>
      <c r="U2319" s="1"/>
      <c r="V2319" s="16"/>
    </row>
    <row r="2320" spans="4:22" ht="15" thickBot="1">
      <c r="D2320" s="16"/>
      <c r="T2320" s="174"/>
      <c r="V2320" s="16"/>
    </row>
    <row r="2321" spans="4:22" ht="15" thickBot="1">
      <c r="D2321" s="16"/>
      <c r="F2321" s="280" t="s">
        <v>42</v>
      </c>
      <c r="G2321" s="281"/>
      <c r="H2321" s="281" t="s">
        <v>3</v>
      </c>
      <c r="I2321" s="281"/>
      <c r="J2321" s="281" t="s">
        <v>11</v>
      </c>
      <c r="K2321" s="281"/>
      <c r="L2321" s="281" t="s">
        <v>12</v>
      </c>
      <c r="M2321" s="281"/>
      <c r="N2321" s="281" t="s">
        <v>13</v>
      </c>
      <c r="O2321" s="281"/>
      <c r="P2321" s="281" t="s">
        <v>14</v>
      </c>
      <c r="Q2321" s="281"/>
      <c r="R2321" s="281" t="s">
        <v>15</v>
      </c>
      <c r="S2321" s="281"/>
      <c r="T2321" s="282" t="s">
        <v>16</v>
      </c>
      <c r="V2321" s="16"/>
    </row>
    <row r="2322" spans="4:22">
      <c r="D2322" s="16"/>
      <c r="E2322" s="1"/>
      <c r="F2322" s="283" t="s">
        <v>19</v>
      </c>
      <c r="G2322" s="284"/>
      <c r="H2322" s="285">
        <f t="shared" ref="H2322:T2322" si="99">H2309</f>
        <v>53.846827320000003</v>
      </c>
      <c r="I2322" s="285">
        <f t="shared" si="99"/>
        <v>0</v>
      </c>
      <c r="J2322" s="285">
        <f t="shared" si="99"/>
        <v>17.957680415999999</v>
      </c>
      <c r="K2322" s="285">
        <f t="shared" si="99"/>
        <v>0</v>
      </c>
      <c r="L2322" s="285">
        <f t="shared" si="99"/>
        <v>14.884952160000001</v>
      </c>
      <c r="M2322" s="285">
        <f t="shared" si="99"/>
        <v>0</v>
      </c>
      <c r="N2322" s="285">
        <f t="shared" si="99"/>
        <v>11.585416440000001</v>
      </c>
      <c r="O2322" s="285">
        <f t="shared" si="99"/>
        <v>0</v>
      </c>
      <c r="P2322" s="285">
        <f t="shared" si="99"/>
        <v>177.47399124</v>
      </c>
      <c r="Q2322" s="285">
        <f t="shared" si="99"/>
        <v>0</v>
      </c>
      <c r="R2322" s="285">
        <f t="shared" si="99"/>
        <v>92.136258240000018</v>
      </c>
      <c r="S2322" s="285">
        <f t="shared" si="99"/>
        <v>0</v>
      </c>
      <c r="T2322" s="310">
        <f t="shared" si="99"/>
        <v>5.6986800000000004</v>
      </c>
      <c r="U2322" s="1"/>
      <c r="V2322" s="16"/>
    </row>
    <row r="2323" spans="4:22" ht="15.6">
      <c r="D2323" s="16"/>
      <c r="E2323" s="1"/>
      <c r="F2323" s="288" t="s">
        <v>41</v>
      </c>
      <c r="G2323" s="289"/>
      <c r="H2323" s="290">
        <f>H2307</f>
        <v>53.942291028000007</v>
      </c>
      <c r="I2323" s="290">
        <f t="shared" ref="I2323:S2323" si="100">I2307</f>
        <v>0</v>
      </c>
      <c r="J2323" s="290">
        <f t="shared" si="100"/>
        <v>17.870870826000001</v>
      </c>
      <c r="K2323" s="290">
        <f t="shared" si="100"/>
        <v>0</v>
      </c>
      <c r="L2323" s="290">
        <f t="shared" si="100"/>
        <v>15.000660702000003</v>
      </c>
      <c r="M2323" s="290">
        <f t="shared" si="100"/>
        <v>0</v>
      </c>
      <c r="N2323" s="290">
        <f t="shared" si="100"/>
        <v>11.385663732000001</v>
      </c>
      <c r="O2323" s="290">
        <f t="shared" si="100"/>
        <v>0</v>
      </c>
      <c r="P2323" s="290">
        <f t="shared" si="100"/>
        <v>178.90938216000001</v>
      </c>
      <c r="Q2323" s="290">
        <f t="shared" si="100"/>
        <v>0</v>
      </c>
      <c r="R2323" s="290">
        <f t="shared" si="100"/>
        <v>90.142715880000011</v>
      </c>
      <c r="S2323" s="290">
        <f t="shared" si="100"/>
        <v>0</v>
      </c>
      <c r="T2323" s="309">
        <f>T2305</f>
        <v>5.7335400000000005</v>
      </c>
      <c r="U2323" s="1"/>
      <c r="V2323" s="16"/>
    </row>
    <row r="2324" spans="4:22" ht="21">
      <c r="D2324" s="16"/>
      <c r="F2324" s="201" t="s">
        <v>45</v>
      </c>
      <c r="G2324" s="201"/>
      <c r="H2324" s="385">
        <f>H2323-H2322</f>
        <v>9.5463708000004033E-2</v>
      </c>
      <c r="I2324" s="187"/>
      <c r="J2324" s="385">
        <f>J2323-J2322</f>
        <v>-8.6809589999997883E-2</v>
      </c>
      <c r="K2324" s="385"/>
      <c r="L2324" s="385">
        <f>L2323-L2322</f>
        <v>0.11570854200000191</v>
      </c>
      <c r="M2324" s="385"/>
      <c r="N2324" s="385">
        <f>N2323-N2322</f>
        <v>-0.19975270800000011</v>
      </c>
      <c r="O2324" s="385"/>
      <c r="P2324" s="385">
        <f>P2323-P2322</f>
        <v>1.4353909200000032</v>
      </c>
      <c r="Q2324" s="385"/>
      <c r="R2324" s="385">
        <f>R2323-R2322</f>
        <v>-1.9935423600000064</v>
      </c>
      <c r="S2324" s="385"/>
      <c r="T2324" s="385">
        <f>T2323-T2322</f>
        <v>3.4860000000000113E-2</v>
      </c>
      <c r="V2324" s="16"/>
    </row>
    <row r="2325" spans="4:22" ht="21">
      <c r="D2325" s="16"/>
      <c r="F2325" s="201"/>
      <c r="G2325" s="201"/>
      <c r="H2325" s="187"/>
      <c r="I2325" s="187"/>
      <c r="J2325" s="187"/>
      <c r="K2325" s="187"/>
      <c r="L2325" s="187"/>
      <c r="M2325" s="187"/>
      <c r="N2325" s="187"/>
      <c r="O2325" s="187"/>
      <c r="P2325" s="187"/>
      <c r="Q2325" s="187"/>
      <c r="R2325" s="187"/>
      <c r="S2325" s="187"/>
      <c r="T2325" s="187"/>
      <c r="V2325" s="16"/>
    </row>
    <row r="2326" spans="4:22">
      <c r="D2326" s="16"/>
      <c r="E2326" s="16"/>
      <c r="F2326" s="231"/>
      <c r="G2326" s="231"/>
      <c r="H2326" s="231"/>
      <c r="I2326" s="231"/>
      <c r="J2326" s="231"/>
      <c r="K2326" s="231"/>
      <c r="L2326" s="231"/>
      <c r="M2326" s="231"/>
      <c r="N2326" s="231"/>
      <c r="O2326" s="231"/>
      <c r="P2326" s="231"/>
      <c r="Q2326" s="231"/>
      <c r="R2326" s="231"/>
      <c r="S2326" s="231"/>
      <c r="T2326" s="232"/>
      <c r="U2326" s="16"/>
      <c r="V2326" s="16"/>
    </row>
    <row r="2327" spans="4:22">
      <c r="D2327" s="335"/>
      <c r="E2327" s="335"/>
      <c r="F2327" s="339"/>
      <c r="G2327" s="339"/>
      <c r="H2327" s="339"/>
      <c r="I2327" s="339"/>
      <c r="J2327" s="339"/>
      <c r="K2327" s="339"/>
      <c r="L2327" s="339"/>
      <c r="M2327" s="339"/>
      <c r="N2327" s="339"/>
      <c r="O2327" s="339"/>
      <c r="P2327" s="339"/>
      <c r="Q2327" s="339"/>
      <c r="R2327" s="339"/>
      <c r="S2327" s="339"/>
      <c r="T2327" s="340"/>
      <c r="U2327" s="335"/>
      <c r="V2327" s="335"/>
    </row>
    <row r="2328" spans="4:22">
      <c r="D2328" s="335"/>
      <c r="E2328" s="335"/>
      <c r="F2328" s="335"/>
      <c r="G2328" s="512" t="s">
        <v>48</v>
      </c>
      <c r="H2328" s="512"/>
      <c r="I2328" s="512"/>
      <c r="J2328" s="512"/>
      <c r="K2328" s="512"/>
      <c r="L2328" s="512"/>
      <c r="M2328" s="512"/>
      <c r="N2328" s="512"/>
      <c r="O2328" s="512"/>
      <c r="P2328" s="512"/>
      <c r="Q2328" s="512"/>
      <c r="R2328" s="512"/>
      <c r="S2328" s="335"/>
      <c r="T2328" s="335"/>
      <c r="U2328" s="335"/>
      <c r="V2328" s="335"/>
    </row>
    <row r="2329" spans="4:22">
      <c r="D2329" s="335"/>
      <c r="E2329" s="335"/>
      <c r="F2329" s="335"/>
      <c r="G2329" s="512"/>
      <c r="H2329" s="512"/>
      <c r="I2329" s="512"/>
      <c r="J2329" s="512"/>
      <c r="K2329" s="512"/>
      <c r="L2329" s="512"/>
      <c r="M2329" s="512"/>
      <c r="N2329" s="512"/>
      <c r="O2329" s="512"/>
      <c r="P2329" s="512"/>
      <c r="Q2329" s="512"/>
      <c r="R2329" s="512"/>
      <c r="S2329" s="335"/>
      <c r="T2329" s="335"/>
      <c r="U2329" s="335"/>
      <c r="V2329" s="335"/>
    </row>
    <row r="2330" spans="4:22" ht="23.4">
      <c r="D2330" s="338"/>
      <c r="E2330" s="338"/>
      <c r="F2330" s="338"/>
      <c r="G2330" s="343" t="s">
        <v>46</v>
      </c>
      <c r="H2330" s="375" t="s">
        <v>3</v>
      </c>
      <c r="I2330" s="376"/>
      <c r="J2330" s="377" t="s">
        <v>11</v>
      </c>
      <c r="K2330" s="376"/>
      <c r="L2330" s="378" t="s">
        <v>12</v>
      </c>
      <c r="M2330" s="376"/>
      <c r="N2330" s="379" t="s">
        <v>13</v>
      </c>
      <c r="O2330" s="376"/>
      <c r="P2330" s="374" t="s">
        <v>14</v>
      </c>
      <c r="Q2330" s="376"/>
      <c r="R2330" s="380" t="s">
        <v>15</v>
      </c>
      <c r="S2330" s="367"/>
      <c r="T2330" s="16"/>
      <c r="U2330" s="336"/>
      <c r="V2330" s="16"/>
    </row>
    <row r="2331" spans="4:22" ht="21">
      <c r="D2331" s="338"/>
      <c r="E2331" s="338"/>
      <c r="F2331" s="338"/>
      <c r="G2331" s="344">
        <v>0.9</v>
      </c>
      <c r="H2331" s="347">
        <f>$H$2309*G2331</f>
        <v>48.462144588000001</v>
      </c>
      <c r="I2331" s="368"/>
      <c r="J2331" s="348">
        <f>$J$2309*G2331</f>
        <v>16.1619123744</v>
      </c>
      <c r="K2331" s="368"/>
      <c r="L2331" s="352">
        <f>$L$2309*G2331</f>
        <v>13.396456944000001</v>
      </c>
      <c r="M2331" s="368"/>
      <c r="N2331" s="349">
        <f>$N$2309*G2331</f>
        <v>10.426874796000002</v>
      </c>
      <c r="O2331" s="368"/>
      <c r="P2331" s="350">
        <f>$P$2309*G2331</f>
        <v>159.72659211600001</v>
      </c>
      <c r="Q2331" s="368"/>
      <c r="R2331" s="351">
        <f>$R$2309*G2331</f>
        <v>82.922632416000013</v>
      </c>
      <c r="S2331" s="341"/>
      <c r="T2331" s="16"/>
      <c r="U2331" s="337"/>
      <c r="V2331" s="16"/>
    </row>
    <row r="2332" spans="4:22" ht="21">
      <c r="D2332" s="338"/>
      <c r="E2332" s="338"/>
      <c r="F2332" s="338"/>
      <c r="G2332" s="344">
        <v>0.91</v>
      </c>
      <c r="H2332" s="347">
        <f t="shared" ref="H2332:H2351" si="101">$H$2309*G2332</f>
        <v>49.000612861200004</v>
      </c>
      <c r="I2332" s="368"/>
      <c r="J2332" s="348">
        <f t="shared" ref="J2332:J2351" si="102">$J$2309*G2332</f>
        <v>16.34148917856</v>
      </c>
      <c r="K2332" s="368"/>
      <c r="L2332" s="352">
        <f t="shared" ref="L2332:L2351" si="103">$L$2309*G2332</f>
        <v>13.545306465600001</v>
      </c>
      <c r="M2332" s="368"/>
      <c r="N2332" s="349">
        <f t="shared" ref="N2332:N2351" si="104">$N$2309*G2332</f>
        <v>10.542728960400002</v>
      </c>
      <c r="O2332" s="368"/>
      <c r="P2332" s="350">
        <f t="shared" ref="P2332:P2351" si="105">$P$2309*G2332</f>
        <v>161.50133202840001</v>
      </c>
      <c r="Q2332" s="368"/>
      <c r="R2332" s="351">
        <f t="shared" ref="R2332:R2351" si="106">$R$2309*G2332</f>
        <v>83.843994998400021</v>
      </c>
      <c r="S2332" s="341"/>
      <c r="T2332" s="16"/>
      <c r="U2332" s="337"/>
      <c r="V2332" s="16"/>
    </row>
    <row r="2333" spans="4:22" ht="21">
      <c r="D2333" s="338"/>
      <c r="E2333" s="338"/>
      <c r="F2333" s="338"/>
      <c r="G2333" s="344">
        <v>0.92</v>
      </c>
      <c r="H2333" s="347">
        <f t="shared" si="101"/>
        <v>49.539081134400007</v>
      </c>
      <c r="I2333" s="368"/>
      <c r="J2333" s="348">
        <f t="shared" si="102"/>
        <v>16.52106598272</v>
      </c>
      <c r="K2333" s="368"/>
      <c r="L2333" s="352">
        <f t="shared" si="103"/>
        <v>13.694155987200002</v>
      </c>
      <c r="M2333" s="368"/>
      <c r="N2333" s="349">
        <f t="shared" si="104"/>
        <v>10.658583124800002</v>
      </c>
      <c r="O2333" s="368"/>
      <c r="P2333" s="350">
        <f t="shared" si="105"/>
        <v>163.27607194080002</v>
      </c>
      <c r="Q2333" s="368"/>
      <c r="R2333" s="351">
        <f t="shared" si="106"/>
        <v>84.765357580800014</v>
      </c>
      <c r="S2333" s="341"/>
      <c r="T2333" s="16"/>
      <c r="U2333" s="337"/>
      <c r="V2333" s="16"/>
    </row>
    <row r="2334" spans="4:22" ht="21">
      <c r="D2334" s="338"/>
      <c r="E2334" s="338"/>
      <c r="F2334" s="338"/>
      <c r="G2334" s="344">
        <v>0.93</v>
      </c>
      <c r="H2334" s="347">
        <f t="shared" si="101"/>
        <v>50.077549407600003</v>
      </c>
      <c r="I2334" s="368"/>
      <c r="J2334" s="348">
        <f t="shared" si="102"/>
        <v>16.70064278688</v>
      </c>
      <c r="K2334" s="368"/>
      <c r="L2334" s="352">
        <f t="shared" si="103"/>
        <v>13.843005508800001</v>
      </c>
      <c r="M2334" s="368"/>
      <c r="N2334" s="349">
        <f t="shared" si="104"/>
        <v>10.774437289200002</v>
      </c>
      <c r="O2334" s="368"/>
      <c r="P2334" s="350">
        <f t="shared" si="105"/>
        <v>165.0508118532</v>
      </c>
      <c r="Q2334" s="368"/>
      <c r="R2334" s="351">
        <f t="shared" si="106"/>
        <v>85.686720163200022</v>
      </c>
      <c r="S2334" s="341"/>
      <c r="T2334" s="16"/>
      <c r="U2334" s="337"/>
      <c r="V2334" s="16"/>
    </row>
    <row r="2335" spans="4:22" ht="21">
      <c r="D2335" s="338"/>
      <c r="E2335" s="338"/>
      <c r="F2335" s="338"/>
      <c r="G2335" s="344">
        <v>0.94</v>
      </c>
      <c r="H2335" s="347">
        <f t="shared" si="101"/>
        <v>50.616017680799999</v>
      </c>
      <c r="I2335" s="368"/>
      <c r="J2335" s="348">
        <f t="shared" si="102"/>
        <v>16.880219591039999</v>
      </c>
      <c r="K2335" s="368"/>
      <c r="L2335" s="352">
        <f t="shared" si="103"/>
        <v>13.9918550304</v>
      </c>
      <c r="M2335" s="368"/>
      <c r="N2335" s="349">
        <f t="shared" si="104"/>
        <v>10.8902914536</v>
      </c>
      <c r="O2335" s="368"/>
      <c r="P2335" s="350">
        <f t="shared" si="105"/>
        <v>166.82555176559998</v>
      </c>
      <c r="Q2335" s="368"/>
      <c r="R2335" s="351">
        <f t="shared" si="106"/>
        <v>86.608082745600015</v>
      </c>
      <c r="S2335" s="341"/>
      <c r="T2335" s="16"/>
      <c r="U2335" s="337"/>
      <c r="V2335" s="16"/>
    </row>
    <row r="2336" spans="4:22" ht="21">
      <c r="D2336" s="338"/>
      <c r="E2336" s="338"/>
      <c r="F2336" s="338"/>
      <c r="G2336" s="344">
        <v>0.95</v>
      </c>
      <c r="H2336" s="347">
        <f t="shared" si="101"/>
        <v>51.154485954000002</v>
      </c>
      <c r="I2336" s="368"/>
      <c r="J2336" s="348">
        <f t="shared" si="102"/>
        <v>17.059796395199999</v>
      </c>
      <c r="K2336" s="368"/>
      <c r="L2336" s="352">
        <f t="shared" si="103"/>
        <v>14.140704552000001</v>
      </c>
      <c r="M2336" s="368"/>
      <c r="N2336" s="349">
        <f t="shared" si="104"/>
        <v>11.006145618000001</v>
      </c>
      <c r="O2336" s="368"/>
      <c r="P2336" s="350">
        <f t="shared" si="105"/>
        <v>168.60029167799999</v>
      </c>
      <c r="Q2336" s="368"/>
      <c r="R2336" s="351">
        <f t="shared" si="106"/>
        <v>87.529445328000008</v>
      </c>
      <c r="S2336" s="341"/>
      <c r="T2336" s="16"/>
      <c r="U2336" s="337"/>
      <c r="V2336" s="16"/>
    </row>
    <row r="2337" spans="4:22" ht="21">
      <c r="D2337" s="338"/>
      <c r="E2337" s="338"/>
      <c r="F2337" s="338"/>
      <c r="G2337" s="344">
        <v>0.96</v>
      </c>
      <c r="H2337" s="347">
        <f t="shared" si="101"/>
        <v>51.692954227199998</v>
      </c>
      <c r="I2337" s="368"/>
      <c r="J2337" s="348">
        <f t="shared" si="102"/>
        <v>17.239373199359999</v>
      </c>
      <c r="K2337" s="368"/>
      <c r="L2337" s="352">
        <f t="shared" si="103"/>
        <v>14.2895540736</v>
      </c>
      <c r="M2337" s="368"/>
      <c r="N2337" s="349">
        <f t="shared" si="104"/>
        <v>11.121999782400001</v>
      </c>
      <c r="O2337" s="368"/>
      <c r="P2337" s="350">
        <f t="shared" si="105"/>
        <v>170.3750315904</v>
      </c>
      <c r="Q2337" s="368"/>
      <c r="R2337" s="351">
        <f t="shared" si="106"/>
        <v>88.450807910400016</v>
      </c>
      <c r="S2337" s="341"/>
      <c r="T2337" s="16"/>
      <c r="U2337" s="337"/>
      <c r="V2337" s="16"/>
    </row>
    <row r="2338" spans="4:22" ht="21">
      <c r="D2338" s="338"/>
      <c r="E2338" s="338"/>
      <c r="F2338" s="338"/>
      <c r="G2338" s="344">
        <v>0.97</v>
      </c>
      <c r="H2338" s="347">
        <f t="shared" si="101"/>
        <v>52.231422500400001</v>
      </c>
      <c r="I2338" s="368"/>
      <c r="J2338" s="348">
        <f t="shared" si="102"/>
        <v>17.418950003519999</v>
      </c>
      <c r="K2338" s="368"/>
      <c r="L2338" s="352">
        <f t="shared" si="103"/>
        <v>14.4384035952</v>
      </c>
      <c r="M2338" s="368"/>
      <c r="N2338" s="349">
        <f t="shared" si="104"/>
        <v>11.237853946800001</v>
      </c>
      <c r="O2338" s="368"/>
      <c r="P2338" s="350">
        <f t="shared" si="105"/>
        <v>172.14977150280001</v>
      </c>
      <c r="Q2338" s="368"/>
      <c r="R2338" s="351">
        <f t="shared" si="106"/>
        <v>89.372170492800009</v>
      </c>
      <c r="S2338" s="341"/>
      <c r="T2338" s="16"/>
      <c r="U2338" s="337"/>
      <c r="V2338" s="16"/>
    </row>
    <row r="2339" spans="4:22" ht="21">
      <c r="D2339" s="338"/>
      <c r="E2339" s="338"/>
      <c r="F2339" s="338"/>
      <c r="G2339" s="344">
        <v>0.98</v>
      </c>
      <c r="H2339" s="347">
        <f t="shared" si="101"/>
        <v>52.769890773600004</v>
      </c>
      <c r="I2339" s="368"/>
      <c r="J2339" s="348">
        <f t="shared" si="102"/>
        <v>17.598526807679999</v>
      </c>
      <c r="K2339" s="368"/>
      <c r="L2339" s="352">
        <f t="shared" si="103"/>
        <v>14.587253116800001</v>
      </c>
      <c r="M2339" s="368"/>
      <c r="N2339" s="349">
        <f t="shared" si="104"/>
        <v>11.353708111200001</v>
      </c>
      <c r="O2339" s="368"/>
      <c r="P2339" s="350">
        <f t="shared" si="105"/>
        <v>173.92451141519999</v>
      </c>
      <c r="Q2339" s="368"/>
      <c r="R2339" s="351">
        <f t="shared" si="106"/>
        <v>90.293533075200017</v>
      </c>
      <c r="S2339" s="341"/>
      <c r="T2339" s="16"/>
      <c r="U2339" s="337"/>
      <c r="V2339" s="16"/>
    </row>
    <row r="2340" spans="4:22" ht="21">
      <c r="D2340" s="338"/>
      <c r="E2340" s="338"/>
      <c r="F2340" s="338"/>
      <c r="G2340" s="344">
        <v>0.99</v>
      </c>
      <c r="H2340" s="347">
        <f t="shared" si="101"/>
        <v>53.3083590468</v>
      </c>
      <c r="I2340" s="368"/>
      <c r="J2340" s="348">
        <f t="shared" si="102"/>
        <v>17.778103611839999</v>
      </c>
      <c r="K2340" s="368"/>
      <c r="L2340" s="352">
        <f t="shared" si="103"/>
        <v>14.7361026384</v>
      </c>
      <c r="M2340" s="368"/>
      <c r="N2340" s="349">
        <f t="shared" si="104"/>
        <v>11.469562275600001</v>
      </c>
      <c r="O2340" s="368"/>
      <c r="P2340" s="350">
        <f t="shared" si="105"/>
        <v>175.6992513276</v>
      </c>
      <c r="Q2340" s="368"/>
      <c r="R2340" s="351">
        <f t="shared" si="106"/>
        <v>91.21489565760001</v>
      </c>
      <c r="S2340" s="341"/>
      <c r="T2340" s="16"/>
      <c r="U2340" s="337"/>
      <c r="V2340" s="16"/>
    </row>
    <row r="2341" spans="4:22" ht="28.8">
      <c r="D2341" s="338"/>
      <c r="E2341" s="338"/>
      <c r="F2341" s="338"/>
      <c r="G2341" s="390">
        <v>1</v>
      </c>
      <c r="H2341" s="391">
        <f t="shared" si="101"/>
        <v>53.846827320000003</v>
      </c>
      <c r="I2341" s="392"/>
      <c r="J2341" s="391">
        <f t="shared" si="102"/>
        <v>17.957680415999999</v>
      </c>
      <c r="K2341" s="392"/>
      <c r="L2341" s="391">
        <f t="shared" si="103"/>
        <v>14.884952160000001</v>
      </c>
      <c r="M2341" s="392"/>
      <c r="N2341" s="391">
        <f t="shared" si="104"/>
        <v>11.585416440000001</v>
      </c>
      <c r="O2341" s="392"/>
      <c r="P2341" s="391">
        <f t="shared" si="105"/>
        <v>177.47399124</v>
      </c>
      <c r="Q2341" s="392"/>
      <c r="R2341" s="391">
        <f t="shared" si="106"/>
        <v>92.136258240000018</v>
      </c>
      <c r="S2341" s="341"/>
      <c r="T2341" s="16"/>
      <c r="U2341" s="337"/>
      <c r="V2341" s="16"/>
    </row>
    <row r="2342" spans="4:22" ht="21">
      <c r="D2342" s="338"/>
      <c r="E2342" s="338"/>
      <c r="F2342" s="338"/>
      <c r="G2342" s="344">
        <v>1.01</v>
      </c>
      <c r="H2342" s="347">
        <f t="shared" si="101"/>
        <v>54.385295593200006</v>
      </c>
      <c r="I2342" s="368"/>
      <c r="J2342" s="348">
        <f t="shared" si="102"/>
        <v>18.137257220159999</v>
      </c>
      <c r="K2342" s="368"/>
      <c r="L2342" s="352">
        <f t="shared" si="103"/>
        <v>15.033801681600002</v>
      </c>
      <c r="M2342" s="368"/>
      <c r="N2342" s="349">
        <f t="shared" si="104"/>
        <v>11.701270604400001</v>
      </c>
      <c r="O2342" s="368"/>
      <c r="P2342" s="350">
        <f t="shared" si="105"/>
        <v>179.24873115240001</v>
      </c>
      <c r="Q2342" s="368"/>
      <c r="R2342" s="351">
        <f t="shared" si="106"/>
        <v>93.057620822400025</v>
      </c>
      <c r="S2342" s="341"/>
      <c r="T2342" s="16"/>
      <c r="U2342" s="337"/>
      <c r="V2342" s="16"/>
    </row>
    <row r="2343" spans="4:22" ht="21">
      <c r="D2343" s="338"/>
      <c r="E2343" s="338"/>
      <c r="F2343" s="338"/>
      <c r="G2343" s="344">
        <v>1.02</v>
      </c>
      <c r="H2343" s="347">
        <f t="shared" si="101"/>
        <v>54.923763866400002</v>
      </c>
      <c r="I2343" s="368"/>
      <c r="J2343" s="348">
        <f t="shared" si="102"/>
        <v>18.316834024319999</v>
      </c>
      <c r="K2343" s="368"/>
      <c r="L2343" s="352">
        <f t="shared" si="103"/>
        <v>15.182651203200001</v>
      </c>
      <c r="M2343" s="368"/>
      <c r="N2343" s="349">
        <f t="shared" si="104"/>
        <v>11.817124768800001</v>
      </c>
      <c r="O2343" s="368"/>
      <c r="P2343" s="350">
        <f t="shared" si="105"/>
        <v>181.02347106480002</v>
      </c>
      <c r="Q2343" s="368"/>
      <c r="R2343" s="351">
        <f t="shared" si="106"/>
        <v>93.978983404800019</v>
      </c>
      <c r="S2343" s="341"/>
      <c r="T2343" s="16"/>
      <c r="U2343" s="337"/>
      <c r="V2343" s="16"/>
    </row>
    <row r="2344" spans="4:22" ht="21">
      <c r="D2344" s="338"/>
      <c r="E2344" s="338"/>
      <c r="F2344" s="338"/>
      <c r="G2344" s="344">
        <v>1.03</v>
      </c>
      <c r="H2344" s="347">
        <f t="shared" si="101"/>
        <v>55.462232139600005</v>
      </c>
      <c r="I2344" s="368"/>
      <c r="J2344" s="348">
        <f t="shared" si="102"/>
        <v>18.496410828479998</v>
      </c>
      <c r="K2344" s="368"/>
      <c r="L2344" s="352">
        <f t="shared" si="103"/>
        <v>15.331500724800001</v>
      </c>
      <c r="M2344" s="368"/>
      <c r="N2344" s="349">
        <f t="shared" si="104"/>
        <v>11.932978933200001</v>
      </c>
      <c r="O2344" s="368"/>
      <c r="P2344" s="350">
        <f t="shared" si="105"/>
        <v>182.7982109772</v>
      </c>
      <c r="Q2344" s="368"/>
      <c r="R2344" s="351">
        <f t="shared" si="106"/>
        <v>94.900345987200026</v>
      </c>
      <c r="S2344" s="341"/>
      <c r="T2344" s="16"/>
      <c r="U2344" s="337"/>
      <c r="V2344" s="16"/>
    </row>
    <row r="2345" spans="4:22" ht="21">
      <c r="D2345" s="338"/>
      <c r="E2345" s="338"/>
      <c r="F2345" s="338"/>
      <c r="G2345" s="344">
        <v>1.04</v>
      </c>
      <c r="H2345" s="347">
        <f t="shared" si="101"/>
        <v>56.000700412800008</v>
      </c>
      <c r="I2345" s="368"/>
      <c r="J2345" s="348">
        <f t="shared" si="102"/>
        <v>18.675987632639998</v>
      </c>
      <c r="K2345" s="368"/>
      <c r="L2345" s="352">
        <f t="shared" si="103"/>
        <v>15.480350246400002</v>
      </c>
      <c r="M2345" s="368"/>
      <c r="N2345" s="349">
        <f t="shared" si="104"/>
        <v>12.048833097600001</v>
      </c>
      <c r="O2345" s="368"/>
      <c r="P2345" s="350">
        <f t="shared" si="105"/>
        <v>184.57295088960001</v>
      </c>
      <c r="Q2345" s="368"/>
      <c r="R2345" s="351">
        <f t="shared" si="106"/>
        <v>95.82170856960002</v>
      </c>
      <c r="S2345" s="341"/>
      <c r="T2345" s="16"/>
      <c r="U2345" s="337"/>
      <c r="V2345" s="16"/>
    </row>
    <row r="2346" spans="4:22" ht="21">
      <c r="D2346" s="338"/>
      <c r="E2346" s="338"/>
      <c r="F2346" s="338"/>
      <c r="G2346" s="344">
        <v>1.05</v>
      </c>
      <c r="H2346" s="347">
        <f t="shared" si="101"/>
        <v>56.539168686000004</v>
      </c>
      <c r="I2346" s="368"/>
      <c r="J2346" s="348">
        <f t="shared" si="102"/>
        <v>18.855564436799998</v>
      </c>
      <c r="K2346" s="368"/>
      <c r="L2346" s="352">
        <f t="shared" si="103"/>
        <v>15.629199768000001</v>
      </c>
      <c r="M2346" s="368"/>
      <c r="N2346" s="349">
        <f t="shared" si="104"/>
        <v>12.164687262000001</v>
      </c>
      <c r="O2346" s="368"/>
      <c r="P2346" s="350">
        <f t="shared" si="105"/>
        <v>186.34769080200002</v>
      </c>
      <c r="Q2346" s="368"/>
      <c r="R2346" s="351">
        <f t="shared" si="106"/>
        <v>96.743071152000027</v>
      </c>
      <c r="S2346" s="341"/>
      <c r="T2346" s="16"/>
      <c r="U2346" s="337"/>
      <c r="V2346" s="16"/>
    </row>
    <row r="2347" spans="4:22" ht="21">
      <c r="D2347" s="338"/>
      <c r="E2347" s="338"/>
      <c r="F2347" s="338"/>
      <c r="G2347" s="344">
        <v>1.06</v>
      </c>
      <c r="H2347" s="347">
        <f t="shared" si="101"/>
        <v>57.077636959200007</v>
      </c>
      <c r="I2347" s="368"/>
      <c r="J2347" s="348">
        <f t="shared" si="102"/>
        <v>19.035141240959998</v>
      </c>
      <c r="K2347" s="368"/>
      <c r="L2347" s="352">
        <f t="shared" si="103"/>
        <v>15.778049289600002</v>
      </c>
      <c r="M2347" s="368"/>
      <c r="N2347" s="349">
        <f t="shared" si="104"/>
        <v>12.280541426400003</v>
      </c>
      <c r="O2347" s="368"/>
      <c r="P2347" s="350">
        <f t="shared" si="105"/>
        <v>188.12243071440002</v>
      </c>
      <c r="Q2347" s="368"/>
      <c r="R2347" s="351">
        <f t="shared" si="106"/>
        <v>97.664433734400021</v>
      </c>
      <c r="S2347" s="341"/>
      <c r="T2347" s="16"/>
      <c r="U2347" s="337"/>
      <c r="V2347" s="16"/>
    </row>
    <row r="2348" spans="4:22" ht="21">
      <c r="D2348" s="338"/>
      <c r="E2348" s="338"/>
      <c r="F2348" s="338"/>
      <c r="G2348" s="344">
        <v>1.07</v>
      </c>
      <c r="H2348" s="347">
        <f t="shared" si="101"/>
        <v>57.61610523240001</v>
      </c>
      <c r="I2348" s="368"/>
      <c r="J2348" s="348">
        <f t="shared" si="102"/>
        <v>19.214718045120001</v>
      </c>
      <c r="K2348" s="368"/>
      <c r="L2348" s="352">
        <f t="shared" si="103"/>
        <v>15.926898811200003</v>
      </c>
      <c r="M2348" s="368"/>
      <c r="N2348" s="349">
        <f t="shared" si="104"/>
        <v>12.396395590800003</v>
      </c>
      <c r="O2348" s="368"/>
      <c r="P2348" s="350">
        <f t="shared" si="105"/>
        <v>189.8971706268</v>
      </c>
      <c r="Q2348" s="368"/>
      <c r="R2348" s="351">
        <f t="shared" si="106"/>
        <v>98.585796316800028</v>
      </c>
      <c r="S2348" s="341"/>
      <c r="T2348" s="16"/>
      <c r="U2348" s="337"/>
      <c r="V2348" s="16"/>
    </row>
    <row r="2349" spans="4:22" ht="21">
      <c r="D2349" s="338"/>
      <c r="E2349" s="338"/>
      <c r="F2349" s="338"/>
      <c r="G2349" s="344">
        <v>1.08</v>
      </c>
      <c r="H2349" s="347">
        <f t="shared" si="101"/>
        <v>58.154573505600005</v>
      </c>
      <c r="I2349" s="368"/>
      <c r="J2349" s="348">
        <f t="shared" si="102"/>
        <v>19.394294849280001</v>
      </c>
      <c r="K2349" s="368"/>
      <c r="L2349" s="352">
        <f t="shared" si="103"/>
        <v>16.075748332800003</v>
      </c>
      <c r="M2349" s="368"/>
      <c r="N2349" s="349">
        <f t="shared" si="104"/>
        <v>12.512249755200003</v>
      </c>
      <c r="O2349" s="368"/>
      <c r="P2349" s="350">
        <f t="shared" si="105"/>
        <v>191.67191053920001</v>
      </c>
      <c r="Q2349" s="368"/>
      <c r="R2349" s="351">
        <f t="shared" si="106"/>
        <v>99.507158899200022</v>
      </c>
      <c r="S2349" s="341"/>
      <c r="T2349" s="16"/>
      <c r="U2349" s="337"/>
      <c r="V2349" s="16"/>
    </row>
    <row r="2350" spans="4:22" ht="21">
      <c r="D2350" s="338"/>
      <c r="E2350" s="338"/>
      <c r="F2350" s="338"/>
      <c r="G2350" s="344">
        <v>1.0900000000000001</v>
      </c>
      <c r="H2350" s="347">
        <f t="shared" si="101"/>
        <v>58.693041778800009</v>
      </c>
      <c r="I2350" s="368"/>
      <c r="J2350" s="348">
        <f t="shared" si="102"/>
        <v>19.573871653440001</v>
      </c>
      <c r="K2350" s="368"/>
      <c r="L2350" s="352">
        <f t="shared" si="103"/>
        <v>16.224597854400002</v>
      </c>
      <c r="M2350" s="368"/>
      <c r="N2350" s="349">
        <f t="shared" si="104"/>
        <v>12.628103919600003</v>
      </c>
      <c r="O2350" s="368"/>
      <c r="P2350" s="350">
        <f t="shared" si="105"/>
        <v>193.44665045160002</v>
      </c>
      <c r="Q2350" s="368"/>
      <c r="R2350" s="351">
        <f t="shared" si="106"/>
        <v>100.42852148160003</v>
      </c>
      <c r="S2350" s="341"/>
      <c r="T2350" s="16"/>
      <c r="U2350" s="337"/>
      <c r="V2350" s="16"/>
    </row>
    <row r="2351" spans="4:22" ht="21">
      <c r="D2351" s="338"/>
      <c r="E2351" s="338"/>
      <c r="F2351" s="338"/>
      <c r="G2351" s="344">
        <v>1.1000000000000001</v>
      </c>
      <c r="H2351" s="347">
        <f t="shared" si="101"/>
        <v>59.231510052000004</v>
      </c>
      <c r="I2351" s="368"/>
      <c r="J2351" s="348">
        <f t="shared" si="102"/>
        <v>19.753448457600001</v>
      </c>
      <c r="K2351" s="368"/>
      <c r="L2351" s="352">
        <f t="shared" si="103"/>
        <v>16.373447376000001</v>
      </c>
      <c r="M2351" s="368"/>
      <c r="N2351" s="349">
        <f t="shared" si="104"/>
        <v>12.743958084000003</v>
      </c>
      <c r="O2351" s="368"/>
      <c r="P2351" s="350">
        <f t="shared" si="105"/>
        <v>195.22139036400003</v>
      </c>
      <c r="Q2351" s="368"/>
      <c r="R2351" s="351">
        <f t="shared" si="106"/>
        <v>101.34988406400002</v>
      </c>
      <c r="S2351" s="341"/>
      <c r="T2351" s="16"/>
      <c r="U2351" s="337"/>
      <c r="V2351" s="16"/>
    </row>
    <row r="2352" spans="4:22">
      <c r="D2352" s="338"/>
      <c r="E2352" s="338"/>
      <c r="F2352" s="338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</row>
    <row r="2353" spans="4:22">
      <c r="D2353" s="338"/>
      <c r="E2353" s="338"/>
      <c r="F2353" s="338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</row>
    <row r="2354" spans="4:22">
      <c r="D2354" s="338"/>
      <c r="E2354" s="338"/>
      <c r="F2354" s="338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</row>
    <row r="2357" spans="4:22" ht="15" thickBot="1">
      <c r="D2357" s="16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229"/>
      <c r="U2357" s="16"/>
      <c r="V2357" s="16"/>
    </row>
    <row r="2358" spans="4:22">
      <c r="D2358" s="16"/>
      <c r="E2358" s="84"/>
      <c r="F2358" s="85"/>
      <c r="G2358" s="197"/>
      <c r="H2358" s="85"/>
      <c r="I2358" s="197"/>
      <c r="J2358" s="85"/>
      <c r="K2358" s="197"/>
      <c r="L2358" s="85"/>
      <c r="M2358" s="197"/>
      <c r="N2358" s="85"/>
      <c r="O2358" s="197"/>
      <c r="P2358" s="85"/>
      <c r="Q2358" s="197"/>
      <c r="R2358" s="85"/>
      <c r="S2358" s="85"/>
      <c r="T2358" s="85"/>
      <c r="U2358" s="106"/>
      <c r="V2358" s="16"/>
    </row>
    <row r="2359" spans="4:22">
      <c r="D2359" s="16"/>
      <c r="E2359" s="86"/>
      <c r="F2359" s="1"/>
      <c r="H2359" s="1"/>
      <c r="J2359" s="1"/>
      <c r="L2359" s="1"/>
      <c r="N2359" s="1"/>
      <c r="P2359" s="1"/>
      <c r="R2359" s="1"/>
      <c r="T2359" s="1"/>
      <c r="U2359" s="107"/>
      <c r="V2359" s="16"/>
    </row>
    <row r="2360" spans="4:22" ht="34.799999999999997">
      <c r="D2360" s="16"/>
      <c r="E2360" s="86"/>
      <c r="F2360" s="1"/>
      <c r="H2360" s="328" t="s">
        <v>9</v>
      </c>
      <c r="I2360" s="328"/>
      <c r="J2360" s="328"/>
      <c r="K2360" s="328"/>
      <c r="L2360" s="328"/>
      <c r="M2360" s="328"/>
      <c r="N2360" s="328"/>
      <c r="O2360" s="328"/>
      <c r="P2360" s="328"/>
      <c r="Q2360" s="328"/>
      <c r="R2360" s="328"/>
      <c r="S2360" s="328"/>
      <c r="T2360" s="328"/>
      <c r="U2360" s="107"/>
      <c r="V2360" s="16"/>
    </row>
    <row r="2361" spans="4:22">
      <c r="D2361" s="16"/>
      <c r="E2361" s="86"/>
      <c r="F2361" s="1"/>
      <c r="H2361" s="1"/>
      <c r="J2361" s="1"/>
      <c r="L2361" s="1"/>
      <c r="N2361" s="1"/>
      <c r="P2361" s="1"/>
      <c r="R2361" s="1"/>
      <c r="T2361" s="1"/>
      <c r="U2361" s="107"/>
      <c r="V2361" s="16"/>
    </row>
    <row r="2362" spans="4:22">
      <c r="D2362" s="16"/>
      <c r="E2362" s="86"/>
      <c r="F2362" s="253" t="s">
        <v>10</v>
      </c>
      <c r="G2362" s="194"/>
      <c r="H2362" s="239" t="s">
        <v>3</v>
      </c>
      <c r="I2362" s="179"/>
      <c r="J2362" s="94" t="s">
        <v>11</v>
      </c>
      <c r="K2362" s="179"/>
      <c r="L2362" s="31" t="s">
        <v>12</v>
      </c>
      <c r="M2362" s="179"/>
      <c r="N2362" s="32" t="s">
        <v>13</v>
      </c>
      <c r="O2362" s="179"/>
      <c r="P2362" s="238" t="s">
        <v>14</v>
      </c>
      <c r="Q2362" s="179"/>
      <c r="R2362" s="99" t="s">
        <v>15</v>
      </c>
      <c r="S2362" s="29"/>
      <c r="T2362" s="56" t="s">
        <v>16</v>
      </c>
      <c r="U2362" s="107"/>
      <c r="V2362" s="16"/>
    </row>
    <row r="2363" spans="4:22">
      <c r="D2363" s="16"/>
      <c r="E2363" s="86"/>
      <c r="F2363" s="252">
        <v>45600</v>
      </c>
      <c r="G2363" s="244"/>
      <c r="H2363" s="297">
        <v>9505</v>
      </c>
      <c r="I2363" s="246"/>
      <c r="J2363" s="297">
        <v>3029</v>
      </c>
      <c r="K2363" s="246"/>
      <c r="L2363" s="297">
        <v>2581</v>
      </c>
      <c r="M2363" s="246"/>
      <c r="N2363" s="297">
        <v>2000.5</v>
      </c>
      <c r="O2363" s="246"/>
      <c r="P2363" s="297">
        <v>32100</v>
      </c>
      <c r="Q2363" s="246"/>
      <c r="R2363" s="297">
        <v>15710</v>
      </c>
      <c r="S2363" s="298"/>
      <c r="T2363" s="326">
        <v>5.8072999999999997</v>
      </c>
      <c r="U2363" s="107"/>
      <c r="V2363" s="16"/>
    </row>
    <row r="2364" spans="4:22">
      <c r="D2364" s="16"/>
      <c r="E2364" s="86"/>
      <c r="F2364" s="250">
        <f>F2363+1</f>
        <v>45601</v>
      </c>
      <c r="G2364" s="244"/>
      <c r="H2364" s="297">
        <v>9587.5</v>
      </c>
      <c r="I2364" s="246"/>
      <c r="J2364" s="297">
        <v>3053</v>
      </c>
      <c r="K2364" s="246"/>
      <c r="L2364" s="297">
        <v>2605.5</v>
      </c>
      <c r="M2364" s="246"/>
      <c r="N2364" s="297">
        <v>2000</v>
      </c>
      <c r="O2364" s="246"/>
      <c r="P2364" s="297">
        <v>32050</v>
      </c>
      <c r="Q2364" s="246"/>
      <c r="R2364" s="297">
        <v>15965</v>
      </c>
      <c r="S2364" s="246"/>
      <c r="T2364" s="325">
        <v>5.7897999999999996</v>
      </c>
      <c r="U2364" s="107"/>
      <c r="V2364" s="16"/>
    </row>
    <row r="2365" spans="4:22">
      <c r="D2365" s="16"/>
      <c r="E2365" s="86"/>
      <c r="F2365" s="250">
        <f>F2364+1</f>
        <v>45602</v>
      </c>
      <c r="G2365" s="244"/>
      <c r="H2365" s="248">
        <v>9250.5</v>
      </c>
      <c r="I2365" s="246"/>
      <c r="J2365" s="248">
        <v>2955.5</v>
      </c>
      <c r="K2365" s="246"/>
      <c r="L2365" s="248">
        <v>2549.5</v>
      </c>
      <c r="M2365" s="246"/>
      <c r="N2365" s="248">
        <v>1979</v>
      </c>
      <c r="O2365" s="246"/>
      <c r="P2365" s="248">
        <v>31400</v>
      </c>
      <c r="Q2365" s="246"/>
      <c r="R2365" s="248">
        <v>15615</v>
      </c>
      <c r="S2365" s="246"/>
      <c r="T2365" s="325">
        <v>5.7846000000000002</v>
      </c>
      <c r="U2365" s="107"/>
      <c r="V2365" s="16"/>
    </row>
    <row r="2366" spans="4:22">
      <c r="D2366" s="16"/>
      <c r="E2366" s="86"/>
      <c r="F2366" s="250">
        <f>F2365+1</f>
        <v>45603</v>
      </c>
      <c r="G2366" s="195"/>
      <c r="H2366" s="248">
        <v>9386</v>
      </c>
      <c r="I2366" s="246"/>
      <c r="J2366" s="248">
        <v>3052</v>
      </c>
      <c r="K2366" s="246"/>
      <c r="L2366" s="248">
        <v>2652.5</v>
      </c>
      <c r="M2366" s="246"/>
      <c r="N2366" s="248">
        <v>2004</v>
      </c>
      <c r="O2366" s="246"/>
      <c r="P2366" s="248">
        <v>31605</v>
      </c>
      <c r="Q2366" s="246"/>
      <c r="R2366" s="248">
        <v>16260</v>
      </c>
      <c r="S2366" s="246"/>
      <c r="T2366" s="325">
        <v>5.7648000000000001</v>
      </c>
      <c r="U2366" s="107"/>
      <c r="V2366" s="16"/>
    </row>
    <row r="2367" spans="4:22">
      <c r="D2367" s="16"/>
      <c r="E2367" s="86"/>
      <c r="F2367" s="251">
        <f>F2366+1</f>
        <v>45604</v>
      </c>
      <c r="G2367" s="195"/>
      <c r="H2367" s="297">
        <v>9323</v>
      </c>
      <c r="I2367" s="246"/>
      <c r="J2367" s="297">
        <v>2967</v>
      </c>
      <c r="K2367" s="246"/>
      <c r="L2367" s="297">
        <v>2600.5</v>
      </c>
      <c r="M2367" s="246"/>
      <c r="N2367" s="297">
        <v>1997</v>
      </c>
      <c r="O2367" s="246"/>
      <c r="P2367" s="297">
        <v>31550</v>
      </c>
      <c r="Q2367" s="246"/>
      <c r="R2367" s="297">
        <v>16105</v>
      </c>
      <c r="S2367" s="298"/>
      <c r="T2367" s="326">
        <v>5.6623999999999999</v>
      </c>
      <c r="U2367" s="107"/>
      <c r="V2367" s="16"/>
    </row>
    <row r="2368" spans="4:22">
      <c r="D2368" s="16"/>
      <c r="E2368" s="86"/>
      <c r="F2368" s="1"/>
      <c r="H2368" s="353"/>
      <c r="J2368" s="353"/>
      <c r="L2368" s="353"/>
      <c r="N2368" s="353"/>
      <c r="P2368" s="353"/>
      <c r="R2368" s="353"/>
      <c r="S2368" s="268"/>
      <c r="T2368" s="362"/>
      <c r="U2368" s="107"/>
      <c r="V2368" s="16"/>
    </row>
    <row r="2369" spans="4:22">
      <c r="D2369" s="16"/>
      <c r="E2369" s="86"/>
      <c r="F2369" s="236" t="s">
        <v>17</v>
      </c>
      <c r="G2369" s="263"/>
      <c r="H2369" s="331">
        <f>AVERAGE(H2363:H2367)</f>
        <v>9410.4</v>
      </c>
      <c r="I2369" s="332"/>
      <c r="J2369" s="331">
        <f>AVERAGE(J2363:J2367)</f>
        <v>3011.3</v>
      </c>
      <c r="K2369" s="332"/>
      <c r="L2369" s="331">
        <f>AVERAGE(L2363:L2367)</f>
        <v>2597.8000000000002</v>
      </c>
      <c r="M2369" s="332"/>
      <c r="N2369" s="331">
        <f>AVERAGE(N2363:N2367)</f>
        <v>1996.1</v>
      </c>
      <c r="O2369" s="332"/>
      <c r="P2369" s="331">
        <f>AVERAGE(P2363:P2367)</f>
        <v>31741</v>
      </c>
      <c r="Q2369" s="332"/>
      <c r="R2369" s="331">
        <f>AVERAGE(R2363:R2367)</f>
        <v>15931</v>
      </c>
      <c r="S2369" s="333"/>
      <c r="T2369" s="334">
        <f>AVERAGE(T2363:T2367)</f>
        <v>5.7617799999999999</v>
      </c>
      <c r="U2369" s="107"/>
      <c r="V2369" s="16"/>
    </row>
    <row r="2370" spans="4:22">
      <c r="D2370" s="16"/>
      <c r="E2370" s="86"/>
      <c r="F2370" s="21"/>
      <c r="G2370" s="194"/>
      <c r="H2370" s="354"/>
      <c r="I2370" s="214"/>
      <c r="J2370" s="354"/>
      <c r="K2370" s="214"/>
      <c r="L2370" s="354"/>
      <c r="M2370" s="214"/>
      <c r="N2370" s="354"/>
      <c r="O2370" s="214"/>
      <c r="P2370" s="354"/>
      <c r="Q2370" s="214"/>
      <c r="R2370" s="354"/>
      <c r="S2370" s="269"/>
      <c r="T2370" s="355"/>
      <c r="U2370" s="107"/>
      <c r="V2370" s="16"/>
    </row>
    <row r="2371" spans="4:22" ht="15.6">
      <c r="D2371" s="16"/>
      <c r="E2371" s="86"/>
      <c r="F2371" s="237" t="s">
        <v>18</v>
      </c>
      <c r="G2371" s="202"/>
      <c r="H2371" s="235">
        <f>H2369*$T$2369*0.001</f>
        <v>54.220654511999996</v>
      </c>
      <c r="I2371" s="216"/>
      <c r="J2371" s="235">
        <f>J2369*$T$2369*0.001</f>
        <v>17.350448114000002</v>
      </c>
      <c r="K2371" s="216"/>
      <c r="L2371" s="235">
        <f>L2369*$T$2369*0.001</f>
        <v>14.967952084</v>
      </c>
      <c r="M2371" s="216"/>
      <c r="N2371" s="235">
        <f>N2369*$T$2369*0.001</f>
        <v>11.501089058</v>
      </c>
      <c r="O2371" s="216"/>
      <c r="P2371" s="235">
        <f>P2369*$T$2369*0.001</f>
        <v>182.88465898000001</v>
      </c>
      <c r="Q2371" s="216"/>
      <c r="R2371" s="235">
        <f>R2369*$T$2369*0.001</f>
        <v>91.790917180000008</v>
      </c>
      <c r="S2371" s="269"/>
      <c r="T2371" s="363"/>
      <c r="U2371" s="107"/>
      <c r="V2371" s="16"/>
    </row>
    <row r="2372" spans="4:22">
      <c r="D2372" s="16"/>
      <c r="E2372" s="86"/>
      <c r="F2372" s="21"/>
      <c r="G2372" s="312"/>
      <c r="H2372" s="355"/>
      <c r="I2372" s="264"/>
      <c r="J2372" s="355"/>
      <c r="K2372" s="264"/>
      <c r="L2372" s="355"/>
      <c r="M2372" s="264"/>
      <c r="N2372" s="355"/>
      <c r="O2372" s="264"/>
      <c r="P2372" s="355"/>
      <c r="Q2372" s="264"/>
      <c r="R2372" s="355"/>
      <c r="S2372" s="269"/>
      <c r="T2372" s="364"/>
      <c r="U2372" s="107"/>
      <c r="V2372" s="16"/>
    </row>
    <row r="2373" spans="4:22">
      <c r="D2373" s="16"/>
      <c r="E2373" s="86"/>
      <c r="F2373" s="256" t="s">
        <v>19</v>
      </c>
      <c r="G2373" s="311"/>
      <c r="H2373" s="257">
        <f>H2307</f>
        <v>53.942291028000007</v>
      </c>
      <c r="I2373" s="265"/>
      <c r="J2373" s="257">
        <f>J2307</f>
        <v>17.870870826000001</v>
      </c>
      <c r="K2373" s="265"/>
      <c r="L2373" s="257">
        <f>L2307</f>
        <v>15.000660702000003</v>
      </c>
      <c r="M2373" s="265"/>
      <c r="N2373" s="257">
        <f>N2307</f>
        <v>11.385663732000001</v>
      </c>
      <c r="O2373" s="265"/>
      <c r="P2373" s="257">
        <f>P2307</f>
        <v>178.90938216000001</v>
      </c>
      <c r="Q2373" s="265"/>
      <c r="R2373" s="257">
        <f>R2307</f>
        <v>90.142715880000011</v>
      </c>
      <c r="S2373" s="361">
        <f>U2334</f>
        <v>0</v>
      </c>
      <c r="T2373" s="257">
        <f>T2305</f>
        <v>5.7335400000000005</v>
      </c>
      <c r="U2373" s="107"/>
      <c r="V2373" s="16"/>
    </row>
    <row r="2374" spans="4:22" ht="15" thickBot="1">
      <c r="D2374" s="16"/>
      <c r="E2374" s="86"/>
      <c r="F2374" s="21"/>
      <c r="G2374" s="194"/>
      <c r="H2374" s="355"/>
      <c r="I2374" s="264"/>
      <c r="J2374" s="355"/>
      <c r="K2374" s="264"/>
      <c r="L2374" s="355"/>
      <c r="M2374" s="264"/>
      <c r="N2374" s="355"/>
      <c r="O2374" s="264"/>
      <c r="P2374" s="355"/>
      <c r="Q2374" s="264"/>
      <c r="R2374" s="355"/>
      <c r="S2374" s="270"/>
      <c r="T2374" s="355"/>
      <c r="U2374" s="107"/>
      <c r="V2374" s="16"/>
    </row>
    <row r="2375" spans="4:22" ht="15" thickBot="1">
      <c r="D2375" s="16"/>
      <c r="E2375" s="86"/>
      <c r="F2375" s="259" t="s">
        <v>44</v>
      </c>
      <c r="G2375" s="194"/>
      <c r="H2375" s="356">
        <f>(H2307-H2309)/H2309</f>
        <v>1.7728752602764123E-3</v>
      </c>
      <c r="I2375" s="321"/>
      <c r="J2375" s="356">
        <f>(J2307-J2309)/J2309</f>
        <v>-4.8341204425629471E-3</v>
      </c>
      <c r="K2375" s="321"/>
      <c r="L2375" s="356">
        <f>(L2307-L2309)/L2309</f>
        <v>7.7735246144050698E-3</v>
      </c>
      <c r="M2375" s="321"/>
      <c r="N2375" s="356">
        <f>(N2307-N2309)/N2309</f>
        <v>-1.7241737406204112E-2</v>
      </c>
      <c r="O2375" s="321"/>
      <c r="P2375" s="356">
        <f>(P2307-P2309)/P2309</f>
        <v>8.0878945132805882E-3</v>
      </c>
      <c r="Q2375" s="321"/>
      <c r="R2375" s="356">
        <f>(R2307-R2309)/R2309</f>
        <v>-2.1636892989588874E-2</v>
      </c>
      <c r="S2375" s="322"/>
      <c r="T2375" s="356">
        <f>(T2305-T2309)/T2309</f>
        <v>6.117206089831349E-3</v>
      </c>
      <c r="U2375" s="107"/>
      <c r="V2375" s="16"/>
    </row>
    <row r="2376" spans="4:22" ht="15" thickBot="1">
      <c r="D2376" s="16"/>
      <c r="E2376" s="86"/>
      <c r="F2376" s="29"/>
      <c r="G2376" s="179"/>
      <c r="H2376" s="357"/>
      <c r="I2376" s="217"/>
      <c r="J2376" s="357"/>
      <c r="K2376" s="217"/>
      <c r="L2376" s="357"/>
      <c r="M2376" s="217"/>
      <c r="N2376" s="357"/>
      <c r="O2376" s="217"/>
      <c r="P2376" s="357"/>
      <c r="Q2376" s="217"/>
      <c r="R2376" s="357"/>
      <c r="S2376" s="271"/>
      <c r="T2376" s="357"/>
      <c r="U2376" s="107"/>
      <c r="V2376" s="16"/>
    </row>
    <row r="2377" spans="4:22" ht="15" thickBot="1">
      <c r="D2377" s="16"/>
      <c r="E2377" s="86"/>
      <c r="F2377" s="176" t="s">
        <v>26</v>
      </c>
      <c r="G2377" s="179"/>
      <c r="H2377" s="358">
        <f>(H2371-H2373)/H2373</f>
        <v>5.1603941674538455E-3</v>
      </c>
      <c r="I2377" s="188"/>
      <c r="J2377" s="358">
        <f>(J2371-J2373)/J2373</f>
        <v>-2.9121284411213193E-2</v>
      </c>
      <c r="K2377" s="188"/>
      <c r="L2377" s="358">
        <f>(L2371-L2373)/L2373</f>
        <v>-2.1804784902335487E-3</v>
      </c>
      <c r="M2377" s="188"/>
      <c r="N2377" s="358">
        <f>(N2371-N2373)/N2373</f>
        <v>1.0137777534707069E-2</v>
      </c>
      <c r="O2377" s="188"/>
      <c r="P2377" s="358">
        <f>(P2371-P2373)/P2373</f>
        <v>2.2219498899419845E-2</v>
      </c>
      <c r="Q2377" s="188"/>
      <c r="R2377" s="358">
        <f>(R2371-R2373)/R2373</f>
        <v>1.8284353693027385E-2</v>
      </c>
      <c r="S2377" s="272"/>
      <c r="T2377" s="358">
        <f>(T2369-T2373)/T2373</f>
        <v>4.9254038517215146E-3</v>
      </c>
      <c r="U2377" s="107"/>
      <c r="V2377" s="16"/>
    </row>
    <row r="2378" spans="4:22" ht="15" thickBot="1">
      <c r="D2378" s="16"/>
      <c r="E2378" s="86"/>
      <c r="F2378" s="1"/>
      <c r="H2378" s="359"/>
      <c r="I2378" s="215"/>
      <c r="J2378" s="359"/>
      <c r="K2378" s="215"/>
      <c r="L2378" s="359"/>
      <c r="M2378" s="215"/>
      <c r="N2378" s="359"/>
      <c r="O2378" s="215"/>
      <c r="P2378" s="359"/>
      <c r="Q2378" s="215"/>
      <c r="R2378" s="359"/>
      <c r="S2378" s="271"/>
      <c r="T2378" s="359"/>
      <c r="U2378" s="107"/>
      <c r="V2378" s="16"/>
    </row>
    <row r="2379" spans="4:22" ht="21.6" thickBot="1">
      <c r="D2379" s="230"/>
      <c r="E2379" s="183"/>
      <c r="F2379" s="184" t="s">
        <v>40</v>
      </c>
      <c r="G2379" s="182"/>
      <c r="H2379" s="360">
        <f>H2371-H2373</f>
        <v>0.27836348399998911</v>
      </c>
      <c r="I2379" s="306"/>
      <c r="J2379" s="360">
        <f>J2371-J2373</f>
        <v>-0.52042271199999846</v>
      </c>
      <c r="K2379" s="306"/>
      <c r="L2379" s="360">
        <f>L2371-L2373</f>
        <v>-3.2708618000002687E-2</v>
      </c>
      <c r="M2379" s="306"/>
      <c r="N2379" s="360">
        <f>N2371-N2373</f>
        <v>0.11542532599999866</v>
      </c>
      <c r="O2379" s="306"/>
      <c r="P2379" s="360">
        <f>P2371-P2373</f>
        <v>3.9752768200000048</v>
      </c>
      <c r="Q2379" s="306"/>
      <c r="R2379" s="360">
        <f>R2371-R2373</f>
        <v>1.6482012999999966</v>
      </c>
      <c r="S2379" s="307"/>
      <c r="T2379" s="360">
        <f>T2369-T2373</f>
        <v>2.8239999999999377E-2</v>
      </c>
      <c r="U2379" s="186"/>
      <c r="V2379" s="230"/>
    </row>
    <row r="2380" spans="4:22">
      <c r="D2380" s="16"/>
      <c r="E2380" s="86"/>
      <c r="F2380" s="179"/>
      <c r="H2380" s="180"/>
      <c r="I2380" s="180"/>
      <c r="J2380" s="180"/>
      <c r="K2380" s="180"/>
      <c r="L2380" s="180"/>
      <c r="M2380" s="180"/>
      <c r="N2380" s="180"/>
      <c r="O2380" s="180"/>
      <c r="P2380" s="180"/>
      <c r="Q2380" s="180"/>
      <c r="R2380" s="180"/>
      <c r="S2380" s="274"/>
      <c r="T2380" s="180"/>
      <c r="U2380" s="107"/>
      <c r="V2380" s="16"/>
    </row>
    <row r="2381" spans="4:22">
      <c r="D2381" s="16"/>
      <c r="E2381" s="86"/>
      <c r="F2381" s="29"/>
      <c r="H2381" s="323"/>
      <c r="I2381" s="180"/>
      <c r="J2381" s="159"/>
      <c r="K2381" s="180"/>
      <c r="L2381" s="159"/>
      <c r="M2381" s="180"/>
      <c r="N2381" s="159"/>
      <c r="O2381" s="180"/>
      <c r="P2381" s="159"/>
      <c r="Q2381" s="180"/>
      <c r="R2381" s="159"/>
      <c r="S2381" s="159"/>
      <c r="T2381" s="159"/>
      <c r="U2381" s="107"/>
      <c r="V2381" s="16"/>
    </row>
    <row r="2382" spans="4:22" ht="18">
      <c r="D2382" s="16"/>
      <c r="E2382" s="134"/>
      <c r="F2382" s="275" t="s">
        <v>36</v>
      </c>
      <c r="G2382" s="276"/>
      <c r="H2382" s="384">
        <f>AVERAGE(H2303,H2363:H2368)</f>
        <v>9412.8333333333339</v>
      </c>
      <c r="I2382" s="384"/>
      <c r="J2382" s="384">
        <f>AVERAGE(J2303,J2363:J2368)</f>
        <v>3019.8333333333335</v>
      </c>
      <c r="K2382" s="384"/>
      <c r="L2382" s="384">
        <f>AVERAGE(L2303,L2363:L2368)</f>
        <v>2600.4166666666665</v>
      </c>
      <c r="M2382" s="384" t="e">
        <f>AVERAGE(O2327:O2331,M2363:M2367)</f>
        <v>#DIV/0!</v>
      </c>
      <c r="N2382" s="384">
        <f>AVERAGE(N2303,N2363:N2368)</f>
        <v>2000.4166666666667</v>
      </c>
      <c r="O2382" s="384" t="e">
        <f>AVERAGE(O2300:O2303,O2363:O2368)</f>
        <v>#DIV/0!</v>
      </c>
      <c r="P2382" s="384">
        <f>AVERAGE(P2303,P2363:P2368)</f>
        <v>31696.666666666668</v>
      </c>
      <c r="Q2382" s="384" t="e">
        <f>AVERAGE(S2327:S2331,Q2363:Q2367)</f>
        <v>#DIV/0!</v>
      </c>
      <c r="R2382" s="384">
        <f>AVERAGE(R2303,R2363:R2368)</f>
        <v>15915.833333333334</v>
      </c>
      <c r="S2382" s="387" t="e">
        <f>AVERAGE(U2327:U2331,S2363:S2367)</f>
        <v>#DIV/0!</v>
      </c>
      <c r="T2382" s="386">
        <f>AVERAGE(T2303,T2363:T2368)</f>
        <v>5.7644666666666673</v>
      </c>
      <c r="U2382" s="135"/>
      <c r="V2382" s="16"/>
    </row>
    <row r="2383" spans="4:22">
      <c r="D2383" s="16"/>
      <c r="E2383" s="1"/>
      <c r="F2383" s="1"/>
      <c r="H2383" s="329"/>
      <c r="I2383" s="139"/>
      <c r="J2383" s="329"/>
      <c r="K2383" s="139"/>
      <c r="L2383" s="329"/>
      <c r="M2383" s="139"/>
      <c r="N2383" s="329"/>
      <c r="O2383" s="139"/>
      <c r="P2383" s="329"/>
      <c r="Q2383" s="139"/>
      <c r="R2383" s="329"/>
      <c r="S2383" s="329"/>
      <c r="T2383" s="329"/>
      <c r="U2383" s="1"/>
      <c r="V2383" s="16"/>
    </row>
    <row r="2384" spans="4:22" ht="15" thickBot="1">
      <c r="D2384" s="16"/>
      <c r="T2384" s="174"/>
      <c r="V2384" s="16"/>
    </row>
    <row r="2385" spans="4:22" ht="15" thickBot="1">
      <c r="D2385" s="16"/>
      <c r="F2385" s="280" t="s">
        <v>42</v>
      </c>
      <c r="G2385" s="281"/>
      <c r="H2385" s="281" t="s">
        <v>3</v>
      </c>
      <c r="I2385" s="281"/>
      <c r="J2385" s="281" t="s">
        <v>11</v>
      </c>
      <c r="K2385" s="281"/>
      <c r="L2385" s="281" t="s">
        <v>12</v>
      </c>
      <c r="M2385" s="281"/>
      <c r="N2385" s="281" t="s">
        <v>13</v>
      </c>
      <c r="O2385" s="281"/>
      <c r="P2385" s="281" t="s">
        <v>14</v>
      </c>
      <c r="Q2385" s="281"/>
      <c r="R2385" s="281" t="s">
        <v>15</v>
      </c>
      <c r="S2385" s="281"/>
      <c r="T2385" s="282" t="s">
        <v>16</v>
      </c>
      <c r="V2385" s="16"/>
    </row>
    <row r="2386" spans="4:22">
      <c r="D2386" s="16"/>
      <c r="E2386" s="1"/>
      <c r="F2386" s="283" t="s">
        <v>19</v>
      </c>
      <c r="G2386" s="284"/>
      <c r="H2386" s="285">
        <f t="shared" ref="H2386:T2386" si="107">H2373</f>
        <v>53.942291028000007</v>
      </c>
      <c r="I2386" s="285">
        <f t="shared" si="107"/>
        <v>0</v>
      </c>
      <c r="J2386" s="285">
        <f t="shared" si="107"/>
        <v>17.870870826000001</v>
      </c>
      <c r="K2386" s="285">
        <f t="shared" si="107"/>
        <v>0</v>
      </c>
      <c r="L2386" s="285">
        <f t="shared" si="107"/>
        <v>15.000660702000003</v>
      </c>
      <c r="M2386" s="285">
        <f t="shared" si="107"/>
        <v>0</v>
      </c>
      <c r="N2386" s="285">
        <f t="shared" si="107"/>
        <v>11.385663732000001</v>
      </c>
      <c r="O2386" s="285">
        <f t="shared" si="107"/>
        <v>0</v>
      </c>
      <c r="P2386" s="285">
        <f t="shared" si="107"/>
        <v>178.90938216000001</v>
      </c>
      <c r="Q2386" s="285">
        <f t="shared" si="107"/>
        <v>0</v>
      </c>
      <c r="R2386" s="285">
        <f t="shared" si="107"/>
        <v>90.142715880000011</v>
      </c>
      <c r="S2386" s="285">
        <f t="shared" si="107"/>
        <v>0</v>
      </c>
      <c r="T2386" s="310">
        <f t="shared" si="107"/>
        <v>5.7335400000000005</v>
      </c>
      <c r="U2386" s="1"/>
      <c r="V2386" s="16"/>
    </row>
    <row r="2387" spans="4:22" ht="15.6">
      <c r="D2387" s="16"/>
      <c r="E2387" s="1"/>
      <c r="F2387" s="288" t="s">
        <v>41</v>
      </c>
      <c r="G2387" s="289"/>
      <c r="H2387" s="290">
        <f>H2371</f>
        <v>54.220654511999996</v>
      </c>
      <c r="I2387" s="290">
        <f t="shared" ref="I2387:S2387" si="108">I2371</f>
        <v>0</v>
      </c>
      <c r="J2387" s="290">
        <f t="shared" si="108"/>
        <v>17.350448114000002</v>
      </c>
      <c r="K2387" s="290">
        <f t="shared" si="108"/>
        <v>0</v>
      </c>
      <c r="L2387" s="290">
        <f t="shared" si="108"/>
        <v>14.967952084</v>
      </c>
      <c r="M2387" s="290">
        <f t="shared" si="108"/>
        <v>0</v>
      </c>
      <c r="N2387" s="290">
        <f t="shared" si="108"/>
        <v>11.501089058</v>
      </c>
      <c r="O2387" s="290">
        <f t="shared" si="108"/>
        <v>0</v>
      </c>
      <c r="P2387" s="290">
        <f t="shared" si="108"/>
        <v>182.88465898000001</v>
      </c>
      <c r="Q2387" s="290">
        <f t="shared" si="108"/>
        <v>0</v>
      </c>
      <c r="R2387" s="290">
        <f t="shared" si="108"/>
        <v>91.790917180000008</v>
      </c>
      <c r="S2387" s="290">
        <f t="shared" si="108"/>
        <v>0</v>
      </c>
      <c r="T2387" s="309">
        <f>T2369</f>
        <v>5.7617799999999999</v>
      </c>
      <c r="U2387" s="1"/>
      <c r="V2387" s="16"/>
    </row>
    <row r="2388" spans="4:22" ht="21">
      <c r="D2388" s="16"/>
      <c r="F2388" s="201" t="s">
        <v>45</v>
      </c>
      <c r="G2388" s="201"/>
      <c r="H2388" s="385">
        <f>H2387-H2386</f>
        <v>0.27836348399998911</v>
      </c>
      <c r="I2388" s="187"/>
      <c r="J2388" s="385">
        <f>J2387-J2386</f>
        <v>-0.52042271199999846</v>
      </c>
      <c r="K2388" s="385"/>
      <c r="L2388" s="385">
        <f>L2387-L2386</f>
        <v>-3.2708618000002687E-2</v>
      </c>
      <c r="M2388" s="385"/>
      <c r="N2388" s="385">
        <f>N2387-N2386</f>
        <v>0.11542532599999866</v>
      </c>
      <c r="O2388" s="385"/>
      <c r="P2388" s="385">
        <f>P2387-P2386</f>
        <v>3.9752768200000048</v>
      </c>
      <c r="Q2388" s="385"/>
      <c r="R2388" s="385">
        <f>R2387-R2386</f>
        <v>1.6482012999999966</v>
      </c>
      <c r="S2388" s="385"/>
      <c r="T2388" s="385">
        <f>T2387-T2386</f>
        <v>2.8239999999999377E-2</v>
      </c>
      <c r="V2388" s="16"/>
    </row>
    <row r="2389" spans="4:22" ht="21" hidden="1">
      <c r="D2389" s="16"/>
      <c r="F2389" s="201"/>
      <c r="G2389" s="201"/>
      <c r="H2389" s="187"/>
      <c r="I2389" s="187"/>
      <c r="J2389" s="187"/>
      <c r="K2389" s="187"/>
      <c r="L2389" s="187"/>
      <c r="M2389" s="187"/>
      <c r="N2389" s="187"/>
      <c r="O2389" s="187"/>
      <c r="P2389" s="187"/>
      <c r="Q2389" s="187"/>
      <c r="R2389" s="187"/>
      <c r="S2389" s="187"/>
      <c r="T2389" s="187"/>
      <c r="V2389" s="16"/>
    </row>
    <row r="2390" spans="4:22">
      <c r="D2390" s="16"/>
      <c r="E2390" s="16"/>
      <c r="F2390" s="231"/>
      <c r="G2390" s="231"/>
      <c r="H2390" s="231"/>
      <c r="I2390" s="231"/>
      <c r="J2390" s="231"/>
      <c r="K2390" s="231"/>
      <c r="L2390" s="231"/>
      <c r="M2390" s="231"/>
      <c r="N2390" s="231"/>
      <c r="O2390" s="231"/>
      <c r="P2390" s="231"/>
      <c r="Q2390" s="231"/>
      <c r="R2390" s="231"/>
      <c r="S2390" s="231"/>
      <c r="T2390" s="232"/>
      <c r="U2390" s="16"/>
      <c r="V2390" s="16"/>
    </row>
    <row r="2391" spans="4:22">
      <c r="D2391" s="335"/>
      <c r="E2391" s="335"/>
      <c r="F2391" s="339"/>
      <c r="G2391" s="339"/>
      <c r="H2391" s="339"/>
      <c r="I2391" s="339"/>
      <c r="J2391" s="339"/>
      <c r="K2391" s="339"/>
      <c r="L2391" s="339"/>
      <c r="M2391" s="339"/>
      <c r="N2391" s="339"/>
      <c r="O2391" s="339"/>
      <c r="P2391" s="339"/>
      <c r="Q2391" s="339"/>
      <c r="R2391" s="339"/>
      <c r="S2391" s="339"/>
      <c r="T2391" s="340"/>
      <c r="U2391" s="335"/>
      <c r="V2391" s="335"/>
    </row>
    <row r="2392" spans="4:22">
      <c r="D2392" s="335"/>
      <c r="E2392" s="335"/>
      <c r="F2392" s="335"/>
      <c r="G2392" s="512" t="s">
        <v>48</v>
      </c>
      <c r="H2392" s="512"/>
      <c r="I2392" s="512"/>
      <c r="J2392" s="512"/>
      <c r="K2392" s="512"/>
      <c r="L2392" s="512"/>
      <c r="M2392" s="512"/>
      <c r="N2392" s="512"/>
      <c r="O2392" s="512"/>
      <c r="P2392" s="512"/>
      <c r="Q2392" s="512"/>
      <c r="R2392" s="512"/>
      <c r="S2392" s="335"/>
      <c r="T2392" s="335"/>
      <c r="U2392" s="335"/>
      <c r="V2392" s="335"/>
    </row>
    <row r="2393" spans="4:22">
      <c r="D2393" s="335"/>
      <c r="E2393" s="335"/>
      <c r="F2393" s="335"/>
      <c r="G2393" s="512"/>
      <c r="H2393" s="512"/>
      <c r="I2393" s="512"/>
      <c r="J2393" s="512"/>
      <c r="K2393" s="512"/>
      <c r="L2393" s="512"/>
      <c r="M2393" s="512"/>
      <c r="N2393" s="512"/>
      <c r="O2393" s="512"/>
      <c r="P2393" s="512"/>
      <c r="Q2393" s="512"/>
      <c r="R2393" s="512"/>
      <c r="S2393" s="335"/>
      <c r="T2393" s="335"/>
      <c r="U2393" s="335"/>
      <c r="V2393" s="335"/>
    </row>
    <row r="2394" spans="4:22" ht="23.4">
      <c r="D2394" s="338"/>
      <c r="E2394" s="338"/>
      <c r="F2394" s="338"/>
      <c r="G2394" s="343" t="s">
        <v>46</v>
      </c>
      <c r="H2394" s="375" t="s">
        <v>3</v>
      </c>
      <c r="I2394" s="376"/>
      <c r="J2394" s="377" t="s">
        <v>11</v>
      </c>
      <c r="K2394" s="376"/>
      <c r="L2394" s="378" t="s">
        <v>12</v>
      </c>
      <c r="M2394" s="376"/>
      <c r="N2394" s="379" t="s">
        <v>13</v>
      </c>
      <c r="O2394" s="376"/>
      <c r="P2394" s="374" t="s">
        <v>14</v>
      </c>
      <c r="Q2394" s="376"/>
      <c r="R2394" s="380" t="s">
        <v>15</v>
      </c>
      <c r="S2394" s="367"/>
      <c r="T2394" s="16"/>
      <c r="U2394" s="336"/>
      <c r="V2394" s="16"/>
    </row>
    <row r="2395" spans="4:22" ht="21">
      <c r="D2395" s="338"/>
      <c r="E2395" s="338"/>
      <c r="F2395" s="338"/>
      <c r="G2395" s="344">
        <v>0.9</v>
      </c>
      <c r="H2395" s="347">
        <f>$H$2373*G2395</f>
        <v>48.54806192520001</v>
      </c>
      <c r="I2395" s="368"/>
      <c r="J2395" s="348">
        <f>$J$2373*G2395</f>
        <v>16.083783743400001</v>
      </c>
      <c r="K2395" s="368"/>
      <c r="L2395" s="352">
        <f>$L$2373*G2395</f>
        <v>13.500594631800002</v>
      </c>
      <c r="M2395" s="368"/>
      <c r="N2395" s="349">
        <f>$N$2373*G2395</f>
        <v>10.247097358800001</v>
      </c>
      <c r="O2395" s="368"/>
      <c r="P2395" s="350">
        <f>$P$2373*G2395</f>
        <v>161.01844394400001</v>
      </c>
      <c r="Q2395" s="368"/>
      <c r="R2395" s="351">
        <f>$R$2373*G2395</f>
        <v>81.128444292000012</v>
      </c>
      <c r="S2395" s="341"/>
      <c r="T2395" s="16"/>
      <c r="U2395" s="337"/>
      <c r="V2395" s="16"/>
    </row>
    <row r="2396" spans="4:22" ht="21">
      <c r="D2396" s="338"/>
      <c r="E2396" s="338"/>
      <c r="F2396" s="338"/>
      <c r="G2396" s="344">
        <v>0.91</v>
      </c>
      <c r="H2396" s="347">
        <f t="shared" ref="H2396:H2415" si="109">$H$2373*G2396</f>
        <v>49.087484835480005</v>
      </c>
      <c r="I2396" s="368"/>
      <c r="J2396" s="348">
        <f t="shared" ref="J2396:J2415" si="110">$J$2373*G2396</f>
        <v>16.262492451660002</v>
      </c>
      <c r="K2396" s="368"/>
      <c r="L2396" s="352">
        <f t="shared" ref="L2396:L2415" si="111">$L$2373*G2396</f>
        <v>13.650601238820004</v>
      </c>
      <c r="M2396" s="368"/>
      <c r="N2396" s="349">
        <f t="shared" ref="N2396:N2415" si="112">$N$2373*G2396</f>
        <v>10.360953996120001</v>
      </c>
      <c r="O2396" s="368"/>
      <c r="P2396" s="350">
        <f t="shared" ref="P2396:P2415" si="113">$P$2373*G2396</f>
        <v>162.80753776560002</v>
      </c>
      <c r="Q2396" s="368"/>
      <c r="R2396" s="351">
        <f t="shared" ref="R2396:R2415" si="114">$R$2373*G2396</f>
        <v>82.029871450800016</v>
      </c>
      <c r="S2396" s="341"/>
      <c r="T2396" s="16"/>
      <c r="U2396" s="337"/>
      <c r="V2396" s="16"/>
    </row>
    <row r="2397" spans="4:22" ht="21">
      <c r="D2397" s="338"/>
      <c r="E2397" s="338"/>
      <c r="F2397" s="338"/>
      <c r="G2397" s="344">
        <v>0.92</v>
      </c>
      <c r="H2397" s="347">
        <f t="shared" si="109"/>
        <v>49.626907745760008</v>
      </c>
      <c r="I2397" s="368"/>
      <c r="J2397" s="348">
        <f t="shared" si="110"/>
        <v>16.441201159920002</v>
      </c>
      <c r="K2397" s="368"/>
      <c r="L2397" s="352">
        <f t="shared" si="111"/>
        <v>13.800607845840004</v>
      </c>
      <c r="M2397" s="368"/>
      <c r="N2397" s="349">
        <f t="shared" si="112"/>
        <v>10.474810633440001</v>
      </c>
      <c r="O2397" s="368"/>
      <c r="P2397" s="350">
        <f t="shared" si="113"/>
        <v>164.59663158720002</v>
      </c>
      <c r="Q2397" s="368"/>
      <c r="R2397" s="351">
        <f t="shared" si="114"/>
        <v>82.93129860960002</v>
      </c>
      <c r="S2397" s="341"/>
      <c r="T2397" s="16"/>
      <c r="U2397" s="337"/>
      <c r="V2397" s="16"/>
    </row>
    <row r="2398" spans="4:22" ht="21">
      <c r="D2398" s="338"/>
      <c r="E2398" s="338"/>
      <c r="F2398" s="338"/>
      <c r="G2398" s="344">
        <v>0.93</v>
      </c>
      <c r="H2398" s="347">
        <f t="shared" si="109"/>
        <v>50.16633065604001</v>
      </c>
      <c r="I2398" s="368"/>
      <c r="J2398" s="348">
        <f t="shared" si="110"/>
        <v>16.619909868180002</v>
      </c>
      <c r="K2398" s="368"/>
      <c r="L2398" s="352">
        <f t="shared" si="111"/>
        <v>13.950614452860004</v>
      </c>
      <c r="M2398" s="368"/>
      <c r="N2398" s="349">
        <f t="shared" si="112"/>
        <v>10.588667270760002</v>
      </c>
      <c r="O2398" s="368"/>
      <c r="P2398" s="350">
        <f t="shared" si="113"/>
        <v>166.38572540880003</v>
      </c>
      <c r="Q2398" s="368"/>
      <c r="R2398" s="351">
        <f t="shared" si="114"/>
        <v>83.83272576840001</v>
      </c>
      <c r="S2398" s="341"/>
      <c r="T2398" s="16"/>
      <c r="U2398" s="337"/>
      <c r="V2398" s="16"/>
    </row>
    <row r="2399" spans="4:22" ht="21">
      <c r="D2399" s="338"/>
      <c r="E2399" s="338"/>
      <c r="F2399" s="338"/>
      <c r="G2399" s="344">
        <v>0.94</v>
      </c>
      <c r="H2399" s="347">
        <f t="shared" si="109"/>
        <v>50.705753566320006</v>
      </c>
      <c r="I2399" s="368"/>
      <c r="J2399" s="348">
        <f t="shared" si="110"/>
        <v>16.798618576439999</v>
      </c>
      <c r="K2399" s="368"/>
      <c r="L2399" s="352">
        <f t="shared" si="111"/>
        <v>14.100621059880002</v>
      </c>
      <c r="M2399" s="368"/>
      <c r="N2399" s="349">
        <f t="shared" si="112"/>
        <v>10.70252390808</v>
      </c>
      <c r="O2399" s="368"/>
      <c r="P2399" s="350">
        <f t="shared" si="113"/>
        <v>168.1748192304</v>
      </c>
      <c r="Q2399" s="368"/>
      <c r="R2399" s="351">
        <f t="shared" si="114"/>
        <v>84.7341529272</v>
      </c>
      <c r="S2399" s="341"/>
      <c r="T2399" s="16"/>
      <c r="U2399" s="337"/>
      <c r="V2399" s="16"/>
    </row>
    <row r="2400" spans="4:22" ht="21">
      <c r="D2400" s="338"/>
      <c r="E2400" s="338"/>
      <c r="F2400" s="338"/>
      <c r="G2400" s="344">
        <v>0.95</v>
      </c>
      <c r="H2400" s="347">
        <f t="shared" si="109"/>
        <v>51.245176476600001</v>
      </c>
      <c r="I2400" s="368"/>
      <c r="J2400" s="348">
        <f t="shared" si="110"/>
        <v>16.977327284699999</v>
      </c>
      <c r="K2400" s="368"/>
      <c r="L2400" s="352">
        <f t="shared" si="111"/>
        <v>14.250627666900002</v>
      </c>
      <c r="M2400" s="368"/>
      <c r="N2400" s="349">
        <f t="shared" si="112"/>
        <v>10.816380545400001</v>
      </c>
      <c r="O2400" s="368"/>
      <c r="P2400" s="350">
        <f t="shared" si="113"/>
        <v>169.96391305200001</v>
      </c>
      <c r="Q2400" s="368"/>
      <c r="R2400" s="351">
        <f t="shared" si="114"/>
        <v>85.635580086000004</v>
      </c>
      <c r="S2400" s="341"/>
      <c r="T2400" s="16"/>
      <c r="U2400" s="337"/>
      <c r="V2400" s="16"/>
    </row>
    <row r="2401" spans="4:22" ht="21">
      <c r="D2401" s="338"/>
      <c r="E2401" s="338"/>
      <c r="F2401" s="338"/>
      <c r="G2401" s="344">
        <v>0.96</v>
      </c>
      <c r="H2401" s="347">
        <f t="shared" si="109"/>
        <v>51.784599386880004</v>
      </c>
      <c r="I2401" s="368"/>
      <c r="J2401" s="348">
        <f t="shared" si="110"/>
        <v>17.15603599296</v>
      </c>
      <c r="K2401" s="368"/>
      <c r="L2401" s="352">
        <f t="shared" si="111"/>
        <v>14.400634273920002</v>
      </c>
      <c r="M2401" s="368"/>
      <c r="N2401" s="349">
        <f t="shared" si="112"/>
        <v>10.930237182720001</v>
      </c>
      <c r="O2401" s="368"/>
      <c r="P2401" s="350">
        <f t="shared" si="113"/>
        <v>171.75300687359999</v>
      </c>
      <c r="Q2401" s="368"/>
      <c r="R2401" s="351">
        <f t="shared" si="114"/>
        <v>86.537007244800009</v>
      </c>
      <c r="S2401" s="341"/>
      <c r="T2401" s="16"/>
      <c r="U2401" s="337"/>
      <c r="V2401" s="16"/>
    </row>
    <row r="2402" spans="4:22" ht="21">
      <c r="D2402" s="338"/>
      <c r="E2402" s="338"/>
      <c r="F2402" s="338"/>
      <c r="G2402" s="344">
        <v>0.97</v>
      </c>
      <c r="H2402" s="347">
        <f t="shared" si="109"/>
        <v>52.324022297160006</v>
      </c>
      <c r="I2402" s="368"/>
      <c r="J2402" s="348">
        <f t="shared" si="110"/>
        <v>17.33474470122</v>
      </c>
      <c r="K2402" s="368"/>
      <c r="L2402" s="352">
        <f t="shared" si="111"/>
        <v>14.550640880940003</v>
      </c>
      <c r="M2402" s="368"/>
      <c r="N2402" s="349">
        <f t="shared" si="112"/>
        <v>11.044093820040001</v>
      </c>
      <c r="O2402" s="368"/>
      <c r="P2402" s="350">
        <f t="shared" si="113"/>
        <v>173.54210069519999</v>
      </c>
      <c r="Q2402" s="368"/>
      <c r="R2402" s="351">
        <f t="shared" si="114"/>
        <v>87.438434403600013</v>
      </c>
      <c r="S2402" s="341"/>
      <c r="T2402" s="16"/>
      <c r="U2402" s="337"/>
      <c r="V2402" s="16"/>
    </row>
    <row r="2403" spans="4:22" ht="21">
      <c r="D2403" s="338"/>
      <c r="E2403" s="338"/>
      <c r="F2403" s="338"/>
      <c r="G2403" s="344">
        <v>0.98</v>
      </c>
      <c r="H2403" s="347">
        <f t="shared" si="109"/>
        <v>52.863445207440009</v>
      </c>
      <c r="I2403" s="368"/>
      <c r="J2403" s="348">
        <f t="shared" si="110"/>
        <v>17.51345340948</v>
      </c>
      <c r="K2403" s="368"/>
      <c r="L2403" s="352">
        <f t="shared" si="111"/>
        <v>14.700647487960003</v>
      </c>
      <c r="M2403" s="368"/>
      <c r="N2403" s="349">
        <f t="shared" si="112"/>
        <v>11.15795045736</v>
      </c>
      <c r="O2403" s="368"/>
      <c r="P2403" s="350">
        <f t="shared" si="113"/>
        <v>175.3311945168</v>
      </c>
      <c r="Q2403" s="368"/>
      <c r="R2403" s="351">
        <f t="shared" si="114"/>
        <v>88.339861562400003</v>
      </c>
      <c r="S2403" s="341"/>
      <c r="T2403" s="16"/>
      <c r="U2403" s="337"/>
      <c r="V2403" s="16"/>
    </row>
    <row r="2404" spans="4:22" ht="21">
      <c r="D2404" s="338"/>
      <c r="E2404" s="338"/>
      <c r="F2404" s="338"/>
      <c r="G2404" s="344">
        <v>0.99</v>
      </c>
      <c r="H2404" s="347">
        <f t="shared" si="109"/>
        <v>53.402868117720004</v>
      </c>
      <c r="I2404" s="368"/>
      <c r="J2404" s="348">
        <f t="shared" si="110"/>
        <v>17.692162117740001</v>
      </c>
      <c r="K2404" s="368"/>
      <c r="L2404" s="352">
        <f t="shared" si="111"/>
        <v>14.850654094980003</v>
      </c>
      <c r="M2404" s="368"/>
      <c r="N2404" s="349">
        <f t="shared" si="112"/>
        <v>11.271807094680002</v>
      </c>
      <c r="O2404" s="368"/>
      <c r="P2404" s="350">
        <f t="shared" si="113"/>
        <v>177.1202883384</v>
      </c>
      <c r="Q2404" s="368"/>
      <c r="R2404" s="351">
        <f t="shared" si="114"/>
        <v>89.241288721200007</v>
      </c>
      <c r="S2404" s="341"/>
      <c r="T2404" s="16"/>
      <c r="U2404" s="337"/>
      <c r="V2404" s="16"/>
    </row>
    <row r="2405" spans="4:22" ht="28.8">
      <c r="D2405" s="338"/>
      <c r="E2405" s="338"/>
      <c r="F2405" s="338"/>
      <c r="G2405" s="390">
        <v>1</v>
      </c>
      <c r="H2405" s="391">
        <f t="shared" si="109"/>
        <v>53.942291028000007</v>
      </c>
      <c r="I2405" s="392"/>
      <c r="J2405" s="391">
        <f t="shared" si="110"/>
        <v>17.870870826000001</v>
      </c>
      <c r="K2405" s="392"/>
      <c r="L2405" s="391">
        <f t="shared" si="111"/>
        <v>15.000660702000003</v>
      </c>
      <c r="M2405" s="392"/>
      <c r="N2405" s="391">
        <f t="shared" si="112"/>
        <v>11.385663732000001</v>
      </c>
      <c r="O2405" s="392"/>
      <c r="P2405" s="391">
        <f t="shared" si="113"/>
        <v>178.90938216000001</v>
      </c>
      <c r="Q2405" s="392"/>
      <c r="R2405" s="391">
        <f t="shared" si="114"/>
        <v>90.142715880000011</v>
      </c>
      <c r="S2405" s="341"/>
      <c r="T2405" s="16"/>
      <c r="U2405" s="337"/>
      <c r="V2405" s="16"/>
    </row>
    <row r="2406" spans="4:22" ht="21">
      <c r="D2406" s="338"/>
      <c r="E2406" s="338"/>
      <c r="F2406" s="338"/>
      <c r="G2406" s="344">
        <v>1.01</v>
      </c>
      <c r="H2406" s="347">
        <f t="shared" si="109"/>
        <v>54.481713938280009</v>
      </c>
      <c r="I2406" s="368"/>
      <c r="J2406" s="348">
        <f t="shared" si="110"/>
        <v>18.049579534260001</v>
      </c>
      <c r="K2406" s="368"/>
      <c r="L2406" s="352">
        <f t="shared" si="111"/>
        <v>15.150667309020003</v>
      </c>
      <c r="M2406" s="368"/>
      <c r="N2406" s="349">
        <f t="shared" si="112"/>
        <v>11.499520369320001</v>
      </c>
      <c r="O2406" s="368"/>
      <c r="P2406" s="350">
        <f t="shared" si="113"/>
        <v>180.69847598160001</v>
      </c>
      <c r="Q2406" s="368"/>
      <c r="R2406" s="351">
        <f t="shared" si="114"/>
        <v>91.044143038800016</v>
      </c>
      <c r="S2406" s="341"/>
      <c r="T2406" s="16"/>
      <c r="U2406" s="337"/>
      <c r="V2406" s="16"/>
    </row>
    <row r="2407" spans="4:22" ht="21">
      <c r="D2407" s="338"/>
      <c r="E2407" s="338"/>
      <c r="F2407" s="338"/>
      <c r="G2407" s="344">
        <v>1.02</v>
      </c>
      <c r="H2407" s="347">
        <f t="shared" si="109"/>
        <v>55.021136848560005</v>
      </c>
      <c r="I2407" s="368"/>
      <c r="J2407" s="348">
        <f t="shared" si="110"/>
        <v>18.228288242520001</v>
      </c>
      <c r="K2407" s="368"/>
      <c r="L2407" s="352">
        <f t="shared" si="111"/>
        <v>15.300673916040003</v>
      </c>
      <c r="M2407" s="368"/>
      <c r="N2407" s="349">
        <f t="shared" si="112"/>
        <v>11.613377006640002</v>
      </c>
      <c r="O2407" s="368"/>
      <c r="P2407" s="350">
        <f t="shared" si="113"/>
        <v>182.48756980320002</v>
      </c>
      <c r="Q2407" s="368"/>
      <c r="R2407" s="351">
        <f t="shared" si="114"/>
        <v>91.94557019760002</v>
      </c>
      <c r="S2407" s="341"/>
      <c r="T2407" s="16"/>
      <c r="U2407" s="337"/>
      <c r="V2407" s="16"/>
    </row>
    <row r="2408" spans="4:22" ht="21">
      <c r="D2408" s="338"/>
      <c r="E2408" s="338"/>
      <c r="F2408" s="338"/>
      <c r="G2408" s="344">
        <v>1.03</v>
      </c>
      <c r="H2408" s="347">
        <f t="shared" si="109"/>
        <v>55.560559758840007</v>
      </c>
      <c r="I2408" s="368"/>
      <c r="J2408" s="348">
        <f t="shared" si="110"/>
        <v>18.406996950780002</v>
      </c>
      <c r="K2408" s="368"/>
      <c r="L2408" s="352">
        <f t="shared" si="111"/>
        <v>15.450680523060003</v>
      </c>
      <c r="M2408" s="368"/>
      <c r="N2408" s="349">
        <f t="shared" si="112"/>
        <v>11.727233643960002</v>
      </c>
      <c r="O2408" s="368"/>
      <c r="P2408" s="350">
        <f t="shared" si="113"/>
        <v>184.27666362480002</v>
      </c>
      <c r="Q2408" s="368"/>
      <c r="R2408" s="351">
        <f t="shared" si="114"/>
        <v>92.84699735640001</v>
      </c>
      <c r="S2408" s="341"/>
      <c r="T2408" s="16"/>
      <c r="U2408" s="337"/>
      <c r="V2408" s="16"/>
    </row>
    <row r="2409" spans="4:22" ht="21">
      <c r="D2409" s="338"/>
      <c r="E2409" s="338"/>
      <c r="F2409" s="338"/>
      <c r="G2409" s="344">
        <v>1.04</v>
      </c>
      <c r="H2409" s="347">
        <f t="shared" si="109"/>
        <v>56.09998266912001</v>
      </c>
      <c r="I2409" s="368"/>
      <c r="J2409" s="348">
        <f t="shared" si="110"/>
        <v>18.585705659040002</v>
      </c>
      <c r="K2409" s="368"/>
      <c r="L2409" s="352">
        <f t="shared" si="111"/>
        <v>15.600687130080004</v>
      </c>
      <c r="M2409" s="368"/>
      <c r="N2409" s="349">
        <f t="shared" si="112"/>
        <v>11.841090281280001</v>
      </c>
      <c r="O2409" s="368"/>
      <c r="P2409" s="350">
        <f t="shared" si="113"/>
        <v>186.06575744640003</v>
      </c>
      <c r="Q2409" s="368"/>
      <c r="R2409" s="351">
        <f t="shared" si="114"/>
        <v>93.748424515200014</v>
      </c>
      <c r="S2409" s="341"/>
      <c r="T2409" s="16"/>
      <c r="U2409" s="337"/>
      <c r="V2409" s="16"/>
    </row>
    <row r="2410" spans="4:22" ht="21">
      <c r="D2410" s="338"/>
      <c r="E2410" s="338"/>
      <c r="F2410" s="338"/>
      <c r="G2410" s="344">
        <v>1.05</v>
      </c>
      <c r="H2410" s="347">
        <f t="shared" si="109"/>
        <v>56.639405579400012</v>
      </c>
      <c r="I2410" s="368"/>
      <c r="J2410" s="348">
        <f t="shared" si="110"/>
        <v>18.764414367300002</v>
      </c>
      <c r="K2410" s="368"/>
      <c r="L2410" s="352">
        <f t="shared" si="111"/>
        <v>15.750693737100004</v>
      </c>
      <c r="M2410" s="368"/>
      <c r="N2410" s="349">
        <f t="shared" si="112"/>
        <v>11.954946918600001</v>
      </c>
      <c r="O2410" s="368"/>
      <c r="P2410" s="350">
        <f t="shared" si="113"/>
        <v>187.854851268</v>
      </c>
      <c r="Q2410" s="368"/>
      <c r="R2410" s="351">
        <f t="shared" si="114"/>
        <v>94.649851674000018</v>
      </c>
      <c r="S2410" s="341"/>
      <c r="T2410" s="16"/>
      <c r="U2410" s="337"/>
      <c r="V2410" s="16"/>
    </row>
    <row r="2411" spans="4:22" ht="21">
      <c r="D2411" s="338"/>
      <c r="E2411" s="338"/>
      <c r="F2411" s="338"/>
      <c r="G2411" s="344">
        <v>1.06</v>
      </c>
      <c r="H2411" s="347">
        <f t="shared" si="109"/>
        <v>57.178828489680008</v>
      </c>
      <c r="I2411" s="368"/>
      <c r="J2411" s="348">
        <f t="shared" si="110"/>
        <v>18.943123075560003</v>
      </c>
      <c r="K2411" s="368"/>
      <c r="L2411" s="352">
        <f t="shared" si="111"/>
        <v>15.900700344120004</v>
      </c>
      <c r="M2411" s="368"/>
      <c r="N2411" s="349">
        <f t="shared" si="112"/>
        <v>12.068803555920002</v>
      </c>
      <c r="O2411" s="368"/>
      <c r="P2411" s="350">
        <f t="shared" si="113"/>
        <v>189.64394508960001</v>
      </c>
      <c r="Q2411" s="368"/>
      <c r="R2411" s="351">
        <f t="shared" si="114"/>
        <v>95.551278832800023</v>
      </c>
      <c r="S2411" s="341"/>
      <c r="T2411" s="16"/>
      <c r="U2411" s="337"/>
      <c r="V2411" s="16"/>
    </row>
    <row r="2412" spans="4:22" ht="21">
      <c r="D2412" s="338"/>
      <c r="E2412" s="338"/>
      <c r="F2412" s="338"/>
      <c r="G2412" s="344">
        <v>1.07</v>
      </c>
      <c r="H2412" s="347">
        <f t="shared" si="109"/>
        <v>57.71825139996001</v>
      </c>
      <c r="I2412" s="368"/>
      <c r="J2412" s="348">
        <f t="shared" si="110"/>
        <v>19.121831783820003</v>
      </c>
      <c r="K2412" s="368"/>
      <c r="L2412" s="352">
        <f t="shared" si="111"/>
        <v>16.050706951140004</v>
      </c>
      <c r="M2412" s="368"/>
      <c r="N2412" s="349">
        <f t="shared" si="112"/>
        <v>12.182660193240002</v>
      </c>
      <c r="O2412" s="368"/>
      <c r="P2412" s="350">
        <f t="shared" si="113"/>
        <v>191.43303891120001</v>
      </c>
      <c r="Q2412" s="368"/>
      <c r="R2412" s="351">
        <f t="shared" si="114"/>
        <v>96.452705991600013</v>
      </c>
      <c r="S2412" s="341"/>
      <c r="T2412" s="16"/>
      <c r="U2412" s="337"/>
      <c r="V2412" s="16"/>
    </row>
    <row r="2413" spans="4:22" ht="21">
      <c r="D2413" s="338"/>
      <c r="E2413" s="338"/>
      <c r="F2413" s="338"/>
      <c r="G2413" s="344">
        <v>1.08</v>
      </c>
      <c r="H2413" s="347">
        <f t="shared" si="109"/>
        <v>58.257674310240013</v>
      </c>
      <c r="I2413" s="368"/>
      <c r="J2413" s="348">
        <f t="shared" si="110"/>
        <v>19.300540492080003</v>
      </c>
      <c r="K2413" s="368"/>
      <c r="L2413" s="352">
        <f t="shared" si="111"/>
        <v>16.200713558160004</v>
      </c>
      <c r="M2413" s="368"/>
      <c r="N2413" s="349">
        <f t="shared" si="112"/>
        <v>12.296516830560002</v>
      </c>
      <c r="O2413" s="368"/>
      <c r="P2413" s="350">
        <f t="shared" si="113"/>
        <v>193.22213273280002</v>
      </c>
      <c r="Q2413" s="368"/>
      <c r="R2413" s="351">
        <f t="shared" si="114"/>
        <v>97.354133150400017</v>
      </c>
      <c r="S2413" s="341"/>
      <c r="T2413" s="16"/>
      <c r="U2413" s="337"/>
      <c r="V2413" s="16"/>
    </row>
    <row r="2414" spans="4:22" ht="21">
      <c r="D2414" s="338"/>
      <c r="E2414" s="338"/>
      <c r="F2414" s="338"/>
      <c r="G2414" s="344">
        <v>1.0900000000000001</v>
      </c>
      <c r="H2414" s="347">
        <f t="shared" si="109"/>
        <v>58.797097220520008</v>
      </c>
      <c r="I2414" s="368"/>
      <c r="J2414" s="348">
        <f t="shared" si="110"/>
        <v>19.479249200340004</v>
      </c>
      <c r="K2414" s="368"/>
      <c r="L2414" s="352">
        <f t="shared" si="111"/>
        <v>16.350720165180004</v>
      </c>
      <c r="M2414" s="368"/>
      <c r="N2414" s="349">
        <f t="shared" si="112"/>
        <v>12.410373467880001</v>
      </c>
      <c r="O2414" s="368"/>
      <c r="P2414" s="350">
        <f t="shared" si="113"/>
        <v>195.01122655440003</v>
      </c>
      <c r="Q2414" s="368"/>
      <c r="R2414" s="351">
        <f t="shared" si="114"/>
        <v>98.255560309200021</v>
      </c>
      <c r="S2414" s="341"/>
      <c r="T2414" s="16"/>
      <c r="U2414" s="337"/>
      <c r="V2414" s="16"/>
    </row>
    <row r="2415" spans="4:22" ht="21">
      <c r="D2415" s="338"/>
      <c r="E2415" s="338"/>
      <c r="F2415" s="338"/>
      <c r="G2415" s="344">
        <v>1.1000000000000001</v>
      </c>
      <c r="H2415" s="347">
        <f t="shared" si="109"/>
        <v>59.336520130800011</v>
      </c>
      <c r="I2415" s="368"/>
      <c r="J2415" s="348">
        <f t="shared" si="110"/>
        <v>19.657957908600004</v>
      </c>
      <c r="K2415" s="368"/>
      <c r="L2415" s="352">
        <f t="shared" si="111"/>
        <v>16.500726772200004</v>
      </c>
      <c r="M2415" s="368"/>
      <c r="N2415" s="349">
        <f t="shared" si="112"/>
        <v>12.524230105200003</v>
      </c>
      <c r="O2415" s="368"/>
      <c r="P2415" s="350">
        <f t="shared" si="113"/>
        <v>196.80032037600003</v>
      </c>
      <c r="Q2415" s="368"/>
      <c r="R2415" s="351">
        <f t="shared" si="114"/>
        <v>99.156987468000025</v>
      </c>
      <c r="S2415" s="341"/>
      <c r="T2415" s="16"/>
      <c r="U2415" s="337"/>
      <c r="V2415" s="16"/>
    </row>
    <row r="2416" spans="4:22">
      <c r="D2416" s="338"/>
      <c r="E2416" s="338"/>
      <c r="F2416" s="338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</row>
    <row r="2417" spans="4:22">
      <c r="D2417" s="338"/>
      <c r="E2417" s="338"/>
      <c r="F2417" s="338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</row>
    <row r="2418" spans="4:22">
      <c r="D2418" s="338"/>
      <c r="E2418" s="338"/>
      <c r="F2418" s="338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</row>
    <row r="2421" spans="4:22" ht="15" thickBot="1"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229"/>
      <c r="U2421" s="16"/>
      <c r="V2421" s="16"/>
    </row>
    <row r="2422" spans="4:22">
      <c r="D2422" s="16"/>
      <c r="E2422" s="84"/>
      <c r="F2422" s="85"/>
      <c r="G2422" s="197"/>
      <c r="H2422" s="85"/>
      <c r="I2422" s="197"/>
      <c r="J2422" s="85"/>
      <c r="K2422" s="197"/>
      <c r="L2422" s="85"/>
      <c r="M2422" s="197"/>
      <c r="N2422" s="85"/>
      <c r="O2422" s="197"/>
      <c r="P2422" s="85"/>
      <c r="Q2422" s="197"/>
      <c r="R2422" s="85"/>
      <c r="S2422" s="85"/>
      <c r="T2422" s="85"/>
      <c r="U2422" s="106"/>
      <c r="V2422" s="16"/>
    </row>
    <row r="2423" spans="4:22">
      <c r="D2423" s="16"/>
      <c r="E2423" s="86"/>
      <c r="F2423" s="1"/>
      <c r="H2423" s="1"/>
      <c r="J2423" s="1"/>
      <c r="L2423" s="1"/>
      <c r="N2423" s="1"/>
      <c r="P2423" s="1"/>
      <c r="R2423" s="1"/>
      <c r="T2423" s="1"/>
      <c r="U2423" s="107"/>
      <c r="V2423" s="16"/>
    </row>
    <row r="2424" spans="4:22" ht="34.799999999999997">
      <c r="D2424" s="16"/>
      <c r="E2424" s="86"/>
      <c r="F2424" s="1"/>
      <c r="H2424" s="328" t="s">
        <v>9</v>
      </c>
      <c r="I2424" s="328"/>
      <c r="J2424" s="328"/>
      <c r="K2424" s="328"/>
      <c r="L2424" s="328"/>
      <c r="M2424" s="328"/>
      <c r="N2424" s="328"/>
      <c r="O2424" s="328"/>
      <c r="P2424" s="328"/>
      <c r="Q2424" s="328"/>
      <c r="R2424" s="328"/>
      <c r="S2424" s="328"/>
      <c r="T2424" s="328"/>
      <c r="U2424" s="107"/>
      <c r="V2424" s="16"/>
    </row>
    <row r="2425" spans="4:22">
      <c r="D2425" s="16"/>
      <c r="E2425" s="86"/>
      <c r="F2425" s="1"/>
      <c r="H2425" s="1"/>
      <c r="J2425" s="1"/>
      <c r="L2425" s="1"/>
      <c r="N2425" s="1"/>
      <c r="P2425" s="1"/>
      <c r="R2425" s="1"/>
      <c r="T2425" s="1"/>
      <c r="U2425" s="107"/>
      <c r="V2425" s="16"/>
    </row>
    <row r="2426" spans="4:22">
      <c r="D2426" s="16"/>
      <c r="E2426" s="86"/>
      <c r="F2426" s="253" t="s">
        <v>10</v>
      </c>
      <c r="G2426" s="194"/>
      <c r="H2426" s="239" t="s">
        <v>3</v>
      </c>
      <c r="I2426" s="179"/>
      <c r="J2426" s="94" t="s">
        <v>11</v>
      </c>
      <c r="K2426" s="179"/>
      <c r="L2426" s="31" t="s">
        <v>12</v>
      </c>
      <c r="M2426" s="179"/>
      <c r="N2426" s="32" t="s">
        <v>13</v>
      </c>
      <c r="O2426" s="179"/>
      <c r="P2426" s="238" t="s">
        <v>14</v>
      </c>
      <c r="Q2426" s="179"/>
      <c r="R2426" s="99" t="s">
        <v>15</v>
      </c>
      <c r="S2426" s="29"/>
      <c r="T2426" s="56" t="s">
        <v>16</v>
      </c>
      <c r="U2426" s="107"/>
      <c r="V2426" s="16"/>
    </row>
    <row r="2427" spans="4:22">
      <c r="D2427" s="16"/>
      <c r="E2427" s="86"/>
      <c r="F2427" s="252">
        <v>45607</v>
      </c>
      <c r="G2427" s="244"/>
      <c r="H2427" s="297">
        <v>9251</v>
      </c>
      <c r="I2427" s="246"/>
      <c r="J2427" s="297">
        <v>2981</v>
      </c>
      <c r="K2427" s="246"/>
      <c r="L2427" s="297">
        <v>2555</v>
      </c>
      <c r="M2427" s="246"/>
      <c r="N2427" s="297">
        <v>1984.5</v>
      </c>
      <c r="O2427" s="246"/>
      <c r="P2427" s="297">
        <v>31750</v>
      </c>
      <c r="Q2427" s="246"/>
      <c r="R2427" s="297">
        <v>15910</v>
      </c>
      <c r="S2427" s="298"/>
      <c r="T2427" s="326">
        <v>5.7648000000000001</v>
      </c>
      <c r="U2427" s="107"/>
      <c r="V2427" s="16"/>
    </row>
    <row r="2428" spans="4:22">
      <c r="D2428" s="16"/>
      <c r="E2428" s="86"/>
      <c r="F2428" s="250">
        <f>F2427+1</f>
        <v>45608</v>
      </c>
      <c r="G2428" s="244"/>
      <c r="H2428" s="297">
        <v>9005</v>
      </c>
      <c r="I2428" s="246"/>
      <c r="J2428" s="297">
        <v>2917.5</v>
      </c>
      <c r="K2428" s="246"/>
      <c r="L2428" s="297">
        <v>2530</v>
      </c>
      <c r="M2428" s="246"/>
      <c r="N2428" s="297">
        <v>1981</v>
      </c>
      <c r="O2428" s="246"/>
      <c r="P2428" s="297">
        <v>29950</v>
      </c>
      <c r="Q2428" s="246"/>
      <c r="R2428" s="297">
        <v>15780</v>
      </c>
      <c r="S2428" s="246"/>
      <c r="T2428" s="325">
        <v>5.798</v>
      </c>
      <c r="U2428" s="107"/>
      <c r="V2428" s="16"/>
    </row>
    <row r="2429" spans="4:22">
      <c r="D2429" s="16"/>
      <c r="E2429" s="86"/>
      <c r="F2429" s="250">
        <f>F2428+1</f>
        <v>45609</v>
      </c>
      <c r="G2429" s="244"/>
      <c r="H2429" s="248">
        <v>8969</v>
      </c>
      <c r="I2429" s="246"/>
      <c r="J2429" s="248">
        <v>2925</v>
      </c>
      <c r="K2429" s="246"/>
      <c r="L2429" s="248">
        <v>2514</v>
      </c>
      <c r="M2429" s="246"/>
      <c r="N2429" s="248">
        <v>1987</v>
      </c>
      <c r="O2429" s="246"/>
      <c r="P2429" s="248">
        <v>29800</v>
      </c>
      <c r="Q2429" s="246"/>
      <c r="R2429" s="248">
        <v>15555</v>
      </c>
      <c r="S2429" s="246"/>
      <c r="T2429" s="325">
        <v>5.7694000000000001</v>
      </c>
      <c r="U2429" s="107"/>
      <c r="V2429" s="16"/>
    </row>
    <row r="2430" spans="4:22">
      <c r="D2430" s="16"/>
      <c r="E2430" s="86"/>
      <c r="F2430" s="250">
        <f>F2429+1</f>
        <v>45610</v>
      </c>
      <c r="G2430" s="195"/>
      <c r="H2430" s="248">
        <v>8768</v>
      </c>
      <c r="I2430" s="246"/>
      <c r="J2430" s="248">
        <v>2903</v>
      </c>
      <c r="K2430" s="246"/>
      <c r="L2430" s="248">
        <v>2504</v>
      </c>
      <c r="M2430" s="246"/>
      <c r="N2430" s="248">
        <v>1937</v>
      </c>
      <c r="O2430" s="246"/>
      <c r="P2430" s="248">
        <v>29025</v>
      </c>
      <c r="Q2430" s="246"/>
      <c r="R2430" s="248">
        <v>15335</v>
      </c>
      <c r="S2430" s="246"/>
      <c r="T2430" s="325">
        <v>5.7713000000000001</v>
      </c>
      <c r="U2430" s="107"/>
      <c r="V2430" s="16"/>
    </row>
    <row r="2431" spans="4:22">
      <c r="D2431" s="16"/>
      <c r="E2431" s="86"/>
      <c r="F2431" s="251">
        <f>F2430+1</f>
        <v>45611</v>
      </c>
      <c r="G2431" s="195"/>
      <c r="H2431" s="297">
        <v>9055</v>
      </c>
      <c r="I2431" s="246"/>
      <c r="J2431" s="297">
        <v>3006</v>
      </c>
      <c r="K2431" s="246"/>
      <c r="L2431" s="297">
        <v>2641</v>
      </c>
      <c r="M2431" s="246"/>
      <c r="N2431" s="297">
        <v>1936</v>
      </c>
      <c r="O2431" s="246"/>
      <c r="P2431" s="297">
        <v>29175</v>
      </c>
      <c r="Q2431" s="246"/>
      <c r="R2431" s="297">
        <v>15500</v>
      </c>
      <c r="S2431" s="298"/>
      <c r="T2431" s="326" t="s">
        <v>31</v>
      </c>
      <c r="U2431" s="107"/>
      <c r="V2431" s="16"/>
    </row>
    <row r="2432" spans="4:22">
      <c r="D2432" s="16"/>
      <c r="E2432" s="86"/>
      <c r="F2432" s="1"/>
      <c r="H2432" s="353"/>
      <c r="J2432" s="353"/>
      <c r="L2432" s="353"/>
      <c r="N2432" s="353"/>
      <c r="P2432" s="353"/>
      <c r="R2432" s="353"/>
      <c r="S2432" s="268"/>
      <c r="T2432" s="362"/>
      <c r="U2432" s="107"/>
      <c r="V2432" s="16"/>
    </row>
    <row r="2433" spans="4:22">
      <c r="D2433" s="16"/>
      <c r="E2433" s="86"/>
      <c r="F2433" s="236" t="s">
        <v>17</v>
      </c>
      <c r="G2433" s="263"/>
      <c r="H2433" s="331">
        <f>AVERAGE(H2427:H2431)</f>
        <v>9009.6</v>
      </c>
      <c r="I2433" s="332"/>
      <c r="J2433" s="331">
        <f>AVERAGE(J2427:J2431)</f>
        <v>2946.5</v>
      </c>
      <c r="K2433" s="332"/>
      <c r="L2433" s="331">
        <f>AVERAGE(L2427:L2431)</f>
        <v>2548.8000000000002</v>
      </c>
      <c r="M2433" s="332"/>
      <c r="N2433" s="331">
        <f>AVERAGE(N2427:N2431)</f>
        <v>1965.1</v>
      </c>
      <c r="O2433" s="332"/>
      <c r="P2433" s="331">
        <f>AVERAGE(P2427:P2431)</f>
        <v>29940</v>
      </c>
      <c r="Q2433" s="332"/>
      <c r="R2433" s="331">
        <f>AVERAGE(R2427:R2431)</f>
        <v>15616</v>
      </c>
      <c r="S2433" s="333"/>
      <c r="T2433" s="334">
        <f>AVERAGE(T2427:T2431)</f>
        <v>5.7758750000000001</v>
      </c>
      <c r="U2433" s="107"/>
      <c r="V2433" s="16"/>
    </row>
    <row r="2434" spans="4:22">
      <c r="D2434" s="16"/>
      <c r="E2434" s="86"/>
      <c r="F2434" s="21"/>
      <c r="G2434" s="194"/>
      <c r="H2434" s="354"/>
      <c r="I2434" s="214"/>
      <c r="J2434" s="354"/>
      <c r="K2434" s="214"/>
      <c r="L2434" s="354"/>
      <c r="M2434" s="214"/>
      <c r="N2434" s="354"/>
      <c r="O2434" s="214"/>
      <c r="P2434" s="354"/>
      <c r="Q2434" s="214"/>
      <c r="R2434" s="354"/>
      <c r="S2434" s="269"/>
      <c r="T2434" s="355"/>
      <c r="U2434" s="107"/>
      <c r="V2434" s="16"/>
    </row>
    <row r="2435" spans="4:22" ht="15.6">
      <c r="D2435" s="16"/>
      <c r="E2435" s="86"/>
      <c r="F2435" s="237" t="s">
        <v>18</v>
      </c>
      <c r="G2435" s="202"/>
      <c r="H2435" s="235">
        <f>H2433*$T$2433*0.001</f>
        <v>52.038323400000003</v>
      </c>
      <c r="I2435" s="216"/>
      <c r="J2435" s="235">
        <f>J2433*$T$2433*0.001</f>
        <v>17.018615687500002</v>
      </c>
      <c r="K2435" s="216"/>
      <c r="L2435" s="235">
        <f>L2433*$T$2433*0.001</f>
        <v>14.721550200000001</v>
      </c>
      <c r="M2435" s="216"/>
      <c r="N2435" s="235">
        <f>N2433*$T$2433*0.001</f>
        <v>11.350171962500001</v>
      </c>
      <c r="O2435" s="216"/>
      <c r="P2435" s="235">
        <f>P2433*$T$2433*0.001</f>
        <v>172.9296975</v>
      </c>
      <c r="Q2435" s="216"/>
      <c r="R2435" s="235">
        <f>R2433*$T$2433*0.001</f>
        <v>90.196064000000007</v>
      </c>
      <c r="S2435" s="269"/>
      <c r="T2435" s="363"/>
      <c r="U2435" s="107"/>
      <c r="V2435" s="16"/>
    </row>
    <row r="2436" spans="4:22">
      <c r="D2436" s="16"/>
      <c r="E2436" s="86"/>
      <c r="F2436" s="21"/>
      <c r="G2436" s="312"/>
      <c r="H2436" s="355"/>
      <c r="I2436" s="264"/>
      <c r="J2436" s="355"/>
      <c r="K2436" s="264"/>
      <c r="L2436" s="355"/>
      <c r="M2436" s="264"/>
      <c r="N2436" s="355"/>
      <c r="O2436" s="264"/>
      <c r="P2436" s="355"/>
      <c r="Q2436" s="264"/>
      <c r="R2436" s="355"/>
      <c r="S2436" s="269"/>
      <c r="T2436" s="364"/>
      <c r="U2436" s="107"/>
      <c r="V2436" s="16"/>
    </row>
    <row r="2437" spans="4:22">
      <c r="D2437" s="16"/>
      <c r="E2437" s="86"/>
      <c r="F2437" s="256" t="s">
        <v>19</v>
      </c>
      <c r="G2437" s="311"/>
      <c r="H2437" s="257">
        <f>H2371</f>
        <v>54.220654511999996</v>
      </c>
      <c r="I2437" s="265"/>
      <c r="J2437" s="257">
        <f>J2371</f>
        <v>17.350448114000002</v>
      </c>
      <c r="K2437" s="265"/>
      <c r="L2437" s="257">
        <f>L2371</f>
        <v>14.967952084</v>
      </c>
      <c r="M2437" s="265"/>
      <c r="N2437" s="257">
        <f>N2371</f>
        <v>11.501089058</v>
      </c>
      <c r="O2437" s="265"/>
      <c r="P2437" s="257">
        <f>P2371</f>
        <v>182.88465898000001</v>
      </c>
      <c r="Q2437" s="265"/>
      <c r="R2437" s="257">
        <f>R2371</f>
        <v>91.790917180000008</v>
      </c>
      <c r="S2437" s="361">
        <f>U2398</f>
        <v>0</v>
      </c>
      <c r="T2437" s="257">
        <f>T2369</f>
        <v>5.7617799999999999</v>
      </c>
      <c r="U2437" s="107"/>
      <c r="V2437" s="16"/>
    </row>
    <row r="2438" spans="4:22" ht="15" thickBot="1">
      <c r="D2438" s="16"/>
      <c r="E2438" s="86"/>
      <c r="F2438" s="21"/>
      <c r="G2438" s="194"/>
      <c r="H2438" s="355"/>
      <c r="I2438" s="264"/>
      <c r="J2438" s="355"/>
      <c r="K2438" s="264"/>
      <c r="L2438" s="355"/>
      <c r="M2438" s="264"/>
      <c r="N2438" s="355"/>
      <c r="O2438" s="264"/>
      <c r="P2438" s="355"/>
      <c r="Q2438" s="264"/>
      <c r="R2438" s="355"/>
      <c r="S2438" s="270"/>
      <c r="T2438" s="355"/>
      <c r="U2438" s="107"/>
      <c r="V2438" s="16"/>
    </row>
    <row r="2439" spans="4:22" ht="15" thickBot="1">
      <c r="D2439" s="16"/>
      <c r="E2439" s="86"/>
      <c r="F2439" s="259" t="s">
        <v>44</v>
      </c>
      <c r="G2439" s="194"/>
      <c r="H2439" s="356">
        <f>(H2371-H2373)/H2373</f>
        <v>5.1603941674538455E-3</v>
      </c>
      <c r="I2439" s="321"/>
      <c r="J2439" s="356">
        <f>(J2371-J2373)/J2373</f>
        <v>-2.9121284411213193E-2</v>
      </c>
      <c r="K2439" s="321"/>
      <c r="L2439" s="356">
        <f>(L2371-L2373)/L2373</f>
        <v>-2.1804784902335487E-3</v>
      </c>
      <c r="M2439" s="321"/>
      <c r="N2439" s="356">
        <f>(N2371-N2373)/N2373</f>
        <v>1.0137777534707069E-2</v>
      </c>
      <c r="O2439" s="321"/>
      <c r="P2439" s="356">
        <f>(P2371-P2373)/P2373</f>
        <v>2.2219498899419845E-2</v>
      </c>
      <c r="Q2439" s="321"/>
      <c r="R2439" s="356">
        <f>(R2371-R2373)/R2373</f>
        <v>1.8284353693027385E-2</v>
      </c>
      <c r="S2439" s="322"/>
      <c r="T2439" s="356">
        <f>(T2369-T2373)/T2373</f>
        <v>4.9254038517215146E-3</v>
      </c>
      <c r="U2439" s="107"/>
      <c r="V2439" s="16"/>
    </row>
    <row r="2440" spans="4:22" ht="15" thickBot="1">
      <c r="D2440" s="16"/>
      <c r="E2440" s="86"/>
      <c r="F2440" s="29"/>
      <c r="G2440" s="179"/>
      <c r="H2440" s="357"/>
      <c r="I2440" s="217"/>
      <c r="J2440" s="357"/>
      <c r="K2440" s="217"/>
      <c r="L2440" s="357"/>
      <c r="M2440" s="217"/>
      <c r="N2440" s="357"/>
      <c r="O2440" s="217"/>
      <c r="P2440" s="357"/>
      <c r="Q2440" s="217"/>
      <c r="R2440" s="357"/>
      <c r="S2440" s="271"/>
      <c r="T2440" s="357"/>
      <c r="U2440" s="107"/>
      <c r="V2440" s="16"/>
    </row>
    <row r="2441" spans="4:22" ht="15" thickBot="1">
      <c r="D2441" s="16"/>
      <c r="E2441" s="86"/>
      <c r="F2441" s="176" t="s">
        <v>26</v>
      </c>
      <c r="G2441" s="179"/>
      <c r="H2441" s="358">
        <f>(H2435-H2437)/H2437</f>
        <v>-4.024907356138617E-2</v>
      </c>
      <c r="I2441" s="188"/>
      <c r="J2441" s="358">
        <f>(J2435-J2437)/J2437</f>
        <v>-1.912529430477625E-2</v>
      </c>
      <c r="K2441" s="188"/>
      <c r="L2441" s="358">
        <f>(L2435-L2437)/L2437</f>
        <v>-1.6461963708675316E-2</v>
      </c>
      <c r="M2441" s="188"/>
      <c r="N2441" s="358">
        <f>(N2435-N2437)/N2437</f>
        <v>-1.3121983034730342E-2</v>
      </c>
      <c r="O2441" s="188"/>
      <c r="P2441" s="358">
        <f>(P2435-P2437)/P2437</f>
        <v>-5.4433004580710445E-2</v>
      </c>
      <c r="Q2441" s="188"/>
      <c r="R2441" s="358">
        <f>(R2435-R2437)/R2437</f>
        <v>-1.7374847414069614E-2</v>
      </c>
      <c r="S2441" s="272"/>
      <c r="T2441" s="358">
        <f>(T2433-T2437)/T2437</f>
        <v>2.4462926387332023E-3</v>
      </c>
      <c r="U2441" s="107"/>
      <c r="V2441" s="16"/>
    </row>
    <row r="2442" spans="4:22" ht="15" thickBot="1">
      <c r="D2442" s="16"/>
      <c r="E2442" s="86"/>
      <c r="F2442" s="1"/>
      <c r="H2442" s="359"/>
      <c r="I2442" s="215"/>
      <c r="J2442" s="359"/>
      <c r="K2442" s="215"/>
      <c r="L2442" s="359"/>
      <c r="M2442" s="215"/>
      <c r="N2442" s="359"/>
      <c r="O2442" s="215"/>
      <c r="P2442" s="359"/>
      <c r="Q2442" s="215"/>
      <c r="R2442" s="359"/>
      <c r="S2442" s="271"/>
      <c r="T2442" s="359"/>
      <c r="U2442" s="107"/>
      <c r="V2442" s="16"/>
    </row>
    <row r="2443" spans="4:22" ht="21.6" thickBot="1">
      <c r="D2443" s="230"/>
      <c r="E2443" s="183"/>
      <c r="F2443" s="184" t="s">
        <v>40</v>
      </c>
      <c r="G2443" s="182"/>
      <c r="H2443" s="360">
        <f>H2435-H2437</f>
        <v>-2.1823311119999929</v>
      </c>
      <c r="I2443" s="306"/>
      <c r="J2443" s="360">
        <f>J2435-J2437</f>
        <v>-0.33183242650000011</v>
      </c>
      <c r="K2443" s="306"/>
      <c r="L2443" s="360">
        <f>L2435-L2437</f>
        <v>-0.24640188399999907</v>
      </c>
      <c r="M2443" s="306"/>
      <c r="N2443" s="360">
        <f>N2435-N2437</f>
        <v>-0.15091709549999877</v>
      </c>
      <c r="O2443" s="306"/>
      <c r="P2443" s="360">
        <f>P2435-P2437</f>
        <v>-9.9549614800000086</v>
      </c>
      <c r="Q2443" s="306"/>
      <c r="R2443" s="360">
        <f>R2435-R2437</f>
        <v>-1.5948531800000012</v>
      </c>
      <c r="S2443" s="307"/>
      <c r="T2443" s="360">
        <f>T2433-T2437</f>
        <v>1.4095000000000191E-2</v>
      </c>
      <c r="U2443" s="186"/>
      <c r="V2443" s="230"/>
    </row>
    <row r="2444" spans="4:22">
      <c r="D2444" s="16"/>
      <c r="E2444" s="86"/>
      <c r="F2444" s="179"/>
      <c r="H2444" s="180"/>
      <c r="I2444" s="180"/>
      <c r="J2444" s="180"/>
      <c r="K2444" s="180"/>
      <c r="L2444" s="180"/>
      <c r="M2444" s="180"/>
      <c r="N2444" s="180"/>
      <c r="O2444" s="180"/>
      <c r="P2444" s="180"/>
      <c r="Q2444" s="180"/>
      <c r="R2444" s="180"/>
      <c r="S2444" s="274"/>
      <c r="T2444" s="180"/>
      <c r="U2444" s="107"/>
      <c r="V2444" s="16"/>
    </row>
    <row r="2445" spans="4:22">
      <c r="D2445" s="16"/>
      <c r="E2445" s="86"/>
      <c r="F2445" s="29"/>
      <c r="H2445" s="323"/>
      <c r="I2445" s="180"/>
      <c r="J2445" s="159"/>
      <c r="K2445" s="180"/>
      <c r="L2445" s="159"/>
      <c r="M2445" s="180"/>
      <c r="N2445" s="159"/>
      <c r="O2445" s="180"/>
      <c r="P2445" s="159"/>
      <c r="Q2445" s="180"/>
      <c r="R2445" s="159"/>
      <c r="S2445" s="159"/>
      <c r="T2445" s="159"/>
      <c r="U2445" s="107"/>
      <c r="V2445" s="16"/>
    </row>
    <row r="2446" spans="4:22" ht="18">
      <c r="D2446" s="16"/>
      <c r="E2446" s="134"/>
      <c r="F2446" s="275" t="s">
        <v>36</v>
      </c>
      <c r="G2446" s="276"/>
      <c r="H2446" s="384">
        <f>AVERAGE(H2363:H2367,H2427:H2432,H2303)</f>
        <v>9229.545454545454</v>
      </c>
      <c r="I2446" s="384"/>
      <c r="J2446" s="384">
        <f>AVERAGE(J2363:J2367,J2427:J2432,J2303)</f>
        <v>2986.5</v>
      </c>
      <c r="K2446" s="384"/>
      <c r="L2446" s="384">
        <f>AVERAGE(L2363:L2367,L2427:L2432,L2303)</f>
        <v>2576.9545454545455</v>
      </c>
      <c r="M2446" s="384" t="e">
        <f>AVERAGE(O2391:O2395,M2427:M2431)</f>
        <v>#DIV/0!</v>
      </c>
      <c r="N2446" s="384">
        <f>AVERAGE(N2363:N2367,N2427:N2432,N2303)</f>
        <v>1984.3636363636363</v>
      </c>
      <c r="O2446" s="384" t="e">
        <f>AVERAGE(O2364:O2367,O2427:O2432)</f>
        <v>#DIV/0!</v>
      </c>
      <c r="P2446" s="384">
        <f>AVERAGE(P2363:P2367,P2427:P2432,P2303)</f>
        <v>30898.18181818182</v>
      </c>
      <c r="Q2446" s="384" t="e">
        <f>AVERAGE(S2391:S2395,Q2427:Q2431)</f>
        <v>#DIV/0!</v>
      </c>
      <c r="R2446" s="384">
        <f>AVERAGE(R2363:R2367,R2427:R2432,R2303)</f>
        <v>15779.545454545454</v>
      </c>
      <c r="S2446" s="387" t="e">
        <f>AVERAGE(U2391:U2395,S2427:S2431)</f>
        <v>#DIV/0!</v>
      </c>
      <c r="T2446" s="386">
        <f>AVERAGE(T2363:T2367,T2427:T2432,T2303)</f>
        <v>5.7690300000000008</v>
      </c>
      <c r="U2446" s="135"/>
      <c r="V2446" s="16"/>
    </row>
    <row r="2447" spans="4:22">
      <c r="D2447" s="16"/>
      <c r="E2447" s="1"/>
      <c r="F2447" s="1"/>
      <c r="H2447" s="329"/>
      <c r="I2447" s="139"/>
      <c r="J2447" s="329"/>
      <c r="K2447" s="139"/>
      <c r="L2447" s="329"/>
      <c r="M2447" s="139"/>
      <c r="N2447" s="329"/>
      <c r="O2447" s="139"/>
      <c r="P2447" s="329"/>
      <c r="Q2447" s="139"/>
      <c r="R2447" s="329"/>
      <c r="S2447" s="329"/>
      <c r="T2447" s="329"/>
      <c r="U2447" s="1"/>
      <c r="V2447" s="16"/>
    </row>
    <row r="2448" spans="4:22" ht="15" thickBot="1">
      <c r="D2448" s="16"/>
      <c r="T2448" s="174"/>
      <c r="V2448" s="16"/>
    </row>
    <row r="2449" spans="4:22" ht="15" thickBot="1">
      <c r="D2449" s="16"/>
      <c r="F2449" s="280" t="s">
        <v>42</v>
      </c>
      <c r="G2449" s="281"/>
      <c r="H2449" s="281" t="s">
        <v>3</v>
      </c>
      <c r="I2449" s="281"/>
      <c r="J2449" s="281" t="s">
        <v>11</v>
      </c>
      <c r="K2449" s="281"/>
      <c r="L2449" s="281" t="s">
        <v>12</v>
      </c>
      <c r="M2449" s="281"/>
      <c r="N2449" s="281" t="s">
        <v>13</v>
      </c>
      <c r="O2449" s="281"/>
      <c r="P2449" s="281" t="s">
        <v>14</v>
      </c>
      <c r="Q2449" s="281"/>
      <c r="R2449" s="281" t="s">
        <v>15</v>
      </c>
      <c r="S2449" s="281"/>
      <c r="T2449" s="282" t="s">
        <v>16</v>
      </c>
      <c r="V2449" s="16"/>
    </row>
    <row r="2450" spans="4:22">
      <c r="D2450" s="16"/>
      <c r="E2450" s="1"/>
      <c r="F2450" s="283" t="s">
        <v>19</v>
      </c>
      <c r="G2450" s="284"/>
      <c r="H2450" s="285">
        <f t="shared" ref="H2450:T2450" si="115">H2437</f>
        <v>54.220654511999996</v>
      </c>
      <c r="I2450" s="285">
        <f t="shared" si="115"/>
        <v>0</v>
      </c>
      <c r="J2450" s="285">
        <f t="shared" si="115"/>
        <v>17.350448114000002</v>
      </c>
      <c r="K2450" s="285">
        <f t="shared" si="115"/>
        <v>0</v>
      </c>
      <c r="L2450" s="285">
        <f t="shared" si="115"/>
        <v>14.967952084</v>
      </c>
      <c r="M2450" s="285">
        <f t="shared" si="115"/>
        <v>0</v>
      </c>
      <c r="N2450" s="285">
        <f t="shared" si="115"/>
        <v>11.501089058</v>
      </c>
      <c r="O2450" s="285">
        <f t="shared" si="115"/>
        <v>0</v>
      </c>
      <c r="P2450" s="285">
        <f t="shared" si="115"/>
        <v>182.88465898000001</v>
      </c>
      <c r="Q2450" s="285">
        <f t="shared" si="115"/>
        <v>0</v>
      </c>
      <c r="R2450" s="285">
        <f t="shared" si="115"/>
        <v>91.790917180000008</v>
      </c>
      <c r="S2450" s="285">
        <f t="shared" si="115"/>
        <v>0</v>
      </c>
      <c r="T2450" s="310">
        <f t="shared" si="115"/>
        <v>5.7617799999999999</v>
      </c>
      <c r="U2450" s="1"/>
      <c r="V2450" s="16"/>
    </row>
    <row r="2451" spans="4:22" ht="15.6">
      <c r="D2451" s="16"/>
      <c r="E2451" s="1"/>
      <c r="F2451" s="288" t="s">
        <v>41</v>
      </c>
      <c r="G2451" s="289"/>
      <c r="H2451" s="290">
        <f>H2435</f>
        <v>52.038323400000003</v>
      </c>
      <c r="I2451" s="290">
        <f t="shared" ref="I2451:S2451" si="116">I2435</f>
        <v>0</v>
      </c>
      <c r="J2451" s="290">
        <f t="shared" si="116"/>
        <v>17.018615687500002</v>
      </c>
      <c r="K2451" s="290">
        <f t="shared" si="116"/>
        <v>0</v>
      </c>
      <c r="L2451" s="290">
        <f t="shared" si="116"/>
        <v>14.721550200000001</v>
      </c>
      <c r="M2451" s="290">
        <f t="shared" si="116"/>
        <v>0</v>
      </c>
      <c r="N2451" s="290">
        <f t="shared" si="116"/>
        <v>11.350171962500001</v>
      </c>
      <c r="O2451" s="290">
        <f t="shared" si="116"/>
        <v>0</v>
      </c>
      <c r="P2451" s="290">
        <f t="shared" si="116"/>
        <v>172.9296975</v>
      </c>
      <c r="Q2451" s="290">
        <f t="shared" si="116"/>
        <v>0</v>
      </c>
      <c r="R2451" s="290">
        <f t="shared" si="116"/>
        <v>90.196064000000007</v>
      </c>
      <c r="S2451" s="290">
        <f t="shared" si="116"/>
        <v>0</v>
      </c>
      <c r="T2451" s="309">
        <f>T2433</f>
        <v>5.7758750000000001</v>
      </c>
      <c r="U2451" s="1"/>
      <c r="V2451" s="16"/>
    </row>
    <row r="2452" spans="4:22" ht="21">
      <c r="D2452" s="16"/>
      <c r="F2452" s="201" t="s">
        <v>45</v>
      </c>
      <c r="G2452" s="201"/>
      <c r="H2452" s="385">
        <f>H2451-H2450</f>
        <v>-2.1823311119999929</v>
      </c>
      <c r="I2452" s="187"/>
      <c r="J2452" s="385">
        <f>J2451-J2450</f>
        <v>-0.33183242650000011</v>
      </c>
      <c r="K2452" s="385"/>
      <c r="L2452" s="385">
        <f>L2451-L2450</f>
        <v>-0.24640188399999907</v>
      </c>
      <c r="M2452" s="385"/>
      <c r="N2452" s="385">
        <f>N2451-N2450</f>
        <v>-0.15091709549999877</v>
      </c>
      <c r="O2452" s="385"/>
      <c r="P2452" s="385">
        <f>P2451-P2450</f>
        <v>-9.9549614800000086</v>
      </c>
      <c r="Q2452" s="385"/>
      <c r="R2452" s="385">
        <f>R2451-R2450</f>
        <v>-1.5948531800000012</v>
      </c>
      <c r="S2452" s="385"/>
      <c r="T2452" s="385">
        <f>T2451-T2450</f>
        <v>1.4095000000000191E-2</v>
      </c>
      <c r="V2452" s="16"/>
    </row>
    <row r="2453" spans="4:22" ht="21">
      <c r="D2453" s="16"/>
      <c r="F2453" s="201"/>
      <c r="G2453" s="201"/>
      <c r="H2453" s="187"/>
      <c r="I2453" s="187"/>
      <c r="J2453" s="187"/>
      <c r="K2453" s="187"/>
      <c r="L2453" s="187"/>
      <c r="M2453" s="187"/>
      <c r="N2453" s="187"/>
      <c r="O2453" s="187"/>
      <c r="P2453" s="187"/>
      <c r="Q2453" s="187"/>
      <c r="R2453" s="187"/>
      <c r="S2453" s="187"/>
      <c r="T2453" s="187"/>
      <c r="V2453" s="16"/>
    </row>
    <row r="2454" spans="4:22">
      <c r="D2454" s="16"/>
      <c r="E2454" s="16"/>
      <c r="F2454" s="231"/>
      <c r="G2454" s="231"/>
      <c r="H2454" s="231"/>
      <c r="I2454" s="231"/>
      <c r="J2454" s="231"/>
      <c r="K2454" s="231"/>
      <c r="L2454" s="231"/>
      <c r="M2454" s="231"/>
      <c r="N2454" s="231"/>
      <c r="O2454" s="231"/>
      <c r="P2454" s="231"/>
      <c r="Q2454" s="231"/>
      <c r="R2454" s="231"/>
      <c r="S2454" s="231"/>
      <c r="T2454" s="232"/>
      <c r="U2454" s="16"/>
      <c r="V2454" s="16"/>
    </row>
    <row r="2455" spans="4:22">
      <c r="D2455" s="335"/>
      <c r="E2455" s="335"/>
      <c r="F2455" s="339"/>
      <c r="G2455" s="339"/>
      <c r="H2455" s="339"/>
      <c r="I2455" s="339"/>
      <c r="J2455" s="339"/>
      <c r="K2455" s="339"/>
      <c r="L2455" s="339"/>
      <c r="M2455" s="339"/>
      <c r="N2455" s="339"/>
      <c r="O2455" s="339"/>
      <c r="P2455" s="339"/>
      <c r="Q2455" s="339"/>
      <c r="R2455" s="339"/>
      <c r="S2455" s="339"/>
      <c r="T2455" s="340"/>
      <c r="U2455" s="335"/>
      <c r="V2455" s="335"/>
    </row>
    <row r="2456" spans="4:22">
      <c r="D2456" s="335"/>
      <c r="E2456" s="335"/>
      <c r="F2456" s="335"/>
      <c r="G2456" s="512" t="s">
        <v>48</v>
      </c>
      <c r="H2456" s="512"/>
      <c r="I2456" s="512"/>
      <c r="J2456" s="512"/>
      <c r="K2456" s="512"/>
      <c r="L2456" s="512"/>
      <c r="M2456" s="512"/>
      <c r="N2456" s="512"/>
      <c r="O2456" s="512"/>
      <c r="P2456" s="512"/>
      <c r="Q2456" s="512"/>
      <c r="R2456" s="512"/>
      <c r="S2456" s="335"/>
      <c r="T2456" s="335"/>
      <c r="U2456" s="335"/>
      <c r="V2456" s="335"/>
    </row>
    <row r="2457" spans="4:22">
      <c r="D2457" s="335"/>
      <c r="E2457" s="335"/>
      <c r="F2457" s="335"/>
      <c r="G2457" s="512"/>
      <c r="H2457" s="512"/>
      <c r="I2457" s="512"/>
      <c r="J2457" s="512"/>
      <c r="K2457" s="512"/>
      <c r="L2457" s="512"/>
      <c r="M2457" s="512"/>
      <c r="N2457" s="512"/>
      <c r="O2457" s="512"/>
      <c r="P2457" s="512"/>
      <c r="Q2457" s="512"/>
      <c r="R2457" s="512"/>
      <c r="S2457" s="335"/>
      <c r="T2457" s="335"/>
      <c r="U2457" s="335"/>
      <c r="V2457" s="335"/>
    </row>
    <row r="2458" spans="4:22" ht="23.4">
      <c r="D2458" s="338"/>
      <c r="E2458" s="338"/>
      <c r="F2458" s="338"/>
      <c r="G2458" s="343" t="s">
        <v>46</v>
      </c>
      <c r="H2458" s="375" t="s">
        <v>3</v>
      </c>
      <c r="I2458" s="376"/>
      <c r="J2458" s="377" t="s">
        <v>11</v>
      </c>
      <c r="K2458" s="376"/>
      <c r="L2458" s="378" t="s">
        <v>12</v>
      </c>
      <c r="M2458" s="376"/>
      <c r="N2458" s="379" t="s">
        <v>13</v>
      </c>
      <c r="O2458" s="376"/>
      <c r="P2458" s="374" t="s">
        <v>14</v>
      </c>
      <c r="Q2458" s="376"/>
      <c r="R2458" s="380" t="s">
        <v>15</v>
      </c>
      <c r="S2458" s="367"/>
      <c r="T2458" s="16"/>
      <c r="U2458" s="336"/>
      <c r="V2458" s="16"/>
    </row>
    <row r="2459" spans="4:22" ht="21">
      <c r="D2459" s="338"/>
      <c r="E2459" s="338"/>
      <c r="F2459" s="338"/>
      <c r="G2459" s="344">
        <v>0.9</v>
      </c>
      <c r="H2459" s="347">
        <f>$H$2437*G2459</f>
        <v>48.798589060799998</v>
      </c>
      <c r="I2459" s="368"/>
      <c r="J2459" s="348">
        <f>$J$2437*G2459</f>
        <v>15.615403302600003</v>
      </c>
      <c r="K2459" s="368"/>
      <c r="L2459" s="352">
        <f>$L$2437*G2459</f>
        <v>13.4711568756</v>
      </c>
      <c r="M2459" s="368"/>
      <c r="N2459" s="349">
        <f>$N$2437*G2459</f>
        <v>10.3509801522</v>
      </c>
      <c r="O2459" s="368"/>
      <c r="P2459" s="350">
        <f>$P$2437*G2459</f>
        <v>164.59619308200001</v>
      </c>
      <c r="Q2459" s="368"/>
      <c r="R2459" s="351">
        <f>$R$2437*G2459</f>
        <v>82.611825462000013</v>
      </c>
      <c r="S2459" s="341"/>
      <c r="T2459" s="16"/>
      <c r="U2459" s="337"/>
      <c r="V2459" s="16"/>
    </row>
    <row r="2460" spans="4:22" ht="21">
      <c r="D2460" s="338"/>
      <c r="E2460" s="338"/>
      <c r="F2460" s="338"/>
      <c r="G2460" s="344">
        <v>0.91</v>
      </c>
      <c r="H2460" s="347">
        <f t="shared" ref="H2460:H2479" si="117">$H$2437*G2460</f>
        <v>49.34079560592</v>
      </c>
      <c r="I2460" s="368"/>
      <c r="J2460" s="348">
        <f t="shared" ref="J2460:J2479" si="118">$J$2373*G2460</f>
        <v>16.262492451660002</v>
      </c>
      <c r="K2460" s="368"/>
      <c r="L2460" s="352">
        <f t="shared" ref="L2460:L2479" si="119">$L$2373*G2460</f>
        <v>13.650601238820004</v>
      </c>
      <c r="M2460" s="368"/>
      <c r="N2460" s="349">
        <f t="shared" ref="N2460:N2479" si="120">$N$2373*G2460</f>
        <v>10.360953996120001</v>
      </c>
      <c r="O2460" s="368"/>
      <c r="P2460" s="350">
        <f t="shared" ref="P2460:P2479" si="121">$P$2373*G2460</f>
        <v>162.80753776560002</v>
      </c>
      <c r="Q2460" s="368"/>
      <c r="R2460" s="351">
        <f t="shared" ref="R2460:R2479" si="122">$R$2373*G2460</f>
        <v>82.029871450800016</v>
      </c>
      <c r="S2460" s="341"/>
      <c r="T2460" s="16"/>
      <c r="U2460" s="337"/>
      <c r="V2460" s="16"/>
    </row>
    <row r="2461" spans="4:22" ht="21">
      <c r="D2461" s="338"/>
      <c r="E2461" s="338"/>
      <c r="F2461" s="338"/>
      <c r="G2461" s="344">
        <v>0.92</v>
      </c>
      <c r="H2461" s="347">
        <f t="shared" si="117"/>
        <v>49.883002151039996</v>
      </c>
      <c r="I2461" s="368"/>
      <c r="J2461" s="348">
        <f t="shared" si="118"/>
        <v>16.441201159920002</v>
      </c>
      <c r="K2461" s="368"/>
      <c r="L2461" s="352">
        <f t="shared" si="119"/>
        <v>13.800607845840004</v>
      </c>
      <c r="M2461" s="368"/>
      <c r="N2461" s="349">
        <f t="shared" si="120"/>
        <v>10.474810633440001</v>
      </c>
      <c r="O2461" s="368"/>
      <c r="P2461" s="350">
        <f t="shared" si="121"/>
        <v>164.59663158720002</v>
      </c>
      <c r="Q2461" s="368"/>
      <c r="R2461" s="351">
        <f t="shared" si="122"/>
        <v>82.93129860960002</v>
      </c>
      <c r="S2461" s="341"/>
      <c r="T2461" s="16"/>
      <c r="U2461" s="337"/>
      <c r="V2461" s="16"/>
    </row>
    <row r="2462" spans="4:22" ht="21">
      <c r="D2462" s="338"/>
      <c r="E2462" s="338"/>
      <c r="F2462" s="338"/>
      <c r="G2462" s="344">
        <v>0.93</v>
      </c>
      <c r="H2462" s="347">
        <f t="shared" si="117"/>
        <v>50.425208696159999</v>
      </c>
      <c r="I2462" s="368"/>
      <c r="J2462" s="348">
        <f t="shared" si="118"/>
        <v>16.619909868180002</v>
      </c>
      <c r="K2462" s="368"/>
      <c r="L2462" s="352">
        <f t="shared" si="119"/>
        <v>13.950614452860004</v>
      </c>
      <c r="M2462" s="368"/>
      <c r="N2462" s="349">
        <f t="shared" si="120"/>
        <v>10.588667270760002</v>
      </c>
      <c r="O2462" s="368"/>
      <c r="P2462" s="350">
        <f t="shared" si="121"/>
        <v>166.38572540880003</v>
      </c>
      <c r="Q2462" s="368"/>
      <c r="R2462" s="351">
        <f t="shared" si="122"/>
        <v>83.83272576840001</v>
      </c>
      <c r="S2462" s="341"/>
      <c r="T2462" s="16"/>
      <c r="U2462" s="337"/>
      <c r="V2462" s="16"/>
    </row>
    <row r="2463" spans="4:22" ht="21">
      <c r="D2463" s="338"/>
      <c r="E2463" s="338"/>
      <c r="F2463" s="338"/>
      <c r="G2463" s="344">
        <v>0.94</v>
      </c>
      <c r="H2463" s="347">
        <f t="shared" si="117"/>
        <v>50.967415241279994</v>
      </c>
      <c r="I2463" s="368"/>
      <c r="J2463" s="348">
        <f t="shared" si="118"/>
        <v>16.798618576439999</v>
      </c>
      <c r="K2463" s="368"/>
      <c r="L2463" s="352">
        <f t="shared" si="119"/>
        <v>14.100621059880002</v>
      </c>
      <c r="M2463" s="368"/>
      <c r="N2463" s="349">
        <f t="shared" si="120"/>
        <v>10.70252390808</v>
      </c>
      <c r="O2463" s="368"/>
      <c r="P2463" s="350">
        <f t="shared" si="121"/>
        <v>168.1748192304</v>
      </c>
      <c r="Q2463" s="368"/>
      <c r="R2463" s="351">
        <f t="shared" si="122"/>
        <v>84.7341529272</v>
      </c>
      <c r="S2463" s="341"/>
      <c r="T2463" s="16"/>
      <c r="U2463" s="337"/>
      <c r="V2463" s="16"/>
    </row>
    <row r="2464" spans="4:22" ht="21">
      <c r="D2464" s="338"/>
      <c r="E2464" s="338"/>
      <c r="F2464" s="338"/>
      <c r="G2464" s="344">
        <v>0.95</v>
      </c>
      <c r="H2464" s="347">
        <f t="shared" si="117"/>
        <v>51.509621786399997</v>
      </c>
      <c r="I2464" s="368"/>
      <c r="J2464" s="348">
        <f t="shared" si="118"/>
        <v>16.977327284699999</v>
      </c>
      <c r="K2464" s="368"/>
      <c r="L2464" s="352">
        <f t="shared" si="119"/>
        <v>14.250627666900002</v>
      </c>
      <c r="M2464" s="368"/>
      <c r="N2464" s="349">
        <f t="shared" si="120"/>
        <v>10.816380545400001</v>
      </c>
      <c r="O2464" s="368"/>
      <c r="P2464" s="350">
        <f t="shared" si="121"/>
        <v>169.96391305200001</v>
      </c>
      <c r="Q2464" s="368"/>
      <c r="R2464" s="351">
        <f t="shared" si="122"/>
        <v>85.635580086000004</v>
      </c>
      <c r="S2464" s="341"/>
      <c r="T2464" s="16"/>
      <c r="U2464" s="337"/>
      <c r="V2464" s="16"/>
    </row>
    <row r="2465" spans="4:22" ht="21">
      <c r="D2465" s="338"/>
      <c r="E2465" s="338"/>
      <c r="F2465" s="338"/>
      <c r="G2465" s="344">
        <v>0.96</v>
      </c>
      <c r="H2465" s="347">
        <f t="shared" si="117"/>
        <v>52.051828331519992</v>
      </c>
      <c r="I2465" s="368"/>
      <c r="J2465" s="348">
        <f t="shared" si="118"/>
        <v>17.15603599296</v>
      </c>
      <c r="K2465" s="368"/>
      <c r="L2465" s="352">
        <f t="shared" si="119"/>
        <v>14.400634273920002</v>
      </c>
      <c r="M2465" s="368"/>
      <c r="N2465" s="349">
        <f t="shared" si="120"/>
        <v>10.930237182720001</v>
      </c>
      <c r="O2465" s="368"/>
      <c r="P2465" s="350">
        <f t="shared" si="121"/>
        <v>171.75300687359999</v>
      </c>
      <c r="Q2465" s="368"/>
      <c r="R2465" s="351">
        <f t="shared" si="122"/>
        <v>86.537007244800009</v>
      </c>
      <c r="S2465" s="341"/>
      <c r="T2465" s="16"/>
      <c r="U2465" s="337"/>
      <c r="V2465" s="16"/>
    </row>
    <row r="2466" spans="4:22" ht="21">
      <c r="D2466" s="338"/>
      <c r="E2466" s="338"/>
      <c r="F2466" s="338"/>
      <c r="G2466" s="344">
        <v>0.97</v>
      </c>
      <c r="H2466" s="347">
        <f t="shared" si="117"/>
        <v>52.594034876639995</v>
      </c>
      <c r="I2466" s="368"/>
      <c r="J2466" s="348">
        <f t="shared" si="118"/>
        <v>17.33474470122</v>
      </c>
      <c r="K2466" s="368"/>
      <c r="L2466" s="352">
        <f t="shared" si="119"/>
        <v>14.550640880940003</v>
      </c>
      <c r="M2466" s="368"/>
      <c r="N2466" s="349">
        <f t="shared" si="120"/>
        <v>11.044093820040001</v>
      </c>
      <c r="O2466" s="368"/>
      <c r="P2466" s="350">
        <f t="shared" si="121"/>
        <v>173.54210069519999</v>
      </c>
      <c r="Q2466" s="368"/>
      <c r="R2466" s="351">
        <f t="shared" si="122"/>
        <v>87.438434403600013</v>
      </c>
      <c r="S2466" s="341"/>
      <c r="T2466" s="16"/>
      <c r="U2466" s="337"/>
      <c r="V2466" s="16"/>
    </row>
    <row r="2467" spans="4:22" ht="21">
      <c r="D2467" s="338"/>
      <c r="E2467" s="338"/>
      <c r="F2467" s="338"/>
      <c r="G2467" s="344">
        <v>0.98</v>
      </c>
      <c r="H2467" s="347">
        <f t="shared" si="117"/>
        <v>53.136241421759998</v>
      </c>
      <c r="I2467" s="368"/>
      <c r="J2467" s="348">
        <f t="shared" si="118"/>
        <v>17.51345340948</v>
      </c>
      <c r="K2467" s="368"/>
      <c r="L2467" s="352">
        <f t="shared" si="119"/>
        <v>14.700647487960003</v>
      </c>
      <c r="M2467" s="368"/>
      <c r="N2467" s="349">
        <f t="shared" si="120"/>
        <v>11.15795045736</v>
      </c>
      <c r="O2467" s="368"/>
      <c r="P2467" s="350">
        <f t="shared" si="121"/>
        <v>175.3311945168</v>
      </c>
      <c r="Q2467" s="368"/>
      <c r="R2467" s="351">
        <f t="shared" si="122"/>
        <v>88.339861562400003</v>
      </c>
      <c r="S2467" s="341"/>
      <c r="T2467" s="16"/>
      <c r="U2467" s="337"/>
      <c r="V2467" s="16"/>
    </row>
    <row r="2468" spans="4:22" ht="21">
      <c r="D2468" s="338"/>
      <c r="E2468" s="338"/>
      <c r="F2468" s="338"/>
      <c r="G2468" s="344">
        <v>0.99</v>
      </c>
      <c r="H2468" s="347">
        <f t="shared" si="117"/>
        <v>53.678447966879993</v>
      </c>
      <c r="I2468" s="368"/>
      <c r="J2468" s="348">
        <f t="shared" si="118"/>
        <v>17.692162117740001</v>
      </c>
      <c r="K2468" s="368"/>
      <c r="L2468" s="352">
        <f t="shared" si="119"/>
        <v>14.850654094980003</v>
      </c>
      <c r="M2468" s="368"/>
      <c r="N2468" s="349">
        <f t="shared" si="120"/>
        <v>11.271807094680002</v>
      </c>
      <c r="O2468" s="368"/>
      <c r="P2468" s="350">
        <f t="shared" si="121"/>
        <v>177.1202883384</v>
      </c>
      <c r="Q2468" s="368"/>
      <c r="R2468" s="351">
        <f t="shared" si="122"/>
        <v>89.241288721200007</v>
      </c>
      <c r="S2468" s="341"/>
      <c r="T2468" s="16"/>
      <c r="U2468" s="337"/>
      <c r="V2468" s="16"/>
    </row>
    <row r="2469" spans="4:22" ht="28.8">
      <c r="D2469" s="338"/>
      <c r="E2469" s="338"/>
      <c r="F2469" s="338"/>
      <c r="G2469" s="381">
        <v>1</v>
      </c>
      <c r="H2469" s="383">
        <f t="shared" si="117"/>
        <v>54.220654511999996</v>
      </c>
      <c r="I2469" s="382"/>
      <c r="J2469" s="383">
        <f>$J$2437*G2469</f>
        <v>17.350448114000002</v>
      </c>
      <c r="K2469" s="382"/>
      <c r="L2469" s="383">
        <f>$L$2437*G2469</f>
        <v>14.967952084</v>
      </c>
      <c r="M2469" s="382"/>
      <c r="N2469" s="383">
        <f>$N$2437*G2469</f>
        <v>11.501089058</v>
      </c>
      <c r="O2469" s="382"/>
      <c r="P2469" s="383">
        <f>$P$2437*G2469</f>
        <v>182.88465898000001</v>
      </c>
      <c r="Q2469" s="382"/>
      <c r="R2469" s="383">
        <f>$R$2437*G2469</f>
        <v>91.790917180000008</v>
      </c>
      <c r="S2469" s="341"/>
      <c r="T2469" s="16"/>
      <c r="U2469" s="337"/>
      <c r="V2469" s="16"/>
    </row>
    <row r="2470" spans="4:22" ht="21">
      <c r="D2470" s="338"/>
      <c r="E2470" s="338"/>
      <c r="F2470" s="338"/>
      <c r="G2470" s="344">
        <v>1.01</v>
      </c>
      <c r="H2470" s="347">
        <f t="shared" si="117"/>
        <v>54.762861057119999</v>
      </c>
      <c r="I2470" s="368"/>
      <c r="J2470" s="348">
        <f t="shared" si="118"/>
        <v>18.049579534260001</v>
      </c>
      <c r="K2470" s="368"/>
      <c r="L2470" s="352">
        <f t="shared" si="119"/>
        <v>15.150667309020003</v>
      </c>
      <c r="M2470" s="368"/>
      <c r="N2470" s="349">
        <f t="shared" si="120"/>
        <v>11.499520369320001</v>
      </c>
      <c r="O2470" s="368"/>
      <c r="P2470" s="350">
        <f t="shared" si="121"/>
        <v>180.69847598160001</v>
      </c>
      <c r="Q2470" s="368"/>
      <c r="R2470" s="351">
        <f t="shared" si="122"/>
        <v>91.044143038800016</v>
      </c>
      <c r="S2470" s="341"/>
      <c r="T2470" s="16"/>
      <c r="U2470" s="337"/>
      <c r="V2470" s="16"/>
    </row>
    <row r="2471" spans="4:22" ht="21">
      <c r="D2471" s="338"/>
      <c r="E2471" s="338"/>
      <c r="F2471" s="338"/>
      <c r="G2471" s="344">
        <v>1.02</v>
      </c>
      <c r="H2471" s="347">
        <f t="shared" si="117"/>
        <v>55.305067602239994</v>
      </c>
      <c r="I2471" s="368"/>
      <c r="J2471" s="348">
        <f t="shared" si="118"/>
        <v>18.228288242520001</v>
      </c>
      <c r="K2471" s="368"/>
      <c r="L2471" s="352">
        <f t="shared" si="119"/>
        <v>15.300673916040003</v>
      </c>
      <c r="M2471" s="368"/>
      <c r="N2471" s="349">
        <f t="shared" si="120"/>
        <v>11.613377006640002</v>
      </c>
      <c r="O2471" s="368"/>
      <c r="P2471" s="350">
        <f t="shared" si="121"/>
        <v>182.48756980320002</v>
      </c>
      <c r="Q2471" s="368"/>
      <c r="R2471" s="351">
        <f t="shared" si="122"/>
        <v>91.94557019760002</v>
      </c>
      <c r="S2471" s="341"/>
      <c r="T2471" s="16"/>
      <c r="U2471" s="337"/>
      <c r="V2471" s="16"/>
    </row>
    <row r="2472" spans="4:22" ht="21">
      <c r="D2472" s="338"/>
      <c r="E2472" s="338"/>
      <c r="F2472" s="338"/>
      <c r="G2472" s="344">
        <v>1.03</v>
      </c>
      <c r="H2472" s="347">
        <f t="shared" si="117"/>
        <v>55.847274147359997</v>
      </c>
      <c r="I2472" s="368"/>
      <c r="J2472" s="348">
        <f t="shared" si="118"/>
        <v>18.406996950780002</v>
      </c>
      <c r="K2472" s="368"/>
      <c r="L2472" s="352">
        <f t="shared" si="119"/>
        <v>15.450680523060003</v>
      </c>
      <c r="M2472" s="368"/>
      <c r="N2472" s="349">
        <f t="shared" si="120"/>
        <v>11.727233643960002</v>
      </c>
      <c r="O2472" s="368"/>
      <c r="P2472" s="350">
        <f t="shared" si="121"/>
        <v>184.27666362480002</v>
      </c>
      <c r="Q2472" s="368"/>
      <c r="R2472" s="351">
        <f t="shared" si="122"/>
        <v>92.84699735640001</v>
      </c>
      <c r="S2472" s="341"/>
      <c r="T2472" s="16"/>
      <c r="U2472" s="337"/>
      <c r="V2472" s="16"/>
    </row>
    <row r="2473" spans="4:22" ht="21">
      <c r="D2473" s="338"/>
      <c r="E2473" s="338"/>
      <c r="F2473" s="338"/>
      <c r="G2473" s="344">
        <v>1.04</v>
      </c>
      <c r="H2473" s="347">
        <f t="shared" si="117"/>
        <v>56.389480692479999</v>
      </c>
      <c r="I2473" s="368"/>
      <c r="J2473" s="348">
        <f t="shared" si="118"/>
        <v>18.585705659040002</v>
      </c>
      <c r="K2473" s="368"/>
      <c r="L2473" s="352">
        <f t="shared" si="119"/>
        <v>15.600687130080004</v>
      </c>
      <c r="M2473" s="368"/>
      <c r="N2473" s="349">
        <f t="shared" si="120"/>
        <v>11.841090281280001</v>
      </c>
      <c r="O2473" s="368"/>
      <c r="P2473" s="350">
        <f t="shared" si="121"/>
        <v>186.06575744640003</v>
      </c>
      <c r="Q2473" s="368"/>
      <c r="R2473" s="351">
        <f t="shared" si="122"/>
        <v>93.748424515200014</v>
      </c>
      <c r="S2473" s="341"/>
      <c r="T2473" s="16"/>
      <c r="U2473" s="337"/>
      <c r="V2473" s="16"/>
    </row>
    <row r="2474" spans="4:22" ht="21">
      <c r="D2474" s="338"/>
      <c r="E2474" s="338"/>
      <c r="F2474" s="338"/>
      <c r="G2474" s="344">
        <v>1.05</v>
      </c>
      <c r="H2474" s="347">
        <f t="shared" si="117"/>
        <v>56.931687237599995</v>
      </c>
      <c r="I2474" s="368"/>
      <c r="J2474" s="348">
        <f t="shared" si="118"/>
        <v>18.764414367300002</v>
      </c>
      <c r="K2474" s="368"/>
      <c r="L2474" s="352">
        <f t="shared" si="119"/>
        <v>15.750693737100004</v>
      </c>
      <c r="M2474" s="368"/>
      <c r="N2474" s="349">
        <f t="shared" si="120"/>
        <v>11.954946918600001</v>
      </c>
      <c r="O2474" s="368"/>
      <c r="P2474" s="350">
        <f t="shared" si="121"/>
        <v>187.854851268</v>
      </c>
      <c r="Q2474" s="368"/>
      <c r="R2474" s="351">
        <f t="shared" si="122"/>
        <v>94.649851674000018</v>
      </c>
      <c r="S2474" s="341"/>
      <c r="T2474" s="16"/>
      <c r="U2474" s="337"/>
      <c r="V2474" s="16"/>
    </row>
    <row r="2475" spans="4:22" ht="21">
      <c r="D2475" s="338"/>
      <c r="E2475" s="338"/>
      <c r="F2475" s="338"/>
      <c r="G2475" s="344">
        <v>1.06</v>
      </c>
      <c r="H2475" s="347">
        <f t="shared" si="117"/>
        <v>57.473893782719998</v>
      </c>
      <c r="I2475" s="368"/>
      <c r="J2475" s="348">
        <f t="shared" si="118"/>
        <v>18.943123075560003</v>
      </c>
      <c r="K2475" s="368"/>
      <c r="L2475" s="352">
        <f t="shared" si="119"/>
        <v>15.900700344120004</v>
      </c>
      <c r="M2475" s="368"/>
      <c r="N2475" s="349">
        <f t="shared" si="120"/>
        <v>12.068803555920002</v>
      </c>
      <c r="O2475" s="368"/>
      <c r="P2475" s="350">
        <f t="shared" si="121"/>
        <v>189.64394508960001</v>
      </c>
      <c r="Q2475" s="368"/>
      <c r="R2475" s="351">
        <f t="shared" si="122"/>
        <v>95.551278832800023</v>
      </c>
      <c r="S2475" s="341"/>
      <c r="T2475" s="16"/>
      <c r="U2475" s="337"/>
      <c r="V2475" s="16"/>
    </row>
    <row r="2476" spans="4:22" ht="21">
      <c r="D2476" s="338"/>
      <c r="E2476" s="338"/>
      <c r="F2476" s="338"/>
      <c r="G2476" s="344">
        <v>1.07</v>
      </c>
      <c r="H2476" s="347">
        <f t="shared" si="117"/>
        <v>58.01610032784</v>
      </c>
      <c r="I2476" s="368"/>
      <c r="J2476" s="348">
        <f t="shared" si="118"/>
        <v>19.121831783820003</v>
      </c>
      <c r="K2476" s="368"/>
      <c r="L2476" s="352">
        <f t="shared" si="119"/>
        <v>16.050706951140004</v>
      </c>
      <c r="M2476" s="368"/>
      <c r="N2476" s="349">
        <f t="shared" si="120"/>
        <v>12.182660193240002</v>
      </c>
      <c r="O2476" s="368"/>
      <c r="P2476" s="350">
        <f t="shared" si="121"/>
        <v>191.43303891120001</v>
      </c>
      <c r="Q2476" s="368"/>
      <c r="R2476" s="351">
        <f t="shared" si="122"/>
        <v>96.452705991600013</v>
      </c>
      <c r="S2476" s="341"/>
      <c r="T2476" s="16"/>
      <c r="U2476" s="337"/>
      <c r="V2476" s="16"/>
    </row>
    <row r="2477" spans="4:22" ht="21">
      <c r="D2477" s="338"/>
      <c r="E2477" s="338"/>
      <c r="F2477" s="338"/>
      <c r="G2477" s="344">
        <v>1.08</v>
      </c>
      <c r="H2477" s="347">
        <f t="shared" si="117"/>
        <v>58.558306872960003</v>
      </c>
      <c r="I2477" s="368"/>
      <c r="J2477" s="348">
        <f t="shared" si="118"/>
        <v>19.300540492080003</v>
      </c>
      <c r="K2477" s="368"/>
      <c r="L2477" s="352">
        <f t="shared" si="119"/>
        <v>16.200713558160004</v>
      </c>
      <c r="M2477" s="368"/>
      <c r="N2477" s="349">
        <f t="shared" si="120"/>
        <v>12.296516830560002</v>
      </c>
      <c r="O2477" s="368"/>
      <c r="P2477" s="350">
        <f t="shared" si="121"/>
        <v>193.22213273280002</v>
      </c>
      <c r="Q2477" s="368"/>
      <c r="R2477" s="351">
        <f t="shared" si="122"/>
        <v>97.354133150400017</v>
      </c>
      <c r="S2477" s="341"/>
      <c r="T2477" s="16"/>
      <c r="U2477" s="337"/>
      <c r="V2477" s="16"/>
    </row>
    <row r="2478" spans="4:22" ht="21">
      <c r="D2478" s="338"/>
      <c r="E2478" s="338"/>
      <c r="F2478" s="338"/>
      <c r="G2478" s="344">
        <v>1.0900000000000001</v>
      </c>
      <c r="H2478" s="347">
        <f t="shared" si="117"/>
        <v>59.100513418079998</v>
      </c>
      <c r="I2478" s="368"/>
      <c r="J2478" s="348">
        <f t="shared" si="118"/>
        <v>19.479249200340004</v>
      </c>
      <c r="K2478" s="368"/>
      <c r="L2478" s="352">
        <f t="shared" si="119"/>
        <v>16.350720165180004</v>
      </c>
      <c r="M2478" s="368"/>
      <c r="N2478" s="349">
        <f t="shared" si="120"/>
        <v>12.410373467880001</v>
      </c>
      <c r="O2478" s="368"/>
      <c r="P2478" s="350">
        <f t="shared" si="121"/>
        <v>195.01122655440003</v>
      </c>
      <c r="Q2478" s="368"/>
      <c r="R2478" s="351">
        <f t="shared" si="122"/>
        <v>98.255560309200021</v>
      </c>
      <c r="S2478" s="341"/>
      <c r="T2478" s="16"/>
      <c r="U2478" s="337"/>
      <c r="V2478" s="16"/>
    </row>
    <row r="2479" spans="4:22" ht="21">
      <c r="D2479" s="338"/>
      <c r="E2479" s="338"/>
      <c r="F2479" s="338"/>
      <c r="G2479" s="344">
        <v>1.1000000000000001</v>
      </c>
      <c r="H2479" s="347">
        <f t="shared" si="117"/>
        <v>59.642719963200001</v>
      </c>
      <c r="I2479" s="368"/>
      <c r="J2479" s="348">
        <f t="shared" si="118"/>
        <v>19.657957908600004</v>
      </c>
      <c r="K2479" s="368"/>
      <c r="L2479" s="352">
        <f t="shared" si="119"/>
        <v>16.500726772200004</v>
      </c>
      <c r="M2479" s="368"/>
      <c r="N2479" s="349">
        <f t="shared" si="120"/>
        <v>12.524230105200003</v>
      </c>
      <c r="O2479" s="368"/>
      <c r="P2479" s="350">
        <f t="shared" si="121"/>
        <v>196.80032037600003</v>
      </c>
      <c r="Q2479" s="368"/>
      <c r="R2479" s="351">
        <f t="shared" si="122"/>
        <v>99.156987468000025</v>
      </c>
      <c r="S2479" s="341"/>
      <c r="T2479" s="16"/>
      <c r="U2479" s="337"/>
      <c r="V2479" s="16"/>
    </row>
    <row r="2480" spans="4:22">
      <c r="D2480" s="338"/>
      <c r="E2480" s="338"/>
      <c r="F2480" s="338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</row>
    <row r="2481" spans="4:22">
      <c r="D2481" s="338"/>
      <c r="E2481" s="338"/>
      <c r="F2481" s="338"/>
      <c r="G2481" s="16"/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</row>
    <row r="2482" spans="4:22">
      <c r="D2482" s="338"/>
      <c r="E2482" s="338"/>
      <c r="F2482" s="338"/>
      <c r="G2482" s="16"/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</row>
    <row r="2485" spans="4:22" ht="15" thickBot="1">
      <c r="D2485" s="16"/>
      <c r="E2485" s="16"/>
      <c r="F2485" s="16"/>
      <c r="G2485" s="16"/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  <c r="S2485" s="16"/>
      <c r="T2485" s="229"/>
      <c r="U2485" s="16"/>
      <c r="V2485" s="16"/>
    </row>
    <row r="2486" spans="4:22">
      <c r="D2486" s="16"/>
      <c r="E2486" s="84"/>
      <c r="F2486" s="85"/>
      <c r="G2486" s="197"/>
      <c r="H2486" s="85"/>
      <c r="I2486" s="197"/>
      <c r="J2486" s="85"/>
      <c r="K2486" s="197"/>
      <c r="L2486" s="85"/>
      <c r="M2486" s="197"/>
      <c r="N2486" s="85"/>
      <c r="O2486" s="197"/>
      <c r="P2486" s="85"/>
      <c r="Q2486" s="197"/>
      <c r="R2486" s="85"/>
      <c r="S2486" s="85"/>
      <c r="T2486" s="85"/>
      <c r="U2486" s="106"/>
      <c r="V2486" s="16"/>
    </row>
    <row r="2487" spans="4:22">
      <c r="D2487" s="16"/>
      <c r="E2487" s="86"/>
      <c r="F2487" s="1"/>
      <c r="H2487" s="1"/>
      <c r="J2487" s="1"/>
      <c r="L2487" s="1"/>
      <c r="N2487" s="1"/>
      <c r="P2487" s="1"/>
      <c r="R2487" s="1"/>
      <c r="T2487" s="1"/>
      <c r="U2487" s="107"/>
      <c r="V2487" s="16"/>
    </row>
    <row r="2488" spans="4:22" ht="34.799999999999997">
      <c r="D2488" s="16"/>
      <c r="E2488" s="86"/>
      <c r="F2488" s="1"/>
      <c r="H2488" s="328" t="s">
        <v>9</v>
      </c>
      <c r="I2488" s="328"/>
      <c r="J2488" s="328"/>
      <c r="K2488" s="328"/>
      <c r="L2488" s="328"/>
      <c r="M2488" s="328"/>
      <c r="N2488" s="328"/>
      <c r="O2488" s="328"/>
      <c r="P2488" s="328"/>
      <c r="Q2488" s="328"/>
      <c r="R2488" s="328"/>
      <c r="S2488" s="328"/>
      <c r="T2488" s="328"/>
      <c r="U2488" s="107"/>
      <c r="V2488" s="16"/>
    </row>
    <row r="2489" spans="4:22">
      <c r="D2489" s="16"/>
      <c r="E2489" s="86"/>
      <c r="F2489" s="1"/>
      <c r="H2489" s="1"/>
      <c r="J2489" s="1"/>
      <c r="L2489" s="1"/>
      <c r="N2489" s="1"/>
      <c r="P2489" s="1"/>
      <c r="R2489" s="1"/>
      <c r="T2489" s="1"/>
      <c r="U2489" s="107"/>
      <c r="V2489" s="16"/>
    </row>
    <row r="2490" spans="4:22">
      <c r="D2490" s="16"/>
      <c r="E2490" s="86"/>
      <c r="F2490" s="253" t="s">
        <v>10</v>
      </c>
      <c r="G2490" s="194"/>
      <c r="H2490" s="239" t="s">
        <v>3</v>
      </c>
      <c r="I2490" s="179"/>
      <c r="J2490" s="94" t="s">
        <v>11</v>
      </c>
      <c r="K2490" s="179"/>
      <c r="L2490" s="31" t="s">
        <v>12</v>
      </c>
      <c r="M2490" s="179"/>
      <c r="N2490" s="32" t="s">
        <v>13</v>
      </c>
      <c r="O2490" s="179"/>
      <c r="P2490" s="238" t="s">
        <v>14</v>
      </c>
      <c r="Q2490" s="179"/>
      <c r="R2490" s="99" t="s">
        <v>15</v>
      </c>
      <c r="S2490" s="29"/>
      <c r="T2490" s="56" t="s">
        <v>16</v>
      </c>
      <c r="U2490" s="107"/>
      <c r="V2490" s="16"/>
    </row>
    <row r="2491" spans="4:22">
      <c r="D2491" s="16"/>
      <c r="E2491" s="86"/>
      <c r="F2491" s="252">
        <v>45614</v>
      </c>
      <c r="G2491" s="244"/>
      <c r="H2491" s="297">
        <v>8859.5</v>
      </c>
      <c r="I2491" s="246"/>
      <c r="J2491" s="297">
        <v>2927</v>
      </c>
      <c r="K2491" s="246"/>
      <c r="L2491" s="297">
        <v>2563</v>
      </c>
      <c r="M2491" s="246"/>
      <c r="N2491" s="297">
        <v>1921</v>
      </c>
      <c r="O2491" s="246"/>
      <c r="P2491" s="297">
        <v>28675</v>
      </c>
      <c r="Q2491" s="246"/>
      <c r="R2491" s="297">
        <v>15290</v>
      </c>
      <c r="S2491" s="298"/>
      <c r="T2491" s="326">
        <v>5.7885</v>
      </c>
      <c r="U2491" s="107"/>
      <c r="V2491" s="16"/>
    </row>
    <row r="2492" spans="4:22">
      <c r="D2492" s="16"/>
      <c r="E2492" s="86"/>
      <c r="F2492" s="250">
        <f>F2491+1</f>
        <v>45615</v>
      </c>
      <c r="G2492" s="244"/>
      <c r="H2492" s="297">
        <v>8919.5</v>
      </c>
      <c r="I2492" s="246"/>
      <c r="J2492" s="297">
        <v>2944</v>
      </c>
      <c r="K2492" s="246"/>
      <c r="L2492" s="297">
        <v>2583.5</v>
      </c>
      <c r="M2492" s="246"/>
      <c r="N2492" s="297">
        <v>1946</v>
      </c>
      <c r="O2492" s="246"/>
      <c r="P2492" s="297">
        <v>28625</v>
      </c>
      <c r="Q2492" s="246"/>
      <c r="R2492" s="297">
        <v>15630</v>
      </c>
      <c r="S2492" s="246"/>
      <c r="T2492" s="325">
        <v>5.7603</v>
      </c>
      <c r="U2492" s="107"/>
      <c r="V2492" s="16"/>
    </row>
    <row r="2493" spans="4:22">
      <c r="D2493" s="16"/>
      <c r="E2493" s="86"/>
      <c r="F2493" s="250">
        <f>F2492+1</f>
        <v>45616</v>
      </c>
      <c r="G2493" s="244"/>
      <c r="H2493" s="248">
        <v>9022</v>
      </c>
      <c r="I2493" s="246"/>
      <c r="J2493" s="248">
        <v>2967.5</v>
      </c>
      <c r="K2493" s="246"/>
      <c r="L2493" s="248">
        <v>2654.5</v>
      </c>
      <c r="M2493" s="246"/>
      <c r="N2493" s="248">
        <v>2006</v>
      </c>
      <c r="O2493" s="246"/>
      <c r="P2493" s="248">
        <v>29150</v>
      </c>
      <c r="Q2493" s="246"/>
      <c r="R2493" s="248">
        <v>15805</v>
      </c>
      <c r="S2493" s="246"/>
      <c r="T2493" s="325" t="s">
        <v>31</v>
      </c>
      <c r="U2493" s="107"/>
      <c r="V2493" s="16"/>
    </row>
    <row r="2494" spans="4:22">
      <c r="D2494" s="16"/>
      <c r="E2494" s="86"/>
      <c r="F2494" s="250">
        <f>F2493+1</f>
        <v>45617</v>
      </c>
      <c r="G2494" s="195"/>
      <c r="H2494" s="248">
        <v>8945.5</v>
      </c>
      <c r="I2494" s="246"/>
      <c r="J2494" s="248">
        <v>2987</v>
      </c>
      <c r="K2494" s="246"/>
      <c r="L2494" s="248">
        <v>2591</v>
      </c>
      <c r="M2494" s="246"/>
      <c r="N2494" s="248">
        <v>1975</v>
      </c>
      <c r="O2494" s="246"/>
      <c r="P2494" s="248">
        <v>28825</v>
      </c>
      <c r="Q2494" s="246"/>
      <c r="R2494" s="248">
        <v>15705</v>
      </c>
      <c r="S2494" s="246"/>
      <c r="T2494" s="325">
        <v>5.7743000000000002</v>
      </c>
      <c r="U2494" s="107"/>
      <c r="V2494" s="16"/>
    </row>
    <row r="2495" spans="4:22">
      <c r="D2495" s="16"/>
      <c r="E2495" s="86"/>
      <c r="F2495" s="251">
        <f>F2494+1</f>
        <v>45618</v>
      </c>
      <c r="G2495" s="195"/>
      <c r="H2495" s="297">
        <v>8829</v>
      </c>
      <c r="I2495" s="246"/>
      <c r="J2495" s="297">
        <v>2965</v>
      </c>
      <c r="K2495" s="246"/>
      <c r="L2495" s="297">
        <v>2589</v>
      </c>
      <c r="M2495" s="246"/>
      <c r="N2495" s="297">
        <v>1985</v>
      </c>
      <c r="O2495" s="246"/>
      <c r="P2495" s="297">
        <v>28535</v>
      </c>
      <c r="Q2495" s="246"/>
      <c r="R2495" s="297">
        <v>15610</v>
      </c>
      <c r="S2495" s="298"/>
      <c r="T2495" s="326">
        <v>5.8173000000000004</v>
      </c>
      <c r="U2495" s="107"/>
      <c r="V2495" s="16"/>
    </row>
    <row r="2496" spans="4:22">
      <c r="D2496" s="16"/>
      <c r="E2496" s="86"/>
      <c r="F2496" s="1"/>
      <c r="H2496" s="353"/>
      <c r="J2496" s="353"/>
      <c r="L2496" s="353"/>
      <c r="N2496" s="353"/>
      <c r="P2496" s="353"/>
      <c r="R2496" s="353"/>
      <c r="S2496" s="268"/>
      <c r="T2496" s="362"/>
      <c r="U2496" s="107"/>
      <c r="V2496" s="16"/>
    </row>
    <row r="2497" spans="4:22">
      <c r="D2497" s="16"/>
      <c r="E2497" s="86"/>
      <c r="F2497" s="236" t="s">
        <v>17</v>
      </c>
      <c r="G2497" s="263"/>
      <c r="H2497" s="331">
        <f>AVERAGE(H2491:H2495)</f>
        <v>8915.1</v>
      </c>
      <c r="I2497" s="332"/>
      <c r="J2497" s="331">
        <f>AVERAGE(J2491:J2495)</f>
        <v>2958.1</v>
      </c>
      <c r="K2497" s="332"/>
      <c r="L2497" s="331">
        <f>AVERAGE(L2491:L2495)</f>
        <v>2596.1999999999998</v>
      </c>
      <c r="M2497" s="332"/>
      <c r="N2497" s="331">
        <f>AVERAGE(N2491:N2495)</f>
        <v>1966.6</v>
      </c>
      <c r="O2497" s="332"/>
      <c r="P2497" s="331">
        <f>AVERAGE(P2491:P2495)</f>
        <v>28762</v>
      </c>
      <c r="Q2497" s="332"/>
      <c r="R2497" s="331">
        <f>AVERAGE(R2491:R2495)</f>
        <v>15608</v>
      </c>
      <c r="S2497" s="333"/>
      <c r="T2497" s="334">
        <f>AVERAGE(T2491:T2495)</f>
        <v>5.7850999999999999</v>
      </c>
      <c r="U2497" s="107"/>
      <c r="V2497" s="16"/>
    </row>
    <row r="2498" spans="4:22">
      <c r="D2498" s="16"/>
      <c r="E2498" s="86"/>
      <c r="F2498" s="21"/>
      <c r="G2498" s="194"/>
      <c r="H2498" s="354"/>
      <c r="I2498" s="214"/>
      <c r="J2498" s="354"/>
      <c r="K2498" s="214"/>
      <c r="L2498" s="354"/>
      <c r="M2498" s="214"/>
      <c r="N2498" s="354"/>
      <c r="O2498" s="214"/>
      <c r="P2498" s="354"/>
      <c r="Q2498" s="214"/>
      <c r="R2498" s="354"/>
      <c r="S2498" s="269"/>
      <c r="T2498" s="355"/>
      <c r="U2498" s="107"/>
      <c r="V2498" s="16"/>
    </row>
    <row r="2499" spans="4:22" ht="15.6">
      <c r="D2499" s="16"/>
      <c r="E2499" s="86"/>
      <c r="F2499" s="237" t="s">
        <v>18</v>
      </c>
      <c r="G2499" s="202"/>
      <c r="H2499" s="235">
        <f>H2497*$T$2497*0.001</f>
        <v>51.574745010000001</v>
      </c>
      <c r="I2499" s="216"/>
      <c r="J2499" s="235">
        <f>J2497*$T$2497*0.001</f>
        <v>17.112904309999998</v>
      </c>
      <c r="K2499" s="216"/>
      <c r="L2499" s="235">
        <f>L2497*$T$2497*0.001</f>
        <v>15.019276619999999</v>
      </c>
      <c r="M2499" s="216"/>
      <c r="N2499" s="235">
        <f>N2497*$T$2497*0.001</f>
        <v>11.37697766</v>
      </c>
      <c r="O2499" s="216"/>
      <c r="P2499" s="235">
        <f>P2497*$T$2497*0.001</f>
        <v>166.39104620000001</v>
      </c>
      <c r="Q2499" s="216"/>
      <c r="R2499" s="235">
        <f>R2497*$T$2497*0.001</f>
        <v>90.293840800000012</v>
      </c>
      <c r="S2499" s="269"/>
      <c r="T2499" s="363"/>
      <c r="U2499" s="107"/>
      <c r="V2499" s="16"/>
    </row>
    <row r="2500" spans="4:22">
      <c r="D2500" s="16"/>
      <c r="E2500" s="86"/>
      <c r="F2500" s="21"/>
      <c r="G2500" s="312"/>
      <c r="H2500" s="355"/>
      <c r="I2500" s="264"/>
      <c r="J2500" s="355"/>
      <c r="K2500" s="264"/>
      <c r="L2500" s="355"/>
      <c r="M2500" s="264"/>
      <c r="N2500" s="355"/>
      <c r="O2500" s="264"/>
      <c r="P2500" s="355"/>
      <c r="Q2500" s="264"/>
      <c r="R2500" s="355"/>
      <c r="S2500" s="269"/>
      <c r="T2500" s="364"/>
      <c r="U2500" s="107"/>
      <c r="V2500" s="16"/>
    </row>
    <row r="2501" spans="4:22">
      <c r="D2501" s="16"/>
      <c r="E2501" s="86"/>
      <c r="F2501" s="256" t="s">
        <v>19</v>
      </c>
      <c r="G2501" s="311"/>
      <c r="H2501" s="257">
        <f>H2435</f>
        <v>52.038323400000003</v>
      </c>
      <c r="I2501" s="265"/>
      <c r="J2501" s="257">
        <f>J2435</f>
        <v>17.018615687500002</v>
      </c>
      <c r="K2501" s="265"/>
      <c r="L2501" s="257">
        <f>L2435</f>
        <v>14.721550200000001</v>
      </c>
      <c r="M2501" s="265"/>
      <c r="N2501" s="257">
        <f>N2435</f>
        <v>11.350171962500001</v>
      </c>
      <c r="O2501" s="265"/>
      <c r="P2501" s="257">
        <f>P2435</f>
        <v>172.9296975</v>
      </c>
      <c r="Q2501" s="265"/>
      <c r="R2501" s="257">
        <f>R2435</f>
        <v>90.196064000000007</v>
      </c>
      <c r="S2501" s="361">
        <f>U2462</f>
        <v>0</v>
      </c>
      <c r="T2501" s="257">
        <f>T2433</f>
        <v>5.7758750000000001</v>
      </c>
      <c r="U2501" s="107"/>
      <c r="V2501" s="16"/>
    </row>
    <row r="2502" spans="4:22" ht="15" thickBot="1">
      <c r="D2502" s="16"/>
      <c r="E2502" s="86"/>
      <c r="F2502" s="21"/>
      <c r="G2502" s="194"/>
      <c r="H2502" s="355"/>
      <c r="I2502" s="264"/>
      <c r="J2502" s="355"/>
      <c r="K2502" s="264"/>
      <c r="L2502" s="355"/>
      <c r="M2502" s="264"/>
      <c r="N2502" s="355"/>
      <c r="O2502" s="264"/>
      <c r="P2502" s="355"/>
      <c r="Q2502" s="264"/>
      <c r="R2502" s="355"/>
      <c r="S2502" s="270"/>
      <c r="T2502" s="355"/>
      <c r="U2502" s="107"/>
      <c r="V2502" s="16"/>
    </row>
    <row r="2503" spans="4:22" ht="15" thickBot="1">
      <c r="D2503" s="16"/>
      <c r="E2503" s="86"/>
      <c r="F2503" s="259" t="s">
        <v>44</v>
      </c>
      <c r="G2503" s="194"/>
      <c r="H2503" s="356">
        <f>(H2435-H2437)/H2437</f>
        <v>-4.024907356138617E-2</v>
      </c>
      <c r="I2503" s="321"/>
      <c r="J2503" s="356">
        <f>(J2435-J2437)/J2437</f>
        <v>-1.912529430477625E-2</v>
      </c>
      <c r="K2503" s="321"/>
      <c r="L2503" s="356">
        <f>(L2435-L2437)/L2437</f>
        <v>-1.6461963708675316E-2</v>
      </c>
      <c r="M2503" s="321"/>
      <c r="N2503" s="356">
        <f>(N2435-N2437)/N2437</f>
        <v>-1.3121983034730342E-2</v>
      </c>
      <c r="O2503" s="321"/>
      <c r="P2503" s="356">
        <f>(P2435-P2437)/P2437</f>
        <v>-5.4433004580710445E-2</v>
      </c>
      <c r="Q2503" s="321"/>
      <c r="R2503" s="356">
        <f>(R2435-R2437)/R2437</f>
        <v>-1.7374847414069614E-2</v>
      </c>
      <c r="S2503" s="322"/>
      <c r="T2503" s="356">
        <f>(T2433-T2437)/T2437</f>
        <v>2.4462926387332023E-3</v>
      </c>
      <c r="U2503" s="107"/>
      <c r="V2503" s="16"/>
    </row>
    <row r="2504" spans="4:22" ht="15" thickBot="1">
      <c r="D2504" s="16"/>
      <c r="E2504" s="86"/>
      <c r="F2504" s="29"/>
      <c r="G2504" s="179"/>
      <c r="H2504" s="357"/>
      <c r="I2504" s="217"/>
      <c r="J2504" s="357"/>
      <c r="K2504" s="217"/>
      <c r="L2504" s="357"/>
      <c r="M2504" s="217"/>
      <c r="N2504" s="357"/>
      <c r="O2504" s="217"/>
      <c r="P2504" s="357"/>
      <c r="Q2504" s="217"/>
      <c r="R2504" s="357"/>
      <c r="S2504" s="271"/>
      <c r="T2504" s="357"/>
      <c r="U2504" s="107"/>
      <c r="V2504" s="16"/>
    </row>
    <row r="2505" spans="4:22" ht="15" thickBot="1">
      <c r="D2505" s="16"/>
      <c r="E2505" s="86"/>
      <c r="F2505" s="176" t="s">
        <v>26</v>
      </c>
      <c r="G2505" s="179"/>
      <c r="H2505" s="358">
        <f>(H2499-H2501)/H2501</f>
        <v>-8.9084036477624501E-3</v>
      </c>
      <c r="I2505" s="188"/>
      <c r="J2505" s="358">
        <f>(J2499-J2501)/J2501</f>
        <v>5.5403226814299163E-3</v>
      </c>
      <c r="K2505" s="188"/>
      <c r="L2505" s="358">
        <f>(L2499-L2501)/L2501</f>
        <v>2.0223849795383522E-2</v>
      </c>
      <c r="M2505" s="188"/>
      <c r="N2505" s="358">
        <f>(N2499-N2501)/N2501</f>
        <v>2.3616996807239881E-3</v>
      </c>
      <c r="O2505" s="188"/>
      <c r="P2505" s="358">
        <f>(P2499-P2501)/P2501</f>
        <v>-3.7811037632792935E-2</v>
      </c>
      <c r="Q2505" s="188"/>
      <c r="R2505" s="358">
        <f>(R2499-R2501)/R2501</f>
        <v>1.0840473038824115E-3</v>
      </c>
      <c r="S2505" s="272"/>
      <c r="T2505" s="358">
        <f>(T2497-T2501)/T2501</f>
        <v>1.5971606033717517E-3</v>
      </c>
      <c r="U2505" s="107"/>
      <c r="V2505" s="16"/>
    </row>
    <row r="2506" spans="4:22" ht="15" thickBot="1">
      <c r="D2506" s="16"/>
      <c r="E2506" s="86"/>
      <c r="F2506" s="1"/>
      <c r="H2506" s="359"/>
      <c r="I2506" s="215"/>
      <c r="J2506" s="359"/>
      <c r="K2506" s="215"/>
      <c r="L2506" s="359"/>
      <c r="M2506" s="215"/>
      <c r="N2506" s="359"/>
      <c r="O2506" s="215"/>
      <c r="P2506" s="359"/>
      <c r="Q2506" s="215"/>
      <c r="R2506" s="359"/>
      <c r="S2506" s="271"/>
      <c r="T2506" s="359"/>
      <c r="U2506" s="107"/>
      <c r="V2506" s="16"/>
    </row>
    <row r="2507" spans="4:22" ht="21.6" thickBot="1">
      <c r="D2507" s="230"/>
      <c r="E2507" s="183"/>
      <c r="F2507" s="184" t="s">
        <v>40</v>
      </c>
      <c r="G2507" s="182"/>
      <c r="H2507" s="360">
        <f>H2499-H2501</f>
        <v>-0.46357839000000212</v>
      </c>
      <c r="I2507" s="306"/>
      <c r="J2507" s="360">
        <f>J2499-J2501</f>
        <v>9.4288622499995256E-2</v>
      </c>
      <c r="K2507" s="306"/>
      <c r="L2507" s="360">
        <f>L2499-L2501</f>
        <v>0.29772641999999827</v>
      </c>
      <c r="M2507" s="306"/>
      <c r="N2507" s="360">
        <f>N2499-N2501</f>
        <v>2.6805697499998615E-2</v>
      </c>
      <c r="O2507" s="306"/>
      <c r="P2507" s="360">
        <f>P2499-P2501</f>
        <v>-6.5386512999999979</v>
      </c>
      <c r="Q2507" s="306"/>
      <c r="R2507" s="360">
        <f>R2499-R2501</f>
        <v>9.7776800000005437E-2</v>
      </c>
      <c r="S2507" s="307"/>
      <c r="T2507" s="360">
        <f>T2497-T2501</f>
        <v>9.2249999999998167E-3</v>
      </c>
      <c r="U2507" s="186"/>
      <c r="V2507" s="230"/>
    </row>
    <row r="2508" spans="4:22">
      <c r="D2508" s="16"/>
      <c r="E2508" s="86"/>
      <c r="F2508" s="179"/>
      <c r="H2508" s="180"/>
      <c r="I2508" s="180"/>
      <c r="J2508" s="180"/>
      <c r="K2508" s="180"/>
      <c r="L2508" s="180"/>
      <c r="M2508" s="180"/>
      <c r="N2508" s="180"/>
      <c r="O2508" s="180"/>
      <c r="P2508" s="180"/>
      <c r="Q2508" s="180"/>
      <c r="R2508" s="180"/>
      <c r="S2508" s="274"/>
      <c r="T2508" s="180"/>
      <c r="U2508" s="107"/>
      <c r="V2508" s="16"/>
    </row>
    <row r="2509" spans="4:22">
      <c r="D2509" s="16"/>
      <c r="E2509" s="86"/>
      <c r="F2509" s="29"/>
      <c r="H2509" s="323"/>
      <c r="I2509" s="180"/>
      <c r="J2509" s="159"/>
      <c r="K2509" s="180"/>
      <c r="L2509" s="159"/>
      <c r="M2509" s="180"/>
      <c r="N2509" s="159"/>
      <c r="O2509" s="180"/>
      <c r="P2509" s="159"/>
      <c r="Q2509" s="180"/>
      <c r="R2509" s="159"/>
      <c r="S2509" s="159"/>
      <c r="T2509" s="159"/>
      <c r="U2509" s="107"/>
      <c r="V2509" s="16"/>
    </row>
    <row r="2510" spans="4:22" ht="18">
      <c r="D2510" s="16"/>
      <c r="E2510" s="134"/>
      <c r="F2510" s="275" t="s">
        <v>36</v>
      </c>
      <c r="G2510" s="276"/>
      <c r="H2510" s="384">
        <f>AVERAGE(H2427:H2431,H2491:H2496,H2363:H2367,H2303)</f>
        <v>9131.28125</v>
      </c>
      <c r="I2510" s="384"/>
      <c r="J2510" s="384">
        <f>AVERAGE(J2427:J2431,J2491:J2496,J2363:J2367,J2303)</f>
        <v>2977.625</v>
      </c>
      <c r="K2510" s="384"/>
      <c r="L2510" s="384">
        <f>AVERAGE(L2427:L2431,L2491:L2496,L2363:L2367,L2303)</f>
        <v>2582.96875</v>
      </c>
      <c r="M2510" s="384" t="e">
        <f>AVERAGE(O2455:O2459,M2491:M2495)</f>
        <v>#DIV/0!</v>
      </c>
      <c r="N2510" s="384">
        <f>AVERAGE(N2427:N2431,N2491:N2496,N2363:N2367,N2303)</f>
        <v>1978.8125</v>
      </c>
      <c r="O2510" s="384" t="e">
        <f>AVERAGE(O2428:O2431,O2491:O2496)</f>
        <v>#DIV/0!</v>
      </c>
      <c r="P2510" s="384">
        <f>AVERAGE(P2427:P2431,P2491:P2496,P2363:P2367,P2303)</f>
        <v>30230.625</v>
      </c>
      <c r="Q2510" s="384" t="e">
        <f>AVERAGE(S2455:S2459,Q2491:Q2495)</f>
        <v>#DIV/0!</v>
      </c>
      <c r="R2510" s="384">
        <f>AVERAGE(R2427:R2431,R2491:R2496,R2363:R2367,R2303)</f>
        <v>15725.9375</v>
      </c>
      <c r="S2510" s="387" t="e">
        <f>AVERAGE(U2455:U2459,S2491:S2495)</f>
        <v>#DIV/0!</v>
      </c>
      <c r="T2510" s="386">
        <f>AVERAGE(T2427:T2431,T2491:T2496,T2363:T2367,T2303)</f>
        <v>5.7736214285714285</v>
      </c>
      <c r="U2510" s="135"/>
      <c r="V2510" s="16"/>
    </row>
    <row r="2511" spans="4:22">
      <c r="D2511" s="16"/>
      <c r="E2511" s="1"/>
      <c r="F2511" s="1"/>
      <c r="H2511" s="329"/>
      <c r="I2511" s="139"/>
      <c r="J2511" s="329"/>
      <c r="K2511" s="139"/>
      <c r="L2511" s="329"/>
      <c r="M2511" s="139"/>
      <c r="N2511" s="329"/>
      <c r="O2511" s="139"/>
      <c r="P2511" s="329"/>
      <c r="Q2511" s="139"/>
      <c r="R2511" s="329"/>
      <c r="S2511" s="329"/>
      <c r="T2511" s="329"/>
      <c r="U2511" s="1"/>
      <c r="V2511" s="16"/>
    </row>
    <row r="2512" spans="4:22" ht="15" thickBot="1">
      <c r="D2512" s="16"/>
      <c r="T2512" s="174"/>
      <c r="V2512" s="16"/>
    </row>
    <row r="2513" spans="4:22" ht="15" thickBot="1">
      <c r="D2513" s="16"/>
      <c r="F2513" s="280" t="s">
        <v>42</v>
      </c>
      <c r="G2513" s="281"/>
      <c r="H2513" s="281" t="s">
        <v>3</v>
      </c>
      <c r="I2513" s="281"/>
      <c r="J2513" s="281" t="s">
        <v>11</v>
      </c>
      <c r="K2513" s="281"/>
      <c r="L2513" s="281" t="s">
        <v>12</v>
      </c>
      <c r="M2513" s="281"/>
      <c r="N2513" s="281" t="s">
        <v>13</v>
      </c>
      <c r="O2513" s="281"/>
      <c r="P2513" s="281" t="s">
        <v>14</v>
      </c>
      <c r="Q2513" s="281"/>
      <c r="R2513" s="281" t="s">
        <v>15</v>
      </c>
      <c r="S2513" s="281"/>
      <c r="T2513" s="282" t="s">
        <v>16</v>
      </c>
      <c r="V2513" s="16"/>
    </row>
    <row r="2514" spans="4:22">
      <c r="D2514" s="16"/>
      <c r="E2514" s="1"/>
      <c r="F2514" s="283" t="s">
        <v>19</v>
      </c>
      <c r="G2514" s="284"/>
      <c r="H2514" s="285">
        <f t="shared" ref="H2514:T2514" si="123">H2501</f>
        <v>52.038323400000003</v>
      </c>
      <c r="I2514" s="285">
        <f t="shared" si="123"/>
        <v>0</v>
      </c>
      <c r="J2514" s="285">
        <f t="shared" si="123"/>
        <v>17.018615687500002</v>
      </c>
      <c r="K2514" s="285">
        <f t="shared" si="123"/>
        <v>0</v>
      </c>
      <c r="L2514" s="285">
        <f t="shared" si="123"/>
        <v>14.721550200000001</v>
      </c>
      <c r="M2514" s="285">
        <f t="shared" si="123"/>
        <v>0</v>
      </c>
      <c r="N2514" s="285">
        <f t="shared" si="123"/>
        <v>11.350171962500001</v>
      </c>
      <c r="O2514" s="285">
        <f t="shared" si="123"/>
        <v>0</v>
      </c>
      <c r="P2514" s="285">
        <f t="shared" si="123"/>
        <v>172.9296975</v>
      </c>
      <c r="Q2514" s="285">
        <f t="shared" si="123"/>
        <v>0</v>
      </c>
      <c r="R2514" s="285">
        <f t="shared" si="123"/>
        <v>90.196064000000007</v>
      </c>
      <c r="S2514" s="285">
        <f t="shared" si="123"/>
        <v>0</v>
      </c>
      <c r="T2514" s="310">
        <f t="shared" si="123"/>
        <v>5.7758750000000001</v>
      </c>
      <c r="U2514" s="1"/>
      <c r="V2514" s="16"/>
    </row>
    <row r="2515" spans="4:22" ht="15.6">
      <c r="D2515" s="16"/>
      <c r="E2515" s="1"/>
      <c r="F2515" s="288" t="s">
        <v>41</v>
      </c>
      <c r="G2515" s="289"/>
      <c r="H2515" s="290">
        <f>H2499</f>
        <v>51.574745010000001</v>
      </c>
      <c r="I2515" s="290">
        <f t="shared" ref="I2515:S2515" si="124">I2499</f>
        <v>0</v>
      </c>
      <c r="J2515" s="290">
        <f t="shared" si="124"/>
        <v>17.112904309999998</v>
      </c>
      <c r="K2515" s="290">
        <f t="shared" si="124"/>
        <v>0</v>
      </c>
      <c r="L2515" s="290">
        <f t="shared" si="124"/>
        <v>15.019276619999999</v>
      </c>
      <c r="M2515" s="290">
        <f t="shared" si="124"/>
        <v>0</v>
      </c>
      <c r="N2515" s="290">
        <f t="shared" si="124"/>
        <v>11.37697766</v>
      </c>
      <c r="O2515" s="290">
        <f t="shared" si="124"/>
        <v>0</v>
      </c>
      <c r="P2515" s="290">
        <f t="shared" si="124"/>
        <v>166.39104620000001</v>
      </c>
      <c r="Q2515" s="290">
        <f t="shared" si="124"/>
        <v>0</v>
      </c>
      <c r="R2515" s="290">
        <f t="shared" si="124"/>
        <v>90.293840800000012</v>
      </c>
      <c r="S2515" s="290">
        <f t="shared" si="124"/>
        <v>0</v>
      </c>
      <c r="T2515" s="309">
        <f>T2497</f>
        <v>5.7850999999999999</v>
      </c>
      <c r="U2515" s="1"/>
      <c r="V2515" s="16"/>
    </row>
    <row r="2516" spans="4:22" ht="21">
      <c r="D2516" s="16"/>
      <c r="F2516" s="201" t="s">
        <v>45</v>
      </c>
      <c r="G2516" s="201"/>
      <c r="H2516" s="385">
        <f>H2515-H2514</f>
        <v>-0.46357839000000212</v>
      </c>
      <c r="I2516" s="187"/>
      <c r="J2516" s="385">
        <f>J2515-J2514</f>
        <v>9.4288622499995256E-2</v>
      </c>
      <c r="K2516" s="385"/>
      <c r="L2516" s="385">
        <f>L2515-L2514</f>
        <v>0.29772641999999827</v>
      </c>
      <c r="M2516" s="385"/>
      <c r="N2516" s="385">
        <f>N2515-N2514</f>
        <v>2.6805697499998615E-2</v>
      </c>
      <c r="O2516" s="385"/>
      <c r="P2516" s="385">
        <f>P2515-P2514</f>
        <v>-6.5386512999999979</v>
      </c>
      <c r="Q2516" s="385"/>
      <c r="R2516" s="385">
        <f>R2515-R2514</f>
        <v>9.7776800000005437E-2</v>
      </c>
      <c r="S2516" s="385"/>
      <c r="T2516" s="385">
        <f>T2515-T2514</f>
        <v>9.2249999999998167E-3</v>
      </c>
      <c r="V2516" s="16"/>
    </row>
    <row r="2517" spans="4:22" ht="21">
      <c r="D2517" s="16"/>
      <c r="F2517" s="201"/>
      <c r="G2517" s="201"/>
      <c r="H2517" s="187"/>
      <c r="I2517" s="187"/>
      <c r="J2517" s="187"/>
      <c r="K2517" s="187"/>
      <c r="L2517" s="187"/>
      <c r="M2517" s="187"/>
      <c r="N2517" s="187"/>
      <c r="O2517" s="187"/>
      <c r="P2517" s="187"/>
      <c r="Q2517" s="187"/>
      <c r="R2517" s="187"/>
      <c r="S2517" s="187"/>
      <c r="T2517" s="187"/>
      <c r="V2517" s="16"/>
    </row>
    <row r="2518" spans="4:22">
      <c r="D2518" s="16"/>
      <c r="E2518" s="16"/>
      <c r="F2518" s="231"/>
      <c r="G2518" s="231"/>
      <c r="H2518" s="231"/>
      <c r="I2518" s="231"/>
      <c r="J2518" s="231"/>
      <c r="K2518" s="231"/>
      <c r="L2518" s="231"/>
      <c r="M2518" s="231"/>
      <c r="N2518" s="231"/>
      <c r="O2518" s="231"/>
      <c r="P2518" s="231"/>
      <c r="Q2518" s="231"/>
      <c r="R2518" s="231"/>
      <c r="S2518" s="231"/>
      <c r="T2518" s="232"/>
      <c r="U2518" s="16"/>
      <c r="V2518" s="16"/>
    </row>
    <row r="2519" spans="4:22">
      <c r="D2519" s="335"/>
      <c r="E2519" s="335"/>
      <c r="F2519" s="339"/>
      <c r="G2519" s="339"/>
      <c r="H2519" s="339"/>
      <c r="I2519" s="339"/>
      <c r="J2519" s="339"/>
      <c r="K2519" s="339"/>
      <c r="L2519" s="339"/>
      <c r="M2519" s="339"/>
      <c r="N2519" s="339"/>
      <c r="O2519" s="339"/>
      <c r="P2519" s="339"/>
      <c r="Q2519" s="339"/>
      <c r="R2519" s="339"/>
      <c r="S2519" s="339"/>
      <c r="T2519" s="340"/>
      <c r="U2519" s="335"/>
      <c r="V2519" s="335"/>
    </row>
    <row r="2520" spans="4:22">
      <c r="D2520" s="335"/>
      <c r="E2520" s="335"/>
      <c r="F2520" s="335"/>
      <c r="G2520" s="512" t="s">
        <v>48</v>
      </c>
      <c r="H2520" s="512"/>
      <c r="I2520" s="512"/>
      <c r="J2520" s="512"/>
      <c r="K2520" s="512"/>
      <c r="L2520" s="512"/>
      <c r="M2520" s="512"/>
      <c r="N2520" s="512"/>
      <c r="O2520" s="512"/>
      <c r="P2520" s="512"/>
      <c r="Q2520" s="512"/>
      <c r="R2520" s="512"/>
      <c r="S2520" s="335"/>
      <c r="T2520" s="335"/>
      <c r="U2520" s="335"/>
      <c r="V2520" s="335"/>
    </row>
    <row r="2521" spans="4:22">
      <c r="D2521" s="335"/>
      <c r="E2521" s="335"/>
      <c r="F2521" s="335"/>
      <c r="G2521" s="512"/>
      <c r="H2521" s="512"/>
      <c r="I2521" s="512"/>
      <c r="J2521" s="512"/>
      <c r="K2521" s="512"/>
      <c r="L2521" s="512"/>
      <c r="M2521" s="512"/>
      <c r="N2521" s="512"/>
      <c r="O2521" s="512"/>
      <c r="P2521" s="512"/>
      <c r="Q2521" s="512"/>
      <c r="R2521" s="512"/>
      <c r="S2521" s="335"/>
      <c r="T2521" s="335"/>
      <c r="U2521" s="335"/>
      <c r="V2521" s="335"/>
    </row>
    <row r="2522" spans="4:22" ht="23.4">
      <c r="D2522" s="338"/>
      <c r="E2522" s="338"/>
      <c r="F2522" s="338"/>
      <c r="G2522" s="343" t="s">
        <v>46</v>
      </c>
      <c r="H2522" s="375" t="s">
        <v>3</v>
      </c>
      <c r="I2522" s="376"/>
      <c r="J2522" s="377" t="s">
        <v>11</v>
      </c>
      <c r="K2522" s="376"/>
      <c r="L2522" s="378" t="s">
        <v>12</v>
      </c>
      <c r="M2522" s="376"/>
      <c r="N2522" s="379" t="s">
        <v>13</v>
      </c>
      <c r="O2522" s="376"/>
      <c r="P2522" s="374" t="s">
        <v>14</v>
      </c>
      <c r="Q2522" s="376"/>
      <c r="R2522" s="380" t="s">
        <v>15</v>
      </c>
      <c r="S2522" s="367"/>
      <c r="T2522" s="16"/>
      <c r="U2522" s="336"/>
      <c r="V2522" s="16"/>
    </row>
    <row r="2523" spans="4:22" ht="21">
      <c r="D2523" s="338"/>
      <c r="E2523" s="338"/>
      <c r="F2523" s="338"/>
      <c r="G2523" s="344">
        <v>0.9</v>
      </c>
      <c r="H2523" s="347">
        <f>$H$2501*G2523</f>
        <v>46.834491060000005</v>
      </c>
      <c r="I2523" s="368"/>
      <c r="J2523" s="348">
        <f>$J$2501*G2523</f>
        <v>15.316754118750003</v>
      </c>
      <c r="K2523" s="368"/>
      <c r="L2523" s="352">
        <f>$L$2501*G2523</f>
        <v>13.24939518</v>
      </c>
      <c r="M2523" s="368"/>
      <c r="N2523" s="349">
        <f>$N$2501*G2523</f>
        <v>10.21515476625</v>
      </c>
      <c r="O2523" s="368"/>
      <c r="P2523" s="350">
        <f>$P$2501*G2523</f>
        <v>155.63672775000001</v>
      </c>
      <c r="Q2523" s="368"/>
      <c r="R2523" s="351">
        <f>$R$2501*G2523</f>
        <v>81.176457600000006</v>
      </c>
      <c r="S2523" s="341"/>
      <c r="T2523" s="16"/>
      <c r="U2523" s="337"/>
      <c r="V2523" s="16"/>
    </row>
    <row r="2524" spans="4:22" ht="21">
      <c r="D2524" s="338"/>
      <c r="E2524" s="338"/>
      <c r="F2524" s="338"/>
      <c r="G2524" s="344">
        <v>0.91</v>
      </c>
      <c r="H2524" s="347">
        <f t="shared" ref="H2524:H2543" si="125">$H$2501*G2524</f>
        <v>47.354874294000005</v>
      </c>
      <c r="I2524" s="368"/>
      <c r="J2524" s="348">
        <f t="shared" ref="J2524:J2543" si="126">$J$2501*G2524</f>
        <v>15.486940275625003</v>
      </c>
      <c r="K2524" s="368"/>
      <c r="L2524" s="352">
        <f t="shared" ref="L2524:L2543" si="127">$L$2501*G2524</f>
        <v>13.396610682000002</v>
      </c>
      <c r="M2524" s="368"/>
      <c r="N2524" s="349">
        <f t="shared" ref="N2524:N2543" si="128">$N$2501*G2524</f>
        <v>10.328656485875001</v>
      </c>
      <c r="O2524" s="368"/>
      <c r="P2524" s="350">
        <f t="shared" ref="P2524:P2543" si="129">$P$2501*G2524</f>
        <v>157.36602472500002</v>
      </c>
      <c r="Q2524" s="368"/>
      <c r="R2524" s="351">
        <f t="shared" ref="R2524:R2543" si="130">$R$2501*G2524</f>
        <v>82.078418240000005</v>
      </c>
      <c r="S2524" s="341"/>
      <c r="T2524" s="16"/>
      <c r="U2524" s="337"/>
      <c r="V2524" s="16"/>
    </row>
    <row r="2525" spans="4:22" ht="21">
      <c r="D2525" s="338"/>
      <c r="E2525" s="338"/>
      <c r="F2525" s="338"/>
      <c r="G2525" s="344">
        <v>0.92</v>
      </c>
      <c r="H2525" s="347">
        <f t="shared" si="125"/>
        <v>47.875257528000006</v>
      </c>
      <c r="I2525" s="368"/>
      <c r="J2525" s="348">
        <f t="shared" si="126"/>
        <v>15.657126432500004</v>
      </c>
      <c r="K2525" s="368"/>
      <c r="L2525" s="352">
        <f t="shared" si="127"/>
        <v>13.543826184000002</v>
      </c>
      <c r="M2525" s="368"/>
      <c r="N2525" s="349">
        <f t="shared" si="128"/>
        <v>10.442158205500002</v>
      </c>
      <c r="O2525" s="368"/>
      <c r="P2525" s="350">
        <f t="shared" si="129"/>
        <v>159.0953217</v>
      </c>
      <c r="Q2525" s="368"/>
      <c r="R2525" s="351">
        <f t="shared" si="130"/>
        <v>82.980378880000004</v>
      </c>
      <c r="S2525" s="341"/>
      <c r="T2525" s="16"/>
      <c r="U2525" s="337"/>
      <c r="V2525" s="16"/>
    </row>
    <row r="2526" spans="4:22" ht="21">
      <c r="D2526" s="338"/>
      <c r="E2526" s="338"/>
      <c r="F2526" s="338"/>
      <c r="G2526" s="344">
        <v>0.93</v>
      </c>
      <c r="H2526" s="347">
        <f t="shared" si="125"/>
        <v>48.395640762000006</v>
      </c>
      <c r="I2526" s="368"/>
      <c r="J2526" s="348">
        <f t="shared" si="126"/>
        <v>15.827312589375003</v>
      </c>
      <c r="K2526" s="368"/>
      <c r="L2526" s="352">
        <f t="shared" si="127"/>
        <v>13.691041686000002</v>
      </c>
      <c r="M2526" s="368"/>
      <c r="N2526" s="349">
        <f t="shared" si="128"/>
        <v>10.555659925125001</v>
      </c>
      <c r="O2526" s="368"/>
      <c r="P2526" s="350">
        <f t="shared" si="129"/>
        <v>160.82461867500001</v>
      </c>
      <c r="Q2526" s="368"/>
      <c r="R2526" s="351">
        <f t="shared" si="130"/>
        <v>83.882339520000016</v>
      </c>
      <c r="S2526" s="341"/>
      <c r="T2526" s="16"/>
      <c r="U2526" s="337"/>
      <c r="V2526" s="16"/>
    </row>
    <row r="2527" spans="4:22" ht="21">
      <c r="D2527" s="338"/>
      <c r="E2527" s="338"/>
      <c r="F2527" s="338"/>
      <c r="G2527" s="344">
        <v>0.94</v>
      </c>
      <c r="H2527" s="347">
        <f t="shared" si="125"/>
        <v>48.916023996</v>
      </c>
      <c r="I2527" s="368"/>
      <c r="J2527" s="348">
        <f t="shared" si="126"/>
        <v>15.997498746250001</v>
      </c>
      <c r="K2527" s="368"/>
      <c r="L2527" s="352">
        <f t="shared" si="127"/>
        <v>13.838257188</v>
      </c>
      <c r="M2527" s="368"/>
      <c r="N2527" s="349">
        <f t="shared" si="128"/>
        <v>10.66916164475</v>
      </c>
      <c r="O2527" s="368"/>
      <c r="P2527" s="350">
        <f t="shared" si="129"/>
        <v>162.55391564999999</v>
      </c>
      <c r="Q2527" s="368"/>
      <c r="R2527" s="351">
        <f t="shared" si="130"/>
        <v>84.784300160000001</v>
      </c>
      <c r="S2527" s="341"/>
      <c r="T2527" s="16"/>
      <c r="U2527" s="337"/>
      <c r="V2527" s="16"/>
    </row>
    <row r="2528" spans="4:22" ht="21">
      <c r="D2528" s="338"/>
      <c r="E2528" s="338"/>
      <c r="F2528" s="338"/>
      <c r="G2528" s="344">
        <v>0.95</v>
      </c>
      <c r="H2528" s="347">
        <f t="shared" si="125"/>
        <v>49.43640723</v>
      </c>
      <c r="I2528" s="368"/>
      <c r="J2528" s="348">
        <f t="shared" si="126"/>
        <v>16.167684903125</v>
      </c>
      <c r="K2528" s="368"/>
      <c r="L2528" s="352">
        <f t="shared" si="127"/>
        <v>13.98547269</v>
      </c>
      <c r="M2528" s="368"/>
      <c r="N2528" s="349">
        <f t="shared" si="128"/>
        <v>10.782663364375001</v>
      </c>
      <c r="O2528" s="368"/>
      <c r="P2528" s="350">
        <f t="shared" si="129"/>
        <v>164.283212625</v>
      </c>
      <c r="Q2528" s="368"/>
      <c r="R2528" s="351">
        <f t="shared" si="130"/>
        <v>85.686260799999999</v>
      </c>
      <c r="S2528" s="341"/>
      <c r="T2528" s="16"/>
      <c r="U2528" s="337"/>
      <c r="V2528" s="16"/>
    </row>
    <row r="2529" spans="4:22" ht="21">
      <c r="D2529" s="338"/>
      <c r="E2529" s="338"/>
      <c r="F2529" s="338"/>
      <c r="G2529" s="344">
        <v>0.96</v>
      </c>
      <c r="H2529" s="347">
        <f t="shared" si="125"/>
        <v>49.956790464000001</v>
      </c>
      <c r="I2529" s="368"/>
      <c r="J2529" s="348">
        <f t="shared" si="126"/>
        <v>16.337871060000001</v>
      </c>
      <c r="K2529" s="368"/>
      <c r="L2529" s="352">
        <f t="shared" si="127"/>
        <v>14.132688192</v>
      </c>
      <c r="M2529" s="368"/>
      <c r="N2529" s="349">
        <f t="shared" si="128"/>
        <v>10.896165084</v>
      </c>
      <c r="O2529" s="368"/>
      <c r="P2529" s="350">
        <f t="shared" si="129"/>
        <v>166.01250959999999</v>
      </c>
      <c r="Q2529" s="368"/>
      <c r="R2529" s="351">
        <f t="shared" si="130"/>
        <v>86.588221439999998</v>
      </c>
      <c r="S2529" s="341"/>
      <c r="T2529" s="16"/>
      <c r="U2529" s="337"/>
      <c r="V2529" s="16"/>
    </row>
    <row r="2530" spans="4:22" ht="21">
      <c r="D2530" s="338"/>
      <c r="E2530" s="338"/>
      <c r="F2530" s="338"/>
      <c r="G2530" s="344">
        <v>0.97</v>
      </c>
      <c r="H2530" s="347">
        <f t="shared" si="125"/>
        <v>50.477173698000001</v>
      </c>
      <c r="I2530" s="368"/>
      <c r="J2530" s="348">
        <f t="shared" si="126"/>
        <v>16.508057216875002</v>
      </c>
      <c r="K2530" s="368"/>
      <c r="L2530" s="352">
        <f t="shared" si="127"/>
        <v>14.279903694000001</v>
      </c>
      <c r="M2530" s="368"/>
      <c r="N2530" s="349">
        <f t="shared" si="128"/>
        <v>11.009666803625</v>
      </c>
      <c r="O2530" s="368"/>
      <c r="P2530" s="350">
        <f t="shared" si="129"/>
        <v>167.741806575</v>
      </c>
      <c r="Q2530" s="368"/>
      <c r="R2530" s="351">
        <f t="shared" si="130"/>
        <v>87.490182080000011</v>
      </c>
      <c r="S2530" s="341"/>
      <c r="T2530" s="16"/>
      <c r="U2530" s="337"/>
      <c r="V2530" s="16"/>
    </row>
    <row r="2531" spans="4:22" ht="21">
      <c r="D2531" s="338"/>
      <c r="E2531" s="338"/>
      <c r="F2531" s="338"/>
      <c r="G2531" s="344">
        <v>0.98</v>
      </c>
      <c r="H2531" s="347">
        <f t="shared" si="125"/>
        <v>50.997556932000002</v>
      </c>
      <c r="I2531" s="368"/>
      <c r="J2531" s="348">
        <f t="shared" si="126"/>
        <v>16.678243373750004</v>
      </c>
      <c r="K2531" s="368"/>
      <c r="L2531" s="352">
        <f t="shared" si="127"/>
        <v>14.427119196000001</v>
      </c>
      <c r="M2531" s="368"/>
      <c r="N2531" s="349">
        <f t="shared" si="128"/>
        <v>11.123168523250001</v>
      </c>
      <c r="O2531" s="368"/>
      <c r="P2531" s="350">
        <f t="shared" si="129"/>
        <v>169.47110355000001</v>
      </c>
      <c r="Q2531" s="368"/>
      <c r="R2531" s="351">
        <f t="shared" si="130"/>
        <v>88.39214272000001</v>
      </c>
      <c r="S2531" s="341"/>
      <c r="T2531" s="16"/>
      <c r="U2531" s="337"/>
      <c r="V2531" s="16"/>
    </row>
    <row r="2532" spans="4:22" ht="21">
      <c r="D2532" s="338"/>
      <c r="E2532" s="338"/>
      <c r="F2532" s="338"/>
      <c r="G2532" s="344">
        <v>0.99</v>
      </c>
      <c r="H2532" s="347">
        <f t="shared" si="125"/>
        <v>51.517940166000002</v>
      </c>
      <c r="I2532" s="368"/>
      <c r="J2532" s="348">
        <f t="shared" si="126"/>
        <v>16.848429530625001</v>
      </c>
      <c r="K2532" s="368"/>
      <c r="L2532" s="352">
        <f t="shared" si="127"/>
        <v>14.574334698000001</v>
      </c>
      <c r="M2532" s="368"/>
      <c r="N2532" s="349">
        <f t="shared" si="128"/>
        <v>11.236670242875</v>
      </c>
      <c r="O2532" s="368"/>
      <c r="P2532" s="350">
        <f t="shared" si="129"/>
        <v>171.20040052499999</v>
      </c>
      <c r="Q2532" s="368"/>
      <c r="R2532" s="351">
        <f t="shared" si="130"/>
        <v>89.294103360000008</v>
      </c>
      <c r="S2532" s="341"/>
      <c r="T2532" s="16"/>
      <c r="U2532" s="337"/>
      <c r="V2532" s="16"/>
    </row>
    <row r="2533" spans="4:22" ht="28.8">
      <c r="D2533" s="338"/>
      <c r="E2533" s="338"/>
      <c r="F2533" s="338"/>
      <c r="G2533" s="390">
        <v>1</v>
      </c>
      <c r="H2533" s="391">
        <f t="shared" si="125"/>
        <v>52.038323400000003</v>
      </c>
      <c r="I2533" s="392"/>
      <c r="J2533" s="391">
        <f t="shared" si="126"/>
        <v>17.018615687500002</v>
      </c>
      <c r="K2533" s="392"/>
      <c r="L2533" s="391">
        <f t="shared" si="127"/>
        <v>14.721550200000001</v>
      </c>
      <c r="M2533" s="392"/>
      <c r="N2533" s="391">
        <f t="shared" si="128"/>
        <v>11.350171962500001</v>
      </c>
      <c r="O2533" s="392"/>
      <c r="P2533" s="391">
        <f t="shared" si="129"/>
        <v>172.9296975</v>
      </c>
      <c r="Q2533" s="392"/>
      <c r="R2533" s="391">
        <f t="shared" si="130"/>
        <v>90.196064000000007</v>
      </c>
      <c r="S2533" s="341"/>
      <c r="T2533" s="16"/>
      <c r="U2533" s="337"/>
      <c r="V2533" s="16"/>
    </row>
    <row r="2534" spans="4:22" ht="21">
      <c r="D2534" s="338"/>
      <c r="E2534" s="338"/>
      <c r="F2534" s="338"/>
      <c r="G2534" s="344">
        <v>1.01</v>
      </c>
      <c r="H2534" s="347">
        <f t="shared" si="125"/>
        <v>52.558706634000004</v>
      </c>
      <c r="I2534" s="368"/>
      <c r="J2534" s="348">
        <f t="shared" si="126"/>
        <v>17.188801844375003</v>
      </c>
      <c r="K2534" s="368"/>
      <c r="L2534" s="352">
        <f t="shared" si="127"/>
        <v>14.868765702000001</v>
      </c>
      <c r="M2534" s="368"/>
      <c r="N2534" s="349">
        <f t="shared" si="128"/>
        <v>11.463673682125002</v>
      </c>
      <c r="O2534" s="368"/>
      <c r="P2534" s="350">
        <f t="shared" si="129"/>
        <v>174.65899447500001</v>
      </c>
      <c r="Q2534" s="368"/>
      <c r="R2534" s="351">
        <f t="shared" si="130"/>
        <v>91.098024640000006</v>
      </c>
      <c r="S2534" s="341"/>
      <c r="T2534" s="16"/>
      <c r="U2534" s="337"/>
      <c r="V2534" s="16"/>
    </row>
    <row r="2535" spans="4:22" ht="21">
      <c r="D2535" s="338"/>
      <c r="E2535" s="338"/>
      <c r="F2535" s="338"/>
      <c r="G2535" s="344">
        <v>1.02</v>
      </c>
      <c r="H2535" s="347">
        <f t="shared" si="125"/>
        <v>53.079089868000004</v>
      </c>
      <c r="I2535" s="368"/>
      <c r="J2535" s="348">
        <f t="shared" si="126"/>
        <v>17.358988001250001</v>
      </c>
      <c r="K2535" s="368"/>
      <c r="L2535" s="352">
        <f t="shared" si="127"/>
        <v>15.015981204000001</v>
      </c>
      <c r="M2535" s="368"/>
      <c r="N2535" s="349">
        <f t="shared" si="128"/>
        <v>11.577175401750001</v>
      </c>
      <c r="O2535" s="368"/>
      <c r="P2535" s="350">
        <f t="shared" si="129"/>
        <v>176.38829145</v>
      </c>
      <c r="Q2535" s="368"/>
      <c r="R2535" s="351">
        <f t="shared" si="130"/>
        <v>91.999985280000004</v>
      </c>
      <c r="S2535" s="341"/>
      <c r="T2535" s="16"/>
      <c r="U2535" s="337"/>
      <c r="V2535" s="16"/>
    </row>
    <row r="2536" spans="4:22" ht="21">
      <c r="D2536" s="338"/>
      <c r="E2536" s="338"/>
      <c r="F2536" s="338"/>
      <c r="G2536" s="344">
        <v>1.03</v>
      </c>
      <c r="H2536" s="347">
        <f t="shared" si="125"/>
        <v>53.599473102000005</v>
      </c>
      <c r="I2536" s="368"/>
      <c r="J2536" s="348">
        <f t="shared" si="126"/>
        <v>17.529174158125002</v>
      </c>
      <c r="K2536" s="368"/>
      <c r="L2536" s="352">
        <f t="shared" si="127"/>
        <v>15.163196706000001</v>
      </c>
      <c r="M2536" s="368"/>
      <c r="N2536" s="349">
        <f t="shared" si="128"/>
        <v>11.690677121375002</v>
      </c>
      <c r="O2536" s="368"/>
      <c r="P2536" s="350">
        <f t="shared" si="129"/>
        <v>178.11758842500001</v>
      </c>
      <c r="Q2536" s="368"/>
      <c r="R2536" s="351">
        <f t="shared" si="130"/>
        <v>92.901945920000003</v>
      </c>
      <c r="S2536" s="341"/>
      <c r="T2536" s="16"/>
      <c r="U2536" s="337"/>
      <c r="V2536" s="16"/>
    </row>
    <row r="2537" spans="4:22" ht="21">
      <c r="D2537" s="338"/>
      <c r="E2537" s="338"/>
      <c r="F2537" s="338"/>
      <c r="G2537" s="344">
        <v>1.04</v>
      </c>
      <c r="H2537" s="347">
        <f t="shared" si="125"/>
        <v>54.119856336000005</v>
      </c>
      <c r="I2537" s="368"/>
      <c r="J2537" s="348">
        <f t="shared" si="126"/>
        <v>17.699360315000003</v>
      </c>
      <c r="K2537" s="368"/>
      <c r="L2537" s="352">
        <f t="shared" si="127"/>
        <v>15.310412208000002</v>
      </c>
      <c r="M2537" s="368"/>
      <c r="N2537" s="349">
        <f t="shared" si="128"/>
        <v>11.804178841000002</v>
      </c>
      <c r="O2537" s="368"/>
      <c r="P2537" s="350">
        <f t="shared" si="129"/>
        <v>179.84688540000002</v>
      </c>
      <c r="Q2537" s="368"/>
      <c r="R2537" s="351">
        <f t="shared" si="130"/>
        <v>93.803906560000016</v>
      </c>
      <c r="S2537" s="341"/>
      <c r="T2537" s="16"/>
      <c r="U2537" s="337"/>
      <c r="V2537" s="16"/>
    </row>
    <row r="2538" spans="4:22" ht="21">
      <c r="D2538" s="338"/>
      <c r="E2538" s="338"/>
      <c r="F2538" s="338"/>
      <c r="G2538" s="344">
        <v>1.05</v>
      </c>
      <c r="H2538" s="347">
        <f t="shared" si="125"/>
        <v>54.640239570000006</v>
      </c>
      <c r="I2538" s="368"/>
      <c r="J2538" s="348">
        <f t="shared" si="126"/>
        <v>17.869546471875005</v>
      </c>
      <c r="K2538" s="368"/>
      <c r="L2538" s="352">
        <f t="shared" si="127"/>
        <v>15.457627710000002</v>
      </c>
      <c r="M2538" s="368"/>
      <c r="N2538" s="349">
        <f t="shared" si="128"/>
        <v>11.917680560625001</v>
      </c>
      <c r="O2538" s="368"/>
      <c r="P2538" s="350">
        <f t="shared" si="129"/>
        <v>181.576182375</v>
      </c>
      <c r="Q2538" s="368"/>
      <c r="R2538" s="351">
        <f t="shared" si="130"/>
        <v>94.705867200000014</v>
      </c>
      <c r="S2538" s="341"/>
      <c r="T2538" s="16"/>
      <c r="U2538" s="337"/>
      <c r="V2538" s="16"/>
    </row>
    <row r="2539" spans="4:22" ht="21">
      <c r="D2539" s="338"/>
      <c r="E2539" s="338"/>
      <c r="F2539" s="338"/>
      <c r="G2539" s="344">
        <v>1.06</v>
      </c>
      <c r="H2539" s="347">
        <f t="shared" si="125"/>
        <v>55.160622804000006</v>
      </c>
      <c r="I2539" s="368"/>
      <c r="J2539" s="348">
        <f t="shared" si="126"/>
        <v>18.039732628750002</v>
      </c>
      <c r="K2539" s="368"/>
      <c r="L2539" s="352">
        <f t="shared" si="127"/>
        <v>15.604843212000002</v>
      </c>
      <c r="M2539" s="368"/>
      <c r="N2539" s="349">
        <f t="shared" si="128"/>
        <v>12.031182280250002</v>
      </c>
      <c r="O2539" s="368"/>
      <c r="P2539" s="350">
        <f t="shared" si="129"/>
        <v>183.30547935000001</v>
      </c>
      <c r="Q2539" s="368"/>
      <c r="R2539" s="351">
        <f t="shared" si="130"/>
        <v>95.607827840000013</v>
      </c>
      <c r="S2539" s="341"/>
      <c r="T2539" s="16"/>
      <c r="U2539" s="337"/>
      <c r="V2539" s="16"/>
    </row>
    <row r="2540" spans="4:22" ht="21">
      <c r="D2540" s="338"/>
      <c r="E2540" s="338"/>
      <c r="F2540" s="338"/>
      <c r="G2540" s="344">
        <v>1.07</v>
      </c>
      <c r="H2540" s="347">
        <f t="shared" si="125"/>
        <v>55.681006038000007</v>
      </c>
      <c r="I2540" s="368"/>
      <c r="J2540" s="348">
        <f t="shared" si="126"/>
        <v>18.209918785625003</v>
      </c>
      <c r="K2540" s="368"/>
      <c r="L2540" s="352">
        <f t="shared" si="127"/>
        <v>15.752058714000002</v>
      </c>
      <c r="M2540" s="368"/>
      <c r="N2540" s="349">
        <f t="shared" si="128"/>
        <v>12.144683999875001</v>
      </c>
      <c r="O2540" s="368"/>
      <c r="P2540" s="350">
        <f t="shared" si="129"/>
        <v>185.03477632500002</v>
      </c>
      <c r="Q2540" s="368"/>
      <c r="R2540" s="351">
        <f t="shared" si="130"/>
        <v>96.509788480000012</v>
      </c>
      <c r="S2540" s="341"/>
      <c r="T2540" s="16"/>
      <c r="U2540" s="337"/>
      <c r="V2540" s="16"/>
    </row>
    <row r="2541" spans="4:22" ht="21">
      <c r="D2541" s="338"/>
      <c r="E2541" s="338"/>
      <c r="F2541" s="338"/>
      <c r="G2541" s="344">
        <v>1.08</v>
      </c>
      <c r="H2541" s="347">
        <f t="shared" si="125"/>
        <v>56.201389272000007</v>
      </c>
      <c r="I2541" s="368"/>
      <c r="J2541" s="348">
        <f t="shared" si="126"/>
        <v>18.380104942500004</v>
      </c>
      <c r="K2541" s="368"/>
      <c r="L2541" s="352">
        <f t="shared" si="127"/>
        <v>15.899274216000002</v>
      </c>
      <c r="M2541" s="368"/>
      <c r="N2541" s="349">
        <f t="shared" si="128"/>
        <v>12.258185719500002</v>
      </c>
      <c r="O2541" s="368"/>
      <c r="P2541" s="350">
        <f t="shared" si="129"/>
        <v>186.76407330000001</v>
      </c>
      <c r="Q2541" s="368"/>
      <c r="R2541" s="351">
        <f t="shared" si="130"/>
        <v>97.41174912000001</v>
      </c>
      <c r="S2541" s="341"/>
      <c r="T2541" s="16"/>
      <c r="U2541" s="337"/>
      <c r="V2541" s="16"/>
    </row>
    <row r="2542" spans="4:22" ht="21">
      <c r="D2542" s="338"/>
      <c r="E2542" s="338"/>
      <c r="F2542" s="338"/>
      <c r="G2542" s="344">
        <v>1.0900000000000001</v>
      </c>
      <c r="H2542" s="347">
        <f t="shared" si="125"/>
        <v>56.721772506000008</v>
      </c>
      <c r="I2542" s="368"/>
      <c r="J2542" s="348">
        <f t="shared" si="126"/>
        <v>18.550291099375006</v>
      </c>
      <c r="K2542" s="368"/>
      <c r="L2542" s="352">
        <f t="shared" si="127"/>
        <v>16.046489718000004</v>
      </c>
      <c r="M2542" s="368"/>
      <c r="N2542" s="349">
        <f t="shared" si="128"/>
        <v>12.371687439125003</v>
      </c>
      <c r="O2542" s="368"/>
      <c r="P2542" s="350">
        <f t="shared" si="129"/>
        <v>188.49337027500002</v>
      </c>
      <c r="Q2542" s="368"/>
      <c r="R2542" s="351">
        <f t="shared" si="130"/>
        <v>98.313709760000009</v>
      </c>
      <c r="S2542" s="341"/>
      <c r="T2542" s="16"/>
      <c r="U2542" s="337"/>
      <c r="V2542" s="16"/>
    </row>
    <row r="2543" spans="4:22" ht="21">
      <c r="D2543" s="338"/>
      <c r="E2543" s="338"/>
      <c r="F2543" s="338"/>
      <c r="G2543" s="344">
        <v>1.1000000000000001</v>
      </c>
      <c r="H2543" s="347">
        <f t="shared" si="125"/>
        <v>57.242155740000008</v>
      </c>
      <c r="I2543" s="368"/>
      <c r="J2543" s="348">
        <f t="shared" si="126"/>
        <v>18.720477256250003</v>
      </c>
      <c r="K2543" s="368"/>
      <c r="L2543" s="352">
        <f t="shared" si="127"/>
        <v>16.193705220000002</v>
      </c>
      <c r="M2543" s="368"/>
      <c r="N2543" s="349">
        <f t="shared" si="128"/>
        <v>12.485189158750002</v>
      </c>
      <c r="O2543" s="368"/>
      <c r="P2543" s="350">
        <f t="shared" si="129"/>
        <v>190.22266725000003</v>
      </c>
      <c r="Q2543" s="368"/>
      <c r="R2543" s="351">
        <f t="shared" si="130"/>
        <v>99.215670400000022</v>
      </c>
      <c r="S2543" s="341"/>
      <c r="T2543" s="16"/>
      <c r="U2543" s="337"/>
      <c r="V2543" s="16"/>
    </row>
    <row r="2544" spans="4:22">
      <c r="D2544" s="338"/>
      <c r="E2544" s="338"/>
      <c r="F2544" s="338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</row>
    <row r="2545" spans="4:22">
      <c r="D2545" s="338"/>
      <c r="E2545" s="338"/>
      <c r="F2545" s="338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</row>
    <row r="2546" spans="4:22">
      <c r="D2546" s="338"/>
      <c r="E2546" s="338"/>
      <c r="F2546" s="338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</row>
    <row r="2549" spans="4:22" ht="15" thickBot="1">
      <c r="D2549" s="16"/>
      <c r="E2549" s="16"/>
      <c r="F2549" s="16"/>
      <c r="G2549" s="16"/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  <c r="S2549" s="16"/>
      <c r="T2549" s="229"/>
      <c r="U2549" s="16"/>
      <c r="V2549" s="16"/>
    </row>
    <row r="2550" spans="4:22">
      <c r="D2550" s="16"/>
      <c r="E2550" s="84"/>
      <c r="F2550" s="85"/>
      <c r="G2550" s="197"/>
      <c r="H2550" s="85"/>
      <c r="I2550" s="197"/>
      <c r="J2550" s="85"/>
      <c r="K2550" s="197"/>
      <c r="L2550" s="85"/>
      <c r="M2550" s="197"/>
      <c r="N2550" s="85"/>
      <c r="O2550" s="197"/>
      <c r="P2550" s="85"/>
      <c r="Q2550" s="197"/>
      <c r="R2550" s="85"/>
      <c r="S2550" s="85"/>
      <c r="T2550" s="85"/>
      <c r="U2550" s="106"/>
      <c r="V2550" s="16"/>
    </row>
    <row r="2551" spans="4:22">
      <c r="D2551" s="16"/>
      <c r="E2551" s="86"/>
      <c r="F2551" s="1"/>
      <c r="H2551" s="1"/>
      <c r="J2551" s="1"/>
      <c r="L2551" s="1"/>
      <c r="N2551" s="1"/>
      <c r="P2551" s="1"/>
      <c r="R2551" s="1"/>
      <c r="T2551" s="1"/>
      <c r="U2551" s="107"/>
      <c r="V2551" s="16"/>
    </row>
    <row r="2552" spans="4:22" ht="34.799999999999997">
      <c r="D2552" s="16"/>
      <c r="E2552" s="86"/>
      <c r="F2552" s="1"/>
      <c r="H2552" s="328" t="s">
        <v>9</v>
      </c>
      <c r="I2552" s="328"/>
      <c r="J2552" s="328"/>
      <c r="K2552" s="328"/>
      <c r="L2552" s="328"/>
      <c r="M2552" s="328"/>
      <c r="N2552" s="328"/>
      <c r="O2552" s="328"/>
      <c r="P2552" s="328"/>
      <c r="Q2552" s="328"/>
      <c r="R2552" s="328"/>
      <c r="S2552" s="328"/>
      <c r="T2552" s="328"/>
      <c r="U2552" s="107"/>
      <c r="V2552" s="16"/>
    </row>
    <row r="2553" spans="4:22">
      <c r="D2553" s="16"/>
      <c r="E2553" s="86"/>
      <c r="F2553" s="1"/>
      <c r="H2553" s="1"/>
      <c r="J2553" s="1"/>
      <c r="L2553" s="1"/>
      <c r="N2553" s="1"/>
      <c r="P2553" s="1"/>
      <c r="R2553" s="1"/>
      <c r="T2553" s="1"/>
      <c r="U2553" s="107"/>
      <c r="V2553" s="16"/>
    </row>
    <row r="2554" spans="4:22">
      <c r="D2554" s="16"/>
      <c r="E2554" s="86"/>
      <c r="F2554" s="253" t="s">
        <v>10</v>
      </c>
      <c r="G2554" s="194"/>
      <c r="H2554" s="239" t="s">
        <v>3</v>
      </c>
      <c r="I2554" s="179"/>
      <c r="J2554" s="94" t="s">
        <v>11</v>
      </c>
      <c r="K2554" s="179"/>
      <c r="L2554" s="31" t="s">
        <v>12</v>
      </c>
      <c r="M2554" s="179"/>
      <c r="N2554" s="32" t="s">
        <v>13</v>
      </c>
      <c r="O2554" s="179"/>
      <c r="P2554" s="238" t="s">
        <v>14</v>
      </c>
      <c r="Q2554" s="179"/>
      <c r="R2554" s="99" t="s">
        <v>15</v>
      </c>
      <c r="S2554" s="29"/>
      <c r="T2554" s="56" t="s">
        <v>16</v>
      </c>
      <c r="U2554" s="107"/>
      <c r="V2554" s="16"/>
    </row>
    <row r="2555" spans="4:22">
      <c r="D2555" s="16"/>
      <c r="E2555" s="86"/>
      <c r="F2555" s="252">
        <v>45621</v>
      </c>
      <c r="G2555" s="244"/>
      <c r="H2555" s="297">
        <v>8918</v>
      </c>
      <c r="I2555" s="246"/>
      <c r="J2555" s="297">
        <v>3011</v>
      </c>
      <c r="K2555" s="246"/>
      <c r="L2555" s="297">
        <v>2616</v>
      </c>
      <c r="M2555" s="246"/>
      <c r="N2555" s="297">
        <v>2009</v>
      </c>
      <c r="O2555" s="246"/>
      <c r="P2555" s="297">
        <v>29010</v>
      </c>
      <c r="Q2555" s="246"/>
      <c r="R2555" s="297">
        <v>15810</v>
      </c>
      <c r="S2555" s="298"/>
      <c r="T2555" s="326">
        <v>5.8124000000000002</v>
      </c>
      <c r="U2555" s="107"/>
      <c r="V2555" s="16"/>
    </row>
    <row r="2556" spans="4:22">
      <c r="D2556" s="16"/>
      <c r="E2556" s="86"/>
      <c r="F2556" s="250">
        <f>F2555+1</f>
        <v>45622</v>
      </c>
      <c r="G2556" s="244"/>
      <c r="H2556" s="297">
        <v>8925</v>
      </c>
      <c r="I2556" s="246"/>
      <c r="J2556" s="297">
        <v>3083</v>
      </c>
      <c r="K2556" s="246"/>
      <c r="L2556" s="297">
        <v>2590.5</v>
      </c>
      <c r="M2556" s="246"/>
      <c r="N2556" s="297">
        <v>2000</v>
      </c>
      <c r="O2556" s="246"/>
      <c r="P2556" s="297">
        <v>28775</v>
      </c>
      <c r="Q2556" s="246"/>
      <c r="R2556" s="297">
        <v>15895</v>
      </c>
      <c r="S2556" s="246"/>
      <c r="T2556" s="325">
        <v>5.8002000000000002</v>
      </c>
      <c r="U2556" s="107"/>
      <c r="V2556" s="16"/>
    </row>
    <row r="2557" spans="4:22">
      <c r="D2557" s="16"/>
      <c r="E2557" s="86"/>
      <c r="F2557" s="250">
        <f>F2556+1</f>
        <v>45623</v>
      </c>
      <c r="G2557" s="244"/>
      <c r="H2557" s="248">
        <v>8897.5</v>
      </c>
      <c r="I2557" s="246"/>
      <c r="J2557" s="248">
        <v>3107.5</v>
      </c>
      <c r="K2557" s="246"/>
      <c r="L2557" s="248">
        <v>2577</v>
      </c>
      <c r="M2557" s="246"/>
      <c r="N2557" s="248">
        <v>2011</v>
      </c>
      <c r="O2557" s="246"/>
      <c r="P2557" s="248">
        <v>28060</v>
      </c>
      <c r="Q2557" s="246"/>
      <c r="R2557" s="248">
        <v>15675</v>
      </c>
      <c r="S2557" s="246"/>
      <c r="T2557" s="325">
        <v>5.7990000000000004</v>
      </c>
      <c r="U2557" s="107"/>
      <c r="V2557" s="16"/>
    </row>
    <row r="2558" spans="4:22">
      <c r="D2558" s="16"/>
      <c r="E2558" s="86"/>
      <c r="F2558" s="250">
        <f>F2557+1</f>
        <v>45624</v>
      </c>
      <c r="G2558" s="195"/>
      <c r="H2558" s="248">
        <v>8850.5</v>
      </c>
      <c r="I2558" s="246"/>
      <c r="J2558" s="248">
        <v>3045</v>
      </c>
      <c r="K2558" s="246"/>
      <c r="L2558" s="248">
        <v>2564</v>
      </c>
      <c r="M2558" s="246"/>
      <c r="N2558" s="248">
        <v>2033</v>
      </c>
      <c r="O2558" s="246"/>
      <c r="P2558" s="248">
        <v>27300</v>
      </c>
      <c r="Q2558" s="246"/>
      <c r="R2558" s="248">
        <v>15805</v>
      </c>
      <c r="S2558" s="246"/>
      <c r="T2558" s="325">
        <v>5.8291000000000004</v>
      </c>
      <c r="U2558" s="107"/>
      <c r="V2558" s="16"/>
    </row>
    <row r="2559" spans="4:22">
      <c r="D2559" s="16"/>
      <c r="E2559" s="86"/>
      <c r="F2559" s="251">
        <f>F2558+1</f>
        <v>45625</v>
      </c>
      <c r="G2559" s="195"/>
      <c r="H2559" s="297">
        <v>8879</v>
      </c>
      <c r="I2559" s="246"/>
      <c r="J2559" s="297">
        <v>3092</v>
      </c>
      <c r="K2559" s="246"/>
      <c r="L2559" s="297">
        <v>2572</v>
      </c>
      <c r="M2559" s="246"/>
      <c r="N2559" s="297">
        <v>2043</v>
      </c>
      <c r="O2559" s="246"/>
      <c r="P2559" s="297">
        <v>28300</v>
      </c>
      <c r="Q2559" s="246"/>
      <c r="R2559" s="297">
        <v>15745</v>
      </c>
      <c r="S2559" s="298"/>
      <c r="T2559" s="326">
        <v>5.9870999999999999</v>
      </c>
      <c r="U2559" s="107"/>
      <c r="V2559" s="16"/>
    </row>
    <row r="2560" spans="4:22">
      <c r="D2560" s="16"/>
      <c r="E2560" s="86"/>
      <c r="F2560" s="1"/>
      <c r="H2560" s="353"/>
      <c r="J2560" s="353"/>
      <c r="L2560" s="353"/>
      <c r="N2560" s="353"/>
      <c r="P2560" s="353"/>
      <c r="R2560" s="353"/>
      <c r="S2560" s="268"/>
      <c r="T2560" s="362"/>
      <c r="U2560" s="107"/>
      <c r="V2560" s="16"/>
    </row>
    <row r="2561" spans="4:22">
      <c r="D2561" s="16"/>
      <c r="E2561" s="86"/>
      <c r="F2561" s="236" t="s">
        <v>17</v>
      </c>
      <c r="G2561" s="263"/>
      <c r="H2561" s="331">
        <f>AVERAGE(H2555:H2559)</f>
        <v>8894</v>
      </c>
      <c r="I2561" s="332"/>
      <c r="J2561" s="331">
        <f>AVERAGE(J2555:J2559)</f>
        <v>3067.7</v>
      </c>
      <c r="K2561" s="332"/>
      <c r="L2561" s="331">
        <f>AVERAGE(L2555:L2559)</f>
        <v>2583.9</v>
      </c>
      <c r="M2561" s="332"/>
      <c r="N2561" s="331">
        <f>AVERAGE(N2555:N2559)</f>
        <v>2019.2</v>
      </c>
      <c r="O2561" s="332"/>
      <c r="P2561" s="331">
        <f>AVERAGE(P2555:P2559)</f>
        <v>28289</v>
      </c>
      <c r="Q2561" s="332"/>
      <c r="R2561" s="331">
        <f>AVERAGE(R2555:R2559)</f>
        <v>15786</v>
      </c>
      <c r="S2561" s="333"/>
      <c r="T2561" s="334">
        <f>AVERAGE(T2555:T2559)</f>
        <v>5.8455600000000008</v>
      </c>
      <c r="U2561" s="107"/>
      <c r="V2561" s="16"/>
    </row>
    <row r="2562" spans="4:22">
      <c r="D2562" s="16"/>
      <c r="E2562" s="86"/>
      <c r="F2562" s="21"/>
      <c r="G2562" s="194"/>
      <c r="H2562" s="354"/>
      <c r="I2562" s="214"/>
      <c r="J2562" s="354"/>
      <c r="K2562" s="214"/>
      <c r="L2562" s="354"/>
      <c r="M2562" s="214"/>
      <c r="N2562" s="354"/>
      <c r="O2562" s="214"/>
      <c r="P2562" s="354"/>
      <c r="Q2562" s="214"/>
      <c r="R2562" s="354"/>
      <c r="S2562" s="269"/>
      <c r="T2562" s="355"/>
      <c r="U2562" s="107"/>
      <c r="V2562" s="16"/>
    </row>
    <row r="2563" spans="4:22" ht="15.6">
      <c r="D2563" s="16"/>
      <c r="E2563" s="86"/>
      <c r="F2563" s="237" t="s">
        <v>18</v>
      </c>
      <c r="G2563" s="202"/>
      <c r="H2563" s="235">
        <f>H2561*$T$2561*0.001</f>
        <v>51.990410640000007</v>
      </c>
      <c r="I2563" s="216"/>
      <c r="J2563" s="235">
        <f>J2561*$T$2561*0.001</f>
        <v>17.932424412</v>
      </c>
      <c r="K2563" s="216"/>
      <c r="L2563" s="235">
        <f>L2561*$T$2561*0.001</f>
        <v>15.104342484000004</v>
      </c>
      <c r="M2563" s="216"/>
      <c r="N2563" s="235">
        <f>N2561*$T$2561*0.001</f>
        <v>11.803354752000001</v>
      </c>
      <c r="O2563" s="216"/>
      <c r="P2563" s="235">
        <f>P2561*$T$2561*0.001</f>
        <v>165.36504684000002</v>
      </c>
      <c r="Q2563" s="216"/>
      <c r="R2563" s="235">
        <f>R2561*$T$2561*0.001</f>
        <v>92.278010160000008</v>
      </c>
      <c r="S2563" s="269"/>
      <c r="T2563" s="363"/>
      <c r="U2563" s="107"/>
      <c r="V2563" s="16"/>
    </row>
    <row r="2564" spans="4:22">
      <c r="D2564" s="16"/>
      <c r="E2564" s="86"/>
      <c r="F2564" s="21"/>
      <c r="G2564" s="312"/>
      <c r="H2564" s="355"/>
      <c r="I2564" s="264"/>
      <c r="J2564" s="355"/>
      <c r="K2564" s="264"/>
      <c r="L2564" s="355"/>
      <c r="M2564" s="264"/>
      <c r="N2564" s="355"/>
      <c r="O2564" s="264"/>
      <c r="P2564" s="355"/>
      <c r="Q2564" s="264"/>
      <c r="R2564" s="355"/>
      <c r="S2564" s="269"/>
      <c r="T2564" s="364"/>
      <c r="U2564" s="107"/>
      <c r="V2564" s="16"/>
    </row>
    <row r="2565" spans="4:22">
      <c r="D2565" s="16"/>
      <c r="E2565" s="86"/>
      <c r="F2565" s="256" t="s">
        <v>19</v>
      </c>
      <c r="G2565" s="311"/>
      <c r="H2565" s="257">
        <f>H2499</f>
        <v>51.574745010000001</v>
      </c>
      <c r="I2565" s="265"/>
      <c r="J2565" s="257">
        <f>J2499</f>
        <v>17.112904309999998</v>
      </c>
      <c r="K2565" s="265"/>
      <c r="L2565" s="257">
        <f>L2499</f>
        <v>15.019276619999999</v>
      </c>
      <c r="M2565" s="265"/>
      <c r="N2565" s="257">
        <f>N2499</f>
        <v>11.37697766</v>
      </c>
      <c r="O2565" s="265"/>
      <c r="P2565" s="257">
        <f>P2499</f>
        <v>166.39104620000001</v>
      </c>
      <c r="Q2565" s="265"/>
      <c r="R2565" s="257">
        <f>R2499</f>
        <v>90.293840800000012</v>
      </c>
      <c r="S2565" s="361">
        <f>U2526</f>
        <v>0</v>
      </c>
      <c r="T2565" s="257">
        <f>T2497</f>
        <v>5.7850999999999999</v>
      </c>
      <c r="U2565" s="107"/>
      <c r="V2565" s="16"/>
    </row>
    <row r="2566" spans="4:22" ht="15" thickBot="1">
      <c r="D2566" s="16"/>
      <c r="E2566" s="86"/>
      <c r="F2566" s="21"/>
      <c r="G2566" s="194"/>
      <c r="H2566" s="355"/>
      <c r="I2566" s="264"/>
      <c r="J2566" s="355"/>
      <c r="K2566" s="264"/>
      <c r="L2566" s="355"/>
      <c r="M2566" s="264"/>
      <c r="N2566" s="355"/>
      <c r="O2566" s="264"/>
      <c r="P2566" s="355"/>
      <c r="Q2566" s="264"/>
      <c r="R2566" s="355"/>
      <c r="S2566" s="270"/>
      <c r="T2566" s="355"/>
      <c r="U2566" s="107"/>
      <c r="V2566" s="16"/>
    </row>
    <row r="2567" spans="4:22" ht="15" thickBot="1">
      <c r="D2567" s="16"/>
      <c r="E2567" s="86"/>
      <c r="F2567" s="259" t="s">
        <v>44</v>
      </c>
      <c r="G2567" s="194"/>
      <c r="H2567" s="356">
        <f>(H2499-H2501)/H2501</f>
        <v>-8.9084036477624501E-3</v>
      </c>
      <c r="I2567" s="321"/>
      <c r="J2567" s="356">
        <f>(J2499-J2501)/J2501</f>
        <v>5.5403226814299163E-3</v>
      </c>
      <c r="K2567" s="321"/>
      <c r="L2567" s="356">
        <f>(L2499-L2501)/L2501</f>
        <v>2.0223849795383522E-2</v>
      </c>
      <c r="M2567" s="321"/>
      <c r="N2567" s="356">
        <f>(N2499-N2501)/N2501</f>
        <v>2.3616996807239881E-3</v>
      </c>
      <c r="O2567" s="321"/>
      <c r="P2567" s="356">
        <f>(P2499-P2501)/P2501</f>
        <v>-3.7811037632792935E-2</v>
      </c>
      <c r="Q2567" s="321"/>
      <c r="R2567" s="356">
        <f>(R2499-R2501)/R2501</f>
        <v>1.0840473038824115E-3</v>
      </c>
      <c r="S2567" s="322"/>
      <c r="T2567" s="356">
        <f>(T2497-T2501)/T2501</f>
        <v>1.5971606033717517E-3</v>
      </c>
      <c r="U2567" s="107"/>
      <c r="V2567" s="16"/>
    </row>
    <row r="2568" spans="4:22" ht="15" thickBot="1">
      <c r="D2568" s="16"/>
      <c r="E2568" s="86"/>
      <c r="F2568" s="29"/>
      <c r="G2568" s="179"/>
      <c r="H2568" s="357"/>
      <c r="I2568" s="217"/>
      <c r="J2568" s="357"/>
      <c r="K2568" s="217"/>
      <c r="L2568" s="357"/>
      <c r="M2568" s="217"/>
      <c r="N2568" s="357"/>
      <c r="O2568" s="217"/>
      <c r="P2568" s="357"/>
      <c r="Q2568" s="217"/>
      <c r="R2568" s="357"/>
      <c r="S2568" s="271"/>
      <c r="T2568" s="357"/>
      <c r="U2568" s="107"/>
      <c r="V2568" s="16"/>
    </row>
    <row r="2569" spans="4:22" ht="15" thickBot="1">
      <c r="D2569" s="16"/>
      <c r="E2569" s="86"/>
      <c r="F2569" s="176" t="s">
        <v>26</v>
      </c>
      <c r="G2569" s="179"/>
      <c r="H2569" s="358">
        <f>(H2563-H2565)/H2565</f>
        <v>8.0594800792405611E-3</v>
      </c>
      <c r="I2569" s="188"/>
      <c r="J2569" s="358">
        <f>(J2563-J2565)/J2565</f>
        <v>4.7889013293968573E-2</v>
      </c>
      <c r="K2569" s="188"/>
      <c r="L2569" s="358">
        <f>(L2563-L2565)/L2565</f>
        <v>5.6637790322556928E-3</v>
      </c>
      <c r="M2569" s="188"/>
      <c r="N2569" s="358">
        <f>(N2563-N2565)/N2565</f>
        <v>3.7477184604052478E-2</v>
      </c>
      <c r="O2569" s="188"/>
      <c r="P2569" s="358">
        <f>(P2563-P2565)/P2565</f>
        <v>-6.1661933345063969E-3</v>
      </c>
      <c r="Q2569" s="188"/>
      <c r="R2569" s="358">
        <f>(R2563-R2565)/R2565</f>
        <v>2.1974581460045672E-2</v>
      </c>
      <c r="S2569" s="272"/>
      <c r="T2569" s="358">
        <f>(T2561-T2565)/T2565</f>
        <v>1.0450986154085642E-2</v>
      </c>
      <c r="U2569" s="107"/>
      <c r="V2569" s="16"/>
    </row>
    <row r="2570" spans="4:22" ht="15" thickBot="1">
      <c r="D2570" s="16"/>
      <c r="E2570" s="86"/>
      <c r="F2570" s="1"/>
      <c r="H2570" s="359"/>
      <c r="I2570" s="215"/>
      <c r="J2570" s="359"/>
      <c r="K2570" s="215"/>
      <c r="L2570" s="359"/>
      <c r="M2570" s="215"/>
      <c r="N2570" s="359"/>
      <c r="O2570" s="215"/>
      <c r="P2570" s="359"/>
      <c r="Q2570" s="215"/>
      <c r="R2570" s="359"/>
      <c r="S2570" s="271"/>
      <c r="T2570" s="359"/>
      <c r="U2570" s="107"/>
      <c r="V2570" s="16"/>
    </row>
    <row r="2571" spans="4:22" ht="21.6" thickBot="1">
      <c r="D2571" s="230"/>
      <c r="E2571" s="183"/>
      <c r="F2571" s="184" t="s">
        <v>40</v>
      </c>
      <c r="G2571" s="182"/>
      <c r="H2571" s="360">
        <f>H2563-H2565</f>
        <v>0.41566563000000656</v>
      </c>
      <c r="I2571" s="306"/>
      <c r="J2571" s="360">
        <f>J2563-J2565</f>
        <v>0.81952010200000203</v>
      </c>
      <c r="K2571" s="306"/>
      <c r="L2571" s="360">
        <f>L2563-L2565</f>
        <v>8.5065864000004154E-2</v>
      </c>
      <c r="M2571" s="306"/>
      <c r="N2571" s="360">
        <f>N2563-N2565</f>
        <v>0.42637709200000096</v>
      </c>
      <c r="O2571" s="306"/>
      <c r="P2571" s="360">
        <f>P2563-P2565</f>
        <v>-1.0259993599999859</v>
      </c>
      <c r="Q2571" s="306"/>
      <c r="R2571" s="360">
        <f>R2563-R2565</f>
        <v>1.9841693599999957</v>
      </c>
      <c r="S2571" s="307"/>
      <c r="T2571" s="360">
        <f>T2561-T2565</f>
        <v>6.0460000000000846E-2</v>
      </c>
      <c r="U2571" s="186"/>
      <c r="V2571" s="230"/>
    </row>
    <row r="2572" spans="4:22">
      <c r="D2572" s="16"/>
      <c r="E2572" s="86"/>
      <c r="F2572" s="179"/>
      <c r="H2572" s="180"/>
      <c r="I2572" s="180"/>
      <c r="J2572" s="180"/>
      <c r="K2572" s="180"/>
      <c r="L2572" s="180"/>
      <c r="M2572" s="180"/>
      <c r="N2572" s="180"/>
      <c r="O2572" s="180"/>
      <c r="P2572" s="180"/>
      <c r="Q2572" s="180"/>
      <c r="R2572" s="180"/>
      <c r="S2572" s="274"/>
      <c r="T2572" s="180"/>
      <c r="U2572" s="107"/>
      <c r="V2572" s="16"/>
    </row>
    <row r="2573" spans="4:22">
      <c r="D2573" s="16"/>
      <c r="E2573" s="86"/>
      <c r="F2573" s="29"/>
      <c r="H2573" s="323"/>
      <c r="I2573" s="180"/>
      <c r="J2573" s="159"/>
      <c r="K2573" s="180"/>
      <c r="L2573" s="159"/>
      <c r="M2573" s="180"/>
      <c r="N2573" s="159"/>
      <c r="O2573" s="180">
        <f>L2573+N2573</f>
        <v>0</v>
      </c>
      <c r="P2573" s="159"/>
      <c r="Q2573" s="180"/>
      <c r="R2573" s="159"/>
      <c r="S2573" s="159"/>
      <c r="T2573" s="159"/>
      <c r="U2573" s="107"/>
      <c r="V2573" s="16"/>
    </row>
    <row r="2574" spans="4:22" ht="18">
      <c r="D2574" s="16"/>
      <c r="E2574" s="134"/>
      <c r="F2574" s="275" t="s">
        <v>36</v>
      </c>
      <c r="G2574" s="276"/>
      <c r="H2574" s="384">
        <f>AVERAGE(H2491:H2495,H2555:H2560,H2427:H2431,H2363:H2367,H2303)</f>
        <v>9074.7857142857138</v>
      </c>
      <c r="I2574" s="384"/>
      <c r="J2574" s="384">
        <f>AVERAGE(J2491:J2495,J2555:J2560,J2427:J2431,J2363:J2367,J2303)</f>
        <v>2999.0714285714284</v>
      </c>
      <c r="K2574" s="384"/>
      <c r="L2574" s="384">
        <f>AVERAGE(L2491:L2495,L2555:L2560,L2427:L2431,L2363:L2367,L2303)</f>
        <v>2583.1904761904761</v>
      </c>
      <c r="M2574" s="384" t="e">
        <f>AVERAGE(O2519:O2523,M2555:M2559)</f>
        <v>#DIV/0!</v>
      </c>
      <c r="N2574" s="384">
        <f>AVERAGE(N2491:N2495,N2555:N2560,N2427:N2431,N2363:N2367,N2303)</f>
        <v>1988.4285714285713</v>
      </c>
      <c r="O2574" s="384" t="e">
        <f>AVERAGE(O2492:O2495,O2555:O2560)</f>
        <v>#DIV/0!</v>
      </c>
      <c r="P2574" s="384">
        <f>AVERAGE(P2491:P2495,P2555:P2560,P2427:P2431,P2363:P2367,P2303)</f>
        <v>29768.333333333332</v>
      </c>
      <c r="Q2574" s="384" t="e">
        <f>AVERAGE(S2519:S2523,Q2555:Q2559)</f>
        <v>#DIV/0!</v>
      </c>
      <c r="R2574" s="384">
        <f>AVERAGE(R2491:R2495,R2555:R2560,R2427:R2431,R2363:R2367,R2303)</f>
        <v>15740.238095238095</v>
      </c>
      <c r="S2574" s="387" t="e">
        <f>AVERAGE(U2519:U2523,S2555:S2559)</f>
        <v>#DIV/0!</v>
      </c>
      <c r="T2574" s="386">
        <f>AVERAGE(T2491:T2495,T2555:T2560,T2427:T2431,T2363:T2367,T2303)</f>
        <v>5.7925526315789471</v>
      </c>
      <c r="U2574" s="135"/>
      <c r="V2574" s="16"/>
    </row>
    <row r="2575" spans="4:22">
      <c r="D2575" s="16"/>
      <c r="E2575" s="1"/>
      <c r="F2575" s="1"/>
      <c r="H2575" s="329"/>
      <c r="I2575" s="139"/>
      <c r="J2575" s="329"/>
      <c r="K2575" s="139"/>
      <c r="L2575" s="329"/>
      <c r="M2575" s="139"/>
      <c r="N2575" s="329"/>
      <c r="O2575" s="139"/>
      <c r="P2575" s="329"/>
      <c r="Q2575" s="139"/>
      <c r="R2575" s="329"/>
      <c r="S2575" s="329"/>
      <c r="T2575" s="329"/>
      <c r="U2575" s="1"/>
      <c r="V2575" s="16"/>
    </row>
    <row r="2576" spans="4:22" ht="15" thickBot="1">
      <c r="D2576" s="16"/>
      <c r="T2576" s="174"/>
      <c r="V2576" s="16"/>
    </row>
    <row r="2577" spans="4:22" ht="15" thickBot="1">
      <c r="D2577" s="16"/>
      <c r="F2577" s="280" t="s">
        <v>42</v>
      </c>
      <c r="G2577" s="281"/>
      <c r="H2577" s="281" t="s">
        <v>3</v>
      </c>
      <c r="I2577" s="281"/>
      <c r="J2577" s="281" t="s">
        <v>11</v>
      </c>
      <c r="K2577" s="281"/>
      <c r="L2577" s="281" t="s">
        <v>12</v>
      </c>
      <c r="M2577" s="281"/>
      <c r="N2577" s="281" t="s">
        <v>13</v>
      </c>
      <c r="O2577" s="281"/>
      <c r="P2577" s="281" t="s">
        <v>14</v>
      </c>
      <c r="Q2577" s="281"/>
      <c r="R2577" s="281" t="s">
        <v>15</v>
      </c>
      <c r="S2577" s="281"/>
      <c r="T2577" s="282" t="s">
        <v>16</v>
      </c>
      <c r="V2577" s="16"/>
    </row>
    <row r="2578" spans="4:22">
      <c r="D2578" s="16"/>
      <c r="E2578" s="1"/>
      <c r="F2578" s="283" t="s">
        <v>19</v>
      </c>
      <c r="G2578" s="284"/>
      <c r="H2578" s="285">
        <f t="shared" ref="H2578:T2578" si="131">H2565</f>
        <v>51.574745010000001</v>
      </c>
      <c r="I2578" s="285">
        <f t="shared" si="131"/>
        <v>0</v>
      </c>
      <c r="J2578" s="285">
        <f t="shared" si="131"/>
        <v>17.112904309999998</v>
      </c>
      <c r="K2578" s="285">
        <f t="shared" si="131"/>
        <v>0</v>
      </c>
      <c r="L2578" s="285">
        <f t="shared" si="131"/>
        <v>15.019276619999999</v>
      </c>
      <c r="M2578" s="285">
        <f t="shared" si="131"/>
        <v>0</v>
      </c>
      <c r="N2578" s="285">
        <f t="shared" si="131"/>
        <v>11.37697766</v>
      </c>
      <c r="O2578" s="285">
        <f t="shared" si="131"/>
        <v>0</v>
      </c>
      <c r="P2578" s="285">
        <f t="shared" si="131"/>
        <v>166.39104620000001</v>
      </c>
      <c r="Q2578" s="285">
        <f t="shared" si="131"/>
        <v>0</v>
      </c>
      <c r="R2578" s="285">
        <f t="shared" si="131"/>
        <v>90.293840800000012</v>
      </c>
      <c r="S2578" s="285">
        <f t="shared" si="131"/>
        <v>0</v>
      </c>
      <c r="T2578" s="310">
        <f t="shared" si="131"/>
        <v>5.7850999999999999</v>
      </c>
      <c r="U2578" s="1"/>
      <c r="V2578" s="16"/>
    </row>
    <row r="2579" spans="4:22" ht="15.6">
      <c r="D2579" s="16"/>
      <c r="E2579" s="1"/>
      <c r="F2579" s="288" t="s">
        <v>41</v>
      </c>
      <c r="G2579" s="289"/>
      <c r="H2579" s="290">
        <f>H2563</f>
        <v>51.990410640000007</v>
      </c>
      <c r="I2579" s="290">
        <f t="shared" ref="I2579:S2579" si="132">I2563</f>
        <v>0</v>
      </c>
      <c r="J2579" s="290">
        <f t="shared" si="132"/>
        <v>17.932424412</v>
      </c>
      <c r="K2579" s="290">
        <f t="shared" si="132"/>
        <v>0</v>
      </c>
      <c r="L2579" s="290">
        <f t="shared" si="132"/>
        <v>15.104342484000004</v>
      </c>
      <c r="M2579" s="290">
        <f t="shared" si="132"/>
        <v>0</v>
      </c>
      <c r="N2579" s="290">
        <f t="shared" si="132"/>
        <v>11.803354752000001</v>
      </c>
      <c r="O2579" s="290">
        <f t="shared" si="132"/>
        <v>0</v>
      </c>
      <c r="P2579" s="290">
        <f t="shared" si="132"/>
        <v>165.36504684000002</v>
      </c>
      <c r="Q2579" s="290">
        <f t="shared" si="132"/>
        <v>0</v>
      </c>
      <c r="R2579" s="290">
        <f t="shared" si="132"/>
        <v>92.278010160000008</v>
      </c>
      <c r="S2579" s="290">
        <f t="shared" si="132"/>
        <v>0</v>
      </c>
      <c r="T2579" s="309">
        <f>T2561</f>
        <v>5.8455600000000008</v>
      </c>
      <c r="U2579" s="1"/>
      <c r="V2579" s="16"/>
    </row>
    <row r="2580" spans="4:22" ht="21">
      <c r="D2580" s="16"/>
      <c r="F2580" s="201" t="s">
        <v>45</v>
      </c>
      <c r="G2580" s="201"/>
      <c r="H2580" s="385">
        <f>H2579-H2578</f>
        <v>0.41566563000000656</v>
      </c>
      <c r="I2580" s="187"/>
      <c r="J2580" s="385">
        <f>J2579-J2578</f>
        <v>0.81952010200000203</v>
      </c>
      <c r="K2580" s="385"/>
      <c r="L2580" s="385">
        <f>L2579-L2578</f>
        <v>8.5065864000004154E-2</v>
      </c>
      <c r="M2580" s="385"/>
      <c r="N2580" s="385">
        <f>N2579-N2578</f>
        <v>0.42637709200000096</v>
      </c>
      <c r="O2580" s="385"/>
      <c r="P2580" s="385">
        <f>P2579-P2578</f>
        <v>-1.0259993599999859</v>
      </c>
      <c r="Q2580" s="385"/>
      <c r="R2580" s="385">
        <f>R2579-R2578</f>
        <v>1.9841693599999957</v>
      </c>
      <c r="S2580" s="385"/>
      <c r="T2580" s="385">
        <f>T2579-T2578</f>
        <v>6.0460000000000846E-2</v>
      </c>
      <c r="V2580" s="16"/>
    </row>
    <row r="2581" spans="4:22" ht="21">
      <c r="D2581" s="16"/>
      <c r="F2581" s="201"/>
      <c r="G2581" s="201"/>
      <c r="H2581" s="187"/>
      <c r="I2581" s="187"/>
      <c r="J2581" s="187"/>
      <c r="K2581" s="187"/>
      <c r="L2581" s="187"/>
      <c r="M2581" s="187"/>
      <c r="N2581" s="187"/>
      <c r="O2581" s="187"/>
      <c r="P2581" s="187"/>
      <c r="Q2581" s="187"/>
      <c r="R2581" s="187"/>
      <c r="S2581" s="187"/>
      <c r="T2581" s="187"/>
      <c r="V2581" s="16"/>
    </row>
    <row r="2582" spans="4:22">
      <c r="D2582" s="16"/>
      <c r="E2582" s="16"/>
      <c r="F2582" s="231"/>
      <c r="G2582" s="231"/>
      <c r="H2582" s="231"/>
      <c r="I2582" s="231"/>
      <c r="J2582" s="231"/>
      <c r="K2582" s="231"/>
      <c r="L2582" s="231"/>
      <c r="M2582" s="231"/>
      <c r="N2582" s="231"/>
      <c r="O2582" s="231"/>
      <c r="P2582" s="231"/>
      <c r="Q2582" s="231"/>
      <c r="R2582" s="231"/>
      <c r="S2582" s="231"/>
      <c r="T2582" s="232"/>
      <c r="U2582" s="16"/>
      <c r="V2582" s="16"/>
    </row>
    <row r="2583" spans="4:22">
      <c r="D2583" s="335"/>
      <c r="E2583" s="335"/>
      <c r="F2583" s="339"/>
      <c r="G2583" s="339"/>
      <c r="H2583" s="339"/>
      <c r="I2583" s="339"/>
      <c r="J2583" s="339"/>
      <c r="K2583" s="339"/>
      <c r="L2583" s="339"/>
      <c r="M2583" s="339"/>
      <c r="N2583" s="339"/>
      <c r="O2583" s="339"/>
      <c r="P2583" s="339"/>
      <c r="Q2583" s="339"/>
      <c r="R2583" s="339"/>
      <c r="S2583" s="339"/>
      <c r="T2583" s="340"/>
      <c r="U2583" s="335"/>
      <c r="V2583" s="335"/>
    </row>
    <row r="2584" spans="4:22">
      <c r="D2584" s="335"/>
      <c r="E2584" s="335"/>
      <c r="F2584" s="335"/>
      <c r="G2584" s="512" t="s">
        <v>48</v>
      </c>
      <c r="H2584" s="512"/>
      <c r="I2584" s="512"/>
      <c r="J2584" s="512"/>
      <c r="K2584" s="512"/>
      <c r="L2584" s="512"/>
      <c r="M2584" s="512"/>
      <c r="N2584" s="512"/>
      <c r="O2584" s="512"/>
      <c r="P2584" s="512"/>
      <c r="Q2584" s="512"/>
      <c r="R2584" s="512"/>
      <c r="S2584" s="335"/>
      <c r="T2584" s="335"/>
      <c r="U2584" s="335"/>
      <c r="V2584" s="335"/>
    </row>
    <row r="2585" spans="4:22">
      <c r="D2585" s="335"/>
      <c r="E2585" s="335"/>
      <c r="F2585" s="335"/>
      <c r="G2585" s="512"/>
      <c r="H2585" s="512"/>
      <c r="I2585" s="512"/>
      <c r="J2585" s="512"/>
      <c r="K2585" s="512"/>
      <c r="L2585" s="512"/>
      <c r="M2585" s="512"/>
      <c r="N2585" s="512"/>
      <c r="O2585" s="512"/>
      <c r="P2585" s="512"/>
      <c r="Q2585" s="512"/>
      <c r="R2585" s="512"/>
      <c r="S2585" s="335"/>
      <c r="T2585" s="335"/>
      <c r="U2585" s="335"/>
      <c r="V2585" s="335"/>
    </row>
    <row r="2586" spans="4:22" ht="23.4">
      <c r="D2586" s="338"/>
      <c r="E2586" s="338"/>
      <c r="F2586" s="338"/>
      <c r="G2586" s="343" t="s">
        <v>46</v>
      </c>
      <c r="H2586" s="375" t="s">
        <v>3</v>
      </c>
      <c r="I2586" s="376"/>
      <c r="J2586" s="377" t="s">
        <v>11</v>
      </c>
      <c r="K2586" s="376"/>
      <c r="L2586" s="378" t="s">
        <v>12</v>
      </c>
      <c r="M2586" s="376"/>
      <c r="N2586" s="379" t="s">
        <v>13</v>
      </c>
      <c r="O2586" s="376"/>
      <c r="P2586" s="374" t="s">
        <v>14</v>
      </c>
      <c r="Q2586" s="376"/>
      <c r="R2586" s="380" t="s">
        <v>15</v>
      </c>
      <c r="S2586" s="367"/>
      <c r="T2586" s="16"/>
      <c r="U2586" s="336"/>
      <c r="V2586" s="16"/>
    </row>
    <row r="2587" spans="4:22" ht="21">
      <c r="D2587" s="338"/>
      <c r="E2587" s="338"/>
      <c r="F2587" s="338"/>
      <c r="G2587" s="344">
        <v>0.9</v>
      </c>
      <c r="H2587" s="347">
        <f>$H$2565*G2587</f>
        <v>46.417270509000005</v>
      </c>
      <c r="I2587" s="368"/>
      <c r="J2587" s="348">
        <f>$J$2565*G2587</f>
        <v>15.401613878999997</v>
      </c>
      <c r="K2587" s="368"/>
      <c r="L2587" s="352">
        <f>$L$2565*G2587</f>
        <v>13.517348957999999</v>
      </c>
      <c r="M2587" s="368"/>
      <c r="N2587" s="349">
        <f>$N$2565*G2587</f>
        <v>10.239279893999999</v>
      </c>
      <c r="O2587" s="368"/>
      <c r="P2587" s="350">
        <f>$P$2565*G2587</f>
        <v>149.75194158000002</v>
      </c>
      <c r="Q2587" s="368"/>
      <c r="R2587" s="351">
        <f>$R$2565*G2587</f>
        <v>81.264456720000013</v>
      </c>
      <c r="S2587" s="341"/>
      <c r="T2587" s="16"/>
      <c r="U2587" s="337"/>
      <c r="V2587" s="16"/>
    </row>
    <row r="2588" spans="4:22" ht="21">
      <c r="D2588" s="338"/>
      <c r="E2588" s="338"/>
      <c r="F2588" s="338"/>
      <c r="G2588" s="344">
        <v>0.91</v>
      </c>
      <c r="H2588" s="347">
        <f t="shared" ref="H2588:H2607" si="133">$H$2565*G2588</f>
        <v>46.933017959099999</v>
      </c>
      <c r="I2588" s="368"/>
      <c r="J2588" s="348">
        <f t="shared" ref="J2588:J2607" si="134">$J$2565*G2588</f>
        <v>15.572742922099998</v>
      </c>
      <c r="K2588" s="368"/>
      <c r="L2588" s="352">
        <f t="shared" ref="L2588:L2607" si="135">$L$2565*G2588</f>
        <v>13.667541724199999</v>
      </c>
      <c r="M2588" s="368"/>
      <c r="N2588" s="349">
        <f t="shared" ref="N2588:N2607" si="136">$N$2565*G2588</f>
        <v>10.353049670600001</v>
      </c>
      <c r="O2588" s="368"/>
      <c r="P2588" s="350">
        <f t="shared" ref="P2588:P2607" si="137">$P$2565*G2588</f>
        <v>151.41585204200001</v>
      </c>
      <c r="Q2588" s="368"/>
      <c r="R2588" s="351">
        <f t="shared" ref="R2588:R2607" si="138">$R$2565*G2588</f>
        <v>82.16739512800001</v>
      </c>
      <c r="S2588" s="341"/>
      <c r="T2588" s="16"/>
      <c r="U2588" s="337"/>
      <c r="V2588" s="16"/>
    </row>
    <row r="2589" spans="4:22" ht="21">
      <c r="D2589" s="338"/>
      <c r="E2589" s="338"/>
      <c r="F2589" s="338"/>
      <c r="G2589" s="344">
        <v>0.92</v>
      </c>
      <c r="H2589" s="347">
        <f t="shared" si="133"/>
        <v>47.4487654092</v>
      </c>
      <c r="I2589" s="368"/>
      <c r="J2589" s="348">
        <f t="shared" si="134"/>
        <v>15.743871965199999</v>
      </c>
      <c r="K2589" s="368"/>
      <c r="L2589" s="352">
        <f t="shared" si="135"/>
        <v>13.817734490399999</v>
      </c>
      <c r="M2589" s="368"/>
      <c r="N2589" s="349">
        <f t="shared" si="136"/>
        <v>10.466819447200001</v>
      </c>
      <c r="O2589" s="368"/>
      <c r="P2589" s="350">
        <f t="shared" si="137"/>
        <v>153.079762504</v>
      </c>
      <c r="Q2589" s="368"/>
      <c r="R2589" s="351">
        <f t="shared" si="138"/>
        <v>83.070333536000021</v>
      </c>
      <c r="S2589" s="341"/>
      <c r="T2589" s="16"/>
      <c r="U2589" s="337"/>
      <c r="V2589" s="16"/>
    </row>
    <row r="2590" spans="4:22" ht="21">
      <c r="D2590" s="338"/>
      <c r="E2590" s="338"/>
      <c r="F2590" s="338"/>
      <c r="G2590" s="344">
        <v>0.93</v>
      </c>
      <c r="H2590" s="347">
        <f t="shared" si="133"/>
        <v>47.964512859300001</v>
      </c>
      <c r="I2590" s="368"/>
      <c r="J2590" s="348">
        <f t="shared" si="134"/>
        <v>15.915001008299999</v>
      </c>
      <c r="K2590" s="368"/>
      <c r="L2590" s="352">
        <f t="shared" si="135"/>
        <v>13.967927256599999</v>
      </c>
      <c r="M2590" s="368"/>
      <c r="N2590" s="349">
        <f t="shared" si="136"/>
        <v>10.580589223800001</v>
      </c>
      <c r="O2590" s="368"/>
      <c r="P2590" s="350">
        <f t="shared" si="137"/>
        <v>154.74367296600002</v>
      </c>
      <c r="Q2590" s="368"/>
      <c r="R2590" s="351">
        <f t="shared" si="138"/>
        <v>83.973271944000018</v>
      </c>
      <c r="S2590" s="341"/>
      <c r="T2590" s="16"/>
      <c r="U2590" s="337"/>
      <c r="V2590" s="16"/>
    </row>
    <row r="2591" spans="4:22" ht="21">
      <c r="D2591" s="338"/>
      <c r="E2591" s="338"/>
      <c r="F2591" s="338"/>
      <c r="G2591" s="344">
        <v>0.94</v>
      </c>
      <c r="H2591" s="347">
        <f t="shared" si="133"/>
        <v>48.480260309399995</v>
      </c>
      <c r="I2591" s="368"/>
      <c r="J2591" s="348">
        <f t="shared" si="134"/>
        <v>16.086130051399998</v>
      </c>
      <c r="K2591" s="368"/>
      <c r="L2591" s="352">
        <f t="shared" si="135"/>
        <v>14.118120022799999</v>
      </c>
      <c r="M2591" s="368"/>
      <c r="N2591" s="349">
        <f t="shared" si="136"/>
        <v>10.694359000399999</v>
      </c>
      <c r="O2591" s="368"/>
      <c r="P2591" s="350">
        <f t="shared" si="137"/>
        <v>156.40758342800001</v>
      </c>
      <c r="Q2591" s="368"/>
      <c r="R2591" s="351">
        <f t="shared" si="138"/>
        <v>84.876210352000001</v>
      </c>
      <c r="S2591" s="341"/>
      <c r="T2591" s="16"/>
      <c r="U2591" s="337"/>
      <c r="V2591" s="16"/>
    </row>
    <row r="2592" spans="4:22" ht="21">
      <c r="D2592" s="338"/>
      <c r="E2592" s="338"/>
      <c r="F2592" s="338"/>
      <c r="G2592" s="344">
        <v>0.95</v>
      </c>
      <c r="H2592" s="347">
        <f t="shared" si="133"/>
        <v>48.996007759499996</v>
      </c>
      <c r="I2592" s="368"/>
      <c r="J2592" s="348">
        <f t="shared" si="134"/>
        <v>16.257259094499997</v>
      </c>
      <c r="K2592" s="368"/>
      <c r="L2592" s="352">
        <f t="shared" si="135"/>
        <v>14.268312788999999</v>
      </c>
      <c r="M2592" s="368"/>
      <c r="N2592" s="349">
        <f t="shared" si="136"/>
        <v>10.808128776999999</v>
      </c>
      <c r="O2592" s="368"/>
      <c r="P2592" s="350">
        <f t="shared" si="137"/>
        <v>158.07149389</v>
      </c>
      <c r="Q2592" s="368"/>
      <c r="R2592" s="351">
        <f t="shared" si="138"/>
        <v>85.779148760000012</v>
      </c>
      <c r="S2592" s="341"/>
      <c r="T2592" s="16"/>
      <c r="U2592" s="337"/>
      <c r="V2592" s="16"/>
    </row>
    <row r="2593" spans="4:22" ht="21">
      <c r="D2593" s="338"/>
      <c r="E2593" s="338"/>
      <c r="F2593" s="338"/>
      <c r="G2593" s="344">
        <v>0.96</v>
      </c>
      <c r="H2593" s="347">
        <f t="shared" si="133"/>
        <v>49.511755209599997</v>
      </c>
      <c r="I2593" s="368"/>
      <c r="J2593" s="348">
        <f t="shared" si="134"/>
        <v>16.428388137599995</v>
      </c>
      <c r="K2593" s="368"/>
      <c r="L2593" s="352">
        <f t="shared" si="135"/>
        <v>14.418505555199999</v>
      </c>
      <c r="M2593" s="368"/>
      <c r="N2593" s="349">
        <f t="shared" si="136"/>
        <v>10.921898553599998</v>
      </c>
      <c r="O2593" s="368"/>
      <c r="P2593" s="350">
        <f t="shared" si="137"/>
        <v>159.73540435199999</v>
      </c>
      <c r="Q2593" s="368"/>
      <c r="R2593" s="351">
        <f t="shared" si="138"/>
        <v>86.68208716800001</v>
      </c>
      <c r="S2593" s="341"/>
      <c r="T2593" s="16"/>
      <c r="U2593" s="337"/>
      <c r="V2593" s="16"/>
    </row>
    <row r="2594" spans="4:22" ht="21">
      <c r="D2594" s="338"/>
      <c r="E2594" s="338"/>
      <c r="F2594" s="338"/>
      <c r="G2594" s="344">
        <v>0.97</v>
      </c>
      <c r="H2594" s="347">
        <f t="shared" si="133"/>
        <v>50.027502659699998</v>
      </c>
      <c r="I2594" s="368"/>
      <c r="J2594" s="348">
        <f t="shared" si="134"/>
        <v>16.599517180699998</v>
      </c>
      <c r="K2594" s="368"/>
      <c r="L2594" s="352">
        <f t="shared" si="135"/>
        <v>14.568698321399999</v>
      </c>
      <c r="M2594" s="368"/>
      <c r="N2594" s="349">
        <f t="shared" si="136"/>
        <v>11.0356683302</v>
      </c>
      <c r="O2594" s="368"/>
      <c r="P2594" s="350">
        <f t="shared" si="137"/>
        <v>161.39931481400001</v>
      </c>
      <c r="Q2594" s="368"/>
      <c r="R2594" s="351">
        <f t="shared" si="138"/>
        <v>87.585025576000007</v>
      </c>
      <c r="S2594" s="341"/>
      <c r="T2594" s="16"/>
      <c r="U2594" s="337"/>
      <c r="V2594" s="16"/>
    </row>
    <row r="2595" spans="4:22" ht="21">
      <c r="D2595" s="338"/>
      <c r="E2595" s="338"/>
      <c r="F2595" s="338"/>
      <c r="G2595" s="344">
        <v>0.98</v>
      </c>
      <c r="H2595" s="347">
        <f t="shared" si="133"/>
        <v>50.543250109799999</v>
      </c>
      <c r="I2595" s="368"/>
      <c r="J2595" s="348">
        <f t="shared" si="134"/>
        <v>16.770646223799996</v>
      </c>
      <c r="K2595" s="368"/>
      <c r="L2595" s="352">
        <f t="shared" si="135"/>
        <v>14.718891087599999</v>
      </c>
      <c r="M2595" s="368"/>
      <c r="N2595" s="349">
        <f t="shared" si="136"/>
        <v>11.1494381068</v>
      </c>
      <c r="O2595" s="368"/>
      <c r="P2595" s="350">
        <f t="shared" si="137"/>
        <v>163.063225276</v>
      </c>
      <c r="Q2595" s="368"/>
      <c r="R2595" s="351">
        <f t="shared" si="138"/>
        <v>88.487963984000004</v>
      </c>
      <c r="S2595" s="341"/>
      <c r="T2595" s="16"/>
      <c r="U2595" s="337"/>
      <c r="V2595" s="16"/>
    </row>
    <row r="2596" spans="4:22" ht="21">
      <c r="D2596" s="338"/>
      <c r="E2596" s="338"/>
      <c r="F2596" s="338"/>
      <c r="G2596" s="344">
        <v>0.99</v>
      </c>
      <c r="H2596" s="347">
        <f t="shared" si="133"/>
        <v>51.0589975599</v>
      </c>
      <c r="I2596" s="368"/>
      <c r="J2596" s="348">
        <f t="shared" si="134"/>
        <v>16.941775266899999</v>
      </c>
      <c r="K2596" s="368"/>
      <c r="L2596" s="352">
        <f t="shared" si="135"/>
        <v>14.869083853799999</v>
      </c>
      <c r="M2596" s="368"/>
      <c r="N2596" s="349">
        <f t="shared" si="136"/>
        <v>11.2632078834</v>
      </c>
      <c r="O2596" s="368"/>
      <c r="P2596" s="350">
        <f t="shared" si="137"/>
        <v>164.72713573800002</v>
      </c>
      <c r="Q2596" s="368"/>
      <c r="R2596" s="351">
        <f t="shared" si="138"/>
        <v>89.390902392000015</v>
      </c>
      <c r="S2596" s="341"/>
      <c r="T2596" s="16"/>
      <c r="U2596" s="337"/>
      <c r="V2596" s="16"/>
    </row>
    <row r="2597" spans="4:22" ht="28.8">
      <c r="D2597" s="338"/>
      <c r="E2597" s="338"/>
      <c r="F2597" s="338"/>
      <c r="G2597" s="381">
        <v>1</v>
      </c>
      <c r="H2597" s="383">
        <f t="shared" si="133"/>
        <v>51.574745010000001</v>
      </c>
      <c r="I2597" s="382"/>
      <c r="J2597" s="383">
        <f t="shared" si="134"/>
        <v>17.112904309999998</v>
      </c>
      <c r="K2597" s="382"/>
      <c r="L2597" s="383">
        <f t="shared" si="135"/>
        <v>15.019276619999999</v>
      </c>
      <c r="M2597" s="382"/>
      <c r="N2597" s="383">
        <f t="shared" si="136"/>
        <v>11.37697766</v>
      </c>
      <c r="O2597" s="382"/>
      <c r="P2597" s="383">
        <f t="shared" si="137"/>
        <v>166.39104620000001</v>
      </c>
      <c r="Q2597" s="382"/>
      <c r="R2597" s="383">
        <f t="shared" si="138"/>
        <v>90.293840800000012</v>
      </c>
      <c r="S2597" s="341"/>
      <c r="T2597" s="16"/>
      <c r="U2597" s="337"/>
      <c r="V2597" s="16"/>
    </row>
    <row r="2598" spans="4:22" ht="21">
      <c r="D2598" s="338"/>
      <c r="E2598" s="338"/>
      <c r="F2598" s="338"/>
      <c r="G2598" s="344">
        <v>1.01</v>
      </c>
      <c r="H2598" s="347">
        <f t="shared" si="133"/>
        <v>52.090492460100002</v>
      </c>
      <c r="I2598" s="368"/>
      <c r="J2598" s="348">
        <f t="shared" si="134"/>
        <v>17.284033353099996</v>
      </c>
      <c r="K2598" s="368"/>
      <c r="L2598" s="352">
        <f t="shared" si="135"/>
        <v>15.169469386199999</v>
      </c>
      <c r="M2598" s="368"/>
      <c r="N2598" s="349">
        <f t="shared" si="136"/>
        <v>11.4907474366</v>
      </c>
      <c r="O2598" s="368"/>
      <c r="P2598" s="350">
        <f t="shared" si="137"/>
        <v>168.054956662</v>
      </c>
      <c r="Q2598" s="368"/>
      <c r="R2598" s="351">
        <f t="shared" si="138"/>
        <v>91.196779208000009</v>
      </c>
      <c r="S2598" s="341"/>
      <c r="T2598" s="16"/>
      <c r="U2598" s="337"/>
      <c r="V2598" s="16"/>
    </row>
    <row r="2599" spans="4:22" ht="21">
      <c r="D2599" s="338"/>
      <c r="E2599" s="338"/>
      <c r="F2599" s="338"/>
      <c r="G2599" s="344">
        <v>1.02</v>
      </c>
      <c r="H2599" s="347">
        <f t="shared" si="133"/>
        <v>52.606239910200003</v>
      </c>
      <c r="I2599" s="368"/>
      <c r="J2599" s="348">
        <f t="shared" si="134"/>
        <v>17.455162396199999</v>
      </c>
      <c r="K2599" s="368"/>
      <c r="L2599" s="352">
        <f t="shared" si="135"/>
        <v>15.319662152399999</v>
      </c>
      <c r="M2599" s="368"/>
      <c r="N2599" s="349">
        <f t="shared" si="136"/>
        <v>11.604517213199999</v>
      </c>
      <c r="O2599" s="368"/>
      <c r="P2599" s="350">
        <f t="shared" si="137"/>
        <v>169.71886712400001</v>
      </c>
      <c r="Q2599" s="368"/>
      <c r="R2599" s="351">
        <f t="shared" si="138"/>
        <v>92.099717616000021</v>
      </c>
      <c r="S2599" s="341"/>
      <c r="T2599" s="16"/>
      <c r="U2599" s="337"/>
      <c r="V2599" s="16"/>
    </row>
    <row r="2600" spans="4:22" ht="21">
      <c r="D2600" s="338"/>
      <c r="E2600" s="338"/>
      <c r="F2600" s="338"/>
      <c r="G2600" s="344">
        <v>1.03</v>
      </c>
      <c r="H2600" s="347">
        <f t="shared" si="133"/>
        <v>53.121987360300004</v>
      </c>
      <c r="I2600" s="368"/>
      <c r="J2600" s="348">
        <f t="shared" si="134"/>
        <v>17.626291439299997</v>
      </c>
      <c r="K2600" s="368"/>
      <c r="L2600" s="352">
        <f t="shared" si="135"/>
        <v>15.469854918599999</v>
      </c>
      <c r="M2600" s="368"/>
      <c r="N2600" s="349">
        <f t="shared" si="136"/>
        <v>11.718286989799999</v>
      </c>
      <c r="O2600" s="368"/>
      <c r="P2600" s="350">
        <f t="shared" si="137"/>
        <v>171.382777586</v>
      </c>
      <c r="Q2600" s="368"/>
      <c r="R2600" s="351">
        <f t="shared" si="138"/>
        <v>93.002656024000018</v>
      </c>
      <c r="S2600" s="341"/>
      <c r="T2600" s="16"/>
      <c r="U2600" s="337"/>
      <c r="V2600" s="16"/>
    </row>
    <row r="2601" spans="4:22" ht="21">
      <c r="D2601" s="338"/>
      <c r="E2601" s="338"/>
      <c r="F2601" s="338"/>
      <c r="G2601" s="344">
        <v>1.04</v>
      </c>
      <c r="H2601" s="347">
        <f t="shared" si="133"/>
        <v>53.637734810400005</v>
      </c>
      <c r="I2601" s="368"/>
      <c r="J2601" s="348">
        <f t="shared" si="134"/>
        <v>17.7974204824</v>
      </c>
      <c r="K2601" s="368"/>
      <c r="L2601" s="352">
        <f t="shared" si="135"/>
        <v>15.620047684799999</v>
      </c>
      <c r="M2601" s="368"/>
      <c r="N2601" s="349">
        <f t="shared" si="136"/>
        <v>11.832056766400001</v>
      </c>
      <c r="O2601" s="368"/>
      <c r="P2601" s="350">
        <f t="shared" si="137"/>
        <v>173.04668804800002</v>
      </c>
      <c r="Q2601" s="368"/>
      <c r="R2601" s="351">
        <f t="shared" si="138"/>
        <v>93.905594432000015</v>
      </c>
      <c r="S2601" s="341"/>
      <c r="T2601" s="16"/>
      <c r="U2601" s="337"/>
      <c r="V2601" s="16"/>
    </row>
    <row r="2602" spans="4:22" ht="21">
      <c r="D2602" s="338"/>
      <c r="E2602" s="338"/>
      <c r="F2602" s="338"/>
      <c r="G2602" s="344">
        <v>1.05</v>
      </c>
      <c r="H2602" s="347">
        <f t="shared" si="133"/>
        <v>54.153482260500006</v>
      </c>
      <c r="I2602" s="368"/>
      <c r="J2602" s="348">
        <f t="shared" si="134"/>
        <v>17.968549525499999</v>
      </c>
      <c r="K2602" s="368"/>
      <c r="L2602" s="352">
        <f t="shared" si="135"/>
        <v>15.770240450999999</v>
      </c>
      <c r="M2602" s="368"/>
      <c r="N2602" s="349">
        <f t="shared" si="136"/>
        <v>11.945826543000001</v>
      </c>
      <c r="O2602" s="368"/>
      <c r="P2602" s="350">
        <f t="shared" si="137"/>
        <v>174.71059851000001</v>
      </c>
      <c r="Q2602" s="368"/>
      <c r="R2602" s="351">
        <f t="shared" si="138"/>
        <v>94.808532840000012</v>
      </c>
      <c r="S2602" s="341"/>
      <c r="T2602" s="16"/>
      <c r="U2602" s="337"/>
      <c r="V2602" s="16"/>
    </row>
    <row r="2603" spans="4:22" ht="21">
      <c r="D2603" s="338"/>
      <c r="E2603" s="338"/>
      <c r="F2603" s="338"/>
      <c r="G2603" s="344">
        <v>1.06</v>
      </c>
      <c r="H2603" s="347">
        <f t="shared" si="133"/>
        <v>54.669229710600007</v>
      </c>
      <c r="I2603" s="368"/>
      <c r="J2603" s="348">
        <f t="shared" si="134"/>
        <v>18.139678568599997</v>
      </c>
      <c r="K2603" s="368"/>
      <c r="L2603" s="352">
        <f t="shared" si="135"/>
        <v>15.920433217199999</v>
      </c>
      <c r="M2603" s="368"/>
      <c r="N2603" s="349">
        <f t="shared" si="136"/>
        <v>12.059596319600001</v>
      </c>
      <c r="O2603" s="368"/>
      <c r="P2603" s="350">
        <f t="shared" si="137"/>
        <v>176.374508972</v>
      </c>
      <c r="Q2603" s="368"/>
      <c r="R2603" s="351">
        <f t="shared" si="138"/>
        <v>95.711471248000024</v>
      </c>
      <c r="S2603" s="341"/>
      <c r="T2603" s="16"/>
      <c r="U2603" s="337"/>
      <c r="V2603" s="16"/>
    </row>
    <row r="2604" spans="4:22" ht="21">
      <c r="D2604" s="338"/>
      <c r="E2604" s="338"/>
      <c r="F2604" s="338"/>
      <c r="G2604" s="344">
        <v>1.07</v>
      </c>
      <c r="H2604" s="347">
        <f t="shared" si="133"/>
        <v>55.184977160700001</v>
      </c>
      <c r="I2604" s="368"/>
      <c r="J2604" s="348">
        <f t="shared" si="134"/>
        <v>18.3108076117</v>
      </c>
      <c r="K2604" s="368"/>
      <c r="L2604" s="352">
        <f t="shared" si="135"/>
        <v>16.070625983399999</v>
      </c>
      <c r="M2604" s="368"/>
      <c r="N2604" s="349">
        <f t="shared" si="136"/>
        <v>12.173366096200001</v>
      </c>
      <c r="O2604" s="368"/>
      <c r="P2604" s="350">
        <f t="shared" si="137"/>
        <v>178.03841943400002</v>
      </c>
      <c r="Q2604" s="368"/>
      <c r="R2604" s="351">
        <f t="shared" si="138"/>
        <v>96.614409656000021</v>
      </c>
      <c r="S2604" s="341"/>
      <c r="T2604" s="16"/>
      <c r="U2604" s="337"/>
      <c r="V2604" s="16"/>
    </row>
    <row r="2605" spans="4:22" ht="21">
      <c r="D2605" s="338"/>
      <c r="E2605" s="338"/>
      <c r="F2605" s="338"/>
      <c r="G2605" s="344">
        <v>1.08</v>
      </c>
      <c r="H2605" s="347">
        <f t="shared" si="133"/>
        <v>55.700724610800002</v>
      </c>
      <c r="I2605" s="368"/>
      <c r="J2605" s="348">
        <f t="shared" si="134"/>
        <v>18.481936654799998</v>
      </c>
      <c r="K2605" s="368"/>
      <c r="L2605" s="352">
        <f t="shared" si="135"/>
        <v>16.220818749599999</v>
      </c>
      <c r="M2605" s="368"/>
      <c r="N2605" s="349">
        <f t="shared" si="136"/>
        <v>12.2871358728</v>
      </c>
      <c r="O2605" s="368"/>
      <c r="P2605" s="350">
        <f t="shared" si="137"/>
        <v>179.70232989600001</v>
      </c>
      <c r="Q2605" s="368"/>
      <c r="R2605" s="351">
        <f t="shared" si="138"/>
        <v>97.517348064000018</v>
      </c>
      <c r="S2605" s="341"/>
      <c r="T2605" s="16"/>
      <c r="U2605" s="337"/>
      <c r="V2605" s="16"/>
    </row>
    <row r="2606" spans="4:22" ht="21">
      <c r="D2606" s="338"/>
      <c r="E2606" s="338"/>
      <c r="F2606" s="338"/>
      <c r="G2606" s="344">
        <v>1.0900000000000001</v>
      </c>
      <c r="H2606" s="347">
        <f t="shared" si="133"/>
        <v>56.216472060900003</v>
      </c>
      <c r="I2606" s="368"/>
      <c r="J2606" s="348">
        <f t="shared" si="134"/>
        <v>18.653065697899997</v>
      </c>
      <c r="K2606" s="368"/>
      <c r="L2606" s="352">
        <f t="shared" si="135"/>
        <v>16.371011515799999</v>
      </c>
      <c r="M2606" s="368"/>
      <c r="N2606" s="349">
        <f t="shared" si="136"/>
        <v>12.4009056494</v>
      </c>
      <c r="O2606" s="368"/>
      <c r="P2606" s="350">
        <f t="shared" si="137"/>
        <v>181.36624035800003</v>
      </c>
      <c r="Q2606" s="368"/>
      <c r="R2606" s="351">
        <f t="shared" si="138"/>
        <v>98.420286472000015</v>
      </c>
      <c r="S2606" s="341"/>
      <c r="T2606" s="16"/>
      <c r="U2606" s="337"/>
      <c r="V2606" s="16"/>
    </row>
    <row r="2607" spans="4:22" ht="21">
      <c r="D2607" s="338"/>
      <c r="E2607" s="338"/>
      <c r="F2607" s="338"/>
      <c r="G2607" s="344">
        <v>1.1000000000000001</v>
      </c>
      <c r="H2607" s="347">
        <f t="shared" si="133"/>
        <v>56.732219511000004</v>
      </c>
      <c r="I2607" s="368"/>
      <c r="J2607" s="348">
        <f t="shared" si="134"/>
        <v>18.824194740999999</v>
      </c>
      <c r="K2607" s="368"/>
      <c r="L2607" s="352">
        <f t="shared" si="135"/>
        <v>16.521204281999999</v>
      </c>
      <c r="M2607" s="368"/>
      <c r="N2607" s="349">
        <f t="shared" si="136"/>
        <v>12.514675426</v>
      </c>
      <c r="O2607" s="368"/>
      <c r="P2607" s="350">
        <f t="shared" si="137"/>
        <v>183.03015082000002</v>
      </c>
      <c r="Q2607" s="368"/>
      <c r="R2607" s="351">
        <f t="shared" si="138"/>
        <v>99.323224880000026</v>
      </c>
      <c r="S2607" s="341"/>
      <c r="T2607" s="16"/>
      <c r="U2607" s="337"/>
      <c r="V2607" s="16"/>
    </row>
    <row r="2608" spans="4:22">
      <c r="D2608" s="338"/>
      <c r="E2608" s="338"/>
      <c r="F2608" s="338"/>
      <c r="G2608" s="16"/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</row>
    <row r="2609" spans="4:22">
      <c r="D2609" s="338"/>
      <c r="E2609" s="338"/>
      <c r="F2609" s="338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</row>
    <row r="2610" spans="4:22">
      <c r="D2610" s="338"/>
      <c r="E2610" s="338"/>
      <c r="F2610" s="338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</row>
    <row r="2613" spans="4:22" ht="15" thickBot="1">
      <c r="D2613" s="16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  <c r="S2613" s="16"/>
      <c r="T2613" s="229"/>
      <c r="U2613" s="16"/>
      <c r="V2613" s="16"/>
    </row>
    <row r="2614" spans="4:22">
      <c r="D2614" s="16"/>
      <c r="E2614" s="84"/>
      <c r="F2614" s="85"/>
      <c r="G2614" s="197"/>
      <c r="H2614" s="85"/>
      <c r="I2614" s="197"/>
      <c r="J2614" s="85"/>
      <c r="K2614" s="197"/>
      <c r="L2614" s="85"/>
      <c r="M2614" s="197"/>
      <c r="N2614" s="85"/>
      <c r="O2614" s="197"/>
      <c r="P2614" s="85"/>
      <c r="Q2614" s="197"/>
      <c r="R2614" s="85"/>
      <c r="S2614" s="85"/>
      <c r="T2614" s="85"/>
      <c r="U2614" s="106"/>
      <c r="V2614" s="16"/>
    </row>
    <row r="2615" spans="4:22">
      <c r="D2615" s="16"/>
      <c r="E2615" s="86"/>
      <c r="F2615" s="1"/>
      <c r="H2615" s="1"/>
      <c r="J2615" s="1"/>
      <c r="L2615" s="1"/>
      <c r="N2615" s="1"/>
      <c r="P2615" s="1"/>
      <c r="R2615" s="1"/>
      <c r="T2615" s="1"/>
      <c r="U2615" s="107"/>
      <c r="V2615" s="16"/>
    </row>
    <row r="2616" spans="4:22" ht="34.799999999999997">
      <c r="D2616" s="16"/>
      <c r="E2616" s="86"/>
      <c r="F2616" s="1"/>
      <c r="H2616" s="328" t="s">
        <v>9</v>
      </c>
      <c r="I2616" s="328"/>
      <c r="J2616" s="328"/>
      <c r="K2616" s="328"/>
      <c r="L2616" s="328"/>
      <c r="M2616" s="328"/>
      <c r="N2616" s="328"/>
      <c r="O2616" s="328"/>
      <c r="P2616" s="328"/>
      <c r="Q2616" s="328"/>
      <c r="R2616" s="328"/>
      <c r="S2616" s="328"/>
      <c r="T2616" s="328"/>
      <c r="U2616" s="107"/>
      <c r="V2616" s="16"/>
    </row>
    <row r="2617" spans="4:22">
      <c r="D2617" s="16"/>
      <c r="E2617" s="86"/>
      <c r="F2617" s="1"/>
      <c r="H2617" s="1"/>
      <c r="J2617" s="1"/>
      <c r="L2617" s="1"/>
      <c r="N2617" s="1"/>
      <c r="P2617" s="1"/>
      <c r="R2617" s="1"/>
      <c r="T2617" s="1"/>
      <c r="U2617" s="107"/>
      <c r="V2617" s="16"/>
    </row>
    <row r="2618" spans="4:22">
      <c r="D2618" s="16"/>
      <c r="E2618" s="86"/>
      <c r="F2618" s="253" t="s">
        <v>10</v>
      </c>
      <c r="G2618" s="194"/>
      <c r="H2618" s="239" t="s">
        <v>3</v>
      </c>
      <c r="I2618" s="179"/>
      <c r="J2618" s="94" t="s">
        <v>11</v>
      </c>
      <c r="K2618" s="179"/>
      <c r="L2618" s="31" t="s">
        <v>12</v>
      </c>
      <c r="M2618" s="179"/>
      <c r="N2618" s="32" t="s">
        <v>13</v>
      </c>
      <c r="O2618" s="179"/>
      <c r="P2618" s="238" t="s">
        <v>14</v>
      </c>
      <c r="Q2618" s="179"/>
      <c r="R2618" s="99" t="s">
        <v>15</v>
      </c>
      <c r="S2618" s="29"/>
      <c r="T2618" s="56" t="s">
        <v>16</v>
      </c>
      <c r="U2618" s="107"/>
      <c r="V2618" s="16"/>
    </row>
    <row r="2619" spans="4:22">
      <c r="D2619" s="16"/>
      <c r="E2619" s="86"/>
      <c r="F2619" s="252">
        <v>45628</v>
      </c>
      <c r="G2619" s="244"/>
      <c r="H2619" s="297">
        <v>8871</v>
      </c>
      <c r="I2619" s="246"/>
      <c r="J2619" s="297">
        <v>3085.5</v>
      </c>
      <c r="K2619" s="246"/>
      <c r="L2619" s="297">
        <v>2564.5</v>
      </c>
      <c r="M2619" s="246"/>
      <c r="N2619" s="297">
        <v>2040</v>
      </c>
      <c r="O2619" s="246"/>
      <c r="P2619" s="297">
        <v>28280</v>
      </c>
      <c r="Q2619" s="246"/>
      <c r="R2619" s="297">
        <v>15545</v>
      </c>
      <c r="S2619" s="298"/>
      <c r="T2619" s="326">
        <v>6.0534999999999997</v>
      </c>
      <c r="U2619" s="107"/>
      <c r="V2619" s="16"/>
    </row>
    <row r="2620" spans="4:22">
      <c r="D2620" s="16"/>
      <c r="E2620" s="86"/>
      <c r="F2620" s="250">
        <f>F2619+1</f>
        <v>45629</v>
      </c>
      <c r="G2620" s="244"/>
      <c r="H2620" s="297">
        <v>8941</v>
      </c>
      <c r="I2620" s="246"/>
      <c r="J2620" s="297">
        <v>3079</v>
      </c>
      <c r="K2620" s="246"/>
      <c r="L2620" s="297">
        <v>2577</v>
      </c>
      <c r="M2620" s="246"/>
      <c r="N2620" s="297">
        <v>2031</v>
      </c>
      <c r="O2620" s="246"/>
      <c r="P2620" s="297">
        <v>28450</v>
      </c>
      <c r="Q2620" s="246"/>
      <c r="R2620" s="297">
        <v>15720</v>
      </c>
      <c r="S2620" s="246"/>
      <c r="T2620" s="325">
        <v>6.0633999999999997</v>
      </c>
      <c r="U2620" s="107"/>
      <c r="V2620" s="16"/>
    </row>
    <row r="2621" spans="4:22">
      <c r="D2621" s="16"/>
      <c r="E2621" s="86"/>
      <c r="F2621" s="250">
        <f>F2620+1</f>
        <v>45630</v>
      </c>
      <c r="G2621" s="244"/>
      <c r="H2621" s="248">
        <v>8951</v>
      </c>
      <c r="I2621" s="246"/>
      <c r="J2621" s="248">
        <v>3077</v>
      </c>
      <c r="K2621" s="246"/>
      <c r="L2621" s="248">
        <v>2583</v>
      </c>
      <c r="M2621" s="246"/>
      <c r="N2621" s="248">
        <v>2054</v>
      </c>
      <c r="O2621" s="246"/>
      <c r="P2621" s="248">
        <v>28525</v>
      </c>
      <c r="Q2621" s="246"/>
      <c r="R2621" s="248">
        <v>15760</v>
      </c>
      <c r="S2621" s="246"/>
      <c r="T2621" s="325">
        <v>6.0707000000000004</v>
      </c>
      <c r="U2621" s="107"/>
      <c r="V2621" s="16"/>
    </row>
    <row r="2622" spans="4:22">
      <c r="D2622" s="16"/>
      <c r="E2622" s="86"/>
      <c r="F2622" s="250">
        <f>F2621+1</f>
        <v>45631</v>
      </c>
      <c r="G2622" s="195"/>
      <c r="H2622" s="248">
        <v>8967</v>
      </c>
      <c r="I2622" s="246"/>
      <c r="J2622" s="248">
        <v>3099</v>
      </c>
      <c r="K2622" s="246"/>
      <c r="L2622" s="248">
        <v>2620.5</v>
      </c>
      <c r="M2622" s="246"/>
      <c r="N2622" s="248">
        <v>2066</v>
      </c>
      <c r="O2622" s="246"/>
      <c r="P2622" s="248">
        <v>28860</v>
      </c>
      <c r="Q2622" s="246"/>
      <c r="R2622" s="248">
        <v>15775</v>
      </c>
      <c r="S2622" s="246"/>
      <c r="T2622" s="325">
        <v>6.0580999999999996</v>
      </c>
      <c r="U2622" s="107"/>
      <c r="V2622" s="16"/>
    </row>
    <row r="2623" spans="4:22">
      <c r="D2623" s="16"/>
      <c r="E2623" s="86"/>
      <c r="F2623" s="251">
        <f>F2622+1</f>
        <v>45632</v>
      </c>
      <c r="G2623" s="195"/>
      <c r="H2623" s="297">
        <v>9040</v>
      </c>
      <c r="I2623" s="246"/>
      <c r="J2623" s="297">
        <v>3062</v>
      </c>
      <c r="K2623" s="246"/>
      <c r="L2623" s="297">
        <v>2555</v>
      </c>
      <c r="M2623" s="246"/>
      <c r="N2623" s="297">
        <v>2071.5</v>
      </c>
      <c r="O2623" s="246"/>
      <c r="P2623" s="297">
        <v>28955</v>
      </c>
      <c r="Q2623" s="246"/>
      <c r="R2623" s="297">
        <v>15800</v>
      </c>
      <c r="S2623" s="298"/>
      <c r="T2623" s="326">
        <v>5.9848999999999997</v>
      </c>
      <c r="U2623" s="107"/>
      <c r="V2623" s="16"/>
    </row>
    <row r="2624" spans="4:22">
      <c r="D2624" s="16"/>
      <c r="E2624" s="86"/>
      <c r="F2624" s="1"/>
      <c r="H2624" s="353"/>
      <c r="J2624" s="353"/>
      <c r="L2624" s="353"/>
      <c r="N2624" s="353"/>
      <c r="P2624" s="353"/>
      <c r="R2624" s="353"/>
      <c r="S2624" s="268"/>
      <c r="T2624" s="362"/>
      <c r="U2624" s="107"/>
      <c r="V2624" s="16"/>
    </row>
    <row r="2625" spans="4:22">
      <c r="D2625" s="16"/>
      <c r="E2625" s="86"/>
      <c r="F2625" s="236" t="s">
        <v>17</v>
      </c>
      <c r="G2625" s="263"/>
      <c r="H2625" s="331">
        <f>AVERAGE(H2619:H2623)</f>
        <v>8954</v>
      </c>
      <c r="I2625" s="332"/>
      <c r="J2625" s="331">
        <f>AVERAGE(J2619:J2623)</f>
        <v>3080.5</v>
      </c>
      <c r="K2625" s="332"/>
      <c r="L2625" s="331">
        <f>AVERAGE(L2619:L2623)</f>
        <v>2580</v>
      </c>
      <c r="M2625" s="332"/>
      <c r="N2625" s="331">
        <f>AVERAGE(N2619:N2623)</f>
        <v>2052.5</v>
      </c>
      <c r="O2625" s="332"/>
      <c r="P2625" s="331">
        <f>AVERAGE(P2619:P2623)</f>
        <v>28614</v>
      </c>
      <c r="Q2625" s="332"/>
      <c r="R2625" s="331">
        <f>AVERAGE(R2619:R2623)</f>
        <v>15720</v>
      </c>
      <c r="S2625" s="333"/>
      <c r="T2625" s="334">
        <f>AVERAGE(T2619:T2623)</f>
        <v>6.0461200000000002</v>
      </c>
      <c r="U2625" s="107"/>
      <c r="V2625" s="16"/>
    </row>
    <row r="2626" spans="4:22">
      <c r="D2626" s="16"/>
      <c r="E2626" s="86"/>
      <c r="F2626" s="21"/>
      <c r="G2626" s="194"/>
      <c r="H2626" s="354"/>
      <c r="I2626" s="214"/>
      <c r="J2626" s="354"/>
      <c r="K2626" s="214"/>
      <c r="L2626" s="354"/>
      <c r="M2626" s="214"/>
      <c r="N2626" s="354"/>
      <c r="O2626" s="214"/>
      <c r="P2626" s="354"/>
      <c r="Q2626" s="214"/>
      <c r="R2626" s="354"/>
      <c r="S2626" s="269"/>
      <c r="T2626" s="355"/>
      <c r="U2626" s="107"/>
      <c r="V2626" s="16"/>
    </row>
    <row r="2627" spans="4:22" ht="15.6">
      <c r="D2627" s="16"/>
      <c r="E2627" s="86"/>
      <c r="F2627" s="237" t="s">
        <v>18</v>
      </c>
      <c r="G2627" s="202"/>
      <c r="H2627" s="235">
        <f>H2625*$T$2625*0.001</f>
        <v>54.136958480000004</v>
      </c>
      <c r="I2627" s="216"/>
      <c r="J2627" s="235">
        <f>J2625*$T$2625*0.001</f>
        <v>18.625072660000001</v>
      </c>
      <c r="K2627" s="216"/>
      <c r="L2627" s="235">
        <f>L2625*$T$2625*0.001</f>
        <v>15.598989600000001</v>
      </c>
      <c r="M2627" s="216"/>
      <c r="N2627" s="235">
        <f>N2625*$T$2625*0.001</f>
        <v>12.4096613</v>
      </c>
      <c r="O2627" s="216"/>
      <c r="P2627" s="235">
        <f>P2625*$T$2625*0.001</f>
        <v>173.00367768000001</v>
      </c>
      <c r="Q2627" s="216"/>
      <c r="R2627" s="235">
        <f>R2625*$T$2625*0.001</f>
        <v>95.045006400000005</v>
      </c>
      <c r="S2627" s="269"/>
      <c r="T2627" s="363"/>
      <c r="U2627" s="107"/>
      <c r="V2627" s="16"/>
    </row>
    <row r="2628" spans="4:22">
      <c r="D2628" s="16"/>
      <c r="E2628" s="86"/>
      <c r="F2628" s="21"/>
      <c r="G2628" s="312"/>
      <c r="H2628" s="355"/>
      <c r="I2628" s="264"/>
      <c r="J2628" s="355"/>
      <c r="K2628" s="264"/>
      <c r="L2628" s="355"/>
      <c r="M2628" s="264"/>
      <c r="N2628" s="355"/>
      <c r="O2628" s="264"/>
      <c r="P2628" s="355"/>
      <c r="Q2628" s="264"/>
      <c r="R2628" s="355"/>
      <c r="S2628" s="269"/>
      <c r="T2628" s="364"/>
      <c r="U2628" s="107"/>
      <c r="V2628" s="16"/>
    </row>
    <row r="2629" spans="4:22">
      <c r="D2629" s="16"/>
      <c r="E2629" s="86"/>
      <c r="F2629" s="256" t="s">
        <v>19</v>
      </c>
      <c r="G2629" s="311"/>
      <c r="H2629" s="257">
        <f>H2563</f>
        <v>51.990410640000007</v>
      </c>
      <c r="I2629" s="265"/>
      <c r="J2629" s="257">
        <f>J2563</f>
        <v>17.932424412</v>
      </c>
      <c r="K2629" s="265"/>
      <c r="L2629" s="257">
        <f>L2563</f>
        <v>15.104342484000004</v>
      </c>
      <c r="M2629" s="265"/>
      <c r="N2629" s="257">
        <f>N2563</f>
        <v>11.803354752000001</v>
      </c>
      <c r="O2629" s="265"/>
      <c r="P2629" s="257">
        <f>P2563</f>
        <v>165.36504684000002</v>
      </c>
      <c r="Q2629" s="265"/>
      <c r="R2629" s="257">
        <f>R2563</f>
        <v>92.278010160000008</v>
      </c>
      <c r="S2629" s="361">
        <f>U2590</f>
        <v>0</v>
      </c>
      <c r="T2629" s="257">
        <f>T2561</f>
        <v>5.8455600000000008</v>
      </c>
      <c r="U2629" s="107"/>
      <c r="V2629" s="16"/>
    </row>
    <row r="2630" spans="4:22" ht="15" thickBot="1">
      <c r="D2630" s="16"/>
      <c r="E2630" s="86"/>
      <c r="F2630" s="21"/>
      <c r="G2630" s="194"/>
      <c r="H2630" s="355"/>
      <c r="I2630" s="264"/>
      <c r="J2630" s="355"/>
      <c r="K2630" s="264"/>
      <c r="L2630" s="355"/>
      <c r="M2630" s="264"/>
      <c r="N2630" s="355"/>
      <c r="O2630" s="264"/>
      <c r="P2630" s="355"/>
      <c r="Q2630" s="264"/>
      <c r="R2630" s="355"/>
      <c r="S2630" s="270"/>
      <c r="T2630" s="355"/>
      <c r="U2630" s="107"/>
      <c r="V2630" s="16"/>
    </row>
    <row r="2631" spans="4:22" ht="15" thickBot="1">
      <c r="D2631" s="16"/>
      <c r="E2631" s="86"/>
      <c r="F2631" s="259" t="s">
        <v>44</v>
      </c>
      <c r="G2631" s="194"/>
      <c r="H2631" s="356">
        <f>(H2563-H2565)/H2565</f>
        <v>8.0594800792405611E-3</v>
      </c>
      <c r="I2631" s="321"/>
      <c r="J2631" s="356">
        <f>(J2563-J2565)/J2565</f>
        <v>4.7889013293968573E-2</v>
      </c>
      <c r="K2631" s="321"/>
      <c r="L2631" s="356">
        <f>(L2563-L2565)/L2565</f>
        <v>5.6637790322556928E-3</v>
      </c>
      <c r="M2631" s="321"/>
      <c r="N2631" s="356">
        <f>(N2563-N2565)/N2565</f>
        <v>3.7477184604052478E-2</v>
      </c>
      <c r="O2631" s="321"/>
      <c r="P2631" s="356">
        <f>(P2563-P2565)/P2565</f>
        <v>-6.1661933345063969E-3</v>
      </c>
      <c r="Q2631" s="321"/>
      <c r="R2631" s="356">
        <f>(R2563-R2565)/R2565</f>
        <v>2.1974581460045672E-2</v>
      </c>
      <c r="S2631" s="322"/>
      <c r="T2631" s="356">
        <f>(T2561-T2565)/T2565</f>
        <v>1.0450986154085642E-2</v>
      </c>
      <c r="U2631" s="107"/>
      <c r="V2631" s="16"/>
    </row>
    <row r="2632" spans="4:22" ht="15" thickBot="1">
      <c r="D2632" s="16"/>
      <c r="E2632" s="86"/>
      <c r="F2632" s="29"/>
      <c r="G2632" s="179"/>
      <c r="H2632" s="357"/>
      <c r="I2632" s="217"/>
      <c r="J2632" s="357"/>
      <c r="K2632" s="217"/>
      <c r="L2632" s="357"/>
      <c r="M2632" s="217"/>
      <c r="N2632" s="357"/>
      <c r="O2632" s="217"/>
      <c r="P2632" s="357"/>
      <c r="Q2632" s="217"/>
      <c r="R2632" s="357"/>
      <c r="S2632" s="271"/>
      <c r="T2632" s="357"/>
      <c r="U2632" s="107"/>
      <c r="V2632" s="16"/>
    </row>
    <row r="2633" spans="4:22" ht="15" thickBot="1">
      <c r="D2633" s="16"/>
      <c r="E2633" s="86"/>
      <c r="F2633" s="176" t="s">
        <v>26</v>
      </c>
      <c r="G2633" s="179"/>
      <c r="H2633" s="358">
        <f>(H2627-H2629)/H2629</f>
        <v>4.1287379991349814E-2</v>
      </c>
      <c r="I2633" s="188"/>
      <c r="J2633" s="358">
        <f>(J2627-J2629)/J2629</f>
        <v>3.8625465920631208E-2</v>
      </c>
      <c r="K2633" s="188"/>
      <c r="L2633" s="358">
        <f>(L2627-L2629)/L2629</f>
        <v>3.2748669233631074E-2</v>
      </c>
      <c r="M2633" s="188"/>
      <c r="N2633" s="358">
        <f>(N2627-N2629)/N2629</f>
        <v>5.1367307069819665E-2</v>
      </c>
      <c r="O2633" s="188"/>
      <c r="P2633" s="358">
        <f>(P2627-P2629)/P2629</f>
        <v>4.6192535762353666E-2</v>
      </c>
      <c r="Q2633" s="188"/>
      <c r="R2633" s="358">
        <f>(R2627-R2629)/R2629</f>
        <v>2.9985434614404099E-2</v>
      </c>
      <c r="S2633" s="272"/>
      <c r="T2633" s="358">
        <f>(T2625-T2629)/T2629</f>
        <v>3.4309800942937785E-2</v>
      </c>
      <c r="U2633" s="107"/>
      <c r="V2633" s="16"/>
    </row>
    <row r="2634" spans="4:22" ht="15" thickBot="1">
      <c r="D2634" s="16"/>
      <c r="E2634" s="86"/>
      <c r="F2634" s="1"/>
      <c r="H2634" s="359"/>
      <c r="I2634" s="215"/>
      <c r="J2634" s="359"/>
      <c r="K2634" s="215"/>
      <c r="L2634" s="359"/>
      <c r="M2634" s="215"/>
      <c r="N2634" s="359"/>
      <c r="O2634" s="215"/>
      <c r="P2634" s="359"/>
      <c r="Q2634" s="215"/>
      <c r="R2634" s="359"/>
      <c r="S2634" s="271"/>
      <c r="T2634" s="359"/>
      <c r="U2634" s="107"/>
      <c r="V2634" s="16"/>
    </row>
    <row r="2635" spans="4:22" ht="21.6" thickBot="1">
      <c r="D2635" s="230"/>
      <c r="E2635" s="183"/>
      <c r="F2635" s="184" t="s">
        <v>40</v>
      </c>
      <c r="G2635" s="182"/>
      <c r="H2635" s="360">
        <f>H2627-H2629</f>
        <v>2.1465478399999967</v>
      </c>
      <c r="I2635" s="306"/>
      <c r="J2635" s="360">
        <f>J2627-J2629</f>
        <v>0.69264824800000113</v>
      </c>
      <c r="K2635" s="306"/>
      <c r="L2635" s="360">
        <f>L2627-L2629</f>
        <v>0.49464711599999767</v>
      </c>
      <c r="M2635" s="306"/>
      <c r="N2635" s="360">
        <f>N2627-N2629</f>
        <v>0.60630654799999917</v>
      </c>
      <c r="O2635" s="306"/>
      <c r="P2635" s="360">
        <f>P2627-P2629</f>
        <v>7.6386308399999905</v>
      </c>
      <c r="Q2635" s="306"/>
      <c r="R2635" s="360">
        <f>R2627-R2629</f>
        <v>2.7669962399999974</v>
      </c>
      <c r="S2635" s="307"/>
      <c r="T2635" s="360">
        <f>T2625-T2629</f>
        <v>0.20055999999999941</v>
      </c>
      <c r="U2635" s="186"/>
      <c r="V2635" s="230"/>
    </row>
    <row r="2636" spans="4:22">
      <c r="D2636" s="16"/>
      <c r="E2636" s="86"/>
      <c r="F2636" s="179"/>
      <c r="H2636" s="180"/>
      <c r="I2636" s="180"/>
      <c r="J2636" s="180"/>
      <c r="K2636" s="180"/>
      <c r="L2636" s="180"/>
      <c r="M2636" s="180"/>
      <c r="N2636" s="180"/>
      <c r="O2636" s="180"/>
      <c r="P2636" s="180"/>
      <c r="Q2636" s="180"/>
      <c r="R2636" s="180"/>
      <c r="S2636" s="274"/>
      <c r="T2636" s="180"/>
      <c r="U2636" s="107"/>
      <c r="V2636" s="16"/>
    </row>
    <row r="2637" spans="4:22">
      <c r="D2637" s="16"/>
      <c r="E2637" s="86"/>
      <c r="F2637" s="29"/>
      <c r="H2637" s="323"/>
      <c r="I2637" s="180"/>
      <c r="J2637" s="159"/>
      <c r="K2637" s="180"/>
      <c r="L2637" s="159"/>
      <c r="M2637" s="180"/>
      <c r="N2637" s="159"/>
      <c r="O2637" s="180">
        <f>L2637+N2637</f>
        <v>0</v>
      </c>
      <c r="P2637" s="159"/>
      <c r="Q2637" s="180"/>
      <c r="R2637" s="159"/>
      <c r="S2637" s="159"/>
      <c r="T2637" s="159"/>
      <c r="U2637" s="107"/>
      <c r="V2637" s="16"/>
    </row>
    <row r="2638" spans="4:22" ht="18">
      <c r="D2638" s="16"/>
      <c r="E2638" s="134"/>
      <c r="F2638" s="275" t="s">
        <v>36</v>
      </c>
      <c r="G2638" s="276"/>
      <c r="H2638" s="384">
        <f>AVERAGE(H2619:H2624)</f>
        <v>8954</v>
      </c>
      <c r="I2638" s="384"/>
      <c r="J2638" s="384">
        <f>AVERAGE(J2619:J2624)</f>
        <v>3080.5</v>
      </c>
      <c r="K2638" s="384"/>
      <c r="L2638" s="384">
        <f>AVERAGE(L2619:L2624)</f>
        <v>2580</v>
      </c>
      <c r="M2638" s="384" t="e">
        <f>AVERAGE(O2583:O2587,M2619:M2623)</f>
        <v>#DIV/0!</v>
      </c>
      <c r="N2638" s="384">
        <f>AVERAGE(N2619:N2624)</f>
        <v>2052.5</v>
      </c>
      <c r="O2638" s="384" t="e">
        <f>AVERAGE(O2556:O2559,O2619:O2624)</f>
        <v>#DIV/0!</v>
      </c>
      <c r="P2638" s="384">
        <f>AVERAGE(P2619:P2624)</f>
        <v>28614</v>
      </c>
      <c r="Q2638" s="384" t="e">
        <f>AVERAGE(S2583:S2587,Q2619:Q2623)</f>
        <v>#DIV/0!</v>
      </c>
      <c r="R2638" s="384">
        <f>AVERAGE(R2619:R2624)</f>
        <v>15720</v>
      </c>
      <c r="S2638" s="387" t="e">
        <f>AVERAGE(U2583:U2587,S2619:S2623)</f>
        <v>#DIV/0!</v>
      </c>
      <c r="T2638" s="384">
        <f>AVERAGE(T2619:T2624)</f>
        <v>6.0461200000000002</v>
      </c>
      <c r="U2638" s="135"/>
      <c r="V2638" s="16"/>
    </row>
    <row r="2639" spans="4:22">
      <c r="D2639" s="16"/>
      <c r="E2639" s="1"/>
      <c r="F2639" s="1"/>
      <c r="H2639" s="329"/>
      <c r="I2639" s="139"/>
      <c r="J2639" s="329"/>
      <c r="K2639" s="139"/>
      <c r="L2639" s="329"/>
      <c r="M2639" s="139"/>
      <c r="N2639" s="329"/>
      <c r="O2639" s="139"/>
      <c r="P2639" s="329"/>
      <c r="Q2639" s="139"/>
      <c r="R2639" s="329"/>
      <c r="S2639" s="329"/>
      <c r="T2639" s="329"/>
      <c r="U2639" s="1"/>
      <c r="V2639" s="16"/>
    </row>
    <row r="2640" spans="4:22" ht="15" thickBot="1">
      <c r="D2640" s="16"/>
      <c r="T2640" s="174"/>
      <c r="V2640" s="16"/>
    </row>
    <row r="2641" spans="4:22" ht="15" thickBot="1">
      <c r="D2641" s="16"/>
      <c r="F2641" s="280" t="s">
        <v>42</v>
      </c>
      <c r="G2641" s="281"/>
      <c r="H2641" s="281" t="s">
        <v>3</v>
      </c>
      <c r="I2641" s="281"/>
      <c r="J2641" s="281" t="s">
        <v>11</v>
      </c>
      <c r="K2641" s="281"/>
      <c r="L2641" s="281" t="s">
        <v>12</v>
      </c>
      <c r="M2641" s="281"/>
      <c r="N2641" s="281" t="s">
        <v>13</v>
      </c>
      <c r="O2641" s="281"/>
      <c r="P2641" s="281" t="s">
        <v>14</v>
      </c>
      <c r="Q2641" s="281"/>
      <c r="R2641" s="281" t="s">
        <v>15</v>
      </c>
      <c r="S2641" s="281"/>
      <c r="T2641" s="282" t="s">
        <v>16</v>
      </c>
      <c r="V2641" s="16"/>
    </row>
    <row r="2642" spans="4:22">
      <c r="D2642" s="16"/>
      <c r="E2642" s="1"/>
      <c r="F2642" s="283" t="s">
        <v>19</v>
      </c>
      <c r="G2642" s="284"/>
      <c r="H2642" s="285">
        <f t="shared" ref="H2642:T2642" si="139">H2629</f>
        <v>51.990410640000007</v>
      </c>
      <c r="I2642" s="285">
        <f t="shared" si="139"/>
        <v>0</v>
      </c>
      <c r="J2642" s="285">
        <f t="shared" si="139"/>
        <v>17.932424412</v>
      </c>
      <c r="K2642" s="285">
        <f t="shared" si="139"/>
        <v>0</v>
      </c>
      <c r="L2642" s="285">
        <f t="shared" si="139"/>
        <v>15.104342484000004</v>
      </c>
      <c r="M2642" s="285">
        <f t="shared" si="139"/>
        <v>0</v>
      </c>
      <c r="N2642" s="285">
        <f t="shared" si="139"/>
        <v>11.803354752000001</v>
      </c>
      <c r="O2642" s="285">
        <f t="shared" si="139"/>
        <v>0</v>
      </c>
      <c r="P2642" s="285">
        <f t="shared" si="139"/>
        <v>165.36504684000002</v>
      </c>
      <c r="Q2642" s="285">
        <f t="shared" si="139"/>
        <v>0</v>
      </c>
      <c r="R2642" s="285">
        <f t="shared" si="139"/>
        <v>92.278010160000008</v>
      </c>
      <c r="S2642" s="285">
        <f t="shared" si="139"/>
        <v>0</v>
      </c>
      <c r="T2642" s="310">
        <f t="shared" si="139"/>
        <v>5.8455600000000008</v>
      </c>
      <c r="U2642" s="1"/>
      <c r="V2642" s="16"/>
    </row>
    <row r="2643" spans="4:22" ht="15.6">
      <c r="D2643" s="16"/>
      <c r="E2643" s="1"/>
      <c r="F2643" s="288" t="s">
        <v>41</v>
      </c>
      <c r="G2643" s="289"/>
      <c r="H2643" s="290">
        <f>H2627</f>
        <v>54.136958480000004</v>
      </c>
      <c r="I2643" s="290">
        <f t="shared" ref="I2643:S2643" si="140">I2627</f>
        <v>0</v>
      </c>
      <c r="J2643" s="290">
        <f t="shared" si="140"/>
        <v>18.625072660000001</v>
      </c>
      <c r="K2643" s="290">
        <f t="shared" si="140"/>
        <v>0</v>
      </c>
      <c r="L2643" s="290">
        <f t="shared" si="140"/>
        <v>15.598989600000001</v>
      </c>
      <c r="M2643" s="290">
        <f t="shared" si="140"/>
        <v>0</v>
      </c>
      <c r="N2643" s="290">
        <f t="shared" si="140"/>
        <v>12.4096613</v>
      </c>
      <c r="O2643" s="290">
        <f t="shared" si="140"/>
        <v>0</v>
      </c>
      <c r="P2643" s="290">
        <f t="shared" si="140"/>
        <v>173.00367768000001</v>
      </c>
      <c r="Q2643" s="290">
        <f t="shared" si="140"/>
        <v>0</v>
      </c>
      <c r="R2643" s="290">
        <f t="shared" si="140"/>
        <v>95.045006400000005</v>
      </c>
      <c r="S2643" s="290">
        <f t="shared" si="140"/>
        <v>0</v>
      </c>
      <c r="T2643" s="309">
        <f>T2625</f>
        <v>6.0461200000000002</v>
      </c>
      <c r="U2643" s="1"/>
      <c r="V2643" s="16"/>
    </row>
    <row r="2644" spans="4:22" ht="21">
      <c r="D2644" s="16"/>
      <c r="F2644" s="201" t="s">
        <v>45</v>
      </c>
      <c r="G2644" s="201"/>
      <c r="H2644" s="385">
        <f>H2643-H2642</f>
        <v>2.1465478399999967</v>
      </c>
      <c r="I2644" s="187"/>
      <c r="J2644" s="385">
        <f>J2643-J2642</f>
        <v>0.69264824800000113</v>
      </c>
      <c r="K2644" s="385"/>
      <c r="L2644" s="385">
        <f>L2643-L2642</f>
        <v>0.49464711599999767</v>
      </c>
      <c r="M2644" s="385"/>
      <c r="N2644" s="385">
        <f>N2643-N2642</f>
        <v>0.60630654799999917</v>
      </c>
      <c r="O2644" s="385"/>
      <c r="P2644" s="385">
        <f>P2643-P2642</f>
        <v>7.6386308399999905</v>
      </c>
      <c r="Q2644" s="385"/>
      <c r="R2644" s="385">
        <f>R2643-R2642</f>
        <v>2.7669962399999974</v>
      </c>
      <c r="S2644" s="385"/>
      <c r="T2644" s="385">
        <f>T2643-T2642</f>
        <v>0.20055999999999941</v>
      </c>
      <c r="V2644" s="16"/>
    </row>
    <row r="2645" spans="4:22" ht="21">
      <c r="D2645" s="16"/>
      <c r="F2645" s="201"/>
      <c r="G2645" s="201"/>
      <c r="H2645" s="187"/>
      <c r="I2645" s="187"/>
      <c r="J2645" s="187"/>
      <c r="K2645" s="187"/>
      <c r="L2645" s="187"/>
      <c r="M2645" s="187"/>
      <c r="N2645" s="187"/>
      <c r="O2645" s="187"/>
      <c r="P2645" s="187"/>
      <c r="Q2645" s="187"/>
      <c r="R2645" s="187"/>
      <c r="S2645" s="187"/>
      <c r="T2645" s="187"/>
      <c r="V2645" s="16"/>
    </row>
    <row r="2646" spans="4:22">
      <c r="D2646" s="16"/>
      <c r="E2646" s="16"/>
      <c r="F2646" s="231"/>
      <c r="G2646" s="231"/>
      <c r="H2646" s="231"/>
      <c r="I2646" s="231"/>
      <c r="J2646" s="231"/>
      <c r="K2646" s="231"/>
      <c r="L2646" s="231"/>
      <c r="M2646" s="231"/>
      <c r="N2646" s="231"/>
      <c r="O2646" s="231"/>
      <c r="P2646" s="231"/>
      <c r="Q2646" s="231"/>
      <c r="R2646" s="231"/>
      <c r="S2646" s="231"/>
      <c r="T2646" s="232"/>
      <c r="U2646" s="16"/>
      <c r="V2646" s="16"/>
    </row>
    <row r="2647" spans="4:22">
      <c r="D2647" s="335"/>
      <c r="E2647" s="335"/>
      <c r="F2647" s="339"/>
      <c r="G2647" s="339"/>
      <c r="H2647" s="339"/>
      <c r="I2647" s="339"/>
      <c r="J2647" s="339"/>
      <c r="K2647" s="339"/>
      <c r="L2647" s="339"/>
      <c r="M2647" s="339"/>
      <c r="N2647" s="339"/>
      <c r="O2647" s="339"/>
      <c r="P2647" s="339"/>
      <c r="Q2647" s="339"/>
      <c r="R2647" s="339"/>
      <c r="S2647" s="339"/>
      <c r="T2647" s="340"/>
      <c r="U2647" s="335"/>
      <c r="V2647" s="335"/>
    </row>
    <row r="2648" spans="4:22">
      <c r="D2648" s="335"/>
      <c r="E2648" s="335"/>
      <c r="F2648" s="335"/>
      <c r="G2648" s="512" t="s">
        <v>48</v>
      </c>
      <c r="H2648" s="512"/>
      <c r="I2648" s="512"/>
      <c r="J2648" s="512"/>
      <c r="K2648" s="512"/>
      <c r="L2648" s="512"/>
      <c r="M2648" s="512"/>
      <c r="N2648" s="512"/>
      <c r="O2648" s="512"/>
      <c r="P2648" s="512"/>
      <c r="Q2648" s="512"/>
      <c r="R2648" s="512"/>
      <c r="S2648" s="335"/>
      <c r="T2648" s="335"/>
      <c r="U2648" s="335"/>
      <c r="V2648" s="335"/>
    </row>
    <row r="2649" spans="4:22">
      <c r="D2649" s="335"/>
      <c r="E2649" s="335"/>
      <c r="F2649" s="335"/>
      <c r="G2649" s="512"/>
      <c r="H2649" s="512"/>
      <c r="I2649" s="512"/>
      <c r="J2649" s="512"/>
      <c r="K2649" s="512"/>
      <c r="L2649" s="512"/>
      <c r="M2649" s="512"/>
      <c r="N2649" s="512"/>
      <c r="O2649" s="512"/>
      <c r="P2649" s="512"/>
      <c r="Q2649" s="512"/>
      <c r="R2649" s="512"/>
      <c r="S2649" s="335"/>
      <c r="T2649" s="335"/>
      <c r="U2649" s="335"/>
      <c r="V2649" s="335"/>
    </row>
    <row r="2650" spans="4:22" ht="23.4">
      <c r="D2650" s="338"/>
      <c r="E2650" s="338"/>
      <c r="F2650" s="338"/>
      <c r="G2650" s="343" t="s">
        <v>46</v>
      </c>
      <c r="H2650" s="375" t="s">
        <v>3</v>
      </c>
      <c r="I2650" s="376"/>
      <c r="J2650" s="377" t="s">
        <v>11</v>
      </c>
      <c r="K2650" s="376"/>
      <c r="L2650" s="378" t="s">
        <v>12</v>
      </c>
      <c r="M2650" s="376"/>
      <c r="N2650" s="379" t="s">
        <v>13</v>
      </c>
      <c r="O2650" s="376"/>
      <c r="P2650" s="374" t="s">
        <v>14</v>
      </c>
      <c r="Q2650" s="376"/>
      <c r="R2650" s="380" t="s">
        <v>15</v>
      </c>
      <c r="S2650" s="367"/>
      <c r="T2650" s="16"/>
      <c r="U2650" s="336"/>
      <c r="V2650" s="16"/>
    </row>
    <row r="2651" spans="4:22" ht="21">
      <c r="D2651" s="338"/>
      <c r="E2651" s="338"/>
      <c r="F2651" s="338"/>
      <c r="G2651" s="344">
        <v>0.9</v>
      </c>
      <c r="H2651" s="347">
        <f>$H$2629*G2651</f>
        <v>46.791369576000008</v>
      </c>
      <c r="I2651" s="368"/>
      <c r="J2651" s="348">
        <f>$J$2629*G2651</f>
        <v>16.139181970799999</v>
      </c>
      <c r="K2651" s="368"/>
      <c r="L2651" s="352">
        <f>$L$2629*G2651</f>
        <v>13.593908235600004</v>
      </c>
      <c r="M2651" s="368"/>
      <c r="N2651" s="349">
        <f>$N$2629*G2651</f>
        <v>10.623019276800001</v>
      </c>
      <c r="O2651" s="368"/>
      <c r="P2651" s="350">
        <f>$P$2629*G2651</f>
        <v>148.82854215600003</v>
      </c>
      <c r="Q2651" s="368"/>
      <c r="R2651" s="351">
        <f>$R$2629*G2651</f>
        <v>83.050209144000007</v>
      </c>
      <c r="S2651" s="341"/>
      <c r="T2651" s="16"/>
      <c r="U2651" s="337"/>
      <c r="V2651" s="16"/>
    </row>
    <row r="2652" spans="4:22" ht="21">
      <c r="D2652" s="338"/>
      <c r="E2652" s="338"/>
      <c r="F2652" s="338"/>
      <c r="G2652" s="344">
        <v>0.91</v>
      </c>
      <c r="H2652" s="347">
        <f t="shared" ref="H2652:H2671" si="141">$H$2629*G2652</f>
        <v>47.311273682400007</v>
      </c>
      <c r="I2652" s="368"/>
      <c r="J2652" s="348">
        <f t="shared" ref="J2652:J2671" si="142">$J$2629*G2652</f>
        <v>16.318506214919999</v>
      </c>
      <c r="K2652" s="368"/>
      <c r="L2652" s="352">
        <f t="shared" ref="L2652:L2671" si="143">$L$2629*G2652</f>
        <v>13.744951660440003</v>
      </c>
      <c r="M2652" s="368"/>
      <c r="N2652" s="349">
        <f t="shared" ref="N2652:N2671" si="144">$N$2629*G2652</f>
        <v>10.741052824320001</v>
      </c>
      <c r="O2652" s="368"/>
      <c r="P2652" s="350">
        <f t="shared" ref="P2652:P2671" si="145">$P$2629*G2652</f>
        <v>150.48219262440003</v>
      </c>
      <c r="Q2652" s="368"/>
      <c r="R2652" s="351">
        <f t="shared" ref="R2652:R2671" si="146">$R$2629*G2652</f>
        <v>83.972989245600004</v>
      </c>
      <c r="S2652" s="341"/>
      <c r="T2652" s="16"/>
      <c r="U2652" s="337"/>
      <c r="V2652" s="16"/>
    </row>
    <row r="2653" spans="4:22" ht="21">
      <c r="D2653" s="338"/>
      <c r="E2653" s="338"/>
      <c r="F2653" s="338"/>
      <c r="G2653" s="344">
        <v>0.92</v>
      </c>
      <c r="H2653" s="347">
        <f t="shared" si="141"/>
        <v>47.831177788800012</v>
      </c>
      <c r="I2653" s="368"/>
      <c r="J2653" s="348">
        <f t="shared" si="142"/>
        <v>16.497830459039999</v>
      </c>
      <c r="K2653" s="368"/>
      <c r="L2653" s="352">
        <f t="shared" si="143"/>
        <v>13.895995085280004</v>
      </c>
      <c r="M2653" s="368"/>
      <c r="N2653" s="349">
        <f t="shared" si="144"/>
        <v>10.859086371840002</v>
      </c>
      <c r="O2653" s="368"/>
      <c r="P2653" s="350">
        <f t="shared" si="145"/>
        <v>152.13584309280003</v>
      </c>
      <c r="Q2653" s="368"/>
      <c r="R2653" s="351">
        <f t="shared" si="146"/>
        <v>84.895769347200016</v>
      </c>
      <c r="S2653" s="341"/>
      <c r="T2653" s="16"/>
      <c r="U2653" s="337"/>
      <c r="V2653" s="16"/>
    </row>
    <row r="2654" spans="4:22" ht="21">
      <c r="D2654" s="338"/>
      <c r="E2654" s="338"/>
      <c r="F2654" s="338"/>
      <c r="G2654" s="344">
        <v>0.93</v>
      </c>
      <c r="H2654" s="347">
        <f t="shared" si="141"/>
        <v>48.351081895200011</v>
      </c>
      <c r="I2654" s="368"/>
      <c r="J2654" s="348">
        <f t="shared" si="142"/>
        <v>16.677154703159999</v>
      </c>
      <c r="K2654" s="368"/>
      <c r="L2654" s="352">
        <f t="shared" si="143"/>
        <v>14.047038510120004</v>
      </c>
      <c r="M2654" s="368"/>
      <c r="N2654" s="349">
        <f t="shared" si="144"/>
        <v>10.977119919360002</v>
      </c>
      <c r="O2654" s="368"/>
      <c r="P2654" s="350">
        <f t="shared" si="145"/>
        <v>153.78949356120003</v>
      </c>
      <c r="Q2654" s="368"/>
      <c r="R2654" s="351">
        <f t="shared" si="146"/>
        <v>85.818549448800013</v>
      </c>
      <c r="S2654" s="341"/>
      <c r="T2654" s="16"/>
      <c r="U2654" s="337"/>
      <c r="V2654" s="16"/>
    </row>
    <row r="2655" spans="4:22" ht="21">
      <c r="D2655" s="338"/>
      <c r="E2655" s="338"/>
      <c r="F2655" s="338"/>
      <c r="G2655" s="344">
        <v>0.94</v>
      </c>
      <c r="H2655" s="347">
        <f t="shared" si="141"/>
        <v>48.870986001600002</v>
      </c>
      <c r="I2655" s="368"/>
      <c r="J2655" s="348">
        <f t="shared" si="142"/>
        <v>16.856478947279999</v>
      </c>
      <c r="K2655" s="368"/>
      <c r="L2655" s="352">
        <f t="shared" si="143"/>
        <v>14.198081934960003</v>
      </c>
      <c r="M2655" s="368"/>
      <c r="N2655" s="349">
        <f t="shared" si="144"/>
        <v>11.095153466879999</v>
      </c>
      <c r="O2655" s="368"/>
      <c r="P2655" s="350">
        <f t="shared" si="145"/>
        <v>155.44314402960001</v>
      </c>
      <c r="Q2655" s="368"/>
      <c r="R2655" s="351">
        <f t="shared" si="146"/>
        <v>86.741329550399996</v>
      </c>
      <c r="S2655" s="341"/>
      <c r="T2655" s="16"/>
      <c r="U2655" s="337"/>
      <c r="V2655" s="16"/>
    </row>
    <row r="2656" spans="4:22" ht="21">
      <c r="D2656" s="338"/>
      <c r="E2656" s="338"/>
      <c r="F2656" s="338"/>
      <c r="G2656" s="344">
        <v>0.95</v>
      </c>
      <c r="H2656" s="347">
        <f t="shared" si="141"/>
        <v>49.390890108000008</v>
      </c>
      <c r="I2656" s="368"/>
      <c r="J2656" s="348">
        <f t="shared" si="142"/>
        <v>17.035803191399999</v>
      </c>
      <c r="K2656" s="368"/>
      <c r="L2656" s="352">
        <f t="shared" si="143"/>
        <v>14.349125359800002</v>
      </c>
      <c r="M2656" s="368"/>
      <c r="N2656" s="349">
        <f t="shared" si="144"/>
        <v>11.213187014400001</v>
      </c>
      <c r="O2656" s="368"/>
      <c r="P2656" s="350">
        <f t="shared" si="145"/>
        <v>157.09679449800001</v>
      </c>
      <c r="Q2656" s="368"/>
      <c r="R2656" s="351">
        <f t="shared" si="146"/>
        <v>87.664109652000008</v>
      </c>
      <c r="S2656" s="341"/>
      <c r="T2656" s="16"/>
      <c r="U2656" s="337"/>
      <c r="V2656" s="16"/>
    </row>
    <row r="2657" spans="4:22" ht="21">
      <c r="D2657" s="338"/>
      <c r="E2657" s="338"/>
      <c r="F2657" s="338"/>
      <c r="G2657" s="344">
        <v>0.96</v>
      </c>
      <c r="H2657" s="347">
        <f t="shared" si="141"/>
        <v>49.910794214400006</v>
      </c>
      <c r="I2657" s="368"/>
      <c r="J2657" s="348">
        <f t="shared" si="142"/>
        <v>17.215127435519999</v>
      </c>
      <c r="K2657" s="368"/>
      <c r="L2657" s="352">
        <f t="shared" si="143"/>
        <v>14.500168784640003</v>
      </c>
      <c r="M2657" s="368"/>
      <c r="N2657" s="349">
        <f t="shared" si="144"/>
        <v>11.33122056192</v>
      </c>
      <c r="O2657" s="368"/>
      <c r="P2657" s="350">
        <f t="shared" si="145"/>
        <v>158.75044496640001</v>
      </c>
      <c r="Q2657" s="368"/>
      <c r="R2657" s="351">
        <f t="shared" si="146"/>
        <v>88.586889753600005</v>
      </c>
      <c r="S2657" s="341"/>
      <c r="T2657" s="16"/>
      <c r="U2657" s="337"/>
      <c r="V2657" s="16"/>
    </row>
    <row r="2658" spans="4:22" ht="21">
      <c r="D2658" s="338"/>
      <c r="E2658" s="338"/>
      <c r="F2658" s="338"/>
      <c r="G2658" s="344">
        <v>0.97</v>
      </c>
      <c r="H2658" s="347">
        <f t="shared" si="141"/>
        <v>50.430698320800005</v>
      </c>
      <c r="I2658" s="368"/>
      <c r="J2658" s="348">
        <f t="shared" si="142"/>
        <v>17.394451679639999</v>
      </c>
      <c r="K2658" s="368"/>
      <c r="L2658" s="352">
        <f t="shared" si="143"/>
        <v>14.651212209480002</v>
      </c>
      <c r="M2658" s="368"/>
      <c r="N2658" s="349">
        <f t="shared" si="144"/>
        <v>11.44925410944</v>
      </c>
      <c r="O2658" s="368"/>
      <c r="P2658" s="350">
        <f t="shared" si="145"/>
        <v>160.40409543480001</v>
      </c>
      <c r="Q2658" s="368"/>
      <c r="R2658" s="351">
        <f t="shared" si="146"/>
        <v>89.509669855200002</v>
      </c>
      <c r="S2658" s="341"/>
      <c r="T2658" s="16"/>
      <c r="U2658" s="337"/>
      <c r="V2658" s="16"/>
    </row>
    <row r="2659" spans="4:22" ht="21">
      <c r="D2659" s="338"/>
      <c r="E2659" s="338"/>
      <c r="F2659" s="338"/>
      <c r="G2659" s="344">
        <v>0.98</v>
      </c>
      <c r="H2659" s="347">
        <f t="shared" si="141"/>
        <v>50.950602427200003</v>
      </c>
      <c r="I2659" s="368"/>
      <c r="J2659" s="348">
        <f t="shared" si="142"/>
        <v>17.57377592376</v>
      </c>
      <c r="K2659" s="368"/>
      <c r="L2659" s="352">
        <f t="shared" si="143"/>
        <v>14.802255634320003</v>
      </c>
      <c r="M2659" s="368"/>
      <c r="N2659" s="349">
        <f t="shared" si="144"/>
        <v>11.56728765696</v>
      </c>
      <c r="O2659" s="368"/>
      <c r="P2659" s="350">
        <f t="shared" si="145"/>
        <v>162.05774590320001</v>
      </c>
      <c r="Q2659" s="368"/>
      <c r="R2659" s="351">
        <f t="shared" si="146"/>
        <v>90.432449956799999</v>
      </c>
      <c r="S2659" s="341"/>
      <c r="T2659" s="16"/>
      <c r="U2659" s="337"/>
      <c r="V2659" s="16"/>
    </row>
    <row r="2660" spans="4:22" ht="21">
      <c r="D2660" s="338"/>
      <c r="E2660" s="338"/>
      <c r="F2660" s="338"/>
      <c r="G2660" s="344">
        <v>0.99</v>
      </c>
      <c r="H2660" s="347">
        <f t="shared" si="141"/>
        <v>51.470506533600009</v>
      </c>
      <c r="I2660" s="368"/>
      <c r="J2660" s="348">
        <f t="shared" si="142"/>
        <v>17.75310016788</v>
      </c>
      <c r="K2660" s="368"/>
      <c r="L2660" s="352">
        <f t="shared" si="143"/>
        <v>14.953299059160003</v>
      </c>
      <c r="M2660" s="368"/>
      <c r="N2660" s="349">
        <f t="shared" si="144"/>
        <v>11.685321204480001</v>
      </c>
      <c r="O2660" s="368"/>
      <c r="P2660" s="350">
        <f t="shared" si="145"/>
        <v>163.71139637160002</v>
      </c>
      <c r="Q2660" s="368"/>
      <c r="R2660" s="351">
        <f t="shared" si="146"/>
        <v>91.355230058400011</v>
      </c>
      <c r="S2660" s="341"/>
      <c r="T2660" s="16"/>
      <c r="U2660" s="337"/>
      <c r="V2660" s="16"/>
    </row>
    <row r="2661" spans="4:22" ht="28.8">
      <c r="D2661" s="338"/>
      <c r="E2661" s="338"/>
      <c r="F2661" s="338"/>
      <c r="G2661" s="381">
        <v>1</v>
      </c>
      <c r="H2661" s="383">
        <f t="shared" si="141"/>
        <v>51.990410640000007</v>
      </c>
      <c r="I2661" s="382"/>
      <c r="J2661" s="383">
        <f t="shared" si="142"/>
        <v>17.932424412</v>
      </c>
      <c r="K2661" s="382"/>
      <c r="L2661" s="383">
        <f t="shared" si="143"/>
        <v>15.104342484000004</v>
      </c>
      <c r="M2661" s="382"/>
      <c r="N2661" s="383">
        <f t="shared" si="144"/>
        <v>11.803354752000001</v>
      </c>
      <c r="O2661" s="382"/>
      <c r="P2661" s="383">
        <f t="shared" si="145"/>
        <v>165.36504684000002</v>
      </c>
      <c r="Q2661" s="382"/>
      <c r="R2661" s="383">
        <f t="shared" si="146"/>
        <v>92.278010160000008</v>
      </c>
      <c r="S2661" s="341"/>
      <c r="T2661" s="16"/>
      <c r="U2661" s="337"/>
      <c r="V2661" s="16"/>
    </row>
    <row r="2662" spans="4:22" ht="21">
      <c r="D2662" s="338"/>
      <c r="E2662" s="338"/>
      <c r="F2662" s="338"/>
      <c r="G2662" s="344">
        <v>1.01</v>
      </c>
      <c r="H2662" s="347">
        <f t="shared" si="141"/>
        <v>52.510314746400006</v>
      </c>
      <c r="I2662" s="368"/>
      <c r="J2662" s="348">
        <f t="shared" si="142"/>
        <v>18.11174865612</v>
      </c>
      <c r="K2662" s="368"/>
      <c r="L2662" s="352">
        <f t="shared" si="143"/>
        <v>15.255385908840005</v>
      </c>
      <c r="M2662" s="368"/>
      <c r="N2662" s="349">
        <f t="shared" si="144"/>
        <v>11.92138829952</v>
      </c>
      <c r="O2662" s="368"/>
      <c r="P2662" s="350">
        <f t="shared" si="145"/>
        <v>167.01869730840002</v>
      </c>
      <c r="Q2662" s="368"/>
      <c r="R2662" s="351">
        <f t="shared" si="146"/>
        <v>93.200790261600005</v>
      </c>
      <c r="S2662" s="341"/>
      <c r="T2662" s="16"/>
      <c r="U2662" s="337"/>
      <c r="V2662" s="16"/>
    </row>
    <row r="2663" spans="4:22" ht="21">
      <c r="D2663" s="338"/>
      <c r="E2663" s="338"/>
      <c r="F2663" s="338"/>
      <c r="G2663" s="344">
        <v>1.02</v>
      </c>
      <c r="H2663" s="347">
        <f t="shared" si="141"/>
        <v>53.030218852800012</v>
      </c>
      <c r="I2663" s="368"/>
      <c r="J2663" s="348">
        <f t="shared" si="142"/>
        <v>18.29107290024</v>
      </c>
      <c r="K2663" s="368"/>
      <c r="L2663" s="352">
        <f t="shared" si="143"/>
        <v>15.406429333680004</v>
      </c>
      <c r="M2663" s="368"/>
      <c r="N2663" s="349">
        <f t="shared" si="144"/>
        <v>12.039421847040002</v>
      </c>
      <c r="O2663" s="368"/>
      <c r="P2663" s="350">
        <f t="shared" si="145"/>
        <v>168.67234777680002</v>
      </c>
      <c r="Q2663" s="368"/>
      <c r="R2663" s="351">
        <f t="shared" si="146"/>
        <v>94.123570363200017</v>
      </c>
      <c r="S2663" s="341"/>
      <c r="T2663" s="16"/>
      <c r="U2663" s="337"/>
      <c r="V2663" s="16"/>
    </row>
    <row r="2664" spans="4:22" ht="21">
      <c r="D2664" s="338"/>
      <c r="E2664" s="338"/>
      <c r="F2664" s="338"/>
      <c r="G2664" s="344">
        <v>1.03</v>
      </c>
      <c r="H2664" s="347">
        <f t="shared" si="141"/>
        <v>53.55012295920001</v>
      </c>
      <c r="I2664" s="368"/>
      <c r="J2664" s="348">
        <f t="shared" si="142"/>
        <v>18.47039714436</v>
      </c>
      <c r="K2664" s="368"/>
      <c r="L2664" s="352">
        <f t="shared" si="143"/>
        <v>15.557472758520005</v>
      </c>
      <c r="M2664" s="368"/>
      <c r="N2664" s="349">
        <f t="shared" si="144"/>
        <v>12.157455394560001</v>
      </c>
      <c r="O2664" s="368"/>
      <c r="P2664" s="350">
        <f t="shared" si="145"/>
        <v>170.32599824520003</v>
      </c>
      <c r="Q2664" s="368"/>
      <c r="R2664" s="351">
        <f t="shared" si="146"/>
        <v>95.046350464800014</v>
      </c>
      <c r="S2664" s="341"/>
      <c r="T2664" s="16"/>
      <c r="U2664" s="337"/>
      <c r="V2664" s="16"/>
    </row>
    <row r="2665" spans="4:22" ht="21">
      <c r="D2665" s="338"/>
      <c r="E2665" s="338"/>
      <c r="F2665" s="338"/>
      <c r="G2665" s="344">
        <v>1.04</v>
      </c>
      <c r="H2665" s="347">
        <f t="shared" si="141"/>
        <v>54.070027065600009</v>
      </c>
      <c r="I2665" s="368"/>
      <c r="J2665" s="348">
        <f t="shared" si="142"/>
        <v>18.64972138848</v>
      </c>
      <c r="K2665" s="368"/>
      <c r="L2665" s="352">
        <f t="shared" si="143"/>
        <v>15.708516183360004</v>
      </c>
      <c r="M2665" s="368"/>
      <c r="N2665" s="349">
        <f t="shared" si="144"/>
        <v>12.275488942080001</v>
      </c>
      <c r="O2665" s="368"/>
      <c r="P2665" s="350">
        <f t="shared" si="145"/>
        <v>171.97964871360003</v>
      </c>
      <c r="Q2665" s="368"/>
      <c r="R2665" s="351">
        <f t="shared" si="146"/>
        <v>95.969130566400011</v>
      </c>
      <c r="S2665" s="341"/>
      <c r="T2665" s="16"/>
      <c r="U2665" s="337"/>
      <c r="V2665" s="16"/>
    </row>
    <row r="2666" spans="4:22" ht="21">
      <c r="D2666" s="338"/>
      <c r="E2666" s="338"/>
      <c r="F2666" s="338"/>
      <c r="G2666" s="344">
        <v>1.05</v>
      </c>
      <c r="H2666" s="347">
        <f t="shared" si="141"/>
        <v>54.589931172000007</v>
      </c>
      <c r="I2666" s="368"/>
      <c r="J2666" s="348">
        <f t="shared" si="142"/>
        <v>18.8290456326</v>
      </c>
      <c r="K2666" s="368"/>
      <c r="L2666" s="352">
        <f t="shared" si="143"/>
        <v>15.859559608200005</v>
      </c>
      <c r="M2666" s="368"/>
      <c r="N2666" s="349">
        <f t="shared" si="144"/>
        <v>12.3935224896</v>
      </c>
      <c r="O2666" s="368"/>
      <c r="P2666" s="350">
        <f t="shared" si="145"/>
        <v>173.63329918200003</v>
      </c>
      <c r="Q2666" s="368"/>
      <c r="R2666" s="351">
        <f t="shared" si="146"/>
        <v>96.891910668000008</v>
      </c>
      <c r="S2666" s="341"/>
      <c r="T2666" s="16"/>
      <c r="U2666" s="337"/>
      <c r="V2666" s="16"/>
    </row>
    <row r="2667" spans="4:22" ht="21">
      <c r="D2667" s="338"/>
      <c r="E2667" s="338"/>
      <c r="F2667" s="338"/>
      <c r="G2667" s="344">
        <v>1.06</v>
      </c>
      <c r="H2667" s="347">
        <f t="shared" si="141"/>
        <v>55.109835278400013</v>
      </c>
      <c r="I2667" s="368"/>
      <c r="J2667" s="348">
        <f t="shared" si="142"/>
        <v>19.00836987672</v>
      </c>
      <c r="K2667" s="368"/>
      <c r="L2667" s="352">
        <f t="shared" si="143"/>
        <v>16.010603033040006</v>
      </c>
      <c r="M2667" s="368"/>
      <c r="N2667" s="349">
        <f t="shared" si="144"/>
        <v>12.511556037120002</v>
      </c>
      <c r="O2667" s="368"/>
      <c r="P2667" s="350">
        <f t="shared" si="145"/>
        <v>175.28694965040003</v>
      </c>
      <c r="Q2667" s="368"/>
      <c r="R2667" s="351">
        <f t="shared" si="146"/>
        <v>97.81469076960002</v>
      </c>
      <c r="S2667" s="341"/>
      <c r="T2667" s="16"/>
      <c r="U2667" s="337"/>
      <c r="V2667" s="16"/>
    </row>
    <row r="2668" spans="4:22" ht="21">
      <c r="D2668" s="338"/>
      <c r="E2668" s="338"/>
      <c r="F2668" s="338"/>
      <c r="G2668" s="344">
        <v>1.07</v>
      </c>
      <c r="H2668" s="347">
        <f t="shared" si="141"/>
        <v>55.629739384800011</v>
      </c>
      <c r="I2668" s="368"/>
      <c r="J2668" s="348">
        <f t="shared" si="142"/>
        <v>19.18769412084</v>
      </c>
      <c r="K2668" s="368"/>
      <c r="L2668" s="352">
        <f t="shared" si="143"/>
        <v>16.161646457880003</v>
      </c>
      <c r="M2668" s="368"/>
      <c r="N2668" s="349">
        <f t="shared" si="144"/>
        <v>12.629589584640001</v>
      </c>
      <c r="O2668" s="368"/>
      <c r="P2668" s="350">
        <f t="shared" si="145"/>
        <v>176.94060011880003</v>
      </c>
      <c r="Q2668" s="368"/>
      <c r="R2668" s="351">
        <f t="shared" si="146"/>
        <v>98.737470871200017</v>
      </c>
      <c r="S2668" s="341"/>
      <c r="T2668" s="16"/>
      <c r="U2668" s="337"/>
      <c r="V2668" s="16"/>
    </row>
    <row r="2669" spans="4:22" ht="21">
      <c r="D2669" s="338"/>
      <c r="E2669" s="338"/>
      <c r="F2669" s="338"/>
      <c r="G2669" s="344">
        <v>1.08</v>
      </c>
      <c r="H2669" s="347">
        <f t="shared" si="141"/>
        <v>56.14964349120001</v>
      </c>
      <c r="I2669" s="368"/>
      <c r="J2669" s="348">
        <f t="shared" si="142"/>
        <v>19.36701836496</v>
      </c>
      <c r="K2669" s="368"/>
      <c r="L2669" s="352">
        <f t="shared" si="143"/>
        <v>16.312689882720004</v>
      </c>
      <c r="M2669" s="368"/>
      <c r="N2669" s="349">
        <f t="shared" si="144"/>
        <v>12.747623132160001</v>
      </c>
      <c r="O2669" s="368"/>
      <c r="P2669" s="350">
        <f t="shared" si="145"/>
        <v>178.59425058720004</v>
      </c>
      <c r="Q2669" s="368"/>
      <c r="R2669" s="351">
        <f t="shared" si="146"/>
        <v>99.660250972800014</v>
      </c>
      <c r="S2669" s="341"/>
      <c r="T2669" s="16"/>
      <c r="U2669" s="337"/>
      <c r="V2669" s="16"/>
    </row>
    <row r="2670" spans="4:22" ht="21">
      <c r="D2670" s="338"/>
      <c r="E2670" s="338"/>
      <c r="F2670" s="338"/>
      <c r="G2670" s="344">
        <v>1.0900000000000001</v>
      </c>
      <c r="H2670" s="347">
        <f t="shared" si="141"/>
        <v>56.669547597600015</v>
      </c>
      <c r="I2670" s="368"/>
      <c r="J2670" s="348">
        <f t="shared" si="142"/>
        <v>19.54634260908</v>
      </c>
      <c r="K2670" s="368"/>
      <c r="L2670" s="352">
        <f t="shared" si="143"/>
        <v>16.463733307560005</v>
      </c>
      <c r="M2670" s="368"/>
      <c r="N2670" s="349">
        <f t="shared" si="144"/>
        <v>12.865656679680002</v>
      </c>
      <c r="O2670" s="368"/>
      <c r="P2670" s="350">
        <f t="shared" si="145"/>
        <v>180.24790105560004</v>
      </c>
      <c r="Q2670" s="368"/>
      <c r="R2670" s="351">
        <f t="shared" si="146"/>
        <v>100.58303107440001</v>
      </c>
      <c r="S2670" s="341"/>
      <c r="T2670" s="16"/>
      <c r="U2670" s="337"/>
      <c r="V2670" s="16"/>
    </row>
    <row r="2671" spans="4:22" ht="21">
      <c r="D2671" s="338"/>
      <c r="E2671" s="338"/>
      <c r="F2671" s="338"/>
      <c r="G2671" s="344">
        <v>1.1000000000000001</v>
      </c>
      <c r="H2671" s="347">
        <f t="shared" si="141"/>
        <v>57.189451704000014</v>
      </c>
      <c r="I2671" s="368"/>
      <c r="J2671" s="348">
        <f t="shared" si="142"/>
        <v>19.7256668532</v>
      </c>
      <c r="K2671" s="368"/>
      <c r="L2671" s="352">
        <f t="shared" si="143"/>
        <v>16.614776732400006</v>
      </c>
      <c r="M2671" s="368"/>
      <c r="N2671" s="349">
        <f t="shared" si="144"/>
        <v>12.983690227200002</v>
      </c>
      <c r="O2671" s="368"/>
      <c r="P2671" s="350">
        <f t="shared" si="145"/>
        <v>181.90155152400004</v>
      </c>
      <c r="Q2671" s="368"/>
      <c r="R2671" s="351">
        <f t="shared" si="146"/>
        <v>101.50581117600002</v>
      </c>
      <c r="S2671" s="341"/>
      <c r="T2671" s="16"/>
      <c r="U2671" s="337"/>
      <c r="V2671" s="16"/>
    </row>
    <row r="2672" spans="4:22">
      <c r="D2672" s="338"/>
      <c r="E2672" s="338"/>
      <c r="F2672" s="338"/>
      <c r="G2672" s="16"/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</row>
    <row r="2673" spans="4:22">
      <c r="D2673" s="338"/>
      <c r="E2673" s="338"/>
      <c r="F2673" s="338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</row>
    <row r="2674" spans="4:22">
      <c r="D2674" s="338"/>
      <c r="E2674" s="338"/>
      <c r="F2674" s="338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</row>
    <row r="2677" spans="4:22" ht="15" thickBot="1">
      <c r="D2677" s="16"/>
      <c r="E2677" s="16"/>
      <c r="F2677" s="16"/>
      <c r="G2677" s="16"/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  <c r="S2677" s="16"/>
      <c r="T2677" s="229"/>
      <c r="U2677" s="16"/>
      <c r="V2677" s="16"/>
    </row>
    <row r="2678" spans="4:22">
      <c r="D2678" s="16"/>
      <c r="E2678" s="84"/>
      <c r="F2678" s="85"/>
      <c r="G2678" s="197"/>
      <c r="H2678" s="85"/>
      <c r="I2678" s="197"/>
      <c r="J2678" s="85"/>
      <c r="K2678" s="197"/>
      <c r="L2678" s="85"/>
      <c r="M2678" s="197"/>
      <c r="N2678" s="85"/>
      <c r="O2678" s="197"/>
      <c r="P2678" s="85"/>
      <c r="Q2678" s="197"/>
      <c r="R2678" s="85"/>
      <c r="S2678" s="85"/>
      <c r="T2678" s="85"/>
      <c r="U2678" s="106"/>
      <c r="V2678" s="16"/>
    </row>
    <row r="2679" spans="4:22" ht="15" thickBot="1">
      <c r="D2679" s="16"/>
      <c r="E2679" s="86"/>
      <c r="F2679" s="1"/>
      <c r="H2679" s="1"/>
      <c r="J2679" s="1"/>
      <c r="L2679" s="1"/>
      <c r="N2679" s="1"/>
      <c r="P2679" s="1"/>
      <c r="R2679" s="1"/>
      <c r="T2679" s="1"/>
      <c r="U2679" s="107"/>
      <c r="V2679" s="16"/>
    </row>
    <row r="2680" spans="4:22" ht="35.4" thickBot="1">
      <c r="D2680" s="16"/>
      <c r="E2680" s="86"/>
      <c r="F2680" s="1"/>
      <c r="H2680" s="393" t="s">
        <v>49</v>
      </c>
      <c r="I2680" s="394"/>
      <c r="J2680" s="394"/>
      <c r="K2680" s="394"/>
      <c r="L2680" s="394"/>
      <c r="M2680" s="394"/>
      <c r="N2680" s="394"/>
      <c r="O2680" s="394"/>
      <c r="P2680" s="394"/>
      <c r="Q2680" s="394"/>
      <c r="R2680" s="394"/>
      <c r="S2680" s="394"/>
      <c r="T2680" s="395"/>
      <c r="U2680" s="107"/>
      <c r="V2680" s="16"/>
    </row>
    <row r="2681" spans="4:22">
      <c r="D2681" s="16"/>
      <c r="E2681" s="86"/>
      <c r="F2681" s="1"/>
      <c r="H2681" s="1"/>
      <c r="J2681" s="1"/>
      <c r="L2681" s="1"/>
      <c r="N2681" s="1"/>
      <c r="P2681" s="1"/>
      <c r="R2681" s="1"/>
      <c r="T2681" s="1"/>
      <c r="U2681" s="107"/>
      <c r="V2681" s="16"/>
    </row>
    <row r="2682" spans="4:22">
      <c r="D2682" s="16"/>
      <c r="E2682" s="86"/>
      <c r="F2682" s="253" t="s">
        <v>10</v>
      </c>
      <c r="G2682" s="194"/>
      <c r="H2682" s="239" t="s">
        <v>3</v>
      </c>
      <c r="I2682" s="179"/>
      <c r="J2682" s="94" t="s">
        <v>11</v>
      </c>
      <c r="K2682" s="179"/>
      <c r="L2682" s="31" t="s">
        <v>12</v>
      </c>
      <c r="M2682" s="179"/>
      <c r="N2682" s="32" t="s">
        <v>13</v>
      </c>
      <c r="O2682" s="179"/>
      <c r="P2682" s="238" t="s">
        <v>14</v>
      </c>
      <c r="Q2682" s="179"/>
      <c r="R2682" s="99" t="s">
        <v>15</v>
      </c>
      <c r="S2682" s="29"/>
      <c r="T2682" s="56" t="s">
        <v>16</v>
      </c>
      <c r="U2682" s="107"/>
      <c r="V2682" s="16"/>
    </row>
    <row r="2683" spans="4:22">
      <c r="D2683" s="16"/>
      <c r="E2683" s="86"/>
      <c r="F2683" s="252">
        <v>45635</v>
      </c>
      <c r="G2683" s="244"/>
      <c r="H2683" s="297">
        <v>9104</v>
      </c>
      <c r="I2683" s="246"/>
      <c r="J2683" s="297">
        <v>3110.5</v>
      </c>
      <c r="K2683" s="246"/>
      <c r="L2683" s="297">
        <v>2556</v>
      </c>
      <c r="M2683" s="246"/>
      <c r="N2683" s="297">
        <v>2063</v>
      </c>
      <c r="O2683" s="246"/>
      <c r="P2683" s="297">
        <v>29050</v>
      </c>
      <c r="Q2683" s="246"/>
      <c r="R2683" s="297">
        <v>15710</v>
      </c>
      <c r="S2683" s="298"/>
      <c r="T2683" s="326">
        <v>6.0293000000000001</v>
      </c>
      <c r="U2683" s="107"/>
      <c r="V2683" s="16"/>
    </row>
    <row r="2684" spans="4:22">
      <c r="D2684" s="16"/>
      <c r="E2684" s="86"/>
      <c r="F2684" s="250">
        <f>F2683+1</f>
        <v>45636</v>
      </c>
      <c r="G2684" s="244"/>
      <c r="H2684" s="297">
        <v>9067</v>
      </c>
      <c r="I2684" s="246"/>
      <c r="J2684" s="297">
        <v>3105.5</v>
      </c>
      <c r="K2684" s="246"/>
      <c r="L2684" s="297">
        <v>2553</v>
      </c>
      <c r="M2684" s="246"/>
      <c r="N2684" s="297">
        <v>2037</v>
      </c>
      <c r="O2684" s="246"/>
      <c r="P2684" s="297">
        <v>29600</v>
      </c>
      <c r="Q2684" s="246"/>
      <c r="R2684" s="297">
        <v>15535</v>
      </c>
      <c r="S2684" s="246"/>
      <c r="T2684" s="325">
        <v>6.0570000000000004</v>
      </c>
      <c r="U2684" s="107"/>
      <c r="V2684" s="16"/>
    </row>
    <row r="2685" spans="4:22">
      <c r="D2685" s="16"/>
      <c r="E2685" s="86"/>
      <c r="F2685" s="250">
        <f>F2684+1</f>
        <v>45637</v>
      </c>
      <c r="G2685" s="244"/>
      <c r="H2685" s="248">
        <v>9077</v>
      </c>
      <c r="I2685" s="246"/>
      <c r="J2685" s="248">
        <v>3092.5</v>
      </c>
      <c r="K2685" s="246"/>
      <c r="L2685" s="248">
        <v>2556</v>
      </c>
      <c r="M2685" s="246"/>
      <c r="N2685" s="248">
        <v>2037</v>
      </c>
      <c r="O2685" s="246"/>
      <c r="P2685" s="248">
        <v>29625</v>
      </c>
      <c r="Q2685" s="246"/>
      <c r="R2685" s="248">
        <v>15580</v>
      </c>
      <c r="S2685" s="246"/>
      <c r="T2685" s="325">
        <v>6.0529000000000002</v>
      </c>
      <c r="U2685" s="107"/>
      <c r="V2685" s="16"/>
    </row>
    <row r="2686" spans="4:22">
      <c r="D2686" s="16"/>
      <c r="E2686" s="86"/>
      <c r="F2686" s="250">
        <f>F2685+1</f>
        <v>45638</v>
      </c>
      <c r="G2686" s="195"/>
      <c r="H2686" s="248">
        <v>9038.5</v>
      </c>
      <c r="I2686" s="246"/>
      <c r="J2686" s="248">
        <v>3061</v>
      </c>
      <c r="K2686" s="246"/>
      <c r="L2686" s="248">
        <v>2555</v>
      </c>
      <c r="M2686" s="246"/>
      <c r="N2686" s="248">
        <v>1990</v>
      </c>
      <c r="O2686" s="246"/>
      <c r="P2686" s="248">
        <v>29550</v>
      </c>
      <c r="Q2686" s="246"/>
      <c r="R2686" s="248">
        <v>15980</v>
      </c>
      <c r="S2686" s="246"/>
      <c r="T2686" s="325">
        <v>6.032</v>
      </c>
      <c r="U2686" s="107"/>
      <c r="V2686" s="16"/>
    </row>
    <row r="2687" spans="4:22">
      <c r="D2687" s="16"/>
      <c r="E2687" s="86"/>
      <c r="F2687" s="251">
        <f>F2686+1</f>
        <v>45639</v>
      </c>
      <c r="G2687" s="195"/>
      <c r="H2687" s="297">
        <v>8989</v>
      </c>
      <c r="I2687" s="246"/>
      <c r="J2687" s="297">
        <v>3083</v>
      </c>
      <c r="K2687" s="246"/>
      <c r="L2687" s="297">
        <v>2567.5</v>
      </c>
      <c r="M2687" s="246"/>
      <c r="N2687" s="297">
        <v>1976</v>
      </c>
      <c r="O2687" s="246"/>
      <c r="P2687" s="297">
        <v>29305</v>
      </c>
      <c r="Q2687" s="246"/>
      <c r="R2687" s="297">
        <v>15810</v>
      </c>
      <c r="S2687" s="298"/>
      <c r="T2687" s="326">
        <v>5.9408000000000003</v>
      </c>
      <c r="U2687" s="107"/>
      <c r="V2687" s="16"/>
    </row>
    <row r="2688" spans="4:22">
      <c r="D2688" s="16"/>
      <c r="E2688" s="86"/>
      <c r="F2688" s="1"/>
      <c r="H2688" s="353"/>
      <c r="J2688" s="353"/>
      <c r="L2688" s="353"/>
      <c r="N2688" s="353"/>
      <c r="P2688" s="353"/>
      <c r="R2688" s="353"/>
      <c r="S2688" s="268"/>
      <c r="T2688" s="362"/>
      <c r="U2688" s="107"/>
      <c r="V2688" s="16"/>
    </row>
    <row r="2689" spans="4:22">
      <c r="D2689" s="16"/>
      <c r="E2689" s="86"/>
      <c r="F2689" s="236" t="s">
        <v>17</v>
      </c>
      <c r="G2689" s="263"/>
      <c r="H2689" s="331">
        <f>AVERAGE(H2683:H2687)</f>
        <v>9055.1</v>
      </c>
      <c r="I2689" s="332"/>
      <c r="J2689" s="331">
        <f>AVERAGE(J2683:J2687)</f>
        <v>3090.5</v>
      </c>
      <c r="K2689" s="332"/>
      <c r="L2689" s="331">
        <f>AVERAGE(L2683:L2687)</f>
        <v>2557.5</v>
      </c>
      <c r="M2689" s="332"/>
      <c r="N2689" s="331">
        <f>AVERAGE(N2683:N2687)</f>
        <v>2020.6</v>
      </c>
      <c r="O2689" s="332"/>
      <c r="P2689" s="331">
        <f>AVERAGE(P2683:P2687)</f>
        <v>29426</v>
      </c>
      <c r="Q2689" s="332"/>
      <c r="R2689" s="331">
        <f>AVERAGE(R2683:R2687)</f>
        <v>15723</v>
      </c>
      <c r="S2689" s="333"/>
      <c r="T2689" s="334">
        <f>AVERAGE(T2683:T2687)</f>
        <v>6.0224000000000002</v>
      </c>
      <c r="U2689" s="107"/>
      <c r="V2689" s="16"/>
    </row>
    <row r="2690" spans="4:22">
      <c r="D2690" s="16"/>
      <c r="E2690" s="86"/>
      <c r="F2690" s="21"/>
      <c r="G2690" s="194"/>
      <c r="H2690" s="354"/>
      <c r="I2690" s="214"/>
      <c r="J2690" s="354"/>
      <c r="K2690" s="214"/>
      <c r="L2690" s="354"/>
      <c r="M2690" s="214"/>
      <c r="N2690" s="354"/>
      <c r="O2690" s="214"/>
      <c r="P2690" s="354"/>
      <c r="Q2690" s="214"/>
      <c r="R2690" s="354"/>
      <c r="S2690" s="269"/>
      <c r="T2690" s="355"/>
      <c r="U2690" s="107"/>
      <c r="V2690" s="16"/>
    </row>
    <row r="2691" spans="4:22" ht="15.6">
      <c r="D2691" s="16"/>
      <c r="E2691" s="86"/>
      <c r="F2691" s="237" t="s">
        <v>18</v>
      </c>
      <c r="G2691" s="202"/>
      <c r="H2691" s="235">
        <f>H2689*$T$2689*0.001</f>
        <v>54.533434240000005</v>
      </c>
      <c r="I2691" s="216"/>
      <c r="J2691" s="235">
        <f>J2689*$T$2689*0.001</f>
        <v>18.612227200000003</v>
      </c>
      <c r="K2691" s="216"/>
      <c r="L2691" s="235">
        <f>L2689*$T$2689*0.001</f>
        <v>15.402288</v>
      </c>
      <c r="M2691" s="216"/>
      <c r="N2691" s="235">
        <f>N2689*$T$2689*0.001</f>
        <v>12.168861440000001</v>
      </c>
      <c r="O2691" s="216"/>
      <c r="P2691" s="235">
        <f>P2689*$T$2689*0.001</f>
        <v>177.21514240000002</v>
      </c>
      <c r="Q2691" s="216"/>
      <c r="R2691" s="235">
        <f>R2689*$T$2689*0.001</f>
        <v>94.690195200000005</v>
      </c>
      <c r="S2691" s="269"/>
      <c r="T2691" s="363"/>
      <c r="U2691" s="107"/>
      <c r="V2691" s="16"/>
    </row>
    <row r="2692" spans="4:22">
      <c r="D2692" s="16"/>
      <c r="E2692" s="86"/>
      <c r="F2692" s="21"/>
      <c r="G2692" s="312"/>
      <c r="H2692" s="355"/>
      <c r="I2692" s="264"/>
      <c r="J2692" s="355"/>
      <c r="K2692" s="264"/>
      <c r="L2692" s="355"/>
      <c r="M2692" s="264"/>
      <c r="N2692" s="355"/>
      <c r="O2692" s="264"/>
      <c r="P2692" s="355"/>
      <c r="Q2692" s="264"/>
      <c r="R2692" s="355"/>
      <c r="S2692" s="269"/>
      <c r="T2692" s="364"/>
      <c r="U2692" s="107"/>
      <c r="V2692" s="16"/>
    </row>
    <row r="2693" spans="4:22">
      <c r="D2693" s="16"/>
      <c r="E2693" s="86"/>
      <c r="F2693" s="256" t="s">
        <v>19</v>
      </c>
      <c r="G2693" s="311"/>
      <c r="H2693" s="257">
        <f>H2627</f>
        <v>54.136958480000004</v>
      </c>
      <c r="I2693" s="265"/>
      <c r="J2693" s="257">
        <f>J2627</f>
        <v>18.625072660000001</v>
      </c>
      <c r="K2693" s="265"/>
      <c r="L2693" s="257">
        <f>L2627</f>
        <v>15.598989600000001</v>
      </c>
      <c r="M2693" s="265"/>
      <c r="N2693" s="257">
        <f>N2627</f>
        <v>12.4096613</v>
      </c>
      <c r="O2693" s="265"/>
      <c r="P2693" s="257">
        <f>P2627</f>
        <v>173.00367768000001</v>
      </c>
      <c r="Q2693" s="265"/>
      <c r="R2693" s="257">
        <f>R2627</f>
        <v>95.045006400000005</v>
      </c>
      <c r="S2693" s="361">
        <f>U2654</f>
        <v>0</v>
      </c>
      <c r="T2693" s="257">
        <f>T2625</f>
        <v>6.0461200000000002</v>
      </c>
      <c r="U2693" s="107"/>
      <c r="V2693" s="16"/>
    </row>
    <row r="2694" spans="4:22" ht="15" thickBot="1">
      <c r="D2694" s="16"/>
      <c r="E2694" s="86"/>
      <c r="F2694" s="21"/>
      <c r="G2694" s="194"/>
      <c r="H2694" s="355"/>
      <c r="I2694" s="264"/>
      <c r="J2694" s="355"/>
      <c r="K2694" s="264"/>
      <c r="L2694" s="355"/>
      <c r="M2694" s="264"/>
      <c r="N2694" s="355"/>
      <c r="O2694" s="264"/>
      <c r="P2694" s="355"/>
      <c r="Q2694" s="264"/>
      <c r="R2694" s="355"/>
      <c r="S2694" s="270"/>
      <c r="T2694" s="355"/>
      <c r="U2694" s="107"/>
      <c r="V2694" s="16"/>
    </row>
    <row r="2695" spans="4:22" ht="15" thickBot="1">
      <c r="D2695" s="16"/>
      <c r="E2695" s="86"/>
      <c r="F2695" s="259" t="s">
        <v>44</v>
      </c>
      <c r="G2695" s="194"/>
      <c r="H2695" s="356">
        <f>(H2627-H2629)/H2629</f>
        <v>4.1287379991349814E-2</v>
      </c>
      <c r="I2695" s="321"/>
      <c r="J2695" s="356">
        <f>(J2627-J2629)/J2629</f>
        <v>3.8625465920631208E-2</v>
      </c>
      <c r="K2695" s="321"/>
      <c r="L2695" s="356">
        <f>(L2627-L2629)/L2629</f>
        <v>3.2748669233631074E-2</v>
      </c>
      <c r="M2695" s="321"/>
      <c r="N2695" s="356">
        <f>(N2627-N2629)/N2629</f>
        <v>5.1367307069819665E-2</v>
      </c>
      <c r="O2695" s="321"/>
      <c r="P2695" s="356">
        <f>(P2627-P2629)/P2629</f>
        <v>4.6192535762353666E-2</v>
      </c>
      <c r="Q2695" s="321"/>
      <c r="R2695" s="356">
        <f>(R2627-R2629)/R2629</f>
        <v>2.9985434614404099E-2</v>
      </c>
      <c r="S2695" s="322"/>
      <c r="T2695" s="356">
        <f>(T2625-T2629)/T2629</f>
        <v>3.4309800942937785E-2</v>
      </c>
      <c r="U2695" s="107"/>
      <c r="V2695" s="16"/>
    </row>
    <row r="2696" spans="4:22" ht="15" thickBot="1">
      <c r="D2696" s="16"/>
      <c r="E2696" s="86"/>
      <c r="F2696" s="29"/>
      <c r="G2696" s="179"/>
      <c r="H2696" s="357"/>
      <c r="I2696" s="217"/>
      <c r="J2696" s="357"/>
      <c r="K2696" s="217"/>
      <c r="L2696" s="357"/>
      <c r="M2696" s="217"/>
      <c r="N2696" s="357"/>
      <c r="O2696" s="217"/>
      <c r="P2696" s="357"/>
      <c r="Q2696" s="217"/>
      <c r="R2696" s="357"/>
      <c r="S2696" s="271"/>
      <c r="T2696" s="357"/>
      <c r="U2696" s="107"/>
      <c r="V2696" s="16"/>
    </row>
    <row r="2697" spans="4:22" ht="15" thickBot="1">
      <c r="D2697" s="16"/>
      <c r="E2697" s="86"/>
      <c r="F2697" s="176" t="s">
        <v>26</v>
      </c>
      <c r="G2697" s="179"/>
      <c r="H2697" s="358">
        <f>(H2691-H2693)/H2693</f>
        <v>7.3235691684909237E-3</v>
      </c>
      <c r="I2697" s="188"/>
      <c r="J2697" s="358">
        <f>(J2691-J2693)/J2693</f>
        <v>-6.8968643690636982E-4</v>
      </c>
      <c r="K2697" s="188"/>
      <c r="L2697" s="358">
        <f>(L2691-L2693)/L2693</f>
        <v>-1.2609893656189168E-2</v>
      </c>
      <c r="M2697" s="188"/>
      <c r="N2697" s="358">
        <f>(N2691-N2693)/N2693</f>
        <v>-1.9404224996857827E-2</v>
      </c>
      <c r="O2697" s="188"/>
      <c r="P2697" s="358">
        <f>(P2691-P2693)/P2693</f>
        <v>2.43432092107882E-2</v>
      </c>
      <c r="Q2697" s="188"/>
      <c r="R2697" s="358">
        <f>(R2691-R2693)/R2693</f>
        <v>-3.733086181369338E-3</v>
      </c>
      <c r="S2697" s="272"/>
      <c r="T2697" s="358">
        <f>(T2689-T2693)/T2693</f>
        <v>-3.923177178091067E-3</v>
      </c>
      <c r="U2697" s="107"/>
      <c r="V2697" s="16"/>
    </row>
    <row r="2698" spans="4:22" ht="15" thickBot="1">
      <c r="D2698" s="16"/>
      <c r="E2698" s="86"/>
      <c r="F2698" s="1"/>
      <c r="H2698" s="359"/>
      <c r="I2698" s="215"/>
      <c r="J2698" s="359"/>
      <c r="K2698" s="215"/>
      <c r="L2698" s="359"/>
      <c r="M2698" s="215"/>
      <c r="N2698" s="359"/>
      <c r="O2698" s="215"/>
      <c r="P2698" s="359"/>
      <c r="Q2698" s="215"/>
      <c r="R2698" s="359"/>
      <c r="S2698" s="271"/>
      <c r="T2698" s="359"/>
      <c r="U2698" s="107"/>
      <c r="V2698" s="16"/>
    </row>
    <row r="2699" spans="4:22" ht="21.6" thickBot="1">
      <c r="D2699" s="230"/>
      <c r="E2699" s="183"/>
      <c r="F2699" s="184" t="s">
        <v>40</v>
      </c>
      <c r="G2699" s="182"/>
      <c r="H2699" s="360">
        <f>H2691-H2693</f>
        <v>0.39647576000000129</v>
      </c>
      <c r="I2699" s="306"/>
      <c r="J2699" s="360">
        <f>J2691-J2693</f>
        <v>-1.2845459999997644E-2</v>
      </c>
      <c r="K2699" s="306"/>
      <c r="L2699" s="360">
        <f>L2691-L2693</f>
        <v>-0.19670160000000081</v>
      </c>
      <c r="M2699" s="306"/>
      <c r="N2699" s="360">
        <f>N2691-N2693</f>
        <v>-0.2407998599999992</v>
      </c>
      <c r="O2699" s="306"/>
      <c r="P2699" s="360">
        <f>P2691-P2693</f>
        <v>4.2114647200000093</v>
      </c>
      <c r="Q2699" s="306"/>
      <c r="R2699" s="360">
        <f>R2691-R2693</f>
        <v>-0.35481120000000033</v>
      </c>
      <c r="S2699" s="307"/>
      <c r="T2699" s="360">
        <f>T2689-T2693</f>
        <v>-2.3719999999999963E-2</v>
      </c>
      <c r="U2699" s="186"/>
      <c r="V2699" s="230"/>
    </row>
    <row r="2700" spans="4:22">
      <c r="D2700" s="16"/>
      <c r="E2700" s="86"/>
      <c r="F2700" s="179"/>
      <c r="H2700" s="180"/>
      <c r="I2700" s="180"/>
      <c r="J2700" s="180"/>
      <c r="K2700" s="180"/>
      <c r="L2700" s="180"/>
      <c r="M2700" s="180"/>
      <c r="N2700" s="180"/>
      <c r="O2700" s="180"/>
      <c r="P2700" s="180"/>
      <c r="Q2700" s="180"/>
      <c r="R2700" s="180"/>
      <c r="S2700" s="274"/>
      <c r="T2700" s="180"/>
      <c r="U2700" s="107"/>
      <c r="V2700" s="16"/>
    </row>
    <row r="2701" spans="4:22">
      <c r="D2701" s="16"/>
      <c r="E2701" s="86"/>
      <c r="F2701" s="29"/>
      <c r="H2701" s="323"/>
      <c r="I2701" s="180"/>
      <c r="J2701" s="159"/>
      <c r="K2701" s="180"/>
      <c r="L2701" s="159"/>
      <c r="M2701" s="180"/>
      <c r="N2701" s="159"/>
      <c r="O2701" s="180">
        <f>L2701+N2701</f>
        <v>0</v>
      </c>
      <c r="P2701" s="159"/>
      <c r="Q2701" s="180"/>
      <c r="R2701" s="159"/>
      <c r="S2701" s="159"/>
      <c r="T2701" s="159"/>
      <c r="U2701" s="107"/>
      <c r="V2701" s="16"/>
    </row>
    <row r="2702" spans="4:22" ht="18">
      <c r="D2702" s="16"/>
      <c r="E2702" s="134"/>
      <c r="F2702" s="275" t="s">
        <v>36</v>
      </c>
      <c r="G2702" s="276"/>
      <c r="H2702" s="384">
        <f>AVERAGE(H2683:H2688,H2619:H2623)</f>
        <v>9004.5499999999993</v>
      </c>
      <c r="I2702" s="384"/>
      <c r="J2702" s="384">
        <f>AVERAGE(J2683:J2688,J2619:J2623)</f>
        <v>3085.5</v>
      </c>
      <c r="K2702" s="384"/>
      <c r="L2702" s="384">
        <f>AVERAGE(L2683:L2688,L2619:L2623)</f>
        <v>2568.75</v>
      </c>
      <c r="M2702" s="384" t="e">
        <f>AVERAGE(O2647:O2651,M2683:M2687)</f>
        <v>#DIV/0!</v>
      </c>
      <c r="N2702" s="384">
        <f>AVERAGE(N2683:N2688,N2619:N2623)</f>
        <v>2036.55</v>
      </c>
      <c r="O2702" s="384" t="e">
        <f>AVERAGE(O2620:O2623,O2683:O2688)</f>
        <v>#DIV/0!</v>
      </c>
      <c r="P2702" s="384">
        <f>AVERAGE(P2683:P2688,P2619:P2623)</f>
        <v>29020</v>
      </c>
      <c r="Q2702" s="384" t="e">
        <f>AVERAGE(S2647:S2651,Q2683:Q2687)</f>
        <v>#DIV/0!</v>
      </c>
      <c r="R2702" s="384">
        <f>AVERAGE(R2683:R2688,R2619:R2623)</f>
        <v>15721.5</v>
      </c>
      <c r="S2702" s="387" t="e">
        <f>AVERAGE(U2647:U2651,S2683:S2687)</f>
        <v>#DIV/0!</v>
      </c>
      <c r="T2702" s="384">
        <f>AVERAGE(T2683:T2688,T2619:T2623)</f>
        <v>6.0342600000000006</v>
      </c>
      <c r="U2702" s="135"/>
      <c r="V2702" s="16"/>
    </row>
    <row r="2703" spans="4:22">
      <c r="D2703" s="16"/>
      <c r="E2703" s="1"/>
      <c r="F2703" s="1"/>
      <c r="H2703" s="329"/>
      <c r="I2703" s="139"/>
      <c r="J2703" s="329"/>
      <c r="K2703" s="139"/>
      <c r="L2703" s="329"/>
      <c r="M2703" s="139"/>
      <c r="N2703" s="329"/>
      <c r="O2703" s="139"/>
      <c r="P2703" s="329"/>
      <c r="Q2703" s="139"/>
      <c r="R2703" s="329"/>
      <c r="S2703" s="329"/>
      <c r="T2703" s="329"/>
      <c r="U2703" s="1"/>
      <c r="V2703" s="16"/>
    </row>
    <row r="2704" spans="4:22" ht="15" thickBot="1">
      <c r="D2704" s="16"/>
      <c r="T2704" s="174"/>
      <c r="V2704" s="16"/>
    </row>
    <row r="2705" spans="4:22" ht="15" thickBot="1">
      <c r="D2705" s="16"/>
      <c r="F2705" s="280" t="s">
        <v>42</v>
      </c>
      <c r="G2705" s="281"/>
      <c r="H2705" s="281" t="s">
        <v>3</v>
      </c>
      <c r="I2705" s="281"/>
      <c r="J2705" s="281" t="s">
        <v>11</v>
      </c>
      <c r="K2705" s="281"/>
      <c r="L2705" s="281" t="s">
        <v>12</v>
      </c>
      <c r="M2705" s="281"/>
      <c r="N2705" s="281" t="s">
        <v>13</v>
      </c>
      <c r="O2705" s="281"/>
      <c r="P2705" s="281" t="s">
        <v>14</v>
      </c>
      <c r="Q2705" s="281"/>
      <c r="R2705" s="281" t="s">
        <v>15</v>
      </c>
      <c r="S2705" s="281"/>
      <c r="T2705" s="282" t="s">
        <v>16</v>
      </c>
      <c r="V2705" s="16"/>
    </row>
    <row r="2706" spans="4:22">
      <c r="D2706" s="16"/>
      <c r="E2706" s="1"/>
      <c r="F2706" s="283" t="s">
        <v>19</v>
      </c>
      <c r="G2706" s="284"/>
      <c r="H2706" s="285">
        <f t="shared" ref="H2706:T2706" si="147">H2693</f>
        <v>54.136958480000004</v>
      </c>
      <c r="I2706" s="285">
        <f t="shared" si="147"/>
        <v>0</v>
      </c>
      <c r="J2706" s="285">
        <f t="shared" si="147"/>
        <v>18.625072660000001</v>
      </c>
      <c r="K2706" s="285">
        <f t="shared" si="147"/>
        <v>0</v>
      </c>
      <c r="L2706" s="285">
        <f t="shared" si="147"/>
        <v>15.598989600000001</v>
      </c>
      <c r="M2706" s="285">
        <f t="shared" si="147"/>
        <v>0</v>
      </c>
      <c r="N2706" s="285">
        <f t="shared" si="147"/>
        <v>12.4096613</v>
      </c>
      <c r="O2706" s="285">
        <f t="shared" si="147"/>
        <v>0</v>
      </c>
      <c r="P2706" s="285">
        <f t="shared" si="147"/>
        <v>173.00367768000001</v>
      </c>
      <c r="Q2706" s="285">
        <f t="shared" si="147"/>
        <v>0</v>
      </c>
      <c r="R2706" s="285">
        <f t="shared" si="147"/>
        <v>95.045006400000005</v>
      </c>
      <c r="S2706" s="285">
        <f t="shared" si="147"/>
        <v>0</v>
      </c>
      <c r="T2706" s="310">
        <f t="shared" si="147"/>
        <v>6.0461200000000002</v>
      </c>
      <c r="U2706" s="1"/>
      <c r="V2706" s="16"/>
    </row>
    <row r="2707" spans="4:22" ht="15.6">
      <c r="D2707" s="16"/>
      <c r="E2707" s="1"/>
      <c r="F2707" s="288" t="s">
        <v>41</v>
      </c>
      <c r="G2707" s="289"/>
      <c r="H2707" s="290">
        <f>H2691</f>
        <v>54.533434240000005</v>
      </c>
      <c r="I2707" s="290">
        <f t="shared" ref="I2707:S2707" si="148">I2691</f>
        <v>0</v>
      </c>
      <c r="J2707" s="290">
        <f t="shared" si="148"/>
        <v>18.612227200000003</v>
      </c>
      <c r="K2707" s="290">
        <f t="shared" si="148"/>
        <v>0</v>
      </c>
      <c r="L2707" s="290">
        <f t="shared" si="148"/>
        <v>15.402288</v>
      </c>
      <c r="M2707" s="290">
        <f t="shared" si="148"/>
        <v>0</v>
      </c>
      <c r="N2707" s="290">
        <f t="shared" si="148"/>
        <v>12.168861440000001</v>
      </c>
      <c r="O2707" s="290">
        <f t="shared" si="148"/>
        <v>0</v>
      </c>
      <c r="P2707" s="290">
        <f t="shared" si="148"/>
        <v>177.21514240000002</v>
      </c>
      <c r="Q2707" s="290">
        <f t="shared" si="148"/>
        <v>0</v>
      </c>
      <c r="R2707" s="290">
        <f t="shared" si="148"/>
        <v>94.690195200000005</v>
      </c>
      <c r="S2707" s="290">
        <f t="shared" si="148"/>
        <v>0</v>
      </c>
      <c r="T2707" s="309">
        <f>T2689</f>
        <v>6.0224000000000002</v>
      </c>
      <c r="U2707" s="1"/>
      <c r="V2707" s="16"/>
    </row>
    <row r="2708" spans="4:22" ht="21">
      <c r="D2708" s="16"/>
      <c r="F2708" s="201" t="s">
        <v>45</v>
      </c>
      <c r="G2708" s="201"/>
      <c r="H2708" s="385">
        <f>H2707-H2706</f>
        <v>0.39647576000000129</v>
      </c>
      <c r="I2708" s="187"/>
      <c r="J2708" s="385">
        <f>J2707-J2706</f>
        <v>-1.2845459999997644E-2</v>
      </c>
      <c r="K2708" s="385"/>
      <c r="L2708" s="385">
        <f>L2707-L2706</f>
        <v>-0.19670160000000081</v>
      </c>
      <c r="M2708" s="385"/>
      <c r="N2708" s="385">
        <f>N2707-N2706</f>
        <v>-0.2407998599999992</v>
      </c>
      <c r="O2708" s="385"/>
      <c r="P2708" s="385">
        <f>P2707-P2706</f>
        <v>4.2114647200000093</v>
      </c>
      <c r="Q2708" s="385"/>
      <c r="R2708" s="385">
        <f>R2707-R2706</f>
        <v>-0.35481120000000033</v>
      </c>
      <c r="S2708" s="385"/>
      <c r="T2708" s="385">
        <f>T2707-T2706</f>
        <v>-2.3719999999999963E-2</v>
      </c>
      <c r="V2708" s="16"/>
    </row>
    <row r="2709" spans="4:22" ht="21">
      <c r="D2709" s="16"/>
      <c r="F2709" s="201"/>
      <c r="G2709" s="201"/>
      <c r="H2709" s="187"/>
      <c r="I2709" s="187"/>
      <c r="J2709" s="187"/>
      <c r="K2709" s="187"/>
      <c r="L2709" s="187"/>
      <c r="M2709" s="187"/>
      <c r="N2709" s="187"/>
      <c r="O2709" s="187"/>
      <c r="P2709" s="187"/>
      <c r="Q2709" s="187"/>
      <c r="R2709" s="187"/>
      <c r="S2709" s="187"/>
      <c r="T2709" s="187"/>
      <c r="V2709" s="16"/>
    </row>
    <row r="2710" spans="4:22">
      <c r="D2710" s="16"/>
      <c r="E2710" s="16"/>
      <c r="F2710" s="231"/>
      <c r="G2710" s="231"/>
      <c r="H2710" s="231"/>
      <c r="I2710" s="231"/>
      <c r="J2710" s="231"/>
      <c r="K2710" s="231"/>
      <c r="L2710" s="231"/>
      <c r="M2710" s="231"/>
      <c r="N2710" s="231"/>
      <c r="O2710" s="231"/>
      <c r="P2710" s="231"/>
      <c r="Q2710" s="231"/>
      <c r="R2710" s="231"/>
      <c r="S2710" s="231"/>
      <c r="T2710" s="232"/>
      <c r="U2710" s="16"/>
      <c r="V2710" s="16"/>
    </row>
    <row r="2711" spans="4:22">
      <c r="D2711" s="335"/>
      <c r="E2711" s="335"/>
      <c r="F2711" s="339"/>
      <c r="G2711" s="339"/>
      <c r="H2711" s="339"/>
      <c r="I2711" s="339"/>
      <c r="J2711" s="339"/>
      <c r="K2711" s="339"/>
      <c r="L2711" s="339"/>
      <c r="M2711" s="339"/>
      <c r="N2711" s="339"/>
      <c r="O2711" s="339"/>
      <c r="P2711" s="339"/>
      <c r="Q2711" s="339"/>
      <c r="R2711" s="339"/>
      <c r="S2711" s="339"/>
      <c r="T2711" s="340"/>
      <c r="U2711" s="335"/>
      <c r="V2711" s="335"/>
    </row>
    <row r="2712" spans="4:22">
      <c r="D2712" s="335"/>
      <c r="E2712" s="335"/>
      <c r="F2712" s="335"/>
      <c r="G2712" s="512" t="s">
        <v>48</v>
      </c>
      <c r="H2712" s="512"/>
      <c r="I2712" s="512"/>
      <c r="J2712" s="512"/>
      <c r="K2712" s="512"/>
      <c r="L2712" s="512"/>
      <c r="M2712" s="512"/>
      <c r="N2712" s="512"/>
      <c r="O2712" s="512"/>
      <c r="P2712" s="512"/>
      <c r="Q2712" s="512"/>
      <c r="R2712" s="512"/>
      <c r="S2712" s="335"/>
      <c r="T2712" s="335"/>
      <c r="U2712" s="335"/>
      <c r="V2712" s="335"/>
    </row>
    <row r="2713" spans="4:22">
      <c r="D2713" s="335"/>
      <c r="E2713" s="335"/>
      <c r="F2713" s="335"/>
      <c r="G2713" s="512"/>
      <c r="H2713" s="512"/>
      <c r="I2713" s="512"/>
      <c r="J2713" s="512"/>
      <c r="K2713" s="512"/>
      <c r="L2713" s="512"/>
      <c r="M2713" s="512"/>
      <c r="N2713" s="512"/>
      <c r="O2713" s="512"/>
      <c r="P2713" s="512"/>
      <c r="Q2713" s="512"/>
      <c r="R2713" s="512"/>
      <c r="S2713" s="335"/>
      <c r="T2713" s="335"/>
      <c r="U2713" s="335"/>
      <c r="V2713" s="335"/>
    </row>
    <row r="2714" spans="4:22" ht="23.4">
      <c r="D2714" s="338"/>
      <c r="E2714" s="338"/>
      <c r="F2714" s="338"/>
      <c r="G2714" s="343" t="s">
        <v>46</v>
      </c>
      <c r="H2714" s="375" t="s">
        <v>3</v>
      </c>
      <c r="I2714" s="376"/>
      <c r="J2714" s="377" t="s">
        <v>11</v>
      </c>
      <c r="K2714" s="376"/>
      <c r="L2714" s="378" t="s">
        <v>12</v>
      </c>
      <c r="M2714" s="376"/>
      <c r="N2714" s="379" t="s">
        <v>13</v>
      </c>
      <c r="O2714" s="376"/>
      <c r="P2714" s="374" t="s">
        <v>14</v>
      </c>
      <c r="Q2714" s="376"/>
      <c r="R2714" s="380" t="s">
        <v>15</v>
      </c>
      <c r="S2714" s="367"/>
      <c r="T2714" s="16"/>
      <c r="U2714" s="336"/>
      <c r="V2714" s="16"/>
    </row>
    <row r="2715" spans="4:22" ht="21">
      <c r="D2715" s="338"/>
      <c r="E2715" s="338"/>
      <c r="F2715" s="338"/>
      <c r="G2715" s="344">
        <v>0.9</v>
      </c>
      <c r="H2715" s="347">
        <f>$H$2706*G2715</f>
        <v>48.723262632000008</v>
      </c>
      <c r="I2715" s="368"/>
      <c r="J2715" s="348">
        <f>$J$2706*G2715</f>
        <v>16.762565394000003</v>
      </c>
      <c r="K2715" s="368"/>
      <c r="L2715" s="352">
        <f>$L$2706*G2715</f>
        <v>14.039090640000001</v>
      </c>
      <c r="M2715" s="368"/>
      <c r="N2715" s="349">
        <f>$N$2706*G2715</f>
        <v>11.168695169999999</v>
      </c>
      <c r="O2715" s="368"/>
      <c r="P2715" s="350">
        <f>$P$2706*G2715</f>
        <v>155.70330991200001</v>
      </c>
      <c r="Q2715" s="368"/>
      <c r="R2715" s="351">
        <f>$R$2706*G2715</f>
        <v>85.540505760000002</v>
      </c>
      <c r="S2715" s="341"/>
      <c r="T2715" s="16"/>
      <c r="U2715" s="337"/>
      <c r="V2715" s="16"/>
    </row>
    <row r="2716" spans="4:22" ht="21">
      <c r="D2716" s="338"/>
      <c r="E2716" s="338"/>
      <c r="F2716" s="338"/>
      <c r="G2716" s="344">
        <v>0.91</v>
      </c>
      <c r="H2716" s="347">
        <f t="shared" ref="H2716:H2735" si="149">$H$2706*G2716</f>
        <v>49.264632216800003</v>
      </c>
      <c r="I2716" s="368"/>
      <c r="J2716" s="348">
        <f>$J$2706*G2716</f>
        <v>16.9488161206</v>
      </c>
      <c r="K2716" s="368"/>
      <c r="L2716" s="352">
        <f t="shared" ref="L2716:L2735" si="150">$L$2706*G2716</f>
        <v>14.195080536000001</v>
      </c>
      <c r="M2716" s="368"/>
      <c r="N2716" s="349">
        <f t="shared" ref="N2716:N2735" si="151">$N$2706*G2716</f>
        <v>11.292791783</v>
      </c>
      <c r="O2716" s="368"/>
      <c r="P2716" s="350">
        <f t="shared" ref="P2716:P2735" si="152">$P$2706*G2716</f>
        <v>157.43334668880001</v>
      </c>
      <c r="Q2716" s="368"/>
      <c r="R2716" s="351">
        <f t="shared" ref="R2716:R2735" si="153">$R$2706*G2716</f>
        <v>86.490955824000011</v>
      </c>
      <c r="S2716" s="341"/>
      <c r="T2716" s="16"/>
      <c r="U2716" s="337"/>
      <c r="V2716" s="16"/>
    </row>
    <row r="2717" spans="4:22" ht="21">
      <c r="D2717" s="338"/>
      <c r="E2717" s="338"/>
      <c r="F2717" s="338"/>
      <c r="G2717" s="344">
        <v>0.92</v>
      </c>
      <c r="H2717" s="347">
        <f t="shared" si="149"/>
        <v>49.806001801600004</v>
      </c>
      <c r="I2717" s="368"/>
      <c r="J2717" s="348">
        <f t="shared" ref="J2717:J2735" si="154">$J$2706*G2717</f>
        <v>17.135066847200001</v>
      </c>
      <c r="K2717" s="368"/>
      <c r="L2717" s="352">
        <f t="shared" si="150"/>
        <v>14.351070432000002</v>
      </c>
      <c r="M2717" s="368"/>
      <c r="N2717" s="349">
        <f t="shared" si="151"/>
        <v>11.416888396000001</v>
      </c>
      <c r="O2717" s="368"/>
      <c r="P2717" s="350">
        <f t="shared" si="152"/>
        <v>159.16338346560002</v>
      </c>
      <c r="Q2717" s="368"/>
      <c r="R2717" s="351">
        <f t="shared" si="153"/>
        <v>87.441405888000006</v>
      </c>
      <c r="S2717" s="341"/>
      <c r="T2717" s="16"/>
      <c r="U2717" s="337"/>
      <c r="V2717" s="16"/>
    </row>
    <row r="2718" spans="4:22" ht="21">
      <c r="D2718" s="338"/>
      <c r="E2718" s="338"/>
      <c r="F2718" s="338"/>
      <c r="G2718" s="344">
        <v>0.93</v>
      </c>
      <c r="H2718" s="347">
        <f t="shared" si="149"/>
        <v>50.347371386400006</v>
      </c>
      <c r="I2718" s="368"/>
      <c r="J2718" s="348">
        <f t="shared" si="154"/>
        <v>17.321317573800002</v>
      </c>
      <c r="K2718" s="368"/>
      <c r="L2718" s="352">
        <f t="shared" si="150"/>
        <v>14.507060328000001</v>
      </c>
      <c r="M2718" s="368"/>
      <c r="N2718" s="349">
        <f t="shared" si="151"/>
        <v>11.540985009</v>
      </c>
      <c r="O2718" s="368"/>
      <c r="P2718" s="350">
        <f t="shared" si="152"/>
        <v>160.89342024240003</v>
      </c>
      <c r="Q2718" s="368"/>
      <c r="R2718" s="351">
        <f t="shared" si="153"/>
        <v>88.391855952000014</v>
      </c>
      <c r="S2718" s="341"/>
      <c r="T2718" s="16"/>
      <c r="U2718" s="337"/>
      <c r="V2718" s="16"/>
    </row>
    <row r="2719" spans="4:22" ht="21">
      <c r="D2719" s="338"/>
      <c r="E2719" s="338"/>
      <c r="F2719" s="338"/>
      <c r="G2719" s="344">
        <v>0.94</v>
      </c>
      <c r="H2719" s="347">
        <f t="shared" si="149"/>
        <v>50.888740971200001</v>
      </c>
      <c r="I2719" s="368"/>
      <c r="J2719" s="348">
        <f t="shared" si="154"/>
        <v>17.507568300399999</v>
      </c>
      <c r="K2719" s="368"/>
      <c r="L2719" s="352">
        <f t="shared" si="150"/>
        <v>14.663050224000001</v>
      </c>
      <c r="M2719" s="368"/>
      <c r="N2719" s="349">
        <f t="shared" si="151"/>
        <v>11.665081621999999</v>
      </c>
      <c r="O2719" s="368"/>
      <c r="P2719" s="350">
        <f t="shared" si="152"/>
        <v>162.6234570192</v>
      </c>
      <c r="Q2719" s="368"/>
      <c r="R2719" s="351">
        <f t="shared" si="153"/>
        <v>89.342306015999995</v>
      </c>
      <c r="S2719" s="341"/>
      <c r="T2719" s="16"/>
      <c r="U2719" s="337"/>
      <c r="V2719" s="16"/>
    </row>
    <row r="2720" spans="4:22" ht="21">
      <c r="D2720" s="338"/>
      <c r="E2720" s="338"/>
      <c r="F2720" s="338"/>
      <c r="G2720" s="344">
        <v>0.95</v>
      </c>
      <c r="H2720" s="347">
        <f t="shared" si="149"/>
        <v>51.430110556000002</v>
      </c>
      <c r="I2720" s="368"/>
      <c r="J2720" s="348">
        <f t="shared" si="154"/>
        <v>17.693819027</v>
      </c>
      <c r="K2720" s="368"/>
      <c r="L2720" s="352">
        <f t="shared" si="150"/>
        <v>14.81904012</v>
      </c>
      <c r="M2720" s="368"/>
      <c r="N2720" s="349">
        <f t="shared" si="151"/>
        <v>11.789178235</v>
      </c>
      <c r="O2720" s="368"/>
      <c r="P2720" s="350">
        <f t="shared" si="152"/>
        <v>164.35349379600001</v>
      </c>
      <c r="Q2720" s="368"/>
      <c r="R2720" s="351">
        <f t="shared" si="153"/>
        <v>90.292756080000004</v>
      </c>
      <c r="S2720" s="341"/>
      <c r="T2720" s="16"/>
      <c r="U2720" s="337"/>
      <c r="V2720" s="16"/>
    </row>
    <row r="2721" spans="4:22" ht="21">
      <c r="D2721" s="338"/>
      <c r="E2721" s="338"/>
      <c r="F2721" s="338"/>
      <c r="G2721" s="344">
        <v>0.96</v>
      </c>
      <c r="H2721" s="347">
        <f t="shared" si="149"/>
        <v>51.971480140800004</v>
      </c>
      <c r="I2721" s="368"/>
      <c r="J2721" s="348">
        <f t="shared" si="154"/>
        <v>17.880069753600001</v>
      </c>
      <c r="K2721" s="368"/>
      <c r="L2721" s="352">
        <f t="shared" si="150"/>
        <v>14.975030016</v>
      </c>
      <c r="M2721" s="368"/>
      <c r="N2721" s="349">
        <f t="shared" si="151"/>
        <v>11.913274847999999</v>
      </c>
      <c r="O2721" s="368"/>
      <c r="P2721" s="350">
        <f t="shared" si="152"/>
        <v>166.08353057280002</v>
      </c>
      <c r="Q2721" s="368"/>
      <c r="R2721" s="351">
        <f t="shared" si="153"/>
        <v>91.243206143999998</v>
      </c>
      <c r="S2721" s="341"/>
      <c r="T2721" s="16"/>
      <c r="U2721" s="337"/>
      <c r="V2721" s="16"/>
    </row>
    <row r="2722" spans="4:22" ht="21">
      <c r="D2722" s="338"/>
      <c r="E2722" s="338"/>
      <c r="F2722" s="338"/>
      <c r="G2722" s="344">
        <v>0.97</v>
      </c>
      <c r="H2722" s="347">
        <f t="shared" si="149"/>
        <v>52.512849725600006</v>
      </c>
      <c r="I2722" s="368"/>
      <c r="J2722" s="348">
        <f t="shared" si="154"/>
        <v>18.066320480200002</v>
      </c>
      <c r="K2722" s="368"/>
      <c r="L2722" s="352">
        <f t="shared" si="150"/>
        <v>15.131019912000001</v>
      </c>
      <c r="M2722" s="368"/>
      <c r="N2722" s="349">
        <f t="shared" si="151"/>
        <v>12.037371460999999</v>
      </c>
      <c r="O2722" s="368"/>
      <c r="P2722" s="350">
        <f t="shared" si="152"/>
        <v>167.81356734959999</v>
      </c>
      <c r="Q2722" s="368"/>
      <c r="R2722" s="351">
        <f t="shared" si="153"/>
        <v>92.193656208000007</v>
      </c>
      <c r="S2722" s="341"/>
      <c r="T2722" s="16"/>
      <c r="U2722" s="337"/>
      <c r="V2722" s="16"/>
    </row>
    <row r="2723" spans="4:22" ht="21">
      <c r="D2723" s="338"/>
      <c r="E2723" s="338"/>
      <c r="F2723" s="338"/>
      <c r="G2723" s="344">
        <v>0.98</v>
      </c>
      <c r="H2723" s="347">
        <f t="shared" si="149"/>
        <v>53.054219310400001</v>
      </c>
      <c r="I2723" s="368"/>
      <c r="J2723" s="348">
        <f t="shared" si="154"/>
        <v>18.252571206799999</v>
      </c>
      <c r="K2723" s="368"/>
      <c r="L2723" s="352">
        <f t="shared" si="150"/>
        <v>15.287009808000001</v>
      </c>
      <c r="M2723" s="368"/>
      <c r="N2723" s="349">
        <f t="shared" si="151"/>
        <v>12.161468074</v>
      </c>
      <c r="O2723" s="368"/>
      <c r="P2723" s="350">
        <f t="shared" si="152"/>
        <v>169.5436041264</v>
      </c>
      <c r="Q2723" s="368"/>
      <c r="R2723" s="351">
        <f t="shared" si="153"/>
        <v>93.144106272000002</v>
      </c>
      <c r="S2723" s="341"/>
      <c r="T2723" s="16"/>
      <c r="U2723" s="337"/>
      <c r="V2723" s="16"/>
    </row>
    <row r="2724" spans="4:22" ht="21">
      <c r="D2724" s="338"/>
      <c r="E2724" s="338"/>
      <c r="F2724" s="338"/>
      <c r="G2724" s="344">
        <v>0.99</v>
      </c>
      <c r="H2724" s="347">
        <f t="shared" si="149"/>
        <v>53.595588895200002</v>
      </c>
      <c r="I2724" s="368"/>
      <c r="J2724" s="348">
        <f t="shared" si="154"/>
        <v>18.4388219334</v>
      </c>
      <c r="K2724" s="368"/>
      <c r="L2724" s="352">
        <f t="shared" si="150"/>
        <v>15.442999704000002</v>
      </c>
      <c r="M2724" s="368"/>
      <c r="N2724" s="349">
        <f t="shared" si="151"/>
        <v>12.285564686999999</v>
      </c>
      <c r="O2724" s="368"/>
      <c r="P2724" s="350">
        <f t="shared" si="152"/>
        <v>171.2736409032</v>
      </c>
      <c r="Q2724" s="368"/>
      <c r="R2724" s="351">
        <f t="shared" si="153"/>
        <v>94.094556336000011</v>
      </c>
      <c r="S2724" s="341"/>
      <c r="T2724" s="16"/>
      <c r="U2724" s="337"/>
      <c r="V2724" s="16"/>
    </row>
    <row r="2725" spans="4:22" ht="28.8">
      <c r="D2725" s="338"/>
      <c r="E2725" s="338"/>
      <c r="F2725" s="338"/>
      <c r="G2725" s="381">
        <v>1</v>
      </c>
      <c r="H2725" s="383">
        <f t="shared" si="149"/>
        <v>54.136958480000004</v>
      </c>
      <c r="I2725" s="368"/>
      <c r="J2725" s="383">
        <f t="shared" si="154"/>
        <v>18.625072660000001</v>
      </c>
      <c r="K2725" s="368"/>
      <c r="L2725" s="383">
        <f t="shared" si="150"/>
        <v>15.598989600000001</v>
      </c>
      <c r="M2725" s="368"/>
      <c r="N2725" s="383">
        <f t="shared" si="151"/>
        <v>12.4096613</v>
      </c>
      <c r="O2725" s="368"/>
      <c r="P2725" s="383">
        <f t="shared" si="152"/>
        <v>173.00367768000001</v>
      </c>
      <c r="Q2725" s="368"/>
      <c r="R2725" s="383">
        <f t="shared" si="153"/>
        <v>95.045006400000005</v>
      </c>
      <c r="S2725" s="341"/>
      <c r="T2725" s="16"/>
      <c r="U2725" s="337"/>
      <c r="V2725" s="16"/>
    </row>
    <row r="2726" spans="4:22" ht="21">
      <c r="D2726" s="338"/>
      <c r="E2726" s="338"/>
      <c r="F2726" s="338"/>
      <c r="G2726" s="344">
        <v>1.01</v>
      </c>
      <c r="H2726" s="347">
        <f t="shared" si="149"/>
        <v>54.678328064800006</v>
      </c>
      <c r="I2726" s="368"/>
      <c r="J2726" s="348">
        <f t="shared" si="154"/>
        <v>18.811323386600002</v>
      </c>
      <c r="K2726" s="368"/>
      <c r="L2726" s="352">
        <f t="shared" si="150"/>
        <v>15.754979496000001</v>
      </c>
      <c r="M2726" s="368"/>
      <c r="N2726" s="349">
        <f t="shared" si="151"/>
        <v>12.533757913000001</v>
      </c>
      <c r="O2726" s="368"/>
      <c r="P2726" s="350">
        <f t="shared" si="152"/>
        <v>174.73371445680002</v>
      </c>
      <c r="Q2726" s="368"/>
      <c r="R2726" s="351">
        <f t="shared" si="153"/>
        <v>95.995456464</v>
      </c>
      <c r="S2726" s="341"/>
      <c r="T2726" s="16"/>
      <c r="U2726" s="337"/>
      <c r="V2726" s="16"/>
    </row>
    <row r="2727" spans="4:22" ht="21">
      <c r="D2727" s="338"/>
      <c r="E2727" s="338"/>
      <c r="F2727" s="338"/>
      <c r="G2727" s="344">
        <v>1.02</v>
      </c>
      <c r="H2727" s="347">
        <f t="shared" si="149"/>
        <v>55.219697649600008</v>
      </c>
      <c r="I2727" s="368"/>
      <c r="J2727" s="348">
        <f t="shared" si="154"/>
        <v>18.997574113200002</v>
      </c>
      <c r="K2727" s="368"/>
      <c r="L2727" s="352">
        <f t="shared" si="150"/>
        <v>15.910969392000002</v>
      </c>
      <c r="M2727" s="368"/>
      <c r="N2727" s="349">
        <f t="shared" si="151"/>
        <v>12.657854525999999</v>
      </c>
      <c r="O2727" s="368"/>
      <c r="P2727" s="350">
        <f t="shared" si="152"/>
        <v>176.46375123360002</v>
      </c>
      <c r="Q2727" s="368"/>
      <c r="R2727" s="351">
        <f t="shared" si="153"/>
        <v>96.945906528000009</v>
      </c>
      <c r="S2727" s="341"/>
      <c r="T2727" s="16"/>
      <c r="U2727" s="337"/>
      <c r="V2727" s="16"/>
    </row>
    <row r="2728" spans="4:22" ht="21">
      <c r="D2728" s="338"/>
      <c r="E2728" s="338"/>
      <c r="F2728" s="338"/>
      <c r="G2728" s="344">
        <v>1.03</v>
      </c>
      <c r="H2728" s="347">
        <f t="shared" si="149"/>
        <v>55.761067234400002</v>
      </c>
      <c r="I2728" s="368"/>
      <c r="J2728" s="348">
        <f t="shared" si="154"/>
        <v>19.1838248398</v>
      </c>
      <c r="K2728" s="368"/>
      <c r="L2728" s="352">
        <f t="shared" si="150"/>
        <v>16.066959288000003</v>
      </c>
      <c r="M2728" s="368"/>
      <c r="N2728" s="349">
        <f t="shared" si="151"/>
        <v>12.781951139</v>
      </c>
      <c r="O2728" s="368"/>
      <c r="P2728" s="350">
        <f t="shared" si="152"/>
        <v>178.19378801040003</v>
      </c>
      <c r="Q2728" s="368"/>
      <c r="R2728" s="351">
        <f t="shared" si="153"/>
        <v>97.896356592000004</v>
      </c>
      <c r="S2728" s="341"/>
      <c r="T2728" s="16"/>
      <c r="U2728" s="337"/>
      <c r="V2728" s="16"/>
    </row>
    <row r="2729" spans="4:22" ht="21">
      <c r="D2729" s="338"/>
      <c r="E2729" s="338"/>
      <c r="F2729" s="338"/>
      <c r="G2729" s="344">
        <v>1.04</v>
      </c>
      <c r="H2729" s="347">
        <f t="shared" si="149"/>
        <v>56.302436819200004</v>
      </c>
      <c r="I2729" s="368"/>
      <c r="J2729" s="348">
        <f t="shared" si="154"/>
        <v>19.370075566400001</v>
      </c>
      <c r="K2729" s="368"/>
      <c r="L2729" s="352">
        <f t="shared" si="150"/>
        <v>16.222949184000001</v>
      </c>
      <c r="M2729" s="368"/>
      <c r="N2729" s="349">
        <f t="shared" si="151"/>
        <v>12.906047752000001</v>
      </c>
      <c r="O2729" s="368"/>
      <c r="P2729" s="350">
        <f t="shared" si="152"/>
        <v>179.9238247872</v>
      </c>
      <c r="Q2729" s="368"/>
      <c r="R2729" s="351">
        <f t="shared" si="153"/>
        <v>98.846806656000012</v>
      </c>
      <c r="S2729" s="341"/>
      <c r="T2729" s="16"/>
      <c r="U2729" s="337"/>
      <c r="V2729" s="16"/>
    </row>
    <row r="2730" spans="4:22" ht="21">
      <c r="D2730" s="338"/>
      <c r="E2730" s="338"/>
      <c r="F2730" s="338"/>
      <c r="G2730" s="344">
        <v>1.05</v>
      </c>
      <c r="H2730" s="347">
        <f t="shared" si="149"/>
        <v>56.843806404000006</v>
      </c>
      <c r="I2730" s="368"/>
      <c r="J2730" s="348">
        <f t="shared" si="154"/>
        <v>19.556326293000001</v>
      </c>
      <c r="K2730" s="368"/>
      <c r="L2730" s="352">
        <f t="shared" si="150"/>
        <v>16.378939080000002</v>
      </c>
      <c r="M2730" s="368"/>
      <c r="N2730" s="349">
        <f t="shared" si="151"/>
        <v>13.030144365</v>
      </c>
      <c r="O2730" s="368"/>
      <c r="P2730" s="350">
        <f t="shared" si="152"/>
        <v>181.65386156400001</v>
      </c>
      <c r="Q2730" s="368"/>
      <c r="R2730" s="351">
        <f t="shared" si="153"/>
        <v>99.797256720000007</v>
      </c>
      <c r="S2730" s="341"/>
      <c r="T2730" s="16"/>
      <c r="U2730" s="337"/>
      <c r="V2730" s="16"/>
    </row>
    <row r="2731" spans="4:22" ht="21">
      <c r="D2731" s="338"/>
      <c r="E2731" s="338"/>
      <c r="F2731" s="338"/>
      <c r="G2731" s="344">
        <v>1.06</v>
      </c>
      <c r="H2731" s="347">
        <f t="shared" si="149"/>
        <v>57.385175988800007</v>
      </c>
      <c r="I2731" s="368"/>
      <c r="J2731" s="348">
        <f t="shared" si="154"/>
        <v>19.742577019600002</v>
      </c>
      <c r="K2731" s="368"/>
      <c r="L2731" s="352">
        <f t="shared" si="150"/>
        <v>16.534928976000003</v>
      </c>
      <c r="M2731" s="368"/>
      <c r="N2731" s="349">
        <f t="shared" si="151"/>
        <v>13.154240978000001</v>
      </c>
      <c r="O2731" s="368"/>
      <c r="P2731" s="350">
        <f t="shared" si="152"/>
        <v>183.38389834080002</v>
      </c>
      <c r="Q2731" s="368"/>
      <c r="R2731" s="351">
        <f t="shared" si="153"/>
        <v>100.74770678400002</v>
      </c>
      <c r="S2731" s="341"/>
      <c r="T2731" s="16"/>
      <c r="U2731" s="337"/>
      <c r="V2731" s="16"/>
    </row>
    <row r="2732" spans="4:22" ht="21">
      <c r="D2732" s="338"/>
      <c r="E2732" s="338"/>
      <c r="F2732" s="338"/>
      <c r="G2732" s="344">
        <v>1.07</v>
      </c>
      <c r="H2732" s="347">
        <f t="shared" si="149"/>
        <v>57.926545573600009</v>
      </c>
      <c r="I2732" s="368"/>
      <c r="J2732" s="348">
        <f t="shared" si="154"/>
        <v>19.928827746200003</v>
      </c>
      <c r="K2732" s="368"/>
      <c r="L2732" s="352">
        <f t="shared" si="150"/>
        <v>16.690918872000001</v>
      </c>
      <c r="M2732" s="368"/>
      <c r="N2732" s="349">
        <f t="shared" si="151"/>
        <v>13.278337591</v>
      </c>
      <c r="O2732" s="368"/>
      <c r="P2732" s="350">
        <f t="shared" si="152"/>
        <v>185.11393511760002</v>
      </c>
      <c r="Q2732" s="368"/>
      <c r="R2732" s="351">
        <f t="shared" si="153"/>
        <v>101.69815684800001</v>
      </c>
      <c r="S2732" s="341"/>
      <c r="T2732" s="16"/>
      <c r="U2732" s="337"/>
      <c r="V2732" s="16"/>
    </row>
    <row r="2733" spans="4:22" ht="21">
      <c r="D2733" s="338"/>
      <c r="E2733" s="338"/>
      <c r="F2733" s="338"/>
      <c r="G2733" s="344">
        <v>1.08</v>
      </c>
      <c r="H2733" s="347">
        <f t="shared" si="149"/>
        <v>58.467915158400011</v>
      </c>
      <c r="I2733" s="368"/>
      <c r="J2733" s="348">
        <f t="shared" si="154"/>
        <v>20.1150784728</v>
      </c>
      <c r="K2733" s="368"/>
      <c r="L2733" s="352">
        <f t="shared" si="150"/>
        <v>16.846908768000002</v>
      </c>
      <c r="M2733" s="368"/>
      <c r="N2733" s="349">
        <f t="shared" si="151"/>
        <v>13.402434204</v>
      </c>
      <c r="O2733" s="368"/>
      <c r="P2733" s="350">
        <f t="shared" si="152"/>
        <v>186.84397189440003</v>
      </c>
      <c r="Q2733" s="368"/>
      <c r="R2733" s="351">
        <f t="shared" si="153"/>
        <v>102.64860691200002</v>
      </c>
      <c r="S2733" s="341"/>
      <c r="T2733" s="16"/>
      <c r="U2733" s="337"/>
      <c r="V2733" s="16"/>
    </row>
    <row r="2734" spans="4:22" ht="21">
      <c r="D2734" s="338"/>
      <c r="E2734" s="338"/>
      <c r="F2734" s="338"/>
      <c r="G2734" s="344">
        <v>1.0900000000000001</v>
      </c>
      <c r="H2734" s="347">
        <f t="shared" si="149"/>
        <v>59.009284743200006</v>
      </c>
      <c r="I2734" s="368"/>
      <c r="J2734" s="348">
        <f t="shared" si="154"/>
        <v>20.301329199400001</v>
      </c>
      <c r="K2734" s="368"/>
      <c r="L2734" s="352">
        <f t="shared" si="150"/>
        <v>17.002898664000003</v>
      </c>
      <c r="M2734" s="368"/>
      <c r="N2734" s="349">
        <f t="shared" si="151"/>
        <v>13.526530817000001</v>
      </c>
      <c r="O2734" s="368"/>
      <c r="P2734" s="350">
        <f t="shared" si="152"/>
        <v>188.57400867120003</v>
      </c>
      <c r="Q2734" s="368"/>
      <c r="R2734" s="351">
        <f t="shared" si="153"/>
        <v>103.59905697600001</v>
      </c>
      <c r="S2734" s="341"/>
      <c r="T2734" s="16"/>
      <c r="U2734" s="337"/>
      <c r="V2734" s="16"/>
    </row>
    <row r="2735" spans="4:22" ht="21">
      <c r="D2735" s="338"/>
      <c r="E2735" s="338"/>
      <c r="F2735" s="338"/>
      <c r="G2735" s="344">
        <v>1.1000000000000001</v>
      </c>
      <c r="H2735" s="347">
        <f t="shared" si="149"/>
        <v>59.550654328000007</v>
      </c>
      <c r="I2735" s="368"/>
      <c r="J2735" s="348">
        <f t="shared" si="154"/>
        <v>20.487579926000002</v>
      </c>
      <c r="K2735" s="368"/>
      <c r="L2735" s="352">
        <f t="shared" si="150"/>
        <v>17.158888560000001</v>
      </c>
      <c r="M2735" s="368"/>
      <c r="N2735" s="349">
        <f t="shared" si="151"/>
        <v>13.65062743</v>
      </c>
      <c r="O2735" s="368"/>
      <c r="P2735" s="350">
        <f t="shared" si="152"/>
        <v>190.30404544800004</v>
      </c>
      <c r="Q2735" s="368"/>
      <c r="R2735" s="351">
        <f t="shared" si="153"/>
        <v>104.54950704000001</v>
      </c>
      <c r="S2735" s="341"/>
      <c r="T2735" s="16"/>
      <c r="U2735" s="337"/>
      <c r="V2735" s="16"/>
    </row>
    <row r="2736" spans="4:22">
      <c r="D2736" s="338"/>
      <c r="E2736" s="338"/>
      <c r="F2736" s="338"/>
      <c r="G2736" s="16"/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</row>
    <row r="2737" spans="4:22">
      <c r="D2737" s="338"/>
      <c r="E2737" s="338"/>
      <c r="F2737" s="338"/>
      <c r="G2737" s="16"/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</row>
    <row r="2738" spans="4:22">
      <c r="D2738" s="338"/>
      <c r="E2738" s="338"/>
      <c r="F2738" s="338"/>
      <c r="G2738" s="16"/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</row>
    <row r="2741" spans="4:22" ht="15" thickBot="1">
      <c r="D2741" s="16"/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229"/>
      <c r="U2741" s="16"/>
      <c r="V2741" s="16"/>
    </row>
    <row r="2742" spans="4:22">
      <c r="D2742" s="16"/>
      <c r="E2742" s="84"/>
      <c r="F2742" s="85"/>
      <c r="G2742" s="197"/>
      <c r="H2742" s="85"/>
      <c r="I2742" s="197"/>
      <c r="J2742" s="85"/>
      <c r="K2742" s="197"/>
      <c r="L2742" s="85"/>
      <c r="M2742" s="197"/>
      <c r="N2742" s="85"/>
      <c r="O2742" s="197"/>
      <c r="P2742" s="85"/>
      <c r="Q2742" s="197"/>
      <c r="R2742" s="85"/>
      <c r="S2742" s="85"/>
      <c r="T2742" s="85"/>
      <c r="U2742" s="106"/>
      <c r="V2742" s="16"/>
    </row>
    <row r="2743" spans="4:22" ht="15" thickBot="1">
      <c r="D2743" s="16"/>
      <c r="E2743" s="86"/>
      <c r="F2743" s="1"/>
      <c r="H2743" s="1"/>
      <c r="J2743" s="1"/>
      <c r="L2743" s="1"/>
      <c r="N2743" s="1"/>
      <c r="P2743" s="1"/>
      <c r="R2743" s="1"/>
      <c r="T2743" s="1"/>
      <c r="U2743" s="107"/>
      <c r="V2743" s="16"/>
    </row>
    <row r="2744" spans="4:22" ht="35.4" thickBot="1">
      <c r="D2744" s="16"/>
      <c r="E2744" s="86"/>
      <c r="F2744" s="1"/>
      <c r="H2744" s="393" t="s">
        <v>50</v>
      </c>
      <c r="I2744" s="394"/>
      <c r="J2744" s="394"/>
      <c r="K2744" s="394"/>
      <c r="L2744" s="394"/>
      <c r="M2744" s="394"/>
      <c r="N2744" s="394"/>
      <c r="O2744" s="394"/>
      <c r="P2744" s="394"/>
      <c r="Q2744" s="394"/>
      <c r="R2744" s="394"/>
      <c r="S2744" s="394"/>
      <c r="T2744" s="395"/>
      <c r="U2744" s="107"/>
      <c r="V2744" s="16"/>
    </row>
    <row r="2745" spans="4:22">
      <c r="D2745" s="16"/>
      <c r="E2745" s="86"/>
      <c r="F2745" s="1"/>
      <c r="H2745" s="1"/>
      <c r="J2745" s="1"/>
      <c r="L2745" s="1"/>
      <c r="N2745" s="1"/>
      <c r="P2745" s="1"/>
      <c r="R2745" s="1"/>
      <c r="T2745" s="1"/>
      <c r="U2745" s="107"/>
      <c r="V2745" s="16"/>
    </row>
    <row r="2746" spans="4:22">
      <c r="D2746" s="16"/>
      <c r="E2746" s="86"/>
      <c r="F2746" s="253" t="s">
        <v>10</v>
      </c>
      <c r="G2746" s="194"/>
      <c r="H2746" s="239" t="s">
        <v>3</v>
      </c>
      <c r="I2746" s="179"/>
      <c r="J2746" s="94" t="s">
        <v>11</v>
      </c>
      <c r="K2746" s="179"/>
      <c r="L2746" s="31" t="s">
        <v>12</v>
      </c>
      <c r="M2746" s="179"/>
      <c r="N2746" s="32" t="s">
        <v>13</v>
      </c>
      <c r="O2746" s="179"/>
      <c r="P2746" s="238" t="s">
        <v>14</v>
      </c>
      <c r="Q2746" s="179"/>
      <c r="R2746" s="99" t="s">
        <v>15</v>
      </c>
      <c r="S2746" s="29"/>
      <c r="T2746" s="56" t="s">
        <v>16</v>
      </c>
      <c r="U2746" s="107"/>
      <c r="V2746" s="16"/>
    </row>
    <row r="2747" spans="4:22">
      <c r="D2747" s="16"/>
      <c r="E2747" s="86"/>
      <c r="F2747" s="252">
        <v>45642</v>
      </c>
      <c r="G2747" s="244"/>
      <c r="H2747" s="297">
        <v>8932</v>
      </c>
      <c r="I2747" s="246"/>
      <c r="J2747" s="297">
        <v>3062</v>
      </c>
      <c r="K2747" s="246"/>
      <c r="L2747" s="297">
        <v>2543</v>
      </c>
      <c r="M2747" s="246"/>
      <c r="N2747" s="297">
        <v>1976.5</v>
      </c>
      <c r="O2747" s="246"/>
      <c r="P2747" s="297">
        <v>29025</v>
      </c>
      <c r="Q2747" s="246"/>
      <c r="R2747" s="297">
        <v>15590</v>
      </c>
      <c r="S2747" s="298"/>
      <c r="T2747" s="326">
        <v>6.04</v>
      </c>
      <c r="U2747" s="107"/>
      <c r="V2747" s="16"/>
    </row>
    <row r="2748" spans="4:22">
      <c r="D2748" s="16"/>
      <c r="E2748" s="86"/>
      <c r="F2748" s="250">
        <f>F2747+1</f>
        <v>45643</v>
      </c>
      <c r="G2748" s="244"/>
      <c r="H2748" s="297">
        <v>8851.5</v>
      </c>
      <c r="I2748" s="246"/>
      <c r="J2748" s="297">
        <v>3020</v>
      </c>
      <c r="K2748" s="246"/>
      <c r="L2748" s="297">
        <v>2497</v>
      </c>
      <c r="M2748" s="246"/>
      <c r="N2748" s="297">
        <v>1963.5</v>
      </c>
      <c r="O2748" s="246"/>
      <c r="P2748" s="297">
        <v>28950</v>
      </c>
      <c r="Q2748" s="246"/>
      <c r="R2748" s="297">
        <v>15380</v>
      </c>
      <c r="S2748" s="246"/>
      <c r="T2748" s="325">
        <v>6.0509000000000004</v>
      </c>
      <c r="U2748" s="107"/>
      <c r="V2748" s="16"/>
    </row>
    <row r="2749" spans="4:22">
      <c r="D2749" s="16"/>
      <c r="E2749" s="86"/>
      <c r="F2749" s="250">
        <f>F2748+1</f>
        <v>45644</v>
      </c>
      <c r="G2749" s="244"/>
      <c r="H2749" s="248">
        <v>8905.5</v>
      </c>
      <c r="I2749" s="246"/>
      <c r="J2749" s="248">
        <v>2988</v>
      </c>
      <c r="K2749" s="246"/>
      <c r="L2749" s="248">
        <v>2483.5</v>
      </c>
      <c r="M2749" s="246"/>
      <c r="N2749" s="248">
        <v>1952.5</v>
      </c>
      <c r="O2749" s="246"/>
      <c r="P2749" s="248">
        <v>29000</v>
      </c>
      <c r="Q2749" s="246"/>
      <c r="R2749" s="248">
        <v>15320</v>
      </c>
      <c r="S2749" s="246"/>
      <c r="T2749" s="325">
        <v>6.1684999999999999</v>
      </c>
      <c r="U2749" s="107"/>
      <c r="V2749" s="16"/>
    </row>
    <row r="2750" spans="4:22">
      <c r="D2750" s="16"/>
      <c r="E2750" s="86"/>
      <c r="F2750" s="250">
        <f>F2749+1</f>
        <v>45645</v>
      </c>
      <c r="G2750" s="195"/>
      <c r="H2750" s="248">
        <v>8795.5</v>
      </c>
      <c r="I2750" s="246"/>
      <c r="J2750" s="248">
        <v>2962</v>
      </c>
      <c r="K2750" s="246"/>
      <c r="L2750" s="248">
        <v>2470</v>
      </c>
      <c r="M2750" s="246"/>
      <c r="N2750" s="248">
        <v>1947</v>
      </c>
      <c r="O2750" s="246"/>
      <c r="P2750" s="248">
        <v>28205</v>
      </c>
      <c r="Q2750" s="246"/>
      <c r="R2750" s="248">
        <v>14965</v>
      </c>
      <c r="S2750" s="246"/>
      <c r="T2750" s="325">
        <v>6.1623999999999999</v>
      </c>
      <c r="U2750" s="107"/>
      <c r="V2750" s="16"/>
    </row>
    <row r="2751" spans="4:22">
      <c r="D2751" s="16"/>
      <c r="E2751" s="86"/>
      <c r="F2751" s="251">
        <f>F2750+1</f>
        <v>45646</v>
      </c>
      <c r="G2751" s="195"/>
      <c r="H2751" s="297">
        <v>8793</v>
      </c>
      <c r="I2751" s="246"/>
      <c r="J2751" s="297">
        <v>2958</v>
      </c>
      <c r="K2751" s="246"/>
      <c r="L2751" s="297">
        <v>2483</v>
      </c>
      <c r="M2751" s="246"/>
      <c r="N2751" s="297">
        <v>1946</v>
      </c>
      <c r="O2751" s="246"/>
      <c r="P2751" s="297">
        <v>28475</v>
      </c>
      <c r="Q2751" s="246"/>
      <c r="R2751" s="297">
        <v>14965</v>
      </c>
      <c r="S2751" s="298"/>
      <c r="T2751" s="326">
        <v>6.1840999999999999</v>
      </c>
      <c r="U2751" s="107"/>
      <c r="V2751" s="16"/>
    </row>
    <row r="2752" spans="4:22">
      <c r="D2752" s="16"/>
      <c r="E2752" s="86"/>
      <c r="F2752" s="1"/>
      <c r="H2752" s="353"/>
      <c r="J2752" s="353"/>
      <c r="L2752" s="353"/>
      <c r="N2752" s="353"/>
      <c r="P2752" s="353"/>
      <c r="R2752" s="353"/>
      <c r="S2752" s="268"/>
      <c r="T2752" s="362"/>
      <c r="U2752" s="107"/>
      <c r="V2752" s="16"/>
    </row>
    <row r="2753" spans="4:22">
      <c r="D2753" s="16"/>
      <c r="E2753" s="86"/>
      <c r="F2753" s="236" t="s">
        <v>17</v>
      </c>
      <c r="G2753" s="263"/>
      <c r="H2753" s="331">
        <f>AVERAGE(H2747:H2751)</f>
        <v>8855.5</v>
      </c>
      <c r="I2753" s="332"/>
      <c r="J2753" s="331">
        <f>AVERAGE(J2747:J2751)</f>
        <v>2998</v>
      </c>
      <c r="K2753" s="332"/>
      <c r="L2753" s="331">
        <f>AVERAGE(L2747:L2751)</f>
        <v>2495.3000000000002</v>
      </c>
      <c r="M2753" s="332"/>
      <c r="N2753" s="331">
        <f>AVERAGE(N2747:N2751)</f>
        <v>1957.1</v>
      </c>
      <c r="O2753" s="332"/>
      <c r="P2753" s="331">
        <f>AVERAGE(P2747:P2751)</f>
        <v>28731</v>
      </c>
      <c r="Q2753" s="332"/>
      <c r="R2753" s="331">
        <f>AVERAGE(R2747:R2751)</f>
        <v>15244</v>
      </c>
      <c r="S2753" s="333"/>
      <c r="T2753" s="334">
        <f>AVERAGE(T2747:T2751)</f>
        <v>6.1211799999999998</v>
      </c>
      <c r="U2753" s="107"/>
      <c r="V2753" s="16"/>
    </row>
    <row r="2754" spans="4:22">
      <c r="D2754" s="16"/>
      <c r="E2754" s="86"/>
      <c r="F2754" s="21"/>
      <c r="G2754" s="194"/>
      <c r="H2754" s="354"/>
      <c r="I2754" s="214"/>
      <c r="J2754" s="354"/>
      <c r="K2754" s="214"/>
      <c r="L2754" s="354"/>
      <c r="M2754" s="214"/>
      <c r="N2754" s="354"/>
      <c r="O2754" s="214"/>
      <c r="P2754" s="354"/>
      <c r="Q2754" s="214"/>
      <c r="R2754" s="354"/>
      <c r="S2754" s="269"/>
      <c r="T2754" s="355"/>
      <c r="U2754" s="107"/>
      <c r="V2754" s="16"/>
    </row>
    <row r="2755" spans="4:22" ht="15.6">
      <c r="D2755" s="16"/>
      <c r="E2755" s="86"/>
      <c r="F2755" s="237" t="s">
        <v>18</v>
      </c>
      <c r="G2755" s="202"/>
      <c r="H2755" s="235">
        <f>H2753*T2753*0.001</f>
        <v>54.206109489999996</v>
      </c>
      <c r="I2755" s="216"/>
      <c r="J2755" s="235">
        <f>J2753*T2753*0.001</f>
        <v>18.351297640000002</v>
      </c>
      <c r="K2755" s="216"/>
      <c r="L2755" s="235">
        <f>L2753*T2753*0.001</f>
        <v>15.274180454000001</v>
      </c>
      <c r="M2755" s="216"/>
      <c r="N2755" s="235">
        <f>N2753*T2753*0.001</f>
        <v>11.979761377999999</v>
      </c>
      <c r="O2755" s="216"/>
      <c r="P2755" s="235">
        <f>P2753*T2753*0.001</f>
        <v>175.86762257999999</v>
      </c>
      <c r="Q2755" s="216"/>
      <c r="R2755" s="235">
        <f>R2753*T2753*0.001</f>
        <v>93.311267920000006</v>
      </c>
      <c r="S2755" s="269"/>
      <c r="T2755" s="363"/>
      <c r="U2755" s="107"/>
      <c r="V2755" s="16"/>
    </row>
    <row r="2756" spans="4:22">
      <c r="D2756" s="16"/>
      <c r="E2756" s="86"/>
      <c r="F2756" s="21"/>
      <c r="G2756" s="312"/>
      <c r="H2756" s="355"/>
      <c r="I2756" s="264"/>
      <c r="J2756" s="355"/>
      <c r="K2756" s="264"/>
      <c r="L2756" s="355"/>
      <c r="M2756" s="264"/>
      <c r="N2756" s="355"/>
      <c r="O2756" s="264"/>
      <c r="P2756" s="355"/>
      <c r="Q2756" s="264"/>
      <c r="R2756" s="355"/>
      <c r="S2756" s="269"/>
      <c r="T2756" s="364"/>
      <c r="U2756" s="107"/>
      <c r="V2756" s="16"/>
    </row>
    <row r="2757" spans="4:22">
      <c r="D2757" s="16"/>
      <c r="E2757" s="86"/>
      <c r="F2757" s="256" t="s">
        <v>19</v>
      </c>
      <c r="G2757" s="311"/>
      <c r="H2757" s="257">
        <f>H2691</f>
        <v>54.533434240000005</v>
      </c>
      <c r="I2757" s="265"/>
      <c r="J2757" s="257">
        <f>J2691</f>
        <v>18.612227200000003</v>
      </c>
      <c r="K2757" s="265"/>
      <c r="L2757" s="257">
        <f>L2691</f>
        <v>15.402288</v>
      </c>
      <c r="M2757" s="265"/>
      <c r="N2757" s="257">
        <f>N2691</f>
        <v>12.168861440000001</v>
      </c>
      <c r="O2757" s="265"/>
      <c r="P2757" s="257">
        <f>P2691</f>
        <v>177.21514240000002</v>
      </c>
      <c r="Q2757" s="265"/>
      <c r="R2757" s="257">
        <f>R2691</f>
        <v>94.690195200000005</v>
      </c>
      <c r="S2757" s="361">
        <f>U2718</f>
        <v>0</v>
      </c>
      <c r="T2757" s="257">
        <f>T2689</f>
        <v>6.0224000000000002</v>
      </c>
      <c r="U2757" s="107"/>
      <c r="V2757" s="16"/>
    </row>
    <row r="2758" spans="4:22" ht="15" thickBot="1">
      <c r="D2758" s="16"/>
      <c r="E2758" s="86"/>
      <c r="F2758" s="21"/>
      <c r="G2758" s="194"/>
      <c r="H2758" s="355"/>
      <c r="I2758" s="264"/>
      <c r="J2758" s="355"/>
      <c r="K2758" s="264"/>
      <c r="L2758" s="355"/>
      <c r="M2758" s="264"/>
      <c r="N2758" s="355"/>
      <c r="O2758" s="264"/>
      <c r="P2758" s="355"/>
      <c r="Q2758" s="264"/>
      <c r="R2758" s="355"/>
      <c r="S2758" s="270"/>
      <c r="T2758" s="355"/>
      <c r="U2758" s="107"/>
      <c r="V2758" s="16"/>
    </row>
    <row r="2759" spans="4:22" ht="15" thickBot="1">
      <c r="D2759" s="16"/>
      <c r="E2759" s="86"/>
      <c r="F2759" s="259" t="s">
        <v>44</v>
      </c>
      <c r="G2759" s="194"/>
      <c r="H2759" s="356">
        <f>(H2691-H2693)/H2693</f>
        <v>7.3235691684909237E-3</v>
      </c>
      <c r="I2759" s="321"/>
      <c r="J2759" s="356">
        <f>(J2691-J2693)/J2693</f>
        <v>-6.8968643690636982E-4</v>
      </c>
      <c r="K2759" s="321"/>
      <c r="L2759" s="356">
        <f>(L2691-L2693)/L2693</f>
        <v>-1.2609893656189168E-2</v>
      </c>
      <c r="M2759" s="321"/>
      <c r="N2759" s="356">
        <f>(N2691-N2693)/N2693</f>
        <v>-1.9404224996857827E-2</v>
      </c>
      <c r="O2759" s="321"/>
      <c r="P2759" s="356">
        <f>(P2691-P2693)/P2693</f>
        <v>2.43432092107882E-2</v>
      </c>
      <c r="Q2759" s="321"/>
      <c r="R2759" s="356">
        <f>(R2691-R2693)/R2693</f>
        <v>-3.733086181369338E-3</v>
      </c>
      <c r="S2759" s="322"/>
      <c r="T2759" s="356">
        <f>(T2689-T2693)/T2693</f>
        <v>-3.923177178091067E-3</v>
      </c>
      <c r="U2759" s="107"/>
      <c r="V2759" s="16"/>
    </row>
    <row r="2760" spans="4:22" ht="15" thickBot="1">
      <c r="D2760" s="16"/>
      <c r="E2760" s="86"/>
      <c r="F2760" s="29"/>
      <c r="G2760" s="179"/>
      <c r="H2760" s="357"/>
      <c r="I2760" s="217"/>
      <c r="J2760" s="357"/>
      <c r="K2760" s="217"/>
      <c r="L2760" s="357"/>
      <c r="M2760" s="217"/>
      <c r="N2760" s="357"/>
      <c r="O2760" s="217"/>
      <c r="P2760" s="357"/>
      <c r="Q2760" s="217"/>
      <c r="R2760" s="357"/>
      <c r="S2760" s="271"/>
      <c r="T2760" s="357"/>
      <c r="U2760" s="107"/>
      <c r="V2760" s="16"/>
    </row>
    <row r="2761" spans="4:22" ht="15" thickBot="1">
      <c r="D2761" s="16"/>
      <c r="E2761" s="86"/>
      <c r="F2761" s="176" t="s">
        <v>26</v>
      </c>
      <c r="G2761" s="179"/>
      <c r="H2761" s="358">
        <f>(H2755-H2757)/H2757</f>
        <v>-6.0022764852743953E-3</v>
      </c>
      <c r="I2761" s="188"/>
      <c r="J2761" s="358">
        <f>(J2755-J2757)/J2757</f>
        <v>-1.4019255041116249E-2</v>
      </c>
      <c r="K2761" s="188"/>
      <c r="L2761" s="358">
        <f>(L2755-L2757)/L2757</f>
        <v>-8.3174360848205769E-3</v>
      </c>
      <c r="M2761" s="188"/>
      <c r="N2761" s="358">
        <f>(N2755-N2757)/N2757</f>
        <v>-1.55396676124863E-2</v>
      </c>
      <c r="O2761" s="188"/>
      <c r="P2761" s="358">
        <f>(P2755-P2757)/P2757</f>
        <v>-7.6038638783952504E-3</v>
      </c>
      <c r="Q2761" s="188"/>
      <c r="R2761" s="358">
        <f>(R2755-R2757)/R2757</f>
        <v>-1.4562513859935513E-2</v>
      </c>
      <c r="S2761" s="272"/>
      <c r="T2761" s="358">
        <f>(T2753-T2757)/T2757</f>
        <v>1.6402098831030758E-2</v>
      </c>
      <c r="U2761" s="107"/>
      <c r="V2761" s="16"/>
    </row>
    <row r="2762" spans="4:22" ht="15" thickBot="1">
      <c r="D2762" s="16"/>
      <c r="E2762" s="86"/>
      <c r="F2762" s="1"/>
      <c r="H2762" s="359"/>
      <c r="I2762" s="215"/>
      <c r="J2762" s="359"/>
      <c r="K2762" s="215"/>
      <c r="L2762" s="359"/>
      <c r="M2762" s="215"/>
      <c r="N2762" s="359"/>
      <c r="O2762" s="215"/>
      <c r="P2762" s="359"/>
      <c r="Q2762" s="215"/>
      <c r="R2762" s="359"/>
      <c r="S2762" s="271"/>
      <c r="T2762" s="359"/>
      <c r="U2762" s="107"/>
      <c r="V2762" s="16"/>
    </row>
    <row r="2763" spans="4:22" ht="21.6" thickBot="1">
      <c r="D2763" s="230"/>
      <c r="E2763" s="183"/>
      <c r="F2763" s="184" t="s">
        <v>40</v>
      </c>
      <c r="G2763" s="182"/>
      <c r="H2763" s="360">
        <f>H2755-H2757</f>
        <v>-0.3273247500000096</v>
      </c>
      <c r="I2763" s="306"/>
      <c r="J2763" s="360">
        <f>J2755-J2757</f>
        <v>-0.260929560000001</v>
      </c>
      <c r="K2763" s="306"/>
      <c r="L2763" s="360">
        <f>L2755-L2757</f>
        <v>-0.12810754599999896</v>
      </c>
      <c r="M2763" s="306"/>
      <c r="N2763" s="360">
        <f>N2755-N2757</f>
        <v>-0.1891000620000014</v>
      </c>
      <c r="O2763" s="306"/>
      <c r="P2763" s="360">
        <f>P2755-P2757</f>
        <v>-1.3475198200000307</v>
      </c>
      <c r="Q2763" s="306"/>
      <c r="R2763" s="360">
        <f>R2755-R2757</f>
        <v>-1.3789272799999992</v>
      </c>
      <c r="S2763" s="307"/>
      <c r="T2763" s="360">
        <f>T2753-T2757</f>
        <v>9.8779999999999646E-2</v>
      </c>
      <c r="U2763" s="186"/>
      <c r="V2763" s="230"/>
    </row>
    <row r="2764" spans="4:22">
      <c r="D2764" s="16"/>
      <c r="E2764" s="86"/>
      <c r="F2764" s="179"/>
      <c r="H2764" s="180"/>
      <c r="I2764" s="180"/>
      <c r="J2764" s="180"/>
      <c r="K2764" s="180"/>
      <c r="L2764" s="180"/>
      <c r="M2764" s="180"/>
      <c r="N2764" s="180"/>
      <c r="O2764" s="180"/>
      <c r="P2764" s="180"/>
      <c r="Q2764" s="180"/>
      <c r="R2764" s="180"/>
      <c r="S2764" s="274"/>
      <c r="T2764" s="180"/>
      <c r="U2764" s="107"/>
      <c r="V2764" s="16"/>
    </row>
    <row r="2765" spans="4:22">
      <c r="D2765" s="16"/>
      <c r="E2765" s="86"/>
      <c r="F2765" s="29"/>
      <c r="H2765" s="323"/>
      <c r="I2765" s="180"/>
      <c r="J2765" s="159"/>
      <c r="K2765" s="180"/>
      <c r="L2765" s="159"/>
      <c r="M2765" s="180"/>
      <c r="N2765" s="159"/>
      <c r="O2765" s="180">
        <f>L2765+N2765</f>
        <v>0</v>
      </c>
      <c r="P2765" s="159"/>
      <c r="Q2765" s="180"/>
      <c r="R2765" s="159"/>
      <c r="S2765" s="159"/>
      <c r="T2765" s="159"/>
      <c r="U2765" s="107"/>
      <c r="V2765" s="16"/>
    </row>
    <row r="2766" spans="4:22" ht="18">
      <c r="D2766" s="16"/>
      <c r="E2766" s="134"/>
      <c r="F2766" s="275" t="s">
        <v>36</v>
      </c>
      <c r="G2766" s="276"/>
      <c r="H2766" s="384">
        <f>AVERAGE(H2619:H2623,H2747:H2752,H2683:H2687)</f>
        <v>8954.8666666666668</v>
      </c>
      <c r="I2766" s="384"/>
      <c r="J2766" s="384">
        <f>AVERAGE(J2619:J2623,J2747:J2752,J2683:J2687)</f>
        <v>3056.3333333333335</v>
      </c>
      <c r="K2766" s="384"/>
      <c r="L2766" s="384">
        <f>AVERAGE(L2619:L2623,L2747:L2752,L2683:L2687)</f>
        <v>2544.2666666666669</v>
      </c>
      <c r="M2766" s="384" t="e">
        <f>AVERAGE(O2711:O2715,M2747:M2751)</f>
        <v>#DIV/0!</v>
      </c>
      <c r="N2766" s="384">
        <f>AVERAGE(N2619:N2623,N2747:N2752,N2683:N2687)</f>
        <v>2010.0666666666666</v>
      </c>
      <c r="O2766" s="384" t="e">
        <f>AVERAGE(O2684:O2687,O2747:O2752)</f>
        <v>#DIV/0!</v>
      </c>
      <c r="P2766" s="384">
        <f>AVERAGE(P2619:P2623,P2747:P2752,P2683:P2687)</f>
        <v>28923.666666666668</v>
      </c>
      <c r="Q2766" s="384" t="e">
        <f>AVERAGE(S2711:S2715,Q2747:Q2751)</f>
        <v>#DIV/0!</v>
      </c>
      <c r="R2766" s="384">
        <f>AVERAGE(R2619:R2623,R2747:R2752,R2683:R2687)</f>
        <v>15562.333333333334</v>
      </c>
      <c r="S2766" s="387" t="e">
        <f>AVERAGE(U2711:U2715,S2747:S2751)</f>
        <v>#DIV/0!</v>
      </c>
      <c r="T2766" s="384">
        <f>AVERAGE(T2619:T2623,T2747:T2752,T2683:T2687)</f>
        <v>6.0632333333333328</v>
      </c>
      <c r="U2766" s="135"/>
      <c r="V2766" s="16"/>
    </row>
    <row r="2767" spans="4:22">
      <c r="D2767" s="16"/>
      <c r="E2767" s="1"/>
      <c r="F2767" s="1"/>
      <c r="H2767" s="329"/>
      <c r="I2767" s="139"/>
      <c r="J2767" s="329"/>
      <c r="K2767" s="139"/>
      <c r="L2767" s="329"/>
      <c r="M2767" s="139"/>
      <c r="N2767" s="329"/>
      <c r="O2767" s="139"/>
      <c r="P2767" s="329"/>
      <c r="Q2767" s="139"/>
      <c r="R2767" s="329"/>
      <c r="S2767" s="329"/>
      <c r="T2767" s="329"/>
      <c r="U2767" s="1"/>
      <c r="V2767" s="16"/>
    </row>
    <row r="2768" spans="4:22" ht="15" thickBot="1">
      <c r="D2768" s="16"/>
      <c r="T2768" s="174"/>
      <c r="V2768" s="16"/>
    </row>
    <row r="2769" spans="4:22" ht="15" thickBot="1">
      <c r="D2769" s="16"/>
      <c r="F2769" s="280" t="s">
        <v>42</v>
      </c>
      <c r="G2769" s="281"/>
      <c r="H2769" s="281" t="s">
        <v>3</v>
      </c>
      <c r="I2769" s="281"/>
      <c r="J2769" s="281" t="s">
        <v>11</v>
      </c>
      <c r="K2769" s="281"/>
      <c r="L2769" s="281" t="s">
        <v>12</v>
      </c>
      <c r="M2769" s="281"/>
      <c r="N2769" s="281" t="s">
        <v>13</v>
      </c>
      <c r="O2769" s="281"/>
      <c r="P2769" s="281" t="s">
        <v>14</v>
      </c>
      <c r="Q2769" s="281"/>
      <c r="R2769" s="281" t="s">
        <v>15</v>
      </c>
      <c r="S2769" s="281"/>
      <c r="T2769" s="282" t="s">
        <v>16</v>
      </c>
      <c r="V2769" s="16"/>
    </row>
    <row r="2770" spans="4:22">
      <c r="D2770" s="16"/>
      <c r="E2770" s="1"/>
      <c r="F2770" s="283" t="s">
        <v>19</v>
      </c>
      <c r="G2770" s="284"/>
      <c r="H2770" s="285">
        <f t="shared" ref="H2770:T2770" si="155">H2757</f>
        <v>54.533434240000005</v>
      </c>
      <c r="I2770" s="285">
        <f t="shared" si="155"/>
        <v>0</v>
      </c>
      <c r="J2770" s="285">
        <f t="shared" si="155"/>
        <v>18.612227200000003</v>
      </c>
      <c r="K2770" s="285">
        <f t="shared" si="155"/>
        <v>0</v>
      </c>
      <c r="L2770" s="285">
        <f t="shared" si="155"/>
        <v>15.402288</v>
      </c>
      <c r="M2770" s="285">
        <f t="shared" si="155"/>
        <v>0</v>
      </c>
      <c r="N2770" s="285">
        <f t="shared" si="155"/>
        <v>12.168861440000001</v>
      </c>
      <c r="O2770" s="285">
        <f t="shared" si="155"/>
        <v>0</v>
      </c>
      <c r="P2770" s="285">
        <f t="shared" si="155"/>
        <v>177.21514240000002</v>
      </c>
      <c r="Q2770" s="285">
        <f t="shared" si="155"/>
        <v>0</v>
      </c>
      <c r="R2770" s="285">
        <f t="shared" si="155"/>
        <v>94.690195200000005</v>
      </c>
      <c r="S2770" s="285">
        <f t="shared" si="155"/>
        <v>0</v>
      </c>
      <c r="T2770" s="310">
        <f t="shared" si="155"/>
        <v>6.0224000000000002</v>
      </c>
      <c r="U2770" s="1"/>
      <c r="V2770" s="16"/>
    </row>
    <row r="2771" spans="4:22" ht="15.6">
      <c r="D2771" s="16"/>
      <c r="E2771" s="1"/>
      <c r="F2771" s="288" t="s">
        <v>41</v>
      </c>
      <c r="G2771" s="289"/>
      <c r="H2771" s="290">
        <f>H2755</f>
        <v>54.206109489999996</v>
      </c>
      <c r="I2771" s="290">
        <f t="shared" ref="I2771:S2771" si="156">I2755</f>
        <v>0</v>
      </c>
      <c r="J2771" s="290">
        <f t="shared" si="156"/>
        <v>18.351297640000002</v>
      </c>
      <c r="K2771" s="290">
        <f t="shared" si="156"/>
        <v>0</v>
      </c>
      <c r="L2771" s="290">
        <f t="shared" si="156"/>
        <v>15.274180454000001</v>
      </c>
      <c r="M2771" s="290">
        <f t="shared" si="156"/>
        <v>0</v>
      </c>
      <c r="N2771" s="290">
        <f t="shared" si="156"/>
        <v>11.979761377999999</v>
      </c>
      <c r="O2771" s="290">
        <f t="shared" si="156"/>
        <v>0</v>
      </c>
      <c r="P2771" s="290">
        <f t="shared" si="156"/>
        <v>175.86762257999999</v>
      </c>
      <c r="Q2771" s="290">
        <f t="shared" si="156"/>
        <v>0</v>
      </c>
      <c r="R2771" s="290">
        <f t="shared" si="156"/>
        <v>93.311267920000006</v>
      </c>
      <c r="S2771" s="290">
        <f t="shared" si="156"/>
        <v>0</v>
      </c>
      <c r="T2771" s="309">
        <f>T2753</f>
        <v>6.1211799999999998</v>
      </c>
      <c r="U2771" s="1"/>
      <c r="V2771" s="16"/>
    </row>
    <row r="2772" spans="4:22" ht="21">
      <c r="D2772" s="16"/>
      <c r="F2772" s="201" t="s">
        <v>45</v>
      </c>
      <c r="G2772" s="201"/>
      <c r="H2772" s="385">
        <f>H2771-H2770</f>
        <v>-0.3273247500000096</v>
      </c>
      <c r="I2772" s="187"/>
      <c r="J2772" s="385">
        <f>J2771-J2770</f>
        <v>-0.260929560000001</v>
      </c>
      <c r="K2772" s="385"/>
      <c r="L2772" s="385">
        <f>L2771-L2770</f>
        <v>-0.12810754599999896</v>
      </c>
      <c r="M2772" s="385"/>
      <c r="N2772" s="385">
        <f>N2771-N2770</f>
        <v>-0.1891000620000014</v>
      </c>
      <c r="O2772" s="385"/>
      <c r="P2772" s="385">
        <f>P2771-P2770</f>
        <v>-1.3475198200000307</v>
      </c>
      <c r="Q2772" s="385"/>
      <c r="R2772" s="385">
        <f>R2771-R2770</f>
        <v>-1.3789272799999992</v>
      </c>
      <c r="S2772" s="385"/>
      <c r="T2772" s="385">
        <f>T2771-T2770</f>
        <v>9.8779999999999646E-2</v>
      </c>
      <c r="V2772" s="16"/>
    </row>
    <row r="2773" spans="4:22" ht="21">
      <c r="D2773" s="16"/>
      <c r="F2773" s="201"/>
      <c r="G2773" s="201"/>
      <c r="H2773" s="187"/>
      <c r="I2773" s="187"/>
      <c r="J2773" s="187"/>
      <c r="K2773" s="187"/>
      <c r="L2773" s="187"/>
      <c r="M2773" s="187"/>
      <c r="N2773" s="187"/>
      <c r="O2773" s="187"/>
      <c r="P2773" s="187"/>
      <c r="Q2773" s="187"/>
      <c r="R2773" s="187"/>
      <c r="S2773" s="187"/>
      <c r="T2773" s="187"/>
      <c r="V2773" s="16"/>
    </row>
    <row r="2774" spans="4:22">
      <c r="D2774" s="16"/>
      <c r="E2774" s="16"/>
      <c r="F2774" s="231"/>
      <c r="G2774" s="231"/>
      <c r="H2774" s="231"/>
      <c r="I2774" s="231"/>
      <c r="J2774" s="231"/>
      <c r="K2774" s="231"/>
      <c r="L2774" s="231"/>
      <c r="M2774" s="231"/>
      <c r="N2774" s="231"/>
      <c r="O2774" s="231"/>
      <c r="P2774" s="231"/>
      <c r="Q2774" s="231"/>
      <c r="R2774" s="231"/>
      <c r="S2774" s="231"/>
      <c r="T2774" s="232"/>
      <c r="U2774" s="16"/>
      <c r="V2774" s="16"/>
    </row>
    <row r="2775" spans="4:22">
      <c r="D2775" s="335"/>
      <c r="E2775" s="335"/>
      <c r="F2775" s="339"/>
      <c r="G2775" s="339"/>
      <c r="H2775" s="339"/>
      <c r="I2775" s="339"/>
      <c r="J2775" s="339"/>
      <c r="K2775" s="339"/>
      <c r="L2775" s="339"/>
      <c r="M2775" s="339"/>
      <c r="N2775" s="339"/>
      <c r="O2775" s="339"/>
      <c r="P2775" s="339"/>
      <c r="Q2775" s="339"/>
      <c r="R2775" s="339"/>
      <c r="S2775" s="339"/>
      <c r="T2775" s="340"/>
      <c r="U2775" s="335"/>
      <c r="V2775" s="335"/>
    </row>
    <row r="2776" spans="4:22">
      <c r="D2776" s="335"/>
      <c r="E2776" s="335"/>
      <c r="F2776" s="335"/>
      <c r="G2776" s="512" t="s">
        <v>48</v>
      </c>
      <c r="H2776" s="512"/>
      <c r="I2776" s="512"/>
      <c r="J2776" s="512"/>
      <c r="K2776" s="512"/>
      <c r="L2776" s="512"/>
      <c r="M2776" s="512"/>
      <c r="N2776" s="512"/>
      <c r="O2776" s="512"/>
      <c r="P2776" s="512"/>
      <c r="Q2776" s="512"/>
      <c r="R2776" s="512"/>
      <c r="S2776" s="335"/>
      <c r="T2776" s="335"/>
      <c r="U2776" s="335"/>
      <c r="V2776" s="335"/>
    </row>
    <row r="2777" spans="4:22">
      <c r="D2777" s="335"/>
      <c r="E2777" s="335"/>
      <c r="F2777" s="335"/>
      <c r="G2777" s="512"/>
      <c r="H2777" s="512"/>
      <c r="I2777" s="512"/>
      <c r="J2777" s="512"/>
      <c r="K2777" s="512"/>
      <c r="L2777" s="512"/>
      <c r="M2777" s="512"/>
      <c r="N2777" s="512"/>
      <c r="O2777" s="512"/>
      <c r="P2777" s="512"/>
      <c r="Q2777" s="512"/>
      <c r="R2777" s="512"/>
      <c r="S2777" s="335"/>
      <c r="T2777" s="335"/>
      <c r="U2777" s="335"/>
      <c r="V2777" s="335"/>
    </row>
    <row r="2778" spans="4:22" ht="23.4">
      <c r="D2778" s="338"/>
      <c r="E2778" s="338"/>
      <c r="F2778" s="338"/>
      <c r="G2778" s="343" t="s">
        <v>46</v>
      </c>
      <c r="H2778" s="375" t="s">
        <v>3</v>
      </c>
      <c r="I2778" s="376"/>
      <c r="J2778" s="377" t="s">
        <v>11</v>
      </c>
      <c r="K2778" s="376"/>
      <c r="L2778" s="378" t="s">
        <v>12</v>
      </c>
      <c r="M2778" s="376"/>
      <c r="N2778" s="379" t="s">
        <v>13</v>
      </c>
      <c r="O2778" s="376"/>
      <c r="P2778" s="374" t="s">
        <v>14</v>
      </c>
      <c r="Q2778" s="376"/>
      <c r="R2778" s="380" t="s">
        <v>15</v>
      </c>
      <c r="S2778" s="367"/>
      <c r="T2778" s="16"/>
      <c r="U2778" s="336"/>
      <c r="V2778" s="16"/>
    </row>
    <row r="2779" spans="4:22" ht="21">
      <c r="D2779" s="338"/>
      <c r="E2779" s="338"/>
      <c r="F2779" s="338"/>
      <c r="G2779" s="344">
        <v>0.9</v>
      </c>
      <c r="H2779" s="347">
        <f>$H$2770*G2779</f>
        <v>49.080090816000009</v>
      </c>
      <c r="I2779" s="368"/>
      <c r="J2779" s="348">
        <f>$J$2770*G2779</f>
        <v>16.751004480000002</v>
      </c>
      <c r="K2779" s="368"/>
      <c r="L2779" s="352">
        <f>$L$2770*G2779</f>
        <v>13.862059200000001</v>
      </c>
      <c r="M2779" s="368"/>
      <c r="N2779" s="349">
        <f>$N$2770*G2779</f>
        <v>10.951975296000001</v>
      </c>
      <c r="O2779" s="368"/>
      <c r="P2779" s="350">
        <f>$P$2770*G2779</f>
        <v>159.49362816000001</v>
      </c>
      <c r="Q2779" s="368"/>
      <c r="R2779" s="351">
        <f>$R$2770*G2779</f>
        <v>85.221175680000002</v>
      </c>
      <c r="S2779" s="341"/>
      <c r="T2779" s="16"/>
      <c r="U2779" s="337"/>
      <c r="V2779" s="16"/>
    </row>
    <row r="2780" spans="4:22" ht="21">
      <c r="D2780" s="338"/>
      <c r="E2780" s="338"/>
      <c r="F2780" s="338"/>
      <c r="G2780" s="344">
        <v>0.91</v>
      </c>
      <c r="H2780" s="347">
        <f t="shared" ref="H2780:H2799" si="157">$H$2770*G2780</f>
        <v>49.625425158400006</v>
      </c>
      <c r="I2780" s="368"/>
      <c r="J2780" s="348">
        <f t="shared" ref="J2780:J2799" si="158">$J$2770*G2780</f>
        <v>16.937126752000005</v>
      </c>
      <c r="K2780" s="368"/>
      <c r="L2780" s="352">
        <f t="shared" ref="L2780:L2799" si="159">$L$2770*G2780</f>
        <v>14.01608208</v>
      </c>
      <c r="M2780" s="368"/>
      <c r="N2780" s="349">
        <f t="shared" ref="N2780:N2799" si="160">$N$2770*G2780</f>
        <v>11.073663910400001</v>
      </c>
      <c r="O2780" s="368"/>
      <c r="P2780" s="350">
        <f t="shared" ref="P2780:P2799" si="161">$P$2770*G2780</f>
        <v>161.26577958400003</v>
      </c>
      <c r="Q2780" s="368"/>
      <c r="R2780" s="351">
        <f t="shared" ref="R2780:R2799" si="162">$R$2770*G2780</f>
        <v>86.168077632000006</v>
      </c>
      <c r="S2780" s="341"/>
      <c r="T2780" s="16"/>
      <c r="U2780" s="337"/>
      <c r="V2780" s="16"/>
    </row>
    <row r="2781" spans="4:22" ht="21">
      <c r="D2781" s="338"/>
      <c r="E2781" s="338"/>
      <c r="F2781" s="338"/>
      <c r="G2781" s="344">
        <v>0.92</v>
      </c>
      <c r="H2781" s="347">
        <f t="shared" si="157"/>
        <v>50.17075950080001</v>
      </c>
      <c r="I2781" s="368"/>
      <c r="J2781" s="348">
        <f t="shared" si="158"/>
        <v>17.123249024000003</v>
      </c>
      <c r="K2781" s="368"/>
      <c r="L2781" s="352">
        <f t="shared" si="159"/>
        <v>14.170104960000002</v>
      </c>
      <c r="M2781" s="368"/>
      <c r="N2781" s="349">
        <f t="shared" si="160"/>
        <v>11.195352524800001</v>
      </c>
      <c r="O2781" s="368"/>
      <c r="P2781" s="350">
        <f t="shared" si="161"/>
        <v>163.03793100800002</v>
      </c>
      <c r="Q2781" s="368"/>
      <c r="R2781" s="351">
        <f t="shared" si="162"/>
        <v>87.114979584000011</v>
      </c>
      <c r="S2781" s="341"/>
      <c r="T2781" s="16"/>
      <c r="U2781" s="337"/>
      <c r="V2781" s="16"/>
    </row>
    <row r="2782" spans="4:22" ht="21">
      <c r="D2782" s="338"/>
      <c r="E2782" s="338"/>
      <c r="F2782" s="338"/>
      <c r="G2782" s="344">
        <v>0.93</v>
      </c>
      <c r="H2782" s="347">
        <f t="shared" si="157"/>
        <v>50.716093843200007</v>
      </c>
      <c r="I2782" s="368"/>
      <c r="J2782" s="348">
        <f t="shared" si="158"/>
        <v>17.309371296000005</v>
      </c>
      <c r="K2782" s="368"/>
      <c r="L2782" s="352">
        <f t="shared" si="159"/>
        <v>14.324127840000001</v>
      </c>
      <c r="M2782" s="368"/>
      <c r="N2782" s="349">
        <f t="shared" si="160"/>
        <v>11.317041139200001</v>
      </c>
      <c r="O2782" s="368"/>
      <c r="P2782" s="350">
        <f t="shared" si="161"/>
        <v>164.81008243200003</v>
      </c>
      <c r="Q2782" s="368"/>
      <c r="R2782" s="351">
        <f t="shared" si="162"/>
        <v>88.061881536000016</v>
      </c>
      <c r="S2782" s="341"/>
      <c r="T2782" s="16"/>
      <c r="U2782" s="337"/>
      <c r="V2782" s="16"/>
    </row>
    <row r="2783" spans="4:22" ht="21">
      <c r="D2783" s="338"/>
      <c r="E2783" s="338"/>
      <c r="F2783" s="338"/>
      <c r="G2783" s="344">
        <v>0.94</v>
      </c>
      <c r="H2783" s="347">
        <f t="shared" si="157"/>
        <v>51.261428185600003</v>
      </c>
      <c r="I2783" s="368"/>
      <c r="J2783" s="348">
        <f t="shared" si="158"/>
        <v>17.495493568000001</v>
      </c>
      <c r="K2783" s="368"/>
      <c r="L2783" s="352">
        <f t="shared" si="159"/>
        <v>14.47815072</v>
      </c>
      <c r="M2783" s="368"/>
      <c r="N2783" s="349">
        <f t="shared" si="160"/>
        <v>11.438729753600001</v>
      </c>
      <c r="O2783" s="368"/>
      <c r="P2783" s="350">
        <f t="shared" si="161"/>
        <v>166.58223385600002</v>
      </c>
      <c r="Q2783" s="368"/>
      <c r="R2783" s="351">
        <f t="shared" si="162"/>
        <v>89.008783488000006</v>
      </c>
      <c r="S2783" s="341"/>
      <c r="T2783" s="16"/>
      <c r="U2783" s="337"/>
      <c r="V2783" s="16"/>
    </row>
    <row r="2784" spans="4:22" ht="21">
      <c r="D2784" s="338"/>
      <c r="E2784" s="338"/>
      <c r="F2784" s="338"/>
      <c r="G2784" s="344">
        <v>0.95</v>
      </c>
      <c r="H2784" s="347">
        <f t="shared" si="157"/>
        <v>51.806762528</v>
      </c>
      <c r="I2784" s="368"/>
      <c r="J2784" s="348">
        <f t="shared" si="158"/>
        <v>17.681615840000003</v>
      </c>
      <c r="K2784" s="368"/>
      <c r="L2784" s="352">
        <f t="shared" si="159"/>
        <v>14.6321736</v>
      </c>
      <c r="M2784" s="368"/>
      <c r="N2784" s="349">
        <f t="shared" si="160"/>
        <v>11.560418368000001</v>
      </c>
      <c r="O2784" s="368"/>
      <c r="P2784" s="350">
        <f t="shared" si="161"/>
        <v>168.35438528</v>
      </c>
      <c r="Q2784" s="368"/>
      <c r="R2784" s="351">
        <f t="shared" si="162"/>
        <v>89.955685439999996</v>
      </c>
      <c r="S2784" s="341"/>
      <c r="T2784" s="16"/>
      <c r="U2784" s="337"/>
      <c r="V2784" s="16"/>
    </row>
    <row r="2785" spans="4:22" ht="21">
      <c r="D2785" s="338"/>
      <c r="E2785" s="338"/>
      <c r="F2785" s="338"/>
      <c r="G2785" s="344">
        <v>0.96</v>
      </c>
      <c r="H2785" s="347">
        <f t="shared" si="157"/>
        <v>52.352096870400004</v>
      </c>
      <c r="I2785" s="368"/>
      <c r="J2785" s="348">
        <f t="shared" si="158"/>
        <v>17.867738112000001</v>
      </c>
      <c r="K2785" s="368"/>
      <c r="L2785" s="352">
        <f t="shared" si="159"/>
        <v>14.786196479999999</v>
      </c>
      <c r="M2785" s="368"/>
      <c r="N2785" s="349">
        <f t="shared" si="160"/>
        <v>11.682106982400001</v>
      </c>
      <c r="O2785" s="368"/>
      <c r="P2785" s="350">
        <f t="shared" si="161"/>
        <v>170.12653670400002</v>
      </c>
      <c r="Q2785" s="368"/>
      <c r="R2785" s="351">
        <f t="shared" si="162"/>
        <v>90.902587392000001</v>
      </c>
      <c r="S2785" s="341"/>
      <c r="T2785" s="16"/>
      <c r="U2785" s="337"/>
      <c r="V2785" s="16"/>
    </row>
    <row r="2786" spans="4:22" ht="21">
      <c r="D2786" s="338"/>
      <c r="E2786" s="338"/>
      <c r="F2786" s="338"/>
      <c r="G2786" s="344">
        <v>0.97</v>
      </c>
      <c r="H2786" s="347">
        <f t="shared" si="157"/>
        <v>52.897431212800001</v>
      </c>
      <c r="I2786" s="368"/>
      <c r="J2786" s="348">
        <f t="shared" si="158"/>
        <v>18.053860384000004</v>
      </c>
      <c r="K2786" s="368"/>
      <c r="L2786" s="352">
        <f t="shared" si="159"/>
        <v>14.94021936</v>
      </c>
      <c r="M2786" s="368"/>
      <c r="N2786" s="349">
        <f t="shared" si="160"/>
        <v>11.803795596800001</v>
      </c>
      <c r="O2786" s="368"/>
      <c r="P2786" s="350">
        <f t="shared" si="161"/>
        <v>171.898688128</v>
      </c>
      <c r="Q2786" s="368"/>
      <c r="R2786" s="351">
        <f t="shared" si="162"/>
        <v>91.849489344000006</v>
      </c>
      <c r="S2786" s="341"/>
      <c r="T2786" s="16"/>
      <c r="U2786" s="337"/>
      <c r="V2786" s="16"/>
    </row>
    <row r="2787" spans="4:22" ht="21">
      <c r="D2787" s="338"/>
      <c r="E2787" s="338"/>
      <c r="F2787" s="338"/>
      <c r="G2787" s="344">
        <v>0.98</v>
      </c>
      <c r="H2787" s="347">
        <f t="shared" si="157"/>
        <v>53.442765555200005</v>
      </c>
      <c r="I2787" s="368"/>
      <c r="J2787" s="348">
        <f t="shared" si="158"/>
        <v>18.239982656000002</v>
      </c>
      <c r="K2787" s="368"/>
      <c r="L2787" s="352">
        <f t="shared" si="159"/>
        <v>15.09424224</v>
      </c>
      <c r="M2787" s="368"/>
      <c r="N2787" s="349">
        <f t="shared" si="160"/>
        <v>11.925484211200001</v>
      </c>
      <c r="O2787" s="368"/>
      <c r="P2787" s="350">
        <f t="shared" si="161"/>
        <v>173.67083955200002</v>
      </c>
      <c r="Q2787" s="368"/>
      <c r="R2787" s="351">
        <f t="shared" si="162"/>
        <v>92.79639129600001</v>
      </c>
      <c r="S2787" s="341"/>
      <c r="T2787" s="16"/>
      <c r="U2787" s="337"/>
      <c r="V2787" s="16"/>
    </row>
    <row r="2788" spans="4:22" ht="21">
      <c r="D2788" s="338"/>
      <c r="E2788" s="338"/>
      <c r="F2788" s="338"/>
      <c r="G2788" s="344">
        <v>0.99</v>
      </c>
      <c r="H2788" s="347">
        <f t="shared" si="157"/>
        <v>53.988099897600001</v>
      </c>
      <c r="I2788" s="368"/>
      <c r="J2788" s="348">
        <f t="shared" si="158"/>
        <v>18.426104928000004</v>
      </c>
      <c r="K2788" s="368"/>
      <c r="L2788" s="352">
        <f t="shared" si="159"/>
        <v>15.248265120000001</v>
      </c>
      <c r="M2788" s="368"/>
      <c r="N2788" s="349">
        <f t="shared" si="160"/>
        <v>12.047172825600001</v>
      </c>
      <c r="O2788" s="368"/>
      <c r="P2788" s="350">
        <f t="shared" si="161"/>
        <v>175.442990976</v>
      </c>
      <c r="Q2788" s="368"/>
      <c r="R2788" s="351">
        <f t="shared" si="162"/>
        <v>93.743293248000001</v>
      </c>
      <c r="S2788" s="341"/>
      <c r="T2788" s="16"/>
      <c r="U2788" s="337"/>
      <c r="V2788" s="16"/>
    </row>
    <row r="2789" spans="4:22" ht="28.8">
      <c r="D2789" s="338"/>
      <c r="E2789" s="338"/>
      <c r="F2789" s="338"/>
      <c r="G2789" s="381">
        <v>1</v>
      </c>
      <c r="H2789" s="383">
        <f t="shared" si="157"/>
        <v>54.533434240000005</v>
      </c>
      <c r="I2789" s="382"/>
      <c r="J2789" s="383">
        <f t="shared" si="158"/>
        <v>18.612227200000003</v>
      </c>
      <c r="K2789" s="382"/>
      <c r="L2789" s="383">
        <f t="shared" si="159"/>
        <v>15.402288</v>
      </c>
      <c r="M2789" s="382"/>
      <c r="N2789" s="383">
        <f t="shared" si="160"/>
        <v>12.168861440000001</v>
      </c>
      <c r="O2789" s="382"/>
      <c r="P2789" s="383">
        <f t="shared" si="161"/>
        <v>177.21514240000002</v>
      </c>
      <c r="Q2789" s="382"/>
      <c r="R2789" s="383">
        <f t="shared" si="162"/>
        <v>94.690195200000005</v>
      </c>
      <c r="S2789" s="341"/>
      <c r="T2789" s="16"/>
      <c r="U2789" s="337"/>
      <c r="V2789" s="16"/>
    </row>
    <row r="2790" spans="4:22" ht="21">
      <c r="D2790" s="338"/>
      <c r="E2790" s="338"/>
      <c r="F2790" s="338"/>
      <c r="G2790" s="344">
        <v>1.01</v>
      </c>
      <c r="H2790" s="347">
        <f t="shared" si="157"/>
        <v>55.078768582400009</v>
      </c>
      <c r="I2790" s="368"/>
      <c r="J2790" s="348">
        <f t="shared" si="158"/>
        <v>18.798349472000002</v>
      </c>
      <c r="K2790" s="368"/>
      <c r="L2790" s="352">
        <f t="shared" si="159"/>
        <v>15.55631088</v>
      </c>
      <c r="M2790" s="368"/>
      <c r="N2790" s="349">
        <f t="shared" si="160"/>
        <v>12.290550054400001</v>
      </c>
      <c r="O2790" s="368"/>
      <c r="P2790" s="350">
        <f t="shared" si="161"/>
        <v>178.98729382400003</v>
      </c>
      <c r="Q2790" s="368"/>
      <c r="R2790" s="351">
        <f t="shared" si="162"/>
        <v>95.63709715200001</v>
      </c>
      <c r="S2790" s="341"/>
      <c r="T2790" s="16"/>
      <c r="U2790" s="337"/>
      <c r="V2790" s="16"/>
    </row>
    <row r="2791" spans="4:22" ht="21">
      <c r="D2791" s="338"/>
      <c r="E2791" s="338"/>
      <c r="F2791" s="338"/>
      <c r="G2791" s="344">
        <v>1.02</v>
      </c>
      <c r="H2791" s="347">
        <f t="shared" si="157"/>
        <v>55.624102924800006</v>
      </c>
      <c r="I2791" s="368"/>
      <c r="J2791" s="348">
        <f t="shared" si="158"/>
        <v>18.984471744000004</v>
      </c>
      <c r="K2791" s="368"/>
      <c r="L2791" s="352">
        <f t="shared" si="159"/>
        <v>15.710333760000001</v>
      </c>
      <c r="M2791" s="368"/>
      <c r="N2791" s="349">
        <f t="shared" si="160"/>
        <v>12.412238668800001</v>
      </c>
      <c r="O2791" s="368"/>
      <c r="P2791" s="350">
        <f t="shared" si="161"/>
        <v>180.75944524800002</v>
      </c>
      <c r="Q2791" s="368"/>
      <c r="R2791" s="351">
        <f t="shared" si="162"/>
        <v>96.583999104</v>
      </c>
      <c r="S2791" s="341"/>
      <c r="T2791" s="16"/>
      <c r="U2791" s="337"/>
      <c r="V2791" s="16"/>
    </row>
    <row r="2792" spans="4:22" ht="21">
      <c r="D2792" s="338"/>
      <c r="E2792" s="338"/>
      <c r="F2792" s="338"/>
      <c r="G2792" s="344">
        <v>1.03</v>
      </c>
      <c r="H2792" s="347">
        <f t="shared" si="157"/>
        <v>56.16943726720001</v>
      </c>
      <c r="I2792" s="368"/>
      <c r="J2792" s="348">
        <f t="shared" si="158"/>
        <v>19.170594016000003</v>
      </c>
      <c r="K2792" s="368"/>
      <c r="L2792" s="352">
        <f t="shared" si="159"/>
        <v>15.86435664</v>
      </c>
      <c r="M2792" s="368"/>
      <c r="N2792" s="349">
        <f t="shared" si="160"/>
        <v>12.533927283200001</v>
      </c>
      <c r="O2792" s="368"/>
      <c r="P2792" s="350">
        <f t="shared" si="161"/>
        <v>182.53159667200003</v>
      </c>
      <c r="Q2792" s="368"/>
      <c r="R2792" s="351">
        <f t="shared" si="162"/>
        <v>97.530901056000005</v>
      </c>
      <c r="S2792" s="341"/>
      <c r="T2792" s="16"/>
      <c r="U2792" s="337"/>
      <c r="V2792" s="16"/>
    </row>
    <row r="2793" spans="4:22" ht="21">
      <c r="D2793" s="338"/>
      <c r="E2793" s="338"/>
      <c r="F2793" s="338"/>
      <c r="G2793" s="344">
        <v>1.04</v>
      </c>
      <c r="H2793" s="347">
        <f t="shared" si="157"/>
        <v>56.714771609600007</v>
      </c>
      <c r="I2793" s="368"/>
      <c r="J2793" s="348">
        <f t="shared" si="158"/>
        <v>19.356716288000005</v>
      </c>
      <c r="K2793" s="368"/>
      <c r="L2793" s="352">
        <f t="shared" si="159"/>
        <v>16.01837952</v>
      </c>
      <c r="M2793" s="368"/>
      <c r="N2793" s="349">
        <f t="shared" si="160"/>
        <v>12.655615897600001</v>
      </c>
      <c r="O2793" s="368"/>
      <c r="P2793" s="350">
        <f t="shared" si="161"/>
        <v>184.30374809600002</v>
      </c>
      <c r="Q2793" s="368"/>
      <c r="R2793" s="351">
        <f t="shared" si="162"/>
        <v>98.477803008000009</v>
      </c>
      <c r="S2793" s="341"/>
      <c r="T2793" s="16"/>
      <c r="U2793" s="337"/>
      <c r="V2793" s="16"/>
    </row>
    <row r="2794" spans="4:22" ht="21">
      <c r="D2794" s="338"/>
      <c r="E2794" s="338"/>
      <c r="F2794" s="338"/>
      <c r="G2794" s="344">
        <v>1.05</v>
      </c>
      <c r="H2794" s="347">
        <f t="shared" si="157"/>
        <v>57.260105952000011</v>
      </c>
      <c r="I2794" s="368"/>
      <c r="J2794" s="348">
        <f t="shared" si="158"/>
        <v>19.542838560000003</v>
      </c>
      <c r="K2794" s="368"/>
      <c r="L2794" s="352">
        <f t="shared" si="159"/>
        <v>16.172402400000003</v>
      </c>
      <c r="M2794" s="368"/>
      <c r="N2794" s="349">
        <f t="shared" si="160"/>
        <v>12.777304512000001</v>
      </c>
      <c r="O2794" s="368"/>
      <c r="P2794" s="350">
        <f t="shared" si="161"/>
        <v>186.07589952000004</v>
      </c>
      <c r="Q2794" s="368"/>
      <c r="R2794" s="351">
        <f t="shared" si="162"/>
        <v>99.424704960000014</v>
      </c>
      <c r="S2794" s="341"/>
      <c r="T2794" s="16"/>
      <c r="U2794" s="337"/>
      <c r="V2794" s="16"/>
    </row>
    <row r="2795" spans="4:22" ht="21">
      <c r="D2795" s="338"/>
      <c r="E2795" s="338"/>
      <c r="F2795" s="338"/>
      <c r="G2795" s="344">
        <v>1.06</v>
      </c>
      <c r="H2795" s="347">
        <f t="shared" si="157"/>
        <v>57.805440294400007</v>
      </c>
      <c r="I2795" s="368"/>
      <c r="J2795" s="348">
        <f t="shared" si="158"/>
        <v>19.728960832000006</v>
      </c>
      <c r="K2795" s="368"/>
      <c r="L2795" s="352">
        <f t="shared" si="159"/>
        <v>16.326425280000002</v>
      </c>
      <c r="M2795" s="368"/>
      <c r="N2795" s="349">
        <f t="shared" si="160"/>
        <v>12.898993126400001</v>
      </c>
      <c r="O2795" s="368"/>
      <c r="P2795" s="350">
        <f t="shared" si="161"/>
        <v>187.84805094400002</v>
      </c>
      <c r="Q2795" s="368"/>
      <c r="R2795" s="351">
        <f t="shared" si="162"/>
        <v>100.371606912</v>
      </c>
      <c r="S2795" s="341"/>
      <c r="T2795" s="16"/>
      <c r="U2795" s="337"/>
      <c r="V2795" s="16"/>
    </row>
    <row r="2796" spans="4:22" ht="21">
      <c r="D2796" s="338"/>
      <c r="E2796" s="338"/>
      <c r="F2796" s="338"/>
      <c r="G2796" s="344">
        <v>1.07</v>
      </c>
      <c r="H2796" s="347">
        <f t="shared" si="157"/>
        <v>58.350774636800011</v>
      </c>
      <c r="I2796" s="368"/>
      <c r="J2796" s="348">
        <f t="shared" si="158"/>
        <v>19.915083104000004</v>
      </c>
      <c r="K2796" s="368"/>
      <c r="L2796" s="352">
        <f t="shared" si="159"/>
        <v>16.480448160000002</v>
      </c>
      <c r="M2796" s="368"/>
      <c r="N2796" s="349">
        <f t="shared" si="160"/>
        <v>13.020681740800001</v>
      </c>
      <c r="O2796" s="368"/>
      <c r="P2796" s="350">
        <f t="shared" si="161"/>
        <v>189.62020236800004</v>
      </c>
      <c r="Q2796" s="368"/>
      <c r="R2796" s="351">
        <f t="shared" si="162"/>
        <v>101.31850886400001</v>
      </c>
      <c r="S2796" s="341"/>
      <c r="T2796" s="16"/>
      <c r="U2796" s="337"/>
      <c r="V2796" s="16"/>
    </row>
    <row r="2797" spans="4:22" ht="21">
      <c r="D2797" s="338"/>
      <c r="E2797" s="338"/>
      <c r="F2797" s="338"/>
      <c r="G2797" s="344">
        <v>1.08</v>
      </c>
      <c r="H2797" s="347">
        <f t="shared" si="157"/>
        <v>58.896108979200008</v>
      </c>
      <c r="I2797" s="368"/>
      <c r="J2797" s="348">
        <f t="shared" si="158"/>
        <v>20.101205376000003</v>
      </c>
      <c r="K2797" s="368"/>
      <c r="L2797" s="352">
        <f t="shared" si="159"/>
        <v>16.634471040000001</v>
      </c>
      <c r="M2797" s="368"/>
      <c r="N2797" s="349">
        <f t="shared" si="160"/>
        <v>13.142370355200001</v>
      </c>
      <c r="O2797" s="368"/>
      <c r="P2797" s="350">
        <f t="shared" si="161"/>
        <v>191.39235379200002</v>
      </c>
      <c r="Q2797" s="368"/>
      <c r="R2797" s="351">
        <f t="shared" si="162"/>
        <v>102.26541081600001</v>
      </c>
      <c r="S2797" s="341"/>
      <c r="T2797" s="16"/>
      <c r="U2797" s="337"/>
      <c r="V2797" s="16"/>
    </row>
    <row r="2798" spans="4:22" ht="21">
      <c r="D2798" s="338"/>
      <c r="E2798" s="338"/>
      <c r="F2798" s="338"/>
      <c r="G2798" s="344">
        <v>1.0900000000000001</v>
      </c>
      <c r="H2798" s="347">
        <f t="shared" si="157"/>
        <v>59.441443321600012</v>
      </c>
      <c r="I2798" s="368"/>
      <c r="J2798" s="348">
        <f t="shared" si="158"/>
        <v>20.287327648000005</v>
      </c>
      <c r="K2798" s="368"/>
      <c r="L2798" s="352">
        <f t="shared" si="159"/>
        <v>16.788493920000001</v>
      </c>
      <c r="M2798" s="368"/>
      <c r="N2798" s="349">
        <f t="shared" si="160"/>
        <v>13.264058969600002</v>
      </c>
      <c r="O2798" s="368"/>
      <c r="P2798" s="350">
        <f t="shared" si="161"/>
        <v>193.16450521600004</v>
      </c>
      <c r="Q2798" s="368"/>
      <c r="R2798" s="351">
        <f t="shared" si="162"/>
        <v>103.21231276800002</v>
      </c>
      <c r="S2798" s="341"/>
      <c r="T2798" s="16"/>
      <c r="U2798" s="337"/>
      <c r="V2798" s="16"/>
    </row>
    <row r="2799" spans="4:22" ht="21">
      <c r="D2799" s="338"/>
      <c r="E2799" s="338"/>
      <c r="F2799" s="338"/>
      <c r="G2799" s="344">
        <v>1.1000000000000001</v>
      </c>
      <c r="H2799" s="347">
        <f t="shared" si="157"/>
        <v>59.986777664000009</v>
      </c>
      <c r="I2799" s="368"/>
      <c r="J2799" s="348">
        <f t="shared" si="158"/>
        <v>20.473449920000004</v>
      </c>
      <c r="K2799" s="368"/>
      <c r="L2799" s="352">
        <f t="shared" si="159"/>
        <v>16.942516800000003</v>
      </c>
      <c r="M2799" s="368"/>
      <c r="N2799" s="349">
        <f t="shared" si="160"/>
        <v>13.385747584000002</v>
      </c>
      <c r="O2799" s="368"/>
      <c r="P2799" s="350">
        <f t="shared" si="161"/>
        <v>194.93665664000002</v>
      </c>
      <c r="Q2799" s="368"/>
      <c r="R2799" s="351">
        <f t="shared" si="162"/>
        <v>104.15921472000001</v>
      </c>
      <c r="S2799" s="341"/>
      <c r="T2799" s="16"/>
      <c r="U2799" s="337"/>
      <c r="V2799" s="16"/>
    </row>
    <row r="2800" spans="4:22">
      <c r="D2800" s="338"/>
      <c r="E2800" s="338"/>
      <c r="F2800" s="338"/>
      <c r="G2800" s="16"/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</row>
    <row r="2801" spans="4:22">
      <c r="D2801" s="338"/>
      <c r="E2801" s="338"/>
      <c r="F2801" s="338"/>
      <c r="G2801" s="16"/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</row>
    <row r="2802" spans="4:22">
      <c r="D2802" s="338"/>
      <c r="E2802" s="338"/>
      <c r="F2802" s="338"/>
      <c r="G2802" s="16"/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</row>
    <row r="2805" spans="4:22" ht="15" thickBot="1">
      <c r="D2805" s="16"/>
      <c r="E2805" s="16"/>
      <c r="F2805" s="16"/>
      <c r="G2805" s="16"/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  <c r="S2805" s="16"/>
      <c r="T2805" s="229"/>
      <c r="U2805" s="16"/>
      <c r="V2805" s="16"/>
    </row>
    <row r="2806" spans="4:22">
      <c r="D2806" s="16"/>
      <c r="E2806" s="84"/>
      <c r="F2806" s="85"/>
      <c r="G2806" s="197"/>
      <c r="H2806" s="85"/>
      <c r="I2806" s="197"/>
      <c r="J2806" s="85"/>
      <c r="K2806" s="197"/>
      <c r="L2806" s="85"/>
      <c r="M2806" s="197"/>
      <c r="N2806" s="85"/>
      <c r="O2806" s="197"/>
      <c r="P2806" s="85"/>
      <c r="Q2806" s="197"/>
      <c r="R2806" s="85"/>
      <c r="S2806" s="85"/>
      <c r="T2806" s="85"/>
      <c r="U2806" s="106"/>
      <c r="V2806" s="16"/>
    </row>
    <row r="2807" spans="4:22" ht="15" thickBot="1">
      <c r="D2807" s="16"/>
      <c r="E2807" s="86"/>
      <c r="F2807" s="1"/>
      <c r="H2807" s="1"/>
      <c r="J2807" s="1"/>
      <c r="L2807" s="1"/>
      <c r="N2807" s="1"/>
      <c r="P2807" s="1"/>
      <c r="R2807" s="1"/>
      <c r="T2807" s="1"/>
      <c r="U2807" s="107"/>
      <c r="V2807" s="16"/>
    </row>
    <row r="2808" spans="4:22" ht="35.4" thickBot="1">
      <c r="D2808" s="16"/>
      <c r="E2808" s="86"/>
      <c r="F2808" s="1"/>
      <c r="H2808" s="393" t="s">
        <v>51</v>
      </c>
      <c r="I2808" s="394"/>
      <c r="J2808" s="394"/>
      <c r="K2808" s="394"/>
      <c r="L2808" s="394"/>
      <c r="M2808" s="394"/>
      <c r="N2808" s="394"/>
      <c r="O2808" s="394"/>
      <c r="P2808" s="394"/>
      <c r="Q2808" s="394"/>
      <c r="R2808" s="394"/>
      <c r="S2808" s="394"/>
      <c r="T2808" s="395"/>
      <c r="U2808" s="107"/>
      <c r="V2808" s="16"/>
    </row>
    <row r="2809" spans="4:22">
      <c r="D2809" s="16"/>
      <c r="E2809" s="86"/>
      <c r="F2809" s="1"/>
      <c r="H2809" s="1"/>
      <c r="J2809" s="1"/>
      <c r="L2809" s="1"/>
      <c r="N2809" s="1"/>
      <c r="P2809" s="1"/>
      <c r="R2809" s="1"/>
      <c r="T2809" s="1"/>
      <c r="U2809" s="107"/>
      <c r="V2809" s="16"/>
    </row>
    <row r="2810" spans="4:22">
      <c r="D2810" s="16"/>
      <c r="E2810" s="86"/>
      <c r="F2810" s="253" t="s">
        <v>10</v>
      </c>
      <c r="G2810" s="194"/>
      <c r="H2810" s="239" t="s">
        <v>3</v>
      </c>
      <c r="I2810" s="179"/>
      <c r="J2810" s="94" t="s">
        <v>11</v>
      </c>
      <c r="K2810" s="179"/>
      <c r="L2810" s="31" t="s">
        <v>12</v>
      </c>
      <c r="M2810" s="179"/>
      <c r="N2810" s="32" t="s">
        <v>13</v>
      </c>
      <c r="O2810" s="179"/>
      <c r="P2810" s="238" t="s">
        <v>14</v>
      </c>
      <c r="Q2810" s="179"/>
      <c r="R2810" s="99" t="s">
        <v>15</v>
      </c>
      <c r="S2810" s="29"/>
      <c r="T2810" s="56" t="s">
        <v>16</v>
      </c>
      <c r="U2810" s="107"/>
      <c r="V2810" s="16"/>
    </row>
    <row r="2811" spans="4:22">
      <c r="D2811" s="16"/>
      <c r="E2811" s="86"/>
      <c r="F2811" s="252">
        <v>45649</v>
      </c>
      <c r="G2811" s="244"/>
      <c r="H2811" s="297">
        <v>8838</v>
      </c>
      <c r="I2811" s="246"/>
      <c r="J2811" s="297">
        <v>2997</v>
      </c>
      <c r="K2811" s="246"/>
      <c r="L2811" s="297">
        <v>2504</v>
      </c>
      <c r="M2811" s="246"/>
      <c r="N2811" s="297">
        <v>1973</v>
      </c>
      <c r="O2811" s="246"/>
      <c r="P2811" s="297">
        <v>28725</v>
      </c>
      <c r="Q2811" s="246"/>
      <c r="R2811" s="297">
        <v>15200</v>
      </c>
      <c r="S2811" s="298"/>
      <c r="T2811" s="326">
        <v>6.0780000000000003</v>
      </c>
      <c r="U2811" s="107"/>
      <c r="V2811" s="16"/>
    </row>
    <row r="2812" spans="4:22">
      <c r="D2812" s="16"/>
      <c r="E2812" s="86"/>
      <c r="F2812" s="250">
        <f>F2811+1</f>
        <v>45650</v>
      </c>
      <c r="G2812" s="244"/>
      <c r="H2812" s="297">
        <v>8847.5</v>
      </c>
      <c r="I2812" s="246"/>
      <c r="J2812" s="297">
        <v>3022.5</v>
      </c>
      <c r="K2812" s="246"/>
      <c r="L2812" s="297">
        <v>2541.5</v>
      </c>
      <c r="M2812" s="246"/>
      <c r="N2812" s="297">
        <v>1963.5</v>
      </c>
      <c r="O2812" s="246"/>
      <c r="P2812" s="297">
        <v>28475</v>
      </c>
      <c r="Q2812" s="246"/>
      <c r="R2812" s="297">
        <v>15260</v>
      </c>
      <c r="S2812" s="246"/>
      <c r="T2812" s="325">
        <v>6.1612</v>
      </c>
      <c r="U2812" s="107"/>
      <c r="V2812" s="16"/>
    </row>
    <row r="2813" spans="4:22">
      <c r="D2813" s="16"/>
      <c r="E2813" s="86"/>
      <c r="F2813" s="250">
        <f>F2812+1</f>
        <v>45651</v>
      </c>
      <c r="G2813" s="244"/>
      <c r="H2813" s="248" t="s">
        <v>52</v>
      </c>
      <c r="I2813" s="246"/>
      <c r="J2813" s="248" t="s">
        <v>52</v>
      </c>
      <c r="K2813" s="246"/>
      <c r="L2813" s="248" t="s">
        <v>52</v>
      </c>
      <c r="M2813" s="246"/>
      <c r="N2813" s="248" t="s">
        <v>52</v>
      </c>
      <c r="O2813" s="246"/>
      <c r="P2813" s="248" t="s">
        <v>52</v>
      </c>
      <c r="Q2813" s="246"/>
      <c r="R2813" s="248" t="s">
        <v>52</v>
      </c>
      <c r="S2813" s="246"/>
      <c r="T2813" s="248" t="s">
        <v>52</v>
      </c>
      <c r="U2813" s="107"/>
      <c r="V2813" s="16"/>
    </row>
    <row r="2814" spans="4:22">
      <c r="D2814" s="16"/>
      <c r="E2814" s="86"/>
      <c r="F2814" s="250">
        <f>F2813+1</f>
        <v>45652</v>
      </c>
      <c r="G2814" s="195"/>
      <c r="H2814" s="248" t="s">
        <v>52</v>
      </c>
      <c r="I2814" s="246"/>
      <c r="J2814" s="248" t="s">
        <v>52</v>
      </c>
      <c r="K2814" s="246"/>
      <c r="L2814" s="248" t="s">
        <v>52</v>
      </c>
      <c r="M2814" s="246"/>
      <c r="N2814" s="248" t="s">
        <v>52</v>
      </c>
      <c r="O2814" s="246"/>
      <c r="P2814" s="248" t="s">
        <v>52</v>
      </c>
      <c r="Q2814" s="246"/>
      <c r="R2814" s="248" t="s">
        <v>52</v>
      </c>
      <c r="S2814" s="246"/>
      <c r="T2814" s="248" t="s">
        <v>52</v>
      </c>
      <c r="U2814" s="107"/>
      <c r="V2814" s="16"/>
    </row>
    <row r="2815" spans="4:22">
      <c r="D2815" s="16"/>
      <c r="E2815" s="86"/>
      <c r="F2815" s="251">
        <f>F2814+1</f>
        <v>45653</v>
      </c>
      <c r="G2815" s="195"/>
      <c r="H2815" s="297">
        <v>8843</v>
      </c>
      <c r="I2815" s="246"/>
      <c r="J2815" s="297">
        <v>2995.5</v>
      </c>
      <c r="K2815" s="246"/>
      <c r="L2815" s="297">
        <v>2513</v>
      </c>
      <c r="M2815" s="246"/>
      <c r="N2815" s="297">
        <v>1944</v>
      </c>
      <c r="O2815" s="246"/>
      <c r="P2815" s="297">
        <v>28700</v>
      </c>
      <c r="Q2815" s="246"/>
      <c r="R2815" s="297">
        <v>15085</v>
      </c>
      <c r="S2815" s="298"/>
      <c r="T2815" s="326">
        <v>6.1656000000000004</v>
      </c>
      <c r="U2815" s="107"/>
      <c r="V2815" s="16"/>
    </row>
    <row r="2816" spans="4:22">
      <c r="D2816" s="16"/>
      <c r="E2816" s="86"/>
      <c r="F2816" s="1"/>
      <c r="H2816" s="353"/>
      <c r="J2816" s="353"/>
      <c r="L2816" s="353"/>
      <c r="N2816" s="353"/>
      <c r="P2816" s="353"/>
      <c r="R2816" s="353"/>
      <c r="S2816" s="268"/>
      <c r="T2816" s="362"/>
      <c r="U2816" s="107"/>
      <c r="V2816" s="16"/>
    </row>
    <row r="2817" spans="4:22">
      <c r="D2817" s="16"/>
      <c r="E2817" s="86"/>
      <c r="F2817" s="236" t="s">
        <v>17</v>
      </c>
      <c r="G2817" s="263"/>
      <c r="H2817" s="331">
        <f>AVERAGE(H2811:H2815)</f>
        <v>8842.8333333333339</v>
      </c>
      <c r="I2817" s="332"/>
      <c r="J2817" s="331">
        <f>AVERAGE(J2811:J2815)</f>
        <v>3005</v>
      </c>
      <c r="K2817" s="332"/>
      <c r="L2817" s="331">
        <f>AVERAGE(L2811:L2815)</f>
        <v>2519.5</v>
      </c>
      <c r="M2817" s="332"/>
      <c r="N2817" s="331">
        <f>AVERAGE(N2811:N2815)</f>
        <v>1960.1666666666667</v>
      </c>
      <c r="O2817" s="332"/>
      <c r="P2817" s="331">
        <f>AVERAGE(P2811:P2815)</f>
        <v>28633.333333333332</v>
      </c>
      <c r="Q2817" s="332"/>
      <c r="R2817" s="331">
        <f>AVERAGE(R2811:R2815)</f>
        <v>15181.666666666666</v>
      </c>
      <c r="S2817" s="333"/>
      <c r="T2817" s="334">
        <f>AVERAGE(T2811:T2815)</f>
        <v>6.1349333333333336</v>
      </c>
      <c r="U2817" s="107"/>
      <c r="V2817" s="16"/>
    </row>
    <row r="2818" spans="4:22">
      <c r="D2818" s="16"/>
      <c r="E2818" s="86"/>
      <c r="F2818" s="21"/>
      <c r="G2818" s="194"/>
      <c r="H2818" s="354"/>
      <c r="I2818" s="214"/>
      <c r="J2818" s="354"/>
      <c r="K2818" s="214"/>
      <c r="L2818" s="354"/>
      <c r="M2818" s="214"/>
      <c r="N2818" s="354"/>
      <c r="O2818" s="214"/>
      <c r="P2818" s="354"/>
      <c r="Q2818" s="214"/>
      <c r="R2818" s="354"/>
      <c r="S2818" s="269"/>
      <c r="T2818" s="355"/>
      <c r="U2818" s="107"/>
      <c r="V2818" s="16"/>
    </row>
    <row r="2819" spans="4:22" ht="15.6">
      <c r="D2819" s="16"/>
      <c r="E2819" s="86"/>
      <c r="F2819" s="237" t="s">
        <v>18</v>
      </c>
      <c r="G2819" s="202"/>
      <c r="H2819" s="235">
        <f>H2817*T2817*0.001</f>
        <v>54.250192977777786</v>
      </c>
      <c r="I2819" s="216"/>
      <c r="J2819" s="235">
        <f>J2817*T2817*0.001</f>
        <v>18.435474666666668</v>
      </c>
      <c r="K2819" s="216"/>
      <c r="L2819" s="235">
        <f>L2817*T2817*0.001</f>
        <v>15.456964533333334</v>
      </c>
      <c r="M2819" s="216"/>
      <c r="N2819" s="235">
        <f>N2817*T2817*0.001</f>
        <v>12.025491822222223</v>
      </c>
      <c r="O2819" s="216"/>
      <c r="P2819" s="235">
        <f>P2817*T2817*0.001</f>
        <v>175.66359111111112</v>
      </c>
      <c r="Q2819" s="216"/>
      <c r="R2819" s="235">
        <f>R2817*T2817*0.001</f>
        <v>93.138512888888883</v>
      </c>
      <c r="S2819" s="269"/>
      <c r="T2819" s="363"/>
      <c r="U2819" s="107"/>
      <c r="V2819" s="16"/>
    </row>
    <row r="2820" spans="4:22">
      <c r="D2820" s="16"/>
      <c r="E2820" s="86"/>
      <c r="F2820" s="21"/>
      <c r="G2820" s="312"/>
      <c r="H2820" s="355"/>
      <c r="I2820" s="264"/>
      <c r="J2820" s="355"/>
      <c r="K2820" s="264"/>
      <c r="L2820" s="355"/>
      <c r="M2820" s="264"/>
      <c r="N2820" s="355"/>
      <c r="O2820" s="264"/>
      <c r="P2820" s="355"/>
      <c r="Q2820" s="264"/>
      <c r="R2820" s="355"/>
      <c r="S2820" s="269"/>
      <c r="T2820" s="364"/>
      <c r="U2820" s="107"/>
      <c r="V2820" s="16"/>
    </row>
    <row r="2821" spans="4:22">
      <c r="D2821" s="16"/>
      <c r="E2821" s="86"/>
      <c r="F2821" s="256" t="s">
        <v>19</v>
      </c>
      <c r="G2821" s="311"/>
      <c r="H2821" s="257">
        <f>H2755</f>
        <v>54.206109489999996</v>
      </c>
      <c r="I2821" s="265"/>
      <c r="J2821" s="257">
        <f>J2755</f>
        <v>18.351297640000002</v>
      </c>
      <c r="K2821" s="265"/>
      <c r="L2821" s="257">
        <f>L2755</f>
        <v>15.274180454000001</v>
      </c>
      <c r="M2821" s="265"/>
      <c r="N2821" s="257">
        <f>N2755</f>
        <v>11.979761377999999</v>
      </c>
      <c r="O2821" s="265"/>
      <c r="P2821" s="257">
        <f>P2755</f>
        <v>175.86762257999999</v>
      </c>
      <c r="Q2821" s="265"/>
      <c r="R2821" s="257">
        <f>R2755</f>
        <v>93.311267920000006</v>
      </c>
      <c r="S2821" s="361">
        <f>U2782</f>
        <v>0</v>
      </c>
      <c r="T2821" s="257">
        <f>T2753</f>
        <v>6.1211799999999998</v>
      </c>
      <c r="U2821" s="107"/>
      <c r="V2821" s="16"/>
    </row>
    <row r="2822" spans="4:22" ht="15" thickBot="1">
      <c r="D2822" s="16"/>
      <c r="E2822" s="86"/>
      <c r="F2822" s="21"/>
      <c r="G2822" s="194"/>
      <c r="H2822" s="355"/>
      <c r="I2822" s="264"/>
      <c r="J2822" s="355"/>
      <c r="K2822" s="264"/>
      <c r="L2822" s="355"/>
      <c r="M2822" s="264"/>
      <c r="N2822" s="355"/>
      <c r="O2822" s="264"/>
      <c r="P2822" s="355"/>
      <c r="Q2822" s="264"/>
      <c r="R2822" s="355"/>
      <c r="S2822" s="270"/>
      <c r="T2822" s="355"/>
      <c r="U2822" s="107"/>
      <c r="V2822" s="16"/>
    </row>
    <row r="2823" spans="4:22" ht="15" thickBot="1">
      <c r="D2823" s="16"/>
      <c r="E2823" s="86"/>
      <c r="F2823" s="259" t="s">
        <v>44</v>
      </c>
      <c r="G2823" s="194"/>
      <c r="H2823" s="356">
        <f>(H2755-H2757)/H2757</f>
        <v>-6.0022764852743953E-3</v>
      </c>
      <c r="I2823" s="321"/>
      <c r="J2823" s="356">
        <f>(J2755-J2757)/J2757</f>
        <v>-1.4019255041116249E-2</v>
      </c>
      <c r="K2823" s="321"/>
      <c r="L2823" s="356">
        <f>(L2755-L2757)/L2757</f>
        <v>-8.3174360848205769E-3</v>
      </c>
      <c r="M2823" s="321"/>
      <c r="N2823" s="356">
        <f>(N2755-N2757)/N2757</f>
        <v>-1.55396676124863E-2</v>
      </c>
      <c r="O2823" s="321"/>
      <c r="P2823" s="356">
        <f>(P2755-P2757)/P2757</f>
        <v>-7.6038638783952504E-3</v>
      </c>
      <c r="Q2823" s="321"/>
      <c r="R2823" s="356">
        <f>(R2755-R2757)/R2757</f>
        <v>-1.4562513859935513E-2</v>
      </c>
      <c r="S2823" s="322"/>
      <c r="T2823" s="356">
        <f>(T2753-T2757)/T2757</f>
        <v>1.6402098831030758E-2</v>
      </c>
      <c r="U2823" s="107"/>
      <c r="V2823" s="16"/>
    </row>
    <row r="2824" spans="4:22" ht="15" thickBot="1">
      <c r="D2824" s="16"/>
      <c r="E2824" s="86"/>
      <c r="F2824" s="29"/>
      <c r="G2824" s="179"/>
      <c r="H2824" s="357"/>
      <c r="I2824" s="217"/>
      <c r="J2824" s="357"/>
      <c r="K2824" s="217"/>
      <c r="L2824" s="357"/>
      <c r="M2824" s="217"/>
      <c r="N2824" s="357"/>
      <c r="O2824" s="217"/>
      <c r="P2824" s="357"/>
      <c r="Q2824" s="217"/>
      <c r="R2824" s="357"/>
      <c r="S2824" s="271"/>
      <c r="T2824" s="357"/>
      <c r="U2824" s="107"/>
      <c r="V2824" s="16"/>
    </row>
    <row r="2825" spans="4:22" ht="15" thickBot="1">
      <c r="D2825" s="16"/>
      <c r="E2825" s="86"/>
      <c r="F2825" s="176" t="s">
        <v>26</v>
      </c>
      <c r="G2825" s="179"/>
      <c r="H2825" s="358">
        <f>(H2819-H2821)/H2821</f>
        <v>8.1325681168693397E-4</v>
      </c>
      <c r="I2825" s="188"/>
      <c r="J2825" s="358">
        <f>(J2819-J2821)/J2821</f>
        <v>4.5869795323457956E-3</v>
      </c>
      <c r="K2825" s="188"/>
      <c r="L2825" s="358">
        <f>(L2819-L2821)/L2821</f>
        <v>1.1966866561764704E-2</v>
      </c>
      <c r="M2825" s="188"/>
      <c r="N2825" s="358">
        <f>(N2819-N2821)/N2821</f>
        <v>3.8173084404005703E-3</v>
      </c>
      <c r="O2825" s="188"/>
      <c r="P2825" s="358">
        <f>(P2819-P2821)/P2821</f>
        <v>-1.1601423041700584E-3</v>
      </c>
      <c r="Q2825" s="188"/>
      <c r="R2825" s="358">
        <f>(R2819-R2821)/R2821</f>
        <v>-1.8513844572258277E-3</v>
      </c>
      <c r="S2825" s="272"/>
      <c r="T2825" s="358">
        <f>(T2817-T2821)/T2821</f>
        <v>2.2468434735351235E-3</v>
      </c>
      <c r="U2825" s="107"/>
      <c r="V2825" s="16"/>
    </row>
    <row r="2826" spans="4:22" ht="15" thickBot="1">
      <c r="D2826" s="16"/>
      <c r="E2826" s="86"/>
      <c r="F2826" s="1"/>
      <c r="H2826" s="359"/>
      <c r="I2826" s="215"/>
      <c r="J2826" s="359"/>
      <c r="K2826" s="215"/>
      <c r="L2826" s="359"/>
      <c r="M2826" s="215"/>
      <c r="N2826" s="359"/>
      <c r="O2826" s="215"/>
      <c r="P2826" s="359"/>
      <c r="Q2826" s="215"/>
      <c r="R2826" s="359"/>
      <c r="S2826" s="271"/>
      <c r="T2826" s="359"/>
      <c r="U2826" s="107"/>
      <c r="V2826" s="16"/>
    </row>
    <row r="2827" spans="4:22" ht="21.6" thickBot="1">
      <c r="D2827" s="230"/>
      <c r="E2827" s="183"/>
      <c r="F2827" s="184" t="s">
        <v>40</v>
      </c>
      <c r="G2827" s="182"/>
      <c r="H2827" s="360">
        <f>H2819-H2821</f>
        <v>4.4083487777790253E-2</v>
      </c>
      <c r="I2827" s="306"/>
      <c r="J2827" s="360">
        <f>J2819-J2821</f>
        <v>8.4177026666665711E-2</v>
      </c>
      <c r="K2827" s="306"/>
      <c r="L2827" s="360">
        <f>L2819-L2821</f>
        <v>0.18278407933333263</v>
      </c>
      <c r="M2827" s="306"/>
      <c r="N2827" s="360">
        <f>N2819-N2821</f>
        <v>4.5730444222224165E-2</v>
      </c>
      <c r="O2827" s="306"/>
      <c r="P2827" s="360">
        <f>P2819-P2821</f>
        <v>-0.20403146888887136</v>
      </c>
      <c r="Q2827" s="306"/>
      <c r="R2827" s="360">
        <f>R2819-R2821</f>
        <v>-0.172755031111123</v>
      </c>
      <c r="S2827" s="307"/>
      <c r="T2827" s="360">
        <f>T2817-T2821</f>
        <v>1.3753333333333728E-2</v>
      </c>
      <c r="U2827" s="186"/>
      <c r="V2827" s="230"/>
    </row>
    <row r="2828" spans="4:22">
      <c r="D2828" s="16"/>
      <c r="E2828" s="86"/>
      <c r="F2828" s="179"/>
      <c r="H2828" s="180"/>
      <c r="I2828" s="180"/>
      <c r="J2828" s="180"/>
      <c r="K2828" s="180"/>
      <c r="L2828" s="180"/>
      <c r="M2828" s="180"/>
      <c r="N2828" s="180"/>
      <c r="O2828" s="180"/>
      <c r="P2828" s="180"/>
      <c r="Q2828" s="180"/>
      <c r="R2828" s="180"/>
      <c r="S2828" s="274"/>
      <c r="T2828" s="180"/>
      <c r="U2828" s="107"/>
      <c r="V2828" s="16"/>
    </row>
    <row r="2829" spans="4:22">
      <c r="D2829" s="16"/>
      <c r="E2829" s="86"/>
      <c r="F2829" s="29"/>
      <c r="H2829" s="323"/>
      <c r="I2829" s="180"/>
      <c r="J2829" s="159"/>
      <c r="K2829" s="180"/>
      <c r="L2829" s="159"/>
      <c r="M2829" s="180"/>
      <c r="N2829" s="159"/>
      <c r="O2829" s="180">
        <f>L2829+N2829</f>
        <v>0</v>
      </c>
      <c r="P2829" s="159"/>
      <c r="Q2829" s="180"/>
      <c r="R2829" s="159"/>
      <c r="S2829" s="159"/>
      <c r="T2829" s="159"/>
      <c r="U2829" s="107"/>
      <c r="V2829" s="16"/>
    </row>
    <row r="2830" spans="4:22" ht="18">
      <c r="D2830" s="16"/>
      <c r="E2830" s="134"/>
      <c r="F2830" s="275" t="s">
        <v>36</v>
      </c>
      <c r="G2830" s="276"/>
      <c r="H2830" s="384">
        <f>AVERAGE(H2683:H2687,H2811:H2816,H2747:H2751,H2619:H2623)</f>
        <v>8936.1944444444453</v>
      </c>
      <c r="I2830" s="384"/>
      <c r="J2830" s="384">
        <f>AVERAGE(J2683:J2687,J2811:J2816,J2747:J2751,J2619:J2623)</f>
        <v>3047.7777777777778</v>
      </c>
      <c r="K2830" s="384"/>
      <c r="L2830" s="384">
        <f>AVERAGE(L2683:L2687,L2811:L2816,L2747:L2751,L2619:L2623)</f>
        <v>2540.1388888888887</v>
      </c>
      <c r="M2830" s="384" t="e">
        <f>AVERAGE(O2775:O2779,M2811:M2815)</f>
        <v>#DIV/0!</v>
      </c>
      <c r="N2830" s="384">
        <f>AVERAGE(N2683:N2687,N2811:N2816,N2747:N2751,N2619:N2623)</f>
        <v>2001.75</v>
      </c>
      <c r="O2830" s="384" t="e">
        <f>AVERAGE(O2748:O2751,O2811:O2816)</f>
        <v>#DIV/0!</v>
      </c>
      <c r="P2830" s="384">
        <f>AVERAGE(P2683:P2687,P2811:P2816,P2747:P2751,P2619:P2623)</f>
        <v>28875.277777777777</v>
      </c>
      <c r="Q2830" s="384" t="e">
        <f>AVERAGE(S2775:S2779,Q2811:Q2815)</f>
        <v>#DIV/0!</v>
      </c>
      <c r="R2830" s="384">
        <f>AVERAGE(R2683:R2687,R2811:R2816,R2747:R2751,R2619:R2623)</f>
        <v>15498.888888888889</v>
      </c>
      <c r="S2830" s="387" t="e">
        <f>AVERAGE(U2775:U2779,S2811:S2815)</f>
        <v>#DIV/0!</v>
      </c>
      <c r="T2830" s="384">
        <f>AVERAGE(T2683:T2687,T2811:T2816,T2747:T2751,T2619:T2623)</f>
        <v>6.0751833333333334</v>
      </c>
      <c r="U2830" s="135"/>
      <c r="V2830" s="16"/>
    </row>
    <row r="2831" spans="4:22">
      <c r="D2831" s="16"/>
      <c r="E2831" s="1"/>
      <c r="F2831" s="1"/>
      <c r="H2831" s="329"/>
      <c r="I2831" s="139"/>
      <c r="J2831" s="329"/>
      <c r="K2831" s="139"/>
      <c r="L2831" s="329"/>
      <c r="M2831" s="139"/>
      <c r="N2831" s="329"/>
      <c r="O2831" s="139"/>
      <c r="P2831" s="329"/>
      <c r="Q2831" s="139"/>
      <c r="R2831" s="329"/>
      <c r="S2831" s="329"/>
      <c r="T2831" s="329"/>
      <c r="U2831" s="1"/>
      <c r="V2831" s="16"/>
    </row>
    <row r="2832" spans="4:22" ht="15" thickBot="1">
      <c r="D2832" s="16"/>
      <c r="T2832" s="174"/>
      <c r="V2832" s="16"/>
    </row>
    <row r="2833" spans="4:22" ht="15" thickBot="1">
      <c r="D2833" s="16"/>
      <c r="F2833" s="280" t="s">
        <v>42</v>
      </c>
      <c r="G2833" s="281"/>
      <c r="H2833" s="281" t="s">
        <v>3</v>
      </c>
      <c r="I2833" s="281"/>
      <c r="J2833" s="281" t="s">
        <v>11</v>
      </c>
      <c r="K2833" s="281"/>
      <c r="L2833" s="281" t="s">
        <v>12</v>
      </c>
      <c r="M2833" s="281"/>
      <c r="N2833" s="281" t="s">
        <v>13</v>
      </c>
      <c r="O2833" s="281"/>
      <c r="P2833" s="281" t="s">
        <v>14</v>
      </c>
      <c r="Q2833" s="281"/>
      <c r="R2833" s="281" t="s">
        <v>15</v>
      </c>
      <c r="S2833" s="281"/>
      <c r="T2833" s="282" t="s">
        <v>16</v>
      </c>
      <c r="V2833" s="16"/>
    </row>
    <row r="2834" spans="4:22">
      <c r="D2834" s="16"/>
      <c r="E2834" s="1"/>
      <c r="F2834" s="283" t="s">
        <v>19</v>
      </c>
      <c r="G2834" s="284"/>
      <c r="H2834" s="285">
        <f t="shared" ref="H2834:T2834" si="163">H2821</f>
        <v>54.206109489999996</v>
      </c>
      <c r="I2834" s="285">
        <f t="shared" si="163"/>
        <v>0</v>
      </c>
      <c r="J2834" s="285">
        <f t="shared" si="163"/>
        <v>18.351297640000002</v>
      </c>
      <c r="K2834" s="285">
        <f t="shared" si="163"/>
        <v>0</v>
      </c>
      <c r="L2834" s="285">
        <f t="shared" si="163"/>
        <v>15.274180454000001</v>
      </c>
      <c r="M2834" s="285">
        <f t="shared" si="163"/>
        <v>0</v>
      </c>
      <c r="N2834" s="285">
        <f t="shared" si="163"/>
        <v>11.979761377999999</v>
      </c>
      <c r="O2834" s="285">
        <f t="shared" si="163"/>
        <v>0</v>
      </c>
      <c r="P2834" s="285">
        <f t="shared" si="163"/>
        <v>175.86762257999999</v>
      </c>
      <c r="Q2834" s="285">
        <f t="shared" si="163"/>
        <v>0</v>
      </c>
      <c r="R2834" s="285">
        <f t="shared" si="163"/>
        <v>93.311267920000006</v>
      </c>
      <c r="S2834" s="285">
        <f t="shared" si="163"/>
        <v>0</v>
      </c>
      <c r="T2834" s="310">
        <f t="shared" si="163"/>
        <v>6.1211799999999998</v>
      </c>
      <c r="U2834" s="1"/>
      <c r="V2834" s="16"/>
    </row>
    <row r="2835" spans="4:22" ht="15.6">
      <c r="D2835" s="16"/>
      <c r="E2835" s="1"/>
      <c r="F2835" s="288" t="s">
        <v>41</v>
      </c>
      <c r="G2835" s="289"/>
      <c r="H2835" s="290">
        <f>H2819</f>
        <v>54.250192977777786</v>
      </c>
      <c r="I2835" s="290">
        <f t="shared" ref="I2835:S2835" si="164">I2819</f>
        <v>0</v>
      </c>
      <c r="J2835" s="290">
        <f t="shared" si="164"/>
        <v>18.435474666666668</v>
      </c>
      <c r="K2835" s="290">
        <f t="shared" si="164"/>
        <v>0</v>
      </c>
      <c r="L2835" s="290">
        <f t="shared" si="164"/>
        <v>15.456964533333334</v>
      </c>
      <c r="M2835" s="290">
        <f t="shared" si="164"/>
        <v>0</v>
      </c>
      <c r="N2835" s="290">
        <f t="shared" si="164"/>
        <v>12.025491822222223</v>
      </c>
      <c r="O2835" s="290">
        <f t="shared" si="164"/>
        <v>0</v>
      </c>
      <c r="P2835" s="290">
        <f t="shared" si="164"/>
        <v>175.66359111111112</v>
      </c>
      <c r="Q2835" s="290">
        <f t="shared" si="164"/>
        <v>0</v>
      </c>
      <c r="R2835" s="290">
        <f t="shared" si="164"/>
        <v>93.138512888888883</v>
      </c>
      <c r="S2835" s="290">
        <f t="shared" si="164"/>
        <v>0</v>
      </c>
      <c r="T2835" s="309">
        <f>T2817</f>
        <v>6.1349333333333336</v>
      </c>
      <c r="U2835" s="1"/>
      <c r="V2835" s="16"/>
    </row>
    <row r="2836" spans="4:22" ht="21">
      <c r="D2836" s="16"/>
      <c r="F2836" s="201" t="s">
        <v>45</v>
      </c>
      <c r="G2836" s="201"/>
      <c r="H2836" s="385">
        <f>H2835-H2834</f>
        <v>4.4083487777790253E-2</v>
      </c>
      <c r="I2836" s="187"/>
      <c r="J2836" s="385">
        <f>J2835-J2834</f>
        <v>8.4177026666665711E-2</v>
      </c>
      <c r="K2836" s="385"/>
      <c r="L2836" s="385">
        <f>L2835-L2834</f>
        <v>0.18278407933333263</v>
      </c>
      <c r="M2836" s="385"/>
      <c r="N2836" s="385">
        <f>N2835-N2834</f>
        <v>4.5730444222224165E-2</v>
      </c>
      <c r="O2836" s="385"/>
      <c r="P2836" s="385">
        <f>P2835-P2834</f>
        <v>-0.20403146888887136</v>
      </c>
      <c r="Q2836" s="385"/>
      <c r="R2836" s="385">
        <f>R2835-R2834</f>
        <v>-0.172755031111123</v>
      </c>
      <c r="S2836" s="385"/>
      <c r="T2836" s="385">
        <f>T2835-T2834</f>
        <v>1.3753333333333728E-2</v>
      </c>
      <c r="V2836" s="16"/>
    </row>
    <row r="2837" spans="4:22" ht="21">
      <c r="D2837" s="16"/>
      <c r="F2837" s="201"/>
      <c r="G2837" s="201"/>
      <c r="H2837" s="187"/>
      <c r="I2837" s="187"/>
      <c r="J2837" s="187"/>
      <c r="K2837" s="187"/>
      <c r="L2837" s="187"/>
      <c r="M2837" s="187"/>
      <c r="N2837" s="187"/>
      <c r="O2837" s="187"/>
      <c r="P2837" s="187"/>
      <c r="Q2837" s="187"/>
      <c r="R2837" s="187"/>
      <c r="S2837" s="187"/>
      <c r="T2837" s="187"/>
      <c r="V2837" s="16"/>
    </row>
    <row r="2838" spans="4:22">
      <c r="D2838" s="16"/>
      <c r="E2838" s="16"/>
      <c r="F2838" s="231"/>
      <c r="G2838" s="231"/>
      <c r="H2838" s="231"/>
      <c r="I2838" s="231"/>
      <c r="J2838" s="231"/>
      <c r="K2838" s="231"/>
      <c r="L2838" s="231"/>
      <c r="M2838" s="231"/>
      <c r="N2838" s="231"/>
      <c r="O2838" s="231"/>
      <c r="P2838" s="231"/>
      <c r="Q2838" s="231"/>
      <c r="R2838" s="231"/>
      <c r="S2838" s="231"/>
      <c r="T2838" s="232"/>
      <c r="U2838" s="16"/>
      <c r="V2838" s="16"/>
    </row>
    <row r="2839" spans="4:22">
      <c r="D2839" s="335"/>
      <c r="E2839" s="335"/>
      <c r="F2839" s="339"/>
      <c r="G2839" s="339"/>
      <c r="H2839" s="339"/>
      <c r="I2839" s="339"/>
      <c r="J2839" s="339"/>
      <c r="K2839" s="339"/>
      <c r="L2839" s="339"/>
      <c r="M2839" s="339"/>
      <c r="N2839" s="339"/>
      <c r="O2839" s="339"/>
      <c r="P2839" s="339"/>
      <c r="Q2839" s="339"/>
      <c r="R2839" s="339"/>
      <c r="S2839" s="339"/>
      <c r="T2839" s="340"/>
      <c r="U2839" s="335"/>
      <c r="V2839" s="335"/>
    </row>
    <row r="2840" spans="4:22">
      <c r="D2840" s="335"/>
      <c r="E2840" s="335"/>
      <c r="F2840" s="335"/>
      <c r="G2840" s="512" t="s">
        <v>48</v>
      </c>
      <c r="H2840" s="512"/>
      <c r="I2840" s="512"/>
      <c r="J2840" s="512"/>
      <c r="K2840" s="512"/>
      <c r="L2840" s="512"/>
      <c r="M2840" s="512"/>
      <c r="N2840" s="512"/>
      <c r="O2840" s="512"/>
      <c r="P2840" s="512"/>
      <c r="Q2840" s="512"/>
      <c r="R2840" s="512"/>
      <c r="S2840" s="335"/>
      <c r="T2840" s="335"/>
      <c r="U2840" s="335"/>
      <c r="V2840" s="335"/>
    </row>
    <row r="2841" spans="4:22">
      <c r="D2841" s="335"/>
      <c r="E2841" s="335"/>
      <c r="F2841" s="335"/>
      <c r="G2841" s="512"/>
      <c r="H2841" s="512"/>
      <c r="I2841" s="512"/>
      <c r="J2841" s="512"/>
      <c r="K2841" s="512"/>
      <c r="L2841" s="512"/>
      <c r="M2841" s="512"/>
      <c r="N2841" s="512"/>
      <c r="O2841" s="512"/>
      <c r="P2841" s="512"/>
      <c r="Q2841" s="512"/>
      <c r="R2841" s="512"/>
      <c r="S2841" s="335"/>
      <c r="T2841" s="335"/>
      <c r="U2841" s="335"/>
      <c r="V2841" s="335"/>
    </row>
    <row r="2842" spans="4:22" ht="23.4">
      <c r="D2842" s="338"/>
      <c r="E2842" s="338"/>
      <c r="F2842" s="338"/>
      <c r="G2842" s="343" t="s">
        <v>46</v>
      </c>
      <c r="H2842" s="375" t="s">
        <v>3</v>
      </c>
      <c r="I2842" s="376"/>
      <c r="J2842" s="377" t="s">
        <v>11</v>
      </c>
      <c r="K2842" s="376"/>
      <c r="L2842" s="378" t="s">
        <v>12</v>
      </c>
      <c r="M2842" s="376"/>
      <c r="N2842" s="379" t="s">
        <v>13</v>
      </c>
      <c r="O2842" s="376"/>
      <c r="P2842" s="374" t="s">
        <v>14</v>
      </c>
      <c r="Q2842" s="376"/>
      <c r="R2842" s="380" t="s">
        <v>15</v>
      </c>
      <c r="S2842" s="367"/>
      <c r="T2842" s="16"/>
      <c r="U2842" s="336"/>
      <c r="V2842" s="16"/>
    </row>
    <row r="2843" spans="4:22" ht="21">
      <c r="D2843" s="338"/>
      <c r="E2843" s="338"/>
      <c r="F2843" s="338"/>
      <c r="G2843" s="344">
        <v>0.9</v>
      </c>
      <c r="H2843" s="347">
        <f>$H$2821*G2843</f>
        <v>48.785498540999995</v>
      </c>
      <c r="I2843" s="368"/>
      <c r="J2843" s="348">
        <f>$J$2821*G2843</f>
        <v>16.516167876000001</v>
      </c>
      <c r="K2843" s="368"/>
      <c r="L2843" s="352">
        <f>$L$2821*G2843</f>
        <v>13.746762408600002</v>
      </c>
      <c r="M2843" s="368"/>
      <c r="N2843" s="349">
        <f>$N$2821*G2843</f>
        <v>10.7817852402</v>
      </c>
      <c r="O2843" s="368"/>
      <c r="P2843" s="350">
        <f>$P$2821*G2843</f>
        <v>158.280860322</v>
      </c>
      <c r="Q2843" s="368"/>
      <c r="R2843" s="351">
        <f>$R$2821*G2843</f>
        <v>83.980141128000014</v>
      </c>
      <c r="S2843" s="341"/>
      <c r="T2843" s="16"/>
      <c r="U2843" s="337"/>
      <c r="V2843" s="16"/>
    </row>
    <row r="2844" spans="4:22" ht="21">
      <c r="D2844" s="338"/>
      <c r="E2844" s="338"/>
      <c r="F2844" s="338"/>
      <c r="G2844" s="344">
        <v>0.91</v>
      </c>
      <c r="H2844" s="347">
        <f t="shared" ref="H2844:H2863" si="165">$H$2821*G2844</f>
        <v>49.327559635899995</v>
      </c>
      <c r="I2844" s="368"/>
      <c r="J2844" s="348">
        <f t="shared" ref="J2844:J2853" si="166">$J$2821*G2844</f>
        <v>16.699680852400004</v>
      </c>
      <c r="K2844" s="368"/>
      <c r="L2844" s="352">
        <f t="shared" ref="L2844:L2853" si="167">$L$2821*G2844</f>
        <v>13.899504213140002</v>
      </c>
      <c r="M2844" s="368"/>
      <c r="N2844" s="349">
        <f t="shared" ref="N2844:N2853" si="168">$N$2821*G2844</f>
        <v>10.901582853979999</v>
      </c>
      <c r="O2844" s="368"/>
      <c r="P2844" s="350">
        <f t="shared" ref="P2844:P2853" si="169">$P$2821*G2844</f>
        <v>160.0395365478</v>
      </c>
      <c r="Q2844" s="368"/>
      <c r="R2844" s="351">
        <f t="shared" ref="R2844:R2853" si="170">$R$2821*G2844</f>
        <v>84.913253807200007</v>
      </c>
      <c r="S2844" s="341"/>
      <c r="T2844" s="16"/>
      <c r="U2844" s="337"/>
      <c r="V2844" s="16"/>
    </row>
    <row r="2845" spans="4:22" ht="21">
      <c r="D2845" s="338"/>
      <c r="E2845" s="338"/>
      <c r="F2845" s="338"/>
      <c r="G2845" s="344">
        <v>0.92</v>
      </c>
      <c r="H2845" s="347">
        <f t="shared" si="165"/>
        <v>49.869620730800001</v>
      </c>
      <c r="I2845" s="368"/>
      <c r="J2845" s="348">
        <f t="shared" si="166"/>
        <v>16.883193828800003</v>
      </c>
      <c r="K2845" s="368"/>
      <c r="L2845" s="352">
        <f t="shared" si="167"/>
        <v>14.052246017680002</v>
      </c>
      <c r="M2845" s="368"/>
      <c r="N2845" s="349">
        <f t="shared" si="168"/>
        <v>11.02138046776</v>
      </c>
      <c r="O2845" s="368"/>
      <c r="P2845" s="350">
        <f t="shared" si="169"/>
        <v>161.7982127736</v>
      </c>
      <c r="Q2845" s="368"/>
      <c r="R2845" s="351">
        <f t="shared" si="170"/>
        <v>85.846366486400015</v>
      </c>
      <c r="S2845" s="341"/>
      <c r="T2845" s="16"/>
      <c r="U2845" s="337"/>
      <c r="V2845" s="16"/>
    </row>
    <row r="2846" spans="4:22" ht="21">
      <c r="D2846" s="338"/>
      <c r="E2846" s="338"/>
      <c r="F2846" s="338"/>
      <c r="G2846" s="344">
        <v>0.93</v>
      </c>
      <c r="H2846" s="347">
        <f t="shared" si="165"/>
        <v>50.411681825700001</v>
      </c>
      <c r="I2846" s="368"/>
      <c r="J2846" s="348">
        <f t="shared" si="166"/>
        <v>17.066706805200003</v>
      </c>
      <c r="K2846" s="368"/>
      <c r="L2846" s="352">
        <f t="shared" si="167"/>
        <v>14.204987822220001</v>
      </c>
      <c r="M2846" s="368"/>
      <c r="N2846" s="349">
        <f t="shared" si="168"/>
        <v>11.14117808154</v>
      </c>
      <c r="O2846" s="368"/>
      <c r="P2846" s="350">
        <f t="shared" si="169"/>
        <v>163.5568889994</v>
      </c>
      <c r="Q2846" s="368"/>
      <c r="R2846" s="351">
        <f t="shared" si="170"/>
        <v>86.779479165600009</v>
      </c>
      <c r="S2846" s="341"/>
      <c r="T2846" s="16"/>
      <c r="U2846" s="337"/>
      <c r="V2846" s="16"/>
    </row>
    <row r="2847" spans="4:22" ht="21">
      <c r="D2847" s="338"/>
      <c r="E2847" s="338"/>
      <c r="F2847" s="338"/>
      <c r="G2847" s="344">
        <v>0.94</v>
      </c>
      <c r="H2847" s="347">
        <f t="shared" si="165"/>
        <v>50.953742920599993</v>
      </c>
      <c r="I2847" s="368"/>
      <c r="J2847" s="348">
        <f t="shared" si="166"/>
        <v>17.250219781600002</v>
      </c>
      <c r="K2847" s="368"/>
      <c r="L2847" s="352">
        <f t="shared" si="167"/>
        <v>14.357729626760001</v>
      </c>
      <c r="M2847" s="368"/>
      <c r="N2847" s="349">
        <f t="shared" si="168"/>
        <v>11.260975695319999</v>
      </c>
      <c r="O2847" s="368"/>
      <c r="P2847" s="350">
        <f t="shared" si="169"/>
        <v>165.31556522519998</v>
      </c>
      <c r="Q2847" s="368"/>
      <c r="R2847" s="351">
        <f t="shared" si="170"/>
        <v>87.712591844800002</v>
      </c>
      <c r="S2847" s="341"/>
      <c r="T2847" s="16"/>
      <c r="U2847" s="337"/>
      <c r="V2847" s="16"/>
    </row>
    <row r="2848" spans="4:22" ht="21">
      <c r="D2848" s="338"/>
      <c r="E2848" s="338"/>
      <c r="F2848" s="338"/>
      <c r="G2848" s="344">
        <v>0.95</v>
      </c>
      <c r="H2848" s="347">
        <f t="shared" si="165"/>
        <v>51.495804015499992</v>
      </c>
      <c r="I2848" s="368"/>
      <c r="J2848" s="348">
        <f t="shared" si="166"/>
        <v>17.433732758000001</v>
      </c>
      <c r="K2848" s="368"/>
      <c r="L2848" s="352">
        <f t="shared" si="167"/>
        <v>14.510471431300001</v>
      </c>
      <c r="M2848" s="368"/>
      <c r="N2848" s="349">
        <f t="shared" si="168"/>
        <v>11.380773309099999</v>
      </c>
      <c r="O2848" s="368"/>
      <c r="P2848" s="350">
        <f t="shared" si="169"/>
        <v>167.07424145099998</v>
      </c>
      <c r="Q2848" s="368"/>
      <c r="R2848" s="351">
        <f t="shared" si="170"/>
        <v>88.645704523999996</v>
      </c>
      <c r="S2848" s="341"/>
      <c r="T2848" s="16"/>
      <c r="U2848" s="337"/>
      <c r="V2848" s="16"/>
    </row>
    <row r="2849" spans="4:22" ht="21">
      <c r="D2849" s="338"/>
      <c r="E2849" s="338"/>
      <c r="F2849" s="338"/>
      <c r="G2849" s="344">
        <v>0.96</v>
      </c>
      <c r="H2849" s="347">
        <f t="shared" si="165"/>
        <v>52.037865110399991</v>
      </c>
      <c r="I2849" s="368"/>
      <c r="J2849" s="348">
        <f t="shared" si="166"/>
        <v>17.617245734400001</v>
      </c>
      <c r="K2849" s="368"/>
      <c r="L2849" s="352">
        <f t="shared" si="167"/>
        <v>14.663213235840001</v>
      </c>
      <c r="M2849" s="368"/>
      <c r="N2849" s="349">
        <f t="shared" si="168"/>
        <v>11.500570922879998</v>
      </c>
      <c r="O2849" s="368"/>
      <c r="P2849" s="350">
        <f t="shared" si="169"/>
        <v>168.83291767679998</v>
      </c>
      <c r="Q2849" s="368"/>
      <c r="R2849" s="351">
        <f t="shared" si="170"/>
        <v>89.578817203200003</v>
      </c>
      <c r="S2849" s="341"/>
      <c r="T2849" s="16"/>
      <c r="U2849" s="337"/>
      <c r="V2849" s="16"/>
    </row>
    <row r="2850" spans="4:22" ht="21">
      <c r="D2850" s="338"/>
      <c r="E2850" s="338"/>
      <c r="F2850" s="338"/>
      <c r="G2850" s="344">
        <v>0.97</v>
      </c>
      <c r="H2850" s="347">
        <f t="shared" si="165"/>
        <v>52.579926205299998</v>
      </c>
      <c r="I2850" s="368"/>
      <c r="J2850" s="348">
        <f t="shared" si="166"/>
        <v>17.8007587108</v>
      </c>
      <c r="K2850" s="368"/>
      <c r="L2850" s="352">
        <f t="shared" si="167"/>
        <v>14.81595504038</v>
      </c>
      <c r="M2850" s="368"/>
      <c r="N2850" s="349">
        <f t="shared" si="168"/>
        <v>11.620368536659999</v>
      </c>
      <c r="O2850" s="368"/>
      <c r="P2850" s="350">
        <f t="shared" si="169"/>
        <v>170.59159390259998</v>
      </c>
      <c r="Q2850" s="368"/>
      <c r="R2850" s="351">
        <f t="shared" si="170"/>
        <v>90.511929882399997</v>
      </c>
      <c r="S2850" s="341"/>
      <c r="T2850" s="16"/>
      <c r="U2850" s="337"/>
      <c r="V2850" s="16"/>
    </row>
    <row r="2851" spans="4:22" ht="21">
      <c r="D2851" s="338"/>
      <c r="E2851" s="338"/>
      <c r="F2851" s="338"/>
      <c r="G2851" s="344">
        <v>0.98</v>
      </c>
      <c r="H2851" s="347">
        <f t="shared" si="165"/>
        <v>53.121987300199997</v>
      </c>
      <c r="I2851" s="368"/>
      <c r="J2851" s="348">
        <f t="shared" si="166"/>
        <v>17.984271687200003</v>
      </c>
      <c r="K2851" s="368"/>
      <c r="L2851" s="352">
        <f t="shared" si="167"/>
        <v>14.968696844920002</v>
      </c>
      <c r="M2851" s="368"/>
      <c r="N2851" s="349">
        <f t="shared" si="168"/>
        <v>11.740166150439999</v>
      </c>
      <c r="O2851" s="368"/>
      <c r="P2851" s="350">
        <f t="shared" si="169"/>
        <v>172.35027012839998</v>
      </c>
      <c r="Q2851" s="368"/>
      <c r="R2851" s="351">
        <f t="shared" si="170"/>
        <v>91.445042561600005</v>
      </c>
      <c r="S2851" s="341"/>
      <c r="T2851" s="16"/>
      <c r="U2851" s="337"/>
      <c r="V2851" s="16"/>
    </row>
    <row r="2852" spans="4:22" ht="21">
      <c r="D2852" s="338"/>
      <c r="E2852" s="338"/>
      <c r="F2852" s="338"/>
      <c r="G2852" s="344">
        <v>0.99</v>
      </c>
      <c r="H2852" s="347">
        <f t="shared" si="165"/>
        <v>53.664048395099996</v>
      </c>
      <c r="I2852" s="368"/>
      <c r="J2852" s="348">
        <f t="shared" si="166"/>
        <v>18.167784663600003</v>
      </c>
      <c r="K2852" s="368"/>
      <c r="L2852" s="352">
        <f t="shared" si="167"/>
        <v>15.121438649460002</v>
      </c>
      <c r="M2852" s="368"/>
      <c r="N2852" s="349">
        <f t="shared" si="168"/>
        <v>11.85996376422</v>
      </c>
      <c r="O2852" s="368"/>
      <c r="P2852" s="350">
        <f t="shared" si="169"/>
        <v>174.10894635419999</v>
      </c>
      <c r="Q2852" s="368"/>
      <c r="R2852" s="351">
        <f t="shared" si="170"/>
        <v>92.378155240799998</v>
      </c>
      <c r="S2852" s="341"/>
      <c r="T2852" s="16"/>
      <c r="U2852" s="337"/>
      <c r="V2852" s="16"/>
    </row>
    <row r="2853" spans="4:22" ht="28.8">
      <c r="D2853" s="338"/>
      <c r="E2853" s="338"/>
      <c r="F2853" s="338"/>
      <c r="G2853" s="381">
        <v>1</v>
      </c>
      <c r="H2853" s="383">
        <f t="shared" si="165"/>
        <v>54.206109489999996</v>
      </c>
      <c r="I2853" s="382"/>
      <c r="J2853" s="383">
        <f t="shared" si="166"/>
        <v>18.351297640000002</v>
      </c>
      <c r="K2853" s="382"/>
      <c r="L2853" s="383">
        <f t="shared" si="167"/>
        <v>15.274180454000001</v>
      </c>
      <c r="M2853" s="382"/>
      <c r="N2853" s="383">
        <f t="shared" si="168"/>
        <v>11.979761377999999</v>
      </c>
      <c r="O2853" s="382"/>
      <c r="P2853" s="383">
        <f t="shared" si="169"/>
        <v>175.86762257999999</v>
      </c>
      <c r="Q2853" s="382"/>
      <c r="R2853" s="383">
        <f t="shared" si="170"/>
        <v>93.311267920000006</v>
      </c>
      <c r="S2853" s="341"/>
      <c r="T2853" s="16"/>
      <c r="U2853" s="337"/>
      <c r="V2853" s="16"/>
    </row>
    <row r="2854" spans="4:22" ht="21">
      <c r="D2854" s="338"/>
      <c r="E2854" s="338"/>
      <c r="F2854" s="338"/>
      <c r="G2854" s="344">
        <v>1.01</v>
      </c>
      <c r="H2854" s="347">
        <f t="shared" si="165"/>
        <v>54.748170584899995</v>
      </c>
      <c r="I2854" s="368"/>
      <c r="J2854" s="348">
        <f t="shared" ref="J2854:J2863" si="171">$J$2821*G2854</f>
        <v>18.534810616400001</v>
      </c>
      <c r="K2854" s="368"/>
      <c r="L2854" s="352">
        <f t="shared" ref="L2854:L2863" si="172">$L$2821*G2854</f>
        <v>15.426922258540001</v>
      </c>
      <c r="M2854" s="368"/>
      <c r="N2854" s="349">
        <f t="shared" ref="N2854:N2863" si="173">$N$2821*G2854</f>
        <v>12.099558991779999</v>
      </c>
      <c r="O2854" s="368"/>
      <c r="P2854" s="350">
        <f t="shared" ref="P2854:P2863" si="174">$P$2821*G2854</f>
        <v>177.62629880579999</v>
      </c>
      <c r="Q2854" s="368"/>
      <c r="R2854" s="351">
        <f t="shared" ref="R2854:R2863" si="175">$R$2821*G2854</f>
        <v>94.244380599200014</v>
      </c>
      <c r="S2854" s="341"/>
      <c r="T2854" s="16"/>
      <c r="U2854" s="337"/>
      <c r="V2854" s="16"/>
    </row>
    <row r="2855" spans="4:22" ht="21">
      <c r="D2855" s="338"/>
      <c r="E2855" s="338"/>
      <c r="F2855" s="338"/>
      <c r="G2855" s="344">
        <v>1.02</v>
      </c>
      <c r="H2855" s="347">
        <f t="shared" si="165"/>
        <v>55.290231679799994</v>
      </c>
      <c r="I2855" s="368"/>
      <c r="J2855" s="348">
        <f t="shared" si="171"/>
        <v>18.718323592800001</v>
      </c>
      <c r="K2855" s="368"/>
      <c r="L2855" s="352">
        <f t="shared" si="172"/>
        <v>15.579664063080001</v>
      </c>
      <c r="M2855" s="368"/>
      <c r="N2855" s="349">
        <f t="shared" si="173"/>
        <v>12.21935660556</v>
      </c>
      <c r="O2855" s="368"/>
      <c r="P2855" s="350">
        <f t="shared" si="174"/>
        <v>179.38497503159999</v>
      </c>
      <c r="Q2855" s="368"/>
      <c r="R2855" s="351">
        <f t="shared" si="175"/>
        <v>95.177493278400007</v>
      </c>
      <c r="S2855" s="341"/>
      <c r="T2855" s="16"/>
      <c r="U2855" s="337"/>
      <c r="V2855" s="16"/>
    </row>
    <row r="2856" spans="4:22" ht="21">
      <c r="D2856" s="338"/>
      <c r="E2856" s="338"/>
      <c r="F2856" s="338"/>
      <c r="G2856" s="344">
        <v>1.03</v>
      </c>
      <c r="H2856" s="347">
        <f t="shared" si="165"/>
        <v>55.832292774699994</v>
      </c>
      <c r="I2856" s="368"/>
      <c r="J2856" s="348">
        <f t="shared" si="171"/>
        <v>18.901836569200004</v>
      </c>
      <c r="K2856" s="368"/>
      <c r="L2856" s="352">
        <f t="shared" si="172"/>
        <v>15.732405867620002</v>
      </c>
      <c r="M2856" s="368"/>
      <c r="N2856" s="349">
        <f t="shared" si="173"/>
        <v>12.339154219339999</v>
      </c>
      <c r="O2856" s="368"/>
      <c r="P2856" s="350">
        <f t="shared" si="174"/>
        <v>181.14365125739999</v>
      </c>
      <c r="Q2856" s="368"/>
      <c r="R2856" s="351">
        <f t="shared" si="175"/>
        <v>96.110605957600015</v>
      </c>
      <c r="S2856" s="341"/>
      <c r="T2856" s="16"/>
      <c r="U2856" s="337"/>
      <c r="V2856" s="16"/>
    </row>
    <row r="2857" spans="4:22" ht="21">
      <c r="D2857" s="338"/>
      <c r="E2857" s="338"/>
      <c r="F2857" s="338"/>
      <c r="G2857" s="344">
        <v>1.04</v>
      </c>
      <c r="H2857" s="347">
        <f t="shared" si="165"/>
        <v>56.3743538696</v>
      </c>
      <c r="I2857" s="368"/>
      <c r="J2857" s="348">
        <f t="shared" si="171"/>
        <v>19.085349545600003</v>
      </c>
      <c r="K2857" s="368"/>
      <c r="L2857" s="352">
        <f t="shared" si="172"/>
        <v>15.885147672160002</v>
      </c>
      <c r="M2857" s="368"/>
      <c r="N2857" s="349">
        <f t="shared" si="173"/>
        <v>12.45895183312</v>
      </c>
      <c r="O2857" s="368"/>
      <c r="P2857" s="350">
        <f t="shared" si="174"/>
        <v>182.9023274832</v>
      </c>
      <c r="Q2857" s="368"/>
      <c r="R2857" s="351">
        <f t="shared" si="175"/>
        <v>97.043718636800008</v>
      </c>
      <c r="S2857" s="341"/>
      <c r="T2857" s="16"/>
      <c r="U2857" s="337"/>
      <c r="V2857" s="16"/>
    </row>
    <row r="2858" spans="4:22" ht="21">
      <c r="D2858" s="338"/>
      <c r="E2858" s="338"/>
      <c r="F2858" s="338"/>
      <c r="G2858" s="344">
        <v>1.05</v>
      </c>
      <c r="H2858" s="347">
        <f t="shared" si="165"/>
        <v>56.916414964499999</v>
      </c>
      <c r="I2858" s="368"/>
      <c r="J2858" s="348">
        <f t="shared" si="171"/>
        <v>19.268862522000003</v>
      </c>
      <c r="K2858" s="368"/>
      <c r="L2858" s="352">
        <f t="shared" si="172"/>
        <v>16.037889476700002</v>
      </c>
      <c r="M2858" s="368"/>
      <c r="N2858" s="349">
        <f t="shared" si="173"/>
        <v>12.5787494469</v>
      </c>
      <c r="O2858" s="368"/>
      <c r="P2858" s="350">
        <f t="shared" si="174"/>
        <v>184.661003709</v>
      </c>
      <c r="Q2858" s="368"/>
      <c r="R2858" s="351">
        <f t="shared" si="175"/>
        <v>97.976831316000016</v>
      </c>
      <c r="S2858" s="341"/>
      <c r="T2858" s="16"/>
      <c r="U2858" s="337"/>
      <c r="V2858" s="16"/>
    </row>
    <row r="2859" spans="4:22" ht="21">
      <c r="D2859" s="338"/>
      <c r="E2859" s="338"/>
      <c r="F2859" s="338"/>
      <c r="G2859" s="344">
        <v>1.06</v>
      </c>
      <c r="H2859" s="347">
        <f t="shared" si="165"/>
        <v>57.458476059399999</v>
      </c>
      <c r="I2859" s="368"/>
      <c r="J2859" s="348">
        <f t="shared" si="171"/>
        <v>19.452375498400002</v>
      </c>
      <c r="K2859" s="368"/>
      <c r="L2859" s="352">
        <f t="shared" si="172"/>
        <v>16.190631281240002</v>
      </c>
      <c r="M2859" s="368"/>
      <c r="N2859" s="349">
        <f t="shared" si="173"/>
        <v>12.698547060679999</v>
      </c>
      <c r="O2859" s="368"/>
      <c r="P2859" s="350">
        <f t="shared" si="174"/>
        <v>186.4196799348</v>
      </c>
      <c r="Q2859" s="368"/>
      <c r="R2859" s="351">
        <f t="shared" si="175"/>
        <v>98.90994399520001</v>
      </c>
      <c r="S2859" s="341"/>
      <c r="T2859" s="16"/>
      <c r="U2859" s="337"/>
      <c r="V2859" s="16"/>
    </row>
    <row r="2860" spans="4:22" ht="21">
      <c r="D2860" s="338"/>
      <c r="E2860" s="338"/>
      <c r="F2860" s="338"/>
      <c r="G2860" s="344">
        <v>1.07</v>
      </c>
      <c r="H2860" s="347">
        <f t="shared" si="165"/>
        <v>58.000537154299998</v>
      </c>
      <c r="I2860" s="368"/>
      <c r="J2860" s="348">
        <f t="shared" si="171"/>
        <v>19.635888474800005</v>
      </c>
      <c r="K2860" s="368"/>
      <c r="L2860" s="352">
        <f t="shared" si="172"/>
        <v>16.343373085780001</v>
      </c>
      <c r="M2860" s="368"/>
      <c r="N2860" s="349">
        <f t="shared" si="173"/>
        <v>12.81834467446</v>
      </c>
      <c r="O2860" s="368"/>
      <c r="P2860" s="350">
        <f t="shared" si="174"/>
        <v>188.1783561606</v>
      </c>
      <c r="Q2860" s="368"/>
      <c r="R2860" s="351">
        <f t="shared" si="175"/>
        <v>99.843056674400017</v>
      </c>
      <c r="S2860" s="341"/>
      <c r="T2860" s="16"/>
      <c r="U2860" s="337"/>
      <c r="V2860" s="16"/>
    </row>
    <row r="2861" spans="4:22" ht="21">
      <c r="D2861" s="338"/>
      <c r="E2861" s="338"/>
      <c r="F2861" s="338"/>
      <c r="G2861" s="344">
        <v>1.08</v>
      </c>
      <c r="H2861" s="347">
        <f t="shared" si="165"/>
        <v>58.542598249199997</v>
      </c>
      <c r="I2861" s="368"/>
      <c r="J2861" s="348">
        <f t="shared" si="171"/>
        <v>19.819401451200005</v>
      </c>
      <c r="K2861" s="368"/>
      <c r="L2861" s="352">
        <f t="shared" si="172"/>
        <v>16.496114890320001</v>
      </c>
      <c r="M2861" s="368"/>
      <c r="N2861" s="349">
        <f t="shared" si="173"/>
        <v>12.93814228824</v>
      </c>
      <c r="O2861" s="368"/>
      <c r="P2861" s="350">
        <f t="shared" si="174"/>
        <v>189.93703238640001</v>
      </c>
      <c r="Q2861" s="368"/>
      <c r="R2861" s="351">
        <f t="shared" si="175"/>
        <v>100.77616935360001</v>
      </c>
      <c r="S2861" s="341"/>
      <c r="T2861" s="16"/>
      <c r="U2861" s="337"/>
      <c r="V2861" s="16"/>
    </row>
    <row r="2862" spans="4:22" ht="21">
      <c r="D2862" s="338"/>
      <c r="E2862" s="338"/>
      <c r="F2862" s="338"/>
      <c r="G2862" s="344">
        <v>1.0900000000000001</v>
      </c>
      <c r="H2862" s="347">
        <f t="shared" si="165"/>
        <v>59.084659344099997</v>
      </c>
      <c r="I2862" s="368"/>
      <c r="J2862" s="348">
        <f t="shared" si="171"/>
        <v>20.002914427600004</v>
      </c>
      <c r="K2862" s="368"/>
      <c r="L2862" s="352">
        <f t="shared" si="172"/>
        <v>16.648856694860005</v>
      </c>
      <c r="M2862" s="368"/>
      <c r="N2862" s="349">
        <f t="shared" si="173"/>
        <v>13.057939902019999</v>
      </c>
      <c r="O2862" s="368"/>
      <c r="P2862" s="350">
        <f t="shared" si="174"/>
        <v>191.69570861220001</v>
      </c>
      <c r="Q2862" s="368"/>
      <c r="R2862" s="351">
        <f t="shared" si="175"/>
        <v>101.70928203280002</v>
      </c>
      <c r="S2862" s="341"/>
      <c r="T2862" s="16"/>
      <c r="U2862" s="337"/>
      <c r="V2862" s="16"/>
    </row>
    <row r="2863" spans="4:22" ht="21">
      <c r="D2863" s="338"/>
      <c r="E2863" s="338"/>
      <c r="F2863" s="338"/>
      <c r="G2863" s="344">
        <v>1.1000000000000001</v>
      </c>
      <c r="H2863" s="347">
        <f t="shared" si="165"/>
        <v>59.626720439000003</v>
      </c>
      <c r="I2863" s="368"/>
      <c r="J2863" s="348">
        <f t="shared" si="171"/>
        <v>20.186427404000003</v>
      </c>
      <c r="K2863" s="368"/>
      <c r="L2863" s="352">
        <f t="shared" si="172"/>
        <v>16.801598499400004</v>
      </c>
      <c r="M2863" s="368"/>
      <c r="N2863" s="349">
        <f t="shared" si="173"/>
        <v>13.177737515800001</v>
      </c>
      <c r="O2863" s="368"/>
      <c r="P2863" s="350">
        <f t="shared" si="174"/>
        <v>193.45438483800001</v>
      </c>
      <c r="Q2863" s="368"/>
      <c r="R2863" s="351">
        <f t="shared" si="175"/>
        <v>102.64239471200001</v>
      </c>
      <c r="S2863" s="341"/>
      <c r="T2863" s="16"/>
      <c r="U2863" s="337"/>
      <c r="V2863" s="16"/>
    </row>
    <row r="2864" spans="4:22">
      <c r="D2864" s="338"/>
      <c r="E2864" s="338"/>
      <c r="F2864" s="338"/>
      <c r="G2864" s="16"/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</row>
    <row r="2865" spans="4:22">
      <c r="D2865" s="338"/>
      <c r="E2865" s="338"/>
      <c r="F2865" s="338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</row>
    <row r="2866" spans="4:22">
      <c r="D2866" s="338"/>
      <c r="E2866" s="338"/>
      <c r="F2866" s="338"/>
      <c r="G2866" s="16"/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</row>
    <row r="2869" spans="4:22" ht="15" thickBot="1">
      <c r="D2869" s="16"/>
      <c r="E2869" s="16"/>
      <c r="F2869" s="16"/>
      <c r="G2869" s="16"/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  <c r="S2869" s="16"/>
      <c r="T2869" s="229"/>
      <c r="U2869" s="16"/>
      <c r="V2869" s="16"/>
    </row>
    <row r="2870" spans="4:22">
      <c r="D2870" s="16"/>
      <c r="E2870" s="84"/>
      <c r="F2870" s="85"/>
      <c r="G2870" s="197"/>
      <c r="H2870" s="85"/>
      <c r="I2870" s="197"/>
      <c r="J2870" s="85"/>
      <c r="K2870" s="197"/>
      <c r="L2870" s="85"/>
      <c r="M2870" s="197"/>
      <c r="N2870" s="85"/>
      <c r="O2870" s="197"/>
      <c r="P2870" s="85"/>
      <c r="Q2870" s="197"/>
      <c r="R2870" s="85"/>
      <c r="S2870" s="85"/>
      <c r="T2870" s="85"/>
      <c r="U2870" s="106"/>
      <c r="V2870" s="16"/>
    </row>
    <row r="2871" spans="4:22" ht="15" thickBot="1">
      <c r="D2871" s="16"/>
      <c r="E2871" s="86"/>
      <c r="F2871" s="1"/>
      <c r="H2871" s="1"/>
      <c r="J2871" s="1"/>
      <c r="L2871" s="1"/>
      <c r="N2871" s="1"/>
      <c r="P2871" s="1"/>
      <c r="R2871" s="1"/>
      <c r="T2871" s="1"/>
      <c r="U2871" s="107"/>
      <c r="V2871" s="16"/>
    </row>
    <row r="2872" spans="4:22" ht="35.4" thickBot="1">
      <c r="D2872" s="16"/>
      <c r="E2872" s="86"/>
      <c r="F2872" s="1"/>
      <c r="H2872" s="393" t="s">
        <v>53</v>
      </c>
      <c r="I2872" s="394"/>
      <c r="J2872" s="394"/>
      <c r="K2872" s="394"/>
      <c r="L2872" s="394"/>
      <c r="M2872" s="394"/>
      <c r="N2872" s="394"/>
      <c r="O2872" s="394"/>
      <c r="P2872" s="394"/>
      <c r="Q2872" s="394"/>
      <c r="R2872" s="394"/>
      <c r="S2872" s="394"/>
      <c r="T2872" s="395"/>
      <c r="U2872" s="107"/>
      <c r="V2872" s="16"/>
    </row>
    <row r="2873" spans="4:22">
      <c r="D2873" s="16"/>
      <c r="E2873" s="86"/>
      <c r="F2873" s="1"/>
      <c r="H2873" s="1"/>
      <c r="J2873" s="1"/>
      <c r="L2873" s="1"/>
      <c r="N2873" s="1"/>
      <c r="P2873" s="1"/>
      <c r="R2873" s="1"/>
      <c r="T2873" s="1"/>
      <c r="U2873" s="107"/>
      <c r="V2873" s="16"/>
    </row>
    <row r="2874" spans="4:22">
      <c r="D2874" s="16"/>
      <c r="E2874" s="86"/>
      <c r="F2874" s="253" t="s">
        <v>10</v>
      </c>
      <c r="G2874" s="194"/>
      <c r="H2874" s="239" t="s">
        <v>3</v>
      </c>
      <c r="I2874" s="179"/>
      <c r="J2874" s="94" t="s">
        <v>11</v>
      </c>
      <c r="K2874" s="179"/>
      <c r="L2874" s="31" t="s">
        <v>12</v>
      </c>
      <c r="M2874" s="179"/>
      <c r="N2874" s="32" t="s">
        <v>13</v>
      </c>
      <c r="O2874" s="179"/>
      <c r="P2874" s="238" t="s">
        <v>14</v>
      </c>
      <c r="Q2874" s="179"/>
      <c r="R2874" s="99" t="s">
        <v>15</v>
      </c>
      <c r="S2874" s="29"/>
      <c r="T2874" s="56" t="s">
        <v>16</v>
      </c>
      <c r="U2874" s="107"/>
      <c r="V2874" s="16"/>
    </row>
    <row r="2875" spans="4:22">
      <c r="D2875" s="16"/>
      <c r="E2875" s="86"/>
      <c r="F2875" s="252">
        <v>30</v>
      </c>
      <c r="G2875" s="244"/>
      <c r="H2875" s="297">
        <v>8833</v>
      </c>
      <c r="I2875" s="246"/>
      <c r="J2875" s="297">
        <v>3026</v>
      </c>
      <c r="K2875" s="246"/>
      <c r="L2875" s="297">
        <v>2529.5</v>
      </c>
      <c r="M2875" s="246"/>
      <c r="N2875" s="297">
        <v>1928</v>
      </c>
      <c r="O2875" s="246"/>
      <c r="P2875" s="297">
        <v>28900</v>
      </c>
      <c r="Q2875" s="246"/>
      <c r="R2875" s="297">
        <v>15330</v>
      </c>
      <c r="S2875" s="298"/>
      <c r="T2875" s="326">
        <v>6.1990999999999996</v>
      </c>
      <c r="U2875" s="107"/>
      <c r="V2875" s="16"/>
    </row>
    <row r="2876" spans="4:22">
      <c r="D2876" s="16"/>
      <c r="E2876" s="86"/>
      <c r="F2876" s="250">
        <f>F2875+1</f>
        <v>31</v>
      </c>
      <c r="G2876" s="244"/>
      <c r="H2876" s="297">
        <v>8706</v>
      </c>
      <c r="I2876" s="246"/>
      <c r="J2876" s="297">
        <v>2974</v>
      </c>
      <c r="K2876" s="246"/>
      <c r="L2876" s="297">
        <v>2516.5</v>
      </c>
      <c r="M2876" s="246"/>
      <c r="N2876" s="297">
        <v>1921.5</v>
      </c>
      <c r="O2876" s="246"/>
      <c r="P2876" s="297">
        <v>28900</v>
      </c>
      <c r="Q2876" s="246"/>
      <c r="R2876" s="297">
        <v>15100</v>
      </c>
      <c r="S2876" s="246"/>
      <c r="T2876" s="325">
        <v>6.1923000000000004</v>
      </c>
      <c r="U2876" s="107"/>
      <c r="V2876" s="16"/>
    </row>
    <row r="2877" spans="4:22">
      <c r="D2877" s="16"/>
      <c r="E2877" s="86"/>
      <c r="F2877" s="250">
        <f>F2876+1</f>
        <v>32</v>
      </c>
      <c r="G2877" s="244"/>
      <c r="H2877" s="248" t="s">
        <v>31</v>
      </c>
      <c r="I2877" s="246"/>
      <c r="J2877" s="248" t="s">
        <v>31</v>
      </c>
      <c r="K2877" s="246"/>
      <c r="L2877" s="248" t="s">
        <v>31</v>
      </c>
      <c r="M2877" s="246"/>
      <c r="N2877" s="248" t="s">
        <v>31</v>
      </c>
      <c r="O2877" s="246"/>
      <c r="P2877" s="248" t="s">
        <v>31</v>
      </c>
      <c r="Q2877" s="246"/>
      <c r="R2877" s="248" t="s">
        <v>31</v>
      </c>
      <c r="S2877" s="246"/>
      <c r="T2877" s="248" t="s">
        <v>31</v>
      </c>
      <c r="U2877" s="107"/>
      <c r="V2877" s="16"/>
    </row>
    <row r="2878" spans="4:22">
      <c r="D2878" s="16"/>
      <c r="E2878" s="86"/>
      <c r="F2878" s="250">
        <f>F2877+1</f>
        <v>33</v>
      </c>
      <c r="G2878" s="195"/>
      <c r="H2878" s="248">
        <v>8685.5</v>
      </c>
      <c r="I2878" s="246"/>
      <c r="J2878" s="248">
        <v>2926.5</v>
      </c>
      <c r="K2878" s="246"/>
      <c r="L2878" s="248">
        <v>2536</v>
      </c>
      <c r="M2878" s="246"/>
      <c r="N2878" s="248">
        <v>1915</v>
      </c>
      <c r="O2878" s="246"/>
      <c r="P2878" s="248">
        <v>28225</v>
      </c>
      <c r="Q2878" s="246"/>
      <c r="R2878" s="248">
        <v>15010</v>
      </c>
      <c r="S2878" s="246"/>
      <c r="T2878" s="325">
        <v>6.1923000000000004</v>
      </c>
      <c r="U2878" s="107"/>
      <c r="V2878" s="16"/>
    </row>
    <row r="2879" spans="4:22">
      <c r="D2879" s="16"/>
      <c r="E2879" s="86"/>
      <c r="F2879" s="251">
        <f>F2878+1</f>
        <v>34</v>
      </c>
      <c r="G2879" s="195"/>
      <c r="H2879" s="297">
        <v>8701</v>
      </c>
      <c r="I2879" s="246"/>
      <c r="J2879" s="297">
        <v>2864.5</v>
      </c>
      <c r="K2879" s="246"/>
      <c r="L2879" s="297">
        <v>2475</v>
      </c>
      <c r="M2879" s="246"/>
      <c r="N2879" s="297">
        <v>1898</v>
      </c>
      <c r="O2879" s="246"/>
      <c r="P2879" s="297">
        <v>28625</v>
      </c>
      <c r="Q2879" s="246"/>
      <c r="R2879" s="297">
        <v>14770</v>
      </c>
      <c r="S2879" s="298"/>
      <c r="T2879" s="325">
        <v>6.2085999999999997</v>
      </c>
      <c r="U2879" s="107"/>
      <c r="V2879" s="16"/>
    </row>
    <row r="2880" spans="4:22">
      <c r="D2880" s="16"/>
      <c r="E2880" s="86"/>
      <c r="F2880" s="1"/>
      <c r="H2880" s="353"/>
      <c r="J2880" s="353"/>
      <c r="L2880" s="353"/>
      <c r="N2880" s="353"/>
      <c r="P2880" s="353"/>
      <c r="R2880" s="353"/>
      <c r="S2880" s="268"/>
      <c r="T2880" s="362"/>
      <c r="U2880" s="107"/>
      <c r="V2880" s="16"/>
    </row>
    <row r="2881" spans="4:22">
      <c r="D2881" s="16"/>
      <c r="E2881" s="86"/>
      <c r="F2881" s="236" t="s">
        <v>17</v>
      </c>
      <c r="G2881" s="263"/>
      <c r="H2881" s="331">
        <f>AVERAGE(H2875:H2879)</f>
        <v>8731.375</v>
      </c>
      <c r="I2881" s="332"/>
      <c r="J2881" s="331">
        <f>AVERAGE(J2875:J2879)</f>
        <v>2947.75</v>
      </c>
      <c r="K2881" s="332"/>
      <c r="L2881" s="331">
        <f>AVERAGE(L2875:L2879)</f>
        <v>2514.25</v>
      </c>
      <c r="M2881" s="332"/>
      <c r="N2881" s="331">
        <f>AVERAGE(N2875:N2879)</f>
        <v>1915.625</v>
      </c>
      <c r="O2881" s="332"/>
      <c r="P2881" s="331">
        <f>AVERAGE(P2875:P2879)</f>
        <v>28662.5</v>
      </c>
      <c r="Q2881" s="332"/>
      <c r="R2881" s="331">
        <f>AVERAGE(R2875:R2879)</f>
        <v>15052.5</v>
      </c>
      <c r="S2881" s="333"/>
      <c r="T2881" s="334">
        <f>AVERAGE(T2875:T2879)</f>
        <v>6.1980750000000002</v>
      </c>
      <c r="U2881" s="107"/>
      <c r="V2881" s="16"/>
    </row>
    <row r="2882" spans="4:22">
      <c r="D2882" s="16"/>
      <c r="E2882" s="86"/>
      <c r="F2882" s="21"/>
      <c r="G2882" s="194"/>
      <c r="H2882" s="354"/>
      <c r="I2882" s="214"/>
      <c r="J2882" s="354"/>
      <c r="K2882" s="214"/>
      <c r="L2882" s="354"/>
      <c r="M2882" s="214"/>
      <c r="N2882" s="354"/>
      <c r="O2882" s="214"/>
      <c r="P2882" s="354"/>
      <c r="Q2882" s="214"/>
      <c r="R2882" s="354"/>
      <c r="S2882" s="269"/>
      <c r="T2882" s="355"/>
      <c r="U2882" s="107"/>
      <c r="V2882" s="16"/>
    </row>
    <row r="2883" spans="4:22" ht="15.6">
      <c r="D2883" s="16"/>
      <c r="E2883" s="86"/>
      <c r="F2883" s="237" t="s">
        <v>18</v>
      </c>
      <c r="G2883" s="202"/>
      <c r="H2883" s="235">
        <f>H2881*T2881*0.001</f>
        <v>54.117717103125003</v>
      </c>
      <c r="I2883" s="216"/>
      <c r="J2883" s="235">
        <f>J2881*T2881*0.001</f>
        <v>18.270375581250004</v>
      </c>
      <c r="K2883" s="216"/>
      <c r="L2883" s="235">
        <f>L2881*T2881*0.001</f>
        <v>15.58351006875</v>
      </c>
      <c r="M2883" s="216"/>
      <c r="N2883" s="235">
        <f>N2881*T2881*0.001</f>
        <v>11.873187421875</v>
      </c>
      <c r="O2883" s="216"/>
      <c r="P2883" s="235">
        <f>P2881*T2881*0.001</f>
        <v>177.65232468750003</v>
      </c>
      <c r="Q2883" s="216"/>
      <c r="R2883" s="235">
        <f>R2881*T2881*0.001</f>
        <v>93.296523937500012</v>
      </c>
      <c r="S2883" s="269"/>
      <c r="T2883" s="363"/>
      <c r="U2883" s="107"/>
      <c r="V2883" s="16"/>
    </row>
    <row r="2884" spans="4:22">
      <c r="D2884" s="16"/>
      <c r="E2884" s="86"/>
      <c r="F2884" s="21"/>
      <c r="G2884" s="312"/>
      <c r="H2884" s="355"/>
      <c r="I2884" s="264"/>
      <c r="J2884" s="355"/>
      <c r="K2884" s="264"/>
      <c r="L2884" s="355"/>
      <c r="M2884" s="264"/>
      <c r="N2884" s="355"/>
      <c r="O2884" s="264"/>
      <c r="P2884" s="355"/>
      <c r="Q2884" s="264"/>
      <c r="R2884" s="355"/>
      <c r="S2884" s="269"/>
      <c r="T2884" s="364"/>
      <c r="U2884" s="107"/>
      <c r="V2884" s="16"/>
    </row>
    <row r="2885" spans="4:22">
      <c r="D2885" s="16"/>
      <c r="E2885" s="86"/>
      <c r="F2885" s="256" t="s">
        <v>19</v>
      </c>
      <c r="G2885" s="311"/>
      <c r="H2885" s="257">
        <f>H2819</f>
        <v>54.250192977777786</v>
      </c>
      <c r="I2885" s="265"/>
      <c r="J2885" s="257">
        <f>J2819</f>
        <v>18.435474666666668</v>
      </c>
      <c r="K2885" s="265"/>
      <c r="L2885" s="257">
        <f>L2819</f>
        <v>15.456964533333334</v>
      </c>
      <c r="M2885" s="265"/>
      <c r="N2885" s="257">
        <f>N2819</f>
        <v>12.025491822222223</v>
      </c>
      <c r="O2885" s="265"/>
      <c r="P2885" s="257">
        <f>P2819</f>
        <v>175.66359111111112</v>
      </c>
      <c r="Q2885" s="265"/>
      <c r="R2885" s="257">
        <f>R2819</f>
        <v>93.138512888888883</v>
      </c>
      <c r="S2885" s="361">
        <f>U2846</f>
        <v>0</v>
      </c>
      <c r="T2885" s="257">
        <f>T2817</f>
        <v>6.1349333333333336</v>
      </c>
      <c r="U2885" s="107"/>
      <c r="V2885" s="16"/>
    </row>
    <row r="2886" spans="4:22" ht="15" thickBot="1">
      <c r="D2886" s="16"/>
      <c r="E2886" s="86"/>
      <c r="F2886" s="21"/>
      <c r="G2886" s="194"/>
      <c r="H2886" s="355"/>
      <c r="I2886" s="264"/>
      <c r="J2886" s="355"/>
      <c r="K2886" s="264"/>
      <c r="L2886" s="355"/>
      <c r="M2886" s="264"/>
      <c r="N2886" s="355"/>
      <c r="O2886" s="264"/>
      <c r="P2886" s="355"/>
      <c r="Q2886" s="264"/>
      <c r="R2886" s="355"/>
      <c r="S2886" s="270"/>
      <c r="T2886" s="355"/>
      <c r="U2886" s="107"/>
      <c r="V2886" s="16"/>
    </row>
    <row r="2887" spans="4:22" ht="15" thickBot="1">
      <c r="D2887" s="16"/>
      <c r="E2887" s="86"/>
      <c r="F2887" s="259" t="s">
        <v>44</v>
      </c>
      <c r="G2887" s="194"/>
      <c r="H2887" s="356">
        <f>(H2819-H2821)/H2821</f>
        <v>8.1325681168693397E-4</v>
      </c>
      <c r="I2887" s="321"/>
      <c r="J2887" s="356">
        <f>(J2819-J2821)/J2821</f>
        <v>4.5869795323457956E-3</v>
      </c>
      <c r="K2887" s="321"/>
      <c r="L2887" s="356">
        <f>(L2819-L2821)/L2821</f>
        <v>1.1966866561764704E-2</v>
      </c>
      <c r="M2887" s="321"/>
      <c r="N2887" s="356">
        <f>(N2819-N2821)/N2821</f>
        <v>3.8173084404005703E-3</v>
      </c>
      <c r="O2887" s="321"/>
      <c r="P2887" s="356">
        <f>(P2819-P2821)/P2821</f>
        <v>-1.1601423041700584E-3</v>
      </c>
      <c r="Q2887" s="321"/>
      <c r="R2887" s="356">
        <f>(R2819-R2821)/R2821</f>
        <v>-1.8513844572258277E-3</v>
      </c>
      <c r="S2887" s="322"/>
      <c r="T2887" s="356">
        <f>(T2817-T2821)/T2821</f>
        <v>2.2468434735351235E-3</v>
      </c>
      <c r="U2887" s="107"/>
      <c r="V2887" s="16"/>
    </row>
    <row r="2888" spans="4:22" ht="15" thickBot="1">
      <c r="D2888" s="16"/>
      <c r="E2888" s="86"/>
      <c r="F2888" s="29"/>
      <c r="G2888" s="179"/>
      <c r="H2888" s="357"/>
      <c r="I2888" s="217"/>
      <c r="J2888" s="357"/>
      <c r="K2888" s="217"/>
      <c r="L2888" s="357"/>
      <c r="M2888" s="217"/>
      <c r="N2888" s="357"/>
      <c r="O2888" s="217"/>
      <c r="P2888" s="357"/>
      <c r="Q2888" s="217"/>
      <c r="R2888" s="357"/>
      <c r="S2888" s="271"/>
      <c r="T2888" s="357"/>
      <c r="U2888" s="107"/>
      <c r="V2888" s="16"/>
    </row>
    <row r="2889" spans="4:22" ht="15" thickBot="1">
      <c r="D2889" s="16"/>
      <c r="E2889" s="86"/>
      <c r="F2889" s="176" t="s">
        <v>26</v>
      </c>
      <c r="G2889" s="179"/>
      <c r="H2889" s="358">
        <f>(H2883-H2885)/H2885</f>
        <v>-2.4419429200380691E-3</v>
      </c>
      <c r="I2889" s="188"/>
      <c r="J2889" s="358">
        <f>(J2883-J2885)/J2885</f>
        <v>-8.9555104168367646E-3</v>
      </c>
      <c r="K2889" s="188"/>
      <c r="L2889" s="358">
        <f>(L2883-L2885)/L2885</f>
        <v>8.1869590335002171E-3</v>
      </c>
      <c r="M2889" s="188"/>
      <c r="N2889" s="358">
        <f>(N2883-N2885)/N2885</f>
        <v>-1.2665128595054682E-2</v>
      </c>
      <c r="O2889" s="188"/>
      <c r="P2889" s="358">
        <f>(P2883-P2885)/P2885</f>
        <v>1.1321262213812945E-2</v>
      </c>
      <c r="Q2889" s="188"/>
      <c r="R2889" s="358">
        <f>(R2883-R2885)/R2885</f>
        <v>1.6965167653002077E-3</v>
      </c>
      <c r="S2889" s="272"/>
      <c r="T2889" s="358">
        <f>(T2881-T2885)/T2885</f>
        <v>1.0292152047292008E-2</v>
      </c>
      <c r="U2889" s="107"/>
      <c r="V2889" s="16"/>
    </row>
    <row r="2890" spans="4:22" ht="15" thickBot="1">
      <c r="D2890" s="16"/>
      <c r="E2890" s="86"/>
      <c r="F2890" s="1"/>
      <c r="H2890" s="359"/>
      <c r="I2890" s="215"/>
      <c r="J2890" s="359"/>
      <c r="K2890" s="215"/>
      <c r="L2890" s="359"/>
      <c r="M2890" s="215"/>
      <c r="N2890" s="359"/>
      <c r="O2890" s="215"/>
      <c r="P2890" s="359"/>
      <c r="Q2890" s="215"/>
      <c r="R2890" s="359"/>
      <c r="S2890" s="271"/>
      <c r="T2890" s="359"/>
      <c r="U2890" s="107"/>
      <c r="V2890" s="16"/>
    </row>
    <row r="2891" spans="4:22" ht="21.6" thickBot="1">
      <c r="D2891" s="230"/>
      <c r="E2891" s="183"/>
      <c r="F2891" s="184" t="s">
        <v>40</v>
      </c>
      <c r="G2891" s="182"/>
      <c r="H2891" s="360">
        <f>H2883-H2885</f>
        <v>-0.13247587465278343</v>
      </c>
      <c r="I2891" s="306"/>
      <c r="J2891" s="360">
        <f>J2883-J2885</f>
        <v>-0.16509908541666363</v>
      </c>
      <c r="K2891" s="306"/>
      <c r="L2891" s="360">
        <f>L2883-L2885</f>
        <v>0.1265455354166658</v>
      </c>
      <c r="M2891" s="306"/>
      <c r="N2891" s="360">
        <f>N2883-N2885</f>
        <v>-0.15230440034722292</v>
      </c>
      <c r="O2891" s="306"/>
      <c r="P2891" s="360">
        <f>P2883-P2885</f>
        <v>1.9887335763889098</v>
      </c>
      <c r="Q2891" s="306"/>
      <c r="R2891" s="360">
        <f>R2883-R2885</f>
        <v>0.15801104861112947</v>
      </c>
      <c r="S2891" s="307"/>
      <c r="T2891" s="360">
        <f>T2881-T2885</f>
        <v>6.3141666666666652E-2</v>
      </c>
      <c r="U2891" s="186"/>
      <c r="V2891" s="230"/>
    </row>
    <row r="2892" spans="4:22">
      <c r="D2892" s="16"/>
      <c r="E2892" s="86"/>
      <c r="F2892" s="179"/>
      <c r="H2892" s="180"/>
      <c r="I2892" s="180"/>
      <c r="J2892" s="180"/>
      <c r="K2892" s="180"/>
      <c r="L2892" s="180"/>
      <c r="M2892" s="180"/>
      <c r="N2892" s="180"/>
      <c r="O2892" s="180"/>
      <c r="P2892" s="180"/>
      <c r="Q2892" s="180"/>
      <c r="R2892" s="180"/>
      <c r="S2892" s="274"/>
      <c r="T2892" s="180"/>
      <c r="U2892" s="107"/>
      <c r="V2892" s="16"/>
    </row>
    <row r="2893" spans="4:22">
      <c r="D2893" s="16"/>
      <c r="E2893" s="86"/>
      <c r="F2893" s="29"/>
      <c r="H2893" s="323"/>
      <c r="I2893" s="180"/>
      <c r="J2893" s="159"/>
      <c r="K2893" s="180"/>
      <c r="L2893" s="159"/>
      <c r="M2893" s="180"/>
      <c r="N2893" s="159"/>
      <c r="O2893" s="180">
        <f>L2893+N2893</f>
        <v>0</v>
      </c>
      <c r="P2893" s="159"/>
      <c r="Q2893" s="180"/>
      <c r="R2893" s="159"/>
      <c r="S2893" s="159"/>
      <c r="T2893" s="159"/>
      <c r="U2893" s="107"/>
      <c r="V2893" s="16"/>
    </row>
    <row r="2894" spans="4:22" ht="18">
      <c r="D2894" s="16"/>
      <c r="E2894" s="134"/>
      <c r="F2894" s="275" t="s">
        <v>36</v>
      </c>
      <c r="G2894" s="276"/>
      <c r="H2894" s="384">
        <f>AVERAGE(H2619:H2623,H2747:H2751,H2875:H2876,H2811:H2815,H2683:H2687)</f>
        <v>8919.5249999999996</v>
      </c>
      <c r="I2894" s="384"/>
      <c r="J2894" s="384">
        <f>AVERAGE(J2619:J2623,J2747:J2751,J2875:J2876,J2811:J2815,J2683:J2687)</f>
        <v>3043</v>
      </c>
      <c r="K2894" s="384"/>
      <c r="L2894" s="384">
        <f>AVERAGE(L2619:L2623,L2747:L2751,L2875:L2876,L2811:L2815,L2683:L2687)</f>
        <v>2538.4250000000002</v>
      </c>
      <c r="M2894" s="384" t="e">
        <f>AVERAGE(O2839:O2843,M2875:M2879)</f>
        <v>#DIV/0!</v>
      </c>
      <c r="N2894" s="384">
        <f>AVERAGE(N2619:N2623,N2747:N2751,N2875:N2876,N2811:N2815,N2683:N2687)</f>
        <v>1994.05</v>
      </c>
      <c r="O2894" s="384" t="e">
        <f>AVERAGE(O2812:O2815,O2875:O2880)</f>
        <v>#DIV/0!</v>
      </c>
      <c r="P2894" s="384">
        <f>AVERAGE(P2619:P2623,P2747:P2751,P2875:P2876,P2811:P2815,P2683:P2687)</f>
        <v>28877.75</v>
      </c>
      <c r="Q2894" s="384" t="e">
        <f>AVERAGE(S2839:S2843,Q2875:Q2879)</f>
        <v>#DIV/0!</v>
      </c>
      <c r="R2894" s="384">
        <f>AVERAGE(R2619:R2623,R2747:R2751,R2875:R2876,R2811:R2815,R2683:R2687)</f>
        <v>15470.5</v>
      </c>
      <c r="S2894" s="387" t="e">
        <f>AVERAGE(U2839:U2843,S2875:S2879)</f>
        <v>#DIV/0!</v>
      </c>
      <c r="T2894" s="386">
        <f>AVERAGE(T2619:T2623,T2747:T2751,T2875:T2876,T2811:T2815,T2683:T2687)</f>
        <v>6.0872349999999997</v>
      </c>
      <c r="U2894" s="135"/>
      <c r="V2894" s="16"/>
    </row>
    <row r="2895" spans="4:22">
      <c r="D2895" s="16"/>
      <c r="E2895" s="1"/>
      <c r="F2895" s="1"/>
      <c r="H2895" s="329"/>
      <c r="I2895" s="139"/>
      <c r="J2895" s="329"/>
      <c r="K2895" s="139"/>
      <c r="L2895" s="329"/>
      <c r="M2895" s="139"/>
      <c r="N2895" s="329"/>
      <c r="O2895" s="139"/>
      <c r="P2895" s="329"/>
      <c r="Q2895" s="139"/>
      <c r="R2895" s="329"/>
      <c r="S2895" s="329"/>
      <c r="T2895" s="329"/>
      <c r="U2895" s="1"/>
      <c r="V2895" s="16"/>
    </row>
    <row r="2896" spans="4:22" ht="15" thickBot="1">
      <c r="D2896" s="16"/>
      <c r="T2896" s="174"/>
      <c r="V2896" s="16"/>
    </row>
    <row r="2897" spans="4:22" ht="15" thickBot="1">
      <c r="D2897" s="16"/>
      <c r="F2897" s="280" t="s">
        <v>42</v>
      </c>
      <c r="G2897" s="281"/>
      <c r="H2897" s="281" t="s">
        <v>3</v>
      </c>
      <c r="I2897" s="281"/>
      <c r="J2897" s="281" t="s">
        <v>11</v>
      </c>
      <c r="K2897" s="281"/>
      <c r="L2897" s="281" t="s">
        <v>12</v>
      </c>
      <c r="M2897" s="281"/>
      <c r="N2897" s="281" t="s">
        <v>13</v>
      </c>
      <c r="O2897" s="281"/>
      <c r="P2897" s="281" t="s">
        <v>14</v>
      </c>
      <c r="Q2897" s="281"/>
      <c r="R2897" s="281" t="s">
        <v>15</v>
      </c>
      <c r="S2897" s="281"/>
      <c r="T2897" s="282" t="s">
        <v>16</v>
      </c>
      <c r="V2897" s="16"/>
    </row>
    <row r="2898" spans="4:22">
      <c r="D2898" s="16"/>
      <c r="E2898" s="1"/>
      <c r="F2898" s="283" t="s">
        <v>19</v>
      </c>
      <c r="G2898" s="284"/>
      <c r="H2898" s="285">
        <f t="shared" ref="H2898:T2898" si="176">H2885</f>
        <v>54.250192977777786</v>
      </c>
      <c r="I2898" s="285">
        <f t="shared" si="176"/>
        <v>0</v>
      </c>
      <c r="J2898" s="285">
        <f t="shared" si="176"/>
        <v>18.435474666666668</v>
      </c>
      <c r="K2898" s="285">
        <f t="shared" si="176"/>
        <v>0</v>
      </c>
      <c r="L2898" s="285">
        <f t="shared" si="176"/>
        <v>15.456964533333334</v>
      </c>
      <c r="M2898" s="285">
        <f t="shared" si="176"/>
        <v>0</v>
      </c>
      <c r="N2898" s="285">
        <f t="shared" si="176"/>
        <v>12.025491822222223</v>
      </c>
      <c r="O2898" s="285">
        <f t="shared" si="176"/>
        <v>0</v>
      </c>
      <c r="P2898" s="285">
        <f t="shared" si="176"/>
        <v>175.66359111111112</v>
      </c>
      <c r="Q2898" s="285">
        <f t="shared" si="176"/>
        <v>0</v>
      </c>
      <c r="R2898" s="285">
        <f t="shared" si="176"/>
        <v>93.138512888888883</v>
      </c>
      <c r="S2898" s="285">
        <f t="shared" si="176"/>
        <v>0</v>
      </c>
      <c r="T2898" s="310">
        <f t="shared" si="176"/>
        <v>6.1349333333333336</v>
      </c>
      <c r="U2898" s="1"/>
      <c r="V2898" s="16"/>
    </row>
    <row r="2899" spans="4:22" ht="15.6">
      <c r="D2899" s="16"/>
      <c r="E2899" s="1"/>
      <c r="F2899" s="288" t="s">
        <v>41</v>
      </c>
      <c r="G2899" s="289"/>
      <c r="H2899" s="290">
        <f>H2883</f>
        <v>54.117717103125003</v>
      </c>
      <c r="I2899" s="290">
        <f t="shared" ref="I2899:S2899" si="177">I2883</f>
        <v>0</v>
      </c>
      <c r="J2899" s="290">
        <f t="shared" si="177"/>
        <v>18.270375581250004</v>
      </c>
      <c r="K2899" s="290">
        <f t="shared" si="177"/>
        <v>0</v>
      </c>
      <c r="L2899" s="290">
        <f t="shared" si="177"/>
        <v>15.58351006875</v>
      </c>
      <c r="M2899" s="290">
        <f t="shared" si="177"/>
        <v>0</v>
      </c>
      <c r="N2899" s="290">
        <f t="shared" si="177"/>
        <v>11.873187421875</v>
      </c>
      <c r="O2899" s="290">
        <f t="shared" si="177"/>
        <v>0</v>
      </c>
      <c r="P2899" s="290">
        <f t="shared" si="177"/>
        <v>177.65232468750003</v>
      </c>
      <c r="Q2899" s="290">
        <f t="shared" si="177"/>
        <v>0</v>
      </c>
      <c r="R2899" s="290">
        <f t="shared" si="177"/>
        <v>93.296523937500012</v>
      </c>
      <c r="S2899" s="290">
        <f t="shared" si="177"/>
        <v>0</v>
      </c>
      <c r="T2899" s="309">
        <f>T2881</f>
        <v>6.1980750000000002</v>
      </c>
      <c r="U2899" s="1"/>
      <c r="V2899" s="16"/>
    </row>
    <row r="2900" spans="4:22" ht="21">
      <c r="D2900" s="16"/>
      <c r="F2900" s="201" t="s">
        <v>45</v>
      </c>
      <c r="G2900" s="201"/>
      <c r="H2900" s="385">
        <f>H2899-H2898</f>
        <v>-0.13247587465278343</v>
      </c>
      <c r="I2900" s="187"/>
      <c r="J2900" s="385">
        <f>J2899-J2898</f>
        <v>-0.16509908541666363</v>
      </c>
      <c r="K2900" s="385"/>
      <c r="L2900" s="385">
        <f>L2899-L2898</f>
        <v>0.1265455354166658</v>
      </c>
      <c r="M2900" s="385"/>
      <c r="N2900" s="385">
        <f>N2899-N2898</f>
        <v>-0.15230440034722292</v>
      </c>
      <c r="O2900" s="385"/>
      <c r="P2900" s="385">
        <f>P2899-P2898</f>
        <v>1.9887335763889098</v>
      </c>
      <c r="Q2900" s="385"/>
      <c r="R2900" s="385">
        <f>R2899-R2898</f>
        <v>0.15801104861112947</v>
      </c>
      <c r="S2900" s="385"/>
      <c r="T2900" s="385">
        <f>T2899-T2898</f>
        <v>6.3141666666666652E-2</v>
      </c>
      <c r="V2900" s="16"/>
    </row>
    <row r="2901" spans="4:22" ht="21">
      <c r="D2901" s="16"/>
      <c r="F2901" s="201"/>
      <c r="G2901" s="201"/>
      <c r="H2901" s="187"/>
      <c r="I2901" s="187"/>
      <c r="J2901" s="187"/>
      <c r="K2901" s="187"/>
      <c r="L2901" s="187"/>
      <c r="M2901" s="187"/>
      <c r="N2901" s="187"/>
      <c r="O2901" s="187"/>
      <c r="P2901" s="187"/>
      <c r="Q2901" s="187"/>
      <c r="R2901" s="187"/>
      <c r="S2901" s="187"/>
      <c r="T2901" s="187"/>
      <c r="V2901" s="16"/>
    </row>
    <row r="2902" spans="4:22">
      <c r="D2902" s="16"/>
      <c r="E2902" s="16"/>
      <c r="F2902" s="231"/>
      <c r="G2902" s="231"/>
      <c r="H2902" s="231"/>
      <c r="I2902" s="231"/>
      <c r="J2902" s="231"/>
      <c r="K2902" s="231"/>
      <c r="L2902" s="231"/>
      <c r="M2902" s="231"/>
      <c r="N2902" s="231"/>
      <c r="O2902" s="231"/>
      <c r="P2902" s="231"/>
      <c r="Q2902" s="231"/>
      <c r="R2902" s="231"/>
      <c r="S2902" s="231"/>
      <c r="T2902" s="232"/>
      <c r="U2902" s="16"/>
      <c r="V2902" s="16"/>
    </row>
    <row r="2903" spans="4:22">
      <c r="D2903" s="335"/>
      <c r="E2903" s="335"/>
      <c r="F2903" s="339"/>
      <c r="G2903" s="339"/>
      <c r="H2903" s="339"/>
      <c r="I2903" s="339"/>
      <c r="J2903" s="339"/>
      <c r="K2903" s="339"/>
      <c r="L2903" s="339"/>
      <c r="M2903" s="339"/>
      <c r="N2903" s="339"/>
      <c r="O2903" s="339"/>
      <c r="P2903" s="339"/>
      <c r="Q2903" s="339"/>
      <c r="R2903" s="339"/>
      <c r="S2903" s="339"/>
      <c r="T2903" s="340"/>
      <c r="U2903" s="335"/>
      <c r="V2903" s="335"/>
    </row>
    <row r="2904" spans="4:22">
      <c r="D2904" s="335"/>
      <c r="E2904" s="335"/>
      <c r="F2904" s="335"/>
      <c r="G2904" s="512" t="s">
        <v>48</v>
      </c>
      <c r="H2904" s="512"/>
      <c r="I2904" s="512"/>
      <c r="J2904" s="512"/>
      <c r="K2904" s="512"/>
      <c r="L2904" s="512"/>
      <c r="M2904" s="512"/>
      <c r="N2904" s="512"/>
      <c r="O2904" s="512"/>
      <c r="P2904" s="512"/>
      <c r="Q2904" s="512"/>
      <c r="R2904" s="512"/>
      <c r="S2904" s="335"/>
      <c r="T2904" s="335"/>
      <c r="U2904" s="335"/>
      <c r="V2904" s="335"/>
    </row>
    <row r="2905" spans="4:22">
      <c r="D2905" s="335"/>
      <c r="E2905" s="335"/>
      <c r="F2905" s="335"/>
      <c r="G2905" s="512"/>
      <c r="H2905" s="512"/>
      <c r="I2905" s="512"/>
      <c r="J2905" s="512"/>
      <c r="K2905" s="512"/>
      <c r="L2905" s="512"/>
      <c r="M2905" s="512"/>
      <c r="N2905" s="512"/>
      <c r="O2905" s="512"/>
      <c r="P2905" s="512"/>
      <c r="Q2905" s="512"/>
      <c r="R2905" s="512"/>
      <c r="S2905" s="335"/>
      <c r="T2905" s="335"/>
      <c r="U2905" s="335"/>
      <c r="V2905" s="335"/>
    </row>
    <row r="2906" spans="4:22" ht="23.4">
      <c r="D2906" s="338"/>
      <c r="E2906" s="338"/>
      <c r="F2906" s="338"/>
      <c r="G2906" s="343" t="s">
        <v>46</v>
      </c>
      <c r="H2906" s="375" t="s">
        <v>3</v>
      </c>
      <c r="I2906" s="376"/>
      <c r="J2906" s="377" t="s">
        <v>11</v>
      </c>
      <c r="K2906" s="376"/>
      <c r="L2906" s="378" t="s">
        <v>12</v>
      </c>
      <c r="M2906" s="376"/>
      <c r="N2906" s="379" t="s">
        <v>13</v>
      </c>
      <c r="O2906" s="376"/>
      <c r="P2906" s="374" t="s">
        <v>14</v>
      </c>
      <c r="Q2906" s="376"/>
      <c r="R2906" s="380" t="s">
        <v>15</v>
      </c>
      <c r="S2906" s="367"/>
      <c r="T2906" s="16"/>
      <c r="U2906" s="336"/>
      <c r="V2906" s="16"/>
    </row>
    <row r="2907" spans="4:22" ht="21">
      <c r="D2907" s="338"/>
      <c r="E2907" s="338"/>
      <c r="F2907" s="338"/>
      <c r="G2907" s="344">
        <v>0.9</v>
      </c>
      <c r="H2907" s="347">
        <f>$H$2885*G2907</f>
        <v>48.825173680000006</v>
      </c>
      <c r="I2907" s="368"/>
      <c r="J2907" s="348">
        <f>$J$2885*G2907</f>
        <v>16.591927200000001</v>
      </c>
      <c r="K2907" s="368"/>
      <c r="L2907" s="352">
        <f>$L$2885*G2907</f>
        <v>13.911268080000001</v>
      </c>
      <c r="M2907" s="368"/>
      <c r="N2907" s="349">
        <f>$N$2885*G2907</f>
        <v>10.822942640000001</v>
      </c>
      <c r="O2907" s="368"/>
      <c r="P2907" s="350">
        <f>$P$2885*G2907</f>
        <v>158.09723200000002</v>
      </c>
      <c r="Q2907" s="368"/>
      <c r="R2907" s="351">
        <f>$R$2885*G2907</f>
        <v>83.824661599999999</v>
      </c>
      <c r="S2907" s="341"/>
      <c r="T2907" s="16"/>
      <c r="U2907" s="337"/>
      <c r="V2907" s="16"/>
    </row>
    <row r="2908" spans="4:22" ht="21">
      <c r="D2908" s="338"/>
      <c r="E2908" s="338"/>
      <c r="F2908" s="338"/>
      <c r="G2908" s="344">
        <v>0.91</v>
      </c>
      <c r="H2908" s="347">
        <f t="shared" ref="H2908:H2927" si="178">$H$2885*G2908</f>
        <v>49.367675609777784</v>
      </c>
      <c r="I2908" s="368"/>
      <c r="J2908" s="348">
        <f t="shared" ref="J2908:J2927" si="179">$J$2885*G2908</f>
        <v>16.776281946666668</v>
      </c>
      <c r="K2908" s="368"/>
      <c r="L2908" s="352">
        <f t="shared" ref="L2908:L2927" si="180">$L$2885*G2908</f>
        <v>14.065837725333335</v>
      </c>
      <c r="M2908" s="368"/>
      <c r="N2908" s="349">
        <f t="shared" ref="N2908:N2927" si="181">$N$2885*G2908</f>
        <v>10.943197558222224</v>
      </c>
      <c r="O2908" s="368"/>
      <c r="P2908" s="350">
        <f t="shared" ref="P2908:P2927" si="182">$P$2885*G2908</f>
        <v>159.85386791111111</v>
      </c>
      <c r="Q2908" s="368"/>
      <c r="R2908" s="351">
        <f t="shared" ref="R2908:R2927" si="183">$R$2885*G2908</f>
        <v>84.75604672888889</v>
      </c>
      <c r="S2908" s="341"/>
      <c r="T2908" s="16"/>
      <c r="U2908" s="337"/>
      <c r="V2908" s="16"/>
    </row>
    <row r="2909" spans="4:22" ht="21">
      <c r="D2909" s="338"/>
      <c r="E2909" s="338"/>
      <c r="F2909" s="338"/>
      <c r="G2909" s="344">
        <v>0.92</v>
      </c>
      <c r="H2909" s="347">
        <f t="shared" si="178"/>
        <v>49.910177539555562</v>
      </c>
      <c r="I2909" s="368"/>
      <c r="J2909" s="348">
        <f t="shared" si="179"/>
        <v>16.960636693333335</v>
      </c>
      <c r="K2909" s="368"/>
      <c r="L2909" s="352">
        <f t="shared" si="180"/>
        <v>14.220407370666669</v>
      </c>
      <c r="M2909" s="368"/>
      <c r="N2909" s="349">
        <f t="shared" si="181"/>
        <v>11.063452476444446</v>
      </c>
      <c r="O2909" s="368"/>
      <c r="P2909" s="350">
        <f t="shared" si="182"/>
        <v>161.61050382222223</v>
      </c>
      <c r="Q2909" s="368"/>
      <c r="R2909" s="351">
        <f t="shared" si="183"/>
        <v>85.687431857777781</v>
      </c>
      <c r="S2909" s="341"/>
      <c r="T2909" s="16"/>
      <c r="U2909" s="337"/>
      <c r="V2909" s="16"/>
    </row>
    <row r="2910" spans="4:22" ht="21">
      <c r="D2910" s="338"/>
      <c r="E2910" s="338"/>
      <c r="F2910" s="338"/>
      <c r="G2910" s="344">
        <v>0.93</v>
      </c>
      <c r="H2910" s="347">
        <f t="shared" si="178"/>
        <v>50.452679469333347</v>
      </c>
      <c r="I2910" s="368"/>
      <c r="J2910" s="348">
        <f t="shared" si="179"/>
        <v>17.144991440000002</v>
      </c>
      <c r="K2910" s="368"/>
      <c r="L2910" s="352">
        <f t="shared" si="180"/>
        <v>14.374977016000001</v>
      </c>
      <c r="M2910" s="368"/>
      <c r="N2910" s="349">
        <f t="shared" si="181"/>
        <v>11.183707394666669</v>
      </c>
      <c r="O2910" s="368"/>
      <c r="P2910" s="350">
        <f t="shared" si="182"/>
        <v>163.36713973333335</v>
      </c>
      <c r="Q2910" s="368"/>
      <c r="R2910" s="351">
        <f t="shared" si="183"/>
        <v>86.618816986666673</v>
      </c>
      <c r="S2910" s="341"/>
      <c r="T2910" s="16"/>
      <c r="U2910" s="337"/>
      <c r="V2910" s="16"/>
    </row>
    <row r="2911" spans="4:22" ht="21">
      <c r="D2911" s="338"/>
      <c r="E2911" s="338"/>
      <c r="F2911" s="338"/>
      <c r="G2911" s="344">
        <v>0.94</v>
      </c>
      <c r="H2911" s="347">
        <f t="shared" si="178"/>
        <v>50.995181399111118</v>
      </c>
      <c r="I2911" s="368"/>
      <c r="J2911" s="348">
        <f t="shared" si="179"/>
        <v>17.329346186666665</v>
      </c>
      <c r="K2911" s="368"/>
      <c r="L2911" s="352">
        <f t="shared" si="180"/>
        <v>14.529546661333333</v>
      </c>
      <c r="M2911" s="368"/>
      <c r="N2911" s="349">
        <f t="shared" si="181"/>
        <v>11.303962312888888</v>
      </c>
      <c r="O2911" s="368"/>
      <c r="P2911" s="350">
        <f t="shared" si="182"/>
        <v>165.12377564444444</v>
      </c>
      <c r="Q2911" s="368"/>
      <c r="R2911" s="351">
        <f t="shared" si="183"/>
        <v>87.55020211555555</v>
      </c>
      <c r="S2911" s="341"/>
      <c r="T2911" s="16"/>
      <c r="U2911" s="337"/>
      <c r="V2911" s="16"/>
    </row>
    <row r="2912" spans="4:22" ht="21">
      <c r="D2912" s="338"/>
      <c r="E2912" s="338"/>
      <c r="F2912" s="338"/>
      <c r="G2912" s="344">
        <v>0.95</v>
      </c>
      <c r="H2912" s="347">
        <f t="shared" si="178"/>
        <v>51.537683328888896</v>
      </c>
      <c r="I2912" s="368"/>
      <c r="J2912" s="348">
        <f t="shared" si="179"/>
        <v>17.513700933333332</v>
      </c>
      <c r="K2912" s="368"/>
      <c r="L2912" s="352">
        <f t="shared" si="180"/>
        <v>14.684116306666667</v>
      </c>
      <c r="M2912" s="368"/>
      <c r="N2912" s="349">
        <f t="shared" si="181"/>
        <v>11.424217231111111</v>
      </c>
      <c r="O2912" s="368"/>
      <c r="P2912" s="350">
        <f t="shared" si="182"/>
        <v>166.88041155555555</v>
      </c>
      <c r="Q2912" s="368"/>
      <c r="R2912" s="351">
        <f t="shared" si="183"/>
        <v>88.481587244444441</v>
      </c>
      <c r="S2912" s="341"/>
      <c r="T2912" s="16"/>
      <c r="U2912" s="337"/>
      <c r="V2912" s="16"/>
    </row>
    <row r="2913" spans="4:22" ht="21">
      <c r="D2913" s="338"/>
      <c r="E2913" s="338"/>
      <c r="F2913" s="338"/>
      <c r="G2913" s="344">
        <v>0.96</v>
      </c>
      <c r="H2913" s="347">
        <f t="shared" si="178"/>
        <v>52.080185258666674</v>
      </c>
      <c r="I2913" s="368"/>
      <c r="J2913" s="348">
        <f t="shared" si="179"/>
        <v>17.69805568</v>
      </c>
      <c r="K2913" s="368"/>
      <c r="L2913" s="352">
        <f t="shared" si="180"/>
        <v>14.838685952000001</v>
      </c>
      <c r="M2913" s="368"/>
      <c r="N2913" s="349">
        <f t="shared" si="181"/>
        <v>11.544472149333334</v>
      </c>
      <c r="O2913" s="368"/>
      <c r="P2913" s="350">
        <f t="shared" si="182"/>
        <v>168.63704746666667</v>
      </c>
      <c r="Q2913" s="368"/>
      <c r="R2913" s="351">
        <f t="shared" si="183"/>
        <v>89.412972373333318</v>
      </c>
      <c r="S2913" s="341"/>
      <c r="T2913" s="16"/>
      <c r="U2913" s="337"/>
      <c r="V2913" s="16"/>
    </row>
    <row r="2914" spans="4:22" ht="21">
      <c r="D2914" s="338"/>
      <c r="E2914" s="338"/>
      <c r="F2914" s="338"/>
      <c r="G2914" s="344">
        <v>0.97</v>
      </c>
      <c r="H2914" s="347">
        <f t="shared" si="178"/>
        <v>52.622687188444452</v>
      </c>
      <c r="I2914" s="368"/>
      <c r="J2914" s="348">
        <f t="shared" si="179"/>
        <v>17.882410426666667</v>
      </c>
      <c r="K2914" s="368"/>
      <c r="L2914" s="352">
        <f t="shared" si="180"/>
        <v>14.993255597333334</v>
      </c>
      <c r="M2914" s="368"/>
      <c r="N2914" s="349">
        <f t="shared" si="181"/>
        <v>11.664727067555557</v>
      </c>
      <c r="O2914" s="368"/>
      <c r="P2914" s="350">
        <f t="shared" si="182"/>
        <v>170.39368337777779</v>
      </c>
      <c r="Q2914" s="368"/>
      <c r="R2914" s="351">
        <f t="shared" si="183"/>
        <v>90.344357502222209</v>
      </c>
      <c r="S2914" s="341"/>
      <c r="T2914" s="16"/>
      <c r="U2914" s="337"/>
      <c r="V2914" s="16"/>
    </row>
    <row r="2915" spans="4:22" ht="21">
      <c r="D2915" s="338"/>
      <c r="E2915" s="338"/>
      <c r="F2915" s="338"/>
      <c r="G2915" s="344">
        <v>0.98</v>
      </c>
      <c r="H2915" s="347">
        <f t="shared" si="178"/>
        <v>53.16518911822223</v>
      </c>
      <c r="I2915" s="368"/>
      <c r="J2915" s="348">
        <f t="shared" si="179"/>
        <v>18.066765173333334</v>
      </c>
      <c r="K2915" s="368"/>
      <c r="L2915" s="352">
        <f t="shared" si="180"/>
        <v>15.147825242666666</v>
      </c>
      <c r="M2915" s="368"/>
      <c r="N2915" s="349">
        <f t="shared" si="181"/>
        <v>11.784981985777778</v>
      </c>
      <c r="O2915" s="368"/>
      <c r="P2915" s="350">
        <f t="shared" si="182"/>
        <v>172.15031928888888</v>
      </c>
      <c r="Q2915" s="368"/>
      <c r="R2915" s="351">
        <f t="shared" si="183"/>
        <v>91.2757426311111</v>
      </c>
      <c r="S2915" s="341"/>
      <c r="T2915" s="16"/>
      <c r="U2915" s="337"/>
      <c r="V2915" s="16"/>
    </row>
    <row r="2916" spans="4:22" ht="21">
      <c r="D2916" s="338"/>
      <c r="E2916" s="338"/>
      <c r="F2916" s="338"/>
      <c r="G2916" s="344">
        <v>0.99</v>
      </c>
      <c r="H2916" s="347">
        <f t="shared" si="178"/>
        <v>53.707691048000008</v>
      </c>
      <c r="I2916" s="368"/>
      <c r="J2916" s="348">
        <f t="shared" si="179"/>
        <v>18.251119920000001</v>
      </c>
      <c r="K2916" s="368"/>
      <c r="L2916" s="352">
        <f t="shared" si="180"/>
        <v>15.302394888</v>
      </c>
      <c r="M2916" s="368"/>
      <c r="N2916" s="349">
        <f t="shared" si="181"/>
        <v>11.905236904000001</v>
      </c>
      <c r="O2916" s="368"/>
      <c r="P2916" s="350">
        <f t="shared" si="182"/>
        <v>173.9069552</v>
      </c>
      <c r="Q2916" s="368"/>
      <c r="R2916" s="351">
        <f t="shared" si="183"/>
        <v>92.207127759999992</v>
      </c>
      <c r="S2916" s="341"/>
      <c r="T2916" s="16"/>
      <c r="U2916" s="337"/>
      <c r="V2916" s="16"/>
    </row>
    <row r="2917" spans="4:22" ht="28.8">
      <c r="D2917" s="338"/>
      <c r="E2917" s="338"/>
      <c r="F2917" s="338"/>
      <c r="G2917" s="381">
        <v>1</v>
      </c>
      <c r="H2917" s="383">
        <f t="shared" si="178"/>
        <v>54.250192977777786</v>
      </c>
      <c r="I2917" s="382"/>
      <c r="J2917" s="383">
        <f t="shared" si="179"/>
        <v>18.435474666666668</v>
      </c>
      <c r="K2917" s="382"/>
      <c r="L2917" s="383">
        <f t="shared" si="180"/>
        <v>15.456964533333334</v>
      </c>
      <c r="M2917" s="382"/>
      <c r="N2917" s="383">
        <f t="shared" si="181"/>
        <v>12.025491822222223</v>
      </c>
      <c r="O2917" s="382"/>
      <c r="P2917" s="383">
        <f t="shared" si="182"/>
        <v>175.66359111111112</v>
      </c>
      <c r="Q2917" s="382"/>
      <c r="R2917" s="383">
        <f t="shared" si="183"/>
        <v>93.138512888888883</v>
      </c>
      <c r="S2917" s="341"/>
      <c r="T2917" s="16"/>
      <c r="U2917" s="337"/>
      <c r="V2917" s="16"/>
    </row>
    <row r="2918" spans="4:22" ht="21">
      <c r="D2918" s="338"/>
      <c r="E2918" s="338"/>
      <c r="F2918" s="338"/>
      <c r="G2918" s="344">
        <v>1.01</v>
      </c>
      <c r="H2918" s="347">
        <f t="shared" si="178"/>
        <v>54.792694907555564</v>
      </c>
      <c r="I2918" s="368"/>
      <c r="J2918" s="348">
        <f t="shared" si="179"/>
        <v>18.619829413333335</v>
      </c>
      <c r="K2918" s="368"/>
      <c r="L2918" s="352">
        <f t="shared" si="180"/>
        <v>15.611534178666668</v>
      </c>
      <c r="M2918" s="368"/>
      <c r="N2918" s="349">
        <f t="shared" si="181"/>
        <v>12.145746740444446</v>
      </c>
      <c r="O2918" s="368"/>
      <c r="P2918" s="350">
        <f t="shared" si="182"/>
        <v>177.42022702222224</v>
      </c>
      <c r="Q2918" s="368"/>
      <c r="R2918" s="351">
        <f t="shared" si="183"/>
        <v>94.069898017777774</v>
      </c>
      <c r="S2918" s="341"/>
      <c r="T2918" s="16"/>
      <c r="U2918" s="337"/>
      <c r="V2918" s="16"/>
    </row>
    <row r="2919" spans="4:22" ht="21">
      <c r="D2919" s="338"/>
      <c r="E2919" s="338"/>
      <c r="F2919" s="338"/>
      <c r="G2919" s="344">
        <v>1.02</v>
      </c>
      <c r="H2919" s="347">
        <f t="shared" si="178"/>
        <v>55.335196837333342</v>
      </c>
      <c r="I2919" s="368"/>
      <c r="J2919" s="348">
        <f t="shared" si="179"/>
        <v>18.804184160000002</v>
      </c>
      <c r="K2919" s="368"/>
      <c r="L2919" s="352">
        <f t="shared" si="180"/>
        <v>15.766103824000002</v>
      </c>
      <c r="M2919" s="368"/>
      <c r="N2919" s="349">
        <f t="shared" si="181"/>
        <v>12.266001658666669</v>
      </c>
      <c r="O2919" s="368"/>
      <c r="P2919" s="350">
        <f t="shared" si="182"/>
        <v>179.17686293333335</v>
      </c>
      <c r="Q2919" s="368"/>
      <c r="R2919" s="351">
        <f t="shared" si="183"/>
        <v>95.001283146666665</v>
      </c>
      <c r="S2919" s="341"/>
      <c r="T2919" s="16"/>
      <c r="U2919" s="337"/>
      <c r="V2919" s="16"/>
    </row>
    <row r="2920" spans="4:22" ht="21">
      <c r="D2920" s="338"/>
      <c r="E2920" s="338"/>
      <c r="F2920" s="338"/>
      <c r="G2920" s="344">
        <v>1.03</v>
      </c>
      <c r="H2920" s="347">
        <f t="shared" si="178"/>
        <v>55.87769876711112</v>
      </c>
      <c r="I2920" s="368"/>
      <c r="J2920" s="348">
        <f t="shared" si="179"/>
        <v>18.988538906666669</v>
      </c>
      <c r="K2920" s="368"/>
      <c r="L2920" s="352">
        <f t="shared" si="180"/>
        <v>15.920673469333334</v>
      </c>
      <c r="M2920" s="368"/>
      <c r="N2920" s="349">
        <f t="shared" si="181"/>
        <v>12.38625657688889</v>
      </c>
      <c r="O2920" s="368"/>
      <c r="P2920" s="350">
        <f t="shared" si="182"/>
        <v>180.93349884444444</v>
      </c>
      <c r="Q2920" s="368"/>
      <c r="R2920" s="351">
        <f t="shared" si="183"/>
        <v>95.932668275555557</v>
      </c>
      <c r="S2920" s="341"/>
      <c r="T2920" s="16"/>
      <c r="U2920" s="337"/>
      <c r="V2920" s="16"/>
    </row>
    <row r="2921" spans="4:22" ht="21">
      <c r="D2921" s="338"/>
      <c r="E2921" s="338"/>
      <c r="F2921" s="338"/>
      <c r="G2921" s="344">
        <v>1.04</v>
      </c>
      <c r="H2921" s="347">
        <f t="shared" si="178"/>
        <v>56.420200696888898</v>
      </c>
      <c r="I2921" s="368"/>
      <c r="J2921" s="348">
        <f t="shared" si="179"/>
        <v>19.172893653333336</v>
      </c>
      <c r="K2921" s="368"/>
      <c r="L2921" s="352">
        <f t="shared" si="180"/>
        <v>16.075243114666669</v>
      </c>
      <c r="M2921" s="368"/>
      <c r="N2921" s="349">
        <f t="shared" si="181"/>
        <v>12.506511495111113</v>
      </c>
      <c r="O2921" s="368"/>
      <c r="P2921" s="350">
        <f t="shared" si="182"/>
        <v>182.69013475555556</v>
      </c>
      <c r="Q2921" s="368"/>
      <c r="R2921" s="351">
        <f t="shared" si="183"/>
        <v>96.864053404444448</v>
      </c>
      <c r="S2921" s="341"/>
      <c r="T2921" s="16"/>
      <c r="U2921" s="337"/>
      <c r="V2921" s="16"/>
    </row>
    <row r="2922" spans="4:22" ht="21">
      <c r="D2922" s="338"/>
      <c r="E2922" s="338"/>
      <c r="F2922" s="338"/>
      <c r="G2922" s="344">
        <v>1.05</v>
      </c>
      <c r="H2922" s="347">
        <f t="shared" si="178"/>
        <v>56.962702626666676</v>
      </c>
      <c r="I2922" s="368"/>
      <c r="J2922" s="348">
        <f t="shared" si="179"/>
        <v>19.357248400000003</v>
      </c>
      <c r="K2922" s="368"/>
      <c r="L2922" s="352">
        <f t="shared" si="180"/>
        <v>16.229812760000002</v>
      </c>
      <c r="M2922" s="368"/>
      <c r="N2922" s="349">
        <f t="shared" si="181"/>
        <v>12.626766413333335</v>
      </c>
      <c r="O2922" s="368"/>
      <c r="P2922" s="350">
        <f t="shared" si="182"/>
        <v>184.44677066666668</v>
      </c>
      <c r="Q2922" s="368"/>
      <c r="R2922" s="351">
        <f t="shared" si="183"/>
        <v>97.795438533333325</v>
      </c>
      <c r="S2922" s="341"/>
      <c r="T2922" s="16"/>
      <c r="U2922" s="337"/>
      <c r="V2922" s="16"/>
    </row>
    <row r="2923" spans="4:22" ht="21">
      <c r="D2923" s="338"/>
      <c r="E2923" s="338"/>
      <c r="F2923" s="338"/>
      <c r="G2923" s="344">
        <v>1.06</v>
      </c>
      <c r="H2923" s="347">
        <f t="shared" si="178"/>
        <v>57.505204556444454</v>
      </c>
      <c r="I2923" s="368"/>
      <c r="J2923" s="348">
        <f t="shared" si="179"/>
        <v>19.54160314666667</v>
      </c>
      <c r="K2923" s="368"/>
      <c r="L2923" s="352">
        <f t="shared" si="180"/>
        <v>16.384382405333334</v>
      </c>
      <c r="M2923" s="368"/>
      <c r="N2923" s="349">
        <f t="shared" si="181"/>
        <v>12.747021331555558</v>
      </c>
      <c r="O2923" s="368"/>
      <c r="P2923" s="350">
        <f t="shared" si="182"/>
        <v>186.2034065777778</v>
      </c>
      <c r="Q2923" s="368"/>
      <c r="R2923" s="351">
        <f t="shared" si="183"/>
        <v>98.726823662222216</v>
      </c>
      <c r="S2923" s="341"/>
      <c r="T2923" s="16"/>
      <c r="U2923" s="337"/>
      <c r="V2923" s="16"/>
    </row>
    <row r="2924" spans="4:22" ht="21">
      <c r="D2924" s="338"/>
      <c r="E2924" s="338"/>
      <c r="F2924" s="338"/>
      <c r="G2924" s="344">
        <v>1.07</v>
      </c>
      <c r="H2924" s="347">
        <f t="shared" si="178"/>
        <v>58.047706486222232</v>
      </c>
      <c r="I2924" s="368"/>
      <c r="J2924" s="348">
        <f t="shared" si="179"/>
        <v>19.725957893333337</v>
      </c>
      <c r="K2924" s="368"/>
      <c r="L2924" s="352">
        <f t="shared" si="180"/>
        <v>16.538952050666669</v>
      </c>
      <c r="M2924" s="368"/>
      <c r="N2924" s="349">
        <f t="shared" si="181"/>
        <v>12.867276249777779</v>
      </c>
      <c r="O2924" s="368"/>
      <c r="P2924" s="350">
        <f t="shared" si="182"/>
        <v>187.96004248888892</v>
      </c>
      <c r="Q2924" s="368"/>
      <c r="R2924" s="351">
        <f t="shared" si="183"/>
        <v>99.658208791111107</v>
      </c>
      <c r="S2924" s="341"/>
      <c r="T2924" s="16"/>
      <c r="U2924" s="337"/>
      <c r="V2924" s="16"/>
    </row>
    <row r="2925" spans="4:22" ht="21">
      <c r="D2925" s="338"/>
      <c r="E2925" s="338"/>
      <c r="F2925" s="338"/>
      <c r="G2925" s="344">
        <v>1.08</v>
      </c>
      <c r="H2925" s="347">
        <f t="shared" si="178"/>
        <v>58.59020841600001</v>
      </c>
      <c r="I2925" s="368"/>
      <c r="J2925" s="348">
        <f t="shared" si="179"/>
        <v>19.910312640000001</v>
      </c>
      <c r="K2925" s="368"/>
      <c r="L2925" s="352">
        <f t="shared" si="180"/>
        <v>16.693521696000001</v>
      </c>
      <c r="M2925" s="368"/>
      <c r="N2925" s="349">
        <f t="shared" si="181"/>
        <v>12.987531168000002</v>
      </c>
      <c r="O2925" s="368"/>
      <c r="P2925" s="350">
        <f t="shared" si="182"/>
        <v>189.71667840000001</v>
      </c>
      <c r="Q2925" s="368"/>
      <c r="R2925" s="351">
        <f t="shared" si="183"/>
        <v>100.58959392</v>
      </c>
      <c r="S2925" s="341"/>
      <c r="T2925" s="16"/>
      <c r="U2925" s="337"/>
      <c r="V2925" s="16"/>
    </row>
    <row r="2926" spans="4:22" ht="21">
      <c r="D2926" s="338"/>
      <c r="E2926" s="338"/>
      <c r="F2926" s="338"/>
      <c r="G2926" s="344">
        <v>1.0900000000000001</v>
      </c>
      <c r="H2926" s="347">
        <f t="shared" si="178"/>
        <v>59.132710345777788</v>
      </c>
      <c r="I2926" s="368"/>
      <c r="J2926" s="348">
        <f t="shared" si="179"/>
        <v>20.094667386666668</v>
      </c>
      <c r="K2926" s="368"/>
      <c r="L2926" s="352">
        <f t="shared" si="180"/>
        <v>16.848091341333337</v>
      </c>
      <c r="M2926" s="368"/>
      <c r="N2926" s="349">
        <f t="shared" si="181"/>
        <v>13.107786086222225</v>
      </c>
      <c r="O2926" s="368"/>
      <c r="P2926" s="350">
        <f t="shared" si="182"/>
        <v>191.47331431111112</v>
      </c>
      <c r="Q2926" s="368"/>
      <c r="R2926" s="351">
        <f t="shared" si="183"/>
        <v>101.52097904888889</v>
      </c>
      <c r="S2926" s="341"/>
      <c r="T2926" s="16"/>
      <c r="U2926" s="337"/>
      <c r="V2926" s="16"/>
    </row>
    <row r="2927" spans="4:22" ht="21">
      <c r="D2927" s="338"/>
      <c r="E2927" s="338"/>
      <c r="F2927" s="338"/>
      <c r="G2927" s="344">
        <v>1.1000000000000001</v>
      </c>
      <c r="H2927" s="347">
        <f t="shared" si="178"/>
        <v>59.675212275555566</v>
      </c>
      <c r="I2927" s="368"/>
      <c r="J2927" s="348">
        <f t="shared" si="179"/>
        <v>20.279022133333335</v>
      </c>
      <c r="K2927" s="368"/>
      <c r="L2927" s="352">
        <f t="shared" si="180"/>
        <v>17.002660986666669</v>
      </c>
      <c r="M2927" s="368"/>
      <c r="N2927" s="349">
        <f t="shared" si="181"/>
        <v>13.228041004444448</v>
      </c>
      <c r="O2927" s="368"/>
      <c r="P2927" s="350">
        <f t="shared" si="182"/>
        <v>193.22995022222224</v>
      </c>
      <c r="Q2927" s="368"/>
      <c r="R2927" s="351">
        <f t="shared" si="183"/>
        <v>102.45236417777778</v>
      </c>
      <c r="S2927" s="341"/>
      <c r="T2927" s="16"/>
      <c r="U2927" s="337"/>
      <c r="V2927" s="16"/>
    </row>
    <row r="2928" spans="4:22">
      <c r="D2928" s="338"/>
      <c r="E2928" s="338"/>
      <c r="F2928" s="338"/>
      <c r="G2928" s="16"/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</row>
    <row r="2929" spans="4:22">
      <c r="D2929" s="338"/>
      <c r="E2929" s="338"/>
      <c r="F2929" s="338"/>
      <c r="G2929" s="16"/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</row>
    <row r="2930" spans="4:22">
      <c r="D2930" s="338"/>
      <c r="E2930" s="338"/>
      <c r="F2930" s="338"/>
      <c r="G2930" s="16"/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</row>
    <row r="2933" spans="4:22" ht="15" thickBot="1">
      <c r="D2933" s="16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229"/>
      <c r="U2933" s="16"/>
      <c r="V2933" s="16"/>
    </row>
    <row r="2934" spans="4:22">
      <c r="D2934" s="16"/>
      <c r="E2934" s="84"/>
      <c r="F2934" s="85"/>
      <c r="G2934" s="197"/>
      <c r="H2934" s="85"/>
      <c r="I2934" s="197"/>
      <c r="J2934" s="85"/>
      <c r="K2934" s="197"/>
      <c r="L2934" s="85"/>
      <c r="M2934" s="197"/>
      <c r="N2934" s="85"/>
      <c r="O2934" s="197"/>
      <c r="P2934" s="85"/>
      <c r="Q2934" s="197"/>
      <c r="R2934" s="85"/>
      <c r="S2934" s="85"/>
      <c r="T2934" s="85"/>
      <c r="U2934" s="106"/>
      <c r="V2934" s="16"/>
    </row>
    <row r="2935" spans="4:22" ht="15" thickBot="1">
      <c r="D2935" s="16"/>
      <c r="E2935" s="86"/>
      <c r="F2935" s="1"/>
      <c r="H2935" s="1"/>
      <c r="J2935" s="1"/>
      <c r="L2935" s="1"/>
      <c r="N2935" s="1"/>
      <c r="P2935" s="1"/>
      <c r="R2935" s="1"/>
      <c r="T2935" s="1"/>
      <c r="U2935" s="107"/>
      <c r="V2935" s="16"/>
    </row>
    <row r="2936" spans="4:22" ht="35.4" thickBot="1">
      <c r="D2936" s="16"/>
      <c r="E2936" s="86"/>
      <c r="F2936" s="1"/>
      <c r="H2936" s="393" t="s">
        <v>54</v>
      </c>
      <c r="I2936" s="394"/>
      <c r="J2936" s="394"/>
      <c r="K2936" s="394"/>
      <c r="L2936" s="394"/>
      <c r="M2936" s="394"/>
      <c r="N2936" s="394"/>
      <c r="O2936" s="394"/>
      <c r="P2936" s="394"/>
      <c r="Q2936" s="394"/>
      <c r="R2936" s="394"/>
      <c r="S2936" s="394"/>
      <c r="T2936" s="395"/>
      <c r="U2936" s="107"/>
      <c r="V2936" s="16"/>
    </row>
    <row r="2937" spans="4:22">
      <c r="D2937" s="16"/>
      <c r="E2937" s="86"/>
      <c r="F2937" s="1"/>
      <c r="H2937" s="1"/>
      <c r="J2937" s="1"/>
      <c r="L2937" s="1"/>
      <c r="N2937" s="1"/>
      <c r="P2937" s="1"/>
      <c r="R2937" s="1"/>
      <c r="T2937" s="1"/>
      <c r="U2937" s="107"/>
      <c r="V2937" s="16"/>
    </row>
    <row r="2938" spans="4:22">
      <c r="D2938" s="16"/>
      <c r="E2938" s="86"/>
      <c r="F2938" s="253" t="s">
        <v>10</v>
      </c>
      <c r="G2938" s="194"/>
      <c r="H2938" s="239" t="s">
        <v>3</v>
      </c>
      <c r="I2938" s="179"/>
      <c r="J2938" s="94" t="s">
        <v>11</v>
      </c>
      <c r="K2938" s="179"/>
      <c r="L2938" s="31" t="s">
        <v>12</v>
      </c>
      <c r="M2938" s="179"/>
      <c r="N2938" s="32" t="s">
        <v>13</v>
      </c>
      <c r="O2938" s="179"/>
      <c r="P2938" s="238" t="s">
        <v>14</v>
      </c>
      <c r="Q2938" s="179"/>
      <c r="R2938" s="99" t="s">
        <v>15</v>
      </c>
      <c r="S2938" s="29"/>
      <c r="T2938" s="56" t="s">
        <v>16</v>
      </c>
      <c r="U2938" s="107"/>
      <c r="V2938" s="16"/>
    </row>
    <row r="2939" spans="4:22">
      <c r="D2939" s="16"/>
      <c r="E2939" s="86"/>
      <c r="F2939" s="252">
        <v>45663</v>
      </c>
      <c r="G2939" s="244"/>
      <c r="H2939" s="297">
        <v>8893.5</v>
      </c>
      <c r="I2939" s="246"/>
      <c r="J2939" s="297">
        <v>2879</v>
      </c>
      <c r="K2939" s="246"/>
      <c r="L2939" s="297">
        <v>2480</v>
      </c>
      <c r="M2939" s="246"/>
      <c r="N2939" s="297">
        <v>1918</v>
      </c>
      <c r="O2939" s="246"/>
      <c r="P2939" s="297">
        <v>29250</v>
      </c>
      <c r="Q2939" s="246"/>
      <c r="R2939" s="297">
        <v>15070</v>
      </c>
      <c r="S2939" s="298"/>
      <c r="T2939" s="326">
        <v>6.1562999999999999</v>
      </c>
      <c r="U2939" s="107"/>
      <c r="V2939" s="16"/>
    </row>
    <row r="2940" spans="4:22">
      <c r="D2940" s="16"/>
      <c r="E2940" s="86"/>
      <c r="F2940" s="250">
        <f>F2939+1</f>
        <v>45664</v>
      </c>
      <c r="G2940" s="244"/>
      <c r="H2940" s="297">
        <v>8886</v>
      </c>
      <c r="I2940" s="246"/>
      <c r="J2940" s="297">
        <v>2844</v>
      </c>
      <c r="K2940" s="246"/>
      <c r="L2940" s="297">
        <v>2484</v>
      </c>
      <c r="M2940" s="246"/>
      <c r="N2940" s="297">
        <v>1907</v>
      </c>
      <c r="O2940" s="246"/>
      <c r="P2940" s="297">
        <v>29550</v>
      </c>
      <c r="Q2940" s="246"/>
      <c r="R2940" s="297">
        <v>15120</v>
      </c>
      <c r="S2940" s="246"/>
      <c r="T2940" s="325">
        <v>6.1119000000000003</v>
      </c>
      <c r="U2940" s="107"/>
      <c r="V2940" s="16"/>
    </row>
    <row r="2941" spans="4:22">
      <c r="D2941" s="16"/>
      <c r="E2941" s="86"/>
      <c r="F2941" s="250">
        <f>F2940+1</f>
        <v>45665</v>
      </c>
      <c r="G2941" s="244"/>
      <c r="H2941" s="248">
        <v>8847</v>
      </c>
      <c r="I2941" s="246"/>
      <c r="J2941" s="248">
        <v>2798</v>
      </c>
      <c r="K2941" s="246"/>
      <c r="L2941" s="248">
        <v>2474</v>
      </c>
      <c r="M2941" s="246"/>
      <c r="N2941" s="248">
        <v>1920</v>
      </c>
      <c r="O2941" s="246"/>
      <c r="P2941" s="248">
        <v>30050</v>
      </c>
      <c r="Q2941" s="246"/>
      <c r="R2941" s="248">
        <v>15180</v>
      </c>
      <c r="S2941" s="246"/>
      <c r="T2941" s="325">
        <v>6.0740999999999996</v>
      </c>
      <c r="U2941" s="107"/>
      <c r="V2941" s="16"/>
    </row>
    <row r="2942" spans="4:22">
      <c r="D2942" s="16"/>
      <c r="E2942" s="86"/>
      <c r="F2942" s="250">
        <f>F2941+1</f>
        <v>45666</v>
      </c>
      <c r="G2942" s="195"/>
      <c r="H2942" s="248">
        <v>8960.5</v>
      </c>
      <c r="I2942" s="246"/>
      <c r="J2942" s="248">
        <v>2821</v>
      </c>
      <c r="K2942" s="246"/>
      <c r="L2942" s="248">
        <v>2502.5</v>
      </c>
      <c r="M2942" s="246"/>
      <c r="N2942" s="248">
        <v>1907</v>
      </c>
      <c r="O2942" s="246"/>
      <c r="P2942" s="248">
        <v>29945</v>
      </c>
      <c r="Q2942" s="246"/>
      <c r="R2942" s="248">
        <v>15185</v>
      </c>
      <c r="S2942" s="246"/>
      <c r="T2942" s="325">
        <v>6.1321000000000003</v>
      </c>
      <c r="U2942" s="107"/>
      <c r="V2942" s="16"/>
    </row>
    <row r="2943" spans="4:22">
      <c r="D2943" s="16"/>
      <c r="E2943" s="86"/>
      <c r="F2943" s="251">
        <f>F2942+1</f>
        <v>45667</v>
      </c>
      <c r="G2943" s="195"/>
      <c r="H2943" s="297">
        <v>8995.5</v>
      </c>
      <c r="I2943" s="246"/>
      <c r="J2943" s="297">
        <v>2856.5</v>
      </c>
      <c r="K2943" s="246"/>
      <c r="L2943" s="297">
        <v>2560.5</v>
      </c>
      <c r="M2943" s="246"/>
      <c r="N2943" s="297">
        <v>1949</v>
      </c>
      <c r="O2943" s="246"/>
      <c r="P2943" s="297">
        <v>29825</v>
      </c>
      <c r="Q2943" s="246"/>
      <c r="R2943" s="297">
        <v>15400</v>
      </c>
      <c r="S2943" s="298"/>
      <c r="T2943" s="325">
        <v>6.0895999999999999</v>
      </c>
      <c r="U2943" s="107"/>
      <c r="V2943" s="16"/>
    </row>
    <row r="2944" spans="4:22">
      <c r="D2944" s="16"/>
      <c r="E2944" s="86"/>
      <c r="F2944" s="1"/>
      <c r="H2944" s="353"/>
      <c r="J2944" s="353"/>
      <c r="L2944" s="353"/>
      <c r="N2944" s="353"/>
      <c r="P2944" s="353"/>
      <c r="R2944" s="353"/>
      <c r="S2944" s="268"/>
      <c r="T2944" s="362"/>
      <c r="U2944" s="107"/>
      <c r="V2944" s="16"/>
    </row>
    <row r="2945" spans="4:22">
      <c r="D2945" s="16"/>
      <c r="E2945" s="86"/>
      <c r="F2945" s="236" t="s">
        <v>17</v>
      </c>
      <c r="G2945" s="263"/>
      <c r="H2945" s="331">
        <f>AVERAGE(H2939:H2943)</f>
        <v>8916.5</v>
      </c>
      <c r="I2945" s="332"/>
      <c r="J2945" s="331">
        <f>AVERAGE(J2939:J2943)</f>
        <v>2839.7</v>
      </c>
      <c r="K2945" s="332"/>
      <c r="L2945" s="331">
        <f>AVERAGE(L2939:L2943)</f>
        <v>2500.1999999999998</v>
      </c>
      <c r="M2945" s="332"/>
      <c r="N2945" s="331">
        <f>AVERAGE(N2939:N2943)</f>
        <v>1920.2</v>
      </c>
      <c r="O2945" s="332"/>
      <c r="P2945" s="331">
        <f>AVERAGE(P2939:P2943)</f>
        <v>29724</v>
      </c>
      <c r="Q2945" s="332"/>
      <c r="R2945" s="331">
        <f>AVERAGE(R2939:R2943)</f>
        <v>15191</v>
      </c>
      <c r="S2945" s="333"/>
      <c r="T2945" s="334">
        <f>AVERAGE(T2939:T2943)</f>
        <v>6.1128000000000009</v>
      </c>
      <c r="U2945" s="107"/>
      <c r="V2945" s="16"/>
    </row>
    <row r="2946" spans="4:22">
      <c r="D2946" s="16"/>
      <c r="E2946" s="86"/>
      <c r="F2946" s="21"/>
      <c r="G2946" s="194"/>
      <c r="H2946" s="354"/>
      <c r="I2946" s="214"/>
      <c r="J2946" s="354"/>
      <c r="K2946" s="214"/>
      <c r="L2946" s="354"/>
      <c r="M2946" s="214"/>
      <c r="N2946" s="354"/>
      <c r="O2946" s="214"/>
      <c r="P2946" s="354"/>
      <c r="Q2946" s="214"/>
      <c r="R2946" s="354"/>
      <c r="S2946" s="269"/>
      <c r="T2946" s="355"/>
      <c r="U2946" s="107"/>
      <c r="V2946" s="16"/>
    </row>
    <row r="2947" spans="4:22" ht="15.6">
      <c r="D2947" s="16"/>
      <c r="E2947" s="86"/>
      <c r="F2947" s="237" t="s">
        <v>18</v>
      </c>
      <c r="G2947" s="202"/>
      <c r="H2947" s="235">
        <f>H2945*T2945*0.001</f>
        <v>54.504781200000004</v>
      </c>
      <c r="I2947" s="216"/>
      <c r="J2947" s="235">
        <f>J2945*T2945*0.001</f>
        <v>17.358518159999999</v>
      </c>
      <c r="K2947" s="216"/>
      <c r="L2947" s="235">
        <f>L2945*T2945*0.001</f>
        <v>15.283222560000002</v>
      </c>
      <c r="M2947" s="216"/>
      <c r="N2947" s="235">
        <f>N2945*T2945*0.001</f>
        <v>11.737798560000003</v>
      </c>
      <c r="O2947" s="216"/>
      <c r="P2947" s="235">
        <f>P2945*T2945*0.001</f>
        <v>181.69686720000004</v>
      </c>
      <c r="Q2947" s="216"/>
      <c r="R2947" s="235">
        <f>R2945*T2945*0.001</f>
        <v>92.859544800000023</v>
      </c>
      <c r="S2947" s="269"/>
      <c r="T2947" s="363"/>
      <c r="U2947" s="107"/>
      <c r="V2947" s="16"/>
    </row>
    <row r="2948" spans="4:22">
      <c r="D2948" s="16"/>
      <c r="E2948" s="86"/>
      <c r="F2948" s="21"/>
      <c r="G2948" s="312"/>
      <c r="H2948" s="355"/>
      <c r="I2948" s="264"/>
      <c r="J2948" s="355"/>
      <c r="K2948" s="264"/>
      <c r="L2948" s="355"/>
      <c r="M2948" s="264"/>
      <c r="N2948" s="355"/>
      <c r="O2948" s="264"/>
      <c r="P2948" s="355"/>
      <c r="Q2948" s="264"/>
      <c r="R2948" s="355"/>
      <c r="S2948" s="269"/>
      <c r="T2948" s="364"/>
      <c r="U2948" s="107"/>
      <c r="V2948" s="16"/>
    </row>
    <row r="2949" spans="4:22">
      <c r="D2949" s="16"/>
      <c r="E2949" s="86"/>
      <c r="F2949" s="256" t="s">
        <v>19</v>
      </c>
      <c r="G2949" s="311"/>
      <c r="H2949" s="257">
        <f>H2883</f>
        <v>54.117717103125003</v>
      </c>
      <c r="I2949" s="265"/>
      <c r="J2949" s="257">
        <f>J2883</f>
        <v>18.270375581250004</v>
      </c>
      <c r="K2949" s="265"/>
      <c r="L2949" s="257">
        <f>L2883</f>
        <v>15.58351006875</v>
      </c>
      <c r="M2949" s="265"/>
      <c r="N2949" s="257">
        <f>N2883</f>
        <v>11.873187421875</v>
      </c>
      <c r="O2949" s="265"/>
      <c r="P2949" s="257">
        <f>P2883</f>
        <v>177.65232468750003</v>
      </c>
      <c r="Q2949" s="265"/>
      <c r="R2949" s="257">
        <f>R2883</f>
        <v>93.296523937500012</v>
      </c>
      <c r="S2949" s="361">
        <f>U2910</f>
        <v>0</v>
      </c>
      <c r="T2949" s="257">
        <f>T2881</f>
        <v>6.1980750000000002</v>
      </c>
      <c r="U2949" s="107"/>
      <c r="V2949" s="16"/>
    </row>
    <row r="2950" spans="4:22" ht="15" thickBot="1">
      <c r="D2950" s="16"/>
      <c r="E2950" s="86"/>
      <c r="F2950" s="21"/>
      <c r="G2950" s="194"/>
      <c r="H2950" s="355"/>
      <c r="I2950" s="264"/>
      <c r="J2950" s="355"/>
      <c r="K2950" s="264"/>
      <c r="L2950" s="355"/>
      <c r="M2950" s="264"/>
      <c r="N2950" s="355"/>
      <c r="O2950" s="264"/>
      <c r="P2950" s="355"/>
      <c r="Q2950" s="264"/>
      <c r="R2950" s="355"/>
      <c r="S2950" s="270"/>
      <c r="T2950" s="355"/>
      <c r="U2950" s="107"/>
      <c r="V2950" s="16"/>
    </row>
    <row r="2951" spans="4:22" ht="15" thickBot="1">
      <c r="D2951" s="16"/>
      <c r="E2951" s="86"/>
      <c r="F2951" s="259" t="s">
        <v>44</v>
      </c>
      <c r="G2951" s="194"/>
      <c r="H2951" s="356">
        <f>(H2883-H2885)/H2885</f>
        <v>-2.4419429200380691E-3</v>
      </c>
      <c r="I2951" s="321"/>
      <c r="J2951" s="356">
        <f>(J2883-J2885)/J2885</f>
        <v>-8.9555104168367646E-3</v>
      </c>
      <c r="K2951" s="321"/>
      <c r="L2951" s="356">
        <f>(L2883-L2885)/L2885</f>
        <v>8.1869590335002171E-3</v>
      </c>
      <c r="M2951" s="321"/>
      <c r="N2951" s="356">
        <f>(N2883-N2885)/N2885</f>
        <v>-1.2665128595054682E-2</v>
      </c>
      <c r="O2951" s="321"/>
      <c r="P2951" s="356">
        <f>(P2883-P2885)/P2885</f>
        <v>1.1321262213812945E-2</v>
      </c>
      <c r="Q2951" s="321"/>
      <c r="R2951" s="356">
        <f>(R2883-R2885)/R2885</f>
        <v>1.6965167653002077E-3</v>
      </c>
      <c r="S2951" s="322"/>
      <c r="T2951" s="356">
        <f>(T2881-T2885)/T2885</f>
        <v>1.0292152047292008E-2</v>
      </c>
      <c r="U2951" s="107"/>
      <c r="V2951" s="16"/>
    </row>
    <row r="2952" spans="4:22" ht="15" thickBot="1">
      <c r="D2952" s="16"/>
      <c r="E2952" s="86"/>
      <c r="F2952" s="29"/>
      <c r="G2952" s="179"/>
      <c r="H2952" s="357"/>
      <c r="I2952" s="217"/>
      <c r="J2952" s="357"/>
      <c r="K2952" s="217"/>
      <c r="L2952" s="357"/>
      <c r="M2952" s="217"/>
      <c r="N2952" s="357"/>
      <c r="O2952" s="217"/>
      <c r="P2952" s="357"/>
      <c r="Q2952" s="217"/>
      <c r="R2952" s="357"/>
      <c r="S2952" s="271"/>
      <c r="T2952" s="357"/>
      <c r="U2952" s="107"/>
      <c r="V2952" s="16"/>
    </row>
    <row r="2953" spans="4:22" ht="15" thickBot="1">
      <c r="D2953" s="16"/>
      <c r="E2953" s="86"/>
      <c r="F2953" s="176" t="s">
        <v>26</v>
      </c>
      <c r="G2953" s="179"/>
      <c r="H2953" s="358">
        <f>(H2947-H2949)/H2949</f>
        <v>7.1522620981484481E-3</v>
      </c>
      <c r="I2953" s="188"/>
      <c r="J2953" s="358">
        <f>(J2947-J2949)/J2949</f>
        <v>-4.9909068217831268E-2</v>
      </c>
      <c r="K2953" s="188"/>
      <c r="L2953" s="358">
        <f>(L2947-L2949)/L2949</f>
        <v>-1.9269568115605203E-2</v>
      </c>
      <c r="M2953" s="188"/>
      <c r="N2953" s="358">
        <f>(N2947-N2949)/N2949</f>
        <v>-1.1402907834635743E-2</v>
      </c>
      <c r="O2953" s="188"/>
      <c r="P2953" s="358">
        <f>(P2947-P2949)/P2949</f>
        <v>2.27666174344444E-2</v>
      </c>
      <c r="Q2953" s="188"/>
      <c r="R2953" s="358">
        <f>(R2947-R2949)/R2949</f>
        <v>-4.6837665441075227E-3</v>
      </c>
      <c r="S2953" s="272"/>
      <c r="T2953" s="358">
        <f>(T2945-T2949)/T2949</f>
        <v>-1.3758303989545032E-2</v>
      </c>
      <c r="U2953" s="107"/>
      <c r="V2953" s="16"/>
    </row>
    <row r="2954" spans="4:22" ht="15" thickBot="1">
      <c r="D2954" s="16"/>
      <c r="E2954" s="86"/>
      <c r="F2954" s="1"/>
      <c r="H2954" s="359"/>
      <c r="I2954" s="215"/>
      <c r="J2954" s="359"/>
      <c r="K2954" s="215"/>
      <c r="L2954" s="359"/>
      <c r="M2954" s="215"/>
      <c r="N2954" s="359"/>
      <c r="O2954" s="215"/>
      <c r="P2954" s="359"/>
      <c r="Q2954" s="215"/>
      <c r="R2954" s="359"/>
      <c r="S2954" s="271"/>
      <c r="T2954" s="359"/>
      <c r="U2954" s="107"/>
      <c r="V2954" s="16"/>
    </row>
    <row r="2955" spans="4:22" ht="21.6" thickBot="1">
      <c r="D2955" s="230"/>
      <c r="E2955" s="183"/>
      <c r="F2955" s="184" t="s">
        <v>40</v>
      </c>
      <c r="G2955" s="182"/>
      <c r="H2955" s="360">
        <f>H2947-H2949</f>
        <v>0.38706409687500098</v>
      </c>
      <c r="I2955" s="306"/>
      <c r="J2955" s="360">
        <f>J2947-J2949</f>
        <v>-0.91185742125000502</v>
      </c>
      <c r="K2955" s="306"/>
      <c r="L2955" s="360">
        <f>L2947-L2949</f>
        <v>-0.30028750874999766</v>
      </c>
      <c r="M2955" s="306"/>
      <c r="N2955" s="360">
        <f>N2947-N2949</f>
        <v>-0.13538886187499699</v>
      </c>
      <c r="O2955" s="306"/>
      <c r="P2955" s="360">
        <f>P2947-P2949</f>
        <v>4.0445425125000156</v>
      </c>
      <c r="Q2955" s="306"/>
      <c r="R2955" s="360">
        <f>R2947-R2949</f>
        <v>-0.43697913749998918</v>
      </c>
      <c r="S2955" s="307"/>
      <c r="T2955" s="360">
        <f>T2945-T2949</f>
        <v>-8.5274999999999324E-2</v>
      </c>
      <c r="U2955" s="186"/>
      <c r="V2955" s="230"/>
    </row>
    <row r="2956" spans="4:22">
      <c r="D2956" s="16"/>
      <c r="E2956" s="86"/>
      <c r="F2956" s="179"/>
      <c r="H2956" s="180"/>
      <c r="I2956" s="180"/>
      <c r="J2956" s="180"/>
      <c r="K2956" s="180"/>
      <c r="L2956" s="180"/>
      <c r="M2956" s="180"/>
      <c r="N2956" s="180"/>
      <c r="O2956" s="180"/>
      <c r="P2956" s="180"/>
      <c r="Q2956" s="180"/>
      <c r="R2956" s="180"/>
      <c r="S2956" s="274"/>
      <c r="T2956" s="180"/>
      <c r="U2956" s="107"/>
      <c r="V2956" s="16"/>
    </row>
    <row r="2957" spans="4:22">
      <c r="D2957" s="16"/>
      <c r="E2957" s="86"/>
      <c r="F2957" s="29"/>
      <c r="H2957" s="323"/>
      <c r="I2957" s="180"/>
      <c r="J2957" s="159"/>
      <c r="K2957" s="180"/>
      <c r="L2957" s="159"/>
      <c r="M2957" s="180"/>
      <c r="N2957" s="159"/>
      <c r="O2957" s="180">
        <f>L2957+N2957</f>
        <v>0</v>
      </c>
      <c r="P2957" s="159"/>
      <c r="Q2957" s="180"/>
      <c r="R2957" s="159"/>
      <c r="S2957" s="159"/>
      <c r="T2957" s="159"/>
      <c r="U2957" s="107"/>
      <c r="V2957" s="16"/>
    </row>
    <row r="2958" spans="4:22" ht="18">
      <c r="D2958" s="16"/>
      <c r="E2958" s="134"/>
      <c r="F2958" s="275" t="s">
        <v>36</v>
      </c>
      <c r="G2958" s="276"/>
      <c r="H2958" s="384">
        <f>AVERAGE(H2877:H2879,H2939:H2943)</f>
        <v>8852.7142857142862</v>
      </c>
      <c r="I2958" s="384"/>
      <c r="J2958" s="384">
        <f>AVERAGE(J2877:J2879,J2939:J2943)</f>
        <v>2855.6428571428573</v>
      </c>
      <c r="K2958" s="384"/>
      <c r="L2958" s="384">
        <f>AVERAGE(L2877:L2879,L2939:L2943)</f>
        <v>2501.7142857142858</v>
      </c>
      <c r="M2958" s="384" t="e">
        <f>AVERAGE(O2903:O2907,M2939:M2943)</f>
        <v>#DIV/0!</v>
      </c>
      <c r="N2958" s="384">
        <f>AVERAGE(N2877:N2879,N2939:N2943)</f>
        <v>1916.2857142857142</v>
      </c>
      <c r="O2958" s="384" t="e">
        <f>AVERAGE(O2876:O2879,O2939:O2944)</f>
        <v>#DIV/0!</v>
      </c>
      <c r="P2958" s="384">
        <f>AVERAGE(P2877:P2879,P2939:P2943)</f>
        <v>29352.857142857141</v>
      </c>
      <c r="Q2958" s="384" t="e">
        <f>AVERAGE(S2903:S2907,Q2939:Q2943)</f>
        <v>#DIV/0!</v>
      </c>
      <c r="R2958" s="384">
        <f>AVERAGE(R2877:R2879,R2939:R2943)</f>
        <v>15105</v>
      </c>
      <c r="S2958" s="387" t="e">
        <f>AVERAGE(U2903:U2907,S2939:S2943)</f>
        <v>#DIV/0!</v>
      </c>
      <c r="T2958" s="386">
        <f>AVERAGE(T2877:T2879,T2939:T2943)</f>
        <v>6.1378428571428572</v>
      </c>
      <c r="U2958" s="135"/>
      <c r="V2958" s="16"/>
    </row>
    <row r="2959" spans="4:22">
      <c r="D2959" s="16"/>
      <c r="E2959" s="1"/>
      <c r="F2959" s="1"/>
      <c r="H2959" s="329"/>
      <c r="I2959" s="139"/>
      <c r="J2959" s="329"/>
      <c r="K2959" s="139"/>
      <c r="L2959" s="329"/>
      <c r="M2959" s="139"/>
      <c r="N2959" s="329"/>
      <c r="O2959" s="139"/>
      <c r="P2959" s="329"/>
      <c r="Q2959" s="139"/>
      <c r="R2959" s="329"/>
      <c r="S2959" s="329"/>
      <c r="T2959" s="329"/>
      <c r="U2959" s="1"/>
      <c r="V2959" s="16"/>
    </row>
    <row r="2960" spans="4:22" ht="15" thickBot="1">
      <c r="D2960" s="16"/>
      <c r="T2960" s="174"/>
      <c r="V2960" s="16"/>
    </row>
    <row r="2961" spans="4:22" ht="15" thickBot="1">
      <c r="D2961" s="16"/>
      <c r="F2961" s="280" t="s">
        <v>42</v>
      </c>
      <c r="G2961" s="281"/>
      <c r="H2961" s="281" t="s">
        <v>3</v>
      </c>
      <c r="I2961" s="281"/>
      <c r="J2961" s="281" t="s">
        <v>11</v>
      </c>
      <c r="K2961" s="281"/>
      <c r="L2961" s="281" t="s">
        <v>12</v>
      </c>
      <c r="M2961" s="281"/>
      <c r="N2961" s="281" t="s">
        <v>13</v>
      </c>
      <c r="O2961" s="281"/>
      <c r="P2961" s="281" t="s">
        <v>14</v>
      </c>
      <c r="Q2961" s="281"/>
      <c r="R2961" s="281" t="s">
        <v>15</v>
      </c>
      <c r="S2961" s="281"/>
      <c r="T2961" s="282" t="s">
        <v>16</v>
      </c>
      <c r="V2961" s="16"/>
    </row>
    <row r="2962" spans="4:22">
      <c r="D2962" s="16"/>
      <c r="E2962" s="1"/>
      <c r="F2962" s="283" t="s">
        <v>19</v>
      </c>
      <c r="G2962" s="284"/>
      <c r="H2962" s="285">
        <f t="shared" ref="H2962:T2962" si="184">H2949</f>
        <v>54.117717103125003</v>
      </c>
      <c r="I2962" s="285">
        <f t="shared" si="184"/>
        <v>0</v>
      </c>
      <c r="J2962" s="285">
        <f t="shared" si="184"/>
        <v>18.270375581250004</v>
      </c>
      <c r="K2962" s="285">
        <f t="shared" si="184"/>
        <v>0</v>
      </c>
      <c r="L2962" s="285">
        <f t="shared" si="184"/>
        <v>15.58351006875</v>
      </c>
      <c r="M2962" s="285">
        <f t="shared" si="184"/>
        <v>0</v>
      </c>
      <c r="N2962" s="285">
        <f t="shared" si="184"/>
        <v>11.873187421875</v>
      </c>
      <c r="O2962" s="285">
        <f t="shared" si="184"/>
        <v>0</v>
      </c>
      <c r="P2962" s="285">
        <f t="shared" si="184"/>
        <v>177.65232468750003</v>
      </c>
      <c r="Q2962" s="285">
        <f t="shared" si="184"/>
        <v>0</v>
      </c>
      <c r="R2962" s="285">
        <f t="shared" si="184"/>
        <v>93.296523937500012</v>
      </c>
      <c r="S2962" s="285">
        <f t="shared" si="184"/>
        <v>0</v>
      </c>
      <c r="T2962" s="310">
        <f t="shared" si="184"/>
        <v>6.1980750000000002</v>
      </c>
      <c r="U2962" s="1"/>
      <c r="V2962" s="16"/>
    </row>
    <row r="2963" spans="4:22" ht="15.6">
      <c r="D2963" s="16"/>
      <c r="E2963" s="1"/>
      <c r="F2963" s="288" t="s">
        <v>41</v>
      </c>
      <c r="G2963" s="289"/>
      <c r="H2963" s="290">
        <f>H2947</f>
        <v>54.504781200000004</v>
      </c>
      <c r="I2963" s="290">
        <f t="shared" ref="I2963:S2963" si="185">I2947</f>
        <v>0</v>
      </c>
      <c r="J2963" s="290">
        <f t="shared" si="185"/>
        <v>17.358518159999999</v>
      </c>
      <c r="K2963" s="290">
        <f t="shared" si="185"/>
        <v>0</v>
      </c>
      <c r="L2963" s="290">
        <f t="shared" si="185"/>
        <v>15.283222560000002</v>
      </c>
      <c r="M2963" s="290">
        <f t="shared" si="185"/>
        <v>0</v>
      </c>
      <c r="N2963" s="290">
        <f t="shared" si="185"/>
        <v>11.737798560000003</v>
      </c>
      <c r="O2963" s="290">
        <f t="shared" si="185"/>
        <v>0</v>
      </c>
      <c r="P2963" s="290">
        <f t="shared" si="185"/>
        <v>181.69686720000004</v>
      </c>
      <c r="Q2963" s="290">
        <f t="shared" si="185"/>
        <v>0</v>
      </c>
      <c r="R2963" s="290">
        <f t="shared" si="185"/>
        <v>92.859544800000023</v>
      </c>
      <c r="S2963" s="290">
        <f t="shared" si="185"/>
        <v>0</v>
      </c>
      <c r="T2963" s="309">
        <f>T2945</f>
        <v>6.1128000000000009</v>
      </c>
      <c r="U2963" s="1"/>
      <c r="V2963" s="16"/>
    </row>
    <row r="2964" spans="4:22" ht="21">
      <c r="D2964" s="16"/>
      <c r="F2964" s="201" t="s">
        <v>45</v>
      </c>
      <c r="G2964" s="201"/>
      <c r="H2964" s="385">
        <f>H2963-H2962</f>
        <v>0.38706409687500098</v>
      </c>
      <c r="I2964" s="187"/>
      <c r="J2964" s="385">
        <f>J2963-J2962</f>
        <v>-0.91185742125000502</v>
      </c>
      <c r="K2964" s="385"/>
      <c r="L2964" s="385">
        <f>L2963-L2962</f>
        <v>-0.30028750874999766</v>
      </c>
      <c r="M2964" s="385"/>
      <c r="N2964" s="385">
        <f>N2963-N2962</f>
        <v>-0.13538886187499699</v>
      </c>
      <c r="O2964" s="385"/>
      <c r="P2964" s="385">
        <f>P2963-P2962</f>
        <v>4.0445425125000156</v>
      </c>
      <c r="Q2964" s="385"/>
      <c r="R2964" s="385">
        <f>R2963-R2962</f>
        <v>-0.43697913749998918</v>
      </c>
      <c r="S2964" s="385"/>
      <c r="T2964" s="385">
        <f>T2963-T2962</f>
        <v>-8.5274999999999324E-2</v>
      </c>
      <c r="V2964" s="16"/>
    </row>
    <row r="2965" spans="4:22" ht="21">
      <c r="D2965" s="16"/>
      <c r="F2965" s="201"/>
      <c r="G2965" s="201"/>
      <c r="H2965" s="187"/>
      <c r="I2965" s="187"/>
      <c r="J2965" s="187"/>
      <c r="K2965" s="187"/>
      <c r="L2965" s="187"/>
      <c r="M2965" s="187"/>
      <c r="N2965" s="187"/>
      <c r="O2965" s="187"/>
      <c r="P2965" s="187"/>
      <c r="Q2965" s="187"/>
      <c r="R2965" s="187"/>
      <c r="S2965" s="187"/>
      <c r="T2965" s="187"/>
      <c r="V2965" s="16"/>
    </row>
    <row r="2966" spans="4:22">
      <c r="D2966" s="16"/>
      <c r="E2966" s="16"/>
      <c r="F2966" s="231"/>
      <c r="G2966" s="231"/>
      <c r="H2966" s="231"/>
      <c r="I2966" s="231"/>
      <c r="J2966" s="231"/>
      <c r="K2966" s="231"/>
      <c r="L2966" s="231"/>
      <c r="M2966" s="231"/>
      <c r="N2966" s="231"/>
      <c r="O2966" s="231"/>
      <c r="P2966" s="231"/>
      <c r="Q2966" s="231"/>
      <c r="R2966" s="231"/>
      <c r="S2966" s="231"/>
      <c r="T2966" s="232"/>
      <c r="U2966" s="16"/>
      <c r="V2966" s="16"/>
    </row>
    <row r="2967" spans="4:22">
      <c r="D2967" s="335"/>
      <c r="E2967" s="335"/>
      <c r="F2967" s="339"/>
      <c r="G2967" s="339"/>
      <c r="H2967" s="339"/>
      <c r="I2967" s="339"/>
      <c r="J2967" s="339"/>
      <c r="K2967" s="339"/>
      <c r="L2967" s="339"/>
      <c r="M2967" s="339"/>
      <c r="N2967" s="339"/>
      <c r="O2967" s="339"/>
      <c r="P2967" s="339"/>
      <c r="Q2967" s="339"/>
      <c r="R2967" s="339"/>
      <c r="S2967" s="339"/>
      <c r="T2967" s="340"/>
      <c r="U2967" s="335"/>
      <c r="V2967" s="335"/>
    </row>
    <row r="2968" spans="4:22">
      <c r="D2968" s="335"/>
      <c r="E2968" s="335"/>
      <c r="F2968" s="335"/>
      <c r="G2968" s="512" t="s">
        <v>48</v>
      </c>
      <c r="H2968" s="512"/>
      <c r="I2968" s="512"/>
      <c r="J2968" s="512"/>
      <c r="K2968" s="512"/>
      <c r="L2968" s="512"/>
      <c r="M2968" s="512"/>
      <c r="N2968" s="512"/>
      <c r="O2968" s="512"/>
      <c r="P2968" s="512"/>
      <c r="Q2968" s="512"/>
      <c r="R2968" s="512"/>
      <c r="S2968" s="335"/>
      <c r="T2968" s="335"/>
      <c r="U2968" s="335"/>
      <c r="V2968" s="335"/>
    </row>
    <row r="2969" spans="4:22">
      <c r="D2969" s="335"/>
      <c r="E2969" s="335"/>
      <c r="F2969" s="335"/>
      <c r="G2969" s="512"/>
      <c r="H2969" s="512"/>
      <c r="I2969" s="512"/>
      <c r="J2969" s="512"/>
      <c r="K2969" s="512"/>
      <c r="L2969" s="512"/>
      <c r="M2969" s="512"/>
      <c r="N2969" s="512"/>
      <c r="O2969" s="512"/>
      <c r="P2969" s="512"/>
      <c r="Q2969" s="512"/>
      <c r="R2969" s="512"/>
      <c r="S2969" s="335"/>
      <c r="T2969" s="335"/>
      <c r="U2969" s="335"/>
      <c r="V2969" s="335"/>
    </row>
    <row r="2970" spans="4:22" ht="23.4">
      <c r="D2970" s="338"/>
      <c r="E2970" s="338"/>
      <c r="F2970" s="338"/>
      <c r="G2970" s="343" t="s">
        <v>46</v>
      </c>
      <c r="H2970" s="375" t="s">
        <v>3</v>
      </c>
      <c r="I2970" s="376"/>
      <c r="J2970" s="377" t="s">
        <v>11</v>
      </c>
      <c r="K2970" s="376"/>
      <c r="L2970" s="378" t="s">
        <v>12</v>
      </c>
      <c r="M2970" s="376"/>
      <c r="N2970" s="379" t="s">
        <v>13</v>
      </c>
      <c r="O2970" s="376"/>
      <c r="P2970" s="374" t="s">
        <v>14</v>
      </c>
      <c r="Q2970" s="376"/>
      <c r="R2970" s="380" t="s">
        <v>15</v>
      </c>
      <c r="S2970" s="367"/>
      <c r="T2970" s="16"/>
      <c r="U2970" s="336"/>
      <c r="V2970" s="16"/>
    </row>
    <row r="2971" spans="4:22" ht="21">
      <c r="D2971" s="338"/>
      <c r="E2971" s="338"/>
      <c r="F2971" s="338"/>
      <c r="G2971" s="344">
        <v>0.9</v>
      </c>
      <c r="H2971" s="347">
        <f>$H$2949*G2971</f>
        <v>48.705945392812502</v>
      </c>
      <c r="I2971" s="368"/>
      <c r="J2971" s="348">
        <f>$J$2949*G2971</f>
        <v>16.443338023125005</v>
      </c>
      <c r="K2971" s="368"/>
      <c r="L2971" s="352">
        <f>$L$2949*G2971</f>
        <v>14.025159061875</v>
      </c>
      <c r="M2971" s="368"/>
      <c r="N2971" s="349">
        <f>$N$2949*G2971</f>
        <v>10.6858686796875</v>
      </c>
      <c r="O2971" s="368"/>
      <c r="P2971" s="350">
        <f>$P$2949*G2971</f>
        <v>159.88709221875004</v>
      </c>
      <c r="Q2971" s="368"/>
      <c r="R2971" s="351">
        <f>$R$2949*G2971</f>
        <v>83.966871543750017</v>
      </c>
      <c r="S2971" s="341"/>
      <c r="T2971" s="16"/>
      <c r="U2971" s="337"/>
      <c r="V2971" s="16"/>
    </row>
    <row r="2972" spans="4:22" ht="21">
      <c r="D2972" s="338"/>
      <c r="E2972" s="338"/>
      <c r="F2972" s="338"/>
      <c r="G2972" s="344">
        <v>0.91</v>
      </c>
      <c r="H2972" s="347">
        <f t="shared" ref="H2972:H2991" si="186">$H$2949*G2972</f>
        <v>49.247122563843753</v>
      </c>
      <c r="I2972" s="368"/>
      <c r="J2972" s="348">
        <f t="shared" ref="J2972:J2991" si="187">$J$2949*G2972</f>
        <v>16.626041778937505</v>
      </c>
      <c r="K2972" s="368"/>
      <c r="L2972" s="352">
        <f t="shared" ref="L2972:L2991" si="188">$L$2949*G2972</f>
        <v>14.1809941625625</v>
      </c>
      <c r="M2972" s="368"/>
      <c r="N2972" s="349">
        <f t="shared" ref="N2972:N2991" si="189">$N$2949*G2972</f>
        <v>10.804600553906251</v>
      </c>
      <c r="O2972" s="368"/>
      <c r="P2972" s="350">
        <f t="shared" ref="P2972:P2991" si="190">$P$2949*G2972</f>
        <v>161.66361546562504</v>
      </c>
      <c r="Q2972" s="368"/>
      <c r="R2972" s="351">
        <f t="shared" ref="R2972:R2991" si="191">$R$2949*G2972</f>
        <v>84.899836783125011</v>
      </c>
      <c r="S2972" s="341"/>
      <c r="T2972" s="16"/>
      <c r="U2972" s="337"/>
      <c r="V2972" s="16"/>
    </row>
    <row r="2973" spans="4:22" ht="21">
      <c r="D2973" s="338"/>
      <c r="E2973" s="338"/>
      <c r="F2973" s="338"/>
      <c r="G2973" s="344">
        <v>0.92</v>
      </c>
      <c r="H2973" s="347">
        <f t="shared" si="186"/>
        <v>49.788299734875004</v>
      </c>
      <c r="I2973" s="368"/>
      <c r="J2973" s="348">
        <f t="shared" si="187"/>
        <v>16.808745534750006</v>
      </c>
      <c r="K2973" s="368"/>
      <c r="L2973" s="352">
        <f t="shared" si="188"/>
        <v>14.336829263250001</v>
      </c>
      <c r="M2973" s="368"/>
      <c r="N2973" s="349">
        <f t="shared" si="189"/>
        <v>10.923332428125001</v>
      </c>
      <c r="O2973" s="368"/>
      <c r="P2973" s="350">
        <f t="shared" si="190"/>
        <v>163.44013871250004</v>
      </c>
      <c r="Q2973" s="368"/>
      <c r="R2973" s="351">
        <f t="shared" si="191"/>
        <v>85.832802022500019</v>
      </c>
      <c r="S2973" s="341"/>
      <c r="T2973" s="16"/>
      <c r="U2973" s="337"/>
      <c r="V2973" s="16"/>
    </row>
    <row r="2974" spans="4:22" ht="21">
      <c r="D2974" s="338"/>
      <c r="E2974" s="338"/>
      <c r="F2974" s="338"/>
      <c r="G2974" s="344">
        <v>0.93</v>
      </c>
      <c r="H2974" s="347">
        <f t="shared" si="186"/>
        <v>50.329476905906255</v>
      </c>
      <c r="I2974" s="368"/>
      <c r="J2974" s="348">
        <f t="shared" si="187"/>
        <v>16.991449290562503</v>
      </c>
      <c r="K2974" s="368"/>
      <c r="L2974" s="352">
        <f t="shared" si="188"/>
        <v>14.4926643639375</v>
      </c>
      <c r="M2974" s="368"/>
      <c r="N2974" s="349">
        <f t="shared" si="189"/>
        <v>11.042064302343752</v>
      </c>
      <c r="O2974" s="368"/>
      <c r="P2974" s="350">
        <f t="shared" si="190"/>
        <v>165.21666195937505</v>
      </c>
      <c r="Q2974" s="368"/>
      <c r="R2974" s="351">
        <f t="shared" si="191"/>
        <v>86.765767261875013</v>
      </c>
      <c r="S2974" s="341"/>
      <c r="T2974" s="16"/>
      <c r="U2974" s="337"/>
      <c r="V2974" s="16"/>
    </row>
    <row r="2975" spans="4:22" ht="21">
      <c r="D2975" s="338"/>
      <c r="E2975" s="338"/>
      <c r="F2975" s="338"/>
      <c r="G2975" s="344">
        <v>0.94</v>
      </c>
      <c r="H2975" s="347">
        <f t="shared" si="186"/>
        <v>50.870654076937498</v>
      </c>
      <c r="I2975" s="368"/>
      <c r="J2975" s="348">
        <f t="shared" si="187"/>
        <v>17.174153046375004</v>
      </c>
      <c r="K2975" s="368"/>
      <c r="L2975" s="352">
        <f t="shared" si="188"/>
        <v>14.648499464624999</v>
      </c>
      <c r="M2975" s="368"/>
      <c r="N2975" s="349">
        <f t="shared" si="189"/>
        <v>11.160796176562499</v>
      </c>
      <c r="O2975" s="368"/>
      <c r="P2975" s="350">
        <f t="shared" si="190"/>
        <v>166.99318520625002</v>
      </c>
      <c r="Q2975" s="368"/>
      <c r="R2975" s="351">
        <f t="shared" si="191"/>
        <v>87.698732501250007</v>
      </c>
      <c r="S2975" s="341"/>
      <c r="T2975" s="16"/>
      <c r="U2975" s="337"/>
      <c r="V2975" s="16"/>
    </row>
    <row r="2976" spans="4:22" ht="21">
      <c r="D2976" s="338"/>
      <c r="E2976" s="338"/>
      <c r="F2976" s="338"/>
      <c r="G2976" s="344">
        <v>0.95</v>
      </c>
      <c r="H2976" s="347">
        <f t="shared" si="186"/>
        <v>51.411831247968749</v>
      </c>
      <c r="I2976" s="368"/>
      <c r="J2976" s="348">
        <f t="shared" si="187"/>
        <v>17.356856802187504</v>
      </c>
      <c r="K2976" s="368"/>
      <c r="L2976" s="352">
        <f t="shared" si="188"/>
        <v>14.8043345653125</v>
      </c>
      <c r="M2976" s="368"/>
      <c r="N2976" s="349">
        <f t="shared" si="189"/>
        <v>11.27952805078125</v>
      </c>
      <c r="O2976" s="368"/>
      <c r="P2976" s="350">
        <f t="shared" si="190"/>
        <v>168.76970845312502</v>
      </c>
      <c r="Q2976" s="368"/>
      <c r="R2976" s="351">
        <f t="shared" si="191"/>
        <v>88.631697740625015</v>
      </c>
      <c r="S2976" s="341"/>
      <c r="T2976" s="16"/>
      <c r="U2976" s="337"/>
      <c r="V2976" s="16"/>
    </row>
    <row r="2977" spans="4:22" ht="21">
      <c r="D2977" s="338"/>
      <c r="E2977" s="338"/>
      <c r="F2977" s="338"/>
      <c r="G2977" s="344">
        <v>0.96</v>
      </c>
      <c r="H2977" s="347">
        <f t="shared" si="186"/>
        <v>51.953008419</v>
      </c>
      <c r="I2977" s="368"/>
      <c r="J2977" s="348">
        <f t="shared" si="187"/>
        <v>17.539560558000002</v>
      </c>
      <c r="K2977" s="368"/>
      <c r="L2977" s="352">
        <f t="shared" si="188"/>
        <v>14.960169665999999</v>
      </c>
      <c r="M2977" s="368"/>
      <c r="N2977" s="349">
        <f t="shared" si="189"/>
        <v>11.398259925</v>
      </c>
      <c r="O2977" s="368"/>
      <c r="P2977" s="350">
        <f t="shared" si="190"/>
        <v>170.54623170000002</v>
      </c>
      <c r="Q2977" s="368"/>
      <c r="R2977" s="351">
        <f t="shared" si="191"/>
        <v>89.564662980000008</v>
      </c>
      <c r="S2977" s="341"/>
      <c r="T2977" s="16"/>
      <c r="U2977" s="337"/>
      <c r="V2977" s="16"/>
    </row>
    <row r="2978" spans="4:22" ht="21">
      <c r="D2978" s="338"/>
      <c r="E2978" s="338"/>
      <c r="F2978" s="338"/>
      <c r="G2978" s="344">
        <v>0.97</v>
      </c>
      <c r="H2978" s="347">
        <f t="shared" si="186"/>
        <v>52.49418559003125</v>
      </c>
      <c r="I2978" s="368"/>
      <c r="J2978" s="348">
        <f t="shared" si="187"/>
        <v>17.722264313812502</v>
      </c>
      <c r="K2978" s="368"/>
      <c r="L2978" s="352">
        <f t="shared" si="188"/>
        <v>15.116004766687499</v>
      </c>
      <c r="M2978" s="368"/>
      <c r="N2978" s="349">
        <f t="shared" si="189"/>
        <v>11.516991799218751</v>
      </c>
      <c r="O2978" s="368"/>
      <c r="P2978" s="350">
        <f t="shared" si="190"/>
        <v>172.32275494687502</v>
      </c>
      <c r="Q2978" s="368"/>
      <c r="R2978" s="351">
        <f t="shared" si="191"/>
        <v>90.497628219375017</v>
      </c>
      <c r="S2978" s="341"/>
      <c r="T2978" s="16"/>
      <c r="U2978" s="337"/>
      <c r="V2978" s="16"/>
    </row>
    <row r="2979" spans="4:22" ht="21">
      <c r="D2979" s="338"/>
      <c r="E2979" s="338"/>
      <c r="F2979" s="338"/>
      <c r="G2979" s="344">
        <v>0.98</v>
      </c>
      <c r="H2979" s="347">
        <f t="shared" si="186"/>
        <v>53.035362761062501</v>
      </c>
      <c r="I2979" s="368"/>
      <c r="J2979" s="348">
        <f t="shared" si="187"/>
        <v>17.904968069625003</v>
      </c>
      <c r="K2979" s="368"/>
      <c r="L2979" s="352">
        <f t="shared" si="188"/>
        <v>15.271839867375</v>
      </c>
      <c r="M2979" s="368"/>
      <c r="N2979" s="349">
        <f t="shared" si="189"/>
        <v>11.6357236734375</v>
      </c>
      <c r="O2979" s="368"/>
      <c r="P2979" s="350">
        <f t="shared" si="190"/>
        <v>174.09927819375002</v>
      </c>
      <c r="Q2979" s="368"/>
      <c r="R2979" s="351">
        <f t="shared" si="191"/>
        <v>91.43059345875001</v>
      </c>
      <c r="S2979" s="341"/>
      <c r="T2979" s="16"/>
      <c r="U2979" s="337"/>
      <c r="V2979" s="16"/>
    </row>
    <row r="2980" spans="4:22" ht="21">
      <c r="D2980" s="338"/>
      <c r="E2980" s="338"/>
      <c r="F2980" s="338"/>
      <c r="G2980" s="344">
        <v>0.99</v>
      </c>
      <c r="H2980" s="347">
        <f t="shared" si="186"/>
        <v>53.576539932093752</v>
      </c>
      <c r="I2980" s="368"/>
      <c r="J2980" s="348">
        <f t="shared" si="187"/>
        <v>18.087671825437504</v>
      </c>
      <c r="K2980" s="368"/>
      <c r="L2980" s="352">
        <f t="shared" si="188"/>
        <v>15.427674968062499</v>
      </c>
      <c r="M2980" s="368"/>
      <c r="N2980" s="349">
        <f t="shared" si="189"/>
        <v>11.754455547656251</v>
      </c>
      <c r="O2980" s="368"/>
      <c r="P2980" s="350">
        <f t="shared" si="190"/>
        <v>175.87580144062503</v>
      </c>
      <c r="Q2980" s="368"/>
      <c r="R2980" s="351">
        <f t="shared" si="191"/>
        <v>92.363558698125019</v>
      </c>
      <c r="S2980" s="341"/>
      <c r="T2980" s="16"/>
      <c r="U2980" s="337"/>
      <c r="V2980" s="16"/>
    </row>
    <row r="2981" spans="4:22" ht="28.8">
      <c r="D2981" s="338"/>
      <c r="E2981" s="338"/>
      <c r="F2981" s="338"/>
      <c r="G2981" s="381">
        <v>1</v>
      </c>
      <c r="H2981" s="383">
        <f t="shared" si="186"/>
        <v>54.117717103125003</v>
      </c>
      <c r="I2981" s="382"/>
      <c r="J2981" s="383">
        <f t="shared" si="187"/>
        <v>18.270375581250004</v>
      </c>
      <c r="K2981" s="382"/>
      <c r="L2981" s="383">
        <f t="shared" si="188"/>
        <v>15.58351006875</v>
      </c>
      <c r="M2981" s="382"/>
      <c r="N2981" s="383">
        <f t="shared" si="189"/>
        <v>11.873187421875</v>
      </c>
      <c r="O2981" s="382"/>
      <c r="P2981" s="383">
        <f t="shared" si="190"/>
        <v>177.65232468750003</v>
      </c>
      <c r="Q2981" s="382"/>
      <c r="R2981" s="383">
        <f t="shared" si="191"/>
        <v>93.296523937500012</v>
      </c>
      <c r="S2981" s="341"/>
      <c r="T2981" s="16"/>
      <c r="U2981" s="337"/>
      <c r="V2981" s="16"/>
    </row>
    <row r="2982" spans="4:22" ht="21">
      <c r="D2982" s="338"/>
      <c r="E2982" s="338"/>
      <c r="F2982" s="338"/>
      <c r="G2982" s="344">
        <v>1.01</v>
      </c>
      <c r="H2982" s="347">
        <f t="shared" si="186"/>
        <v>54.658894274156253</v>
      </c>
      <c r="I2982" s="368"/>
      <c r="J2982" s="348">
        <f t="shared" si="187"/>
        <v>18.453079337062505</v>
      </c>
      <c r="K2982" s="368"/>
      <c r="L2982" s="352">
        <f t="shared" si="188"/>
        <v>15.739345169437501</v>
      </c>
      <c r="M2982" s="368"/>
      <c r="N2982" s="349">
        <f t="shared" si="189"/>
        <v>11.99191929609375</v>
      </c>
      <c r="O2982" s="368"/>
      <c r="P2982" s="350">
        <f t="shared" si="190"/>
        <v>179.42884793437503</v>
      </c>
      <c r="Q2982" s="368"/>
      <c r="R2982" s="351">
        <f t="shared" si="191"/>
        <v>94.229489176875006</v>
      </c>
      <c r="S2982" s="341"/>
      <c r="T2982" s="16"/>
      <c r="U2982" s="337"/>
      <c r="V2982" s="16"/>
    </row>
    <row r="2983" spans="4:22" ht="21">
      <c r="D2983" s="338"/>
      <c r="E2983" s="338"/>
      <c r="F2983" s="338"/>
      <c r="G2983" s="344">
        <v>1.02</v>
      </c>
      <c r="H2983" s="347">
        <f t="shared" si="186"/>
        <v>55.200071445187504</v>
      </c>
      <c r="I2983" s="368"/>
      <c r="J2983" s="348">
        <f t="shared" si="187"/>
        <v>18.635783092875005</v>
      </c>
      <c r="K2983" s="368"/>
      <c r="L2983" s="352">
        <f t="shared" si="188"/>
        <v>15.895180270125</v>
      </c>
      <c r="M2983" s="368"/>
      <c r="N2983" s="349">
        <f t="shared" si="189"/>
        <v>12.110651170312501</v>
      </c>
      <c r="O2983" s="368"/>
      <c r="P2983" s="350">
        <f t="shared" si="190"/>
        <v>181.20537118125003</v>
      </c>
      <c r="Q2983" s="368"/>
      <c r="R2983" s="351">
        <f t="shared" si="191"/>
        <v>95.162454416250014</v>
      </c>
      <c r="S2983" s="341"/>
      <c r="T2983" s="16"/>
      <c r="U2983" s="337"/>
      <c r="V2983" s="16"/>
    </row>
    <row r="2984" spans="4:22" ht="21">
      <c r="D2984" s="338"/>
      <c r="E2984" s="338"/>
      <c r="F2984" s="338"/>
      <c r="G2984" s="344">
        <v>1.03</v>
      </c>
      <c r="H2984" s="347">
        <f t="shared" si="186"/>
        <v>55.741248616218755</v>
      </c>
      <c r="I2984" s="368"/>
      <c r="J2984" s="348">
        <f t="shared" si="187"/>
        <v>18.818486848687506</v>
      </c>
      <c r="K2984" s="368"/>
      <c r="L2984" s="352">
        <f t="shared" si="188"/>
        <v>16.0510153708125</v>
      </c>
      <c r="M2984" s="368"/>
      <c r="N2984" s="349">
        <f t="shared" si="189"/>
        <v>12.22938304453125</v>
      </c>
      <c r="O2984" s="368"/>
      <c r="P2984" s="350">
        <f t="shared" si="190"/>
        <v>182.98189442812503</v>
      </c>
      <c r="Q2984" s="368"/>
      <c r="R2984" s="351">
        <f t="shared" si="191"/>
        <v>96.095419655625008</v>
      </c>
      <c r="S2984" s="341"/>
      <c r="T2984" s="16"/>
      <c r="U2984" s="337"/>
      <c r="V2984" s="16"/>
    </row>
    <row r="2985" spans="4:22" ht="21">
      <c r="D2985" s="338"/>
      <c r="E2985" s="338"/>
      <c r="F2985" s="338"/>
      <c r="G2985" s="344">
        <v>1.04</v>
      </c>
      <c r="H2985" s="347">
        <f t="shared" si="186"/>
        <v>56.282425787250006</v>
      </c>
      <c r="I2985" s="368"/>
      <c r="J2985" s="348">
        <f t="shared" si="187"/>
        <v>19.001190604500007</v>
      </c>
      <c r="K2985" s="368"/>
      <c r="L2985" s="352">
        <f t="shared" si="188"/>
        <v>16.206850471500001</v>
      </c>
      <c r="M2985" s="368"/>
      <c r="N2985" s="349">
        <f t="shared" si="189"/>
        <v>12.348114918750001</v>
      </c>
      <c r="O2985" s="368"/>
      <c r="P2985" s="350">
        <f t="shared" si="190"/>
        <v>184.75841767500003</v>
      </c>
      <c r="Q2985" s="368"/>
      <c r="R2985" s="351">
        <f t="shared" si="191"/>
        <v>97.028384895000016</v>
      </c>
      <c r="S2985" s="341"/>
      <c r="T2985" s="16"/>
      <c r="U2985" s="337"/>
      <c r="V2985" s="16"/>
    </row>
    <row r="2986" spans="4:22" ht="21">
      <c r="D2986" s="338"/>
      <c r="E2986" s="338"/>
      <c r="F2986" s="338"/>
      <c r="G2986" s="344">
        <v>1.05</v>
      </c>
      <c r="H2986" s="347">
        <f t="shared" si="186"/>
        <v>56.823602958281256</v>
      </c>
      <c r="I2986" s="368"/>
      <c r="J2986" s="348">
        <f t="shared" si="187"/>
        <v>19.183894360312504</v>
      </c>
      <c r="K2986" s="368"/>
      <c r="L2986" s="352">
        <f t="shared" si="188"/>
        <v>16.362685572187502</v>
      </c>
      <c r="M2986" s="368"/>
      <c r="N2986" s="349">
        <f t="shared" si="189"/>
        <v>12.466846792968751</v>
      </c>
      <c r="O2986" s="368"/>
      <c r="P2986" s="350">
        <f t="shared" si="190"/>
        <v>186.53494092187503</v>
      </c>
      <c r="Q2986" s="368"/>
      <c r="R2986" s="351">
        <f t="shared" si="191"/>
        <v>97.96135013437501</v>
      </c>
      <c r="S2986" s="341"/>
      <c r="T2986" s="16"/>
      <c r="U2986" s="337"/>
      <c r="V2986" s="16"/>
    </row>
    <row r="2987" spans="4:22" ht="21">
      <c r="D2987" s="338"/>
      <c r="E2987" s="338"/>
      <c r="F2987" s="338"/>
      <c r="G2987" s="344">
        <v>1.06</v>
      </c>
      <c r="H2987" s="347">
        <f t="shared" si="186"/>
        <v>57.364780129312507</v>
      </c>
      <c r="I2987" s="368"/>
      <c r="J2987" s="348">
        <f t="shared" si="187"/>
        <v>19.366598116125004</v>
      </c>
      <c r="K2987" s="368"/>
      <c r="L2987" s="352">
        <f t="shared" si="188"/>
        <v>16.518520672875002</v>
      </c>
      <c r="M2987" s="368"/>
      <c r="N2987" s="349">
        <f t="shared" si="189"/>
        <v>12.585578667187502</v>
      </c>
      <c r="O2987" s="368"/>
      <c r="P2987" s="350">
        <f t="shared" si="190"/>
        <v>188.31146416875004</v>
      </c>
      <c r="Q2987" s="368"/>
      <c r="R2987" s="351">
        <f t="shared" si="191"/>
        <v>98.894315373750018</v>
      </c>
      <c r="S2987" s="341"/>
      <c r="T2987" s="16"/>
      <c r="U2987" s="337"/>
      <c r="V2987" s="16"/>
    </row>
    <row r="2988" spans="4:22" ht="21">
      <c r="D2988" s="338"/>
      <c r="E2988" s="338"/>
      <c r="F2988" s="338"/>
      <c r="G2988" s="344">
        <v>1.07</v>
      </c>
      <c r="H2988" s="347">
        <f t="shared" si="186"/>
        <v>57.905957300343758</v>
      </c>
      <c r="I2988" s="368"/>
      <c r="J2988" s="348">
        <f t="shared" si="187"/>
        <v>19.549301871937505</v>
      </c>
      <c r="K2988" s="368"/>
      <c r="L2988" s="352">
        <f t="shared" si="188"/>
        <v>16.6743557735625</v>
      </c>
      <c r="M2988" s="368"/>
      <c r="N2988" s="349">
        <f t="shared" si="189"/>
        <v>12.704310541406251</v>
      </c>
      <c r="O2988" s="368"/>
      <c r="P2988" s="350">
        <f t="shared" si="190"/>
        <v>190.08798741562504</v>
      </c>
      <c r="Q2988" s="368"/>
      <c r="R2988" s="351">
        <f t="shared" si="191"/>
        <v>99.827280613125012</v>
      </c>
      <c r="S2988" s="341"/>
      <c r="T2988" s="16"/>
      <c r="U2988" s="337"/>
      <c r="V2988" s="16"/>
    </row>
    <row r="2989" spans="4:22" ht="21">
      <c r="D2989" s="338"/>
      <c r="E2989" s="338"/>
      <c r="F2989" s="338"/>
      <c r="G2989" s="344">
        <v>1.08</v>
      </c>
      <c r="H2989" s="347">
        <f t="shared" si="186"/>
        <v>58.447134471375009</v>
      </c>
      <c r="I2989" s="368"/>
      <c r="J2989" s="348">
        <f t="shared" si="187"/>
        <v>19.732005627750006</v>
      </c>
      <c r="K2989" s="368"/>
      <c r="L2989" s="352">
        <f t="shared" si="188"/>
        <v>16.83019087425</v>
      </c>
      <c r="M2989" s="368"/>
      <c r="N2989" s="349">
        <f t="shared" si="189"/>
        <v>12.823042415625002</v>
      </c>
      <c r="O2989" s="368"/>
      <c r="P2989" s="350">
        <f t="shared" si="190"/>
        <v>191.86451066250004</v>
      </c>
      <c r="Q2989" s="368"/>
      <c r="R2989" s="351">
        <f t="shared" si="191"/>
        <v>100.76024585250002</v>
      </c>
      <c r="S2989" s="341"/>
      <c r="T2989" s="16"/>
      <c r="U2989" s="337"/>
      <c r="V2989" s="16"/>
    </row>
    <row r="2990" spans="4:22" ht="21">
      <c r="D2990" s="338"/>
      <c r="E2990" s="338"/>
      <c r="F2990" s="338"/>
      <c r="G2990" s="344">
        <v>1.0900000000000001</v>
      </c>
      <c r="H2990" s="347">
        <f t="shared" si="186"/>
        <v>58.988311642406259</v>
      </c>
      <c r="I2990" s="368"/>
      <c r="J2990" s="348">
        <f t="shared" si="187"/>
        <v>19.914709383562506</v>
      </c>
      <c r="K2990" s="368"/>
      <c r="L2990" s="352">
        <f t="shared" si="188"/>
        <v>16.986025974937501</v>
      </c>
      <c r="M2990" s="368"/>
      <c r="N2990" s="349">
        <f t="shared" si="189"/>
        <v>12.941774289843751</v>
      </c>
      <c r="O2990" s="368"/>
      <c r="P2990" s="350">
        <f t="shared" si="190"/>
        <v>193.64103390937504</v>
      </c>
      <c r="Q2990" s="368"/>
      <c r="R2990" s="351">
        <f t="shared" si="191"/>
        <v>101.69321109187501</v>
      </c>
      <c r="S2990" s="341"/>
      <c r="T2990" s="16"/>
      <c r="U2990" s="337"/>
      <c r="V2990" s="16"/>
    </row>
    <row r="2991" spans="4:22" ht="21">
      <c r="D2991" s="338"/>
      <c r="E2991" s="338"/>
      <c r="F2991" s="338"/>
      <c r="G2991" s="344">
        <v>1.1000000000000001</v>
      </c>
      <c r="H2991" s="347">
        <f t="shared" si="186"/>
        <v>59.52948881343751</v>
      </c>
      <c r="I2991" s="368"/>
      <c r="J2991" s="348">
        <f t="shared" si="187"/>
        <v>20.097413139375007</v>
      </c>
      <c r="K2991" s="368"/>
      <c r="L2991" s="352">
        <f t="shared" si="188"/>
        <v>17.141861075625002</v>
      </c>
      <c r="M2991" s="368"/>
      <c r="N2991" s="349">
        <f t="shared" si="189"/>
        <v>13.060506164062501</v>
      </c>
      <c r="O2991" s="368"/>
      <c r="P2991" s="350">
        <f t="shared" si="190"/>
        <v>195.41755715625004</v>
      </c>
      <c r="Q2991" s="368"/>
      <c r="R2991" s="351">
        <f t="shared" si="191"/>
        <v>102.62617633125002</v>
      </c>
      <c r="S2991" s="341"/>
      <c r="T2991" s="16"/>
      <c r="U2991" s="337"/>
      <c r="V2991" s="16"/>
    </row>
    <row r="2992" spans="4:22">
      <c r="D2992" s="338"/>
      <c r="E2992" s="338"/>
      <c r="F2992" s="338"/>
      <c r="G2992" s="16"/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</row>
    <row r="2993" spans="4:22">
      <c r="D2993" s="338"/>
      <c r="E2993" s="338"/>
      <c r="F2993" s="338"/>
      <c r="G2993" s="16"/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</row>
    <row r="2994" spans="4:22">
      <c r="D2994" s="338"/>
      <c r="E2994" s="338"/>
      <c r="F2994" s="338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</row>
    <row r="2997" spans="4:22" ht="15" thickBot="1">
      <c r="D2997" s="16"/>
      <c r="E2997" s="16"/>
      <c r="F2997" s="16"/>
      <c r="G2997" s="16"/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  <c r="S2997" s="16"/>
      <c r="T2997" s="229"/>
      <c r="U2997" s="16"/>
      <c r="V2997" s="16"/>
    </row>
    <row r="2998" spans="4:22">
      <c r="D2998" s="16"/>
      <c r="E2998" s="84"/>
      <c r="F2998" s="85"/>
      <c r="G2998" s="197"/>
      <c r="H2998" s="85"/>
      <c r="I2998" s="197"/>
      <c r="J2998" s="85"/>
      <c r="K2998" s="197"/>
      <c r="L2998" s="85"/>
      <c r="M2998" s="197"/>
      <c r="N2998" s="85"/>
      <c r="O2998" s="197"/>
      <c r="P2998" s="85"/>
      <c r="Q2998" s="197"/>
      <c r="R2998" s="85"/>
      <c r="S2998" s="85"/>
      <c r="T2998" s="85"/>
      <c r="U2998" s="106"/>
      <c r="V2998" s="16"/>
    </row>
    <row r="2999" spans="4:22" ht="15" thickBot="1">
      <c r="D2999" s="16"/>
      <c r="E2999" s="86"/>
      <c r="F2999" s="1"/>
      <c r="H2999" s="1"/>
      <c r="J2999" s="1"/>
      <c r="L2999" s="1"/>
      <c r="N2999" s="1"/>
      <c r="P2999" s="1"/>
      <c r="R2999" s="1"/>
      <c r="T2999" s="1"/>
      <c r="U2999" s="107"/>
      <c r="V2999" s="16"/>
    </row>
    <row r="3000" spans="4:22" ht="35.4" thickBot="1">
      <c r="D3000" s="16"/>
      <c r="E3000" s="86"/>
      <c r="F3000" s="1"/>
      <c r="H3000" s="393" t="s">
        <v>55</v>
      </c>
      <c r="I3000" s="394"/>
      <c r="J3000" s="394"/>
      <c r="K3000" s="394"/>
      <c r="L3000" s="394"/>
      <c r="M3000" s="394"/>
      <c r="N3000" s="394"/>
      <c r="O3000" s="394"/>
      <c r="P3000" s="394"/>
      <c r="Q3000" s="394"/>
      <c r="R3000" s="394"/>
      <c r="S3000" s="394"/>
      <c r="T3000" s="395"/>
      <c r="U3000" s="107"/>
      <c r="V3000" s="16"/>
    </row>
    <row r="3001" spans="4:22">
      <c r="D3001" s="16"/>
      <c r="E3001" s="86"/>
      <c r="F3001" s="1"/>
      <c r="H3001" s="1"/>
      <c r="J3001" s="1"/>
      <c r="L3001" s="1"/>
      <c r="N3001" s="1"/>
      <c r="P3001" s="1"/>
      <c r="R3001" s="1"/>
      <c r="T3001" s="1"/>
      <c r="U3001" s="107"/>
      <c r="V3001" s="16"/>
    </row>
    <row r="3002" spans="4:22">
      <c r="D3002" s="16"/>
      <c r="E3002" s="86"/>
      <c r="F3002" s="253" t="s">
        <v>10</v>
      </c>
      <c r="G3002" s="194"/>
      <c r="H3002" s="239" t="s">
        <v>3</v>
      </c>
      <c r="I3002" s="179"/>
      <c r="J3002" s="94" t="s">
        <v>11</v>
      </c>
      <c r="K3002" s="179"/>
      <c r="L3002" s="31" t="s">
        <v>12</v>
      </c>
      <c r="M3002" s="179"/>
      <c r="N3002" s="32" t="s">
        <v>13</v>
      </c>
      <c r="O3002" s="179"/>
      <c r="P3002" s="238" t="s">
        <v>14</v>
      </c>
      <c r="Q3002" s="179"/>
      <c r="R3002" s="99" t="s">
        <v>15</v>
      </c>
      <c r="S3002" s="29"/>
      <c r="T3002" s="56" t="s">
        <v>16</v>
      </c>
      <c r="U3002" s="107"/>
      <c r="V3002" s="16"/>
    </row>
    <row r="3003" spans="4:22">
      <c r="D3003" s="16"/>
      <c r="E3003" s="86"/>
      <c r="F3003" s="252">
        <v>45670</v>
      </c>
      <c r="G3003" s="244"/>
      <c r="H3003" s="297">
        <v>8980</v>
      </c>
      <c r="I3003" s="246"/>
      <c r="J3003" s="297">
        <v>2839</v>
      </c>
      <c r="K3003" s="246"/>
      <c r="L3003" s="297">
        <v>2573</v>
      </c>
      <c r="M3003" s="246"/>
      <c r="N3003" s="297">
        <v>1926</v>
      </c>
      <c r="O3003" s="246"/>
      <c r="P3003" s="297">
        <v>29605</v>
      </c>
      <c r="Q3003" s="246"/>
      <c r="R3003" s="297">
        <v>15560</v>
      </c>
      <c r="S3003" s="298"/>
      <c r="T3003" s="326">
        <v>6.0964999999999998</v>
      </c>
      <c r="U3003" s="107"/>
      <c r="V3003" s="16"/>
    </row>
    <row r="3004" spans="4:22">
      <c r="D3004" s="16"/>
      <c r="E3004" s="86"/>
      <c r="F3004" s="250">
        <f>F3003+1</f>
        <v>45671</v>
      </c>
      <c r="G3004" s="244"/>
      <c r="H3004" s="297">
        <v>9016</v>
      </c>
      <c r="I3004" s="246"/>
      <c r="J3004" s="297">
        <v>2831</v>
      </c>
      <c r="K3004" s="246"/>
      <c r="L3004" s="297">
        <v>2554.5</v>
      </c>
      <c r="M3004" s="246"/>
      <c r="N3004" s="297">
        <v>1914.5</v>
      </c>
      <c r="O3004" s="246"/>
      <c r="P3004" s="297">
        <v>29550</v>
      </c>
      <c r="Q3004" s="246"/>
      <c r="R3004" s="297">
        <v>15600</v>
      </c>
      <c r="S3004" s="246"/>
      <c r="T3004" s="325">
        <v>6.1078999999999999</v>
      </c>
      <c r="U3004" s="107"/>
      <c r="V3004" s="16"/>
    </row>
    <row r="3005" spans="4:22">
      <c r="D3005" s="16"/>
      <c r="E3005" s="86"/>
      <c r="F3005" s="250">
        <f>F3004+1</f>
        <v>45672</v>
      </c>
      <c r="G3005" s="244"/>
      <c r="H3005" s="248">
        <v>9020</v>
      </c>
      <c r="I3005" s="246"/>
      <c r="J3005" s="248">
        <v>2792</v>
      </c>
      <c r="K3005" s="246"/>
      <c r="L3005" s="248">
        <v>2562</v>
      </c>
      <c r="M3005" s="246"/>
      <c r="N3005" s="248">
        <v>1907</v>
      </c>
      <c r="O3005" s="246"/>
      <c r="P3005" s="248">
        <v>29125</v>
      </c>
      <c r="Q3005" s="246"/>
      <c r="R3005" s="248">
        <v>15630</v>
      </c>
      <c r="S3005" s="246"/>
      <c r="T3005" s="325">
        <v>6.0670999999999999</v>
      </c>
      <c r="U3005" s="107"/>
      <c r="V3005" s="16"/>
    </row>
    <row r="3006" spans="4:22">
      <c r="D3006" s="16"/>
      <c r="E3006" s="86"/>
      <c r="F3006" s="250">
        <f>F3005+1</f>
        <v>45673</v>
      </c>
      <c r="G3006" s="195"/>
      <c r="H3006" s="248">
        <v>9135</v>
      </c>
      <c r="I3006" s="246"/>
      <c r="J3006" s="248">
        <v>2824</v>
      </c>
      <c r="K3006" s="246"/>
      <c r="L3006" s="248">
        <v>2628</v>
      </c>
      <c r="M3006" s="246"/>
      <c r="N3006" s="248">
        <v>1930</v>
      </c>
      <c r="O3006" s="246"/>
      <c r="P3006" s="248">
        <v>29550</v>
      </c>
      <c r="Q3006" s="246"/>
      <c r="R3006" s="248">
        <v>15665</v>
      </c>
      <c r="S3006" s="246"/>
      <c r="T3006" s="325">
        <v>6.0377000000000001</v>
      </c>
      <c r="U3006" s="107"/>
      <c r="V3006" s="16"/>
    </row>
    <row r="3007" spans="4:22">
      <c r="D3007" s="16"/>
      <c r="E3007" s="86"/>
      <c r="F3007" s="251">
        <f>F3006+1</f>
        <v>45674</v>
      </c>
      <c r="G3007" s="195"/>
      <c r="H3007" s="297">
        <v>9132</v>
      </c>
      <c r="I3007" s="246"/>
      <c r="J3007" s="297">
        <v>2884</v>
      </c>
      <c r="K3007" s="246"/>
      <c r="L3007" s="297">
        <v>2658.5</v>
      </c>
      <c r="M3007" s="246"/>
      <c r="N3007" s="297">
        <v>1936</v>
      </c>
      <c r="O3007" s="246"/>
      <c r="P3007" s="297">
        <v>29400</v>
      </c>
      <c r="Q3007" s="246"/>
      <c r="R3007" s="297">
        <v>15840</v>
      </c>
      <c r="S3007" s="298"/>
      <c r="T3007" s="325">
        <v>6.0321999999999996</v>
      </c>
      <c r="U3007" s="107"/>
      <c r="V3007" s="16"/>
    </row>
    <row r="3008" spans="4:22">
      <c r="D3008" s="16"/>
      <c r="E3008" s="86"/>
      <c r="F3008" s="1"/>
      <c r="H3008" s="353"/>
      <c r="J3008" s="353"/>
      <c r="L3008" s="353"/>
      <c r="N3008" s="353"/>
      <c r="P3008" s="353"/>
      <c r="R3008" s="353"/>
      <c r="S3008" s="268"/>
      <c r="T3008" s="362"/>
      <c r="U3008" s="107"/>
      <c r="V3008" s="16"/>
    </row>
    <row r="3009" spans="4:22">
      <c r="D3009" s="16"/>
      <c r="E3009" s="86"/>
      <c r="F3009" s="236" t="s">
        <v>17</v>
      </c>
      <c r="G3009" s="263"/>
      <c r="H3009" s="331">
        <f>AVERAGE(H3003:H3007)</f>
        <v>9056.6</v>
      </c>
      <c r="I3009" s="332"/>
      <c r="J3009" s="331">
        <f>AVERAGE(J3003:J3007)</f>
        <v>2834</v>
      </c>
      <c r="K3009" s="332"/>
      <c r="L3009" s="331">
        <f>AVERAGE(L3003:L3007)</f>
        <v>2595.1999999999998</v>
      </c>
      <c r="M3009" s="332"/>
      <c r="N3009" s="331">
        <f>AVERAGE(N3003:N3007)</f>
        <v>1922.7</v>
      </c>
      <c r="O3009" s="332"/>
      <c r="P3009" s="331">
        <f>AVERAGE(P3003:P3007)</f>
        <v>29446</v>
      </c>
      <c r="Q3009" s="332"/>
      <c r="R3009" s="331">
        <f>AVERAGE(R3003:R3007)</f>
        <v>15659</v>
      </c>
      <c r="S3009" s="333"/>
      <c r="T3009" s="334">
        <f>AVERAGE(T3003:T3007)</f>
        <v>6.0682799999999997</v>
      </c>
      <c r="U3009" s="107"/>
      <c r="V3009" s="16"/>
    </row>
    <row r="3010" spans="4:22">
      <c r="D3010" s="16"/>
      <c r="E3010" s="86"/>
      <c r="F3010" s="21"/>
      <c r="G3010" s="194"/>
      <c r="H3010" s="354"/>
      <c r="I3010" s="214"/>
      <c r="J3010" s="354"/>
      <c r="K3010" s="214"/>
      <c r="L3010" s="354"/>
      <c r="M3010" s="214"/>
      <c r="N3010" s="354"/>
      <c r="O3010" s="214"/>
      <c r="P3010" s="354"/>
      <c r="Q3010" s="214"/>
      <c r="R3010" s="354"/>
      <c r="S3010" s="269"/>
      <c r="T3010" s="355"/>
      <c r="U3010" s="107"/>
      <c r="V3010" s="16"/>
    </row>
    <row r="3011" spans="4:22" ht="15.6">
      <c r="D3011" s="16"/>
      <c r="E3011" s="86"/>
      <c r="F3011" s="237" t="s">
        <v>18</v>
      </c>
      <c r="G3011" s="202"/>
      <c r="H3011" s="235">
        <f>H3009*T3009*0.001</f>
        <v>54.957984648</v>
      </c>
      <c r="I3011" s="216"/>
      <c r="J3011" s="235">
        <f>J3009*T3009*0.001</f>
        <v>17.19750552</v>
      </c>
      <c r="K3011" s="216"/>
      <c r="L3011" s="235">
        <f>L3009*T3009*0.001</f>
        <v>15.748400255999998</v>
      </c>
      <c r="M3011" s="216"/>
      <c r="N3011" s="235">
        <f>N3009*T3009*0.001</f>
        <v>11.667481956</v>
      </c>
      <c r="O3011" s="216"/>
      <c r="P3011" s="235">
        <f>P3009*T3009*0.001</f>
        <v>178.68657288</v>
      </c>
      <c r="Q3011" s="216"/>
      <c r="R3011" s="235">
        <f>R3009*T3009*0.001</f>
        <v>95.023196519999999</v>
      </c>
      <c r="S3011" s="269"/>
      <c r="T3011" s="363"/>
      <c r="U3011" s="107"/>
      <c r="V3011" s="16"/>
    </row>
    <row r="3012" spans="4:22">
      <c r="D3012" s="16"/>
      <c r="E3012" s="86"/>
      <c r="F3012" s="21"/>
      <c r="G3012" s="312"/>
      <c r="H3012" s="355"/>
      <c r="I3012" s="264"/>
      <c r="J3012" s="355"/>
      <c r="K3012" s="264"/>
      <c r="L3012" s="355"/>
      <c r="M3012" s="264"/>
      <c r="N3012" s="355"/>
      <c r="O3012" s="264"/>
      <c r="P3012" s="355"/>
      <c r="Q3012" s="264"/>
      <c r="R3012" s="355"/>
      <c r="S3012" s="269"/>
      <c r="T3012" s="364"/>
      <c r="U3012" s="107"/>
      <c r="V3012" s="16"/>
    </row>
    <row r="3013" spans="4:22">
      <c r="D3013" s="16"/>
      <c r="E3013" s="86"/>
      <c r="F3013" s="256" t="s">
        <v>19</v>
      </c>
      <c r="G3013" s="311"/>
      <c r="H3013" s="257">
        <f>H2947</f>
        <v>54.504781200000004</v>
      </c>
      <c r="I3013" s="265"/>
      <c r="J3013" s="257">
        <f>J2947</f>
        <v>17.358518159999999</v>
      </c>
      <c r="K3013" s="265"/>
      <c r="L3013" s="257">
        <f>L2947</f>
        <v>15.283222560000002</v>
      </c>
      <c r="M3013" s="265"/>
      <c r="N3013" s="257">
        <f>N2947</f>
        <v>11.737798560000003</v>
      </c>
      <c r="O3013" s="265"/>
      <c r="P3013" s="257">
        <f>P2947</f>
        <v>181.69686720000004</v>
      </c>
      <c r="Q3013" s="265"/>
      <c r="R3013" s="257">
        <f>R2947</f>
        <v>92.859544800000023</v>
      </c>
      <c r="S3013" s="361">
        <f>U2974</f>
        <v>0</v>
      </c>
      <c r="T3013" s="258">
        <f>T2945</f>
        <v>6.1128000000000009</v>
      </c>
      <c r="U3013" s="107"/>
      <c r="V3013" s="16"/>
    </row>
    <row r="3014" spans="4:22" ht="15" thickBot="1">
      <c r="D3014" s="16"/>
      <c r="E3014" s="86"/>
      <c r="F3014" s="21"/>
      <c r="G3014" s="194"/>
      <c r="H3014" s="355"/>
      <c r="I3014" s="264"/>
      <c r="J3014" s="355"/>
      <c r="K3014" s="264"/>
      <c r="L3014" s="355"/>
      <c r="M3014" s="264"/>
      <c r="N3014" s="355"/>
      <c r="O3014" s="264"/>
      <c r="P3014" s="355"/>
      <c r="Q3014" s="264"/>
      <c r="R3014" s="355"/>
      <c r="S3014" s="270"/>
      <c r="T3014" s="355"/>
      <c r="U3014" s="107"/>
      <c r="V3014" s="16"/>
    </row>
    <row r="3015" spans="4:22" ht="15" thickBot="1">
      <c r="D3015" s="16"/>
      <c r="E3015" s="86"/>
      <c r="F3015" s="259" t="s">
        <v>44</v>
      </c>
      <c r="G3015" s="194"/>
      <c r="H3015" s="356">
        <f>(H2947-H2949)/H2949</f>
        <v>7.1522620981484481E-3</v>
      </c>
      <c r="I3015" s="321"/>
      <c r="J3015" s="356">
        <f>(J2947-J2949)/J2949</f>
        <v>-4.9909068217831268E-2</v>
      </c>
      <c r="K3015" s="321"/>
      <c r="L3015" s="356">
        <f>(L2947-L2949)/L2949</f>
        <v>-1.9269568115605203E-2</v>
      </c>
      <c r="M3015" s="321"/>
      <c r="N3015" s="356">
        <f>(N2947-N2949)/N2949</f>
        <v>-1.1402907834635743E-2</v>
      </c>
      <c r="O3015" s="321"/>
      <c r="P3015" s="356">
        <f>(P2947-P2949)/P2949</f>
        <v>2.27666174344444E-2</v>
      </c>
      <c r="Q3015" s="321"/>
      <c r="R3015" s="356">
        <f>(R2947-R2949)/R2949</f>
        <v>-4.6837665441075227E-3</v>
      </c>
      <c r="S3015" s="322"/>
      <c r="T3015" s="356">
        <f>(T2945-T2949)/T2949</f>
        <v>-1.3758303989545032E-2</v>
      </c>
      <c r="U3015" s="107"/>
      <c r="V3015" s="16"/>
    </row>
    <row r="3016" spans="4:22" ht="15" thickBot="1">
      <c r="D3016" s="16"/>
      <c r="E3016" s="86"/>
      <c r="F3016" s="29"/>
      <c r="G3016" s="179"/>
      <c r="H3016" s="357"/>
      <c r="I3016" s="217"/>
      <c r="J3016" s="357"/>
      <c r="K3016" s="217"/>
      <c r="L3016" s="357"/>
      <c r="M3016" s="217"/>
      <c r="N3016" s="357"/>
      <c r="O3016" s="217"/>
      <c r="P3016" s="357"/>
      <c r="Q3016" s="217"/>
      <c r="R3016" s="357"/>
      <c r="S3016" s="271"/>
      <c r="T3016" s="357"/>
      <c r="U3016" s="107"/>
      <c r="V3016" s="16"/>
    </row>
    <row r="3017" spans="4:22" ht="15" thickBot="1">
      <c r="D3017" s="16"/>
      <c r="E3017" s="86"/>
      <c r="F3017" s="176" t="s">
        <v>26</v>
      </c>
      <c r="G3017" s="179"/>
      <c r="H3017" s="358">
        <f>(H3011-H3013)/H3013</f>
        <v>8.3149301404772252E-3</v>
      </c>
      <c r="I3017" s="188"/>
      <c r="J3017" s="358">
        <f>(J3011-J3013)/J3013</f>
        <v>-9.2757134287549791E-3</v>
      </c>
      <c r="K3017" s="188"/>
      <c r="L3017" s="358">
        <f>(L3011-L3013)/L3013</f>
        <v>3.043714728184891E-2</v>
      </c>
      <c r="M3017" s="188"/>
      <c r="N3017" s="358">
        <f>(N3011-N3013)/N3013</f>
        <v>-5.990612604277289E-3</v>
      </c>
      <c r="O3017" s="188"/>
      <c r="P3017" s="358">
        <f>(P3011-P3013)/P3013</f>
        <v>-1.6567673215226696E-2</v>
      </c>
      <c r="Q3017" s="188"/>
      <c r="R3017" s="358">
        <f>(R3011-R3013)/R3013</f>
        <v>2.3300261967254175E-2</v>
      </c>
      <c r="S3017" s="272"/>
      <c r="T3017" s="358">
        <f>(T3009-T3013)/T3013</f>
        <v>-7.2830781311348678E-3</v>
      </c>
      <c r="U3017" s="107"/>
      <c r="V3017" s="16"/>
    </row>
    <row r="3018" spans="4:22" ht="15" thickBot="1">
      <c r="D3018" s="16"/>
      <c r="E3018" s="86"/>
      <c r="F3018" s="1"/>
      <c r="H3018" s="359"/>
      <c r="I3018" s="215"/>
      <c r="J3018" s="359"/>
      <c r="K3018" s="215"/>
      <c r="L3018" s="359"/>
      <c r="M3018" s="215"/>
      <c r="N3018" s="359"/>
      <c r="O3018" s="215"/>
      <c r="P3018" s="359"/>
      <c r="Q3018" s="215"/>
      <c r="R3018" s="359"/>
      <c r="S3018" s="271"/>
      <c r="T3018" s="359"/>
      <c r="U3018" s="107"/>
      <c r="V3018" s="16"/>
    </row>
    <row r="3019" spans="4:22" ht="21.6" thickBot="1">
      <c r="D3019" s="230"/>
      <c r="E3019" s="183"/>
      <c r="F3019" s="184" t="s">
        <v>40</v>
      </c>
      <c r="G3019" s="182"/>
      <c r="H3019" s="360">
        <f>H3011-H3013</f>
        <v>0.45320344799999646</v>
      </c>
      <c r="I3019" s="306"/>
      <c r="J3019" s="360">
        <f>J3011-J3013</f>
        <v>-0.16101263999999915</v>
      </c>
      <c r="K3019" s="306"/>
      <c r="L3019" s="360">
        <f>L3011-L3013</f>
        <v>0.46517769599999603</v>
      </c>
      <c r="M3019" s="306"/>
      <c r="N3019" s="360">
        <f>N3011-N3013</f>
        <v>-7.0316604000003835E-2</v>
      </c>
      <c r="O3019" s="306"/>
      <c r="P3019" s="360">
        <f>P3011-P3013</f>
        <v>-3.0102943200000425</v>
      </c>
      <c r="Q3019" s="306"/>
      <c r="R3019" s="360">
        <f>R3011-R3013</f>
        <v>2.1636517199999759</v>
      </c>
      <c r="S3019" s="307"/>
      <c r="T3019" s="360">
        <f>T3009-T3013</f>
        <v>-4.4520000000001225E-2</v>
      </c>
      <c r="U3019" s="186"/>
      <c r="V3019" s="230"/>
    </row>
    <row r="3020" spans="4:22">
      <c r="D3020" s="16"/>
      <c r="E3020" s="86"/>
      <c r="F3020" s="179"/>
      <c r="H3020" s="180"/>
      <c r="I3020" s="180"/>
      <c r="J3020" s="180"/>
      <c r="K3020" s="180"/>
      <c r="L3020" s="180"/>
      <c r="M3020" s="180"/>
      <c r="N3020" s="180"/>
      <c r="O3020" s="180"/>
      <c r="P3020" s="180"/>
      <c r="Q3020" s="180"/>
      <c r="R3020" s="180"/>
      <c r="S3020" s="274"/>
      <c r="T3020" s="180"/>
      <c r="U3020" s="107"/>
      <c r="V3020" s="16"/>
    </row>
    <row r="3021" spans="4:22">
      <c r="D3021" s="16"/>
      <c r="E3021" s="86"/>
      <c r="F3021" s="29"/>
      <c r="H3021" s="323"/>
      <c r="I3021" s="180"/>
      <c r="J3021" s="159"/>
      <c r="K3021" s="180"/>
      <c r="L3021" s="159"/>
      <c r="M3021" s="180"/>
      <c r="N3021" s="159"/>
      <c r="O3021" s="180">
        <f>L3021+N3021</f>
        <v>0</v>
      </c>
      <c r="P3021" s="159"/>
      <c r="Q3021" s="180"/>
      <c r="R3021" s="159"/>
      <c r="S3021" s="159"/>
      <c r="T3021" s="159"/>
      <c r="U3021" s="107"/>
      <c r="V3021" s="16"/>
    </row>
    <row r="3022" spans="4:22" ht="18">
      <c r="D3022" s="16"/>
      <c r="E3022" s="134"/>
      <c r="F3022" s="275" t="s">
        <v>36</v>
      </c>
      <c r="G3022" s="276"/>
      <c r="H3022" s="384">
        <f>AVERAGE(H2877:H2879,H2939:H2943,H3003:H3007)</f>
        <v>8937.6666666666661</v>
      </c>
      <c r="I3022" s="384"/>
      <c r="J3022" s="384">
        <f>AVERAGE(J2877:J2879,J2939:J2943,J3003:J3007)</f>
        <v>2846.625</v>
      </c>
      <c r="K3022" s="384"/>
      <c r="L3022" s="384">
        <f>AVERAGE(L2877:L2879,L2939:L2943,L3003:L3007)</f>
        <v>2540.6666666666665</v>
      </c>
      <c r="M3022" s="384" t="e">
        <f>AVERAGE(O2967:O2971,M3003:M3007)</f>
        <v>#DIV/0!</v>
      </c>
      <c r="N3022" s="384">
        <f>AVERAGE(N2877:N2879,N2939:N2943,N3003:N3007)</f>
        <v>1918.9583333333333</v>
      </c>
      <c r="O3022" s="384" t="e">
        <f>AVERAGE(O2940:O2943,O3003:O3008)</f>
        <v>#DIV/0!</v>
      </c>
      <c r="P3022" s="384">
        <f>AVERAGE(P2877:P2879,P2939:P2943,P3003:P3007)</f>
        <v>29391.666666666668</v>
      </c>
      <c r="Q3022" s="384" t="e">
        <f>AVERAGE(S2967:S2971,Q3003:Q3007)</f>
        <v>#DIV/0!</v>
      </c>
      <c r="R3022" s="384">
        <f>AVERAGE(R2877:R2879,R2939:R2943,R3003:R3007)</f>
        <v>15335.833333333334</v>
      </c>
      <c r="S3022" s="387" t="e">
        <f>AVERAGE(U2967:U2971,S3003:S3007)</f>
        <v>#DIV/0!</v>
      </c>
      <c r="T3022" s="386">
        <f>AVERAGE(T2877:T2879,T2939:T2943,T3003:T3007)</f>
        <v>6.1088583333333339</v>
      </c>
      <c r="U3022" s="135"/>
      <c r="V3022" s="16"/>
    </row>
    <row r="3023" spans="4:22">
      <c r="D3023" s="16"/>
      <c r="E3023" s="1"/>
      <c r="F3023" s="1"/>
      <c r="H3023" s="329"/>
      <c r="I3023" s="139"/>
      <c r="J3023" s="329"/>
      <c r="K3023" s="139"/>
      <c r="L3023" s="329"/>
      <c r="M3023" s="139"/>
      <c r="N3023" s="329"/>
      <c r="O3023" s="139"/>
      <c r="P3023" s="329"/>
      <c r="Q3023" s="139"/>
      <c r="R3023" s="329"/>
      <c r="S3023" s="329"/>
      <c r="T3023" s="329"/>
      <c r="U3023" s="1"/>
      <c r="V3023" s="16"/>
    </row>
    <row r="3024" spans="4:22" ht="15" thickBot="1">
      <c r="D3024" s="16"/>
      <c r="T3024" s="174"/>
      <c r="V3024" s="16"/>
    </row>
    <row r="3025" spans="4:22" ht="15" thickBot="1">
      <c r="D3025" s="16"/>
      <c r="F3025" s="280" t="s">
        <v>42</v>
      </c>
      <c r="G3025" s="281"/>
      <c r="H3025" s="281" t="s">
        <v>3</v>
      </c>
      <c r="I3025" s="281"/>
      <c r="J3025" s="281" t="s">
        <v>11</v>
      </c>
      <c r="K3025" s="281"/>
      <c r="L3025" s="281" t="s">
        <v>12</v>
      </c>
      <c r="M3025" s="281"/>
      <c r="N3025" s="281" t="s">
        <v>13</v>
      </c>
      <c r="O3025" s="281"/>
      <c r="P3025" s="281" t="s">
        <v>14</v>
      </c>
      <c r="Q3025" s="281"/>
      <c r="R3025" s="281" t="s">
        <v>15</v>
      </c>
      <c r="S3025" s="281"/>
      <c r="T3025" s="282" t="s">
        <v>16</v>
      </c>
      <c r="V3025" s="16"/>
    </row>
    <row r="3026" spans="4:22">
      <c r="D3026" s="16"/>
      <c r="E3026" s="1"/>
      <c r="F3026" s="283" t="s">
        <v>19</v>
      </c>
      <c r="G3026" s="284"/>
      <c r="H3026" s="285">
        <f t="shared" ref="H3026:T3026" si="192">H3013</f>
        <v>54.504781200000004</v>
      </c>
      <c r="I3026" s="285">
        <f t="shared" si="192"/>
        <v>0</v>
      </c>
      <c r="J3026" s="285">
        <f t="shared" si="192"/>
        <v>17.358518159999999</v>
      </c>
      <c r="K3026" s="285">
        <f t="shared" si="192"/>
        <v>0</v>
      </c>
      <c r="L3026" s="285">
        <f t="shared" si="192"/>
        <v>15.283222560000002</v>
      </c>
      <c r="M3026" s="285">
        <f t="shared" si="192"/>
        <v>0</v>
      </c>
      <c r="N3026" s="285">
        <f t="shared" si="192"/>
        <v>11.737798560000003</v>
      </c>
      <c r="O3026" s="285">
        <f t="shared" si="192"/>
        <v>0</v>
      </c>
      <c r="P3026" s="285">
        <f t="shared" si="192"/>
        <v>181.69686720000004</v>
      </c>
      <c r="Q3026" s="285">
        <f t="shared" si="192"/>
        <v>0</v>
      </c>
      <c r="R3026" s="285">
        <f t="shared" si="192"/>
        <v>92.859544800000023</v>
      </c>
      <c r="S3026" s="285">
        <f t="shared" si="192"/>
        <v>0</v>
      </c>
      <c r="T3026" s="310">
        <f t="shared" si="192"/>
        <v>6.1128000000000009</v>
      </c>
      <c r="U3026" s="1"/>
      <c r="V3026" s="16"/>
    </row>
    <row r="3027" spans="4:22" ht="15.6">
      <c r="D3027" s="16"/>
      <c r="E3027" s="1"/>
      <c r="F3027" s="288" t="s">
        <v>41</v>
      </c>
      <c r="G3027" s="289"/>
      <c r="H3027" s="290">
        <f>H3011</f>
        <v>54.957984648</v>
      </c>
      <c r="I3027" s="290">
        <f t="shared" ref="I3027:S3027" si="193">I3011</f>
        <v>0</v>
      </c>
      <c r="J3027" s="290">
        <f t="shared" si="193"/>
        <v>17.19750552</v>
      </c>
      <c r="K3027" s="290">
        <f t="shared" si="193"/>
        <v>0</v>
      </c>
      <c r="L3027" s="290">
        <f t="shared" si="193"/>
        <v>15.748400255999998</v>
      </c>
      <c r="M3027" s="290">
        <f t="shared" si="193"/>
        <v>0</v>
      </c>
      <c r="N3027" s="290">
        <f t="shared" si="193"/>
        <v>11.667481956</v>
      </c>
      <c r="O3027" s="290">
        <f t="shared" si="193"/>
        <v>0</v>
      </c>
      <c r="P3027" s="290">
        <f t="shared" si="193"/>
        <v>178.68657288</v>
      </c>
      <c r="Q3027" s="290">
        <f t="shared" si="193"/>
        <v>0</v>
      </c>
      <c r="R3027" s="290">
        <f t="shared" si="193"/>
        <v>95.023196519999999</v>
      </c>
      <c r="S3027" s="290">
        <f t="shared" si="193"/>
        <v>0</v>
      </c>
      <c r="T3027" s="309">
        <f>T3009</f>
        <v>6.0682799999999997</v>
      </c>
      <c r="U3027" s="1"/>
      <c r="V3027" s="16"/>
    </row>
    <row r="3028" spans="4:22" ht="21">
      <c r="D3028" s="16"/>
      <c r="F3028" s="201" t="s">
        <v>45</v>
      </c>
      <c r="G3028" s="201"/>
      <c r="H3028" s="385">
        <f>H3027-H3026</f>
        <v>0.45320344799999646</v>
      </c>
      <c r="I3028" s="187"/>
      <c r="J3028" s="385">
        <f>J3027-J3026</f>
        <v>-0.16101263999999915</v>
      </c>
      <c r="K3028" s="385"/>
      <c r="L3028" s="385">
        <f>L3027-L3026</f>
        <v>0.46517769599999603</v>
      </c>
      <c r="M3028" s="385"/>
      <c r="N3028" s="385">
        <f>N3027-N3026</f>
        <v>-7.0316604000003835E-2</v>
      </c>
      <c r="O3028" s="385"/>
      <c r="P3028" s="385">
        <f>P3027-P3026</f>
        <v>-3.0102943200000425</v>
      </c>
      <c r="Q3028" s="385"/>
      <c r="R3028" s="385">
        <f>R3027-R3026</f>
        <v>2.1636517199999759</v>
      </c>
      <c r="S3028" s="385"/>
      <c r="T3028" s="385">
        <f>T3027-T3026</f>
        <v>-4.4520000000001225E-2</v>
      </c>
      <c r="V3028" s="16"/>
    </row>
    <row r="3029" spans="4:22" ht="21">
      <c r="D3029" s="16"/>
      <c r="F3029" s="201"/>
      <c r="G3029" s="201"/>
      <c r="H3029" s="187"/>
      <c r="I3029" s="187"/>
      <c r="J3029" s="187"/>
      <c r="K3029" s="187"/>
      <c r="L3029" s="187"/>
      <c r="M3029" s="187"/>
      <c r="N3029" s="187"/>
      <c r="O3029" s="187"/>
      <c r="P3029" s="187"/>
      <c r="Q3029" s="187"/>
      <c r="R3029" s="187"/>
      <c r="S3029" s="187"/>
      <c r="T3029" s="187"/>
      <c r="V3029" s="16"/>
    </row>
    <row r="3030" spans="4:22">
      <c r="D3030" s="16"/>
      <c r="E3030" s="16"/>
      <c r="F3030" s="231"/>
      <c r="G3030" s="231"/>
      <c r="H3030" s="231"/>
      <c r="I3030" s="231"/>
      <c r="J3030" s="231"/>
      <c r="K3030" s="231"/>
      <c r="L3030" s="231"/>
      <c r="M3030" s="231"/>
      <c r="N3030" s="231"/>
      <c r="O3030" s="231"/>
      <c r="P3030" s="231"/>
      <c r="Q3030" s="231"/>
      <c r="R3030" s="231"/>
      <c r="S3030" s="231"/>
      <c r="T3030" s="232"/>
      <c r="U3030" s="16"/>
      <c r="V3030" s="16"/>
    </row>
    <row r="3031" spans="4:22">
      <c r="D3031" s="335"/>
      <c r="E3031" s="335"/>
      <c r="F3031" s="339"/>
      <c r="G3031" s="339"/>
      <c r="H3031" s="339"/>
      <c r="I3031" s="339"/>
      <c r="J3031" s="339"/>
      <c r="K3031" s="339"/>
      <c r="L3031" s="339"/>
      <c r="M3031" s="339"/>
      <c r="N3031" s="339"/>
      <c r="O3031" s="339"/>
      <c r="P3031" s="339"/>
      <c r="Q3031" s="339"/>
      <c r="R3031" s="339"/>
      <c r="S3031" s="339"/>
      <c r="T3031" s="340"/>
      <c r="U3031" s="335"/>
      <c r="V3031" s="335"/>
    </row>
    <row r="3032" spans="4:22">
      <c r="D3032" s="335"/>
      <c r="E3032" s="335"/>
      <c r="F3032" s="335"/>
      <c r="G3032" s="512" t="s">
        <v>48</v>
      </c>
      <c r="H3032" s="512"/>
      <c r="I3032" s="512"/>
      <c r="J3032" s="512"/>
      <c r="K3032" s="512"/>
      <c r="L3032" s="512"/>
      <c r="M3032" s="512"/>
      <c r="N3032" s="512"/>
      <c r="O3032" s="512"/>
      <c r="P3032" s="512"/>
      <c r="Q3032" s="512"/>
      <c r="R3032" s="512"/>
      <c r="S3032" s="335"/>
      <c r="T3032" s="335"/>
      <c r="U3032" s="335"/>
      <c r="V3032" s="335"/>
    </row>
    <row r="3033" spans="4:22">
      <c r="D3033" s="335"/>
      <c r="E3033" s="335"/>
      <c r="F3033" s="335"/>
      <c r="G3033" s="512"/>
      <c r="H3033" s="512"/>
      <c r="I3033" s="512"/>
      <c r="J3033" s="512"/>
      <c r="K3033" s="512"/>
      <c r="L3033" s="512"/>
      <c r="M3033" s="512"/>
      <c r="N3033" s="512"/>
      <c r="O3033" s="512"/>
      <c r="P3033" s="512"/>
      <c r="Q3033" s="512"/>
      <c r="R3033" s="512"/>
      <c r="S3033" s="335"/>
      <c r="T3033" s="335"/>
      <c r="U3033" s="335"/>
      <c r="V3033" s="335"/>
    </row>
    <row r="3034" spans="4:22" ht="23.4">
      <c r="D3034" s="338"/>
      <c r="E3034" s="338"/>
      <c r="F3034" s="338"/>
      <c r="G3034" s="343" t="s">
        <v>46</v>
      </c>
      <c r="H3034" s="375" t="s">
        <v>3</v>
      </c>
      <c r="I3034" s="376"/>
      <c r="J3034" s="377" t="s">
        <v>11</v>
      </c>
      <c r="K3034" s="376"/>
      <c r="L3034" s="378" t="s">
        <v>12</v>
      </c>
      <c r="M3034" s="376"/>
      <c r="N3034" s="379" t="s">
        <v>13</v>
      </c>
      <c r="O3034" s="376"/>
      <c r="P3034" s="374" t="s">
        <v>14</v>
      </c>
      <c r="Q3034" s="376"/>
      <c r="R3034" s="380" t="s">
        <v>15</v>
      </c>
      <c r="S3034" s="367"/>
      <c r="T3034" s="16"/>
      <c r="U3034" s="336"/>
      <c r="V3034" s="16"/>
    </row>
    <row r="3035" spans="4:22" ht="21">
      <c r="D3035" s="338"/>
      <c r="E3035" s="338"/>
      <c r="F3035" s="338"/>
      <c r="G3035" s="344">
        <v>0.9</v>
      </c>
      <c r="H3035" s="347">
        <f>$H$3013*G3035</f>
        <v>49.054303080000004</v>
      </c>
      <c r="I3035" s="368"/>
      <c r="J3035" s="348">
        <f>$J$3013*G3035</f>
        <v>15.622666343999999</v>
      </c>
      <c r="K3035" s="368"/>
      <c r="L3035" s="352">
        <f>$L$3013*G3035</f>
        <v>13.754900304000003</v>
      </c>
      <c r="M3035" s="368"/>
      <c r="N3035" s="349">
        <f>$N$3013*G3035</f>
        <v>10.564018704000004</v>
      </c>
      <c r="O3035" s="368"/>
      <c r="P3035" s="350">
        <f>$P$3013*G3035</f>
        <v>163.52718048000006</v>
      </c>
      <c r="Q3035" s="368"/>
      <c r="R3035" s="351">
        <f>$R$3013*G3035</f>
        <v>83.573590320000022</v>
      </c>
      <c r="S3035" s="341"/>
      <c r="T3035" s="16"/>
      <c r="U3035" s="337"/>
      <c r="V3035" s="16"/>
    </row>
    <row r="3036" spans="4:22" ht="21">
      <c r="D3036" s="338"/>
      <c r="E3036" s="338"/>
      <c r="F3036" s="338"/>
      <c r="G3036" s="344">
        <v>0.91</v>
      </c>
      <c r="H3036" s="347">
        <f t="shared" ref="H3036:H3055" si="194">$H$3013*G3036</f>
        <v>49.599350892000004</v>
      </c>
      <c r="I3036" s="368"/>
      <c r="J3036" s="348">
        <f t="shared" ref="J3036:J3055" si="195">$J$3013*G3036</f>
        <v>15.796251525599999</v>
      </c>
      <c r="K3036" s="368"/>
      <c r="L3036" s="352">
        <f t="shared" ref="L3036:L3055" si="196">$L$3013*G3036</f>
        <v>13.907732529600002</v>
      </c>
      <c r="M3036" s="368"/>
      <c r="N3036" s="349">
        <f t="shared" ref="N3036:N3055" si="197">$N$3013*G3036</f>
        <v>10.681396689600003</v>
      </c>
      <c r="O3036" s="368"/>
      <c r="P3036" s="350">
        <f t="shared" ref="P3036:P3055" si="198">$P$3013*G3036</f>
        <v>165.34414915200006</v>
      </c>
      <c r="Q3036" s="368"/>
      <c r="R3036" s="351">
        <f t="shared" ref="R3036:R3055" si="199">$R$3013*G3036</f>
        <v>84.502185768000018</v>
      </c>
      <c r="S3036" s="341"/>
      <c r="T3036" s="16"/>
      <c r="U3036" s="337"/>
      <c r="V3036" s="16"/>
    </row>
    <row r="3037" spans="4:22" ht="21">
      <c r="D3037" s="338"/>
      <c r="E3037" s="338"/>
      <c r="F3037" s="338"/>
      <c r="G3037" s="344">
        <v>0.92</v>
      </c>
      <c r="H3037" s="347">
        <f t="shared" si="194"/>
        <v>50.144398704000004</v>
      </c>
      <c r="I3037" s="368"/>
      <c r="J3037" s="348">
        <f t="shared" si="195"/>
        <v>15.969836707200001</v>
      </c>
      <c r="K3037" s="368"/>
      <c r="L3037" s="352">
        <f t="shared" si="196"/>
        <v>14.060564755200003</v>
      </c>
      <c r="M3037" s="368"/>
      <c r="N3037" s="349">
        <f t="shared" si="197"/>
        <v>10.798774675200004</v>
      </c>
      <c r="O3037" s="368"/>
      <c r="P3037" s="350">
        <f t="shared" si="198"/>
        <v>167.16111782400006</v>
      </c>
      <c r="Q3037" s="368"/>
      <c r="R3037" s="351">
        <f t="shared" si="199"/>
        <v>85.430781216000028</v>
      </c>
      <c r="S3037" s="341"/>
      <c r="T3037" s="16"/>
      <c r="U3037" s="337"/>
      <c r="V3037" s="16"/>
    </row>
    <row r="3038" spans="4:22" ht="21">
      <c r="D3038" s="338"/>
      <c r="E3038" s="338"/>
      <c r="F3038" s="338"/>
      <c r="G3038" s="344">
        <v>0.93</v>
      </c>
      <c r="H3038" s="347">
        <f t="shared" si="194"/>
        <v>50.689446516000004</v>
      </c>
      <c r="I3038" s="368"/>
      <c r="J3038" s="348">
        <f t="shared" si="195"/>
        <v>16.143421888799999</v>
      </c>
      <c r="K3038" s="368"/>
      <c r="L3038" s="352">
        <f t="shared" si="196"/>
        <v>14.213396980800002</v>
      </c>
      <c r="M3038" s="368"/>
      <c r="N3038" s="349">
        <f t="shared" si="197"/>
        <v>10.916152660800003</v>
      </c>
      <c r="O3038" s="368"/>
      <c r="P3038" s="350">
        <f t="shared" si="198"/>
        <v>168.97808649600006</v>
      </c>
      <c r="Q3038" s="368"/>
      <c r="R3038" s="351">
        <f t="shared" si="199"/>
        <v>86.359376664000024</v>
      </c>
      <c r="S3038" s="341"/>
      <c r="T3038" s="16"/>
      <c r="U3038" s="337"/>
      <c r="V3038" s="16"/>
    </row>
    <row r="3039" spans="4:22" ht="21">
      <c r="D3039" s="338"/>
      <c r="E3039" s="338"/>
      <c r="F3039" s="338"/>
      <c r="G3039" s="344">
        <v>0.94</v>
      </c>
      <c r="H3039" s="347">
        <f t="shared" si="194"/>
        <v>51.234494328000004</v>
      </c>
      <c r="I3039" s="368"/>
      <c r="J3039" s="348">
        <f t="shared" si="195"/>
        <v>16.317007070399999</v>
      </c>
      <c r="K3039" s="368"/>
      <c r="L3039" s="352">
        <f t="shared" si="196"/>
        <v>14.366229206400002</v>
      </c>
      <c r="M3039" s="368"/>
      <c r="N3039" s="349">
        <f t="shared" si="197"/>
        <v>11.033530646400003</v>
      </c>
      <c r="O3039" s="368"/>
      <c r="P3039" s="350">
        <f t="shared" si="198"/>
        <v>170.79505516800003</v>
      </c>
      <c r="Q3039" s="368"/>
      <c r="R3039" s="351">
        <f t="shared" si="199"/>
        <v>87.28797211200002</v>
      </c>
      <c r="S3039" s="341"/>
      <c r="T3039" s="16"/>
      <c r="U3039" s="337"/>
      <c r="V3039" s="16"/>
    </row>
    <row r="3040" spans="4:22" ht="21">
      <c r="D3040" s="338"/>
      <c r="E3040" s="338"/>
      <c r="F3040" s="338"/>
      <c r="G3040" s="344">
        <v>0.95</v>
      </c>
      <c r="H3040" s="347">
        <f t="shared" si="194"/>
        <v>51.779542140000004</v>
      </c>
      <c r="I3040" s="368"/>
      <c r="J3040" s="348">
        <f t="shared" si="195"/>
        <v>16.490592251999999</v>
      </c>
      <c r="K3040" s="368"/>
      <c r="L3040" s="352">
        <f t="shared" si="196"/>
        <v>14.519061432000001</v>
      </c>
      <c r="M3040" s="368"/>
      <c r="N3040" s="349">
        <f t="shared" si="197"/>
        <v>11.150908632000002</v>
      </c>
      <c r="O3040" s="368"/>
      <c r="P3040" s="350">
        <f t="shared" si="198"/>
        <v>172.61202384000003</v>
      </c>
      <c r="Q3040" s="368"/>
      <c r="R3040" s="351">
        <f t="shared" si="199"/>
        <v>88.216567560000016</v>
      </c>
      <c r="S3040" s="341"/>
      <c r="T3040" s="16"/>
      <c r="U3040" s="337"/>
      <c r="V3040" s="16"/>
    </row>
    <row r="3041" spans="4:22" ht="21">
      <c r="D3041" s="338"/>
      <c r="E3041" s="338"/>
      <c r="F3041" s="338"/>
      <c r="G3041" s="344">
        <v>0.96</v>
      </c>
      <c r="H3041" s="347">
        <f t="shared" si="194"/>
        <v>52.324589952000004</v>
      </c>
      <c r="I3041" s="368"/>
      <c r="J3041" s="348">
        <f t="shared" si="195"/>
        <v>16.664177433599999</v>
      </c>
      <c r="K3041" s="368"/>
      <c r="L3041" s="352">
        <f t="shared" si="196"/>
        <v>14.671893657600002</v>
      </c>
      <c r="M3041" s="368"/>
      <c r="N3041" s="349">
        <f t="shared" si="197"/>
        <v>11.268286617600003</v>
      </c>
      <c r="O3041" s="368"/>
      <c r="P3041" s="350">
        <f t="shared" si="198"/>
        <v>174.42899251200004</v>
      </c>
      <c r="Q3041" s="368"/>
      <c r="R3041" s="351">
        <f t="shared" si="199"/>
        <v>89.145163008000026</v>
      </c>
      <c r="S3041" s="341"/>
      <c r="T3041" s="16"/>
      <c r="U3041" s="337"/>
      <c r="V3041" s="16"/>
    </row>
    <row r="3042" spans="4:22" ht="21">
      <c r="D3042" s="338"/>
      <c r="E3042" s="338"/>
      <c r="F3042" s="338"/>
      <c r="G3042" s="344">
        <v>0.97</v>
      </c>
      <c r="H3042" s="347">
        <f t="shared" si="194"/>
        <v>52.869637764000004</v>
      </c>
      <c r="I3042" s="368"/>
      <c r="J3042" s="348">
        <f t="shared" si="195"/>
        <v>16.837762615199999</v>
      </c>
      <c r="K3042" s="368"/>
      <c r="L3042" s="352">
        <f t="shared" si="196"/>
        <v>14.824725883200001</v>
      </c>
      <c r="M3042" s="368"/>
      <c r="N3042" s="349">
        <f t="shared" si="197"/>
        <v>11.385664603200002</v>
      </c>
      <c r="O3042" s="368"/>
      <c r="P3042" s="350">
        <f t="shared" si="198"/>
        <v>176.24596118400004</v>
      </c>
      <c r="Q3042" s="368"/>
      <c r="R3042" s="351">
        <f t="shared" si="199"/>
        <v>90.073758456000022</v>
      </c>
      <c r="S3042" s="341"/>
      <c r="T3042" s="16"/>
      <c r="U3042" s="337"/>
      <c r="V3042" s="16"/>
    </row>
    <row r="3043" spans="4:22" ht="21">
      <c r="D3043" s="338"/>
      <c r="E3043" s="338"/>
      <c r="F3043" s="338"/>
      <c r="G3043" s="344">
        <v>0.98</v>
      </c>
      <c r="H3043" s="347">
        <f t="shared" si="194"/>
        <v>53.414685576000004</v>
      </c>
      <c r="I3043" s="368"/>
      <c r="J3043" s="348">
        <f t="shared" si="195"/>
        <v>17.011347796799999</v>
      </c>
      <c r="K3043" s="368"/>
      <c r="L3043" s="352">
        <f t="shared" si="196"/>
        <v>14.977558108800002</v>
      </c>
      <c r="M3043" s="368"/>
      <c r="N3043" s="349">
        <f t="shared" si="197"/>
        <v>11.503042588800003</v>
      </c>
      <c r="O3043" s="368"/>
      <c r="P3043" s="350">
        <f t="shared" si="198"/>
        <v>178.06292985600004</v>
      </c>
      <c r="Q3043" s="368"/>
      <c r="R3043" s="351">
        <f t="shared" si="199"/>
        <v>91.002353904000017</v>
      </c>
      <c r="S3043" s="341"/>
      <c r="T3043" s="16"/>
      <c r="U3043" s="337"/>
      <c r="V3043" s="16"/>
    </row>
    <row r="3044" spans="4:22" ht="21">
      <c r="D3044" s="338"/>
      <c r="E3044" s="338"/>
      <c r="F3044" s="338"/>
      <c r="G3044" s="344">
        <v>0.99</v>
      </c>
      <c r="H3044" s="347">
        <f t="shared" si="194"/>
        <v>53.959733388000004</v>
      </c>
      <c r="I3044" s="368"/>
      <c r="J3044" s="348">
        <f t="shared" si="195"/>
        <v>17.184932978399999</v>
      </c>
      <c r="K3044" s="368"/>
      <c r="L3044" s="352">
        <f t="shared" si="196"/>
        <v>15.130390334400001</v>
      </c>
      <c r="M3044" s="368"/>
      <c r="N3044" s="349">
        <f t="shared" si="197"/>
        <v>11.620420574400002</v>
      </c>
      <c r="O3044" s="368"/>
      <c r="P3044" s="350">
        <f t="shared" si="198"/>
        <v>179.87989852800004</v>
      </c>
      <c r="Q3044" s="368"/>
      <c r="R3044" s="351">
        <f t="shared" si="199"/>
        <v>91.930949352000027</v>
      </c>
      <c r="S3044" s="341"/>
      <c r="T3044" s="16"/>
      <c r="U3044" s="337"/>
      <c r="V3044" s="16"/>
    </row>
    <row r="3045" spans="4:22" ht="28.8">
      <c r="D3045" s="338"/>
      <c r="E3045" s="338"/>
      <c r="F3045" s="338"/>
      <c r="G3045" s="381">
        <v>1</v>
      </c>
      <c r="H3045" s="383">
        <f t="shared" si="194"/>
        <v>54.504781200000004</v>
      </c>
      <c r="I3045" s="382"/>
      <c r="J3045" s="383">
        <f t="shared" si="195"/>
        <v>17.358518159999999</v>
      </c>
      <c r="K3045" s="382"/>
      <c r="L3045" s="383">
        <f t="shared" si="196"/>
        <v>15.283222560000002</v>
      </c>
      <c r="M3045" s="382"/>
      <c r="N3045" s="383">
        <f t="shared" si="197"/>
        <v>11.737798560000003</v>
      </c>
      <c r="O3045" s="382"/>
      <c r="P3045" s="383">
        <f t="shared" si="198"/>
        <v>181.69686720000004</v>
      </c>
      <c r="Q3045" s="382"/>
      <c r="R3045" s="383">
        <f t="shared" si="199"/>
        <v>92.859544800000023</v>
      </c>
      <c r="S3045" s="341"/>
      <c r="T3045" s="16"/>
      <c r="U3045" s="337"/>
      <c r="V3045" s="16"/>
    </row>
    <row r="3046" spans="4:22" ht="21">
      <c r="D3046" s="338"/>
      <c r="E3046" s="338"/>
      <c r="F3046" s="338"/>
      <c r="G3046" s="344">
        <v>1.01</v>
      </c>
      <c r="H3046" s="347">
        <f t="shared" si="194"/>
        <v>55.049829012000004</v>
      </c>
      <c r="I3046" s="368"/>
      <c r="J3046" s="348">
        <f t="shared" si="195"/>
        <v>17.532103341599999</v>
      </c>
      <c r="K3046" s="368"/>
      <c r="L3046" s="352">
        <f t="shared" si="196"/>
        <v>15.436054785600003</v>
      </c>
      <c r="M3046" s="368"/>
      <c r="N3046" s="349">
        <f t="shared" si="197"/>
        <v>11.855176545600004</v>
      </c>
      <c r="O3046" s="368"/>
      <c r="P3046" s="350">
        <f t="shared" si="198"/>
        <v>183.51383587200004</v>
      </c>
      <c r="Q3046" s="368"/>
      <c r="R3046" s="351">
        <f t="shared" si="199"/>
        <v>93.788140248000019</v>
      </c>
      <c r="S3046" s="341"/>
      <c r="T3046" s="16"/>
      <c r="U3046" s="337"/>
      <c r="V3046" s="16"/>
    </row>
    <row r="3047" spans="4:22" ht="21">
      <c r="D3047" s="338"/>
      <c r="E3047" s="338"/>
      <c r="F3047" s="338"/>
      <c r="G3047" s="344">
        <v>1.02</v>
      </c>
      <c r="H3047" s="347">
        <f t="shared" si="194"/>
        <v>55.594876824000004</v>
      </c>
      <c r="I3047" s="368"/>
      <c r="J3047" s="348">
        <f t="shared" si="195"/>
        <v>17.705688523199999</v>
      </c>
      <c r="K3047" s="368"/>
      <c r="L3047" s="352">
        <f t="shared" si="196"/>
        <v>15.588887011200002</v>
      </c>
      <c r="M3047" s="368"/>
      <c r="N3047" s="349">
        <f t="shared" si="197"/>
        <v>11.972554531200004</v>
      </c>
      <c r="O3047" s="368"/>
      <c r="P3047" s="350">
        <f t="shared" si="198"/>
        <v>185.33080454400005</v>
      </c>
      <c r="Q3047" s="368"/>
      <c r="R3047" s="351">
        <f t="shared" si="199"/>
        <v>94.716735696000029</v>
      </c>
      <c r="S3047" s="341"/>
      <c r="T3047" s="16"/>
      <c r="U3047" s="337"/>
      <c r="V3047" s="16"/>
    </row>
    <row r="3048" spans="4:22" ht="21">
      <c r="D3048" s="338"/>
      <c r="E3048" s="338"/>
      <c r="F3048" s="338"/>
      <c r="G3048" s="344">
        <v>1.03</v>
      </c>
      <c r="H3048" s="347">
        <f t="shared" si="194"/>
        <v>56.139924636000003</v>
      </c>
      <c r="I3048" s="368"/>
      <c r="J3048" s="348">
        <f t="shared" si="195"/>
        <v>17.879273704799999</v>
      </c>
      <c r="K3048" s="368"/>
      <c r="L3048" s="352">
        <f t="shared" si="196"/>
        <v>15.741719236800003</v>
      </c>
      <c r="M3048" s="368"/>
      <c r="N3048" s="349">
        <f t="shared" si="197"/>
        <v>12.089932516800005</v>
      </c>
      <c r="O3048" s="368"/>
      <c r="P3048" s="350">
        <f t="shared" si="198"/>
        <v>187.14777321600005</v>
      </c>
      <c r="Q3048" s="368"/>
      <c r="R3048" s="351">
        <f t="shared" si="199"/>
        <v>95.645331144000025</v>
      </c>
      <c r="S3048" s="341"/>
      <c r="T3048" s="16"/>
      <c r="U3048" s="337"/>
      <c r="V3048" s="16"/>
    </row>
    <row r="3049" spans="4:22" ht="21">
      <c r="D3049" s="338"/>
      <c r="E3049" s="338"/>
      <c r="F3049" s="338"/>
      <c r="G3049" s="344">
        <v>1.04</v>
      </c>
      <c r="H3049" s="347">
        <f t="shared" si="194"/>
        <v>56.684972448000003</v>
      </c>
      <c r="I3049" s="368"/>
      <c r="J3049" s="348">
        <f t="shared" si="195"/>
        <v>18.052858886399999</v>
      </c>
      <c r="K3049" s="368"/>
      <c r="L3049" s="352">
        <f t="shared" si="196"/>
        <v>15.894551462400003</v>
      </c>
      <c r="M3049" s="368"/>
      <c r="N3049" s="349">
        <f t="shared" si="197"/>
        <v>12.207310502400004</v>
      </c>
      <c r="O3049" s="368"/>
      <c r="P3049" s="350">
        <f t="shared" si="198"/>
        <v>188.96474188800005</v>
      </c>
      <c r="Q3049" s="368"/>
      <c r="R3049" s="351">
        <f t="shared" si="199"/>
        <v>96.573926592000021</v>
      </c>
      <c r="S3049" s="341"/>
      <c r="T3049" s="16"/>
      <c r="U3049" s="337"/>
      <c r="V3049" s="16"/>
    </row>
    <row r="3050" spans="4:22" ht="21">
      <c r="D3050" s="338"/>
      <c r="E3050" s="338"/>
      <c r="F3050" s="338"/>
      <c r="G3050" s="344">
        <v>1.05</v>
      </c>
      <c r="H3050" s="347">
        <f t="shared" si="194"/>
        <v>57.230020260000003</v>
      </c>
      <c r="I3050" s="368"/>
      <c r="J3050" s="348">
        <f t="shared" si="195"/>
        <v>18.226444067999999</v>
      </c>
      <c r="K3050" s="368"/>
      <c r="L3050" s="352">
        <f t="shared" si="196"/>
        <v>16.047383688000004</v>
      </c>
      <c r="M3050" s="368"/>
      <c r="N3050" s="349">
        <f t="shared" si="197"/>
        <v>12.324688488000005</v>
      </c>
      <c r="O3050" s="368"/>
      <c r="P3050" s="350">
        <f t="shared" si="198"/>
        <v>190.78171056000005</v>
      </c>
      <c r="Q3050" s="368"/>
      <c r="R3050" s="351">
        <f t="shared" si="199"/>
        <v>97.502522040000031</v>
      </c>
      <c r="S3050" s="341"/>
      <c r="T3050" s="16"/>
      <c r="U3050" s="337"/>
      <c r="V3050" s="16"/>
    </row>
    <row r="3051" spans="4:22" ht="21">
      <c r="D3051" s="338"/>
      <c r="E3051" s="338"/>
      <c r="F3051" s="338"/>
      <c r="G3051" s="344">
        <v>1.06</v>
      </c>
      <c r="H3051" s="347">
        <f t="shared" si="194"/>
        <v>57.775068072000003</v>
      </c>
      <c r="I3051" s="368"/>
      <c r="J3051" s="348">
        <f t="shared" si="195"/>
        <v>18.400029249599999</v>
      </c>
      <c r="K3051" s="368"/>
      <c r="L3051" s="352">
        <f t="shared" si="196"/>
        <v>16.200215913600005</v>
      </c>
      <c r="M3051" s="368"/>
      <c r="N3051" s="349">
        <f t="shared" si="197"/>
        <v>12.442066473600004</v>
      </c>
      <c r="O3051" s="368"/>
      <c r="P3051" s="350">
        <f t="shared" si="198"/>
        <v>192.59867923200005</v>
      </c>
      <c r="Q3051" s="368"/>
      <c r="R3051" s="351">
        <f t="shared" si="199"/>
        <v>98.431117488000027</v>
      </c>
      <c r="S3051" s="341"/>
      <c r="T3051" s="16"/>
      <c r="U3051" s="337"/>
      <c r="V3051" s="16"/>
    </row>
    <row r="3052" spans="4:22" ht="21">
      <c r="D3052" s="338"/>
      <c r="E3052" s="338"/>
      <c r="F3052" s="338"/>
      <c r="G3052" s="344">
        <v>1.07</v>
      </c>
      <c r="H3052" s="347">
        <f t="shared" si="194"/>
        <v>58.32011588400001</v>
      </c>
      <c r="I3052" s="368"/>
      <c r="J3052" s="348">
        <f t="shared" si="195"/>
        <v>18.573614431199999</v>
      </c>
      <c r="K3052" s="368"/>
      <c r="L3052" s="352">
        <f t="shared" si="196"/>
        <v>16.353048139200002</v>
      </c>
      <c r="M3052" s="368"/>
      <c r="N3052" s="349">
        <f t="shared" si="197"/>
        <v>12.559444459200005</v>
      </c>
      <c r="O3052" s="368"/>
      <c r="P3052" s="350">
        <f t="shared" si="198"/>
        <v>194.41564790400005</v>
      </c>
      <c r="Q3052" s="368"/>
      <c r="R3052" s="351">
        <f t="shared" si="199"/>
        <v>99.359712936000037</v>
      </c>
      <c r="S3052" s="341"/>
      <c r="T3052" s="16"/>
      <c r="U3052" s="337"/>
      <c r="V3052" s="16"/>
    </row>
    <row r="3053" spans="4:22" ht="21">
      <c r="D3053" s="338"/>
      <c r="E3053" s="338"/>
      <c r="F3053" s="338"/>
      <c r="G3053" s="344">
        <v>1.08</v>
      </c>
      <c r="H3053" s="347">
        <f t="shared" si="194"/>
        <v>58.86516369600001</v>
      </c>
      <c r="I3053" s="368"/>
      <c r="J3053" s="348">
        <f t="shared" si="195"/>
        <v>18.747199612799999</v>
      </c>
      <c r="K3053" s="368"/>
      <c r="L3053" s="352">
        <f t="shared" si="196"/>
        <v>16.505880364800003</v>
      </c>
      <c r="M3053" s="368"/>
      <c r="N3053" s="349">
        <f t="shared" si="197"/>
        <v>12.676822444800004</v>
      </c>
      <c r="O3053" s="368"/>
      <c r="P3053" s="350">
        <f t="shared" si="198"/>
        <v>196.23261657600005</v>
      </c>
      <c r="Q3053" s="368"/>
      <c r="R3053" s="351">
        <f t="shared" si="199"/>
        <v>100.28830838400003</v>
      </c>
      <c r="S3053" s="341"/>
      <c r="T3053" s="16"/>
      <c r="U3053" s="337"/>
      <c r="V3053" s="16"/>
    </row>
    <row r="3054" spans="4:22" ht="21">
      <c r="D3054" s="338"/>
      <c r="E3054" s="338"/>
      <c r="F3054" s="338"/>
      <c r="G3054" s="344">
        <v>1.0900000000000001</v>
      </c>
      <c r="H3054" s="347">
        <f t="shared" si="194"/>
        <v>59.41021150800001</v>
      </c>
      <c r="I3054" s="368"/>
      <c r="J3054" s="348">
        <f t="shared" si="195"/>
        <v>18.920784794399999</v>
      </c>
      <c r="K3054" s="368"/>
      <c r="L3054" s="352">
        <f t="shared" si="196"/>
        <v>16.658712590400004</v>
      </c>
      <c r="M3054" s="368"/>
      <c r="N3054" s="349">
        <f t="shared" si="197"/>
        <v>12.794200430400005</v>
      </c>
      <c r="O3054" s="368"/>
      <c r="P3054" s="350">
        <f t="shared" si="198"/>
        <v>198.04958524800006</v>
      </c>
      <c r="Q3054" s="368"/>
      <c r="R3054" s="351">
        <f t="shared" si="199"/>
        <v>101.21690383200003</v>
      </c>
      <c r="S3054" s="341"/>
      <c r="T3054" s="16"/>
      <c r="U3054" s="337"/>
      <c r="V3054" s="16"/>
    </row>
    <row r="3055" spans="4:22" ht="21">
      <c r="D3055" s="338"/>
      <c r="E3055" s="338"/>
      <c r="F3055" s="338"/>
      <c r="G3055" s="344">
        <v>1.1000000000000001</v>
      </c>
      <c r="H3055" s="347">
        <f t="shared" si="194"/>
        <v>59.95525932000001</v>
      </c>
      <c r="I3055" s="368"/>
      <c r="J3055" s="348">
        <f t="shared" si="195"/>
        <v>19.094369975999999</v>
      </c>
      <c r="K3055" s="368"/>
      <c r="L3055" s="352">
        <f t="shared" si="196"/>
        <v>16.811544816000005</v>
      </c>
      <c r="M3055" s="368"/>
      <c r="N3055" s="349">
        <f t="shared" si="197"/>
        <v>12.911578416000005</v>
      </c>
      <c r="O3055" s="368"/>
      <c r="P3055" s="350">
        <f t="shared" si="198"/>
        <v>199.86655392000006</v>
      </c>
      <c r="Q3055" s="368"/>
      <c r="R3055" s="351">
        <f t="shared" si="199"/>
        <v>102.14549928000004</v>
      </c>
      <c r="S3055" s="341"/>
      <c r="T3055" s="16"/>
      <c r="U3055" s="337"/>
      <c r="V3055" s="16"/>
    </row>
    <row r="3056" spans="4:22">
      <c r="D3056" s="338"/>
      <c r="E3056" s="338"/>
      <c r="F3056" s="338"/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</row>
    <row r="3057" spans="4:22">
      <c r="D3057" s="338"/>
      <c r="E3057" s="338"/>
      <c r="F3057" s="338"/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</row>
    <row r="3058" spans="4:22">
      <c r="D3058" s="338"/>
      <c r="E3058" s="338"/>
      <c r="F3058" s="338"/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</row>
    <row r="3061" spans="4:22" ht="15" thickBot="1">
      <c r="D3061" s="16"/>
      <c r="E3061" s="16"/>
      <c r="F3061" s="16"/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229"/>
      <c r="U3061" s="16"/>
      <c r="V3061" s="16"/>
    </row>
    <row r="3062" spans="4:22">
      <c r="D3062" s="16"/>
      <c r="E3062" s="84"/>
      <c r="F3062" s="85"/>
      <c r="G3062" s="197"/>
      <c r="H3062" s="85"/>
      <c r="I3062" s="197"/>
      <c r="J3062" s="85"/>
      <c r="K3062" s="197"/>
      <c r="L3062" s="85"/>
      <c r="M3062" s="197"/>
      <c r="N3062" s="85"/>
      <c r="O3062" s="197"/>
      <c r="P3062" s="85"/>
      <c r="Q3062" s="197"/>
      <c r="R3062" s="85"/>
      <c r="S3062" s="85"/>
      <c r="T3062" s="85"/>
      <c r="U3062" s="106"/>
      <c r="V3062" s="16"/>
    </row>
    <row r="3063" spans="4:22" ht="15" thickBot="1">
      <c r="D3063" s="16"/>
      <c r="E3063" s="86"/>
      <c r="F3063" s="1"/>
      <c r="H3063" s="1"/>
      <c r="J3063" s="1"/>
      <c r="L3063" s="1"/>
      <c r="N3063" s="1"/>
      <c r="P3063" s="1"/>
      <c r="R3063" s="1"/>
      <c r="T3063" s="1"/>
      <c r="U3063" s="107"/>
      <c r="V3063" s="16"/>
    </row>
    <row r="3064" spans="4:22" ht="35.4" thickBot="1">
      <c r="D3064" s="16"/>
      <c r="E3064" s="86"/>
      <c r="F3064" s="1"/>
      <c r="H3064" s="393" t="s">
        <v>56</v>
      </c>
      <c r="I3064" s="394"/>
      <c r="J3064" s="394"/>
      <c r="K3064" s="394"/>
      <c r="L3064" s="394"/>
      <c r="M3064" s="394"/>
      <c r="N3064" s="394"/>
      <c r="O3064" s="394"/>
      <c r="P3064" s="394"/>
      <c r="Q3064" s="394"/>
      <c r="R3064" s="394"/>
      <c r="S3064" s="394"/>
      <c r="T3064" s="395"/>
      <c r="U3064" s="107"/>
      <c r="V3064" s="16"/>
    </row>
    <row r="3065" spans="4:22">
      <c r="D3065" s="16"/>
      <c r="E3065" s="86"/>
      <c r="F3065" s="1"/>
      <c r="H3065" s="1"/>
      <c r="J3065" s="1"/>
      <c r="L3065" s="1"/>
      <c r="N3065" s="1"/>
      <c r="P3065" s="1"/>
      <c r="R3065" s="1"/>
      <c r="T3065" s="1"/>
      <c r="U3065" s="107"/>
      <c r="V3065" s="16"/>
    </row>
    <row r="3066" spans="4:22">
      <c r="D3066" s="16"/>
      <c r="E3066" s="86"/>
      <c r="F3066" s="253" t="s">
        <v>10</v>
      </c>
      <c r="G3066" s="194"/>
      <c r="H3066" s="239" t="s">
        <v>3</v>
      </c>
      <c r="I3066" s="179"/>
      <c r="J3066" s="94" t="s">
        <v>11</v>
      </c>
      <c r="K3066" s="179"/>
      <c r="L3066" s="31" t="s">
        <v>12</v>
      </c>
      <c r="M3066" s="179"/>
      <c r="N3066" s="32" t="s">
        <v>13</v>
      </c>
      <c r="O3066" s="179"/>
      <c r="P3066" s="238" t="s">
        <v>14</v>
      </c>
      <c r="Q3066" s="179"/>
      <c r="R3066" s="99" t="s">
        <v>15</v>
      </c>
      <c r="S3066" s="29"/>
      <c r="T3066" s="56" t="s">
        <v>16</v>
      </c>
      <c r="U3066" s="107"/>
      <c r="V3066" s="16"/>
    </row>
    <row r="3067" spans="4:22">
      <c r="D3067" s="16"/>
      <c r="E3067" s="86"/>
      <c r="F3067" s="252">
        <v>45677</v>
      </c>
      <c r="G3067" s="244"/>
      <c r="H3067" s="297">
        <v>9043.5</v>
      </c>
      <c r="I3067" s="246"/>
      <c r="J3067" s="297">
        <v>2891</v>
      </c>
      <c r="K3067" s="246"/>
      <c r="L3067" s="297">
        <v>2675</v>
      </c>
      <c r="M3067" s="246"/>
      <c r="N3067" s="297">
        <v>1948.5</v>
      </c>
      <c r="O3067" s="246"/>
      <c r="P3067" s="297">
        <v>29350</v>
      </c>
      <c r="Q3067" s="246"/>
      <c r="R3067" s="297">
        <v>15680</v>
      </c>
      <c r="S3067" s="298"/>
      <c r="T3067" s="326">
        <v>6.0609000000000002</v>
      </c>
      <c r="U3067" s="107"/>
      <c r="V3067" s="16"/>
    </row>
    <row r="3068" spans="4:22">
      <c r="D3068" s="16"/>
      <c r="E3068" s="86"/>
      <c r="F3068" s="250">
        <f>F3067+1</f>
        <v>45678</v>
      </c>
      <c r="G3068" s="244"/>
      <c r="H3068" s="297">
        <v>9067</v>
      </c>
      <c r="I3068" s="246"/>
      <c r="J3068" s="297">
        <v>2887</v>
      </c>
      <c r="K3068" s="246"/>
      <c r="L3068" s="297">
        <v>2635.5</v>
      </c>
      <c r="M3068" s="246"/>
      <c r="N3068" s="297">
        <v>1915</v>
      </c>
      <c r="O3068" s="246"/>
      <c r="P3068" s="297">
        <v>30200</v>
      </c>
      <c r="Q3068" s="246"/>
      <c r="R3068" s="297">
        <v>15850</v>
      </c>
      <c r="S3068" s="246"/>
      <c r="T3068" s="325">
        <v>6.0498000000000003</v>
      </c>
      <c r="U3068" s="107"/>
      <c r="V3068" s="16"/>
    </row>
    <row r="3069" spans="4:22">
      <c r="D3069" s="16"/>
      <c r="E3069" s="86"/>
      <c r="F3069" s="250">
        <f>F3068+1</f>
        <v>45679</v>
      </c>
      <c r="G3069" s="244"/>
      <c r="H3069" s="248">
        <v>9123</v>
      </c>
      <c r="I3069" s="246"/>
      <c r="J3069" s="248">
        <v>2851.5</v>
      </c>
      <c r="K3069" s="246"/>
      <c r="L3069" s="248">
        <v>2611</v>
      </c>
      <c r="M3069" s="246"/>
      <c r="N3069" s="248">
        <v>1943</v>
      </c>
      <c r="O3069" s="246"/>
      <c r="P3069" s="248">
        <v>30035</v>
      </c>
      <c r="Q3069" s="246"/>
      <c r="R3069" s="248">
        <v>15580</v>
      </c>
      <c r="S3069" s="246"/>
      <c r="T3069" s="325">
        <v>6.0439999999999996</v>
      </c>
      <c r="U3069" s="107"/>
      <c r="V3069" s="16"/>
    </row>
    <row r="3070" spans="4:22">
      <c r="D3070" s="16"/>
      <c r="E3070" s="86"/>
      <c r="F3070" s="250">
        <f>F3069+1</f>
        <v>45680</v>
      </c>
      <c r="G3070" s="195"/>
      <c r="H3070" s="248">
        <v>9056</v>
      </c>
      <c r="I3070" s="246"/>
      <c r="J3070" s="248">
        <v>2818</v>
      </c>
      <c r="K3070" s="246"/>
      <c r="L3070" s="248">
        <v>2605.5</v>
      </c>
      <c r="M3070" s="246"/>
      <c r="N3070" s="248">
        <v>1923</v>
      </c>
      <c r="O3070" s="246"/>
      <c r="P3070" s="248">
        <v>29850</v>
      </c>
      <c r="Q3070" s="246"/>
      <c r="R3070" s="248">
        <v>15510</v>
      </c>
      <c r="S3070" s="246"/>
      <c r="T3070" s="325">
        <v>5.9673999999999996</v>
      </c>
      <c r="U3070" s="107"/>
      <c r="V3070" s="16"/>
    </row>
    <row r="3071" spans="4:22">
      <c r="D3071" s="16"/>
      <c r="E3071" s="86"/>
      <c r="F3071" s="251">
        <f>F3070+1</f>
        <v>45681</v>
      </c>
      <c r="G3071" s="195"/>
      <c r="H3071" s="297">
        <v>9218</v>
      </c>
      <c r="I3071" s="246"/>
      <c r="J3071" s="297">
        <v>2821.5</v>
      </c>
      <c r="K3071" s="246"/>
      <c r="L3071" s="297">
        <v>2640</v>
      </c>
      <c r="M3071" s="246"/>
      <c r="N3071" s="297">
        <v>1926</v>
      </c>
      <c r="O3071" s="246"/>
      <c r="P3071" s="297">
        <v>30125</v>
      </c>
      <c r="Q3071" s="246"/>
      <c r="R3071" s="297">
        <v>15470</v>
      </c>
      <c r="S3071" s="298"/>
      <c r="T3071" s="325">
        <v>5.9398999999999997</v>
      </c>
      <c r="U3071" s="107"/>
      <c r="V3071" s="16"/>
    </row>
    <row r="3072" spans="4:22">
      <c r="D3072" s="16"/>
      <c r="E3072" s="86"/>
      <c r="F3072" s="1"/>
      <c r="H3072" s="353"/>
      <c r="J3072" s="353"/>
      <c r="L3072" s="353"/>
      <c r="N3072" s="353"/>
      <c r="P3072" s="353"/>
      <c r="R3072" s="353"/>
      <c r="S3072" s="268"/>
      <c r="T3072" s="362"/>
      <c r="U3072" s="107"/>
      <c r="V3072" s="16"/>
    </row>
    <row r="3073" spans="4:22">
      <c r="D3073" s="16"/>
      <c r="E3073" s="86"/>
      <c r="F3073" s="236" t="s">
        <v>17</v>
      </c>
      <c r="G3073" s="263"/>
      <c r="H3073" s="331">
        <f>AVERAGE(H3067:H3071)</f>
        <v>9101.5</v>
      </c>
      <c r="I3073" s="332"/>
      <c r="J3073" s="331">
        <f>AVERAGE(J3067:J3071)</f>
        <v>2853.8</v>
      </c>
      <c r="K3073" s="332"/>
      <c r="L3073" s="331">
        <f>AVERAGE(L3067:L3071)</f>
        <v>2633.4</v>
      </c>
      <c r="M3073" s="332"/>
      <c r="N3073" s="331">
        <f>AVERAGE(N3067:N3071)</f>
        <v>1931.1</v>
      </c>
      <c r="O3073" s="332"/>
      <c r="P3073" s="331">
        <f>AVERAGE(P3067:P3071)</f>
        <v>29912</v>
      </c>
      <c r="Q3073" s="332"/>
      <c r="R3073" s="331">
        <f>AVERAGE(R3067:R3071)</f>
        <v>15618</v>
      </c>
      <c r="S3073" s="333"/>
      <c r="T3073" s="334">
        <f>AVERAGE(T3067:T3071)</f>
        <v>6.0124000000000013</v>
      </c>
      <c r="U3073" s="107"/>
      <c r="V3073" s="16"/>
    </row>
    <row r="3074" spans="4:22">
      <c r="D3074" s="16"/>
      <c r="E3074" s="86"/>
      <c r="F3074" s="21"/>
      <c r="G3074" s="194"/>
      <c r="H3074" s="354"/>
      <c r="I3074" s="214"/>
      <c r="J3074" s="354"/>
      <c r="K3074" s="214"/>
      <c r="L3074" s="354"/>
      <c r="M3074" s="214"/>
      <c r="N3074" s="354"/>
      <c r="O3074" s="214"/>
      <c r="P3074" s="354"/>
      <c r="Q3074" s="214"/>
      <c r="R3074" s="354"/>
      <c r="S3074" s="269"/>
      <c r="T3074" s="355"/>
      <c r="U3074" s="107"/>
      <c r="V3074" s="16"/>
    </row>
    <row r="3075" spans="4:22" ht="15.6">
      <c r="D3075" s="16"/>
      <c r="E3075" s="86"/>
      <c r="F3075" s="237" t="s">
        <v>18</v>
      </c>
      <c r="G3075" s="202"/>
      <c r="H3075" s="235">
        <f>H3073*T3073*0.001</f>
        <v>54.721858600000019</v>
      </c>
      <c r="I3075" s="216"/>
      <c r="J3075" s="235">
        <f>J3073*T3073*0.001</f>
        <v>17.158187120000008</v>
      </c>
      <c r="K3075" s="216"/>
      <c r="L3075" s="235">
        <f>L3073*T3073*0.001</f>
        <v>15.833054160000003</v>
      </c>
      <c r="M3075" s="216"/>
      <c r="N3075" s="235">
        <f>N3073*T3073*0.001</f>
        <v>11.610545640000002</v>
      </c>
      <c r="O3075" s="216"/>
      <c r="P3075" s="235">
        <f>P3073*T3073*0.001</f>
        <v>179.84290880000003</v>
      </c>
      <c r="Q3075" s="216"/>
      <c r="R3075" s="235">
        <f>R3073*T3073*0.001</f>
        <v>93.90166320000003</v>
      </c>
      <c r="S3075" s="269"/>
      <c r="T3075" s="363"/>
      <c r="U3075" s="107"/>
      <c r="V3075" s="16"/>
    </row>
    <row r="3076" spans="4:22">
      <c r="D3076" s="16"/>
      <c r="E3076" s="86"/>
      <c r="F3076" s="21"/>
      <c r="G3076" s="312"/>
      <c r="H3076" s="355"/>
      <c r="I3076" s="264"/>
      <c r="J3076" s="355"/>
      <c r="K3076" s="264"/>
      <c r="L3076" s="355"/>
      <c r="M3076" s="264"/>
      <c r="N3076" s="355"/>
      <c r="O3076" s="264"/>
      <c r="P3076" s="355"/>
      <c r="Q3076" s="264"/>
      <c r="R3076" s="355"/>
      <c r="S3076" s="269"/>
      <c r="T3076" s="364"/>
      <c r="U3076" s="107"/>
      <c r="V3076" s="16"/>
    </row>
    <row r="3077" spans="4:22">
      <c r="D3077" s="16"/>
      <c r="E3077" s="86"/>
      <c r="F3077" s="256" t="s">
        <v>19</v>
      </c>
      <c r="G3077" s="311"/>
      <c r="H3077" s="257">
        <f>H3011</f>
        <v>54.957984648</v>
      </c>
      <c r="I3077" s="265"/>
      <c r="J3077" s="257">
        <f>J3011</f>
        <v>17.19750552</v>
      </c>
      <c r="K3077" s="265"/>
      <c r="L3077" s="257">
        <f>L3011</f>
        <v>15.748400255999998</v>
      </c>
      <c r="M3077" s="265"/>
      <c r="N3077" s="257">
        <f>N3011</f>
        <v>11.667481956</v>
      </c>
      <c r="O3077" s="265"/>
      <c r="P3077" s="257">
        <f>P3011</f>
        <v>178.68657288</v>
      </c>
      <c r="Q3077" s="265"/>
      <c r="R3077" s="257">
        <f>R3011</f>
        <v>95.023196519999999</v>
      </c>
      <c r="S3077" s="361">
        <f>U3038</f>
        <v>0</v>
      </c>
      <c r="T3077" s="258">
        <f>T3009</f>
        <v>6.0682799999999997</v>
      </c>
      <c r="U3077" s="107"/>
      <c r="V3077" s="16"/>
    </row>
    <row r="3078" spans="4:22" ht="15" thickBot="1">
      <c r="D3078" s="16"/>
      <c r="E3078" s="86"/>
      <c r="F3078" s="21"/>
      <c r="G3078" s="194"/>
      <c r="H3078" s="355"/>
      <c r="I3078" s="264"/>
      <c r="J3078" s="355"/>
      <c r="K3078" s="264"/>
      <c r="L3078" s="355"/>
      <c r="M3078" s="264"/>
      <c r="N3078" s="355"/>
      <c r="O3078" s="264"/>
      <c r="P3078" s="355"/>
      <c r="Q3078" s="264"/>
      <c r="R3078" s="355"/>
      <c r="S3078" s="270"/>
      <c r="T3078" s="355"/>
      <c r="U3078" s="107"/>
      <c r="V3078" s="16"/>
    </row>
    <row r="3079" spans="4:22" ht="15" thickBot="1">
      <c r="D3079" s="16"/>
      <c r="E3079" s="86"/>
      <c r="F3079" s="259" t="s">
        <v>44</v>
      </c>
      <c r="G3079" s="194"/>
      <c r="H3079" s="356">
        <f>(H3011-H3013)/H3013</f>
        <v>8.3149301404772252E-3</v>
      </c>
      <c r="I3079" s="321"/>
      <c r="J3079" s="356">
        <f>(J3011-J3013)/J3013</f>
        <v>-9.2757134287549791E-3</v>
      </c>
      <c r="K3079" s="321"/>
      <c r="L3079" s="356">
        <f>(L3011-L3013)/L3013</f>
        <v>3.043714728184891E-2</v>
      </c>
      <c r="M3079" s="321"/>
      <c r="N3079" s="356">
        <f>(N3011-N3013)/N3013</f>
        <v>-5.990612604277289E-3</v>
      </c>
      <c r="O3079" s="321"/>
      <c r="P3079" s="356">
        <f>(P3011-P3013)/P3013</f>
        <v>-1.6567673215226696E-2</v>
      </c>
      <c r="Q3079" s="321"/>
      <c r="R3079" s="356">
        <f>(R3011-R3013)/R3013</f>
        <v>2.3300261967254175E-2</v>
      </c>
      <c r="S3079" s="322"/>
      <c r="T3079" s="356">
        <f>(T3009-T3013)/T3013</f>
        <v>-7.2830781311348678E-3</v>
      </c>
      <c r="U3079" s="107"/>
      <c r="V3079" s="16"/>
    </row>
    <row r="3080" spans="4:22" ht="15" thickBot="1">
      <c r="D3080" s="16"/>
      <c r="E3080" s="86"/>
      <c r="F3080" s="29"/>
      <c r="G3080" s="179"/>
      <c r="H3080" s="357"/>
      <c r="I3080" s="217"/>
      <c r="J3080" s="357"/>
      <c r="K3080" s="217"/>
      <c r="L3080" s="357"/>
      <c r="M3080" s="217"/>
      <c r="N3080" s="357"/>
      <c r="O3080" s="217"/>
      <c r="P3080" s="357"/>
      <c r="Q3080" s="217"/>
      <c r="R3080" s="357"/>
      <c r="S3080" s="271"/>
      <c r="T3080" s="357"/>
      <c r="U3080" s="107"/>
      <c r="V3080" s="16"/>
    </row>
    <row r="3081" spans="4:22" ht="15" thickBot="1">
      <c r="D3081" s="16"/>
      <c r="E3081" s="86"/>
      <c r="F3081" s="176" t="s">
        <v>26</v>
      </c>
      <c r="G3081" s="179"/>
      <c r="H3081" s="358">
        <f>(H3075-H3077)/H3077</f>
        <v>-4.2964830226643758E-3</v>
      </c>
      <c r="I3081" s="188"/>
      <c r="J3081" s="358">
        <f>(J3075-J3077)/J3077</f>
        <v>-2.2862850635091397E-3</v>
      </c>
      <c r="K3081" s="188"/>
      <c r="L3081" s="358">
        <f>(L3075-L3077)/L3077</f>
        <v>5.3753970323273037E-3</v>
      </c>
      <c r="M3081" s="188"/>
      <c r="N3081" s="358">
        <f>(N3075-N3077)/N3077</f>
        <v>-4.8799146392267236E-3</v>
      </c>
      <c r="O3081" s="188"/>
      <c r="P3081" s="358">
        <f>(P3075-P3077)/P3077</f>
        <v>6.4713083997452294E-3</v>
      </c>
      <c r="Q3081" s="188"/>
      <c r="R3081" s="358">
        <f>(R3075-R3077)/R3077</f>
        <v>-1.1802731975701475E-2</v>
      </c>
      <c r="S3081" s="272"/>
      <c r="T3081" s="358">
        <f>(T3073-T3077)/T3077</f>
        <v>-9.208540146466276E-3</v>
      </c>
      <c r="U3081" s="107"/>
      <c r="V3081" s="16"/>
    </row>
    <row r="3082" spans="4:22" ht="15" thickBot="1">
      <c r="D3082" s="16"/>
      <c r="E3082" s="86"/>
      <c r="F3082" s="1"/>
      <c r="H3082" s="359"/>
      <c r="I3082" s="215"/>
      <c r="J3082" s="359"/>
      <c r="K3082" s="215"/>
      <c r="L3082" s="359"/>
      <c r="M3082" s="215"/>
      <c r="N3082" s="359"/>
      <c r="O3082" s="215"/>
      <c r="P3082" s="359"/>
      <c r="Q3082" s="215"/>
      <c r="R3082" s="359"/>
      <c r="S3082" s="271"/>
      <c r="T3082" s="359"/>
      <c r="U3082" s="107"/>
      <c r="V3082" s="16"/>
    </row>
    <row r="3083" spans="4:22" ht="21.6" thickBot="1">
      <c r="D3083" s="230"/>
      <c r="E3083" s="183"/>
      <c r="F3083" s="184" t="s">
        <v>40</v>
      </c>
      <c r="G3083" s="182"/>
      <c r="H3083" s="360">
        <f>H3075-H3077</f>
        <v>-0.23612604799998138</v>
      </c>
      <c r="I3083" s="306"/>
      <c r="J3083" s="360">
        <f>J3075-J3077</f>
        <v>-3.9318399999991982E-2</v>
      </c>
      <c r="K3083" s="306"/>
      <c r="L3083" s="360">
        <f>L3075-L3077</f>
        <v>8.4653904000004943E-2</v>
      </c>
      <c r="M3083" s="306"/>
      <c r="N3083" s="360">
        <f>N3075-N3077</f>
        <v>-5.6936315999998044E-2</v>
      </c>
      <c r="O3083" s="306"/>
      <c r="P3083" s="360">
        <f>P3075-P3077</f>
        <v>1.156335920000032</v>
      </c>
      <c r="Q3083" s="306"/>
      <c r="R3083" s="360">
        <f>R3075-R3077</f>
        <v>-1.1215333199999691</v>
      </c>
      <c r="S3083" s="307"/>
      <c r="T3083" s="360">
        <f>T3073-T3077</f>
        <v>-5.5879999999998375E-2</v>
      </c>
      <c r="U3083" s="186"/>
      <c r="V3083" s="230"/>
    </row>
    <row r="3084" spans="4:22">
      <c r="D3084" s="16"/>
      <c r="E3084" s="86"/>
      <c r="F3084" s="179"/>
      <c r="H3084" s="180"/>
      <c r="I3084" s="180"/>
      <c r="J3084" s="180"/>
      <c r="K3084" s="180"/>
      <c r="L3084" s="180"/>
      <c r="M3084" s="180"/>
      <c r="N3084" s="180"/>
      <c r="O3084" s="180"/>
      <c r="P3084" s="180"/>
      <c r="Q3084" s="180"/>
      <c r="R3084" s="180"/>
      <c r="S3084" s="274"/>
      <c r="T3084" s="180"/>
      <c r="U3084" s="107"/>
      <c r="V3084" s="16"/>
    </row>
    <row r="3085" spans="4:22">
      <c r="D3085" s="16"/>
      <c r="E3085" s="86"/>
      <c r="F3085" s="29"/>
      <c r="H3085" s="323"/>
      <c r="I3085" s="180"/>
      <c r="J3085" s="159"/>
      <c r="K3085" s="180"/>
      <c r="L3085" s="159"/>
      <c r="M3085" s="180"/>
      <c r="N3085" s="159"/>
      <c r="O3085" s="180">
        <f>L3085+N3085</f>
        <v>0</v>
      </c>
      <c r="P3085" s="159"/>
      <c r="Q3085" s="180"/>
      <c r="R3085" s="159"/>
      <c r="S3085" s="159"/>
      <c r="T3085" s="159"/>
      <c r="U3085" s="107"/>
      <c r="V3085" s="16"/>
    </row>
    <row r="3086" spans="4:22" ht="18">
      <c r="D3086" s="16"/>
      <c r="E3086" s="134"/>
      <c r="F3086" s="275" t="s">
        <v>36</v>
      </c>
      <c r="G3086" s="276"/>
      <c r="H3086" s="384">
        <f>AVERAGE(H2877:H2879,H2939:H2943,H3003:H3007,H3067:H3071)</f>
        <v>8985.8529411764703</v>
      </c>
      <c r="I3086" s="384"/>
      <c r="J3086" s="384">
        <f>AVERAGE(J2877:J2879,J2939:J2943,J3003:J3007,J3067:J3071)</f>
        <v>2848.7352941176468</v>
      </c>
      <c r="K3086" s="384"/>
      <c r="L3086" s="384">
        <f>AVERAGE(L2877:L2879,L2939:L2943,L3003:L3007,L3067:L3071)</f>
        <v>2567.9411764705883</v>
      </c>
      <c r="M3086" s="384" t="e">
        <f>AVERAGE(O3031:O3035,M3067:M3071)</f>
        <v>#DIV/0!</v>
      </c>
      <c r="N3086" s="384">
        <f>AVERAGE(N2877:N2879,N2939:N2943,N3003:N3007,N3067:N3071)</f>
        <v>1922.5294117647059</v>
      </c>
      <c r="O3086" s="384" t="e">
        <f>AVERAGE(O3004:O3007,O3067:O3072)</f>
        <v>#DIV/0!</v>
      </c>
      <c r="P3086" s="384">
        <f>AVERAGE(P2877:P2879,P2939:P2943,P3003:P3007,P3067:P3071)</f>
        <v>29544.705882352941</v>
      </c>
      <c r="Q3086" s="384" t="e">
        <f>AVERAGE(S3031:S3035,Q3067:Q3071)</f>
        <v>#DIV/0!</v>
      </c>
      <c r="R3086" s="384">
        <f>AVERAGE(R2877:R2879,R2939:R2943,R3003:R3007,R3067:R3071)</f>
        <v>15418.823529411764</v>
      </c>
      <c r="S3086" s="387" t="e">
        <f>AVERAGE(U3031:U3035,S3067:S3071)</f>
        <v>#DIV/0!</v>
      </c>
      <c r="T3086" s="386">
        <f>AVERAGE(T2877:T2879,T2939:T2943,T3003:T3007,T3067:T3071)</f>
        <v>6.0804882352941183</v>
      </c>
      <c r="U3086" s="135"/>
      <c r="V3086" s="16"/>
    </row>
    <row r="3087" spans="4:22">
      <c r="D3087" s="16"/>
      <c r="E3087" s="1"/>
      <c r="F3087" s="1"/>
      <c r="H3087" s="329"/>
      <c r="I3087" s="139"/>
      <c r="J3087" s="329"/>
      <c r="K3087" s="139"/>
      <c r="L3087" s="329"/>
      <c r="M3087" s="139"/>
      <c r="N3087" s="329"/>
      <c r="O3087" s="139"/>
      <c r="P3087" s="329"/>
      <c r="Q3087" s="139"/>
      <c r="R3087" s="329"/>
      <c r="S3087" s="329"/>
      <c r="T3087" s="329"/>
      <c r="U3087" s="1"/>
      <c r="V3087" s="16"/>
    </row>
    <row r="3088" spans="4:22" ht="15" thickBot="1">
      <c r="D3088" s="16"/>
      <c r="T3088" s="174"/>
      <c r="V3088" s="16"/>
    </row>
    <row r="3089" spans="4:22" ht="15" thickBot="1">
      <c r="D3089" s="16"/>
      <c r="F3089" s="280" t="s">
        <v>42</v>
      </c>
      <c r="G3089" s="281"/>
      <c r="H3089" s="281" t="s">
        <v>3</v>
      </c>
      <c r="I3089" s="281"/>
      <c r="J3089" s="281" t="s">
        <v>11</v>
      </c>
      <c r="K3089" s="281"/>
      <c r="L3089" s="281" t="s">
        <v>12</v>
      </c>
      <c r="M3089" s="281"/>
      <c r="N3089" s="281" t="s">
        <v>13</v>
      </c>
      <c r="O3089" s="281"/>
      <c r="P3089" s="281" t="s">
        <v>14</v>
      </c>
      <c r="Q3089" s="281"/>
      <c r="R3089" s="281" t="s">
        <v>15</v>
      </c>
      <c r="S3089" s="281"/>
      <c r="T3089" s="282" t="s">
        <v>16</v>
      </c>
      <c r="V3089" s="16"/>
    </row>
    <row r="3090" spans="4:22">
      <c r="D3090" s="16"/>
      <c r="E3090" s="1"/>
      <c r="F3090" s="283" t="s">
        <v>19</v>
      </c>
      <c r="G3090" s="284"/>
      <c r="H3090" s="285">
        <f t="shared" ref="H3090:T3090" si="200">H3077</f>
        <v>54.957984648</v>
      </c>
      <c r="I3090" s="285">
        <f t="shared" si="200"/>
        <v>0</v>
      </c>
      <c r="J3090" s="285">
        <f t="shared" si="200"/>
        <v>17.19750552</v>
      </c>
      <c r="K3090" s="285">
        <f t="shared" si="200"/>
        <v>0</v>
      </c>
      <c r="L3090" s="285">
        <f t="shared" si="200"/>
        <v>15.748400255999998</v>
      </c>
      <c r="M3090" s="285">
        <f t="shared" si="200"/>
        <v>0</v>
      </c>
      <c r="N3090" s="285">
        <f t="shared" si="200"/>
        <v>11.667481956</v>
      </c>
      <c r="O3090" s="285">
        <f t="shared" si="200"/>
        <v>0</v>
      </c>
      <c r="P3090" s="285">
        <f t="shared" si="200"/>
        <v>178.68657288</v>
      </c>
      <c r="Q3090" s="285">
        <f t="shared" si="200"/>
        <v>0</v>
      </c>
      <c r="R3090" s="285">
        <f t="shared" si="200"/>
        <v>95.023196519999999</v>
      </c>
      <c r="S3090" s="285">
        <f t="shared" si="200"/>
        <v>0</v>
      </c>
      <c r="T3090" s="310">
        <f t="shared" si="200"/>
        <v>6.0682799999999997</v>
      </c>
      <c r="U3090" s="1"/>
      <c r="V3090" s="16"/>
    </row>
    <row r="3091" spans="4:22" ht="15.6">
      <c r="D3091" s="16"/>
      <c r="E3091" s="1"/>
      <c r="F3091" s="288" t="s">
        <v>41</v>
      </c>
      <c r="G3091" s="289"/>
      <c r="H3091" s="290">
        <f>H3075</f>
        <v>54.721858600000019</v>
      </c>
      <c r="I3091" s="290">
        <f t="shared" ref="I3091:S3091" si="201">I3075</f>
        <v>0</v>
      </c>
      <c r="J3091" s="290">
        <f t="shared" si="201"/>
        <v>17.158187120000008</v>
      </c>
      <c r="K3091" s="290">
        <f t="shared" si="201"/>
        <v>0</v>
      </c>
      <c r="L3091" s="290">
        <f t="shared" si="201"/>
        <v>15.833054160000003</v>
      </c>
      <c r="M3091" s="290">
        <f t="shared" si="201"/>
        <v>0</v>
      </c>
      <c r="N3091" s="290">
        <f t="shared" si="201"/>
        <v>11.610545640000002</v>
      </c>
      <c r="O3091" s="290">
        <f t="shared" si="201"/>
        <v>0</v>
      </c>
      <c r="P3091" s="290">
        <f t="shared" si="201"/>
        <v>179.84290880000003</v>
      </c>
      <c r="Q3091" s="290">
        <f t="shared" si="201"/>
        <v>0</v>
      </c>
      <c r="R3091" s="290">
        <f t="shared" si="201"/>
        <v>93.90166320000003</v>
      </c>
      <c r="S3091" s="290">
        <f t="shared" si="201"/>
        <v>0</v>
      </c>
      <c r="T3091" s="309">
        <f>T3073</f>
        <v>6.0124000000000013</v>
      </c>
      <c r="U3091" s="1"/>
      <c r="V3091" s="16"/>
    </row>
    <row r="3092" spans="4:22" ht="21">
      <c r="D3092" s="16"/>
      <c r="F3092" s="201" t="s">
        <v>45</v>
      </c>
      <c r="G3092" s="201"/>
      <c r="H3092" s="385">
        <f>H3091-H3090</f>
        <v>-0.23612604799998138</v>
      </c>
      <c r="I3092" s="187"/>
      <c r="J3092" s="385">
        <f>J3091-J3090</f>
        <v>-3.9318399999991982E-2</v>
      </c>
      <c r="K3092" s="385"/>
      <c r="L3092" s="385">
        <f>L3091-L3090</f>
        <v>8.4653904000004943E-2</v>
      </c>
      <c r="M3092" s="385"/>
      <c r="N3092" s="385">
        <f>N3091-N3090</f>
        <v>-5.6936315999998044E-2</v>
      </c>
      <c r="O3092" s="385"/>
      <c r="P3092" s="385">
        <f>P3091-P3090</f>
        <v>1.156335920000032</v>
      </c>
      <c r="Q3092" s="385"/>
      <c r="R3092" s="385">
        <f>R3091-R3090</f>
        <v>-1.1215333199999691</v>
      </c>
      <c r="S3092" s="385"/>
      <c r="T3092" s="385">
        <f>T3091-T3090</f>
        <v>-5.5879999999998375E-2</v>
      </c>
      <c r="V3092" s="16"/>
    </row>
    <row r="3093" spans="4:22" ht="21">
      <c r="D3093" s="16"/>
      <c r="F3093" s="201"/>
      <c r="G3093" s="201"/>
      <c r="H3093" s="187"/>
      <c r="I3093" s="187"/>
      <c r="J3093" s="187"/>
      <c r="K3093" s="187"/>
      <c r="L3093" s="187"/>
      <c r="M3093" s="187"/>
      <c r="N3093" s="187"/>
      <c r="O3093" s="187"/>
      <c r="P3093" s="187"/>
      <c r="Q3093" s="187"/>
      <c r="R3093" s="187"/>
      <c r="S3093" s="187"/>
      <c r="T3093" s="187"/>
      <c r="V3093" s="16"/>
    </row>
    <row r="3094" spans="4:22">
      <c r="D3094" s="16"/>
      <c r="E3094" s="16"/>
      <c r="F3094" s="231"/>
      <c r="G3094" s="231"/>
      <c r="H3094" s="231"/>
      <c r="I3094" s="231"/>
      <c r="J3094" s="231"/>
      <c r="K3094" s="231"/>
      <c r="L3094" s="231"/>
      <c r="M3094" s="231"/>
      <c r="N3094" s="231"/>
      <c r="O3094" s="231"/>
      <c r="P3094" s="231"/>
      <c r="Q3094" s="231"/>
      <c r="R3094" s="231"/>
      <c r="S3094" s="231"/>
      <c r="T3094" s="232"/>
      <c r="U3094" s="16"/>
      <c r="V3094" s="16"/>
    </row>
    <row r="3095" spans="4:22">
      <c r="D3095" s="335"/>
      <c r="E3095" s="335"/>
      <c r="F3095" s="339"/>
      <c r="G3095" s="339"/>
      <c r="H3095" s="339"/>
      <c r="I3095" s="339"/>
      <c r="J3095" s="339"/>
      <c r="K3095" s="339"/>
      <c r="L3095" s="339"/>
      <c r="M3095" s="339"/>
      <c r="N3095" s="339"/>
      <c r="O3095" s="339"/>
      <c r="P3095" s="339"/>
      <c r="Q3095" s="339"/>
      <c r="R3095" s="339"/>
      <c r="S3095" s="339"/>
      <c r="T3095" s="340"/>
      <c r="U3095" s="335"/>
      <c r="V3095" s="335"/>
    </row>
    <row r="3096" spans="4:22">
      <c r="D3096" s="335"/>
      <c r="E3096" s="335"/>
      <c r="F3096" s="335"/>
      <c r="G3096" s="512" t="s">
        <v>48</v>
      </c>
      <c r="H3096" s="512"/>
      <c r="I3096" s="512"/>
      <c r="J3096" s="512"/>
      <c r="K3096" s="512"/>
      <c r="L3096" s="512"/>
      <c r="M3096" s="512"/>
      <c r="N3096" s="512"/>
      <c r="O3096" s="512"/>
      <c r="P3096" s="512"/>
      <c r="Q3096" s="512"/>
      <c r="R3096" s="512"/>
      <c r="S3096" s="335"/>
      <c r="T3096" s="335"/>
      <c r="U3096" s="335"/>
      <c r="V3096" s="335"/>
    </row>
    <row r="3097" spans="4:22">
      <c r="D3097" s="335"/>
      <c r="E3097" s="335"/>
      <c r="F3097" s="335"/>
      <c r="G3097" s="512"/>
      <c r="H3097" s="512"/>
      <c r="I3097" s="512"/>
      <c r="J3097" s="512"/>
      <c r="K3097" s="512"/>
      <c r="L3097" s="512"/>
      <c r="M3097" s="512"/>
      <c r="N3097" s="512"/>
      <c r="O3097" s="512"/>
      <c r="P3097" s="512"/>
      <c r="Q3097" s="512"/>
      <c r="R3097" s="512"/>
      <c r="S3097" s="335"/>
      <c r="T3097" s="335"/>
      <c r="U3097" s="335"/>
      <c r="V3097" s="335"/>
    </row>
    <row r="3098" spans="4:22" ht="23.4">
      <c r="D3098" s="338"/>
      <c r="E3098" s="338"/>
      <c r="F3098" s="338"/>
      <c r="G3098" s="343" t="s">
        <v>46</v>
      </c>
      <c r="H3098" s="375" t="s">
        <v>3</v>
      </c>
      <c r="I3098" s="376"/>
      <c r="J3098" s="377" t="s">
        <v>11</v>
      </c>
      <c r="K3098" s="376"/>
      <c r="L3098" s="378" t="s">
        <v>12</v>
      </c>
      <c r="M3098" s="376"/>
      <c r="N3098" s="379" t="s">
        <v>13</v>
      </c>
      <c r="O3098" s="376"/>
      <c r="P3098" s="374" t="s">
        <v>14</v>
      </c>
      <c r="Q3098" s="376"/>
      <c r="R3098" s="380" t="s">
        <v>15</v>
      </c>
      <c r="S3098" s="367"/>
      <c r="T3098" s="16"/>
      <c r="U3098" s="336"/>
      <c r="V3098" s="16"/>
    </row>
    <row r="3099" spans="4:22" ht="21">
      <c r="D3099" s="338"/>
      <c r="E3099" s="338"/>
      <c r="F3099" s="338"/>
      <c r="G3099" s="344">
        <v>0.9</v>
      </c>
      <c r="H3099" s="347">
        <f>$H$3077*G3099</f>
        <v>49.462186183200004</v>
      </c>
      <c r="I3099" s="368"/>
      <c r="J3099" s="348">
        <f>$J$3077*G3099</f>
        <v>15.477754968000001</v>
      </c>
      <c r="K3099" s="368"/>
      <c r="L3099" s="352">
        <f>$L$3077*G3099</f>
        <v>14.173560230399998</v>
      </c>
      <c r="M3099" s="368"/>
      <c r="N3099" s="349">
        <f>$N$3077*G3099</f>
        <v>10.500733760399999</v>
      </c>
      <c r="O3099" s="368"/>
      <c r="P3099" s="350">
        <f>$P$3077*G3099</f>
        <v>160.81791559199999</v>
      </c>
      <c r="Q3099" s="368"/>
      <c r="R3099" s="351">
        <f>$R$3077*G3099</f>
        <v>85.520876868000002</v>
      </c>
      <c r="S3099" s="341"/>
      <c r="T3099" s="16"/>
      <c r="U3099" s="337"/>
      <c r="V3099" s="16"/>
    </row>
    <row r="3100" spans="4:22" ht="21">
      <c r="D3100" s="338"/>
      <c r="E3100" s="338"/>
      <c r="F3100" s="338"/>
      <c r="G3100" s="344">
        <v>0.91</v>
      </c>
      <c r="H3100" s="347">
        <f t="shared" ref="H3100:H3119" si="202">$H$3077*G3100</f>
        <v>50.011766029680004</v>
      </c>
      <c r="I3100" s="368"/>
      <c r="J3100" s="348">
        <f t="shared" ref="J3100:J3119" si="203">$J$3077*G3100</f>
        <v>15.6497300232</v>
      </c>
      <c r="K3100" s="368"/>
      <c r="L3100" s="352">
        <f t="shared" ref="L3100:L3119" si="204">$L$3077*G3100</f>
        <v>14.331044232959998</v>
      </c>
      <c r="M3100" s="368"/>
      <c r="N3100" s="349">
        <f t="shared" ref="N3100:N3119" si="205">$N$3077*G3100</f>
        <v>10.617408579959999</v>
      </c>
      <c r="O3100" s="368"/>
      <c r="P3100" s="350">
        <f t="shared" ref="P3100:P3119" si="206">$P$3077*G3100</f>
        <v>162.60478132080002</v>
      </c>
      <c r="Q3100" s="368"/>
      <c r="R3100" s="351">
        <f t="shared" ref="R3100:R3119" si="207">$R$3077*G3100</f>
        <v>86.471108833200006</v>
      </c>
      <c r="S3100" s="341"/>
      <c r="T3100" s="16"/>
      <c r="U3100" s="337"/>
      <c r="V3100" s="16"/>
    </row>
    <row r="3101" spans="4:22" ht="21">
      <c r="D3101" s="338"/>
      <c r="E3101" s="338"/>
      <c r="F3101" s="338"/>
      <c r="G3101" s="344">
        <v>0.92</v>
      </c>
      <c r="H3101" s="347">
        <f t="shared" si="202"/>
        <v>50.561345876160004</v>
      </c>
      <c r="I3101" s="368"/>
      <c r="J3101" s="348">
        <f t="shared" si="203"/>
        <v>15.821705078400001</v>
      </c>
      <c r="K3101" s="368"/>
      <c r="L3101" s="352">
        <f t="shared" si="204"/>
        <v>14.488528235519999</v>
      </c>
      <c r="M3101" s="368"/>
      <c r="N3101" s="349">
        <f t="shared" si="205"/>
        <v>10.734083399519999</v>
      </c>
      <c r="O3101" s="368"/>
      <c r="P3101" s="350">
        <f t="shared" si="206"/>
        <v>164.39164704960001</v>
      </c>
      <c r="Q3101" s="368"/>
      <c r="R3101" s="351">
        <f t="shared" si="207"/>
        <v>87.42134079840001</v>
      </c>
      <c r="S3101" s="341"/>
      <c r="T3101" s="16"/>
      <c r="U3101" s="337"/>
      <c r="V3101" s="16"/>
    </row>
    <row r="3102" spans="4:22" ht="21">
      <c r="D3102" s="338"/>
      <c r="E3102" s="338"/>
      <c r="F3102" s="338"/>
      <c r="G3102" s="344">
        <v>0.93</v>
      </c>
      <c r="H3102" s="347">
        <f t="shared" si="202"/>
        <v>51.110925722640005</v>
      </c>
      <c r="I3102" s="368"/>
      <c r="J3102" s="348">
        <f t="shared" si="203"/>
        <v>15.993680133600002</v>
      </c>
      <c r="K3102" s="368"/>
      <c r="L3102" s="352">
        <f t="shared" si="204"/>
        <v>14.646012238079999</v>
      </c>
      <c r="M3102" s="368"/>
      <c r="N3102" s="349">
        <f t="shared" si="205"/>
        <v>10.850758219079999</v>
      </c>
      <c r="O3102" s="368"/>
      <c r="P3102" s="350">
        <f t="shared" si="206"/>
        <v>166.17851277840001</v>
      </c>
      <c r="Q3102" s="368"/>
      <c r="R3102" s="351">
        <f t="shared" si="207"/>
        <v>88.3715727636</v>
      </c>
      <c r="S3102" s="341"/>
      <c r="T3102" s="16"/>
      <c r="U3102" s="337"/>
      <c r="V3102" s="16"/>
    </row>
    <row r="3103" spans="4:22" ht="21">
      <c r="D3103" s="338"/>
      <c r="E3103" s="338"/>
      <c r="F3103" s="338"/>
      <c r="G3103" s="344">
        <v>0.94</v>
      </c>
      <c r="H3103" s="347">
        <f t="shared" si="202"/>
        <v>51.660505569119998</v>
      </c>
      <c r="I3103" s="368"/>
      <c r="J3103" s="348">
        <f t="shared" si="203"/>
        <v>16.165655188799999</v>
      </c>
      <c r="K3103" s="368"/>
      <c r="L3103" s="352">
        <f t="shared" si="204"/>
        <v>14.803496240639998</v>
      </c>
      <c r="M3103" s="368"/>
      <c r="N3103" s="349">
        <f t="shared" si="205"/>
        <v>10.967433038639999</v>
      </c>
      <c r="O3103" s="368"/>
      <c r="P3103" s="350">
        <f t="shared" si="206"/>
        <v>167.9653785072</v>
      </c>
      <c r="Q3103" s="368"/>
      <c r="R3103" s="351">
        <f t="shared" si="207"/>
        <v>89.321804728799989</v>
      </c>
      <c r="S3103" s="341"/>
      <c r="T3103" s="16"/>
      <c r="U3103" s="337"/>
      <c r="V3103" s="16"/>
    </row>
    <row r="3104" spans="4:22" ht="21">
      <c r="D3104" s="338"/>
      <c r="E3104" s="338"/>
      <c r="F3104" s="338"/>
      <c r="G3104" s="344">
        <v>0.95</v>
      </c>
      <c r="H3104" s="347">
        <f t="shared" si="202"/>
        <v>52.210085415599998</v>
      </c>
      <c r="I3104" s="368"/>
      <c r="J3104" s="348">
        <f t="shared" si="203"/>
        <v>16.337630244</v>
      </c>
      <c r="K3104" s="368"/>
      <c r="L3104" s="352">
        <f t="shared" si="204"/>
        <v>14.960980243199998</v>
      </c>
      <c r="M3104" s="368"/>
      <c r="N3104" s="349">
        <f t="shared" si="205"/>
        <v>11.084107858199999</v>
      </c>
      <c r="O3104" s="368"/>
      <c r="P3104" s="350">
        <f t="shared" si="206"/>
        <v>169.752244236</v>
      </c>
      <c r="Q3104" s="368"/>
      <c r="R3104" s="351">
        <f t="shared" si="207"/>
        <v>90.272036693999993</v>
      </c>
      <c r="S3104" s="341"/>
      <c r="T3104" s="16"/>
      <c r="U3104" s="337"/>
      <c r="V3104" s="16"/>
    </row>
    <row r="3105" spans="4:22" ht="21">
      <c r="D3105" s="338"/>
      <c r="E3105" s="338"/>
      <c r="F3105" s="338"/>
      <c r="G3105" s="344">
        <v>0.96</v>
      </c>
      <c r="H3105" s="347">
        <f t="shared" si="202"/>
        <v>52.759665262079999</v>
      </c>
      <c r="I3105" s="368"/>
      <c r="J3105" s="348">
        <f t="shared" si="203"/>
        <v>16.5096052992</v>
      </c>
      <c r="K3105" s="368"/>
      <c r="L3105" s="352">
        <f t="shared" si="204"/>
        <v>15.118464245759998</v>
      </c>
      <c r="M3105" s="368"/>
      <c r="N3105" s="349">
        <f t="shared" si="205"/>
        <v>11.200782677759999</v>
      </c>
      <c r="O3105" s="368"/>
      <c r="P3105" s="350">
        <f t="shared" si="206"/>
        <v>171.53910996479999</v>
      </c>
      <c r="Q3105" s="368"/>
      <c r="R3105" s="351">
        <f t="shared" si="207"/>
        <v>91.222268659199997</v>
      </c>
      <c r="S3105" s="341"/>
      <c r="T3105" s="16"/>
      <c r="U3105" s="337"/>
      <c r="V3105" s="16"/>
    </row>
    <row r="3106" spans="4:22" ht="21">
      <c r="D3106" s="338"/>
      <c r="E3106" s="338"/>
      <c r="F3106" s="338"/>
      <c r="G3106" s="344">
        <v>0.97</v>
      </c>
      <c r="H3106" s="347">
        <f t="shared" si="202"/>
        <v>53.309245108559999</v>
      </c>
      <c r="I3106" s="368"/>
      <c r="J3106" s="348">
        <f t="shared" si="203"/>
        <v>16.681580354400001</v>
      </c>
      <c r="K3106" s="368"/>
      <c r="L3106" s="352">
        <f t="shared" si="204"/>
        <v>15.275948248319997</v>
      </c>
      <c r="M3106" s="368"/>
      <c r="N3106" s="349">
        <f t="shared" si="205"/>
        <v>11.31745749732</v>
      </c>
      <c r="O3106" s="368"/>
      <c r="P3106" s="350">
        <f t="shared" si="206"/>
        <v>173.32597569359999</v>
      </c>
      <c r="Q3106" s="368"/>
      <c r="R3106" s="351">
        <f t="shared" si="207"/>
        <v>92.172500624400001</v>
      </c>
      <c r="S3106" s="341"/>
      <c r="T3106" s="16"/>
      <c r="U3106" s="337"/>
      <c r="V3106" s="16"/>
    </row>
    <row r="3107" spans="4:22" ht="21">
      <c r="D3107" s="338"/>
      <c r="E3107" s="338"/>
      <c r="F3107" s="338"/>
      <c r="G3107" s="344">
        <v>0.98</v>
      </c>
      <c r="H3107" s="347">
        <f t="shared" si="202"/>
        <v>53.858824955039999</v>
      </c>
      <c r="I3107" s="368"/>
      <c r="J3107" s="348">
        <f t="shared" si="203"/>
        <v>16.853555409599998</v>
      </c>
      <c r="K3107" s="368"/>
      <c r="L3107" s="352">
        <f t="shared" si="204"/>
        <v>15.433432250879997</v>
      </c>
      <c r="M3107" s="368"/>
      <c r="N3107" s="349">
        <f t="shared" si="205"/>
        <v>11.43413231688</v>
      </c>
      <c r="O3107" s="368"/>
      <c r="P3107" s="350">
        <f t="shared" si="206"/>
        <v>175.11284142240001</v>
      </c>
      <c r="Q3107" s="368"/>
      <c r="R3107" s="351">
        <f t="shared" si="207"/>
        <v>93.122732589599991</v>
      </c>
      <c r="S3107" s="341"/>
      <c r="T3107" s="16"/>
      <c r="U3107" s="337"/>
      <c r="V3107" s="16"/>
    </row>
    <row r="3108" spans="4:22" ht="21">
      <c r="D3108" s="338"/>
      <c r="E3108" s="338"/>
      <c r="F3108" s="338"/>
      <c r="G3108" s="344">
        <v>0.99</v>
      </c>
      <c r="H3108" s="347">
        <f t="shared" si="202"/>
        <v>54.40840480152</v>
      </c>
      <c r="I3108" s="368"/>
      <c r="J3108" s="348">
        <f t="shared" si="203"/>
        <v>17.025530464799999</v>
      </c>
      <c r="K3108" s="368"/>
      <c r="L3108" s="352">
        <f t="shared" si="204"/>
        <v>15.590916253439998</v>
      </c>
      <c r="M3108" s="368"/>
      <c r="N3108" s="349">
        <f t="shared" si="205"/>
        <v>11.55080713644</v>
      </c>
      <c r="O3108" s="368"/>
      <c r="P3108" s="350">
        <f t="shared" si="206"/>
        <v>176.8997071512</v>
      </c>
      <c r="Q3108" s="368"/>
      <c r="R3108" s="351">
        <f t="shared" si="207"/>
        <v>94.072964554799995</v>
      </c>
      <c r="S3108" s="341"/>
      <c r="T3108" s="16"/>
      <c r="U3108" s="337"/>
      <c r="V3108" s="16"/>
    </row>
    <row r="3109" spans="4:22" ht="28.8">
      <c r="D3109" s="338"/>
      <c r="E3109" s="338"/>
      <c r="F3109" s="338"/>
      <c r="G3109" s="390">
        <v>1</v>
      </c>
      <c r="H3109" s="391">
        <f t="shared" si="202"/>
        <v>54.957984648</v>
      </c>
      <c r="I3109" s="392"/>
      <c r="J3109" s="391">
        <f t="shared" si="203"/>
        <v>17.19750552</v>
      </c>
      <c r="K3109" s="392"/>
      <c r="L3109" s="391">
        <f t="shared" si="204"/>
        <v>15.748400255999998</v>
      </c>
      <c r="M3109" s="392"/>
      <c r="N3109" s="391">
        <f t="shared" si="205"/>
        <v>11.667481956</v>
      </c>
      <c r="O3109" s="392"/>
      <c r="P3109" s="391">
        <f t="shared" si="206"/>
        <v>178.68657288</v>
      </c>
      <c r="Q3109" s="392"/>
      <c r="R3109" s="391">
        <f t="shared" si="207"/>
        <v>95.023196519999999</v>
      </c>
      <c r="S3109" s="341"/>
      <c r="T3109" s="16"/>
      <c r="U3109" s="337"/>
      <c r="V3109" s="16"/>
    </row>
    <row r="3110" spans="4:22" ht="21">
      <c r="D3110" s="338"/>
      <c r="E3110" s="338"/>
      <c r="F3110" s="338"/>
      <c r="G3110" s="344">
        <v>1.01</v>
      </c>
      <c r="H3110" s="347">
        <f t="shared" si="202"/>
        <v>55.50756449448</v>
      </c>
      <c r="I3110" s="368"/>
      <c r="J3110" s="348">
        <f t="shared" si="203"/>
        <v>17.369480575200001</v>
      </c>
      <c r="K3110" s="368"/>
      <c r="L3110" s="352">
        <f t="shared" si="204"/>
        <v>15.905884258559999</v>
      </c>
      <c r="M3110" s="368"/>
      <c r="N3110" s="349">
        <f t="shared" si="205"/>
        <v>11.78415677556</v>
      </c>
      <c r="O3110" s="368"/>
      <c r="P3110" s="350">
        <f t="shared" si="206"/>
        <v>180.4734386088</v>
      </c>
      <c r="Q3110" s="368"/>
      <c r="R3110" s="351">
        <f t="shared" si="207"/>
        <v>95.973428485200003</v>
      </c>
      <c r="S3110" s="341"/>
      <c r="T3110" s="16"/>
      <c r="U3110" s="337"/>
      <c r="V3110" s="16"/>
    </row>
    <row r="3111" spans="4:22" ht="21">
      <c r="D3111" s="338"/>
      <c r="E3111" s="338"/>
      <c r="F3111" s="338"/>
      <c r="G3111" s="344">
        <v>1.02</v>
      </c>
      <c r="H3111" s="347">
        <f t="shared" si="202"/>
        <v>56.057144340960001</v>
      </c>
      <c r="I3111" s="368"/>
      <c r="J3111" s="348">
        <f t="shared" si="203"/>
        <v>17.541455630400002</v>
      </c>
      <c r="K3111" s="368"/>
      <c r="L3111" s="352">
        <f t="shared" si="204"/>
        <v>16.063368261119997</v>
      </c>
      <c r="M3111" s="368"/>
      <c r="N3111" s="349">
        <f t="shared" si="205"/>
        <v>11.90083159512</v>
      </c>
      <c r="O3111" s="368"/>
      <c r="P3111" s="350">
        <f t="shared" si="206"/>
        <v>182.26030433759999</v>
      </c>
      <c r="Q3111" s="368"/>
      <c r="R3111" s="351">
        <f t="shared" si="207"/>
        <v>96.923660450400007</v>
      </c>
      <c r="S3111" s="341"/>
      <c r="T3111" s="16"/>
      <c r="U3111" s="337"/>
      <c r="V3111" s="16"/>
    </row>
    <row r="3112" spans="4:22" ht="21">
      <c r="D3112" s="338"/>
      <c r="E3112" s="338"/>
      <c r="F3112" s="338"/>
      <c r="G3112" s="344">
        <v>1.03</v>
      </c>
      <c r="H3112" s="347">
        <f t="shared" si="202"/>
        <v>56.606724187440001</v>
      </c>
      <c r="I3112" s="368"/>
      <c r="J3112" s="348">
        <f t="shared" si="203"/>
        <v>17.713430685599999</v>
      </c>
      <c r="K3112" s="368"/>
      <c r="L3112" s="352">
        <f t="shared" si="204"/>
        <v>16.220852263679998</v>
      </c>
      <c r="M3112" s="368"/>
      <c r="N3112" s="349">
        <f t="shared" si="205"/>
        <v>12.01750641468</v>
      </c>
      <c r="O3112" s="368"/>
      <c r="P3112" s="350">
        <f t="shared" si="206"/>
        <v>184.04717006640001</v>
      </c>
      <c r="Q3112" s="368"/>
      <c r="R3112" s="351">
        <f t="shared" si="207"/>
        <v>97.873892415599997</v>
      </c>
      <c r="S3112" s="341"/>
      <c r="T3112" s="16"/>
      <c r="U3112" s="337"/>
      <c r="V3112" s="16"/>
    </row>
    <row r="3113" spans="4:22" ht="21">
      <c r="D3113" s="338"/>
      <c r="E3113" s="338"/>
      <c r="F3113" s="338"/>
      <c r="G3113" s="344">
        <v>1.04</v>
      </c>
      <c r="H3113" s="347">
        <f t="shared" si="202"/>
        <v>57.156304033920001</v>
      </c>
      <c r="I3113" s="368"/>
      <c r="J3113" s="348">
        <f t="shared" si="203"/>
        <v>17.8854057408</v>
      </c>
      <c r="K3113" s="368"/>
      <c r="L3113" s="352">
        <f t="shared" si="204"/>
        <v>16.378336266239998</v>
      </c>
      <c r="M3113" s="368"/>
      <c r="N3113" s="349">
        <f t="shared" si="205"/>
        <v>12.13418123424</v>
      </c>
      <c r="O3113" s="368"/>
      <c r="P3113" s="350">
        <f t="shared" si="206"/>
        <v>185.83403579520001</v>
      </c>
      <c r="Q3113" s="368"/>
      <c r="R3113" s="351">
        <f t="shared" si="207"/>
        <v>98.824124380800001</v>
      </c>
      <c r="S3113" s="341"/>
      <c r="T3113" s="16"/>
      <c r="U3113" s="337"/>
      <c r="V3113" s="16"/>
    </row>
    <row r="3114" spans="4:22" ht="21">
      <c r="D3114" s="338"/>
      <c r="E3114" s="338"/>
      <c r="F3114" s="338"/>
      <c r="G3114" s="344">
        <v>1.05</v>
      </c>
      <c r="H3114" s="347">
        <f t="shared" si="202"/>
        <v>57.705883880400002</v>
      </c>
      <c r="I3114" s="368"/>
      <c r="J3114" s="348">
        <f t="shared" si="203"/>
        <v>18.057380796</v>
      </c>
      <c r="K3114" s="368"/>
      <c r="L3114" s="352">
        <f t="shared" si="204"/>
        <v>16.535820268799998</v>
      </c>
      <c r="M3114" s="368"/>
      <c r="N3114" s="349">
        <f t="shared" si="205"/>
        <v>12.2508560538</v>
      </c>
      <c r="O3114" s="368"/>
      <c r="P3114" s="350">
        <f t="shared" si="206"/>
        <v>187.620901524</v>
      </c>
      <c r="Q3114" s="368"/>
      <c r="R3114" s="351">
        <f t="shared" si="207"/>
        <v>99.774356346000005</v>
      </c>
      <c r="S3114" s="341"/>
      <c r="T3114" s="16"/>
      <c r="U3114" s="337"/>
      <c r="V3114" s="16"/>
    </row>
    <row r="3115" spans="4:22" ht="21">
      <c r="D3115" s="338"/>
      <c r="E3115" s="338"/>
      <c r="F3115" s="338"/>
      <c r="G3115" s="344">
        <v>1.06</v>
      </c>
      <c r="H3115" s="347">
        <f t="shared" si="202"/>
        <v>58.255463726880002</v>
      </c>
      <c r="I3115" s="368"/>
      <c r="J3115" s="348">
        <f t="shared" si="203"/>
        <v>18.229355851200001</v>
      </c>
      <c r="K3115" s="368"/>
      <c r="L3115" s="352">
        <f t="shared" si="204"/>
        <v>16.693304271359999</v>
      </c>
      <c r="M3115" s="368"/>
      <c r="N3115" s="349">
        <f t="shared" si="205"/>
        <v>12.36753087336</v>
      </c>
      <c r="O3115" s="368"/>
      <c r="P3115" s="350">
        <f t="shared" si="206"/>
        <v>189.4077672528</v>
      </c>
      <c r="Q3115" s="368"/>
      <c r="R3115" s="351">
        <f t="shared" si="207"/>
        <v>100.72458831120001</v>
      </c>
      <c r="S3115" s="341"/>
      <c r="T3115" s="16"/>
      <c r="U3115" s="337"/>
      <c r="V3115" s="16"/>
    </row>
    <row r="3116" spans="4:22" ht="21">
      <c r="D3116" s="338"/>
      <c r="E3116" s="338"/>
      <c r="F3116" s="338"/>
      <c r="G3116" s="344">
        <v>1.07</v>
      </c>
      <c r="H3116" s="347">
        <f t="shared" si="202"/>
        <v>58.805043573360003</v>
      </c>
      <c r="I3116" s="368"/>
      <c r="J3116" s="348">
        <f t="shared" si="203"/>
        <v>18.401330906400002</v>
      </c>
      <c r="K3116" s="368"/>
      <c r="L3116" s="352">
        <f t="shared" si="204"/>
        <v>16.850788273919999</v>
      </c>
      <c r="M3116" s="368"/>
      <c r="N3116" s="349">
        <f t="shared" si="205"/>
        <v>12.48420569292</v>
      </c>
      <c r="O3116" s="368"/>
      <c r="P3116" s="350">
        <f t="shared" si="206"/>
        <v>191.19463298160002</v>
      </c>
      <c r="Q3116" s="368"/>
      <c r="R3116" s="351">
        <f t="shared" si="207"/>
        <v>101.6748202764</v>
      </c>
      <c r="S3116" s="341"/>
      <c r="T3116" s="16"/>
      <c r="U3116" s="337"/>
      <c r="V3116" s="16"/>
    </row>
    <row r="3117" spans="4:22" ht="21">
      <c r="D3117" s="338"/>
      <c r="E3117" s="338"/>
      <c r="F3117" s="338"/>
      <c r="G3117" s="344">
        <v>1.08</v>
      </c>
      <c r="H3117" s="347">
        <f t="shared" si="202"/>
        <v>59.354623419840003</v>
      </c>
      <c r="I3117" s="368"/>
      <c r="J3117" s="348">
        <f t="shared" si="203"/>
        <v>18.573305961600003</v>
      </c>
      <c r="K3117" s="368"/>
      <c r="L3117" s="352">
        <f t="shared" si="204"/>
        <v>17.00827227648</v>
      </c>
      <c r="M3117" s="368"/>
      <c r="N3117" s="349">
        <f t="shared" si="205"/>
        <v>12.60088051248</v>
      </c>
      <c r="O3117" s="368"/>
      <c r="P3117" s="350">
        <f t="shared" si="206"/>
        <v>192.98149871040002</v>
      </c>
      <c r="Q3117" s="368"/>
      <c r="R3117" s="351">
        <f t="shared" si="207"/>
        <v>102.6250522416</v>
      </c>
      <c r="S3117" s="341"/>
      <c r="T3117" s="16"/>
      <c r="U3117" s="337"/>
      <c r="V3117" s="16"/>
    </row>
    <row r="3118" spans="4:22" ht="21">
      <c r="D3118" s="338"/>
      <c r="E3118" s="338"/>
      <c r="F3118" s="338"/>
      <c r="G3118" s="344">
        <v>1.0900000000000001</v>
      </c>
      <c r="H3118" s="347">
        <f t="shared" si="202"/>
        <v>59.904203266320003</v>
      </c>
      <c r="I3118" s="368"/>
      <c r="J3118" s="348">
        <f t="shared" si="203"/>
        <v>18.7452810168</v>
      </c>
      <c r="K3118" s="368"/>
      <c r="L3118" s="352">
        <f t="shared" si="204"/>
        <v>17.16575627904</v>
      </c>
      <c r="M3118" s="368"/>
      <c r="N3118" s="349">
        <f t="shared" si="205"/>
        <v>12.71755533204</v>
      </c>
      <c r="O3118" s="368"/>
      <c r="P3118" s="350">
        <f t="shared" si="206"/>
        <v>194.76836443920001</v>
      </c>
      <c r="Q3118" s="368"/>
      <c r="R3118" s="351">
        <f t="shared" si="207"/>
        <v>103.57528420680001</v>
      </c>
      <c r="S3118" s="341"/>
      <c r="T3118" s="16"/>
      <c r="U3118" s="337"/>
      <c r="V3118" s="16"/>
    </row>
    <row r="3119" spans="4:22" ht="21">
      <c r="D3119" s="338"/>
      <c r="E3119" s="338"/>
      <c r="F3119" s="338"/>
      <c r="G3119" s="344">
        <v>1.1000000000000001</v>
      </c>
      <c r="H3119" s="347">
        <f t="shared" si="202"/>
        <v>60.453783112800004</v>
      </c>
      <c r="I3119" s="368"/>
      <c r="J3119" s="348">
        <f t="shared" si="203"/>
        <v>18.917256072000001</v>
      </c>
      <c r="K3119" s="368"/>
      <c r="L3119" s="352">
        <f t="shared" si="204"/>
        <v>17.3232402816</v>
      </c>
      <c r="M3119" s="368"/>
      <c r="N3119" s="349">
        <f t="shared" si="205"/>
        <v>12.8342301516</v>
      </c>
      <c r="O3119" s="368"/>
      <c r="P3119" s="350">
        <f t="shared" si="206"/>
        <v>196.55523016800001</v>
      </c>
      <c r="Q3119" s="368"/>
      <c r="R3119" s="351">
        <f t="shared" si="207"/>
        <v>104.52551617200001</v>
      </c>
      <c r="S3119" s="341"/>
      <c r="T3119" s="16"/>
      <c r="U3119" s="337"/>
      <c r="V3119" s="16"/>
    </row>
    <row r="3120" spans="4:22">
      <c r="D3120" s="338"/>
      <c r="E3120" s="338"/>
      <c r="F3120" s="338"/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</row>
    <row r="3121" spans="4:22">
      <c r="D3121" s="338"/>
      <c r="E3121" s="338"/>
      <c r="F3121" s="338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</row>
    <row r="3122" spans="4:22">
      <c r="D3122" s="338"/>
      <c r="E3122" s="338"/>
      <c r="F3122" s="338"/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</row>
    <row r="3125" spans="4:22" ht="15" thickBot="1">
      <c r="D3125" s="16"/>
      <c r="E3125" s="16"/>
      <c r="F3125" s="16"/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229"/>
      <c r="U3125" s="16"/>
      <c r="V3125" s="16"/>
    </row>
    <row r="3126" spans="4:22">
      <c r="D3126" s="16"/>
      <c r="E3126" s="84"/>
      <c r="F3126" s="85"/>
      <c r="G3126" s="197"/>
      <c r="H3126" s="85"/>
      <c r="I3126" s="197"/>
      <c r="J3126" s="85"/>
      <c r="K3126" s="197"/>
      <c r="L3126" s="85"/>
      <c r="M3126" s="197"/>
      <c r="N3126" s="85"/>
      <c r="O3126" s="197"/>
      <c r="P3126" s="85"/>
      <c r="Q3126" s="197"/>
      <c r="R3126" s="85"/>
      <c r="S3126" s="85"/>
      <c r="T3126" s="85"/>
      <c r="U3126" s="106"/>
      <c r="V3126" s="16"/>
    </row>
    <row r="3127" spans="4:22" ht="15" thickBot="1">
      <c r="D3127" s="16"/>
      <c r="E3127" s="86"/>
      <c r="F3127" s="1"/>
      <c r="H3127" s="1"/>
      <c r="J3127" s="1"/>
      <c r="L3127" s="1"/>
      <c r="N3127" s="1"/>
      <c r="P3127" s="1"/>
      <c r="R3127" s="1"/>
      <c r="T3127" s="1"/>
      <c r="U3127" s="107"/>
      <c r="V3127" s="16"/>
    </row>
    <row r="3128" spans="4:22" ht="35.4" thickBot="1">
      <c r="D3128" s="16"/>
      <c r="E3128" s="86"/>
      <c r="F3128" s="1"/>
      <c r="H3128" s="393" t="s">
        <v>57</v>
      </c>
      <c r="I3128" s="394"/>
      <c r="J3128" s="394"/>
      <c r="K3128" s="394"/>
      <c r="L3128" s="394"/>
      <c r="M3128" s="394"/>
      <c r="N3128" s="394"/>
      <c r="O3128" s="394"/>
      <c r="P3128" s="394"/>
      <c r="Q3128" s="394"/>
      <c r="R3128" s="394"/>
      <c r="S3128" s="394"/>
      <c r="T3128" s="395"/>
      <c r="U3128" s="107"/>
      <c r="V3128" s="16"/>
    </row>
    <row r="3129" spans="4:22">
      <c r="D3129" s="16"/>
      <c r="E3129" s="86"/>
      <c r="F3129" s="1"/>
      <c r="H3129" s="1"/>
      <c r="J3129" s="1"/>
      <c r="L3129" s="1"/>
      <c r="N3129" s="1"/>
      <c r="P3129" s="1"/>
      <c r="R3129" s="1"/>
      <c r="T3129" s="1"/>
      <c r="U3129" s="107"/>
      <c r="V3129" s="16"/>
    </row>
    <row r="3130" spans="4:22">
      <c r="D3130" s="16"/>
      <c r="E3130" s="86"/>
      <c r="F3130" s="253" t="s">
        <v>10</v>
      </c>
      <c r="G3130" s="194"/>
      <c r="H3130" s="239" t="s">
        <v>3</v>
      </c>
      <c r="I3130" s="179"/>
      <c r="J3130" s="94" t="s">
        <v>11</v>
      </c>
      <c r="K3130" s="179"/>
      <c r="L3130" s="31" t="s">
        <v>12</v>
      </c>
      <c r="M3130" s="179"/>
      <c r="N3130" s="32" t="s">
        <v>13</v>
      </c>
      <c r="O3130" s="179"/>
      <c r="P3130" s="238" t="s">
        <v>14</v>
      </c>
      <c r="Q3130" s="179"/>
      <c r="R3130" s="99" t="s">
        <v>15</v>
      </c>
      <c r="S3130" s="29"/>
      <c r="T3130" s="56" t="s">
        <v>16</v>
      </c>
      <c r="U3130" s="107"/>
      <c r="V3130" s="16"/>
    </row>
    <row r="3131" spans="4:22">
      <c r="D3131" s="16"/>
      <c r="E3131" s="86"/>
      <c r="F3131" s="252">
        <v>45684</v>
      </c>
      <c r="G3131" s="244"/>
      <c r="H3131" s="297">
        <v>9051</v>
      </c>
      <c r="I3131" s="246"/>
      <c r="J3131" s="297">
        <v>2791</v>
      </c>
      <c r="K3131" s="246"/>
      <c r="L3131" s="297">
        <v>2616.5</v>
      </c>
      <c r="M3131" s="246"/>
      <c r="N3131" s="297">
        <v>1913</v>
      </c>
      <c r="O3131" s="246"/>
      <c r="P3131" s="297">
        <v>30000</v>
      </c>
      <c r="Q3131" s="246"/>
      <c r="R3131" s="297">
        <v>15505</v>
      </c>
      <c r="S3131" s="298"/>
      <c r="T3131" s="326">
        <v>5.8925000000000001</v>
      </c>
      <c r="U3131" s="107"/>
      <c r="V3131" s="16"/>
    </row>
    <row r="3132" spans="4:22">
      <c r="D3132" s="16"/>
      <c r="E3132" s="86"/>
      <c r="F3132" s="250">
        <f>F3131+1</f>
        <v>45685</v>
      </c>
      <c r="G3132" s="244"/>
      <c r="H3132" s="297">
        <v>8890.5</v>
      </c>
      <c r="I3132" s="246"/>
      <c r="J3132" s="297">
        <v>2746.5</v>
      </c>
      <c r="K3132" s="246"/>
      <c r="L3132" s="297">
        <v>2572</v>
      </c>
      <c r="M3132" s="246"/>
      <c r="N3132" s="297">
        <v>1897</v>
      </c>
      <c r="O3132" s="246"/>
      <c r="P3132" s="297">
        <v>29620</v>
      </c>
      <c r="Q3132" s="246"/>
      <c r="R3132" s="297">
        <v>15240</v>
      </c>
      <c r="S3132" s="246"/>
      <c r="T3132" s="325">
        <v>5.9272</v>
      </c>
      <c r="U3132" s="107"/>
      <c r="V3132" s="16"/>
    </row>
    <row r="3133" spans="4:22">
      <c r="D3133" s="16"/>
      <c r="E3133" s="86"/>
      <c r="F3133" s="250">
        <f>F3132+1</f>
        <v>45686</v>
      </c>
      <c r="G3133" s="244"/>
      <c r="H3133" s="248">
        <v>8881</v>
      </c>
      <c r="I3133" s="246"/>
      <c r="J3133" s="248">
        <v>2720.5</v>
      </c>
      <c r="K3133" s="246"/>
      <c r="L3133" s="248">
        <v>2590.5</v>
      </c>
      <c r="M3133" s="246"/>
      <c r="N3133" s="248">
        <v>1931.5</v>
      </c>
      <c r="O3133" s="246"/>
      <c r="P3133" s="248">
        <v>29775</v>
      </c>
      <c r="Q3133" s="246"/>
      <c r="R3133" s="248">
        <v>15230</v>
      </c>
      <c r="S3133" s="246"/>
      <c r="T3133" s="325">
        <v>5.8929999999999998</v>
      </c>
      <c r="U3133" s="107"/>
      <c r="V3133" s="16"/>
    </row>
    <row r="3134" spans="4:22">
      <c r="D3134" s="16"/>
      <c r="E3134" s="86"/>
      <c r="F3134" s="250">
        <f>F3133+1</f>
        <v>45687</v>
      </c>
      <c r="G3134" s="195"/>
      <c r="H3134" s="248">
        <v>8975</v>
      </c>
      <c r="I3134" s="246"/>
      <c r="J3134" s="248">
        <v>2756</v>
      </c>
      <c r="K3134" s="246"/>
      <c r="L3134" s="248">
        <v>2617</v>
      </c>
      <c r="M3134" s="246"/>
      <c r="N3134" s="248">
        <v>1935</v>
      </c>
      <c r="O3134" s="246"/>
      <c r="P3134" s="248">
        <v>30060</v>
      </c>
      <c r="Q3134" s="246"/>
      <c r="R3134" s="248">
        <v>15195</v>
      </c>
      <c r="S3134" s="246"/>
      <c r="T3134" s="325">
        <v>5.8596000000000004</v>
      </c>
      <c r="U3134" s="107"/>
      <c r="V3134" s="16"/>
    </row>
    <row r="3135" spans="4:22">
      <c r="D3135" s="16"/>
      <c r="E3135" s="86"/>
      <c r="F3135" s="251">
        <f>F3134+1</f>
        <v>45688</v>
      </c>
      <c r="G3135" s="195"/>
      <c r="H3135" s="297">
        <v>8949.5</v>
      </c>
      <c r="I3135" s="246"/>
      <c r="J3135" s="297">
        <v>2711</v>
      </c>
      <c r="K3135" s="246"/>
      <c r="L3135" s="297">
        <v>2598</v>
      </c>
      <c r="M3135" s="246"/>
      <c r="N3135" s="297">
        <v>1920</v>
      </c>
      <c r="O3135" s="246"/>
      <c r="P3135" s="297">
        <v>29885</v>
      </c>
      <c r="Q3135" s="246"/>
      <c r="R3135" s="297">
        <v>15040</v>
      </c>
      <c r="S3135" s="298"/>
      <c r="T3135" s="325">
        <v>5.9005999999999998</v>
      </c>
      <c r="U3135" s="107"/>
      <c r="V3135" s="16"/>
    </row>
    <row r="3136" spans="4:22">
      <c r="D3136" s="16"/>
      <c r="E3136" s="86"/>
      <c r="F3136" s="1"/>
      <c r="H3136" s="353"/>
      <c r="J3136" s="353"/>
      <c r="L3136" s="353"/>
      <c r="N3136" s="353"/>
      <c r="P3136" s="353"/>
      <c r="R3136" s="353"/>
      <c r="S3136" s="268"/>
      <c r="T3136" s="362"/>
      <c r="U3136" s="107"/>
      <c r="V3136" s="16"/>
    </row>
    <row r="3137" spans="4:22">
      <c r="D3137" s="16"/>
      <c r="E3137" s="86"/>
      <c r="F3137" s="236" t="s">
        <v>17</v>
      </c>
      <c r="G3137" s="263"/>
      <c r="H3137" s="331">
        <f>AVERAGE(H3131:H3135)</f>
        <v>8949.4</v>
      </c>
      <c r="I3137" s="332"/>
      <c r="J3137" s="331">
        <f>AVERAGE(J3131:J3135)</f>
        <v>2745</v>
      </c>
      <c r="K3137" s="332"/>
      <c r="L3137" s="331">
        <f>AVERAGE(L3131:L3135)</f>
        <v>2598.8000000000002</v>
      </c>
      <c r="M3137" s="332"/>
      <c r="N3137" s="331">
        <f>AVERAGE(N3131:N3135)</f>
        <v>1919.3</v>
      </c>
      <c r="O3137" s="332"/>
      <c r="P3137" s="331">
        <f>AVERAGE(P3131:P3135)</f>
        <v>29868</v>
      </c>
      <c r="Q3137" s="332"/>
      <c r="R3137" s="331">
        <f>AVERAGE(R3131:R3135)</f>
        <v>15242</v>
      </c>
      <c r="S3137" s="333"/>
      <c r="T3137" s="334">
        <f>AVERAGE(T3131:T3135)</f>
        <v>5.8945800000000004</v>
      </c>
      <c r="U3137" s="107"/>
      <c r="V3137" s="16"/>
    </row>
    <row r="3138" spans="4:22">
      <c r="D3138" s="16"/>
      <c r="E3138" s="86"/>
      <c r="F3138" s="21"/>
      <c r="G3138" s="194"/>
      <c r="H3138" s="354"/>
      <c r="I3138" s="214"/>
      <c r="J3138" s="354"/>
      <c r="K3138" s="214"/>
      <c r="L3138" s="354"/>
      <c r="M3138" s="214"/>
      <c r="N3138" s="354"/>
      <c r="O3138" s="214"/>
      <c r="P3138" s="354"/>
      <c r="Q3138" s="214"/>
      <c r="R3138" s="354"/>
      <c r="S3138" s="269"/>
      <c r="T3138" s="355"/>
      <c r="U3138" s="107"/>
      <c r="V3138" s="16"/>
    </row>
    <row r="3139" spans="4:22" ht="15.6">
      <c r="D3139" s="16"/>
      <c r="E3139" s="86"/>
      <c r="F3139" s="237" t="s">
        <v>18</v>
      </c>
      <c r="G3139" s="202"/>
      <c r="H3139" s="235">
        <f>H3137*T3137*0.001</f>
        <v>52.752954252000002</v>
      </c>
      <c r="I3139" s="216"/>
      <c r="J3139" s="235">
        <f>J3137*T3137*0.001</f>
        <v>16.180622100000001</v>
      </c>
      <c r="K3139" s="216"/>
      <c r="L3139" s="235">
        <f>L3137*T3137*0.001</f>
        <v>15.318834504000003</v>
      </c>
      <c r="M3139" s="216"/>
      <c r="N3139" s="235">
        <f>N3137*T3137*0.001</f>
        <v>11.313467394000002</v>
      </c>
      <c r="O3139" s="216"/>
      <c r="P3139" s="235">
        <f>P3137*T3137*0.001</f>
        <v>176.05931544000001</v>
      </c>
      <c r="Q3139" s="216"/>
      <c r="R3139" s="235">
        <f>R3137*T3137*0.001</f>
        <v>89.845188360000009</v>
      </c>
      <c r="S3139" s="269"/>
      <c r="T3139" s="363"/>
      <c r="U3139" s="107"/>
      <c r="V3139" s="16"/>
    </row>
    <row r="3140" spans="4:22">
      <c r="D3140" s="16"/>
      <c r="E3140" s="86"/>
      <c r="F3140" s="21"/>
      <c r="G3140" s="312"/>
      <c r="H3140" s="355"/>
      <c r="I3140" s="264"/>
      <c r="J3140" s="355"/>
      <c r="K3140" s="264"/>
      <c r="L3140" s="355"/>
      <c r="M3140" s="264"/>
      <c r="N3140" s="355"/>
      <c r="O3140" s="264"/>
      <c r="P3140" s="355"/>
      <c r="Q3140" s="264"/>
      <c r="R3140" s="355"/>
      <c r="S3140" s="269"/>
      <c r="T3140" s="364"/>
      <c r="U3140" s="107"/>
      <c r="V3140" s="16"/>
    </row>
    <row r="3141" spans="4:22">
      <c r="D3141" s="16"/>
      <c r="E3141" s="86"/>
      <c r="F3141" s="256" t="s">
        <v>19</v>
      </c>
      <c r="G3141" s="311"/>
      <c r="H3141" s="257">
        <f>H3075</f>
        <v>54.721858600000019</v>
      </c>
      <c r="I3141" s="265"/>
      <c r="J3141" s="257">
        <f>J3075</f>
        <v>17.158187120000008</v>
      </c>
      <c r="K3141" s="265"/>
      <c r="L3141" s="257">
        <f>L3075</f>
        <v>15.833054160000003</v>
      </c>
      <c r="M3141" s="265"/>
      <c r="N3141" s="257">
        <f>N3075</f>
        <v>11.610545640000002</v>
      </c>
      <c r="O3141" s="265"/>
      <c r="P3141" s="257">
        <f>P3075</f>
        <v>179.84290880000003</v>
      </c>
      <c r="Q3141" s="265"/>
      <c r="R3141" s="257">
        <f>R3075</f>
        <v>93.90166320000003</v>
      </c>
      <c r="S3141" s="361">
        <f>U3102</f>
        <v>0</v>
      </c>
      <c r="T3141" s="258">
        <f>T3073</f>
        <v>6.0124000000000013</v>
      </c>
      <c r="U3141" s="107"/>
      <c r="V3141" s="16"/>
    </row>
    <row r="3142" spans="4:22" ht="15" thickBot="1">
      <c r="D3142" s="16"/>
      <c r="E3142" s="86"/>
      <c r="F3142" s="21"/>
      <c r="G3142" s="194"/>
      <c r="H3142" s="355"/>
      <c r="I3142" s="264"/>
      <c r="J3142" s="355"/>
      <c r="K3142" s="264"/>
      <c r="L3142" s="355"/>
      <c r="M3142" s="264"/>
      <c r="N3142" s="355"/>
      <c r="O3142" s="264"/>
      <c r="P3142" s="355"/>
      <c r="Q3142" s="264"/>
      <c r="R3142" s="355"/>
      <c r="S3142" s="270"/>
      <c r="T3142" s="355"/>
      <c r="U3142" s="107"/>
      <c r="V3142" s="16"/>
    </row>
    <row r="3143" spans="4:22" ht="15" thickBot="1">
      <c r="D3143" s="16"/>
      <c r="E3143" s="86"/>
      <c r="F3143" s="259" t="s">
        <v>44</v>
      </c>
      <c r="G3143" s="194"/>
      <c r="H3143" s="356">
        <f>(H3075-H3077)/H3077</f>
        <v>-4.2964830226643758E-3</v>
      </c>
      <c r="I3143" s="321"/>
      <c r="J3143" s="356">
        <f>(J3075-J3077)/J3077</f>
        <v>-2.2862850635091397E-3</v>
      </c>
      <c r="K3143" s="321"/>
      <c r="L3143" s="356">
        <f>(L3075-L3077)/L3077</f>
        <v>5.3753970323273037E-3</v>
      </c>
      <c r="M3143" s="321"/>
      <c r="N3143" s="356">
        <f>(N3075-N3077)/N3077</f>
        <v>-4.8799146392267236E-3</v>
      </c>
      <c r="O3143" s="321"/>
      <c r="P3143" s="356">
        <f>(P3075-P3077)/P3077</f>
        <v>6.4713083997452294E-3</v>
      </c>
      <c r="Q3143" s="321"/>
      <c r="R3143" s="356">
        <f>(R3075-R3077)/R3077</f>
        <v>-1.1802731975701475E-2</v>
      </c>
      <c r="S3143" s="322"/>
      <c r="T3143" s="356">
        <f>(T3073-T3077)/T3077</f>
        <v>-9.208540146466276E-3</v>
      </c>
      <c r="U3143" s="107"/>
      <c r="V3143" s="16"/>
    </row>
    <row r="3144" spans="4:22" ht="15" thickBot="1">
      <c r="D3144" s="16"/>
      <c r="E3144" s="86"/>
      <c r="F3144" s="29"/>
      <c r="G3144" s="179"/>
      <c r="H3144" s="357"/>
      <c r="I3144" s="217"/>
      <c r="J3144" s="357"/>
      <c r="K3144" s="217"/>
      <c r="L3144" s="357"/>
      <c r="M3144" s="217"/>
      <c r="N3144" s="357"/>
      <c r="O3144" s="217"/>
      <c r="P3144" s="357"/>
      <c r="Q3144" s="217"/>
      <c r="R3144" s="357"/>
      <c r="S3144" s="271"/>
      <c r="T3144" s="357"/>
      <c r="U3144" s="107"/>
      <c r="V3144" s="16"/>
    </row>
    <row r="3145" spans="4:22" ht="15" thickBot="1">
      <c r="D3145" s="16"/>
      <c r="E3145" s="86"/>
      <c r="F3145" s="176" t="s">
        <v>26</v>
      </c>
      <c r="G3145" s="179"/>
      <c r="H3145" s="358">
        <f>(H3139-H3141)/H3141</f>
        <v>-3.5980217016971273E-2</v>
      </c>
      <c r="I3145" s="188"/>
      <c r="J3145" s="358">
        <f>(J3139-J3141)/J3141</f>
        <v>-5.6973677531499421E-2</v>
      </c>
      <c r="K3145" s="188"/>
      <c r="L3145" s="358">
        <f>(L3139-L3141)/L3141</f>
        <v>-3.2477603550368946E-2</v>
      </c>
      <c r="M3145" s="188"/>
      <c r="N3145" s="358">
        <f>(N3139-N3141)/N3141</f>
        <v>-2.5586932364015911E-2</v>
      </c>
      <c r="O3145" s="188"/>
      <c r="P3145" s="358">
        <f>(P3139-P3141)/P3141</f>
        <v>-2.1038323864121272E-2</v>
      </c>
      <c r="Q3145" s="188"/>
      <c r="R3145" s="358">
        <f>(R3139-R3141)/R3141</f>
        <v>-4.3199179884175043E-2</v>
      </c>
      <c r="S3145" s="272"/>
      <c r="T3145" s="358">
        <f>(T3137-T3141)/T3141</f>
        <v>-1.9596167919632909E-2</v>
      </c>
      <c r="U3145" s="107"/>
      <c r="V3145" s="16"/>
    </row>
    <row r="3146" spans="4:22" ht="15" thickBot="1">
      <c r="D3146" s="16"/>
      <c r="E3146" s="86"/>
      <c r="F3146" s="1"/>
      <c r="H3146" s="359"/>
      <c r="I3146" s="215"/>
      <c r="J3146" s="359"/>
      <c r="K3146" s="215"/>
      <c r="L3146" s="359"/>
      <c r="M3146" s="215"/>
      <c r="N3146" s="359"/>
      <c r="O3146" s="215"/>
      <c r="P3146" s="359"/>
      <c r="Q3146" s="215"/>
      <c r="R3146" s="359"/>
      <c r="S3146" s="271"/>
      <c r="T3146" s="359"/>
      <c r="U3146" s="107"/>
      <c r="V3146" s="16"/>
    </row>
    <row r="3147" spans="4:22" ht="21.6" thickBot="1">
      <c r="D3147" s="230"/>
      <c r="E3147" s="183"/>
      <c r="F3147" s="184" t="s">
        <v>40</v>
      </c>
      <c r="G3147" s="182"/>
      <c r="H3147" s="360">
        <f>H3139-H3141</f>
        <v>-1.9689043480000166</v>
      </c>
      <c r="I3147" s="306"/>
      <c r="J3147" s="360">
        <f>J3139-J3141</f>
        <v>-0.97756502000000722</v>
      </c>
      <c r="K3147" s="306"/>
      <c r="L3147" s="360">
        <f>L3139-L3141</f>
        <v>-0.51421965599999986</v>
      </c>
      <c r="M3147" s="306"/>
      <c r="N3147" s="360">
        <f>N3139-N3141</f>
        <v>-0.29707824599999988</v>
      </c>
      <c r="O3147" s="306"/>
      <c r="P3147" s="360">
        <f>P3139-P3141</f>
        <v>-3.783593360000026</v>
      </c>
      <c r="Q3147" s="306"/>
      <c r="R3147" s="360">
        <f>R3139-R3141</f>
        <v>-4.0564748400000212</v>
      </c>
      <c r="S3147" s="307"/>
      <c r="T3147" s="360">
        <f>T3137-T3141</f>
        <v>-0.11782000000000092</v>
      </c>
      <c r="U3147" s="186"/>
      <c r="V3147" s="230"/>
    </row>
    <row r="3148" spans="4:22">
      <c r="D3148" s="16"/>
      <c r="E3148" s="86"/>
      <c r="F3148" s="179"/>
      <c r="H3148" s="180"/>
      <c r="I3148" s="180"/>
      <c r="J3148" s="180"/>
      <c r="K3148" s="180"/>
      <c r="L3148" s="180"/>
      <c r="M3148" s="180"/>
      <c r="N3148" s="180"/>
      <c r="O3148" s="180"/>
      <c r="P3148" s="180"/>
      <c r="Q3148" s="180"/>
      <c r="R3148" s="180"/>
      <c r="S3148" s="274"/>
      <c r="T3148" s="180"/>
      <c r="U3148" s="107"/>
      <c r="V3148" s="16"/>
    </row>
    <row r="3149" spans="4:22">
      <c r="D3149" s="16"/>
      <c r="E3149" s="86"/>
      <c r="F3149" s="29"/>
      <c r="H3149" s="323"/>
      <c r="I3149" s="180"/>
      <c r="J3149" s="159"/>
      <c r="K3149" s="180"/>
      <c r="L3149" s="159"/>
      <c r="M3149" s="180"/>
      <c r="N3149" s="159"/>
      <c r="O3149" s="180">
        <f>L3149+N3149</f>
        <v>0</v>
      </c>
      <c r="P3149" s="159"/>
      <c r="Q3149" s="180"/>
      <c r="R3149" s="159"/>
      <c r="S3149" s="159"/>
      <c r="T3149" s="159"/>
      <c r="U3149" s="107"/>
      <c r="V3149" s="16"/>
    </row>
    <row r="3150" spans="4:22" ht="18">
      <c r="D3150" s="16"/>
      <c r="E3150" s="134"/>
      <c r="F3150" s="275" t="s">
        <v>36</v>
      </c>
      <c r="G3150" s="276"/>
      <c r="H3150" s="384">
        <f>AVERAGE(H2877:H2879,H2939:H2943,H3003:H3007,H3067:H3071,H3131:H3135)</f>
        <v>8977.568181818182</v>
      </c>
      <c r="I3150" s="384"/>
      <c r="J3150" s="384">
        <f>AVERAGE(J2877:J2879,J2939:J2943,J3003:J3007,J3067:J3071,J3131:J3135)</f>
        <v>2825.159090909091</v>
      </c>
      <c r="K3150" s="384"/>
      <c r="L3150" s="384">
        <f>AVERAGE(L2877:L2879,L2939:L2943,L3003:L3007,L3067:L3071,L3131:L3135)</f>
        <v>2574.9545454545455</v>
      </c>
      <c r="M3150" s="384" t="e">
        <f>AVERAGE(O3095:O3099,M3131:M3135)</f>
        <v>#DIV/0!</v>
      </c>
      <c r="N3150" s="384">
        <f>AVERAGE(N2877:N2879,N2939:N2943,N3003:N3007,N3067:N3071,N3131:N3135)</f>
        <v>1921.7954545454545</v>
      </c>
      <c r="O3150" s="384" t="e">
        <f>AVERAGE(O3068:O3071,O3131:O3136)</f>
        <v>#DIV/0!</v>
      </c>
      <c r="P3150" s="384">
        <f>AVERAGE(P2877:P2879,P2939:P2943,P3003:P3007,P3067:P3071,P3131:P3135)</f>
        <v>29618.18181818182</v>
      </c>
      <c r="Q3150" s="384" t="e">
        <f>AVERAGE(S3095:S3099,Q3131:Q3135)</f>
        <v>#DIV/0!</v>
      </c>
      <c r="R3150" s="384">
        <f>AVERAGE(R2877:R2879,R2939:R2943,R3003:R3007,R3067:R3071,R3131:R3135)</f>
        <v>15378.636363636364</v>
      </c>
      <c r="S3150" s="387" t="e">
        <f>AVERAGE(U3095:U3099,S3131:S3135)</f>
        <v>#DIV/0!</v>
      </c>
      <c r="T3150" s="386">
        <f>AVERAGE(T2877:T2879,T2939:T2943,T3003:T3007,T3067:T3071,T3131:T3135)</f>
        <v>6.0382363636363641</v>
      </c>
      <c r="U3150" s="135"/>
      <c r="V3150" s="16"/>
    </row>
    <row r="3151" spans="4:22">
      <c r="D3151" s="16"/>
      <c r="E3151" s="1"/>
      <c r="F3151" s="1"/>
      <c r="H3151" s="329"/>
      <c r="I3151" s="139"/>
      <c r="J3151" s="329"/>
      <c r="K3151" s="139"/>
      <c r="L3151" s="329"/>
      <c r="M3151" s="139"/>
      <c r="N3151" s="329"/>
      <c r="O3151" s="139"/>
      <c r="P3151" s="329"/>
      <c r="Q3151" s="139"/>
      <c r="R3151" s="329"/>
      <c r="S3151" s="329"/>
      <c r="T3151" s="329"/>
      <c r="U3151" s="1"/>
      <c r="V3151" s="16"/>
    </row>
    <row r="3152" spans="4:22" ht="15" thickBot="1">
      <c r="D3152" s="16"/>
      <c r="T3152" s="174"/>
      <c r="V3152" s="16"/>
    </row>
    <row r="3153" spans="4:22" ht="15" thickBot="1">
      <c r="D3153" s="16"/>
      <c r="F3153" s="280" t="s">
        <v>42</v>
      </c>
      <c r="G3153" s="281"/>
      <c r="H3153" s="281" t="s">
        <v>3</v>
      </c>
      <c r="I3153" s="281"/>
      <c r="J3153" s="281" t="s">
        <v>11</v>
      </c>
      <c r="K3153" s="281"/>
      <c r="L3153" s="281" t="s">
        <v>12</v>
      </c>
      <c r="M3153" s="281"/>
      <c r="N3153" s="281" t="s">
        <v>13</v>
      </c>
      <c r="O3153" s="281"/>
      <c r="P3153" s="281" t="s">
        <v>14</v>
      </c>
      <c r="Q3153" s="281"/>
      <c r="R3153" s="281" t="s">
        <v>15</v>
      </c>
      <c r="S3153" s="281"/>
      <c r="T3153" s="282" t="s">
        <v>16</v>
      </c>
      <c r="V3153" s="16"/>
    </row>
    <row r="3154" spans="4:22">
      <c r="D3154" s="16"/>
      <c r="E3154" s="1"/>
      <c r="F3154" s="283" t="s">
        <v>19</v>
      </c>
      <c r="G3154" s="284"/>
      <c r="H3154" s="285">
        <f t="shared" ref="H3154:T3154" si="208">H3141</f>
        <v>54.721858600000019</v>
      </c>
      <c r="I3154" s="285">
        <f t="shared" si="208"/>
        <v>0</v>
      </c>
      <c r="J3154" s="285">
        <f t="shared" si="208"/>
        <v>17.158187120000008</v>
      </c>
      <c r="K3154" s="285">
        <f t="shared" si="208"/>
        <v>0</v>
      </c>
      <c r="L3154" s="285">
        <f t="shared" si="208"/>
        <v>15.833054160000003</v>
      </c>
      <c r="M3154" s="285">
        <f t="shared" si="208"/>
        <v>0</v>
      </c>
      <c r="N3154" s="285">
        <f t="shared" si="208"/>
        <v>11.610545640000002</v>
      </c>
      <c r="O3154" s="285">
        <f t="shared" si="208"/>
        <v>0</v>
      </c>
      <c r="P3154" s="285">
        <f t="shared" si="208"/>
        <v>179.84290880000003</v>
      </c>
      <c r="Q3154" s="285">
        <f t="shared" si="208"/>
        <v>0</v>
      </c>
      <c r="R3154" s="285">
        <f t="shared" si="208"/>
        <v>93.90166320000003</v>
      </c>
      <c r="S3154" s="285">
        <f t="shared" si="208"/>
        <v>0</v>
      </c>
      <c r="T3154" s="310">
        <f t="shared" si="208"/>
        <v>6.0124000000000013</v>
      </c>
      <c r="U3154" s="1"/>
      <c r="V3154" s="16"/>
    </row>
    <row r="3155" spans="4:22" ht="15.6">
      <c r="D3155" s="16"/>
      <c r="E3155" s="1"/>
      <c r="F3155" s="288" t="s">
        <v>41</v>
      </c>
      <c r="G3155" s="289"/>
      <c r="H3155" s="290">
        <f>H3139</f>
        <v>52.752954252000002</v>
      </c>
      <c r="I3155" s="290">
        <f t="shared" ref="I3155:S3155" si="209">I3139</f>
        <v>0</v>
      </c>
      <c r="J3155" s="290">
        <f t="shared" si="209"/>
        <v>16.180622100000001</v>
      </c>
      <c r="K3155" s="290">
        <f t="shared" si="209"/>
        <v>0</v>
      </c>
      <c r="L3155" s="290">
        <f t="shared" si="209"/>
        <v>15.318834504000003</v>
      </c>
      <c r="M3155" s="290">
        <f t="shared" si="209"/>
        <v>0</v>
      </c>
      <c r="N3155" s="290">
        <f t="shared" si="209"/>
        <v>11.313467394000002</v>
      </c>
      <c r="O3155" s="290">
        <f t="shared" si="209"/>
        <v>0</v>
      </c>
      <c r="P3155" s="290">
        <f t="shared" si="209"/>
        <v>176.05931544000001</v>
      </c>
      <c r="Q3155" s="290">
        <f t="shared" si="209"/>
        <v>0</v>
      </c>
      <c r="R3155" s="290">
        <f t="shared" si="209"/>
        <v>89.845188360000009</v>
      </c>
      <c r="S3155" s="290">
        <f t="shared" si="209"/>
        <v>0</v>
      </c>
      <c r="T3155" s="309">
        <f>T3137</f>
        <v>5.8945800000000004</v>
      </c>
      <c r="U3155" s="1"/>
      <c r="V3155" s="16"/>
    </row>
    <row r="3156" spans="4:22" ht="21">
      <c r="D3156" s="16"/>
      <c r="F3156" s="201" t="s">
        <v>45</v>
      </c>
      <c r="G3156" s="201"/>
      <c r="H3156" s="385">
        <f>H3155-H3154</f>
        <v>-1.9689043480000166</v>
      </c>
      <c r="I3156" s="187"/>
      <c r="J3156" s="385">
        <f>J3155-J3154</f>
        <v>-0.97756502000000722</v>
      </c>
      <c r="K3156" s="385"/>
      <c r="L3156" s="385">
        <f>L3155-L3154</f>
        <v>-0.51421965599999986</v>
      </c>
      <c r="M3156" s="385"/>
      <c r="N3156" s="385">
        <f>N3155-N3154</f>
        <v>-0.29707824599999988</v>
      </c>
      <c r="O3156" s="385"/>
      <c r="P3156" s="385">
        <f>P3155-P3154</f>
        <v>-3.783593360000026</v>
      </c>
      <c r="Q3156" s="385"/>
      <c r="R3156" s="385">
        <f>R3155-R3154</f>
        <v>-4.0564748400000212</v>
      </c>
      <c r="S3156" s="385"/>
      <c r="T3156" s="385">
        <f>T3155-T3154</f>
        <v>-0.11782000000000092</v>
      </c>
      <c r="V3156" s="16"/>
    </row>
    <row r="3157" spans="4:22" ht="21">
      <c r="D3157" s="16"/>
      <c r="F3157" s="201"/>
      <c r="G3157" s="201"/>
      <c r="H3157" s="187"/>
      <c r="I3157" s="187"/>
      <c r="J3157" s="187"/>
      <c r="K3157" s="187"/>
      <c r="L3157" s="187"/>
      <c r="M3157" s="187"/>
      <c r="N3157" s="187"/>
      <c r="O3157" s="187"/>
      <c r="P3157" s="187"/>
      <c r="Q3157" s="187"/>
      <c r="R3157" s="187"/>
      <c r="S3157" s="187"/>
      <c r="T3157" s="187"/>
      <c r="V3157" s="16"/>
    </row>
    <row r="3158" spans="4:22">
      <c r="D3158" s="16"/>
      <c r="E3158" s="16"/>
      <c r="F3158" s="231"/>
      <c r="G3158" s="231"/>
      <c r="H3158" s="231"/>
      <c r="I3158" s="231"/>
      <c r="J3158" s="231"/>
      <c r="K3158" s="231"/>
      <c r="L3158" s="231"/>
      <c r="M3158" s="231"/>
      <c r="N3158" s="231"/>
      <c r="O3158" s="231"/>
      <c r="P3158" s="231"/>
      <c r="Q3158" s="231"/>
      <c r="R3158" s="231"/>
      <c r="S3158" s="231"/>
      <c r="T3158" s="232"/>
      <c r="U3158" s="16"/>
      <c r="V3158" s="16"/>
    </row>
    <row r="3159" spans="4:22">
      <c r="D3159" s="335"/>
      <c r="E3159" s="335"/>
      <c r="F3159" s="339"/>
      <c r="G3159" s="339"/>
      <c r="H3159" s="339"/>
      <c r="I3159" s="339"/>
      <c r="J3159" s="339"/>
      <c r="K3159" s="339"/>
      <c r="L3159" s="339"/>
      <c r="M3159" s="339"/>
      <c r="N3159" s="339"/>
      <c r="O3159" s="339"/>
      <c r="P3159" s="339"/>
      <c r="Q3159" s="339"/>
      <c r="R3159" s="339"/>
      <c r="S3159" s="339"/>
      <c r="T3159" s="340"/>
      <c r="U3159" s="335"/>
      <c r="V3159" s="335"/>
    </row>
    <row r="3160" spans="4:22">
      <c r="D3160" s="335"/>
      <c r="E3160" s="335"/>
      <c r="F3160" s="335"/>
      <c r="G3160" s="512" t="s">
        <v>48</v>
      </c>
      <c r="H3160" s="512"/>
      <c r="I3160" s="512"/>
      <c r="J3160" s="512"/>
      <c r="K3160" s="512"/>
      <c r="L3160" s="512"/>
      <c r="M3160" s="512"/>
      <c r="N3160" s="512"/>
      <c r="O3160" s="512"/>
      <c r="P3160" s="512"/>
      <c r="Q3160" s="512"/>
      <c r="R3160" s="512"/>
      <c r="S3160" s="335"/>
      <c r="T3160" s="335"/>
      <c r="U3160" s="335"/>
      <c r="V3160" s="335"/>
    </row>
    <row r="3161" spans="4:22">
      <c r="D3161" s="335"/>
      <c r="E3161" s="335"/>
      <c r="F3161" s="335"/>
      <c r="G3161" s="512"/>
      <c r="H3161" s="512"/>
      <c r="I3161" s="512"/>
      <c r="J3161" s="512"/>
      <c r="K3161" s="512"/>
      <c r="L3161" s="512"/>
      <c r="M3161" s="512"/>
      <c r="N3161" s="512"/>
      <c r="O3161" s="512"/>
      <c r="P3161" s="512"/>
      <c r="Q3161" s="512"/>
      <c r="R3161" s="512"/>
      <c r="S3161" s="335"/>
      <c r="T3161" s="335"/>
      <c r="U3161" s="335"/>
      <c r="V3161" s="335"/>
    </row>
    <row r="3162" spans="4:22" ht="23.4">
      <c r="D3162" s="338"/>
      <c r="E3162" s="338"/>
      <c r="F3162" s="338"/>
      <c r="G3162" s="343" t="s">
        <v>46</v>
      </c>
      <c r="H3162" s="375" t="s">
        <v>3</v>
      </c>
      <c r="I3162" s="376"/>
      <c r="J3162" s="377" t="s">
        <v>11</v>
      </c>
      <c r="K3162" s="376"/>
      <c r="L3162" s="378" t="s">
        <v>12</v>
      </c>
      <c r="M3162" s="376"/>
      <c r="N3162" s="379" t="s">
        <v>13</v>
      </c>
      <c r="O3162" s="376"/>
      <c r="P3162" s="374" t="s">
        <v>14</v>
      </c>
      <c r="Q3162" s="376"/>
      <c r="R3162" s="380" t="s">
        <v>15</v>
      </c>
      <c r="S3162" s="367"/>
      <c r="T3162" s="16"/>
      <c r="U3162" s="336"/>
      <c r="V3162" s="16"/>
    </row>
    <row r="3163" spans="4:22" ht="21">
      <c r="D3163" s="338"/>
      <c r="E3163" s="338"/>
      <c r="F3163" s="338"/>
      <c r="G3163" s="344">
        <v>0.9</v>
      </c>
      <c r="H3163" s="347">
        <f>$H$3141*G3163</f>
        <v>49.249672740000015</v>
      </c>
      <c r="I3163" s="368"/>
      <c r="J3163" s="348">
        <f>$J$3141*G3163</f>
        <v>15.442368408000007</v>
      </c>
      <c r="K3163" s="368"/>
      <c r="L3163" s="352">
        <f>$L$3141*G3163</f>
        <v>14.249748744000003</v>
      </c>
      <c r="M3163" s="368"/>
      <c r="N3163" s="349">
        <f>$N$3141*G3163</f>
        <v>10.449491076000001</v>
      </c>
      <c r="O3163" s="368"/>
      <c r="P3163" s="350">
        <f>$P$3141*G3163</f>
        <v>161.85861792000003</v>
      </c>
      <c r="Q3163" s="368"/>
      <c r="R3163" s="351">
        <f>$R$3141*G3163</f>
        <v>84.511496880000024</v>
      </c>
      <c r="S3163" s="341"/>
      <c r="T3163" s="16"/>
      <c r="U3163" s="337"/>
      <c r="V3163" s="16"/>
    </row>
    <row r="3164" spans="4:22" ht="21">
      <c r="D3164" s="338"/>
      <c r="E3164" s="338"/>
      <c r="F3164" s="338"/>
      <c r="G3164" s="344">
        <v>0.91</v>
      </c>
      <c r="H3164" s="347">
        <f t="shared" ref="H3164:H3183" si="210">$H$3141*G3164</f>
        <v>49.796891326000022</v>
      </c>
      <c r="I3164" s="368"/>
      <c r="J3164" s="348">
        <f t="shared" ref="J3164:J3183" si="211">$J$3141*G3164</f>
        <v>15.613950279200008</v>
      </c>
      <c r="K3164" s="368"/>
      <c r="L3164" s="352">
        <f t="shared" ref="L3164:L3183" si="212">$L$3141*G3164</f>
        <v>14.408079285600003</v>
      </c>
      <c r="M3164" s="368"/>
      <c r="N3164" s="349">
        <f t="shared" ref="N3164:N3183" si="213">$N$3141*G3164</f>
        <v>10.565596532400003</v>
      </c>
      <c r="O3164" s="368"/>
      <c r="P3164" s="350">
        <f t="shared" ref="P3164:P3183" si="214">$P$3141*G3164</f>
        <v>163.65704700800003</v>
      </c>
      <c r="Q3164" s="368"/>
      <c r="R3164" s="351">
        <f t="shared" ref="R3164:R3183" si="215">$R$3141*G3164</f>
        <v>85.450513512000029</v>
      </c>
      <c r="S3164" s="341"/>
      <c r="T3164" s="16"/>
      <c r="U3164" s="337"/>
      <c r="V3164" s="16"/>
    </row>
    <row r="3165" spans="4:22" ht="21">
      <c r="D3165" s="338"/>
      <c r="E3165" s="338"/>
      <c r="F3165" s="338"/>
      <c r="G3165" s="344">
        <v>0.92</v>
      </c>
      <c r="H3165" s="347">
        <f t="shared" si="210"/>
        <v>50.344109912000022</v>
      </c>
      <c r="I3165" s="368"/>
      <c r="J3165" s="348">
        <f t="shared" si="211"/>
        <v>15.785532150400009</v>
      </c>
      <c r="K3165" s="368"/>
      <c r="L3165" s="352">
        <f t="shared" si="212"/>
        <v>14.566409827200003</v>
      </c>
      <c r="M3165" s="368"/>
      <c r="N3165" s="349">
        <f t="shared" si="213"/>
        <v>10.681701988800002</v>
      </c>
      <c r="O3165" s="368"/>
      <c r="P3165" s="350">
        <f t="shared" si="214"/>
        <v>165.45547609600004</v>
      </c>
      <c r="Q3165" s="368"/>
      <c r="R3165" s="351">
        <f t="shared" si="215"/>
        <v>86.389530144000034</v>
      </c>
      <c r="S3165" s="341"/>
      <c r="T3165" s="16"/>
      <c r="U3165" s="337"/>
      <c r="V3165" s="16"/>
    </row>
    <row r="3166" spans="4:22" ht="21">
      <c r="D3166" s="338"/>
      <c r="E3166" s="338"/>
      <c r="F3166" s="338"/>
      <c r="G3166" s="344">
        <v>0.93</v>
      </c>
      <c r="H3166" s="347">
        <f t="shared" si="210"/>
        <v>50.891328498000021</v>
      </c>
      <c r="I3166" s="368"/>
      <c r="J3166" s="348">
        <f t="shared" si="211"/>
        <v>15.957114021600008</v>
      </c>
      <c r="K3166" s="368"/>
      <c r="L3166" s="352">
        <f t="shared" si="212"/>
        <v>14.724740368800004</v>
      </c>
      <c r="M3166" s="368"/>
      <c r="N3166" s="349">
        <f t="shared" si="213"/>
        <v>10.797807445200002</v>
      </c>
      <c r="O3166" s="368"/>
      <c r="P3166" s="350">
        <f t="shared" si="214"/>
        <v>167.25390518400005</v>
      </c>
      <c r="Q3166" s="368"/>
      <c r="R3166" s="351">
        <f t="shared" si="215"/>
        <v>87.328546776000039</v>
      </c>
      <c r="S3166" s="341"/>
      <c r="T3166" s="16"/>
      <c r="U3166" s="337"/>
      <c r="V3166" s="16"/>
    </row>
    <row r="3167" spans="4:22" ht="21">
      <c r="D3167" s="338"/>
      <c r="E3167" s="338"/>
      <c r="F3167" s="338"/>
      <c r="G3167" s="344">
        <v>0.94</v>
      </c>
      <c r="H3167" s="347">
        <f t="shared" si="210"/>
        <v>51.438547084000014</v>
      </c>
      <c r="I3167" s="368"/>
      <c r="J3167" s="348">
        <f t="shared" si="211"/>
        <v>16.128695892800007</v>
      </c>
      <c r="K3167" s="368"/>
      <c r="L3167" s="352">
        <f t="shared" si="212"/>
        <v>14.883070910400003</v>
      </c>
      <c r="M3167" s="368"/>
      <c r="N3167" s="349">
        <f t="shared" si="213"/>
        <v>10.913912901600002</v>
      </c>
      <c r="O3167" s="368"/>
      <c r="P3167" s="350">
        <f t="shared" si="214"/>
        <v>169.05233427200002</v>
      </c>
      <c r="Q3167" s="368"/>
      <c r="R3167" s="351">
        <f t="shared" si="215"/>
        <v>88.267563408000029</v>
      </c>
      <c r="S3167" s="341"/>
      <c r="T3167" s="16"/>
      <c r="U3167" s="337"/>
      <c r="V3167" s="16"/>
    </row>
    <row r="3168" spans="4:22" ht="21">
      <c r="D3168" s="338"/>
      <c r="E3168" s="338"/>
      <c r="F3168" s="338"/>
      <c r="G3168" s="344">
        <v>0.95</v>
      </c>
      <c r="H3168" s="347">
        <f t="shared" si="210"/>
        <v>51.985765670000013</v>
      </c>
      <c r="I3168" s="368"/>
      <c r="J3168" s="348">
        <f t="shared" si="211"/>
        <v>16.300277764000008</v>
      </c>
      <c r="K3168" s="368"/>
      <c r="L3168" s="352">
        <f t="shared" si="212"/>
        <v>15.041401452000002</v>
      </c>
      <c r="M3168" s="368"/>
      <c r="N3168" s="349">
        <f t="shared" si="213"/>
        <v>11.030018358000001</v>
      </c>
      <c r="O3168" s="368"/>
      <c r="P3168" s="350">
        <f t="shared" si="214"/>
        <v>170.85076336000003</v>
      </c>
      <c r="Q3168" s="368"/>
      <c r="R3168" s="351">
        <f t="shared" si="215"/>
        <v>89.20658004000002</v>
      </c>
      <c r="S3168" s="341"/>
      <c r="T3168" s="16"/>
      <c r="U3168" s="337"/>
      <c r="V3168" s="16"/>
    </row>
    <row r="3169" spans="4:22" ht="21">
      <c r="D3169" s="338"/>
      <c r="E3169" s="338"/>
      <c r="F3169" s="338"/>
      <c r="G3169" s="344">
        <v>0.96</v>
      </c>
      <c r="H3169" s="347">
        <f t="shared" si="210"/>
        <v>52.532984256000013</v>
      </c>
      <c r="I3169" s="368"/>
      <c r="J3169" s="348">
        <f t="shared" si="211"/>
        <v>16.471859635200008</v>
      </c>
      <c r="K3169" s="368"/>
      <c r="L3169" s="352">
        <f t="shared" si="212"/>
        <v>15.199731993600002</v>
      </c>
      <c r="M3169" s="368"/>
      <c r="N3169" s="349">
        <f t="shared" si="213"/>
        <v>11.146123814400001</v>
      </c>
      <c r="O3169" s="368"/>
      <c r="P3169" s="350">
        <f t="shared" si="214"/>
        <v>172.64919244800004</v>
      </c>
      <c r="Q3169" s="368"/>
      <c r="R3169" s="351">
        <f t="shared" si="215"/>
        <v>90.145596672000025</v>
      </c>
      <c r="S3169" s="341"/>
      <c r="T3169" s="16"/>
      <c r="U3169" s="337"/>
      <c r="V3169" s="16"/>
    </row>
    <row r="3170" spans="4:22" ht="21">
      <c r="D3170" s="338"/>
      <c r="E3170" s="338"/>
      <c r="F3170" s="338"/>
      <c r="G3170" s="344">
        <v>0.97</v>
      </c>
      <c r="H3170" s="347">
        <f t="shared" si="210"/>
        <v>53.08020284200002</v>
      </c>
      <c r="I3170" s="368"/>
      <c r="J3170" s="348">
        <f t="shared" si="211"/>
        <v>16.643441506400006</v>
      </c>
      <c r="K3170" s="368"/>
      <c r="L3170" s="352">
        <f t="shared" si="212"/>
        <v>15.358062535200002</v>
      </c>
      <c r="M3170" s="368"/>
      <c r="N3170" s="349">
        <f t="shared" si="213"/>
        <v>11.262229270800001</v>
      </c>
      <c r="O3170" s="368"/>
      <c r="P3170" s="350">
        <f t="shared" si="214"/>
        <v>174.44762153600001</v>
      </c>
      <c r="Q3170" s="368"/>
      <c r="R3170" s="351">
        <f t="shared" si="215"/>
        <v>91.08461330400003</v>
      </c>
      <c r="S3170" s="341"/>
      <c r="T3170" s="16"/>
      <c r="U3170" s="337"/>
      <c r="V3170" s="16"/>
    </row>
    <row r="3171" spans="4:22" ht="21">
      <c r="D3171" s="338"/>
      <c r="E3171" s="338"/>
      <c r="F3171" s="338"/>
      <c r="G3171" s="344">
        <v>0.98</v>
      </c>
      <c r="H3171" s="347">
        <f t="shared" si="210"/>
        <v>53.627421428000019</v>
      </c>
      <c r="I3171" s="368"/>
      <c r="J3171" s="348">
        <f t="shared" si="211"/>
        <v>16.815023377600006</v>
      </c>
      <c r="K3171" s="368"/>
      <c r="L3171" s="352">
        <f t="shared" si="212"/>
        <v>15.516393076800004</v>
      </c>
      <c r="M3171" s="368"/>
      <c r="N3171" s="349">
        <f t="shared" si="213"/>
        <v>11.378334727200002</v>
      </c>
      <c r="O3171" s="368"/>
      <c r="P3171" s="350">
        <f t="shared" si="214"/>
        <v>176.24605062400002</v>
      </c>
      <c r="Q3171" s="368"/>
      <c r="R3171" s="351">
        <f t="shared" si="215"/>
        <v>92.023629936000034</v>
      </c>
      <c r="S3171" s="341"/>
      <c r="T3171" s="16"/>
      <c r="U3171" s="337"/>
      <c r="V3171" s="16"/>
    </row>
    <row r="3172" spans="4:22" ht="21">
      <c r="D3172" s="338"/>
      <c r="E3172" s="338"/>
      <c r="F3172" s="338"/>
      <c r="G3172" s="344">
        <v>0.99</v>
      </c>
      <c r="H3172" s="347">
        <f t="shared" si="210"/>
        <v>54.174640014000019</v>
      </c>
      <c r="I3172" s="368"/>
      <c r="J3172" s="348">
        <f t="shared" si="211"/>
        <v>16.986605248800007</v>
      </c>
      <c r="K3172" s="368"/>
      <c r="L3172" s="352">
        <f t="shared" si="212"/>
        <v>15.674723618400003</v>
      </c>
      <c r="M3172" s="368"/>
      <c r="N3172" s="349">
        <f t="shared" si="213"/>
        <v>11.494440183600002</v>
      </c>
      <c r="O3172" s="368"/>
      <c r="P3172" s="350">
        <f t="shared" si="214"/>
        <v>178.04447971200003</v>
      </c>
      <c r="Q3172" s="368"/>
      <c r="R3172" s="351">
        <f t="shared" si="215"/>
        <v>92.962646568000025</v>
      </c>
      <c r="S3172" s="341"/>
      <c r="T3172" s="16"/>
      <c r="U3172" s="337"/>
      <c r="V3172" s="16"/>
    </row>
    <row r="3173" spans="4:22" ht="28.8">
      <c r="D3173" s="338"/>
      <c r="E3173" s="338"/>
      <c r="F3173" s="338"/>
      <c r="G3173" s="390">
        <v>1</v>
      </c>
      <c r="H3173" s="396">
        <f t="shared" si="210"/>
        <v>54.721858600000019</v>
      </c>
      <c r="I3173" s="397"/>
      <c r="J3173" s="398">
        <f t="shared" si="211"/>
        <v>17.158187120000008</v>
      </c>
      <c r="K3173" s="397"/>
      <c r="L3173" s="399">
        <f t="shared" si="212"/>
        <v>15.833054160000003</v>
      </c>
      <c r="M3173" s="397"/>
      <c r="N3173" s="400">
        <f t="shared" si="213"/>
        <v>11.610545640000002</v>
      </c>
      <c r="O3173" s="397"/>
      <c r="P3173" s="401">
        <f t="shared" si="214"/>
        <v>179.84290880000003</v>
      </c>
      <c r="Q3173" s="397"/>
      <c r="R3173" s="402">
        <f t="shared" si="215"/>
        <v>93.90166320000003</v>
      </c>
      <c r="S3173" s="341"/>
      <c r="T3173" s="16"/>
      <c r="U3173" s="337"/>
      <c r="V3173" s="16"/>
    </row>
    <row r="3174" spans="4:22" ht="21">
      <c r="D3174" s="338"/>
      <c r="E3174" s="338"/>
      <c r="F3174" s="338"/>
      <c r="G3174" s="344">
        <v>1.01</v>
      </c>
      <c r="H3174" s="347">
        <f t="shared" si="210"/>
        <v>55.269077186000018</v>
      </c>
      <c r="I3174" s="368"/>
      <c r="J3174" s="348">
        <f t="shared" si="211"/>
        <v>17.329768991200009</v>
      </c>
      <c r="K3174" s="368"/>
      <c r="L3174" s="352">
        <f t="shared" si="212"/>
        <v>15.991384701600003</v>
      </c>
      <c r="M3174" s="368"/>
      <c r="N3174" s="349">
        <f t="shared" si="213"/>
        <v>11.726651096400001</v>
      </c>
      <c r="O3174" s="368"/>
      <c r="P3174" s="350">
        <f t="shared" si="214"/>
        <v>181.64133788800004</v>
      </c>
      <c r="Q3174" s="368"/>
      <c r="R3174" s="351">
        <f t="shared" si="215"/>
        <v>94.840679832000035</v>
      </c>
      <c r="S3174" s="341"/>
      <c r="T3174" s="16"/>
      <c r="U3174" s="337"/>
      <c r="V3174" s="16"/>
    </row>
    <row r="3175" spans="4:22" ht="21">
      <c r="D3175" s="338"/>
      <c r="E3175" s="338"/>
      <c r="F3175" s="338"/>
      <c r="G3175" s="344">
        <v>1.02</v>
      </c>
      <c r="H3175" s="347">
        <f t="shared" si="210"/>
        <v>55.816295772000018</v>
      </c>
      <c r="I3175" s="368"/>
      <c r="J3175" s="348">
        <f t="shared" si="211"/>
        <v>17.50135086240001</v>
      </c>
      <c r="K3175" s="368"/>
      <c r="L3175" s="352">
        <f t="shared" si="212"/>
        <v>16.149715243200003</v>
      </c>
      <c r="M3175" s="368"/>
      <c r="N3175" s="349">
        <f t="shared" si="213"/>
        <v>11.842756552800001</v>
      </c>
      <c r="O3175" s="368"/>
      <c r="P3175" s="350">
        <f t="shared" si="214"/>
        <v>183.43976697600004</v>
      </c>
      <c r="Q3175" s="368"/>
      <c r="R3175" s="351">
        <f t="shared" si="215"/>
        <v>95.779696464000025</v>
      </c>
      <c r="S3175" s="341"/>
      <c r="T3175" s="16"/>
      <c r="U3175" s="337"/>
      <c r="V3175" s="16"/>
    </row>
    <row r="3176" spans="4:22" ht="21">
      <c r="D3176" s="338"/>
      <c r="E3176" s="338"/>
      <c r="F3176" s="338"/>
      <c r="G3176" s="344">
        <v>1.03</v>
      </c>
      <c r="H3176" s="347">
        <f t="shared" si="210"/>
        <v>56.363514358000018</v>
      </c>
      <c r="I3176" s="368"/>
      <c r="J3176" s="348">
        <f t="shared" si="211"/>
        <v>17.67293273360001</v>
      </c>
      <c r="K3176" s="368"/>
      <c r="L3176" s="352">
        <f t="shared" si="212"/>
        <v>16.308045784800004</v>
      </c>
      <c r="M3176" s="368"/>
      <c r="N3176" s="349">
        <f t="shared" si="213"/>
        <v>11.958862009200002</v>
      </c>
      <c r="O3176" s="368"/>
      <c r="P3176" s="350">
        <f t="shared" si="214"/>
        <v>185.23819606400005</v>
      </c>
      <c r="Q3176" s="368"/>
      <c r="R3176" s="351">
        <f t="shared" si="215"/>
        <v>96.71871309600003</v>
      </c>
      <c r="S3176" s="341"/>
      <c r="T3176" s="16"/>
      <c r="U3176" s="337"/>
      <c r="V3176" s="16"/>
    </row>
    <row r="3177" spans="4:22" ht="21">
      <c r="D3177" s="338"/>
      <c r="E3177" s="338"/>
      <c r="F3177" s="338"/>
      <c r="G3177" s="344">
        <v>1.04</v>
      </c>
      <c r="H3177" s="347">
        <f t="shared" si="210"/>
        <v>56.910732944000024</v>
      </c>
      <c r="I3177" s="368"/>
      <c r="J3177" s="348">
        <f t="shared" si="211"/>
        <v>17.844514604800008</v>
      </c>
      <c r="K3177" s="368"/>
      <c r="L3177" s="352">
        <f t="shared" si="212"/>
        <v>16.466376326400002</v>
      </c>
      <c r="M3177" s="368"/>
      <c r="N3177" s="349">
        <f t="shared" si="213"/>
        <v>12.074967465600002</v>
      </c>
      <c r="O3177" s="368"/>
      <c r="P3177" s="350">
        <f t="shared" si="214"/>
        <v>187.03662515200003</v>
      </c>
      <c r="Q3177" s="368"/>
      <c r="R3177" s="351">
        <f t="shared" si="215"/>
        <v>97.657729728000035</v>
      </c>
      <c r="S3177" s="341"/>
      <c r="T3177" s="16"/>
      <c r="U3177" s="337"/>
      <c r="V3177" s="16"/>
    </row>
    <row r="3178" spans="4:22" ht="21">
      <c r="D3178" s="338"/>
      <c r="E3178" s="338"/>
      <c r="F3178" s="338"/>
      <c r="G3178" s="344">
        <v>1.05</v>
      </c>
      <c r="H3178" s="347">
        <f t="shared" si="210"/>
        <v>57.457951530000024</v>
      </c>
      <c r="I3178" s="368"/>
      <c r="J3178" s="348">
        <f t="shared" si="211"/>
        <v>18.016096476000008</v>
      </c>
      <c r="K3178" s="368"/>
      <c r="L3178" s="352">
        <f t="shared" si="212"/>
        <v>16.624706868000004</v>
      </c>
      <c r="M3178" s="368"/>
      <c r="N3178" s="349">
        <f t="shared" si="213"/>
        <v>12.191072922000002</v>
      </c>
      <c r="O3178" s="368"/>
      <c r="P3178" s="350">
        <f t="shared" si="214"/>
        <v>188.83505424000003</v>
      </c>
      <c r="Q3178" s="368"/>
      <c r="R3178" s="351">
        <f t="shared" si="215"/>
        <v>98.59674636000004</v>
      </c>
      <c r="S3178" s="341"/>
      <c r="T3178" s="16"/>
      <c r="U3178" s="337"/>
      <c r="V3178" s="16"/>
    </row>
    <row r="3179" spans="4:22" ht="21">
      <c r="D3179" s="338"/>
      <c r="E3179" s="338"/>
      <c r="F3179" s="338"/>
      <c r="G3179" s="344">
        <v>1.06</v>
      </c>
      <c r="H3179" s="347">
        <f t="shared" si="210"/>
        <v>58.005170116000023</v>
      </c>
      <c r="I3179" s="368"/>
      <c r="J3179" s="348">
        <f t="shared" si="211"/>
        <v>18.187678347200009</v>
      </c>
      <c r="K3179" s="368"/>
      <c r="L3179" s="352">
        <f t="shared" si="212"/>
        <v>16.783037409600006</v>
      </c>
      <c r="M3179" s="368"/>
      <c r="N3179" s="349">
        <f t="shared" si="213"/>
        <v>12.307178378400002</v>
      </c>
      <c r="O3179" s="368"/>
      <c r="P3179" s="350">
        <f t="shared" si="214"/>
        <v>190.63348332800004</v>
      </c>
      <c r="Q3179" s="368"/>
      <c r="R3179" s="351">
        <f t="shared" si="215"/>
        <v>99.535762992000031</v>
      </c>
      <c r="S3179" s="341"/>
      <c r="T3179" s="16"/>
      <c r="U3179" s="337"/>
      <c r="V3179" s="16"/>
    </row>
    <row r="3180" spans="4:22" ht="21">
      <c r="D3180" s="338"/>
      <c r="E3180" s="338"/>
      <c r="F3180" s="338"/>
      <c r="G3180" s="344">
        <v>1.07</v>
      </c>
      <c r="H3180" s="347">
        <f t="shared" si="210"/>
        <v>58.552388702000023</v>
      </c>
      <c r="I3180" s="368"/>
      <c r="J3180" s="348">
        <f t="shared" si="211"/>
        <v>18.35926021840001</v>
      </c>
      <c r="K3180" s="368"/>
      <c r="L3180" s="352">
        <f t="shared" si="212"/>
        <v>16.941367951200004</v>
      </c>
      <c r="M3180" s="368"/>
      <c r="N3180" s="349">
        <f t="shared" si="213"/>
        <v>12.423283834800003</v>
      </c>
      <c r="O3180" s="368"/>
      <c r="P3180" s="350">
        <f t="shared" si="214"/>
        <v>192.43191241600005</v>
      </c>
      <c r="Q3180" s="368"/>
      <c r="R3180" s="351">
        <f t="shared" si="215"/>
        <v>100.47477962400004</v>
      </c>
      <c r="S3180" s="341"/>
      <c r="T3180" s="16"/>
      <c r="U3180" s="337"/>
      <c r="V3180" s="16"/>
    </row>
    <row r="3181" spans="4:22" ht="21">
      <c r="D3181" s="338"/>
      <c r="E3181" s="338"/>
      <c r="F3181" s="338"/>
      <c r="G3181" s="344">
        <v>1.08</v>
      </c>
      <c r="H3181" s="347">
        <f t="shared" si="210"/>
        <v>59.099607288000023</v>
      </c>
      <c r="I3181" s="368"/>
      <c r="J3181" s="348">
        <f t="shared" si="211"/>
        <v>18.530842089600011</v>
      </c>
      <c r="K3181" s="368"/>
      <c r="L3181" s="352">
        <f t="shared" si="212"/>
        <v>17.099698492800005</v>
      </c>
      <c r="M3181" s="368"/>
      <c r="N3181" s="349">
        <f t="shared" si="213"/>
        <v>12.539389291200003</v>
      </c>
      <c r="O3181" s="368"/>
      <c r="P3181" s="350">
        <f t="shared" si="214"/>
        <v>194.23034150400005</v>
      </c>
      <c r="Q3181" s="368"/>
      <c r="R3181" s="351">
        <f t="shared" si="215"/>
        <v>101.41379625600004</v>
      </c>
      <c r="S3181" s="341"/>
      <c r="T3181" s="16"/>
      <c r="U3181" s="337"/>
      <c r="V3181" s="16"/>
    </row>
    <row r="3182" spans="4:22" ht="21">
      <c r="D3182" s="338"/>
      <c r="E3182" s="338"/>
      <c r="F3182" s="338"/>
      <c r="G3182" s="344">
        <v>1.0900000000000001</v>
      </c>
      <c r="H3182" s="347">
        <f t="shared" si="210"/>
        <v>59.646825874000022</v>
      </c>
      <c r="I3182" s="368"/>
      <c r="J3182" s="348">
        <f t="shared" si="211"/>
        <v>18.702423960800012</v>
      </c>
      <c r="K3182" s="368"/>
      <c r="L3182" s="352">
        <f t="shared" si="212"/>
        <v>17.258029034400003</v>
      </c>
      <c r="M3182" s="368"/>
      <c r="N3182" s="349">
        <f t="shared" si="213"/>
        <v>12.655494747600002</v>
      </c>
      <c r="O3182" s="368"/>
      <c r="P3182" s="350">
        <f t="shared" si="214"/>
        <v>196.02877059200006</v>
      </c>
      <c r="Q3182" s="368"/>
      <c r="R3182" s="351">
        <f t="shared" si="215"/>
        <v>102.35281288800005</v>
      </c>
      <c r="S3182" s="341"/>
      <c r="T3182" s="16"/>
      <c r="U3182" s="337"/>
      <c r="V3182" s="16"/>
    </row>
    <row r="3183" spans="4:22" ht="21">
      <c r="D3183" s="338"/>
      <c r="E3183" s="338"/>
      <c r="F3183" s="338"/>
      <c r="G3183" s="344">
        <v>1.1000000000000001</v>
      </c>
      <c r="H3183" s="347">
        <f t="shared" si="210"/>
        <v>60.194044460000022</v>
      </c>
      <c r="I3183" s="368"/>
      <c r="J3183" s="348">
        <f t="shared" si="211"/>
        <v>18.874005832000009</v>
      </c>
      <c r="K3183" s="368"/>
      <c r="L3183" s="352">
        <f t="shared" si="212"/>
        <v>17.416359576000005</v>
      </c>
      <c r="M3183" s="368"/>
      <c r="N3183" s="349">
        <f t="shared" si="213"/>
        <v>12.771600204000002</v>
      </c>
      <c r="O3183" s="368"/>
      <c r="P3183" s="350">
        <f t="shared" si="214"/>
        <v>197.82719968000006</v>
      </c>
      <c r="Q3183" s="368"/>
      <c r="R3183" s="351">
        <f t="shared" si="215"/>
        <v>103.29182952000004</v>
      </c>
      <c r="S3183" s="341"/>
      <c r="T3183" s="16"/>
      <c r="U3183" s="337"/>
      <c r="V3183" s="16"/>
    </row>
    <row r="3184" spans="4:22">
      <c r="D3184" s="338"/>
      <c r="E3184" s="338"/>
      <c r="F3184" s="338"/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</row>
    <row r="3185" spans="4:22">
      <c r="D3185" s="338"/>
      <c r="E3185" s="338"/>
      <c r="F3185" s="338"/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</row>
    <row r="3186" spans="4:22">
      <c r="D3186" s="338"/>
      <c r="E3186" s="338"/>
      <c r="F3186" s="338"/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</row>
    <row r="3189" spans="4:22" ht="15" thickBot="1">
      <c r="D3189" s="16"/>
      <c r="E3189" s="16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229"/>
      <c r="U3189" s="16"/>
      <c r="V3189" s="16"/>
    </row>
    <row r="3190" spans="4:22">
      <c r="D3190" s="16"/>
      <c r="E3190" s="84"/>
      <c r="F3190" s="85"/>
      <c r="G3190" s="197"/>
      <c r="H3190" s="85"/>
      <c r="I3190" s="197"/>
      <c r="J3190" s="85"/>
      <c r="K3190" s="197"/>
      <c r="L3190" s="85"/>
      <c r="M3190" s="197"/>
      <c r="N3190" s="85"/>
      <c r="O3190" s="197"/>
      <c r="P3190" s="85"/>
      <c r="Q3190" s="197"/>
      <c r="R3190" s="85"/>
      <c r="S3190" s="85"/>
      <c r="T3190" s="85"/>
      <c r="U3190" s="106"/>
      <c r="V3190" s="16"/>
    </row>
    <row r="3191" spans="4:22" ht="15" thickBot="1">
      <c r="D3191" s="16"/>
      <c r="E3191" s="86"/>
      <c r="F3191" s="1"/>
      <c r="H3191" s="1"/>
      <c r="J3191" s="1"/>
      <c r="L3191" s="1"/>
      <c r="N3191" s="1"/>
      <c r="P3191" s="1"/>
      <c r="R3191" s="1"/>
      <c r="T3191" s="1"/>
      <c r="U3191" s="107"/>
      <c r="V3191" s="16"/>
    </row>
    <row r="3192" spans="4:22" ht="35.4" thickBot="1">
      <c r="D3192" s="16"/>
      <c r="E3192" s="86"/>
      <c r="F3192" s="1"/>
      <c r="H3192" s="393" t="s">
        <v>58</v>
      </c>
      <c r="I3192" s="394"/>
      <c r="J3192" s="394"/>
      <c r="K3192" s="394"/>
      <c r="L3192" s="394"/>
      <c r="M3192" s="394"/>
      <c r="N3192" s="394"/>
      <c r="O3192" s="394"/>
      <c r="P3192" s="394"/>
      <c r="Q3192" s="394"/>
      <c r="R3192" s="394"/>
      <c r="S3192" s="394"/>
      <c r="T3192" s="395"/>
      <c r="U3192" s="107"/>
      <c r="V3192" s="16"/>
    </row>
    <row r="3193" spans="4:22">
      <c r="D3193" s="16"/>
      <c r="E3193" s="86"/>
      <c r="F3193" s="1"/>
      <c r="H3193" s="1"/>
      <c r="J3193" s="1"/>
      <c r="L3193" s="1"/>
      <c r="N3193" s="1"/>
      <c r="P3193" s="1"/>
      <c r="R3193" s="1"/>
      <c r="T3193" s="1"/>
      <c r="U3193" s="107"/>
      <c r="V3193" s="16"/>
    </row>
    <row r="3194" spans="4:22">
      <c r="D3194" s="16"/>
      <c r="E3194" s="86"/>
      <c r="F3194" s="253" t="s">
        <v>10</v>
      </c>
      <c r="G3194" s="194"/>
      <c r="H3194" s="239" t="s">
        <v>3</v>
      </c>
      <c r="I3194" s="179"/>
      <c r="J3194" s="94" t="s">
        <v>11</v>
      </c>
      <c r="K3194" s="179"/>
      <c r="L3194" s="31" t="s">
        <v>12</v>
      </c>
      <c r="M3194" s="179"/>
      <c r="N3194" s="32" t="s">
        <v>13</v>
      </c>
      <c r="O3194" s="179"/>
      <c r="P3194" s="238" t="s">
        <v>14</v>
      </c>
      <c r="Q3194" s="179"/>
      <c r="R3194" s="99" t="s">
        <v>15</v>
      </c>
      <c r="S3194" s="29"/>
      <c r="T3194" s="56" t="s">
        <v>16</v>
      </c>
      <c r="U3194" s="107"/>
      <c r="V3194" s="16"/>
    </row>
    <row r="3195" spans="4:22">
      <c r="D3195" s="16"/>
      <c r="E3195" s="86"/>
      <c r="F3195" s="252">
        <v>45691</v>
      </c>
      <c r="G3195" s="244"/>
      <c r="H3195" s="297">
        <v>8866.5</v>
      </c>
      <c r="I3195" s="246"/>
      <c r="J3195" s="297">
        <v>2699</v>
      </c>
      <c r="K3195" s="246"/>
      <c r="L3195" s="297">
        <v>2584</v>
      </c>
      <c r="M3195" s="246"/>
      <c r="N3195" s="297">
        <v>1907</v>
      </c>
      <c r="O3195" s="246"/>
      <c r="P3195" s="297">
        <v>29565</v>
      </c>
      <c r="Q3195" s="246"/>
      <c r="R3195" s="297">
        <v>14900</v>
      </c>
      <c r="S3195" s="298"/>
      <c r="T3195" s="326">
        <v>5.8300999999999998</v>
      </c>
      <c r="U3195" s="107"/>
      <c r="V3195" s="16"/>
    </row>
    <row r="3196" spans="4:22">
      <c r="D3196" s="16"/>
      <c r="E3196" s="86"/>
      <c r="F3196" s="250">
        <f>F3195+1</f>
        <v>45692</v>
      </c>
      <c r="G3196" s="244"/>
      <c r="H3196" s="297">
        <v>8993</v>
      </c>
      <c r="I3196" s="246"/>
      <c r="J3196" s="297">
        <v>2760</v>
      </c>
      <c r="K3196" s="246"/>
      <c r="L3196" s="297">
        <v>2634</v>
      </c>
      <c r="M3196" s="246"/>
      <c r="N3196" s="297">
        <v>1906.5</v>
      </c>
      <c r="O3196" s="246"/>
      <c r="P3196" s="297">
        <v>30175</v>
      </c>
      <c r="Q3196" s="246"/>
      <c r="R3196" s="297">
        <v>14895</v>
      </c>
      <c r="S3196" s="246"/>
      <c r="T3196" s="325">
        <v>5.8686999999999996</v>
      </c>
      <c r="U3196" s="107"/>
      <c r="V3196" s="16"/>
    </row>
    <row r="3197" spans="4:22">
      <c r="D3197" s="16"/>
      <c r="E3197" s="86"/>
      <c r="F3197" s="250">
        <f>F3196+1</f>
        <v>45693</v>
      </c>
      <c r="G3197" s="244"/>
      <c r="H3197" s="248">
        <v>9025</v>
      </c>
      <c r="I3197" s="246"/>
      <c r="J3197" s="248">
        <v>2718.5</v>
      </c>
      <c r="K3197" s="246"/>
      <c r="L3197" s="248">
        <v>2610</v>
      </c>
      <c r="M3197" s="246"/>
      <c r="N3197" s="248">
        <v>1954</v>
      </c>
      <c r="O3197" s="246"/>
      <c r="P3197" s="248">
        <v>30285</v>
      </c>
      <c r="Q3197" s="246"/>
      <c r="R3197" s="248">
        <v>15180</v>
      </c>
      <c r="S3197" s="246"/>
      <c r="T3197" s="325">
        <v>5.7927</v>
      </c>
      <c r="U3197" s="107"/>
      <c r="V3197" s="16"/>
    </row>
    <row r="3198" spans="4:22">
      <c r="D3198" s="16"/>
      <c r="E3198" s="86"/>
      <c r="F3198" s="250">
        <f>F3197+1</f>
        <v>45694</v>
      </c>
      <c r="G3198" s="195"/>
      <c r="H3198" s="248">
        <v>9165</v>
      </c>
      <c r="I3198" s="246"/>
      <c r="J3198" s="248">
        <v>2770</v>
      </c>
      <c r="K3198" s="246"/>
      <c r="L3198" s="248">
        <v>2638</v>
      </c>
      <c r="M3198" s="246"/>
      <c r="N3198" s="248">
        <v>1971</v>
      </c>
      <c r="O3198" s="246"/>
      <c r="P3198" s="248">
        <v>31100</v>
      </c>
      <c r="Q3198" s="246"/>
      <c r="R3198" s="248">
        <v>15525</v>
      </c>
      <c r="S3198" s="246"/>
      <c r="T3198" s="325">
        <v>5.7996999999999996</v>
      </c>
      <c r="U3198" s="107"/>
      <c r="V3198" s="16"/>
    </row>
    <row r="3199" spans="4:22">
      <c r="D3199" s="16"/>
      <c r="E3199" s="86"/>
      <c r="F3199" s="251">
        <f>F3198+1</f>
        <v>45695</v>
      </c>
      <c r="G3199" s="195"/>
      <c r="H3199" s="297">
        <v>9288</v>
      </c>
      <c r="I3199" s="246"/>
      <c r="J3199" s="297">
        <v>2816</v>
      </c>
      <c r="K3199" s="246"/>
      <c r="L3199" s="297">
        <v>2639.5</v>
      </c>
      <c r="M3199" s="246"/>
      <c r="N3199" s="297">
        <v>1981</v>
      </c>
      <c r="O3199" s="246"/>
      <c r="P3199" s="297">
        <v>31110</v>
      </c>
      <c r="Q3199" s="246"/>
      <c r="R3199" s="297">
        <v>15575</v>
      </c>
      <c r="S3199" s="298"/>
      <c r="T3199" s="325">
        <v>5.7855999999999996</v>
      </c>
      <c r="U3199" s="107"/>
      <c r="V3199" s="16"/>
    </row>
    <row r="3200" spans="4:22">
      <c r="D3200" s="16"/>
      <c r="E3200" s="86"/>
      <c r="F3200" s="1"/>
      <c r="H3200" s="353"/>
      <c r="J3200" s="353"/>
      <c r="L3200" s="353"/>
      <c r="N3200" s="353"/>
      <c r="P3200" s="353"/>
      <c r="R3200" s="353"/>
      <c r="S3200" s="268"/>
      <c r="T3200" s="362"/>
      <c r="U3200" s="107"/>
      <c r="V3200" s="16"/>
    </row>
    <row r="3201" spans="4:22">
      <c r="D3201" s="16"/>
      <c r="E3201" s="86"/>
      <c r="F3201" s="236" t="s">
        <v>17</v>
      </c>
      <c r="G3201" s="263"/>
      <c r="H3201" s="331">
        <f>AVERAGE(H3195:H3199)</f>
        <v>9067.5</v>
      </c>
      <c r="I3201" s="332"/>
      <c r="J3201" s="331">
        <f>AVERAGE(J3195:J3199)</f>
        <v>2752.7</v>
      </c>
      <c r="K3201" s="332"/>
      <c r="L3201" s="331">
        <f>AVERAGE(L3195:L3199)</f>
        <v>2621.1</v>
      </c>
      <c r="M3201" s="332"/>
      <c r="N3201" s="331">
        <f>AVERAGE(N3195:N3199)</f>
        <v>1943.9</v>
      </c>
      <c r="O3201" s="332"/>
      <c r="P3201" s="331">
        <f>AVERAGE(P3195:P3199)</f>
        <v>30447</v>
      </c>
      <c r="Q3201" s="332"/>
      <c r="R3201" s="331">
        <f>AVERAGE(R3195:R3199)</f>
        <v>15215</v>
      </c>
      <c r="S3201" s="333"/>
      <c r="T3201" s="334">
        <f>AVERAGE(T3195:T3199)</f>
        <v>5.8153599999999992</v>
      </c>
      <c r="U3201" s="107"/>
      <c r="V3201" s="16"/>
    </row>
    <row r="3202" spans="4:22">
      <c r="D3202" s="16"/>
      <c r="E3202" s="86"/>
      <c r="F3202" s="21"/>
      <c r="G3202" s="194"/>
      <c r="H3202" s="354"/>
      <c r="I3202" s="214"/>
      <c r="J3202" s="354"/>
      <c r="K3202" s="214"/>
      <c r="L3202" s="354"/>
      <c r="M3202" s="214"/>
      <c r="N3202" s="354"/>
      <c r="O3202" s="214"/>
      <c r="P3202" s="354"/>
      <c r="Q3202" s="214"/>
      <c r="R3202" s="354"/>
      <c r="S3202" s="269"/>
      <c r="T3202" s="355"/>
      <c r="U3202" s="107"/>
      <c r="V3202" s="16"/>
    </row>
    <row r="3203" spans="4:22" ht="15.6">
      <c r="D3203" s="16"/>
      <c r="E3203" s="86"/>
      <c r="F3203" s="237" t="s">
        <v>18</v>
      </c>
      <c r="G3203" s="202"/>
      <c r="H3203" s="235">
        <f>H3201*T3201*0.001</f>
        <v>52.730776799999994</v>
      </c>
      <c r="I3203" s="216"/>
      <c r="J3203" s="235">
        <f>J3201*T3201*0.001</f>
        <v>16.007941471999999</v>
      </c>
      <c r="K3203" s="216"/>
      <c r="L3203" s="235">
        <f>L3201*T3201*0.001</f>
        <v>15.242640095999997</v>
      </c>
      <c r="M3203" s="216"/>
      <c r="N3203" s="235">
        <f>N3201*T3201*0.001</f>
        <v>11.304478303999998</v>
      </c>
      <c r="O3203" s="216"/>
      <c r="P3203" s="235">
        <f>P3201*T3201*0.001</f>
        <v>177.06026591999998</v>
      </c>
      <c r="Q3203" s="216"/>
      <c r="R3203" s="235">
        <f>R3201*T3201*0.001</f>
        <v>88.480702399999998</v>
      </c>
      <c r="S3203" s="269"/>
      <c r="T3203" s="363"/>
      <c r="U3203" s="107"/>
      <c r="V3203" s="16"/>
    </row>
    <row r="3204" spans="4:22">
      <c r="D3204" s="16"/>
      <c r="E3204" s="86"/>
      <c r="F3204" s="21"/>
      <c r="G3204" s="312"/>
      <c r="H3204" s="355"/>
      <c r="I3204" s="264"/>
      <c r="J3204" s="355"/>
      <c r="K3204" s="264"/>
      <c r="L3204" s="355"/>
      <c r="M3204" s="264"/>
      <c r="N3204" s="355"/>
      <c r="O3204" s="264"/>
      <c r="P3204" s="355"/>
      <c r="Q3204" s="264"/>
      <c r="R3204" s="355"/>
      <c r="S3204" s="269"/>
      <c r="T3204" s="364"/>
      <c r="U3204" s="107"/>
      <c r="V3204" s="16"/>
    </row>
    <row r="3205" spans="4:22">
      <c r="D3205" s="16"/>
      <c r="E3205" s="86"/>
      <c r="F3205" s="256" t="s">
        <v>19</v>
      </c>
      <c r="G3205" s="311"/>
      <c r="H3205" s="257">
        <f>H3139</f>
        <v>52.752954252000002</v>
      </c>
      <c r="I3205" s="265"/>
      <c r="J3205" s="257">
        <f>J3139</f>
        <v>16.180622100000001</v>
      </c>
      <c r="K3205" s="265"/>
      <c r="L3205" s="257">
        <f>L3139</f>
        <v>15.318834504000003</v>
      </c>
      <c r="M3205" s="265"/>
      <c r="N3205" s="257">
        <f>N3139</f>
        <v>11.313467394000002</v>
      </c>
      <c r="O3205" s="265"/>
      <c r="P3205" s="257">
        <f>P3139</f>
        <v>176.05931544000001</v>
      </c>
      <c r="Q3205" s="265"/>
      <c r="R3205" s="257">
        <f>R3139</f>
        <v>89.845188360000009</v>
      </c>
      <c r="S3205" s="361">
        <f>U3166</f>
        <v>0</v>
      </c>
      <c r="T3205" s="258">
        <f>T3137</f>
        <v>5.8945800000000004</v>
      </c>
      <c r="U3205" s="107"/>
      <c r="V3205" s="16"/>
    </row>
    <row r="3206" spans="4:22" ht="15" thickBot="1">
      <c r="D3206" s="16"/>
      <c r="E3206" s="86"/>
      <c r="F3206" s="21"/>
      <c r="G3206" s="194"/>
      <c r="H3206" s="355"/>
      <c r="I3206" s="264"/>
      <c r="J3206" s="355"/>
      <c r="K3206" s="264"/>
      <c r="L3206" s="355"/>
      <c r="M3206" s="264"/>
      <c r="N3206" s="355"/>
      <c r="O3206" s="264"/>
      <c r="P3206" s="355"/>
      <c r="Q3206" s="264"/>
      <c r="R3206" s="355"/>
      <c r="S3206" s="270"/>
      <c r="T3206" s="355"/>
      <c r="U3206" s="107"/>
      <c r="V3206" s="16"/>
    </row>
    <row r="3207" spans="4:22" ht="15" thickBot="1">
      <c r="D3207" s="16"/>
      <c r="E3207" s="86"/>
      <c r="F3207" s="259" t="s">
        <v>44</v>
      </c>
      <c r="G3207" s="194"/>
      <c r="H3207" s="356">
        <f>(H3139-H3141)/H3141</f>
        <v>-3.5980217016971273E-2</v>
      </c>
      <c r="I3207" s="321"/>
      <c r="J3207" s="356">
        <f>(J3139-J3141)/J3141</f>
        <v>-5.6973677531499421E-2</v>
      </c>
      <c r="K3207" s="321"/>
      <c r="L3207" s="356">
        <f>(L3139-L3141)/L3141</f>
        <v>-3.2477603550368946E-2</v>
      </c>
      <c r="M3207" s="321"/>
      <c r="N3207" s="356">
        <f>(N3139-N3141)/N3141</f>
        <v>-2.5586932364015911E-2</v>
      </c>
      <c r="O3207" s="321"/>
      <c r="P3207" s="356">
        <f>(P3139-P3141)/P3141</f>
        <v>-2.1038323864121272E-2</v>
      </c>
      <c r="Q3207" s="321"/>
      <c r="R3207" s="356">
        <f>(R3139-R3141)/R3141</f>
        <v>-4.3199179884175043E-2</v>
      </c>
      <c r="S3207" s="322"/>
      <c r="T3207" s="356">
        <f>(T3137-T3141)/T3141</f>
        <v>-1.9596167919632909E-2</v>
      </c>
      <c r="U3207" s="107"/>
      <c r="V3207" s="16"/>
    </row>
    <row r="3208" spans="4:22" ht="15" thickBot="1">
      <c r="D3208" s="16"/>
      <c r="E3208" s="86"/>
      <c r="F3208" s="29"/>
      <c r="G3208" s="179"/>
      <c r="H3208" s="357"/>
      <c r="I3208" s="217"/>
      <c r="J3208" s="357"/>
      <c r="K3208" s="217"/>
      <c r="L3208" s="357"/>
      <c r="M3208" s="217"/>
      <c r="N3208" s="357"/>
      <c r="O3208" s="217"/>
      <c r="P3208" s="357"/>
      <c r="Q3208" s="217"/>
      <c r="R3208" s="357"/>
      <c r="S3208" s="271"/>
      <c r="T3208" s="357"/>
      <c r="U3208" s="107"/>
      <c r="V3208" s="16"/>
    </row>
    <row r="3209" spans="4:22" ht="15" thickBot="1">
      <c r="D3209" s="16"/>
      <c r="E3209" s="86"/>
      <c r="F3209" s="176" t="s">
        <v>26</v>
      </c>
      <c r="G3209" s="179"/>
      <c r="H3209" s="358">
        <f>(H3203-H3205)/H3205</f>
        <v>-4.2040208580673748E-4</v>
      </c>
      <c r="I3209" s="188"/>
      <c r="J3209" s="358">
        <f>(J3203-J3205)/J3205</f>
        <v>-1.0672063591424086E-2</v>
      </c>
      <c r="K3209" s="188"/>
      <c r="L3209" s="358">
        <f>(L3203-L3205)/L3205</f>
        <v>-4.9739037248630559E-3</v>
      </c>
      <c r="M3209" s="188"/>
      <c r="N3209" s="358">
        <f>(N3203-N3205)/N3205</f>
        <v>-7.9454774446699428E-4</v>
      </c>
      <c r="O3209" s="188"/>
      <c r="P3209" s="358">
        <f>(P3203-P3205)/P3205</f>
        <v>5.6853025782727749E-3</v>
      </c>
      <c r="Q3209" s="188"/>
      <c r="R3209" s="358">
        <f>(R3203-R3205)/R3205</f>
        <v>-1.5187078850930355E-2</v>
      </c>
      <c r="S3209" s="272"/>
      <c r="T3209" s="358">
        <f>(T3201-T3205)/T3205</f>
        <v>-1.34394647286153E-2</v>
      </c>
      <c r="U3209" s="107"/>
      <c r="V3209" s="16"/>
    </row>
    <row r="3210" spans="4:22" ht="15" thickBot="1">
      <c r="D3210" s="16"/>
      <c r="E3210" s="86"/>
      <c r="F3210" s="1"/>
      <c r="H3210" s="359"/>
      <c r="I3210" s="215"/>
      <c r="J3210" s="359"/>
      <c r="K3210" s="215"/>
      <c r="L3210" s="359"/>
      <c r="M3210" s="215"/>
      <c r="N3210" s="359"/>
      <c r="O3210" s="215"/>
      <c r="P3210" s="359"/>
      <c r="Q3210" s="215"/>
      <c r="R3210" s="359"/>
      <c r="S3210" s="271"/>
      <c r="T3210" s="359"/>
      <c r="U3210" s="107"/>
      <c r="V3210" s="16"/>
    </row>
    <row r="3211" spans="4:22" ht="21.6" thickBot="1">
      <c r="D3211" s="230"/>
      <c r="E3211" s="183"/>
      <c r="F3211" s="184" t="s">
        <v>40</v>
      </c>
      <c r="G3211" s="182"/>
      <c r="H3211" s="360">
        <f>H3203-H3205</f>
        <v>-2.2177452000008202E-2</v>
      </c>
      <c r="I3211" s="306"/>
      <c r="J3211" s="360">
        <f>J3203-J3205</f>
        <v>-0.17268062800000195</v>
      </c>
      <c r="K3211" s="306"/>
      <c r="L3211" s="360">
        <f>L3203-L3205</f>
        <v>-7.619440800000632E-2</v>
      </c>
      <c r="M3211" s="306"/>
      <c r="N3211" s="360">
        <f>N3203-N3205</f>
        <v>-8.9890900000035856E-3</v>
      </c>
      <c r="O3211" s="306"/>
      <c r="P3211" s="360">
        <f>P3203-P3205</f>
        <v>1.0009504799999718</v>
      </c>
      <c r="Q3211" s="306"/>
      <c r="R3211" s="360">
        <f>R3203-R3205</f>
        <v>-1.3644859600000103</v>
      </c>
      <c r="S3211" s="307"/>
      <c r="T3211" s="360">
        <f>T3201-T3205</f>
        <v>-7.9220000000001178E-2</v>
      </c>
      <c r="U3211" s="186"/>
      <c r="V3211" s="230"/>
    </row>
    <row r="3212" spans="4:22">
      <c r="D3212" s="16"/>
      <c r="E3212" s="86"/>
      <c r="F3212" s="179"/>
      <c r="H3212" s="180"/>
      <c r="I3212" s="180"/>
      <c r="J3212" s="180"/>
      <c r="K3212" s="180"/>
      <c r="L3212" s="180"/>
      <c r="M3212" s="180"/>
      <c r="N3212" s="180"/>
      <c r="O3212" s="180"/>
      <c r="P3212" s="180"/>
      <c r="Q3212" s="180"/>
      <c r="R3212" s="180"/>
      <c r="S3212" s="274"/>
      <c r="T3212" s="180"/>
      <c r="U3212" s="107"/>
      <c r="V3212" s="16"/>
    </row>
    <row r="3213" spans="4:22">
      <c r="D3213" s="16"/>
      <c r="E3213" s="86"/>
      <c r="F3213" s="29"/>
      <c r="H3213" s="323"/>
      <c r="I3213" s="180"/>
      <c r="J3213" s="159"/>
      <c r="K3213" s="180"/>
      <c r="L3213" s="159"/>
      <c r="M3213" s="180"/>
      <c r="N3213" s="159"/>
      <c r="O3213" s="180">
        <f>L3213+N3213</f>
        <v>0</v>
      </c>
      <c r="P3213" s="159"/>
      <c r="Q3213" s="180"/>
      <c r="R3213" s="159"/>
      <c r="S3213" s="159"/>
      <c r="T3213" s="159"/>
      <c r="U3213" s="107"/>
      <c r="V3213" s="16"/>
    </row>
    <row r="3214" spans="4:22" ht="18">
      <c r="D3214" s="16"/>
      <c r="E3214" s="134"/>
      <c r="F3214" s="403" t="s">
        <v>36</v>
      </c>
      <c r="G3214" s="404"/>
      <c r="H3214" s="405">
        <f>AVERAGE(H3195:H3199)</f>
        <v>9067.5</v>
      </c>
      <c r="I3214" s="406"/>
      <c r="J3214" s="405">
        <f>AVERAGE(J3195:J3199)</f>
        <v>2752.7</v>
      </c>
      <c r="K3214" s="406"/>
      <c r="L3214" s="405">
        <f>AVERAGE(L3195:L3199)</f>
        <v>2621.1</v>
      </c>
      <c r="M3214" s="406" t="e">
        <f>AVERAGE(O3159:O3163,M3195:M3199)</f>
        <v>#DIV/0!</v>
      </c>
      <c r="N3214" s="405">
        <f>AVERAGE(N3195:N3199)</f>
        <v>1943.9</v>
      </c>
      <c r="O3214" s="406" t="e">
        <f>AVERAGE(O3132:O3135,O3195:O3200)</f>
        <v>#DIV/0!</v>
      </c>
      <c r="P3214" s="405">
        <f>AVERAGE(P3195:P3199)</f>
        <v>30447</v>
      </c>
      <c r="Q3214" s="406" t="e">
        <f>AVERAGE(S3159:S3163,Q3195:Q3199)</f>
        <v>#DIV/0!</v>
      </c>
      <c r="R3214" s="405">
        <f>AVERAGE(R3195:R3199)</f>
        <v>15215</v>
      </c>
      <c r="S3214" s="407" t="e">
        <f>AVERAGE(U3159:U3163,S3195:S3199)</f>
        <v>#DIV/0!</v>
      </c>
      <c r="T3214" s="405">
        <f>AVERAGE(T3195:T3199)</f>
        <v>5.8153599999999992</v>
      </c>
      <c r="U3214" s="135"/>
      <c r="V3214" s="16"/>
    </row>
    <row r="3215" spans="4:22">
      <c r="D3215" s="16"/>
      <c r="E3215" s="1"/>
      <c r="F3215" s="1"/>
      <c r="H3215" s="329"/>
      <c r="I3215" s="139"/>
      <c r="J3215" s="329"/>
      <c r="K3215" s="139"/>
      <c r="L3215" s="329"/>
      <c r="M3215" s="139"/>
      <c r="N3215" s="329"/>
      <c r="O3215" s="139"/>
      <c r="P3215" s="329"/>
      <c r="Q3215" s="139"/>
      <c r="R3215" s="329"/>
      <c r="S3215" s="329"/>
      <c r="T3215" s="329"/>
      <c r="U3215" s="1"/>
      <c r="V3215" s="16"/>
    </row>
    <row r="3216" spans="4:22" ht="15" thickBot="1">
      <c r="D3216" s="16"/>
      <c r="T3216" s="174"/>
      <c r="V3216" s="16"/>
    </row>
    <row r="3217" spans="4:22" ht="15" thickBot="1">
      <c r="D3217" s="16"/>
      <c r="F3217" s="280" t="s">
        <v>42</v>
      </c>
      <c r="G3217" s="281"/>
      <c r="H3217" s="281" t="s">
        <v>3</v>
      </c>
      <c r="I3217" s="281"/>
      <c r="J3217" s="281" t="s">
        <v>11</v>
      </c>
      <c r="K3217" s="281"/>
      <c r="L3217" s="281" t="s">
        <v>12</v>
      </c>
      <c r="M3217" s="281"/>
      <c r="N3217" s="281" t="s">
        <v>13</v>
      </c>
      <c r="O3217" s="281"/>
      <c r="P3217" s="281" t="s">
        <v>14</v>
      </c>
      <c r="Q3217" s="281"/>
      <c r="R3217" s="281" t="s">
        <v>15</v>
      </c>
      <c r="S3217" s="281"/>
      <c r="T3217" s="282" t="s">
        <v>16</v>
      </c>
      <c r="V3217" s="16"/>
    </row>
    <row r="3218" spans="4:22">
      <c r="D3218" s="16"/>
      <c r="E3218" s="1"/>
      <c r="F3218" s="283" t="s">
        <v>19</v>
      </c>
      <c r="G3218" s="284"/>
      <c r="H3218" s="285">
        <f t="shared" ref="H3218:T3218" si="216">H3205</f>
        <v>52.752954252000002</v>
      </c>
      <c r="I3218" s="285">
        <f t="shared" si="216"/>
        <v>0</v>
      </c>
      <c r="J3218" s="285">
        <f t="shared" si="216"/>
        <v>16.180622100000001</v>
      </c>
      <c r="K3218" s="285">
        <f t="shared" si="216"/>
        <v>0</v>
      </c>
      <c r="L3218" s="285">
        <f t="shared" si="216"/>
        <v>15.318834504000003</v>
      </c>
      <c r="M3218" s="285">
        <f t="shared" si="216"/>
        <v>0</v>
      </c>
      <c r="N3218" s="285">
        <f t="shared" si="216"/>
        <v>11.313467394000002</v>
      </c>
      <c r="O3218" s="285">
        <f t="shared" si="216"/>
        <v>0</v>
      </c>
      <c r="P3218" s="285">
        <f t="shared" si="216"/>
        <v>176.05931544000001</v>
      </c>
      <c r="Q3218" s="285">
        <f t="shared" si="216"/>
        <v>0</v>
      </c>
      <c r="R3218" s="285">
        <f t="shared" si="216"/>
        <v>89.845188360000009</v>
      </c>
      <c r="S3218" s="285">
        <f t="shared" si="216"/>
        <v>0</v>
      </c>
      <c r="T3218" s="310">
        <f t="shared" si="216"/>
        <v>5.8945800000000004</v>
      </c>
      <c r="U3218" s="1"/>
      <c r="V3218" s="16"/>
    </row>
    <row r="3219" spans="4:22" ht="15.6">
      <c r="D3219" s="16"/>
      <c r="E3219" s="1"/>
      <c r="F3219" s="288" t="s">
        <v>41</v>
      </c>
      <c r="G3219" s="289"/>
      <c r="H3219" s="290">
        <f>H3203</f>
        <v>52.730776799999994</v>
      </c>
      <c r="I3219" s="290">
        <f t="shared" ref="I3219:S3219" si="217">I3203</f>
        <v>0</v>
      </c>
      <c r="J3219" s="290">
        <f t="shared" si="217"/>
        <v>16.007941471999999</v>
      </c>
      <c r="K3219" s="290">
        <f t="shared" si="217"/>
        <v>0</v>
      </c>
      <c r="L3219" s="290">
        <f t="shared" si="217"/>
        <v>15.242640095999997</v>
      </c>
      <c r="M3219" s="290">
        <f t="shared" si="217"/>
        <v>0</v>
      </c>
      <c r="N3219" s="290">
        <f t="shared" si="217"/>
        <v>11.304478303999998</v>
      </c>
      <c r="O3219" s="290">
        <f t="shared" si="217"/>
        <v>0</v>
      </c>
      <c r="P3219" s="290">
        <f t="shared" si="217"/>
        <v>177.06026591999998</v>
      </c>
      <c r="Q3219" s="290">
        <f t="shared" si="217"/>
        <v>0</v>
      </c>
      <c r="R3219" s="290">
        <f t="shared" si="217"/>
        <v>88.480702399999998</v>
      </c>
      <c r="S3219" s="290">
        <f t="shared" si="217"/>
        <v>0</v>
      </c>
      <c r="T3219" s="309">
        <f>T3201</f>
        <v>5.8153599999999992</v>
      </c>
      <c r="U3219" s="1"/>
      <c r="V3219" s="16"/>
    </row>
    <row r="3220" spans="4:22" ht="21">
      <c r="D3220" s="16"/>
      <c r="F3220" s="201" t="s">
        <v>45</v>
      </c>
      <c r="G3220" s="201"/>
      <c r="H3220" s="385">
        <f>H3219-H3218</f>
        <v>-2.2177452000008202E-2</v>
      </c>
      <c r="I3220" s="187"/>
      <c r="J3220" s="385">
        <f>J3219-J3218</f>
        <v>-0.17268062800000195</v>
      </c>
      <c r="K3220" s="385"/>
      <c r="L3220" s="385">
        <f>L3219-L3218</f>
        <v>-7.619440800000632E-2</v>
      </c>
      <c r="M3220" s="385"/>
      <c r="N3220" s="385">
        <f>N3219-N3218</f>
        <v>-8.9890900000035856E-3</v>
      </c>
      <c r="O3220" s="385"/>
      <c r="P3220" s="385">
        <f>P3219-P3218</f>
        <v>1.0009504799999718</v>
      </c>
      <c r="Q3220" s="385"/>
      <c r="R3220" s="385">
        <f>R3219-R3218</f>
        <v>-1.3644859600000103</v>
      </c>
      <c r="S3220" s="385"/>
      <c r="T3220" s="385">
        <f>T3219-T3218</f>
        <v>-7.9220000000001178E-2</v>
      </c>
      <c r="V3220" s="16"/>
    </row>
    <row r="3221" spans="4:22" ht="21">
      <c r="D3221" s="16"/>
      <c r="F3221" s="201"/>
      <c r="G3221" s="201"/>
      <c r="H3221" s="187"/>
      <c r="I3221" s="187"/>
      <c r="J3221" s="187"/>
      <c r="K3221" s="187"/>
      <c r="L3221" s="187"/>
      <c r="M3221" s="187"/>
      <c r="N3221" s="187"/>
      <c r="O3221" s="187"/>
      <c r="P3221" s="187"/>
      <c r="Q3221" s="187"/>
      <c r="R3221" s="187"/>
      <c r="S3221" s="187"/>
      <c r="T3221" s="187"/>
      <c r="V3221" s="16"/>
    </row>
    <row r="3222" spans="4:22">
      <c r="D3222" s="16"/>
      <c r="E3222" s="16"/>
      <c r="F3222" s="231"/>
      <c r="G3222" s="231"/>
      <c r="H3222" s="231"/>
      <c r="I3222" s="231"/>
      <c r="J3222" s="231"/>
      <c r="K3222" s="231"/>
      <c r="L3222" s="231"/>
      <c r="M3222" s="231"/>
      <c r="N3222" s="231"/>
      <c r="O3222" s="231"/>
      <c r="P3222" s="231"/>
      <c r="Q3222" s="231"/>
      <c r="R3222" s="231"/>
      <c r="S3222" s="231"/>
      <c r="T3222" s="232"/>
      <c r="U3222" s="16"/>
      <c r="V3222" s="16"/>
    </row>
    <row r="3223" spans="4:22">
      <c r="D3223" s="335"/>
      <c r="E3223" s="335"/>
      <c r="F3223" s="339"/>
      <c r="G3223" s="339"/>
      <c r="H3223" s="339"/>
      <c r="I3223" s="339"/>
      <c r="J3223" s="339"/>
      <c r="K3223" s="339"/>
      <c r="L3223" s="339"/>
      <c r="M3223" s="339"/>
      <c r="N3223" s="339"/>
      <c r="O3223" s="339"/>
      <c r="P3223" s="339"/>
      <c r="Q3223" s="339"/>
      <c r="R3223" s="339"/>
      <c r="S3223" s="339"/>
      <c r="T3223" s="340"/>
      <c r="U3223" s="335"/>
      <c r="V3223" s="335"/>
    </row>
    <row r="3224" spans="4:22">
      <c r="D3224" s="335"/>
      <c r="E3224" s="335"/>
      <c r="F3224" s="335"/>
      <c r="G3224" s="512" t="s">
        <v>48</v>
      </c>
      <c r="H3224" s="512"/>
      <c r="I3224" s="512"/>
      <c r="J3224" s="512"/>
      <c r="K3224" s="512"/>
      <c r="L3224" s="512"/>
      <c r="M3224" s="512"/>
      <c r="N3224" s="512"/>
      <c r="O3224" s="512"/>
      <c r="P3224" s="512"/>
      <c r="Q3224" s="512"/>
      <c r="R3224" s="512"/>
      <c r="S3224" s="335"/>
      <c r="T3224" s="335"/>
      <c r="U3224" s="335"/>
      <c r="V3224" s="335"/>
    </row>
    <row r="3225" spans="4:22">
      <c r="D3225" s="335"/>
      <c r="E3225" s="335"/>
      <c r="F3225" s="335"/>
      <c r="G3225" s="512"/>
      <c r="H3225" s="512"/>
      <c r="I3225" s="512"/>
      <c r="J3225" s="512"/>
      <c r="K3225" s="512"/>
      <c r="L3225" s="512"/>
      <c r="M3225" s="512"/>
      <c r="N3225" s="512"/>
      <c r="O3225" s="512"/>
      <c r="P3225" s="512"/>
      <c r="Q3225" s="512"/>
      <c r="R3225" s="512"/>
      <c r="S3225" s="335"/>
      <c r="T3225" s="335"/>
      <c r="U3225" s="335"/>
      <c r="V3225" s="335"/>
    </row>
    <row r="3226" spans="4:22" ht="23.4">
      <c r="D3226" s="338"/>
      <c r="E3226" s="338"/>
      <c r="F3226" s="338"/>
      <c r="G3226" s="343" t="s">
        <v>46</v>
      </c>
      <c r="H3226" s="375" t="s">
        <v>3</v>
      </c>
      <c r="I3226" s="376"/>
      <c r="J3226" s="377" t="s">
        <v>11</v>
      </c>
      <c r="K3226" s="376"/>
      <c r="L3226" s="378" t="s">
        <v>12</v>
      </c>
      <c r="M3226" s="376"/>
      <c r="N3226" s="379" t="s">
        <v>13</v>
      </c>
      <c r="O3226" s="376"/>
      <c r="P3226" s="374" t="s">
        <v>14</v>
      </c>
      <c r="Q3226" s="376"/>
      <c r="R3226" s="380" t="s">
        <v>15</v>
      </c>
      <c r="S3226" s="367"/>
      <c r="T3226" s="16"/>
      <c r="U3226" s="336"/>
      <c r="V3226" s="16"/>
    </row>
    <row r="3227" spans="4:22" ht="21">
      <c r="D3227" s="338"/>
      <c r="E3227" s="338"/>
      <c r="F3227" s="338"/>
      <c r="G3227" s="344">
        <v>0.9</v>
      </c>
      <c r="H3227" s="347">
        <f>$H$3205*G3227</f>
        <v>47.477658826800003</v>
      </c>
      <c r="I3227" s="368"/>
      <c r="J3227" s="348">
        <f>$J$3205*G3227</f>
        <v>14.562559890000001</v>
      </c>
      <c r="K3227" s="368"/>
      <c r="L3227" s="352">
        <f>$L$3205*G3227</f>
        <v>13.786951053600003</v>
      </c>
      <c r="M3227" s="368"/>
      <c r="N3227" s="349">
        <f>$N$3205*G3227</f>
        <v>10.182120654600002</v>
      </c>
      <c r="O3227" s="368"/>
      <c r="P3227" s="350">
        <f>$P$3205*G3227</f>
        <v>158.45338389600002</v>
      </c>
      <c r="Q3227" s="368"/>
      <c r="R3227" s="351">
        <f>$R$3205*G3227</f>
        <v>80.860669524000016</v>
      </c>
      <c r="S3227" s="341"/>
      <c r="T3227" s="16"/>
      <c r="U3227" s="337"/>
      <c r="V3227" s="16"/>
    </row>
    <row r="3228" spans="4:22" ht="21">
      <c r="D3228" s="338"/>
      <c r="E3228" s="338"/>
      <c r="F3228" s="338"/>
      <c r="G3228" s="344">
        <v>0.91</v>
      </c>
      <c r="H3228" s="347">
        <f t="shared" ref="H3228:H3247" si="218">$H$3205*G3228</f>
        <v>48.005188369320003</v>
      </c>
      <c r="I3228" s="368"/>
      <c r="J3228" s="348">
        <f t="shared" ref="J3228:J3247" si="219">$J$3205*G3228</f>
        <v>14.724366111000002</v>
      </c>
      <c r="K3228" s="368"/>
      <c r="L3228" s="352">
        <f t="shared" ref="L3228:L3247" si="220">$L$3205*G3228</f>
        <v>13.940139398640003</v>
      </c>
      <c r="M3228" s="368"/>
      <c r="N3228" s="349">
        <f t="shared" ref="N3228:N3247" si="221">$N$3205*G3228</f>
        <v>10.295255328540001</v>
      </c>
      <c r="O3228" s="368"/>
      <c r="P3228" s="350">
        <f t="shared" ref="P3228:P3247" si="222">$P$3205*G3228</f>
        <v>160.21397705040002</v>
      </c>
      <c r="Q3228" s="368"/>
      <c r="R3228" s="351">
        <f t="shared" ref="R3228:R3247" si="223">$R$3205*G3228</f>
        <v>81.759121407600006</v>
      </c>
      <c r="S3228" s="341"/>
      <c r="T3228" s="16"/>
      <c r="U3228" s="337"/>
      <c r="V3228" s="16"/>
    </row>
    <row r="3229" spans="4:22" ht="21">
      <c r="D3229" s="338"/>
      <c r="E3229" s="338"/>
      <c r="F3229" s="338"/>
      <c r="G3229" s="344">
        <v>0.92</v>
      </c>
      <c r="H3229" s="347">
        <f t="shared" si="218"/>
        <v>48.532717911840003</v>
      </c>
      <c r="I3229" s="368"/>
      <c r="J3229" s="348">
        <f t="shared" si="219"/>
        <v>14.886172332000001</v>
      </c>
      <c r="K3229" s="368"/>
      <c r="L3229" s="352">
        <f t="shared" si="220"/>
        <v>14.093327743680003</v>
      </c>
      <c r="M3229" s="368"/>
      <c r="N3229" s="349">
        <f t="shared" si="221"/>
        <v>10.408390002480003</v>
      </c>
      <c r="O3229" s="368"/>
      <c r="P3229" s="350">
        <f t="shared" si="222"/>
        <v>161.97457020480002</v>
      </c>
      <c r="Q3229" s="368"/>
      <c r="R3229" s="351">
        <f t="shared" si="223"/>
        <v>82.657573291200009</v>
      </c>
      <c r="S3229" s="341"/>
      <c r="T3229" s="16"/>
      <c r="U3229" s="337"/>
      <c r="V3229" s="16"/>
    </row>
    <row r="3230" spans="4:22" ht="21">
      <c r="D3230" s="338"/>
      <c r="E3230" s="338"/>
      <c r="F3230" s="338"/>
      <c r="G3230" s="344">
        <v>0.93</v>
      </c>
      <c r="H3230" s="347">
        <f t="shared" si="218"/>
        <v>49.060247454360002</v>
      </c>
      <c r="I3230" s="368"/>
      <c r="J3230" s="348">
        <f t="shared" si="219"/>
        <v>15.047978553000002</v>
      </c>
      <c r="K3230" s="368"/>
      <c r="L3230" s="352">
        <f t="shared" si="220"/>
        <v>14.246516088720004</v>
      </c>
      <c r="M3230" s="368"/>
      <c r="N3230" s="349">
        <f t="shared" si="221"/>
        <v>10.521524676420002</v>
      </c>
      <c r="O3230" s="368"/>
      <c r="P3230" s="350">
        <f t="shared" si="222"/>
        <v>163.73516335920002</v>
      </c>
      <c r="Q3230" s="368"/>
      <c r="R3230" s="351">
        <f t="shared" si="223"/>
        <v>83.556025174800013</v>
      </c>
      <c r="S3230" s="341"/>
      <c r="T3230" s="16"/>
      <c r="U3230" s="337"/>
      <c r="V3230" s="16"/>
    </row>
    <row r="3231" spans="4:22" ht="21">
      <c r="D3231" s="338"/>
      <c r="E3231" s="338"/>
      <c r="F3231" s="338"/>
      <c r="G3231" s="344">
        <v>0.94</v>
      </c>
      <c r="H3231" s="347">
        <f t="shared" si="218"/>
        <v>49.587776996880002</v>
      </c>
      <c r="I3231" s="368"/>
      <c r="J3231" s="348">
        <f t="shared" si="219"/>
        <v>15.209784773999999</v>
      </c>
      <c r="K3231" s="368"/>
      <c r="L3231" s="352">
        <f t="shared" si="220"/>
        <v>14.399704433760002</v>
      </c>
      <c r="M3231" s="368"/>
      <c r="N3231" s="349">
        <f t="shared" si="221"/>
        <v>10.634659350360002</v>
      </c>
      <c r="O3231" s="368"/>
      <c r="P3231" s="350">
        <f t="shared" si="222"/>
        <v>165.49575651359999</v>
      </c>
      <c r="Q3231" s="368"/>
      <c r="R3231" s="351">
        <f t="shared" si="223"/>
        <v>84.454477058400002</v>
      </c>
      <c r="S3231" s="341"/>
      <c r="T3231" s="16"/>
      <c r="U3231" s="337"/>
      <c r="V3231" s="16"/>
    </row>
    <row r="3232" spans="4:22" ht="21">
      <c r="D3232" s="338"/>
      <c r="E3232" s="338"/>
      <c r="F3232" s="338"/>
      <c r="G3232" s="344">
        <v>0.95</v>
      </c>
      <c r="H3232" s="347">
        <f t="shared" si="218"/>
        <v>50.115306539400002</v>
      </c>
      <c r="I3232" s="368"/>
      <c r="J3232" s="348">
        <f t="shared" si="219"/>
        <v>15.371590995</v>
      </c>
      <c r="K3232" s="368"/>
      <c r="L3232" s="352">
        <f t="shared" si="220"/>
        <v>14.552892778800002</v>
      </c>
      <c r="M3232" s="368"/>
      <c r="N3232" s="349">
        <f t="shared" si="221"/>
        <v>10.747794024300001</v>
      </c>
      <c r="O3232" s="368"/>
      <c r="P3232" s="350">
        <f t="shared" si="222"/>
        <v>167.25634966799998</v>
      </c>
      <c r="Q3232" s="368"/>
      <c r="R3232" s="351">
        <f t="shared" si="223"/>
        <v>85.352928942000005</v>
      </c>
      <c r="S3232" s="341"/>
      <c r="T3232" s="16"/>
      <c r="U3232" s="337"/>
      <c r="V3232" s="16"/>
    </row>
    <row r="3233" spans="4:22" ht="21">
      <c r="D3233" s="338"/>
      <c r="E3233" s="338"/>
      <c r="F3233" s="338"/>
      <c r="G3233" s="344">
        <v>0.96</v>
      </c>
      <c r="H3233" s="347">
        <f t="shared" si="218"/>
        <v>50.642836081920002</v>
      </c>
      <c r="I3233" s="368"/>
      <c r="J3233" s="348">
        <f t="shared" si="219"/>
        <v>15.533397216000001</v>
      </c>
      <c r="K3233" s="368"/>
      <c r="L3233" s="352">
        <f t="shared" si="220"/>
        <v>14.706081123840002</v>
      </c>
      <c r="M3233" s="368"/>
      <c r="N3233" s="349">
        <f t="shared" si="221"/>
        <v>10.86092869824</v>
      </c>
      <c r="O3233" s="368"/>
      <c r="P3233" s="350">
        <f t="shared" si="222"/>
        <v>169.01694282240001</v>
      </c>
      <c r="Q3233" s="368"/>
      <c r="R3233" s="351">
        <f t="shared" si="223"/>
        <v>86.251380825600009</v>
      </c>
      <c r="S3233" s="341"/>
      <c r="T3233" s="16"/>
      <c r="U3233" s="337"/>
      <c r="V3233" s="16"/>
    </row>
    <row r="3234" spans="4:22" ht="21">
      <c r="D3234" s="338"/>
      <c r="E3234" s="338"/>
      <c r="F3234" s="338"/>
      <c r="G3234" s="344">
        <v>0.97</v>
      </c>
      <c r="H3234" s="347">
        <f t="shared" si="218"/>
        <v>51.170365624440002</v>
      </c>
      <c r="I3234" s="368"/>
      <c r="J3234" s="348">
        <f t="shared" si="219"/>
        <v>15.695203437</v>
      </c>
      <c r="K3234" s="368"/>
      <c r="L3234" s="352">
        <f t="shared" si="220"/>
        <v>14.859269468880003</v>
      </c>
      <c r="M3234" s="368"/>
      <c r="N3234" s="349">
        <f t="shared" si="221"/>
        <v>10.974063372180002</v>
      </c>
      <c r="O3234" s="368"/>
      <c r="P3234" s="350">
        <f t="shared" si="222"/>
        <v>170.77753597680001</v>
      </c>
      <c r="Q3234" s="368"/>
      <c r="R3234" s="351">
        <f t="shared" si="223"/>
        <v>87.149832709200012</v>
      </c>
      <c r="S3234" s="341"/>
      <c r="T3234" s="16"/>
      <c r="U3234" s="337"/>
      <c r="V3234" s="16"/>
    </row>
    <row r="3235" spans="4:22" ht="21">
      <c r="D3235" s="338"/>
      <c r="E3235" s="338"/>
      <c r="F3235" s="338"/>
      <c r="G3235" s="344">
        <v>0.98</v>
      </c>
      <c r="H3235" s="347">
        <f t="shared" si="218"/>
        <v>51.697895166960002</v>
      </c>
      <c r="I3235" s="368"/>
      <c r="J3235" s="348">
        <f t="shared" si="219"/>
        <v>15.857009658000001</v>
      </c>
      <c r="K3235" s="368"/>
      <c r="L3235" s="352">
        <f t="shared" si="220"/>
        <v>15.012457813920003</v>
      </c>
      <c r="M3235" s="368"/>
      <c r="N3235" s="349">
        <f t="shared" si="221"/>
        <v>11.087198046120001</v>
      </c>
      <c r="O3235" s="368"/>
      <c r="P3235" s="350">
        <f t="shared" si="222"/>
        <v>172.53812913120001</v>
      </c>
      <c r="Q3235" s="368"/>
      <c r="R3235" s="351">
        <f t="shared" si="223"/>
        <v>88.048284592800002</v>
      </c>
      <c r="S3235" s="341"/>
      <c r="T3235" s="16"/>
      <c r="U3235" s="337"/>
      <c r="V3235" s="16"/>
    </row>
    <row r="3236" spans="4:22" ht="21">
      <c r="D3236" s="338"/>
      <c r="E3236" s="338"/>
      <c r="F3236" s="338"/>
      <c r="G3236" s="344">
        <v>0.99</v>
      </c>
      <c r="H3236" s="347">
        <f t="shared" si="218"/>
        <v>52.225424709480002</v>
      </c>
      <c r="I3236" s="368"/>
      <c r="J3236" s="348">
        <f t="shared" si="219"/>
        <v>16.018815879000002</v>
      </c>
      <c r="K3236" s="368"/>
      <c r="L3236" s="352">
        <f t="shared" si="220"/>
        <v>15.165646158960003</v>
      </c>
      <c r="M3236" s="368"/>
      <c r="N3236" s="349">
        <f t="shared" si="221"/>
        <v>11.200332720060002</v>
      </c>
      <c r="O3236" s="368"/>
      <c r="P3236" s="350">
        <f t="shared" si="222"/>
        <v>174.29872228560001</v>
      </c>
      <c r="Q3236" s="368"/>
      <c r="R3236" s="351">
        <f t="shared" si="223"/>
        <v>88.946736476400005</v>
      </c>
      <c r="S3236" s="341"/>
      <c r="T3236" s="16"/>
      <c r="U3236" s="337"/>
      <c r="V3236" s="16"/>
    </row>
    <row r="3237" spans="4:22" ht="28.8">
      <c r="D3237" s="338"/>
      <c r="E3237" s="338"/>
      <c r="F3237" s="338"/>
      <c r="G3237" s="390">
        <v>1</v>
      </c>
      <c r="H3237" s="383">
        <f t="shared" si="218"/>
        <v>52.752954252000002</v>
      </c>
      <c r="I3237" s="397"/>
      <c r="J3237" s="383">
        <f t="shared" si="219"/>
        <v>16.180622100000001</v>
      </c>
      <c r="K3237" s="397"/>
      <c r="L3237" s="383">
        <f t="shared" si="220"/>
        <v>15.318834504000003</v>
      </c>
      <c r="M3237" s="397"/>
      <c r="N3237" s="383">
        <f t="shared" si="221"/>
        <v>11.313467394000002</v>
      </c>
      <c r="O3237" s="397"/>
      <c r="P3237" s="383">
        <f t="shared" si="222"/>
        <v>176.05931544000001</v>
      </c>
      <c r="Q3237" s="397"/>
      <c r="R3237" s="383">
        <f t="shared" si="223"/>
        <v>89.845188360000009</v>
      </c>
      <c r="S3237" s="341"/>
      <c r="T3237" s="16"/>
      <c r="U3237" s="337"/>
      <c r="V3237" s="16"/>
    </row>
    <row r="3238" spans="4:22" ht="21">
      <c r="D3238" s="338"/>
      <c r="E3238" s="338"/>
      <c r="F3238" s="338"/>
      <c r="G3238" s="344">
        <v>1.01</v>
      </c>
      <c r="H3238" s="347">
        <f t="shared" si="218"/>
        <v>53.280483794520002</v>
      </c>
      <c r="I3238" s="368"/>
      <c r="J3238" s="348">
        <f t="shared" si="219"/>
        <v>16.342428321</v>
      </c>
      <c r="K3238" s="368"/>
      <c r="L3238" s="352">
        <f t="shared" si="220"/>
        <v>15.472022849040004</v>
      </c>
      <c r="M3238" s="368"/>
      <c r="N3238" s="349">
        <f t="shared" si="221"/>
        <v>11.426602067940001</v>
      </c>
      <c r="O3238" s="368"/>
      <c r="P3238" s="350">
        <f t="shared" si="222"/>
        <v>177.8199085944</v>
      </c>
      <c r="Q3238" s="368"/>
      <c r="R3238" s="351">
        <f t="shared" si="223"/>
        <v>90.743640243600012</v>
      </c>
      <c r="S3238" s="341"/>
      <c r="T3238" s="16"/>
      <c r="U3238" s="337"/>
      <c r="V3238" s="16"/>
    </row>
    <row r="3239" spans="4:22" ht="21">
      <c r="D3239" s="338"/>
      <c r="E3239" s="338"/>
      <c r="F3239" s="338"/>
      <c r="G3239" s="344">
        <v>1.02</v>
      </c>
      <c r="H3239" s="347">
        <f t="shared" si="218"/>
        <v>53.808013337040002</v>
      </c>
      <c r="I3239" s="368"/>
      <c r="J3239" s="348">
        <f t="shared" si="219"/>
        <v>16.504234542000003</v>
      </c>
      <c r="K3239" s="368"/>
      <c r="L3239" s="352">
        <f t="shared" si="220"/>
        <v>15.625211194080004</v>
      </c>
      <c r="M3239" s="368"/>
      <c r="N3239" s="349">
        <f t="shared" si="221"/>
        <v>11.539736741880002</v>
      </c>
      <c r="O3239" s="368"/>
      <c r="P3239" s="350">
        <f t="shared" si="222"/>
        <v>179.5805017488</v>
      </c>
      <c r="Q3239" s="368"/>
      <c r="R3239" s="351">
        <f t="shared" si="223"/>
        <v>91.642092127200016</v>
      </c>
      <c r="S3239" s="341"/>
      <c r="T3239" s="16"/>
      <c r="U3239" s="337"/>
      <c r="V3239" s="16"/>
    </row>
    <row r="3240" spans="4:22" ht="21">
      <c r="D3240" s="338"/>
      <c r="E3240" s="338"/>
      <c r="F3240" s="338"/>
      <c r="G3240" s="344">
        <v>1.03</v>
      </c>
      <c r="H3240" s="347">
        <f t="shared" si="218"/>
        <v>54.335542879560002</v>
      </c>
      <c r="I3240" s="368"/>
      <c r="J3240" s="348">
        <f t="shared" si="219"/>
        <v>16.666040763000002</v>
      </c>
      <c r="K3240" s="368"/>
      <c r="L3240" s="352">
        <f t="shared" si="220"/>
        <v>15.778399539120004</v>
      </c>
      <c r="M3240" s="368"/>
      <c r="N3240" s="349">
        <f t="shared" si="221"/>
        <v>11.652871415820002</v>
      </c>
      <c r="O3240" s="368"/>
      <c r="P3240" s="350">
        <f t="shared" si="222"/>
        <v>181.3410949032</v>
      </c>
      <c r="Q3240" s="368"/>
      <c r="R3240" s="351">
        <f t="shared" si="223"/>
        <v>92.540544010800005</v>
      </c>
      <c r="S3240" s="341"/>
      <c r="T3240" s="16"/>
      <c r="U3240" s="337"/>
      <c r="V3240" s="16"/>
    </row>
    <row r="3241" spans="4:22" ht="21">
      <c r="D3241" s="338"/>
      <c r="E3241" s="338"/>
      <c r="F3241" s="338"/>
      <c r="G3241" s="344">
        <v>1.04</v>
      </c>
      <c r="H3241" s="347">
        <f t="shared" si="218"/>
        <v>54.863072422080002</v>
      </c>
      <c r="I3241" s="368"/>
      <c r="J3241" s="348">
        <f t="shared" si="219"/>
        <v>16.827846984000001</v>
      </c>
      <c r="K3241" s="368"/>
      <c r="L3241" s="352">
        <f t="shared" si="220"/>
        <v>15.931587884160004</v>
      </c>
      <c r="M3241" s="368"/>
      <c r="N3241" s="349">
        <f t="shared" si="221"/>
        <v>11.766006089760003</v>
      </c>
      <c r="O3241" s="368"/>
      <c r="P3241" s="350">
        <f t="shared" si="222"/>
        <v>183.1016880576</v>
      </c>
      <c r="Q3241" s="368"/>
      <c r="R3241" s="351">
        <f t="shared" si="223"/>
        <v>93.438995894400009</v>
      </c>
      <c r="S3241" s="341"/>
      <c r="T3241" s="16"/>
      <c r="U3241" s="337"/>
      <c r="V3241" s="16"/>
    </row>
    <row r="3242" spans="4:22" ht="21">
      <c r="D3242" s="338"/>
      <c r="E3242" s="338"/>
      <c r="F3242" s="338"/>
      <c r="G3242" s="344">
        <v>1.05</v>
      </c>
      <c r="H3242" s="347">
        <f t="shared" si="218"/>
        <v>55.390601964600002</v>
      </c>
      <c r="I3242" s="368"/>
      <c r="J3242" s="348">
        <f t="shared" si="219"/>
        <v>16.989653205000003</v>
      </c>
      <c r="K3242" s="368"/>
      <c r="L3242" s="352">
        <f t="shared" si="220"/>
        <v>16.084776229200003</v>
      </c>
      <c r="M3242" s="368"/>
      <c r="N3242" s="349">
        <f t="shared" si="221"/>
        <v>11.879140763700002</v>
      </c>
      <c r="O3242" s="368"/>
      <c r="P3242" s="350">
        <f t="shared" si="222"/>
        <v>184.86228121200003</v>
      </c>
      <c r="Q3242" s="368"/>
      <c r="R3242" s="351">
        <f t="shared" si="223"/>
        <v>94.337447778000012</v>
      </c>
      <c r="S3242" s="341"/>
      <c r="T3242" s="16"/>
      <c r="U3242" s="337"/>
      <c r="V3242" s="16"/>
    </row>
    <row r="3243" spans="4:22" ht="21">
      <c r="D3243" s="338"/>
      <c r="E3243" s="338"/>
      <c r="F3243" s="338"/>
      <c r="G3243" s="344">
        <v>1.06</v>
      </c>
      <c r="H3243" s="347">
        <f t="shared" si="218"/>
        <v>55.918131507120002</v>
      </c>
      <c r="I3243" s="368"/>
      <c r="J3243" s="348">
        <f t="shared" si="219"/>
        <v>17.151459426000002</v>
      </c>
      <c r="K3243" s="368"/>
      <c r="L3243" s="352">
        <f t="shared" si="220"/>
        <v>16.237964574240003</v>
      </c>
      <c r="M3243" s="368"/>
      <c r="N3243" s="349">
        <f t="shared" si="221"/>
        <v>11.992275437640002</v>
      </c>
      <c r="O3243" s="368"/>
      <c r="P3243" s="350">
        <f t="shared" si="222"/>
        <v>186.62287436640003</v>
      </c>
      <c r="Q3243" s="368"/>
      <c r="R3243" s="351">
        <f t="shared" si="223"/>
        <v>95.235899661600016</v>
      </c>
      <c r="S3243" s="341"/>
      <c r="T3243" s="16"/>
      <c r="U3243" s="337"/>
      <c r="V3243" s="16"/>
    </row>
    <row r="3244" spans="4:22" ht="21">
      <c r="D3244" s="338"/>
      <c r="E3244" s="338"/>
      <c r="F3244" s="338"/>
      <c r="G3244" s="344">
        <v>1.07</v>
      </c>
      <c r="H3244" s="347">
        <f t="shared" si="218"/>
        <v>56.445661049640009</v>
      </c>
      <c r="I3244" s="368"/>
      <c r="J3244" s="348">
        <f t="shared" si="219"/>
        <v>17.313265647000001</v>
      </c>
      <c r="K3244" s="368"/>
      <c r="L3244" s="352">
        <f t="shared" si="220"/>
        <v>16.391152919280003</v>
      </c>
      <c r="M3244" s="368"/>
      <c r="N3244" s="349">
        <f t="shared" si="221"/>
        <v>12.105410111580003</v>
      </c>
      <c r="O3244" s="368"/>
      <c r="P3244" s="350">
        <f t="shared" si="222"/>
        <v>188.38346752080002</v>
      </c>
      <c r="Q3244" s="368"/>
      <c r="R3244" s="351">
        <f t="shared" si="223"/>
        <v>96.134351545200019</v>
      </c>
      <c r="S3244" s="341"/>
      <c r="T3244" s="16"/>
      <c r="U3244" s="337"/>
      <c r="V3244" s="16"/>
    </row>
    <row r="3245" spans="4:22" ht="21">
      <c r="D3245" s="338"/>
      <c r="E3245" s="338"/>
      <c r="F3245" s="338"/>
      <c r="G3245" s="344">
        <v>1.08</v>
      </c>
      <c r="H3245" s="347">
        <f t="shared" si="218"/>
        <v>56.973190592160009</v>
      </c>
      <c r="I3245" s="368"/>
      <c r="J3245" s="348">
        <f t="shared" si="219"/>
        <v>17.475071868000001</v>
      </c>
      <c r="K3245" s="368"/>
      <c r="L3245" s="352">
        <f t="shared" si="220"/>
        <v>16.544341264320003</v>
      </c>
      <c r="M3245" s="368"/>
      <c r="N3245" s="349">
        <f t="shared" si="221"/>
        <v>12.218544785520002</v>
      </c>
      <c r="O3245" s="368"/>
      <c r="P3245" s="350">
        <f t="shared" si="222"/>
        <v>190.14406067520002</v>
      </c>
      <c r="Q3245" s="368"/>
      <c r="R3245" s="351">
        <f t="shared" si="223"/>
        <v>97.032803428800023</v>
      </c>
      <c r="S3245" s="341"/>
      <c r="T3245" s="16"/>
      <c r="U3245" s="337"/>
      <c r="V3245" s="16"/>
    </row>
    <row r="3246" spans="4:22" ht="21">
      <c r="D3246" s="338"/>
      <c r="E3246" s="338"/>
      <c r="F3246" s="338"/>
      <c r="G3246" s="344">
        <v>1.0900000000000001</v>
      </c>
      <c r="H3246" s="347">
        <f t="shared" si="218"/>
        <v>57.500720134680009</v>
      </c>
      <c r="I3246" s="368"/>
      <c r="J3246" s="348">
        <f t="shared" si="219"/>
        <v>17.636878089000003</v>
      </c>
      <c r="K3246" s="368"/>
      <c r="L3246" s="352">
        <f t="shared" si="220"/>
        <v>16.697529609360004</v>
      </c>
      <c r="M3246" s="368"/>
      <c r="N3246" s="349">
        <f t="shared" si="221"/>
        <v>12.331679459460002</v>
      </c>
      <c r="O3246" s="368"/>
      <c r="P3246" s="350">
        <f t="shared" si="222"/>
        <v>191.90465382960002</v>
      </c>
      <c r="Q3246" s="368"/>
      <c r="R3246" s="351">
        <f t="shared" si="223"/>
        <v>97.931255312400012</v>
      </c>
      <c r="S3246" s="341"/>
      <c r="T3246" s="16"/>
      <c r="U3246" s="337"/>
      <c r="V3246" s="16"/>
    </row>
    <row r="3247" spans="4:22" ht="21">
      <c r="D3247" s="338"/>
      <c r="E3247" s="338"/>
      <c r="F3247" s="338"/>
      <c r="G3247" s="344">
        <v>1.1000000000000001</v>
      </c>
      <c r="H3247" s="347">
        <f t="shared" si="218"/>
        <v>58.028249677200009</v>
      </c>
      <c r="I3247" s="368"/>
      <c r="J3247" s="348">
        <f t="shared" si="219"/>
        <v>17.798684310000002</v>
      </c>
      <c r="K3247" s="368"/>
      <c r="L3247" s="352">
        <f t="shared" si="220"/>
        <v>16.850717954400004</v>
      </c>
      <c r="M3247" s="368"/>
      <c r="N3247" s="349">
        <f t="shared" si="221"/>
        <v>12.444814133400003</v>
      </c>
      <c r="O3247" s="368"/>
      <c r="P3247" s="350">
        <f t="shared" si="222"/>
        <v>193.66524698400002</v>
      </c>
      <c r="Q3247" s="368"/>
      <c r="R3247" s="351">
        <f t="shared" si="223"/>
        <v>98.829707196000015</v>
      </c>
      <c r="S3247" s="341"/>
      <c r="T3247" s="16"/>
      <c r="U3247" s="337"/>
      <c r="V3247" s="16"/>
    </row>
    <row r="3248" spans="4:22">
      <c r="D3248" s="338"/>
      <c r="E3248" s="338"/>
      <c r="F3248" s="338"/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</row>
    <row r="3249" spans="4:22">
      <c r="D3249" s="338"/>
      <c r="E3249" s="338"/>
      <c r="F3249" s="338"/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</row>
    <row r="3250" spans="4:22">
      <c r="D3250" s="338"/>
      <c r="E3250" s="338"/>
      <c r="F3250" s="338"/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</row>
    <row r="3253" spans="4:22" ht="15" thickBot="1">
      <c r="D3253" s="16"/>
      <c r="E3253" s="16"/>
      <c r="F3253" s="16"/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229"/>
      <c r="U3253" s="16"/>
      <c r="V3253" s="16"/>
    </row>
    <row r="3254" spans="4:22">
      <c r="D3254" s="16"/>
      <c r="E3254" s="84"/>
      <c r="F3254" s="85"/>
      <c r="G3254" s="197"/>
      <c r="H3254" s="85"/>
      <c r="I3254" s="197"/>
      <c r="J3254" s="85"/>
      <c r="K3254" s="197"/>
      <c r="L3254" s="85"/>
      <c r="M3254" s="197"/>
      <c r="N3254" s="85"/>
      <c r="O3254" s="197"/>
      <c r="P3254" s="85"/>
      <c r="Q3254" s="197"/>
      <c r="R3254" s="85"/>
      <c r="S3254" s="85"/>
      <c r="T3254" s="85"/>
      <c r="U3254" s="106"/>
      <c r="V3254" s="16"/>
    </row>
    <row r="3255" spans="4:22" ht="15" thickBot="1">
      <c r="D3255" s="16"/>
      <c r="E3255" s="86"/>
      <c r="F3255" s="1"/>
      <c r="H3255" s="1"/>
      <c r="J3255" s="1"/>
      <c r="L3255" s="1"/>
      <c r="N3255" s="1"/>
      <c r="P3255" s="1"/>
      <c r="R3255" s="1"/>
      <c r="T3255" s="1"/>
      <c r="U3255" s="107"/>
      <c r="V3255" s="16"/>
    </row>
    <row r="3256" spans="4:22" ht="35.4" thickBot="1">
      <c r="D3256" s="16"/>
      <c r="E3256" s="86"/>
      <c r="F3256" s="1"/>
      <c r="H3256" s="393" t="s">
        <v>59</v>
      </c>
      <c r="I3256" s="394"/>
      <c r="J3256" s="394"/>
      <c r="K3256" s="394"/>
      <c r="L3256" s="394"/>
      <c r="M3256" s="394"/>
      <c r="N3256" s="394"/>
      <c r="O3256" s="394"/>
      <c r="P3256" s="394"/>
      <c r="Q3256" s="394"/>
      <c r="R3256" s="394"/>
      <c r="S3256" s="394"/>
      <c r="T3256" s="395"/>
      <c r="U3256" s="107"/>
      <c r="V3256" s="16"/>
    </row>
    <row r="3257" spans="4:22">
      <c r="D3257" s="16"/>
      <c r="E3257" s="86"/>
      <c r="F3257" s="1"/>
      <c r="H3257" s="1"/>
      <c r="J3257" s="1"/>
      <c r="L3257" s="1"/>
      <c r="N3257" s="1"/>
      <c r="P3257" s="1"/>
      <c r="R3257" s="1"/>
      <c r="T3257" s="1"/>
      <c r="U3257" s="107"/>
      <c r="V3257" s="16"/>
    </row>
    <row r="3258" spans="4:22">
      <c r="D3258" s="16"/>
      <c r="E3258" s="86"/>
      <c r="F3258" s="253" t="s">
        <v>10</v>
      </c>
      <c r="G3258" s="194"/>
      <c r="H3258" s="239" t="s">
        <v>3</v>
      </c>
      <c r="I3258" s="179"/>
      <c r="J3258" s="94" t="s">
        <v>11</v>
      </c>
      <c r="K3258" s="179"/>
      <c r="L3258" s="31" t="s">
        <v>12</v>
      </c>
      <c r="M3258" s="179"/>
      <c r="N3258" s="32" t="s">
        <v>13</v>
      </c>
      <c r="O3258" s="179"/>
      <c r="P3258" s="238" t="s">
        <v>14</v>
      </c>
      <c r="Q3258" s="179"/>
      <c r="R3258" s="99" t="s">
        <v>15</v>
      </c>
      <c r="S3258" s="29"/>
      <c r="T3258" s="56" t="s">
        <v>16</v>
      </c>
      <c r="U3258" s="107"/>
      <c r="V3258" s="16"/>
    </row>
    <row r="3259" spans="4:22">
      <c r="D3259" s="16"/>
      <c r="E3259" s="86"/>
      <c r="F3259" s="252">
        <v>45698</v>
      </c>
      <c r="G3259" s="244"/>
      <c r="H3259" s="297">
        <v>9287.5</v>
      </c>
      <c r="I3259" s="246"/>
      <c r="J3259" s="297">
        <v>2786</v>
      </c>
      <c r="K3259" s="246"/>
      <c r="L3259" s="297">
        <v>2640</v>
      </c>
      <c r="M3259" s="246"/>
      <c r="N3259" s="297">
        <v>1947.5</v>
      </c>
      <c r="O3259" s="246"/>
      <c r="P3259" s="297">
        <v>31200</v>
      </c>
      <c r="Q3259" s="246"/>
      <c r="R3259" s="297">
        <v>15400</v>
      </c>
      <c r="S3259" s="298"/>
      <c r="T3259" s="326">
        <v>5.7557</v>
      </c>
      <c r="U3259" s="107"/>
      <c r="V3259" s="16"/>
    </row>
    <row r="3260" spans="4:22">
      <c r="D3260" s="16"/>
      <c r="E3260" s="86"/>
      <c r="F3260" s="250">
        <f>F3259+1</f>
        <v>45699</v>
      </c>
      <c r="G3260" s="244"/>
      <c r="H3260" s="297">
        <v>9245</v>
      </c>
      <c r="I3260" s="246"/>
      <c r="J3260" s="297">
        <v>2763</v>
      </c>
      <c r="K3260" s="246"/>
      <c r="L3260" s="297">
        <v>2647</v>
      </c>
      <c r="M3260" s="246"/>
      <c r="N3260" s="297">
        <v>1950</v>
      </c>
      <c r="O3260" s="246"/>
      <c r="P3260" s="297">
        <v>30875</v>
      </c>
      <c r="Q3260" s="246"/>
      <c r="R3260" s="297">
        <v>15175</v>
      </c>
      <c r="S3260" s="246"/>
      <c r="T3260" s="325">
        <v>5.7808000000000002</v>
      </c>
      <c r="U3260" s="107"/>
      <c r="V3260" s="16"/>
    </row>
    <row r="3261" spans="4:22">
      <c r="D3261" s="16"/>
      <c r="E3261" s="86"/>
      <c r="F3261" s="250">
        <f>F3260+1</f>
        <v>45700</v>
      </c>
      <c r="G3261" s="244"/>
      <c r="H3261" s="248">
        <v>9277.5</v>
      </c>
      <c r="I3261" s="246"/>
      <c r="J3261" s="248">
        <v>2815</v>
      </c>
      <c r="K3261" s="246"/>
      <c r="L3261" s="248">
        <v>2628.5</v>
      </c>
      <c r="M3261" s="246"/>
      <c r="N3261" s="248">
        <v>1933</v>
      </c>
      <c r="O3261" s="246"/>
      <c r="P3261" s="248">
        <v>31575</v>
      </c>
      <c r="Q3261" s="246"/>
      <c r="R3261" s="248">
        <v>15200</v>
      </c>
      <c r="S3261" s="246"/>
      <c r="T3261" s="325">
        <v>5.7788000000000004</v>
      </c>
      <c r="U3261" s="107"/>
      <c r="V3261" s="16"/>
    </row>
    <row r="3262" spans="4:22">
      <c r="D3262" s="16"/>
      <c r="E3262" s="86"/>
      <c r="F3262" s="250">
        <f>F3261+1</f>
        <v>45701</v>
      </c>
      <c r="G3262" s="195"/>
      <c r="H3262" s="248">
        <v>9362</v>
      </c>
      <c r="I3262" s="246"/>
      <c r="J3262" s="248">
        <v>2811</v>
      </c>
      <c r="K3262" s="246"/>
      <c r="L3262" s="248">
        <v>2627</v>
      </c>
      <c r="M3262" s="246"/>
      <c r="N3262" s="248">
        <v>1948</v>
      </c>
      <c r="O3262" s="246"/>
      <c r="P3262" s="248">
        <v>31635</v>
      </c>
      <c r="Q3262" s="246"/>
      <c r="R3262" s="248">
        <v>15100</v>
      </c>
      <c r="S3262" s="246"/>
      <c r="T3262" s="325">
        <v>5.7710999999999997</v>
      </c>
      <c r="U3262" s="107"/>
      <c r="V3262" s="16"/>
    </row>
    <row r="3263" spans="4:22">
      <c r="D3263" s="16"/>
      <c r="E3263" s="86"/>
      <c r="F3263" s="251">
        <f>F3262+1</f>
        <v>45702</v>
      </c>
      <c r="G3263" s="195"/>
      <c r="H3263" s="297">
        <v>9812</v>
      </c>
      <c r="I3263" s="246"/>
      <c r="J3263" s="297">
        <v>2845</v>
      </c>
      <c r="K3263" s="246"/>
      <c r="L3263" s="297">
        <v>2662</v>
      </c>
      <c r="M3263" s="246"/>
      <c r="N3263" s="297">
        <v>1951</v>
      </c>
      <c r="O3263" s="246"/>
      <c r="P3263" s="297">
        <v>32575</v>
      </c>
      <c r="Q3263" s="246"/>
      <c r="R3263" s="297">
        <v>15360</v>
      </c>
      <c r="S3263" s="298"/>
      <c r="T3263" s="325">
        <v>5.7788000000000004</v>
      </c>
      <c r="U3263" s="107"/>
      <c r="V3263" s="16"/>
    </row>
    <row r="3264" spans="4:22">
      <c r="D3264" s="16"/>
      <c r="E3264" s="86"/>
      <c r="F3264" s="1"/>
      <c r="H3264" s="353"/>
      <c r="J3264" s="353"/>
      <c r="L3264" s="353"/>
      <c r="N3264" s="353"/>
      <c r="P3264" s="353"/>
      <c r="R3264" s="353"/>
      <c r="S3264" s="268"/>
      <c r="T3264" s="362"/>
      <c r="U3264" s="107"/>
      <c r="V3264" s="16"/>
    </row>
    <row r="3265" spans="4:22">
      <c r="D3265" s="16"/>
      <c r="E3265" s="86"/>
      <c r="F3265" s="236" t="s">
        <v>17</v>
      </c>
      <c r="G3265" s="263"/>
      <c r="H3265" s="331">
        <f>AVERAGE(H3259:H3263)</f>
        <v>9396.7999999999993</v>
      </c>
      <c r="I3265" s="332"/>
      <c r="J3265" s="331">
        <f>AVERAGE(J3259:J3263)</f>
        <v>2804</v>
      </c>
      <c r="K3265" s="332"/>
      <c r="L3265" s="331">
        <f>AVERAGE(L3259:L3263)</f>
        <v>2640.9</v>
      </c>
      <c r="M3265" s="332"/>
      <c r="N3265" s="331">
        <f>AVERAGE(N3259:N3263)</f>
        <v>1945.9</v>
      </c>
      <c r="O3265" s="332"/>
      <c r="P3265" s="331">
        <f>AVERAGE(P3259:P3263)</f>
        <v>31572</v>
      </c>
      <c r="Q3265" s="332"/>
      <c r="R3265" s="331">
        <f>AVERAGE(R3259:R3263)</f>
        <v>15247</v>
      </c>
      <c r="S3265" s="333"/>
      <c r="T3265" s="334">
        <f>AVERAGE(T3259:T3263)</f>
        <v>5.7730399999999999</v>
      </c>
      <c r="U3265" s="107"/>
      <c r="V3265" s="16"/>
    </row>
    <row r="3266" spans="4:22">
      <c r="D3266" s="16"/>
      <c r="E3266" s="86"/>
      <c r="F3266" s="21"/>
      <c r="G3266" s="194"/>
      <c r="H3266" s="354"/>
      <c r="I3266" s="214"/>
      <c r="J3266" s="354"/>
      <c r="K3266" s="214"/>
      <c r="L3266" s="354"/>
      <c r="M3266" s="214"/>
      <c r="N3266" s="354"/>
      <c r="O3266" s="214"/>
      <c r="P3266" s="354"/>
      <c r="Q3266" s="214"/>
      <c r="R3266" s="354"/>
      <c r="S3266" s="269"/>
      <c r="T3266" s="355"/>
      <c r="U3266" s="107"/>
      <c r="V3266" s="16"/>
    </row>
    <row r="3267" spans="4:22" ht="15.6">
      <c r="D3267" s="16"/>
      <c r="E3267" s="86"/>
      <c r="F3267" s="237" t="s">
        <v>18</v>
      </c>
      <c r="G3267" s="202"/>
      <c r="H3267" s="235">
        <f>H3265*T3265*0.001</f>
        <v>54.248102271999997</v>
      </c>
      <c r="I3267" s="216"/>
      <c r="J3267" s="235">
        <f>J3265*T3265*0.001</f>
        <v>16.187604159999999</v>
      </c>
      <c r="K3267" s="216"/>
      <c r="L3267" s="235">
        <f>L3265*T3265*0.001</f>
        <v>15.246021336</v>
      </c>
      <c r="M3267" s="216"/>
      <c r="N3267" s="235">
        <f>N3265*T3265*0.001</f>
        <v>11.233758536000002</v>
      </c>
      <c r="O3267" s="216"/>
      <c r="P3267" s="235">
        <f>P3265*T3265*0.001</f>
        <v>182.26641888</v>
      </c>
      <c r="Q3267" s="216"/>
      <c r="R3267" s="235">
        <f>R3265*T3265*0.001</f>
        <v>88.021540880000003</v>
      </c>
      <c r="S3267" s="269"/>
      <c r="T3267" s="363"/>
      <c r="U3267" s="107"/>
      <c r="V3267" s="16"/>
    </row>
    <row r="3268" spans="4:22">
      <c r="D3268" s="16"/>
      <c r="E3268" s="86"/>
      <c r="F3268" s="21"/>
      <c r="G3268" s="312"/>
      <c r="H3268" s="355"/>
      <c r="I3268" s="264"/>
      <c r="J3268" s="355"/>
      <c r="K3268" s="264"/>
      <c r="L3268" s="355"/>
      <c r="M3268" s="264"/>
      <c r="N3268" s="355"/>
      <c r="O3268" s="264"/>
      <c r="P3268" s="355"/>
      <c r="Q3268" s="264"/>
      <c r="R3268" s="355"/>
      <c r="S3268" s="269"/>
      <c r="T3268" s="364"/>
      <c r="U3268" s="107"/>
      <c r="V3268" s="16"/>
    </row>
    <row r="3269" spans="4:22">
      <c r="D3269" s="16"/>
      <c r="E3269" s="86"/>
      <c r="F3269" s="256" t="s">
        <v>19</v>
      </c>
      <c r="G3269" s="311"/>
      <c r="H3269" s="257">
        <f>H3203</f>
        <v>52.730776799999994</v>
      </c>
      <c r="I3269" s="265"/>
      <c r="J3269" s="257">
        <f>J3203</f>
        <v>16.007941471999999</v>
      </c>
      <c r="K3269" s="265"/>
      <c r="L3269" s="257">
        <f>L3203</f>
        <v>15.242640095999997</v>
      </c>
      <c r="M3269" s="265"/>
      <c r="N3269" s="257">
        <f>N3203</f>
        <v>11.304478303999998</v>
      </c>
      <c r="O3269" s="265"/>
      <c r="P3269" s="257">
        <f>P3203</f>
        <v>177.06026591999998</v>
      </c>
      <c r="Q3269" s="265"/>
      <c r="R3269" s="257">
        <f>R3203</f>
        <v>88.480702399999998</v>
      </c>
      <c r="S3269" s="361">
        <f>U3230</f>
        <v>0</v>
      </c>
      <c r="T3269" s="258">
        <f>T3201</f>
        <v>5.8153599999999992</v>
      </c>
      <c r="U3269" s="107"/>
      <c r="V3269" s="16"/>
    </row>
    <row r="3270" spans="4:22" ht="15" thickBot="1">
      <c r="D3270" s="16"/>
      <c r="E3270" s="86"/>
      <c r="F3270" s="21"/>
      <c r="G3270" s="194"/>
      <c r="H3270" s="355"/>
      <c r="I3270" s="264"/>
      <c r="J3270" s="355"/>
      <c r="K3270" s="264"/>
      <c r="L3270" s="355"/>
      <c r="M3270" s="264"/>
      <c r="N3270" s="355"/>
      <c r="O3270" s="264"/>
      <c r="P3270" s="355"/>
      <c r="Q3270" s="264"/>
      <c r="R3270" s="355"/>
      <c r="S3270" s="270"/>
      <c r="T3270" s="355"/>
      <c r="U3270" s="107"/>
      <c r="V3270" s="16"/>
    </row>
    <row r="3271" spans="4:22" ht="15" thickBot="1">
      <c r="D3271" s="16"/>
      <c r="E3271" s="86"/>
      <c r="F3271" s="259" t="s">
        <v>44</v>
      </c>
      <c r="G3271" s="194"/>
      <c r="H3271" s="356">
        <f>(H3203-H3205)/H3205</f>
        <v>-4.2040208580673748E-4</v>
      </c>
      <c r="I3271" s="321"/>
      <c r="J3271" s="356">
        <f>(J3203-J3205)/J3205</f>
        <v>-1.0672063591424086E-2</v>
      </c>
      <c r="K3271" s="321"/>
      <c r="L3271" s="356">
        <f>(L3203-L3205)/L3205</f>
        <v>-4.9739037248630559E-3</v>
      </c>
      <c r="M3271" s="321"/>
      <c r="N3271" s="356">
        <f>(N3203-N3205)/N3205</f>
        <v>-7.9454774446699428E-4</v>
      </c>
      <c r="O3271" s="321"/>
      <c r="P3271" s="356">
        <f>(P3203-P3205)/P3205</f>
        <v>5.6853025782727749E-3</v>
      </c>
      <c r="Q3271" s="321"/>
      <c r="R3271" s="356">
        <f>(R3203-R3205)/R3205</f>
        <v>-1.5187078850930355E-2</v>
      </c>
      <c r="S3271" s="322"/>
      <c r="T3271" s="356">
        <f>(T3201-T3205)/T3205</f>
        <v>-1.34394647286153E-2</v>
      </c>
      <c r="U3271" s="107"/>
      <c r="V3271" s="16"/>
    </row>
    <row r="3272" spans="4:22" ht="15" thickBot="1">
      <c r="D3272" s="16"/>
      <c r="E3272" s="86"/>
      <c r="F3272" s="29"/>
      <c r="G3272" s="179"/>
      <c r="H3272" s="357"/>
      <c r="I3272" s="217"/>
      <c r="J3272" s="357"/>
      <c r="K3272" s="217"/>
      <c r="L3272" s="357"/>
      <c r="M3272" s="217"/>
      <c r="N3272" s="357"/>
      <c r="O3272" s="217"/>
      <c r="P3272" s="357"/>
      <c r="Q3272" s="217"/>
      <c r="R3272" s="357"/>
      <c r="S3272" s="271"/>
      <c r="T3272" s="357"/>
      <c r="U3272" s="107"/>
      <c r="V3272" s="16"/>
    </row>
    <row r="3273" spans="4:22" ht="15" thickBot="1">
      <c r="D3273" s="16"/>
      <c r="E3273" s="86"/>
      <c r="F3273" s="176" t="s">
        <v>26</v>
      </c>
      <c r="G3273" s="179"/>
      <c r="H3273" s="358">
        <f>(H3267-H3269)/H3269</f>
        <v>2.8774950116039318E-2</v>
      </c>
      <c r="I3273" s="188"/>
      <c r="J3273" s="358">
        <f>(J3267-J3269)/J3269</f>
        <v>1.1223347381314096E-2</v>
      </c>
      <c r="K3273" s="188"/>
      <c r="L3273" s="358">
        <f>(L3267-L3269)/L3269</f>
        <v>2.2182771348713877E-4</v>
      </c>
      <c r="M3273" s="188"/>
      <c r="N3273" s="358">
        <f>(N3267-N3269)/N3269</f>
        <v>-6.2559072695086556E-3</v>
      </c>
      <c r="O3273" s="188"/>
      <c r="P3273" s="358">
        <f>(P3267-P3269)/P3269</f>
        <v>2.9403282170333399E-2</v>
      </c>
      <c r="Q3273" s="188"/>
      <c r="R3273" s="358">
        <f>(R3267-R3269)/R3269</f>
        <v>-5.1893973210591854E-3</v>
      </c>
      <c r="S3273" s="272"/>
      <c r="T3273" s="358">
        <f>(T3265-T3269)/T3269</f>
        <v>-7.2772794805479376E-3</v>
      </c>
      <c r="U3273" s="107"/>
      <c r="V3273" s="16"/>
    </row>
    <row r="3274" spans="4:22" ht="15" thickBot="1">
      <c r="D3274" s="16"/>
      <c r="E3274" s="86"/>
      <c r="F3274" s="1"/>
      <c r="H3274" s="359"/>
      <c r="I3274" s="215"/>
      <c r="J3274" s="359"/>
      <c r="K3274" s="215"/>
      <c r="L3274" s="359"/>
      <c r="M3274" s="215"/>
      <c r="N3274" s="359"/>
      <c r="O3274" s="215"/>
      <c r="P3274" s="359"/>
      <c r="Q3274" s="215"/>
      <c r="R3274" s="359"/>
      <c r="S3274" s="271"/>
      <c r="T3274" s="359"/>
      <c r="U3274" s="107"/>
      <c r="V3274" s="16"/>
    </row>
    <row r="3275" spans="4:22" ht="21.6" thickBot="1">
      <c r="D3275" s="230"/>
      <c r="E3275" s="183"/>
      <c r="F3275" s="184" t="s">
        <v>40</v>
      </c>
      <c r="G3275" s="182"/>
      <c r="H3275" s="360">
        <f>H3267-H3269</f>
        <v>1.5173254720000031</v>
      </c>
      <c r="I3275" s="306"/>
      <c r="J3275" s="360">
        <f>J3267-J3269</f>
        <v>0.17966268800000051</v>
      </c>
      <c r="K3275" s="306"/>
      <c r="L3275" s="360">
        <f>L3267-L3269</f>
        <v>3.3812400000030607E-3</v>
      </c>
      <c r="M3275" s="306"/>
      <c r="N3275" s="360">
        <f>N3267-N3269</f>
        <v>-7.0719767999996463E-2</v>
      </c>
      <c r="O3275" s="306"/>
      <c r="P3275" s="360">
        <f>P3267-P3269</f>
        <v>5.2061529600000256</v>
      </c>
      <c r="Q3275" s="306"/>
      <c r="R3275" s="360">
        <f>R3267-R3269</f>
        <v>-0.45916151999999499</v>
      </c>
      <c r="S3275" s="307"/>
      <c r="T3275" s="360">
        <f>T3265-T3269</f>
        <v>-4.2319999999999247E-2</v>
      </c>
      <c r="U3275" s="186"/>
      <c r="V3275" s="230"/>
    </row>
    <row r="3276" spans="4:22">
      <c r="D3276" s="16"/>
      <c r="E3276" s="86"/>
      <c r="F3276" s="179"/>
      <c r="H3276" s="180"/>
      <c r="I3276" s="180"/>
      <c r="J3276" s="180"/>
      <c r="K3276" s="180"/>
      <c r="L3276" s="180"/>
      <c r="M3276" s="180"/>
      <c r="N3276" s="180"/>
      <c r="O3276" s="180"/>
      <c r="P3276" s="180"/>
      <c r="Q3276" s="180"/>
      <c r="R3276" s="180"/>
      <c r="S3276" s="274"/>
      <c r="T3276" s="180"/>
      <c r="U3276" s="107"/>
      <c r="V3276" s="16"/>
    </row>
    <row r="3277" spans="4:22">
      <c r="D3277" s="16"/>
      <c r="E3277" s="86"/>
      <c r="F3277" s="29"/>
      <c r="H3277" s="323"/>
      <c r="I3277" s="180"/>
      <c r="J3277" s="159"/>
      <c r="K3277" s="180"/>
      <c r="L3277" s="159"/>
      <c r="M3277" s="180"/>
      <c r="N3277" s="159"/>
      <c r="O3277" s="180">
        <f>L3277+N3277</f>
        <v>0</v>
      </c>
      <c r="P3277" s="159"/>
      <c r="Q3277" s="180"/>
      <c r="R3277" s="159"/>
      <c r="S3277" s="159"/>
      <c r="T3277" s="159"/>
      <c r="U3277" s="107"/>
      <c r="V3277" s="16"/>
    </row>
    <row r="3278" spans="4:22" ht="18">
      <c r="D3278" s="16"/>
      <c r="E3278" s="134"/>
      <c r="F3278" s="403" t="s">
        <v>36</v>
      </c>
      <c r="G3278" s="404"/>
      <c r="H3278" s="405">
        <f>AVERAGE(H3195:H3199,H3259:H3263)</f>
        <v>9232.15</v>
      </c>
      <c r="I3278" s="406"/>
      <c r="J3278" s="405">
        <f>AVERAGE(J3195:J3199,J3259:J3263)</f>
        <v>2778.35</v>
      </c>
      <c r="K3278" s="406"/>
      <c r="L3278" s="405">
        <f>AVERAGE(L3195:L3199,L3259:L3263)</f>
        <v>2631</v>
      </c>
      <c r="M3278" s="406" t="e">
        <f>AVERAGE(O3223:O3227,M3259:M3263)</f>
        <v>#DIV/0!</v>
      </c>
      <c r="N3278" s="405">
        <f>AVERAGE(N3195:N3199,N3259:N3263)</f>
        <v>1944.9</v>
      </c>
      <c r="O3278" s="406" t="e">
        <f>AVERAGE(O3196:O3199,O3259:O3264)</f>
        <v>#DIV/0!</v>
      </c>
      <c r="P3278" s="405">
        <f>AVERAGE(P3195:P3199,P3259:P3263)</f>
        <v>31009.5</v>
      </c>
      <c r="Q3278" s="406" t="e">
        <f>AVERAGE(S3223:S3227,Q3259:Q3263)</f>
        <v>#DIV/0!</v>
      </c>
      <c r="R3278" s="405">
        <f>AVERAGE(R3195:R3199,R3259:R3263)</f>
        <v>15231</v>
      </c>
      <c r="S3278" s="407" t="e">
        <f>AVERAGE(U3223:U3227,S3259:S3263)</f>
        <v>#DIV/0!</v>
      </c>
      <c r="T3278" s="405">
        <f>AVERAGE(T3195:T3199,T3259:T3263)</f>
        <v>5.7941999999999991</v>
      </c>
      <c r="U3278" s="135"/>
      <c r="V3278" s="16"/>
    </row>
    <row r="3279" spans="4:22">
      <c r="D3279" s="16"/>
      <c r="E3279" s="1"/>
      <c r="F3279" s="1"/>
      <c r="H3279" s="329"/>
      <c r="I3279" s="139"/>
      <c r="J3279" s="329"/>
      <c r="K3279" s="139"/>
      <c r="L3279" s="329"/>
      <c r="M3279" s="139"/>
      <c r="N3279" s="329"/>
      <c r="O3279" s="139"/>
      <c r="P3279" s="329"/>
      <c r="Q3279" s="139"/>
      <c r="R3279" s="329"/>
      <c r="S3279" s="329"/>
      <c r="T3279" s="329"/>
      <c r="U3279" s="1"/>
      <c r="V3279" s="16"/>
    </row>
    <row r="3280" spans="4:22" ht="15" thickBot="1">
      <c r="D3280" s="16"/>
      <c r="T3280" s="174"/>
      <c r="V3280" s="16"/>
    </row>
    <row r="3281" spans="4:22" ht="15" thickBot="1">
      <c r="D3281" s="16"/>
      <c r="F3281" s="280" t="s">
        <v>42</v>
      </c>
      <c r="G3281" s="281"/>
      <c r="H3281" s="281" t="s">
        <v>3</v>
      </c>
      <c r="I3281" s="281"/>
      <c r="J3281" s="281" t="s">
        <v>11</v>
      </c>
      <c r="K3281" s="281"/>
      <c r="L3281" s="281" t="s">
        <v>12</v>
      </c>
      <c r="M3281" s="281"/>
      <c r="N3281" s="281" t="s">
        <v>13</v>
      </c>
      <c r="O3281" s="281"/>
      <c r="P3281" s="281" t="s">
        <v>14</v>
      </c>
      <c r="Q3281" s="281"/>
      <c r="R3281" s="281" t="s">
        <v>15</v>
      </c>
      <c r="S3281" s="281"/>
      <c r="T3281" s="282" t="s">
        <v>16</v>
      </c>
      <c r="V3281" s="16"/>
    </row>
    <row r="3282" spans="4:22">
      <c r="D3282" s="16"/>
      <c r="E3282" s="1"/>
      <c r="F3282" s="283" t="s">
        <v>19</v>
      </c>
      <c r="G3282" s="284"/>
      <c r="H3282" s="285">
        <f t="shared" ref="H3282:T3282" si="224">H3269</f>
        <v>52.730776799999994</v>
      </c>
      <c r="I3282" s="285">
        <f t="shared" si="224"/>
        <v>0</v>
      </c>
      <c r="J3282" s="285">
        <f t="shared" si="224"/>
        <v>16.007941471999999</v>
      </c>
      <c r="K3282" s="285">
        <f t="shared" si="224"/>
        <v>0</v>
      </c>
      <c r="L3282" s="285">
        <f t="shared" si="224"/>
        <v>15.242640095999997</v>
      </c>
      <c r="M3282" s="285">
        <f t="shared" si="224"/>
        <v>0</v>
      </c>
      <c r="N3282" s="285">
        <f t="shared" si="224"/>
        <v>11.304478303999998</v>
      </c>
      <c r="O3282" s="285">
        <f t="shared" si="224"/>
        <v>0</v>
      </c>
      <c r="P3282" s="285">
        <f t="shared" si="224"/>
        <v>177.06026591999998</v>
      </c>
      <c r="Q3282" s="285">
        <f t="shared" si="224"/>
        <v>0</v>
      </c>
      <c r="R3282" s="285">
        <f t="shared" si="224"/>
        <v>88.480702399999998</v>
      </c>
      <c r="S3282" s="285">
        <f t="shared" si="224"/>
        <v>0</v>
      </c>
      <c r="T3282" s="310">
        <f t="shared" si="224"/>
        <v>5.8153599999999992</v>
      </c>
      <c r="U3282" s="1"/>
      <c r="V3282" s="16"/>
    </row>
    <row r="3283" spans="4:22" ht="15.6">
      <c r="D3283" s="16"/>
      <c r="E3283" s="1"/>
      <c r="F3283" s="288" t="s">
        <v>41</v>
      </c>
      <c r="G3283" s="289"/>
      <c r="H3283" s="290">
        <f>H3267</f>
        <v>54.248102271999997</v>
      </c>
      <c r="I3283" s="290">
        <f t="shared" ref="I3283:S3283" si="225">I3267</f>
        <v>0</v>
      </c>
      <c r="J3283" s="290">
        <f t="shared" si="225"/>
        <v>16.187604159999999</v>
      </c>
      <c r="K3283" s="290">
        <f t="shared" si="225"/>
        <v>0</v>
      </c>
      <c r="L3283" s="290">
        <f t="shared" si="225"/>
        <v>15.246021336</v>
      </c>
      <c r="M3283" s="290">
        <f t="shared" si="225"/>
        <v>0</v>
      </c>
      <c r="N3283" s="290">
        <f t="shared" si="225"/>
        <v>11.233758536000002</v>
      </c>
      <c r="O3283" s="290">
        <f t="shared" si="225"/>
        <v>0</v>
      </c>
      <c r="P3283" s="290">
        <f t="shared" si="225"/>
        <v>182.26641888</v>
      </c>
      <c r="Q3283" s="290">
        <f t="shared" si="225"/>
        <v>0</v>
      </c>
      <c r="R3283" s="290">
        <f t="shared" si="225"/>
        <v>88.021540880000003</v>
      </c>
      <c r="S3283" s="290">
        <f t="shared" si="225"/>
        <v>0</v>
      </c>
      <c r="T3283" s="309">
        <f>T3265</f>
        <v>5.7730399999999999</v>
      </c>
      <c r="U3283" s="1"/>
      <c r="V3283" s="16"/>
    </row>
    <row r="3284" spans="4:22" ht="21">
      <c r="D3284" s="16"/>
      <c r="F3284" s="201" t="s">
        <v>45</v>
      </c>
      <c r="G3284" s="201"/>
      <c r="H3284" s="385">
        <f>H3283-H3282</f>
        <v>1.5173254720000031</v>
      </c>
      <c r="I3284" s="187"/>
      <c r="J3284" s="385">
        <f>J3283-J3282</f>
        <v>0.17966268800000051</v>
      </c>
      <c r="K3284" s="385"/>
      <c r="L3284" s="385">
        <f>L3283-L3282</f>
        <v>3.3812400000030607E-3</v>
      </c>
      <c r="M3284" s="385"/>
      <c r="N3284" s="385">
        <f>N3283-N3282</f>
        <v>-7.0719767999996463E-2</v>
      </c>
      <c r="O3284" s="385"/>
      <c r="P3284" s="385">
        <f>P3283-P3282</f>
        <v>5.2061529600000256</v>
      </c>
      <c r="Q3284" s="385"/>
      <c r="R3284" s="385">
        <f>R3283-R3282</f>
        <v>-0.45916151999999499</v>
      </c>
      <c r="S3284" s="385"/>
      <c r="T3284" s="385">
        <f>T3283-T3282</f>
        <v>-4.2319999999999247E-2</v>
      </c>
      <c r="V3284" s="16"/>
    </row>
    <row r="3285" spans="4:22" ht="21">
      <c r="D3285" s="16"/>
      <c r="F3285" s="201"/>
      <c r="G3285" s="201"/>
      <c r="H3285" s="187"/>
      <c r="I3285" s="187"/>
      <c r="J3285" s="187"/>
      <c r="K3285" s="187"/>
      <c r="L3285" s="187"/>
      <c r="M3285" s="187"/>
      <c r="N3285" s="187"/>
      <c r="O3285" s="187"/>
      <c r="P3285" s="187"/>
      <c r="Q3285" s="187"/>
      <c r="R3285" s="187"/>
      <c r="S3285" s="187"/>
      <c r="T3285" s="187"/>
      <c r="V3285" s="16"/>
    </row>
    <row r="3286" spans="4:22">
      <c r="D3286" s="16"/>
      <c r="E3286" s="16"/>
      <c r="F3286" s="231"/>
      <c r="G3286" s="231"/>
      <c r="H3286" s="231"/>
      <c r="I3286" s="231"/>
      <c r="J3286" s="231"/>
      <c r="K3286" s="231"/>
      <c r="L3286" s="231"/>
      <c r="M3286" s="231"/>
      <c r="N3286" s="231"/>
      <c r="O3286" s="231"/>
      <c r="P3286" s="231"/>
      <c r="Q3286" s="231"/>
      <c r="R3286" s="231"/>
      <c r="S3286" s="231"/>
      <c r="T3286" s="232"/>
      <c r="U3286" s="16"/>
      <c r="V3286" s="16"/>
    </row>
    <row r="3287" spans="4:22">
      <c r="D3287" s="335"/>
      <c r="E3287" s="335"/>
      <c r="F3287" s="339"/>
      <c r="G3287" s="339"/>
      <c r="H3287" s="339"/>
      <c r="I3287" s="339"/>
      <c r="J3287" s="339"/>
      <c r="K3287" s="339"/>
      <c r="L3287" s="339"/>
      <c r="M3287" s="339"/>
      <c r="N3287" s="339"/>
      <c r="O3287" s="339"/>
      <c r="P3287" s="339"/>
      <c r="Q3287" s="339"/>
      <c r="R3287" s="339"/>
      <c r="S3287" s="339"/>
      <c r="T3287" s="340"/>
      <c r="U3287" s="335"/>
      <c r="V3287" s="335"/>
    </row>
    <row r="3288" spans="4:22">
      <c r="D3288" s="335"/>
      <c r="E3288" s="335"/>
      <c r="F3288" s="335"/>
      <c r="G3288" s="512" t="s">
        <v>48</v>
      </c>
      <c r="H3288" s="512"/>
      <c r="I3288" s="512"/>
      <c r="J3288" s="512"/>
      <c r="K3288" s="512"/>
      <c r="L3288" s="512"/>
      <c r="M3288" s="512"/>
      <c r="N3288" s="512"/>
      <c r="O3288" s="512"/>
      <c r="P3288" s="512"/>
      <c r="Q3288" s="512"/>
      <c r="R3288" s="512"/>
      <c r="S3288" s="335"/>
      <c r="T3288" s="335"/>
      <c r="U3288" s="335"/>
      <c r="V3288" s="335"/>
    </row>
    <row r="3289" spans="4:22">
      <c r="D3289" s="335"/>
      <c r="E3289" s="335"/>
      <c r="F3289" s="335"/>
      <c r="G3289" s="512"/>
      <c r="H3289" s="512"/>
      <c r="I3289" s="512"/>
      <c r="J3289" s="512"/>
      <c r="K3289" s="512"/>
      <c r="L3289" s="512"/>
      <c r="M3289" s="512"/>
      <c r="N3289" s="512"/>
      <c r="O3289" s="512"/>
      <c r="P3289" s="512"/>
      <c r="Q3289" s="512"/>
      <c r="R3289" s="512"/>
      <c r="S3289" s="335"/>
      <c r="T3289" s="335"/>
      <c r="U3289" s="335"/>
      <c r="V3289" s="335"/>
    </row>
    <row r="3290" spans="4:22" ht="23.4">
      <c r="D3290" s="338"/>
      <c r="E3290" s="338"/>
      <c r="F3290" s="338"/>
      <c r="G3290" s="343" t="s">
        <v>46</v>
      </c>
      <c r="H3290" s="375" t="s">
        <v>3</v>
      </c>
      <c r="I3290" s="376"/>
      <c r="J3290" s="377" t="s">
        <v>11</v>
      </c>
      <c r="K3290" s="376"/>
      <c r="L3290" s="378" t="s">
        <v>12</v>
      </c>
      <c r="M3290" s="376"/>
      <c r="N3290" s="379" t="s">
        <v>13</v>
      </c>
      <c r="O3290" s="376"/>
      <c r="P3290" s="374" t="s">
        <v>14</v>
      </c>
      <c r="Q3290" s="376"/>
      <c r="R3290" s="380" t="s">
        <v>15</v>
      </c>
      <c r="S3290" s="367"/>
      <c r="T3290" s="16"/>
      <c r="U3290" s="336"/>
      <c r="V3290" s="16"/>
    </row>
    <row r="3291" spans="4:22" ht="21">
      <c r="D3291" s="338"/>
      <c r="E3291" s="338"/>
      <c r="F3291" s="338"/>
      <c r="G3291" s="344">
        <v>0.9</v>
      </c>
      <c r="H3291" s="347">
        <f>$H$3269*G3291</f>
        <v>47.457699119999994</v>
      </c>
      <c r="I3291" s="368"/>
      <c r="J3291" s="348">
        <f>$J$3269*G3291</f>
        <v>14.407147324799999</v>
      </c>
      <c r="K3291" s="368"/>
      <c r="L3291" s="352">
        <f>$L$3269*G3291</f>
        <v>13.718376086399998</v>
      </c>
      <c r="M3291" s="368"/>
      <c r="N3291" s="349">
        <f>$N$3269*G3291</f>
        <v>10.174030473599998</v>
      </c>
      <c r="O3291" s="368"/>
      <c r="P3291" s="350">
        <f>$P$3269*G3291</f>
        <v>159.35423932799998</v>
      </c>
      <c r="Q3291" s="368"/>
      <c r="R3291" s="351">
        <f>$R$3269*G3291</f>
        <v>79.63263216</v>
      </c>
      <c r="S3291" s="341"/>
      <c r="T3291" s="16"/>
      <c r="U3291" s="337"/>
      <c r="V3291" s="16"/>
    </row>
    <row r="3292" spans="4:22" ht="21">
      <c r="D3292" s="338"/>
      <c r="E3292" s="338"/>
      <c r="F3292" s="338"/>
      <c r="G3292" s="344">
        <v>0.91</v>
      </c>
      <c r="H3292" s="347">
        <f t="shared" ref="H3292:H3311" si="226">$H$3269*G3292</f>
        <v>47.985006887999994</v>
      </c>
      <c r="I3292" s="368"/>
      <c r="J3292" s="348">
        <f t="shared" ref="J3292:J3311" si="227">$J$3269*G3292</f>
        <v>14.567226739519999</v>
      </c>
      <c r="K3292" s="368"/>
      <c r="L3292" s="352">
        <f t="shared" ref="L3292:L3311" si="228">$L$3269*G3292</f>
        <v>13.870802487359997</v>
      </c>
      <c r="M3292" s="368"/>
      <c r="N3292" s="349">
        <f t="shared" ref="N3292:N3311" si="229">$N$3269*G3292</f>
        <v>10.287075256639998</v>
      </c>
      <c r="O3292" s="368"/>
      <c r="P3292" s="350">
        <f t="shared" ref="P3292:P3311" si="230">$P$3269*G3292</f>
        <v>161.12484198719997</v>
      </c>
      <c r="Q3292" s="368"/>
      <c r="R3292" s="351">
        <f t="shared" ref="R3292:R3311" si="231">$R$3269*G3292</f>
        <v>80.517439183999997</v>
      </c>
      <c r="S3292" s="341"/>
      <c r="T3292" s="16"/>
      <c r="U3292" s="337"/>
      <c r="V3292" s="16"/>
    </row>
    <row r="3293" spans="4:22" ht="21">
      <c r="D3293" s="338"/>
      <c r="E3293" s="338"/>
      <c r="F3293" s="338"/>
      <c r="G3293" s="344">
        <v>0.92</v>
      </c>
      <c r="H3293" s="347">
        <f t="shared" si="226"/>
        <v>48.512314655999994</v>
      </c>
      <c r="I3293" s="368"/>
      <c r="J3293" s="348">
        <f t="shared" si="227"/>
        <v>14.727306154239999</v>
      </c>
      <c r="K3293" s="368"/>
      <c r="L3293" s="352">
        <f t="shared" si="228"/>
        <v>14.023228888319998</v>
      </c>
      <c r="M3293" s="368"/>
      <c r="N3293" s="349">
        <f t="shared" si="229"/>
        <v>10.400120039679999</v>
      </c>
      <c r="O3293" s="368"/>
      <c r="P3293" s="350">
        <f t="shared" si="230"/>
        <v>162.89544464639999</v>
      </c>
      <c r="Q3293" s="368"/>
      <c r="R3293" s="351">
        <f t="shared" si="231"/>
        <v>81.402246208000008</v>
      </c>
      <c r="S3293" s="341"/>
      <c r="T3293" s="16"/>
      <c r="U3293" s="337"/>
      <c r="V3293" s="16"/>
    </row>
    <row r="3294" spans="4:22" ht="21">
      <c r="D3294" s="338"/>
      <c r="E3294" s="338"/>
      <c r="F3294" s="338"/>
      <c r="G3294" s="344">
        <v>0.93</v>
      </c>
      <c r="H3294" s="347">
        <f t="shared" si="226"/>
        <v>49.039622423999994</v>
      </c>
      <c r="I3294" s="368"/>
      <c r="J3294" s="348">
        <f t="shared" si="227"/>
        <v>14.887385568959999</v>
      </c>
      <c r="K3294" s="368"/>
      <c r="L3294" s="352">
        <f t="shared" si="228"/>
        <v>14.175655289279998</v>
      </c>
      <c r="M3294" s="368"/>
      <c r="N3294" s="349">
        <f t="shared" si="229"/>
        <v>10.513164822719999</v>
      </c>
      <c r="O3294" s="368"/>
      <c r="P3294" s="350">
        <f t="shared" si="230"/>
        <v>164.66604730559999</v>
      </c>
      <c r="Q3294" s="368"/>
      <c r="R3294" s="351">
        <f t="shared" si="231"/>
        <v>82.287053232000005</v>
      </c>
      <c r="S3294" s="341"/>
      <c r="T3294" s="16"/>
      <c r="U3294" s="337"/>
      <c r="V3294" s="16"/>
    </row>
    <row r="3295" spans="4:22" ht="21">
      <c r="D3295" s="338"/>
      <c r="E3295" s="338"/>
      <c r="F3295" s="338"/>
      <c r="G3295" s="344">
        <v>0.94</v>
      </c>
      <c r="H3295" s="347">
        <f t="shared" si="226"/>
        <v>49.566930191999994</v>
      </c>
      <c r="I3295" s="368"/>
      <c r="J3295" s="348">
        <f t="shared" si="227"/>
        <v>15.047464983679998</v>
      </c>
      <c r="K3295" s="368"/>
      <c r="L3295" s="352">
        <f t="shared" si="228"/>
        <v>14.328081690239996</v>
      </c>
      <c r="M3295" s="368"/>
      <c r="N3295" s="349">
        <f t="shared" si="229"/>
        <v>10.626209605759998</v>
      </c>
      <c r="O3295" s="368"/>
      <c r="P3295" s="350">
        <f t="shared" si="230"/>
        <v>166.43664996479998</v>
      </c>
      <c r="Q3295" s="368"/>
      <c r="R3295" s="351">
        <f t="shared" si="231"/>
        <v>83.171860255999988</v>
      </c>
      <c r="S3295" s="341"/>
      <c r="T3295" s="16"/>
      <c r="U3295" s="337"/>
      <c r="V3295" s="16"/>
    </row>
    <row r="3296" spans="4:22" ht="21">
      <c r="D3296" s="338"/>
      <c r="E3296" s="338"/>
      <c r="F3296" s="338"/>
      <c r="G3296" s="344">
        <v>0.95</v>
      </c>
      <c r="H3296" s="347">
        <f t="shared" si="226"/>
        <v>50.094237959999994</v>
      </c>
      <c r="I3296" s="368"/>
      <c r="J3296" s="348">
        <f t="shared" si="227"/>
        <v>15.207544398399998</v>
      </c>
      <c r="K3296" s="368"/>
      <c r="L3296" s="352">
        <f t="shared" si="228"/>
        <v>14.480508091199997</v>
      </c>
      <c r="M3296" s="368"/>
      <c r="N3296" s="349">
        <f t="shared" si="229"/>
        <v>10.739254388799997</v>
      </c>
      <c r="O3296" s="368"/>
      <c r="P3296" s="350">
        <f t="shared" si="230"/>
        <v>168.20725262399998</v>
      </c>
      <c r="Q3296" s="368"/>
      <c r="R3296" s="351">
        <f t="shared" si="231"/>
        <v>84.056667279999999</v>
      </c>
      <c r="S3296" s="341"/>
      <c r="T3296" s="16"/>
      <c r="U3296" s="337"/>
      <c r="V3296" s="16"/>
    </row>
    <row r="3297" spans="4:22" ht="21">
      <c r="D3297" s="338"/>
      <c r="E3297" s="338"/>
      <c r="F3297" s="338"/>
      <c r="G3297" s="344">
        <v>0.96</v>
      </c>
      <c r="H3297" s="347">
        <f t="shared" si="226"/>
        <v>50.621545727999994</v>
      </c>
      <c r="I3297" s="368"/>
      <c r="J3297" s="348">
        <f t="shared" si="227"/>
        <v>15.367623813119998</v>
      </c>
      <c r="K3297" s="368"/>
      <c r="L3297" s="352">
        <f t="shared" si="228"/>
        <v>14.632934492159997</v>
      </c>
      <c r="M3297" s="368"/>
      <c r="N3297" s="349">
        <f t="shared" si="229"/>
        <v>10.852299171839999</v>
      </c>
      <c r="O3297" s="368"/>
      <c r="P3297" s="350">
        <f t="shared" si="230"/>
        <v>169.97785528319997</v>
      </c>
      <c r="Q3297" s="368"/>
      <c r="R3297" s="351">
        <f t="shared" si="231"/>
        <v>84.941474303999996</v>
      </c>
      <c r="S3297" s="341"/>
      <c r="T3297" s="16"/>
      <c r="U3297" s="337"/>
      <c r="V3297" s="16"/>
    </row>
    <row r="3298" spans="4:22" ht="21">
      <c r="D3298" s="338"/>
      <c r="E3298" s="338"/>
      <c r="F3298" s="338"/>
      <c r="G3298" s="344">
        <v>0.97</v>
      </c>
      <c r="H3298" s="347">
        <f t="shared" si="226"/>
        <v>51.148853495999994</v>
      </c>
      <c r="I3298" s="368"/>
      <c r="J3298" s="348">
        <f t="shared" si="227"/>
        <v>15.527703227839998</v>
      </c>
      <c r="K3298" s="368"/>
      <c r="L3298" s="352">
        <f t="shared" si="228"/>
        <v>14.785360893119996</v>
      </c>
      <c r="M3298" s="368"/>
      <c r="N3298" s="349">
        <f t="shared" si="229"/>
        <v>10.965343954879998</v>
      </c>
      <c r="O3298" s="368"/>
      <c r="P3298" s="350">
        <f t="shared" si="230"/>
        <v>171.74845794239997</v>
      </c>
      <c r="Q3298" s="368"/>
      <c r="R3298" s="351">
        <f t="shared" si="231"/>
        <v>85.826281327999993</v>
      </c>
      <c r="S3298" s="341"/>
      <c r="T3298" s="16"/>
      <c r="U3298" s="337"/>
      <c r="V3298" s="16"/>
    </row>
    <row r="3299" spans="4:22" ht="21">
      <c r="D3299" s="338"/>
      <c r="E3299" s="338"/>
      <c r="F3299" s="338"/>
      <c r="G3299" s="344">
        <v>0.98</v>
      </c>
      <c r="H3299" s="347">
        <f t="shared" si="226"/>
        <v>51.676161263999994</v>
      </c>
      <c r="I3299" s="368"/>
      <c r="J3299" s="348">
        <f t="shared" si="227"/>
        <v>15.687782642559998</v>
      </c>
      <c r="K3299" s="368"/>
      <c r="L3299" s="352">
        <f t="shared" si="228"/>
        <v>14.937787294079996</v>
      </c>
      <c r="M3299" s="368"/>
      <c r="N3299" s="349">
        <f t="shared" si="229"/>
        <v>11.078388737919997</v>
      </c>
      <c r="O3299" s="368"/>
      <c r="P3299" s="350">
        <f t="shared" si="230"/>
        <v>173.51906060159999</v>
      </c>
      <c r="Q3299" s="368"/>
      <c r="R3299" s="351">
        <f t="shared" si="231"/>
        <v>86.71108835199999</v>
      </c>
      <c r="S3299" s="341"/>
      <c r="T3299" s="16"/>
      <c r="U3299" s="337"/>
      <c r="V3299" s="16"/>
    </row>
    <row r="3300" spans="4:22" ht="21">
      <c r="D3300" s="338"/>
      <c r="E3300" s="338"/>
      <c r="F3300" s="338"/>
      <c r="G3300" s="344">
        <v>0.99</v>
      </c>
      <c r="H3300" s="347">
        <f t="shared" si="226"/>
        <v>52.203469031999994</v>
      </c>
      <c r="I3300" s="368"/>
      <c r="J3300" s="348">
        <f t="shared" si="227"/>
        <v>15.847862057279999</v>
      </c>
      <c r="K3300" s="368"/>
      <c r="L3300" s="352">
        <f t="shared" si="228"/>
        <v>15.090213695039997</v>
      </c>
      <c r="M3300" s="368"/>
      <c r="N3300" s="349">
        <f t="shared" si="229"/>
        <v>11.191433520959999</v>
      </c>
      <c r="O3300" s="368"/>
      <c r="P3300" s="350">
        <f t="shared" si="230"/>
        <v>175.28966326079998</v>
      </c>
      <c r="Q3300" s="368"/>
      <c r="R3300" s="351">
        <f t="shared" si="231"/>
        <v>87.595895376000001</v>
      </c>
      <c r="S3300" s="341"/>
      <c r="T3300" s="16"/>
      <c r="U3300" s="337"/>
      <c r="V3300" s="16"/>
    </row>
    <row r="3301" spans="4:22" ht="28.8">
      <c r="D3301" s="338"/>
      <c r="E3301" s="338"/>
      <c r="F3301" s="338"/>
      <c r="G3301" s="381">
        <v>1</v>
      </c>
      <c r="H3301" s="383">
        <f t="shared" si="226"/>
        <v>52.730776799999994</v>
      </c>
      <c r="I3301" s="382"/>
      <c r="J3301" s="383">
        <f t="shared" si="227"/>
        <v>16.007941471999999</v>
      </c>
      <c r="K3301" s="382"/>
      <c r="L3301" s="383">
        <f t="shared" si="228"/>
        <v>15.242640095999997</v>
      </c>
      <c r="M3301" s="382"/>
      <c r="N3301" s="383">
        <f t="shared" si="229"/>
        <v>11.304478303999998</v>
      </c>
      <c r="O3301" s="382"/>
      <c r="P3301" s="383">
        <f t="shared" si="230"/>
        <v>177.06026591999998</v>
      </c>
      <c r="Q3301" s="382"/>
      <c r="R3301" s="383">
        <f t="shared" si="231"/>
        <v>88.480702399999998</v>
      </c>
      <c r="S3301" s="341"/>
      <c r="T3301" s="16"/>
      <c r="U3301" s="337"/>
      <c r="V3301" s="16"/>
    </row>
    <row r="3302" spans="4:22" ht="21">
      <c r="D3302" s="338"/>
      <c r="E3302" s="338"/>
      <c r="F3302" s="338"/>
      <c r="G3302" s="344">
        <v>1.01</v>
      </c>
      <c r="H3302" s="347">
        <f t="shared" si="226"/>
        <v>53.258084567999994</v>
      </c>
      <c r="I3302" s="368"/>
      <c r="J3302" s="348">
        <f t="shared" si="227"/>
        <v>16.168020886719997</v>
      </c>
      <c r="K3302" s="368"/>
      <c r="L3302" s="352">
        <f t="shared" si="228"/>
        <v>15.395066496959997</v>
      </c>
      <c r="M3302" s="368"/>
      <c r="N3302" s="349">
        <f t="shared" si="229"/>
        <v>11.417523087039998</v>
      </c>
      <c r="O3302" s="368"/>
      <c r="P3302" s="350">
        <f t="shared" si="230"/>
        <v>178.83086857919997</v>
      </c>
      <c r="Q3302" s="368"/>
      <c r="R3302" s="351">
        <f t="shared" si="231"/>
        <v>89.365509423999995</v>
      </c>
      <c r="S3302" s="341"/>
      <c r="T3302" s="16"/>
      <c r="U3302" s="337"/>
      <c r="V3302" s="16"/>
    </row>
    <row r="3303" spans="4:22" ht="21">
      <c r="D3303" s="338"/>
      <c r="E3303" s="338"/>
      <c r="F3303" s="338"/>
      <c r="G3303" s="344">
        <v>1.02</v>
      </c>
      <c r="H3303" s="347">
        <f t="shared" si="226"/>
        <v>53.785392335999994</v>
      </c>
      <c r="I3303" s="368"/>
      <c r="J3303" s="348">
        <f t="shared" si="227"/>
        <v>16.328100301439999</v>
      </c>
      <c r="K3303" s="368"/>
      <c r="L3303" s="352">
        <f t="shared" si="228"/>
        <v>15.547492897919998</v>
      </c>
      <c r="M3303" s="368"/>
      <c r="N3303" s="349">
        <f t="shared" si="229"/>
        <v>11.530567870079999</v>
      </c>
      <c r="O3303" s="368"/>
      <c r="P3303" s="350">
        <f t="shared" si="230"/>
        <v>180.60147123839997</v>
      </c>
      <c r="Q3303" s="368"/>
      <c r="R3303" s="351">
        <f t="shared" si="231"/>
        <v>90.250316448000007</v>
      </c>
      <c r="S3303" s="341"/>
      <c r="T3303" s="16"/>
      <c r="U3303" s="337"/>
      <c r="V3303" s="16"/>
    </row>
    <row r="3304" spans="4:22" ht="21">
      <c r="D3304" s="338"/>
      <c r="E3304" s="338"/>
      <c r="F3304" s="338"/>
      <c r="G3304" s="344">
        <v>1.03</v>
      </c>
      <c r="H3304" s="347">
        <f t="shared" si="226"/>
        <v>54.312700103999994</v>
      </c>
      <c r="I3304" s="368"/>
      <c r="J3304" s="348">
        <f t="shared" si="227"/>
        <v>16.488179716159998</v>
      </c>
      <c r="K3304" s="368"/>
      <c r="L3304" s="352">
        <f t="shared" si="228"/>
        <v>15.699919298879998</v>
      </c>
      <c r="M3304" s="368"/>
      <c r="N3304" s="349">
        <f t="shared" si="229"/>
        <v>11.643612653119998</v>
      </c>
      <c r="O3304" s="368"/>
      <c r="P3304" s="350">
        <f t="shared" si="230"/>
        <v>182.37207389759999</v>
      </c>
      <c r="Q3304" s="368"/>
      <c r="R3304" s="351">
        <f t="shared" si="231"/>
        <v>91.135123472000004</v>
      </c>
      <c r="S3304" s="341"/>
      <c r="T3304" s="16"/>
      <c r="U3304" s="337"/>
      <c r="V3304" s="16"/>
    </row>
    <row r="3305" spans="4:22" ht="21">
      <c r="D3305" s="338"/>
      <c r="E3305" s="338"/>
      <c r="F3305" s="338"/>
      <c r="G3305" s="344">
        <v>1.04</v>
      </c>
      <c r="H3305" s="347">
        <f t="shared" si="226"/>
        <v>54.840007871999994</v>
      </c>
      <c r="I3305" s="368"/>
      <c r="J3305" s="348">
        <f t="shared" si="227"/>
        <v>16.64825913088</v>
      </c>
      <c r="K3305" s="368"/>
      <c r="L3305" s="352">
        <f t="shared" si="228"/>
        <v>15.852345699839997</v>
      </c>
      <c r="M3305" s="368"/>
      <c r="N3305" s="349">
        <f t="shared" si="229"/>
        <v>11.756657436159998</v>
      </c>
      <c r="O3305" s="368"/>
      <c r="P3305" s="350">
        <f t="shared" si="230"/>
        <v>184.14267655679998</v>
      </c>
      <c r="Q3305" s="368"/>
      <c r="R3305" s="351">
        <f t="shared" si="231"/>
        <v>92.019930496000001</v>
      </c>
      <c r="S3305" s="341"/>
      <c r="T3305" s="16"/>
      <c r="U3305" s="337"/>
      <c r="V3305" s="16"/>
    </row>
    <row r="3306" spans="4:22" ht="21">
      <c r="D3306" s="338"/>
      <c r="E3306" s="338"/>
      <c r="F3306" s="338"/>
      <c r="G3306" s="344">
        <v>1.05</v>
      </c>
      <c r="H3306" s="347">
        <f t="shared" si="226"/>
        <v>55.367315639999994</v>
      </c>
      <c r="I3306" s="368"/>
      <c r="J3306" s="348">
        <f t="shared" si="227"/>
        <v>16.808338545599998</v>
      </c>
      <c r="K3306" s="368"/>
      <c r="L3306" s="352">
        <f t="shared" si="228"/>
        <v>16.004772100799997</v>
      </c>
      <c r="M3306" s="368"/>
      <c r="N3306" s="349">
        <f t="shared" si="229"/>
        <v>11.869702219199999</v>
      </c>
      <c r="O3306" s="368"/>
      <c r="P3306" s="350">
        <f t="shared" si="230"/>
        <v>185.91327921599998</v>
      </c>
      <c r="Q3306" s="368"/>
      <c r="R3306" s="351">
        <f t="shared" si="231"/>
        <v>92.904737519999998</v>
      </c>
      <c r="S3306" s="341"/>
      <c r="T3306" s="16"/>
      <c r="U3306" s="337"/>
      <c r="V3306" s="16"/>
    </row>
    <row r="3307" spans="4:22" ht="21">
      <c r="D3307" s="338"/>
      <c r="E3307" s="338"/>
      <c r="F3307" s="338"/>
      <c r="G3307" s="344">
        <v>1.06</v>
      </c>
      <c r="H3307" s="347">
        <f t="shared" si="226"/>
        <v>55.894623407999994</v>
      </c>
      <c r="I3307" s="368"/>
      <c r="J3307" s="348">
        <f t="shared" si="227"/>
        <v>16.96841796032</v>
      </c>
      <c r="K3307" s="368"/>
      <c r="L3307" s="352">
        <f t="shared" si="228"/>
        <v>16.157198501759996</v>
      </c>
      <c r="M3307" s="368"/>
      <c r="N3307" s="349">
        <f t="shared" si="229"/>
        <v>11.982747002239998</v>
      </c>
      <c r="O3307" s="368"/>
      <c r="P3307" s="350">
        <f t="shared" si="230"/>
        <v>187.68388187519997</v>
      </c>
      <c r="Q3307" s="368"/>
      <c r="R3307" s="351">
        <f t="shared" si="231"/>
        <v>93.789544544000009</v>
      </c>
      <c r="S3307" s="341"/>
      <c r="T3307" s="16"/>
      <c r="U3307" s="337"/>
      <c r="V3307" s="16"/>
    </row>
    <row r="3308" spans="4:22" ht="21">
      <c r="D3308" s="338"/>
      <c r="E3308" s="338"/>
      <c r="F3308" s="338"/>
      <c r="G3308" s="344">
        <v>1.07</v>
      </c>
      <c r="H3308" s="347">
        <f t="shared" si="226"/>
        <v>56.421931175999994</v>
      </c>
      <c r="I3308" s="368"/>
      <c r="J3308" s="348">
        <f t="shared" si="227"/>
        <v>17.128497375039998</v>
      </c>
      <c r="K3308" s="368"/>
      <c r="L3308" s="352">
        <f t="shared" si="228"/>
        <v>16.30962490272</v>
      </c>
      <c r="M3308" s="368"/>
      <c r="N3308" s="349">
        <f t="shared" si="229"/>
        <v>12.095791785279999</v>
      </c>
      <c r="O3308" s="368"/>
      <c r="P3308" s="350">
        <f t="shared" si="230"/>
        <v>189.4544845344</v>
      </c>
      <c r="Q3308" s="368"/>
      <c r="R3308" s="351">
        <f t="shared" si="231"/>
        <v>94.674351568000006</v>
      </c>
      <c r="S3308" s="341"/>
      <c r="T3308" s="16"/>
      <c r="U3308" s="337"/>
      <c r="V3308" s="16"/>
    </row>
    <row r="3309" spans="4:22" ht="21">
      <c r="D3309" s="338"/>
      <c r="E3309" s="338"/>
      <c r="F3309" s="338"/>
      <c r="G3309" s="344">
        <v>1.08</v>
      </c>
      <c r="H3309" s="347">
        <f t="shared" si="226"/>
        <v>56.949238943999994</v>
      </c>
      <c r="I3309" s="368"/>
      <c r="J3309" s="348">
        <f t="shared" si="227"/>
        <v>17.28857678976</v>
      </c>
      <c r="K3309" s="368"/>
      <c r="L3309" s="352">
        <f t="shared" si="228"/>
        <v>16.462051303679999</v>
      </c>
      <c r="M3309" s="368"/>
      <c r="N3309" s="349">
        <f t="shared" si="229"/>
        <v>12.208836568319999</v>
      </c>
      <c r="O3309" s="368"/>
      <c r="P3309" s="350">
        <f t="shared" si="230"/>
        <v>191.22508719359999</v>
      </c>
      <c r="Q3309" s="368"/>
      <c r="R3309" s="351">
        <f t="shared" si="231"/>
        <v>95.559158592000003</v>
      </c>
      <c r="S3309" s="341"/>
      <c r="T3309" s="16"/>
      <c r="U3309" s="337"/>
      <c r="V3309" s="16"/>
    </row>
    <row r="3310" spans="4:22" ht="21">
      <c r="D3310" s="338"/>
      <c r="E3310" s="338"/>
      <c r="F3310" s="338"/>
      <c r="G3310" s="344">
        <v>1.0900000000000001</v>
      </c>
      <c r="H3310" s="347">
        <f t="shared" si="226"/>
        <v>57.476546712000001</v>
      </c>
      <c r="I3310" s="368"/>
      <c r="J3310" s="348">
        <f t="shared" si="227"/>
        <v>17.448656204479999</v>
      </c>
      <c r="K3310" s="368"/>
      <c r="L3310" s="352">
        <f t="shared" si="228"/>
        <v>16.614477704639999</v>
      </c>
      <c r="M3310" s="368"/>
      <c r="N3310" s="349">
        <f t="shared" si="229"/>
        <v>12.321881351359998</v>
      </c>
      <c r="O3310" s="368"/>
      <c r="P3310" s="350">
        <f t="shared" si="230"/>
        <v>192.99568985279998</v>
      </c>
      <c r="Q3310" s="368"/>
      <c r="R3310" s="351">
        <f t="shared" si="231"/>
        <v>96.443965616</v>
      </c>
      <c r="S3310" s="341"/>
      <c r="T3310" s="16"/>
      <c r="U3310" s="337"/>
      <c r="V3310" s="16"/>
    </row>
    <row r="3311" spans="4:22" ht="21">
      <c r="D3311" s="338"/>
      <c r="E3311" s="338"/>
      <c r="F3311" s="338"/>
      <c r="G3311" s="344">
        <v>1.1000000000000001</v>
      </c>
      <c r="H3311" s="347">
        <f t="shared" si="226"/>
        <v>58.003854480000001</v>
      </c>
      <c r="I3311" s="368"/>
      <c r="J3311" s="348">
        <f t="shared" si="227"/>
        <v>17.608735619200001</v>
      </c>
      <c r="K3311" s="368"/>
      <c r="L3311" s="352">
        <f t="shared" si="228"/>
        <v>16.766904105599998</v>
      </c>
      <c r="M3311" s="368"/>
      <c r="N3311" s="349">
        <f t="shared" si="229"/>
        <v>12.434926134399999</v>
      </c>
      <c r="O3311" s="368"/>
      <c r="P3311" s="350">
        <f t="shared" si="230"/>
        <v>194.76629251199998</v>
      </c>
      <c r="Q3311" s="368"/>
      <c r="R3311" s="351">
        <f t="shared" si="231"/>
        <v>97.328772640000011</v>
      </c>
      <c r="S3311" s="341"/>
      <c r="T3311" s="16"/>
      <c r="U3311" s="337"/>
      <c r="V3311" s="16"/>
    </row>
    <row r="3312" spans="4:22">
      <c r="D3312" s="338"/>
      <c r="E3312" s="338"/>
      <c r="F3312" s="338"/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</row>
    <row r="3313" spans="4:22">
      <c r="D3313" s="338"/>
      <c r="E3313" s="338"/>
      <c r="F3313" s="338"/>
      <c r="G3313" s="16"/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</row>
    <row r="3314" spans="4:22">
      <c r="D3314" s="338"/>
      <c r="E3314" s="338"/>
      <c r="F3314" s="338"/>
      <c r="G3314" s="16"/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</row>
    <row r="3317" spans="4:22" ht="15" thickBot="1">
      <c r="D3317" s="16"/>
      <c r="E3317" s="16"/>
      <c r="F3317" s="16"/>
      <c r="G3317" s="16"/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  <c r="S3317" s="16"/>
      <c r="T3317" s="229"/>
      <c r="U3317" s="16"/>
      <c r="V3317" s="16"/>
    </row>
    <row r="3318" spans="4:22">
      <c r="D3318" s="16"/>
      <c r="E3318" s="84"/>
      <c r="F3318" s="85"/>
      <c r="G3318" s="197"/>
      <c r="H3318" s="85"/>
      <c r="I3318" s="197"/>
      <c r="J3318" s="85"/>
      <c r="K3318" s="197"/>
      <c r="L3318" s="85"/>
      <c r="M3318" s="197"/>
      <c r="N3318" s="85"/>
      <c r="O3318" s="197"/>
      <c r="P3318" s="85"/>
      <c r="Q3318" s="197"/>
      <c r="R3318" s="85"/>
      <c r="S3318" s="85"/>
      <c r="T3318" s="85"/>
      <c r="U3318" s="106"/>
      <c r="V3318" s="16"/>
    </row>
    <row r="3319" spans="4:22" ht="15" thickBot="1">
      <c r="D3319" s="16"/>
      <c r="E3319" s="86"/>
      <c r="F3319" s="1"/>
      <c r="H3319" s="1"/>
      <c r="J3319" s="1"/>
      <c r="L3319" s="1"/>
      <c r="N3319" s="1"/>
      <c r="P3319" s="1"/>
      <c r="R3319" s="1"/>
      <c r="T3319" s="1"/>
      <c r="U3319" s="107"/>
      <c r="V3319" s="16"/>
    </row>
    <row r="3320" spans="4:22" ht="35.4" thickBot="1">
      <c r="D3320" s="16"/>
      <c r="E3320" s="86"/>
      <c r="F3320" s="1"/>
      <c r="H3320" s="393" t="s">
        <v>60</v>
      </c>
      <c r="I3320" s="394"/>
      <c r="J3320" s="394"/>
      <c r="K3320" s="394"/>
      <c r="L3320" s="394"/>
      <c r="M3320" s="394"/>
      <c r="N3320" s="394"/>
      <c r="O3320" s="394"/>
      <c r="P3320" s="394"/>
      <c r="Q3320" s="394"/>
      <c r="R3320" s="394"/>
      <c r="S3320" s="394"/>
      <c r="T3320" s="395"/>
      <c r="U3320" s="107"/>
      <c r="V3320" s="16"/>
    </row>
    <row r="3321" spans="4:22">
      <c r="D3321" s="16"/>
      <c r="E3321" s="86"/>
      <c r="F3321" s="1"/>
      <c r="H3321" s="1"/>
      <c r="J3321" s="1"/>
      <c r="L3321" s="1"/>
      <c r="N3321" s="1"/>
      <c r="P3321" s="1"/>
      <c r="R3321" s="1"/>
      <c r="T3321" s="1"/>
      <c r="U3321" s="107"/>
      <c r="V3321" s="16"/>
    </row>
    <row r="3322" spans="4:22">
      <c r="D3322" s="16"/>
      <c r="E3322" s="86"/>
      <c r="F3322" s="253" t="s">
        <v>10</v>
      </c>
      <c r="G3322" s="194"/>
      <c r="H3322" s="239" t="s">
        <v>3</v>
      </c>
      <c r="I3322" s="179"/>
      <c r="J3322" s="94" t="s">
        <v>11</v>
      </c>
      <c r="K3322" s="179"/>
      <c r="L3322" s="31" t="s">
        <v>12</v>
      </c>
      <c r="M3322" s="179"/>
      <c r="N3322" s="32" t="s">
        <v>13</v>
      </c>
      <c r="O3322" s="179"/>
      <c r="P3322" s="238" t="s">
        <v>14</v>
      </c>
      <c r="Q3322" s="179"/>
      <c r="R3322" s="99" t="s">
        <v>15</v>
      </c>
      <c r="S3322" s="29"/>
      <c r="T3322" s="56" t="s">
        <v>16</v>
      </c>
      <c r="U3322" s="107"/>
      <c r="V3322" s="16"/>
    </row>
    <row r="3323" spans="4:22">
      <c r="D3323" s="16"/>
      <c r="E3323" s="86"/>
      <c r="F3323" s="252">
        <v>45705</v>
      </c>
      <c r="G3323" s="244"/>
      <c r="H3323" s="297">
        <v>9291</v>
      </c>
      <c r="I3323" s="246"/>
      <c r="J3323" s="297">
        <v>2803</v>
      </c>
      <c r="K3323" s="246"/>
      <c r="L3323" s="297">
        <v>2660</v>
      </c>
      <c r="M3323" s="246"/>
      <c r="N3323" s="297">
        <v>1967</v>
      </c>
      <c r="O3323" s="246"/>
      <c r="P3323" s="297">
        <v>32485</v>
      </c>
      <c r="Q3323" s="246"/>
      <c r="R3323" s="297">
        <v>15175</v>
      </c>
      <c r="S3323" s="298"/>
      <c r="T3323" s="326">
        <v>5.7282999999999999</v>
      </c>
      <c r="U3323" s="107"/>
      <c r="V3323" s="16"/>
    </row>
    <row r="3324" spans="4:22">
      <c r="D3324" s="16"/>
      <c r="E3324" s="86"/>
      <c r="F3324" s="250">
        <f>F3323+1</f>
        <v>45706</v>
      </c>
      <c r="G3324" s="244"/>
      <c r="H3324" s="297">
        <v>9295</v>
      </c>
      <c r="I3324" s="246"/>
      <c r="J3324" s="297">
        <v>2836</v>
      </c>
      <c r="K3324" s="246"/>
      <c r="L3324" s="297">
        <v>2661</v>
      </c>
      <c r="M3324" s="246"/>
      <c r="N3324" s="297">
        <v>1952</v>
      </c>
      <c r="O3324" s="246"/>
      <c r="P3324" s="297">
        <v>32850</v>
      </c>
      <c r="Q3324" s="246"/>
      <c r="R3324" s="297">
        <v>15135</v>
      </c>
      <c r="S3324" s="246"/>
      <c r="T3324" s="325">
        <v>5.7104999999999997</v>
      </c>
      <c r="U3324" s="107"/>
      <c r="V3324" s="16"/>
    </row>
    <row r="3325" spans="4:22">
      <c r="D3325" s="16"/>
      <c r="E3325" s="86"/>
      <c r="F3325" s="250">
        <f>F3324+1</f>
        <v>45707</v>
      </c>
      <c r="G3325" s="244"/>
      <c r="H3325" s="248">
        <v>9433</v>
      </c>
      <c r="I3325" s="246"/>
      <c r="J3325" s="248">
        <v>2851</v>
      </c>
      <c r="K3325" s="246"/>
      <c r="L3325" s="248">
        <v>2709.5</v>
      </c>
      <c r="M3325" s="246"/>
      <c r="N3325" s="248">
        <v>1940</v>
      </c>
      <c r="O3325" s="246"/>
      <c r="P3325" s="248">
        <v>32625</v>
      </c>
      <c r="Q3325" s="246"/>
      <c r="R3325" s="248">
        <v>15130</v>
      </c>
      <c r="S3325" s="246"/>
      <c r="T3325" s="325">
        <v>5.6978999999999997</v>
      </c>
      <c r="U3325" s="107"/>
      <c r="V3325" s="16"/>
    </row>
    <row r="3326" spans="4:22">
      <c r="D3326" s="16"/>
      <c r="E3326" s="86"/>
      <c r="F3326" s="250">
        <f>F3325+1</f>
        <v>45708</v>
      </c>
      <c r="G3326" s="195"/>
      <c r="H3326" s="248">
        <v>9514.5</v>
      </c>
      <c r="I3326" s="246"/>
      <c r="J3326" s="248">
        <v>2880</v>
      </c>
      <c r="K3326" s="246"/>
      <c r="L3326" s="248">
        <v>2720</v>
      </c>
      <c r="M3326" s="246"/>
      <c r="N3326" s="248">
        <v>1970.5</v>
      </c>
      <c r="O3326" s="246"/>
      <c r="P3326" s="248">
        <v>33055</v>
      </c>
      <c r="Q3326" s="246"/>
      <c r="R3326" s="248">
        <v>15405</v>
      </c>
      <c r="S3326" s="246"/>
      <c r="T3326" s="325">
        <v>5.7087000000000003</v>
      </c>
      <c r="U3326" s="107"/>
      <c r="V3326" s="16"/>
    </row>
    <row r="3327" spans="4:22">
      <c r="D3327" s="16"/>
      <c r="E3327" s="86"/>
      <c r="F3327" s="251">
        <f>F3326+1</f>
        <v>45709</v>
      </c>
      <c r="G3327" s="195"/>
      <c r="H3327" s="297">
        <v>9494</v>
      </c>
      <c r="I3327" s="246"/>
      <c r="J3327" s="297">
        <v>2859</v>
      </c>
      <c r="K3327" s="246"/>
      <c r="L3327" s="297">
        <v>2702</v>
      </c>
      <c r="M3327" s="246"/>
      <c r="N3327" s="297">
        <v>1956</v>
      </c>
      <c r="O3327" s="246"/>
      <c r="P3327" s="297">
        <v>33450</v>
      </c>
      <c r="Q3327" s="246"/>
      <c r="R3327" s="297">
        <v>15300</v>
      </c>
      <c r="S3327" s="298"/>
      <c r="T3327" s="325">
        <v>5.7019000000000002</v>
      </c>
      <c r="U3327" s="107"/>
      <c r="V3327" s="16"/>
    </row>
    <row r="3328" spans="4:22">
      <c r="D3328" s="16"/>
      <c r="E3328" s="86"/>
      <c r="F3328" s="1"/>
      <c r="H3328" s="353"/>
      <c r="J3328" s="353"/>
      <c r="L3328" s="353"/>
      <c r="N3328" s="353"/>
      <c r="P3328" s="353"/>
      <c r="R3328" s="353"/>
      <c r="S3328" s="268"/>
      <c r="T3328" s="362"/>
      <c r="U3328" s="107"/>
      <c r="V3328" s="16"/>
    </row>
    <row r="3329" spans="4:22">
      <c r="D3329" s="16"/>
      <c r="E3329" s="86"/>
      <c r="F3329" s="236" t="s">
        <v>17</v>
      </c>
      <c r="G3329" s="263"/>
      <c r="H3329" s="331">
        <f>AVERAGE(H3323:H3327)</f>
        <v>9405.5</v>
      </c>
      <c r="I3329" s="332"/>
      <c r="J3329" s="331">
        <f>AVERAGE(J3323:J3327)</f>
        <v>2845.8</v>
      </c>
      <c r="K3329" s="332"/>
      <c r="L3329" s="331">
        <f>AVERAGE(L3323:L3327)</f>
        <v>2690.5</v>
      </c>
      <c r="M3329" s="332"/>
      <c r="N3329" s="331">
        <f>AVERAGE(N3323:N3327)</f>
        <v>1957.1</v>
      </c>
      <c r="O3329" s="332"/>
      <c r="P3329" s="331">
        <f>AVERAGE(P3323:P3327)</f>
        <v>32893</v>
      </c>
      <c r="Q3329" s="332"/>
      <c r="R3329" s="331">
        <f>AVERAGE(R3323:R3327)</f>
        <v>15229</v>
      </c>
      <c r="S3329" s="333"/>
      <c r="T3329" s="334">
        <f>AVERAGE(T3323:T3327)</f>
        <v>5.70946</v>
      </c>
      <c r="U3329" s="107"/>
      <c r="V3329" s="16"/>
    </row>
    <row r="3330" spans="4:22">
      <c r="D3330" s="16"/>
      <c r="E3330" s="86"/>
      <c r="F3330" s="21"/>
      <c r="G3330" s="194"/>
      <c r="H3330" s="354"/>
      <c r="I3330" s="214"/>
      <c r="J3330" s="354"/>
      <c r="K3330" s="214"/>
      <c r="L3330" s="354"/>
      <c r="M3330" s="214"/>
      <c r="N3330" s="354"/>
      <c r="O3330" s="214"/>
      <c r="P3330" s="354"/>
      <c r="Q3330" s="214"/>
      <c r="R3330" s="354"/>
      <c r="S3330" s="269"/>
      <c r="T3330" s="355"/>
      <c r="U3330" s="107"/>
      <c r="V3330" s="16"/>
    </row>
    <row r="3331" spans="4:22" ht="15.6">
      <c r="D3331" s="16"/>
      <c r="E3331" s="86"/>
      <c r="F3331" s="237" t="s">
        <v>18</v>
      </c>
      <c r="G3331" s="202"/>
      <c r="H3331" s="235">
        <f>H3329*T3329*0.001</f>
        <v>53.700326029999999</v>
      </c>
      <c r="I3331" s="216"/>
      <c r="J3331" s="235">
        <f>J3329*T3329*0.001</f>
        <v>16.247981268</v>
      </c>
      <c r="K3331" s="216"/>
      <c r="L3331" s="235">
        <f>L3329*T3329*0.001</f>
        <v>15.36130213</v>
      </c>
      <c r="M3331" s="216"/>
      <c r="N3331" s="235">
        <f>N3329*T3329*0.001</f>
        <v>11.173984166</v>
      </c>
      <c r="O3331" s="216"/>
      <c r="P3331" s="235">
        <f>P3329*T3329*0.001</f>
        <v>187.80126777999999</v>
      </c>
      <c r="Q3331" s="216"/>
      <c r="R3331" s="235">
        <f>R3329*T3329*0.001</f>
        <v>86.949366339999997</v>
      </c>
      <c r="S3331" s="269"/>
      <c r="T3331" s="363"/>
      <c r="U3331" s="107"/>
      <c r="V3331" s="16"/>
    </row>
    <row r="3332" spans="4:22">
      <c r="D3332" s="16"/>
      <c r="E3332" s="86"/>
      <c r="F3332" s="21"/>
      <c r="G3332" s="312"/>
      <c r="H3332" s="355"/>
      <c r="I3332" s="264"/>
      <c r="J3332" s="355"/>
      <c r="K3332" s="264"/>
      <c r="L3332" s="355"/>
      <c r="M3332" s="264"/>
      <c r="N3332" s="355"/>
      <c r="O3332" s="264"/>
      <c r="P3332" s="355"/>
      <c r="Q3332" s="264"/>
      <c r="R3332" s="355"/>
      <c r="S3332" s="269"/>
      <c r="T3332" s="364"/>
      <c r="U3332" s="107"/>
      <c r="V3332" s="16"/>
    </row>
    <row r="3333" spans="4:22">
      <c r="D3333" s="16"/>
      <c r="E3333" s="86"/>
      <c r="F3333" s="256" t="s">
        <v>19</v>
      </c>
      <c r="G3333" s="311"/>
      <c r="H3333" s="257">
        <f>H3267</f>
        <v>54.248102271999997</v>
      </c>
      <c r="I3333" s="265"/>
      <c r="J3333" s="257">
        <f>J3267</f>
        <v>16.187604159999999</v>
      </c>
      <c r="K3333" s="265"/>
      <c r="L3333" s="257">
        <f>L3267</f>
        <v>15.246021336</v>
      </c>
      <c r="M3333" s="265"/>
      <c r="N3333" s="257">
        <f>N3267</f>
        <v>11.233758536000002</v>
      </c>
      <c r="O3333" s="265"/>
      <c r="P3333" s="257">
        <f>P3267</f>
        <v>182.26641888</v>
      </c>
      <c r="Q3333" s="265"/>
      <c r="R3333" s="257">
        <f>R3267</f>
        <v>88.021540880000003</v>
      </c>
      <c r="S3333" s="361">
        <f>U3294</f>
        <v>0</v>
      </c>
      <c r="T3333" s="258">
        <f>T3265</f>
        <v>5.7730399999999999</v>
      </c>
      <c r="U3333" s="107"/>
      <c r="V3333" s="16"/>
    </row>
    <row r="3334" spans="4:22" ht="15" thickBot="1">
      <c r="D3334" s="16"/>
      <c r="E3334" s="86"/>
      <c r="F3334" s="21"/>
      <c r="G3334" s="194"/>
      <c r="H3334" s="355"/>
      <c r="I3334" s="264"/>
      <c r="J3334" s="355"/>
      <c r="K3334" s="264"/>
      <c r="L3334" s="355"/>
      <c r="M3334" s="264"/>
      <c r="N3334" s="355"/>
      <c r="O3334" s="264"/>
      <c r="P3334" s="355"/>
      <c r="Q3334" s="264"/>
      <c r="R3334" s="355"/>
      <c r="S3334" s="270"/>
      <c r="T3334" s="355"/>
      <c r="U3334" s="107"/>
      <c r="V3334" s="16"/>
    </row>
    <row r="3335" spans="4:22" ht="15" thickBot="1">
      <c r="D3335" s="16"/>
      <c r="E3335" s="86"/>
      <c r="F3335" s="259" t="s">
        <v>44</v>
      </c>
      <c r="G3335" s="194"/>
      <c r="H3335" s="356">
        <f>(H3267-H3269)/H3269</f>
        <v>2.8774950116039318E-2</v>
      </c>
      <c r="I3335" s="321"/>
      <c r="J3335" s="356">
        <f>(J3267-J3269)/J3269</f>
        <v>1.1223347381314096E-2</v>
      </c>
      <c r="K3335" s="321"/>
      <c r="L3335" s="356">
        <f>(L3267-L3269)/L3269</f>
        <v>2.2182771348713877E-4</v>
      </c>
      <c r="M3335" s="321"/>
      <c r="N3335" s="356">
        <f>(N3267-N3269)/N3269</f>
        <v>-6.2559072695086556E-3</v>
      </c>
      <c r="O3335" s="321"/>
      <c r="P3335" s="356">
        <f>(P3267-P3269)/P3269</f>
        <v>2.9403282170333399E-2</v>
      </c>
      <c r="Q3335" s="321"/>
      <c r="R3335" s="356">
        <f>(R3267-R3269)/R3269</f>
        <v>-5.1893973210591854E-3</v>
      </c>
      <c r="S3335" s="322"/>
      <c r="T3335" s="356">
        <f>(T3265-T3269)/T3269</f>
        <v>-7.2772794805479376E-3</v>
      </c>
      <c r="U3335" s="107"/>
      <c r="V3335" s="16"/>
    </row>
    <row r="3336" spans="4:22" ht="15" thickBot="1">
      <c r="D3336" s="16"/>
      <c r="E3336" s="86"/>
      <c r="F3336" s="29"/>
      <c r="G3336" s="179"/>
      <c r="H3336" s="357"/>
      <c r="I3336" s="217"/>
      <c r="J3336" s="357"/>
      <c r="K3336" s="217"/>
      <c r="L3336" s="357"/>
      <c r="M3336" s="217"/>
      <c r="N3336" s="357"/>
      <c r="O3336" s="217"/>
      <c r="P3336" s="357"/>
      <c r="Q3336" s="217"/>
      <c r="R3336" s="357"/>
      <c r="S3336" s="271"/>
      <c r="T3336" s="357"/>
      <c r="U3336" s="107"/>
      <c r="V3336" s="16"/>
    </row>
    <row r="3337" spans="4:22" ht="15" thickBot="1">
      <c r="D3337" s="16"/>
      <c r="E3337" s="86"/>
      <c r="F3337" s="176" t="s">
        <v>26</v>
      </c>
      <c r="G3337" s="179"/>
      <c r="H3337" s="358">
        <f>(H3331-H3333)/H3333</f>
        <v>-1.0097611143214696E-2</v>
      </c>
      <c r="I3337" s="188"/>
      <c r="J3337" s="358">
        <f>(J3331-J3333)/J3333</f>
        <v>3.7298359536857397E-3</v>
      </c>
      <c r="K3337" s="188"/>
      <c r="L3337" s="358">
        <f>(L3331-L3333)/L3333</f>
        <v>7.5613690588108356E-3</v>
      </c>
      <c r="M3337" s="188"/>
      <c r="N3337" s="358">
        <f>(N3331-N3333)/N3333</f>
        <v>-5.3209591258746355E-3</v>
      </c>
      <c r="O3337" s="188"/>
      <c r="P3337" s="358">
        <f>(P3331-P3333)/P3333</f>
        <v>3.0366805547674704E-2</v>
      </c>
      <c r="Q3337" s="188"/>
      <c r="R3337" s="358">
        <f>(R3331-R3333)/R3333</f>
        <v>-1.2180819936584663E-2</v>
      </c>
      <c r="S3337" s="272"/>
      <c r="T3337" s="358">
        <f>(T3329-T3333)/T3333</f>
        <v>-1.1013261643778662E-2</v>
      </c>
      <c r="U3337" s="107"/>
      <c r="V3337" s="16"/>
    </row>
    <row r="3338" spans="4:22" ht="15" thickBot="1">
      <c r="D3338" s="16"/>
      <c r="E3338" s="86"/>
      <c r="F3338" s="1"/>
      <c r="H3338" s="359"/>
      <c r="I3338" s="215"/>
      <c r="J3338" s="359"/>
      <c r="K3338" s="215"/>
      <c r="L3338" s="359"/>
      <c r="M3338" s="215"/>
      <c r="N3338" s="359"/>
      <c r="O3338" s="215"/>
      <c r="P3338" s="359"/>
      <c r="Q3338" s="215"/>
      <c r="R3338" s="359"/>
      <c r="S3338" s="271"/>
      <c r="T3338" s="359"/>
      <c r="U3338" s="107"/>
      <c r="V3338" s="16"/>
    </row>
    <row r="3339" spans="4:22" ht="21.6" thickBot="1">
      <c r="D3339" s="230"/>
      <c r="E3339" s="183"/>
      <c r="F3339" s="184" t="s">
        <v>40</v>
      </c>
      <c r="G3339" s="182"/>
      <c r="H3339" s="360">
        <f>H3331-H3333</f>
        <v>-0.54777624199999764</v>
      </c>
      <c r="I3339" s="306"/>
      <c r="J3339" s="360">
        <f>J3331-J3333</f>
        <v>6.0377108000000845E-2</v>
      </c>
      <c r="K3339" s="306"/>
      <c r="L3339" s="360">
        <f>L3331-L3333</f>
        <v>0.11528079400000024</v>
      </c>
      <c r="M3339" s="306"/>
      <c r="N3339" s="360">
        <f>N3331-N3333</f>
        <v>-5.9774370000001298E-2</v>
      </c>
      <c r="O3339" s="306"/>
      <c r="P3339" s="360">
        <f>P3331-P3333</f>
        <v>5.5348488999999859</v>
      </c>
      <c r="Q3339" s="306"/>
      <c r="R3339" s="360">
        <f>R3331-R3333</f>
        <v>-1.072174540000006</v>
      </c>
      <c r="S3339" s="307"/>
      <c r="T3339" s="360">
        <f>T3329-T3333</f>
        <v>-6.357999999999997E-2</v>
      </c>
      <c r="U3339" s="186"/>
      <c r="V3339" s="230"/>
    </row>
    <row r="3340" spans="4:22">
      <c r="D3340" s="16"/>
      <c r="E3340" s="86"/>
      <c r="F3340" s="179"/>
      <c r="H3340" s="180"/>
      <c r="I3340" s="180"/>
      <c r="J3340" s="180"/>
      <c r="K3340" s="180"/>
      <c r="L3340" s="180"/>
      <c r="M3340" s="180"/>
      <c r="N3340" s="180"/>
      <c r="O3340" s="180"/>
      <c r="P3340" s="180"/>
      <c r="Q3340" s="180"/>
      <c r="R3340" s="180"/>
      <c r="S3340" s="274"/>
      <c r="T3340" s="180"/>
      <c r="U3340" s="107"/>
      <c r="V3340" s="16"/>
    </row>
    <row r="3341" spans="4:22">
      <c r="D3341" s="16"/>
      <c r="E3341" s="86"/>
      <c r="F3341" s="29"/>
      <c r="H3341" s="323"/>
      <c r="I3341" s="180"/>
      <c r="J3341" s="159"/>
      <c r="K3341" s="180"/>
      <c r="L3341" s="159"/>
      <c r="M3341" s="180"/>
      <c r="N3341" s="159"/>
      <c r="O3341" s="180">
        <f>L3341+N3341</f>
        <v>0</v>
      </c>
      <c r="P3341" s="159"/>
      <c r="Q3341" s="180"/>
      <c r="R3341" s="159"/>
      <c r="S3341" s="159"/>
      <c r="T3341" s="159"/>
      <c r="U3341" s="107"/>
      <c r="V3341" s="16"/>
    </row>
    <row r="3342" spans="4:22" ht="18">
      <c r="D3342" s="16"/>
      <c r="E3342" s="134"/>
      <c r="F3342" s="403" t="s">
        <v>36</v>
      </c>
      <c r="G3342" s="404"/>
      <c r="H3342" s="405">
        <f>AVERAGE(H3259:H3263,H3323:H3327,H3195:H3199)</f>
        <v>9289.9333333333325</v>
      </c>
      <c r="I3342" s="406"/>
      <c r="J3342" s="405">
        <f>AVERAGE(J3259:J3263,J3323:J3327,J3195:J3199)</f>
        <v>2800.8333333333335</v>
      </c>
      <c r="K3342" s="406"/>
      <c r="L3342" s="405">
        <f>AVERAGE(L3259:L3263,L3323:L3327,L3195:L3199)</f>
        <v>2650.8333333333335</v>
      </c>
      <c r="M3342" s="406" t="e">
        <f>AVERAGE(O3287:O3291,M3323:M3327)</f>
        <v>#DIV/0!</v>
      </c>
      <c r="N3342" s="405">
        <f>AVERAGE(N3259:N3263,N3323:N3327,N3195:N3199)</f>
        <v>1948.9666666666667</v>
      </c>
      <c r="O3342" s="406" t="e">
        <f>AVERAGE(O3260:O3263,O3323:O3328)</f>
        <v>#DIV/0!</v>
      </c>
      <c r="P3342" s="405">
        <f>AVERAGE(P3259:P3263,P3323:P3327,P3195:P3199)</f>
        <v>31637.333333333332</v>
      </c>
      <c r="Q3342" s="406" t="e">
        <f>AVERAGE(S3287:S3291,Q3323:Q3327)</f>
        <v>#DIV/0!</v>
      </c>
      <c r="R3342" s="405">
        <f>AVERAGE(R3259:R3263,R3323:R3327,R3195:R3199)</f>
        <v>15230.333333333334</v>
      </c>
      <c r="S3342" s="407" t="e">
        <f>AVERAGE(U3287:U3291,S3323:S3327)</f>
        <v>#DIV/0!</v>
      </c>
      <c r="T3342" s="405">
        <f>AVERAGE(T3259:T3263,T3323:T3327,T3195:T3199)</f>
        <v>5.765953333333333</v>
      </c>
      <c r="U3342" s="135"/>
      <c r="V3342" s="16"/>
    </row>
    <row r="3343" spans="4:22">
      <c r="D3343" s="16"/>
      <c r="E3343" s="1"/>
      <c r="F3343" s="1"/>
      <c r="H3343" s="329"/>
      <c r="I3343" s="139"/>
      <c r="J3343" s="329"/>
      <c r="K3343" s="139"/>
      <c r="L3343" s="329"/>
      <c r="M3343" s="139"/>
      <c r="N3343" s="329"/>
      <c r="O3343" s="139"/>
      <c r="P3343" s="329"/>
      <c r="Q3343" s="139"/>
      <c r="R3343" s="329"/>
      <c r="S3343" s="329"/>
      <c r="T3343" s="329"/>
      <c r="U3343" s="1"/>
      <c r="V3343" s="16"/>
    </row>
    <row r="3344" spans="4:22" ht="15" thickBot="1">
      <c r="D3344" s="16"/>
      <c r="T3344" s="174"/>
      <c r="V3344" s="16"/>
    </row>
    <row r="3345" spans="4:22" ht="15" thickBot="1">
      <c r="D3345" s="16"/>
      <c r="F3345" s="280" t="s">
        <v>42</v>
      </c>
      <c r="G3345" s="281"/>
      <c r="H3345" s="281" t="s">
        <v>3</v>
      </c>
      <c r="I3345" s="281"/>
      <c r="J3345" s="281" t="s">
        <v>11</v>
      </c>
      <c r="K3345" s="281"/>
      <c r="L3345" s="281" t="s">
        <v>12</v>
      </c>
      <c r="M3345" s="281"/>
      <c r="N3345" s="281" t="s">
        <v>13</v>
      </c>
      <c r="O3345" s="281"/>
      <c r="P3345" s="281" t="s">
        <v>14</v>
      </c>
      <c r="Q3345" s="281"/>
      <c r="R3345" s="281" t="s">
        <v>15</v>
      </c>
      <c r="S3345" s="281"/>
      <c r="T3345" s="282" t="s">
        <v>16</v>
      </c>
      <c r="V3345" s="16"/>
    </row>
    <row r="3346" spans="4:22">
      <c r="D3346" s="16"/>
      <c r="E3346" s="1"/>
      <c r="F3346" s="283" t="s">
        <v>19</v>
      </c>
      <c r="G3346" s="284"/>
      <c r="H3346" s="285">
        <f t="shared" ref="H3346:T3346" si="232">H3333</f>
        <v>54.248102271999997</v>
      </c>
      <c r="I3346" s="285">
        <f t="shared" si="232"/>
        <v>0</v>
      </c>
      <c r="J3346" s="285">
        <f t="shared" si="232"/>
        <v>16.187604159999999</v>
      </c>
      <c r="K3346" s="285">
        <f t="shared" si="232"/>
        <v>0</v>
      </c>
      <c r="L3346" s="285">
        <f t="shared" si="232"/>
        <v>15.246021336</v>
      </c>
      <c r="M3346" s="285">
        <f t="shared" si="232"/>
        <v>0</v>
      </c>
      <c r="N3346" s="285">
        <f t="shared" si="232"/>
        <v>11.233758536000002</v>
      </c>
      <c r="O3346" s="285">
        <f t="shared" si="232"/>
        <v>0</v>
      </c>
      <c r="P3346" s="285">
        <f t="shared" si="232"/>
        <v>182.26641888</v>
      </c>
      <c r="Q3346" s="285">
        <f t="shared" si="232"/>
        <v>0</v>
      </c>
      <c r="R3346" s="285">
        <f t="shared" si="232"/>
        <v>88.021540880000003</v>
      </c>
      <c r="S3346" s="285">
        <f t="shared" si="232"/>
        <v>0</v>
      </c>
      <c r="T3346" s="310">
        <f t="shared" si="232"/>
        <v>5.7730399999999999</v>
      </c>
      <c r="U3346" s="1"/>
      <c r="V3346" s="16"/>
    </row>
    <row r="3347" spans="4:22" ht="15.6">
      <c r="D3347" s="16"/>
      <c r="E3347" s="1"/>
      <c r="F3347" s="288" t="s">
        <v>41</v>
      </c>
      <c r="G3347" s="289"/>
      <c r="H3347" s="290">
        <f>H3331</f>
        <v>53.700326029999999</v>
      </c>
      <c r="I3347" s="290">
        <f t="shared" ref="I3347:S3347" si="233">I3331</f>
        <v>0</v>
      </c>
      <c r="J3347" s="290">
        <f t="shared" si="233"/>
        <v>16.247981268</v>
      </c>
      <c r="K3347" s="290">
        <f t="shared" si="233"/>
        <v>0</v>
      </c>
      <c r="L3347" s="290">
        <f t="shared" si="233"/>
        <v>15.36130213</v>
      </c>
      <c r="M3347" s="290">
        <f t="shared" si="233"/>
        <v>0</v>
      </c>
      <c r="N3347" s="290">
        <f t="shared" si="233"/>
        <v>11.173984166</v>
      </c>
      <c r="O3347" s="290">
        <f t="shared" si="233"/>
        <v>0</v>
      </c>
      <c r="P3347" s="290">
        <f t="shared" si="233"/>
        <v>187.80126777999999</v>
      </c>
      <c r="Q3347" s="290">
        <f t="shared" si="233"/>
        <v>0</v>
      </c>
      <c r="R3347" s="290">
        <f t="shared" si="233"/>
        <v>86.949366339999997</v>
      </c>
      <c r="S3347" s="290">
        <f t="shared" si="233"/>
        <v>0</v>
      </c>
      <c r="T3347" s="309">
        <f>T3329</f>
        <v>5.70946</v>
      </c>
      <c r="U3347" s="1"/>
      <c r="V3347" s="16"/>
    </row>
    <row r="3348" spans="4:22" ht="21">
      <c r="D3348" s="16"/>
      <c r="F3348" s="201" t="s">
        <v>45</v>
      </c>
      <c r="G3348" s="201"/>
      <c r="H3348" s="385">
        <f>H3347-H3346</f>
        <v>-0.54777624199999764</v>
      </c>
      <c r="I3348" s="187"/>
      <c r="J3348" s="385">
        <f>J3347-J3346</f>
        <v>6.0377108000000845E-2</v>
      </c>
      <c r="K3348" s="385"/>
      <c r="L3348" s="385">
        <f>L3347-L3346</f>
        <v>0.11528079400000024</v>
      </c>
      <c r="M3348" s="385"/>
      <c r="N3348" s="385">
        <f>N3347-N3346</f>
        <v>-5.9774370000001298E-2</v>
      </c>
      <c r="O3348" s="385"/>
      <c r="P3348" s="385">
        <f>P3347-P3346</f>
        <v>5.5348488999999859</v>
      </c>
      <c r="Q3348" s="385"/>
      <c r="R3348" s="385">
        <f>R3347-R3346</f>
        <v>-1.072174540000006</v>
      </c>
      <c r="S3348" s="385"/>
      <c r="T3348" s="385">
        <f>T3347-T3346</f>
        <v>-6.357999999999997E-2</v>
      </c>
      <c r="V3348" s="16"/>
    </row>
    <row r="3349" spans="4:22" ht="21">
      <c r="D3349" s="16"/>
      <c r="F3349" s="201"/>
      <c r="G3349" s="201"/>
      <c r="H3349" s="187"/>
      <c r="I3349" s="187"/>
      <c r="J3349" s="187"/>
      <c r="K3349" s="187"/>
      <c r="L3349" s="187"/>
      <c r="M3349" s="187"/>
      <c r="N3349" s="187"/>
      <c r="O3349" s="187"/>
      <c r="P3349" s="187"/>
      <c r="Q3349" s="187"/>
      <c r="R3349" s="187"/>
      <c r="S3349" s="187"/>
      <c r="T3349" s="187"/>
      <c r="V3349" s="16"/>
    </row>
    <row r="3350" spans="4:22">
      <c r="D3350" s="16"/>
      <c r="E3350" s="16"/>
      <c r="F3350" s="231"/>
      <c r="G3350" s="231"/>
      <c r="H3350" s="231"/>
      <c r="I3350" s="231"/>
      <c r="J3350" s="231"/>
      <c r="K3350" s="231"/>
      <c r="L3350" s="231"/>
      <c r="M3350" s="231"/>
      <c r="N3350" s="231"/>
      <c r="O3350" s="231"/>
      <c r="P3350" s="231"/>
      <c r="Q3350" s="231"/>
      <c r="R3350" s="231"/>
      <c r="S3350" s="231"/>
      <c r="T3350" s="232"/>
      <c r="U3350" s="16"/>
      <c r="V3350" s="16"/>
    </row>
    <row r="3351" spans="4:22">
      <c r="D3351" s="335"/>
      <c r="E3351" s="335"/>
      <c r="F3351" s="339"/>
      <c r="G3351" s="339"/>
      <c r="H3351" s="339"/>
      <c r="I3351" s="339"/>
      <c r="J3351" s="339"/>
      <c r="K3351" s="339"/>
      <c r="L3351" s="339"/>
      <c r="M3351" s="339"/>
      <c r="N3351" s="339"/>
      <c r="O3351" s="339"/>
      <c r="P3351" s="339"/>
      <c r="Q3351" s="339"/>
      <c r="R3351" s="339"/>
      <c r="S3351" s="339"/>
      <c r="T3351" s="340"/>
      <c r="U3351" s="335"/>
      <c r="V3351" s="335"/>
    </row>
    <row r="3352" spans="4:22">
      <c r="D3352" s="335"/>
      <c r="E3352" s="335"/>
      <c r="F3352" s="335"/>
      <c r="G3352" s="512" t="s">
        <v>48</v>
      </c>
      <c r="H3352" s="512"/>
      <c r="I3352" s="512"/>
      <c r="J3352" s="512"/>
      <c r="K3352" s="512"/>
      <c r="L3352" s="512"/>
      <c r="M3352" s="512"/>
      <c r="N3352" s="512"/>
      <c r="O3352" s="512"/>
      <c r="P3352" s="512"/>
      <c r="Q3352" s="512"/>
      <c r="R3352" s="512"/>
      <c r="S3352" s="335"/>
      <c r="T3352" s="335"/>
      <c r="U3352" s="335"/>
      <c r="V3352" s="335"/>
    </row>
    <row r="3353" spans="4:22">
      <c r="D3353" s="335"/>
      <c r="E3353" s="335"/>
      <c r="F3353" s="335"/>
      <c r="G3353" s="512"/>
      <c r="H3353" s="512"/>
      <c r="I3353" s="512"/>
      <c r="J3353" s="512"/>
      <c r="K3353" s="512"/>
      <c r="L3353" s="512"/>
      <c r="M3353" s="512"/>
      <c r="N3353" s="512"/>
      <c r="O3353" s="512"/>
      <c r="P3353" s="512"/>
      <c r="Q3353" s="512"/>
      <c r="R3353" s="512"/>
      <c r="S3353" s="335"/>
      <c r="T3353" s="335"/>
      <c r="U3353" s="335"/>
      <c r="V3353" s="335"/>
    </row>
    <row r="3354" spans="4:22" ht="23.4">
      <c r="D3354" s="338"/>
      <c r="E3354" s="338"/>
      <c r="F3354" s="338"/>
      <c r="G3354" s="343" t="s">
        <v>46</v>
      </c>
      <c r="H3354" s="375" t="s">
        <v>3</v>
      </c>
      <c r="I3354" s="376"/>
      <c r="J3354" s="377" t="s">
        <v>11</v>
      </c>
      <c r="K3354" s="376"/>
      <c r="L3354" s="378" t="s">
        <v>12</v>
      </c>
      <c r="M3354" s="376"/>
      <c r="N3354" s="379" t="s">
        <v>13</v>
      </c>
      <c r="O3354" s="376"/>
      <c r="P3354" s="374" t="s">
        <v>14</v>
      </c>
      <c r="Q3354" s="376"/>
      <c r="R3354" s="380" t="s">
        <v>15</v>
      </c>
      <c r="S3354" s="367"/>
      <c r="T3354" s="16"/>
      <c r="U3354" s="336"/>
      <c r="V3354" s="16"/>
    </row>
    <row r="3355" spans="4:22" ht="21">
      <c r="D3355" s="338"/>
      <c r="E3355" s="338"/>
      <c r="F3355" s="338"/>
      <c r="G3355" s="344">
        <v>0.9</v>
      </c>
      <c r="H3355" s="347">
        <f>$H$3333*G3355</f>
        <v>48.823292044799999</v>
      </c>
      <c r="I3355" s="368"/>
      <c r="J3355" s="348">
        <f>$J$3333*G3355</f>
        <v>14.568843744</v>
      </c>
      <c r="K3355" s="368"/>
      <c r="L3355" s="352">
        <f>$L$3333*G3355</f>
        <v>13.7214192024</v>
      </c>
      <c r="M3355" s="368"/>
      <c r="N3355" s="349">
        <f>$N$3333*G3355</f>
        <v>10.110382682400001</v>
      </c>
      <c r="O3355" s="368"/>
      <c r="P3355" s="350">
        <f>$P$3333*G3355</f>
        <v>164.03977699200001</v>
      </c>
      <c r="Q3355" s="368"/>
      <c r="R3355" s="351">
        <f>$R$3333*G3355</f>
        <v>79.219386792000009</v>
      </c>
      <c r="S3355" s="341"/>
      <c r="T3355" s="16"/>
      <c r="U3355" s="337"/>
      <c r="V3355" s="16"/>
    </row>
    <row r="3356" spans="4:22" ht="21">
      <c r="D3356" s="338"/>
      <c r="E3356" s="338"/>
      <c r="F3356" s="338"/>
      <c r="G3356" s="344">
        <v>0.91</v>
      </c>
      <c r="H3356" s="347">
        <f t="shared" ref="H3356:H3375" si="234">$H$3333*G3356</f>
        <v>49.365773067519996</v>
      </c>
      <c r="I3356" s="368"/>
      <c r="J3356" s="348">
        <f t="shared" ref="J3356:J3375" si="235">$J$3333*G3356</f>
        <v>14.7307197856</v>
      </c>
      <c r="K3356" s="368"/>
      <c r="L3356" s="352">
        <f t="shared" ref="L3356:L3375" si="236">$L$3333*G3356</f>
        <v>13.873879415760001</v>
      </c>
      <c r="M3356" s="368"/>
      <c r="N3356" s="349">
        <f t="shared" ref="N3356:N3375" si="237">$N$3333*G3356</f>
        <v>10.222720267760002</v>
      </c>
      <c r="O3356" s="368"/>
      <c r="P3356" s="350">
        <f t="shared" ref="P3356:P3375" si="238">$P$3333*G3356</f>
        <v>165.8624411808</v>
      </c>
      <c r="Q3356" s="368"/>
      <c r="R3356" s="351">
        <f t="shared" ref="R3356:R3375" si="239">$R$3333*G3356</f>
        <v>80.099602200800007</v>
      </c>
      <c r="S3356" s="341"/>
      <c r="T3356" s="16"/>
      <c r="U3356" s="337"/>
      <c r="V3356" s="16"/>
    </row>
    <row r="3357" spans="4:22" ht="21">
      <c r="D3357" s="338"/>
      <c r="E3357" s="338"/>
      <c r="F3357" s="338"/>
      <c r="G3357" s="344">
        <v>0.92</v>
      </c>
      <c r="H3357" s="347">
        <f t="shared" si="234"/>
        <v>49.90825409024</v>
      </c>
      <c r="I3357" s="368"/>
      <c r="J3357" s="348">
        <f t="shared" si="235"/>
        <v>14.892595827199999</v>
      </c>
      <c r="K3357" s="368"/>
      <c r="L3357" s="352">
        <f t="shared" si="236"/>
        <v>14.026339629120001</v>
      </c>
      <c r="M3357" s="368"/>
      <c r="N3357" s="349">
        <f t="shared" si="237"/>
        <v>10.335057853120002</v>
      </c>
      <c r="O3357" s="368"/>
      <c r="P3357" s="350">
        <f t="shared" si="238"/>
        <v>167.68510536960002</v>
      </c>
      <c r="Q3357" s="368"/>
      <c r="R3357" s="351">
        <f t="shared" si="239"/>
        <v>80.979817609600005</v>
      </c>
      <c r="S3357" s="341"/>
      <c r="T3357" s="16"/>
      <c r="U3357" s="337"/>
      <c r="V3357" s="16"/>
    </row>
    <row r="3358" spans="4:22" ht="21">
      <c r="D3358" s="338"/>
      <c r="E3358" s="338"/>
      <c r="F3358" s="338"/>
      <c r="G3358" s="344">
        <v>0.93</v>
      </c>
      <c r="H3358" s="347">
        <f t="shared" si="234"/>
        <v>50.450735112959997</v>
      </c>
      <c r="I3358" s="368"/>
      <c r="J3358" s="348">
        <f t="shared" si="235"/>
        <v>15.0544718688</v>
      </c>
      <c r="K3358" s="368"/>
      <c r="L3358" s="352">
        <f t="shared" si="236"/>
        <v>14.17879984248</v>
      </c>
      <c r="M3358" s="368"/>
      <c r="N3358" s="349">
        <f t="shared" si="237"/>
        <v>10.447395438480003</v>
      </c>
      <c r="O3358" s="368"/>
      <c r="P3358" s="350">
        <f t="shared" si="238"/>
        <v>169.50776955840001</v>
      </c>
      <c r="Q3358" s="368"/>
      <c r="R3358" s="351">
        <f t="shared" si="239"/>
        <v>81.860033018400003</v>
      </c>
      <c r="S3358" s="341"/>
      <c r="T3358" s="16"/>
      <c r="U3358" s="337"/>
      <c r="V3358" s="16"/>
    </row>
    <row r="3359" spans="4:22" ht="21">
      <c r="D3359" s="338"/>
      <c r="E3359" s="338"/>
      <c r="F3359" s="338"/>
      <c r="G3359" s="344">
        <v>0.94</v>
      </c>
      <c r="H3359" s="347">
        <f t="shared" si="234"/>
        <v>50.993216135679994</v>
      </c>
      <c r="I3359" s="368"/>
      <c r="J3359" s="348">
        <f t="shared" si="235"/>
        <v>15.216347910399998</v>
      </c>
      <c r="K3359" s="368"/>
      <c r="L3359" s="352">
        <f t="shared" si="236"/>
        <v>14.33126005584</v>
      </c>
      <c r="M3359" s="368"/>
      <c r="N3359" s="349">
        <f t="shared" si="237"/>
        <v>10.559733023840002</v>
      </c>
      <c r="O3359" s="368"/>
      <c r="P3359" s="350">
        <f t="shared" si="238"/>
        <v>171.3304337472</v>
      </c>
      <c r="Q3359" s="368"/>
      <c r="R3359" s="351">
        <f t="shared" si="239"/>
        <v>82.740248427200001</v>
      </c>
      <c r="S3359" s="341"/>
      <c r="T3359" s="16"/>
      <c r="U3359" s="337"/>
      <c r="V3359" s="16"/>
    </row>
    <row r="3360" spans="4:22" ht="21">
      <c r="D3360" s="338"/>
      <c r="E3360" s="338"/>
      <c r="F3360" s="338"/>
      <c r="G3360" s="344">
        <v>0.95</v>
      </c>
      <c r="H3360" s="347">
        <f t="shared" si="234"/>
        <v>51.535697158399998</v>
      </c>
      <c r="I3360" s="368"/>
      <c r="J3360" s="348">
        <f t="shared" si="235"/>
        <v>15.378223951999999</v>
      </c>
      <c r="K3360" s="368"/>
      <c r="L3360" s="352">
        <f t="shared" si="236"/>
        <v>14.483720269199999</v>
      </c>
      <c r="M3360" s="368"/>
      <c r="N3360" s="349">
        <f t="shared" si="237"/>
        <v>10.6720706092</v>
      </c>
      <c r="O3360" s="368"/>
      <c r="P3360" s="350">
        <f t="shared" si="238"/>
        <v>173.15309793599999</v>
      </c>
      <c r="Q3360" s="368"/>
      <c r="R3360" s="351">
        <f t="shared" si="239"/>
        <v>83.620463835999999</v>
      </c>
      <c r="S3360" s="341"/>
      <c r="T3360" s="16"/>
      <c r="U3360" s="337"/>
      <c r="V3360" s="16"/>
    </row>
    <row r="3361" spans="4:22" ht="21">
      <c r="D3361" s="338"/>
      <c r="E3361" s="338"/>
      <c r="F3361" s="338"/>
      <c r="G3361" s="344">
        <v>0.96</v>
      </c>
      <c r="H3361" s="347">
        <f t="shared" si="234"/>
        <v>52.078178181119995</v>
      </c>
      <c r="I3361" s="368"/>
      <c r="J3361" s="348">
        <f t="shared" si="235"/>
        <v>15.540099993599998</v>
      </c>
      <c r="K3361" s="368"/>
      <c r="L3361" s="352">
        <f t="shared" si="236"/>
        <v>14.63618048256</v>
      </c>
      <c r="M3361" s="368"/>
      <c r="N3361" s="349">
        <f t="shared" si="237"/>
        <v>10.784408194560001</v>
      </c>
      <c r="O3361" s="368"/>
      <c r="P3361" s="350">
        <f t="shared" si="238"/>
        <v>174.97576212479999</v>
      </c>
      <c r="Q3361" s="368"/>
      <c r="R3361" s="351">
        <f t="shared" si="239"/>
        <v>84.500679244799997</v>
      </c>
      <c r="S3361" s="341"/>
      <c r="T3361" s="16"/>
      <c r="U3361" s="337"/>
      <c r="V3361" s="16"/>
    </row>
    <row r="3362" spans="4:22" ht="21">
      <c r="D3362" s="338"/>
      <c r="E3362" s="338"/>
      <c r="F3362" s="338"/>
      <c r="G3362" s="344">
        <v>0.97</v>
      </c>
      <c r="H3362" s="347">
        <f t="shared" si="234"/>
        <v>52.620659203839999</v>
      </c>
      <c r="I3362" s="368"/>
      <c r="J3362" s="348">
        <f t="shared" si="235"/>
        <v>15.7019760352</v>
      </c>
      <c r="K3362" s="368"/>
      <c r="L3362" s="352">
        <f t="shared" si="236"/>
        <v>14.78864069592</v>
      </c>
      <c r="M3362" s="368"/>
      <c r="N3362" s="349">
        <f t="shared" si="237"/>
        <v>10.896745779920002</v>
      </c>
      <c r="O3362" s="368"/>
      <c r="P3362" s="350">
        <f t="shared" si="238"/>
        <v>176.7984263136</v>
      </c>
      <c r="Q3362" s="368"/>
      <c r="R3362" s="351">
        <f t="shared" si="239"/>
        <v>85.380894653599995</v>
      </c>
      <c r="S3362" s="341"/>
      <c r="T3362" s="16"/>
      <c r="U3362" s="337"/>
      <c r="V3362" s="16"/>
    </row>
    <row r="3363" spans="4:22" ht="21">
      <c r="D3363" s="338"/>
      <c r="E3363" s="338"/>
      <c r="F3363" s="338"/>
      <c r="G3363" s="344">
        <v>0.98</v>
      </c>
      <c r="H3363" s="347">
        <f t="shared" si="234"/>
        <v>53.163140226559996</v>
      </c>
      <c r="I3363" s="368"/>
      <c r="J3363" s="348">
        <f t="shared" si="235"/>
        <v>15.863852076799999</v>
      </c>
      <c r="K3363" s="368"/>
      <c r="L3363" s="352">
        <f t="shared" si="236"/>
        <v>14.941100909279999</v>
      </c>
      <c r="M3363" s="368"/>
      <c r="N3363" s="349">
        <f t="shared" si="237"/>
        <v>11.009083365280002</v>
      </c>
      <c r="O3363" s="368"/>
      <c r="P3363" s="350">
        <f t="shared" si="238"/>
        <v>178.62109050239999</v>
      </c>
      <c r="Q3363" s="368"/>
      <c r="R3363" s="351">
        <f t="shared" si="239"/>
        <v>86.261110062400007</v>
      </c>
      <c r="S3363" s="341"/>
      <c r="T3363" s="16"/>
      <c r="U3363" s="337"/>
      <c r="V3363" s="16"/>
    </row>
    <row r="3364" spans="4:22" ht="21">
      <c r="D3364" s="338"/>
      <c r="E3364" s="338"/>
      <c r="F3364" s="338"/>
      <c r="G3364" s="344">
        <v>0.99</v>
      </c>
      <c r="H3364" s="347">
        <f t="shared" si="234"/>
        <v>53.70562124928</v>
      </c>
      <c r="I3364" s="368"/>
      <c r="J3364" s="348">
        <f t="shared" si="235"/>
        <v>16.0257281184</v>
      </c>
      <c r="K3364" s="368"/>
      <c r="L3364" s="352">
        <f t="shared" si="236"/>
        <v>15.093561122640001</v>
      </c>
      <c r="M3364" s="368"/>
      <c r="N3364" s="349">
        <f t="shared" si="237"/>
        <v>11.121420950640001</v>
      </c>
      <c r="O3364" s="368"/>
      <c r="P3364" s="350">
        <f t="shared" si="238"/>
        <v>180.44375469120001</v>
      </c>
      <c r="Q3364" s="368"/>
      <c r="R3364" s="351">
        <f t="shared" si="239"/>
        <v>87.141325471200005</v>
      </c>
      <c r="S3364" s="341"/>
      <c r="T3364" s="16"/>
      <c r="U3364" s="337"/>
      <c r="V3364" s="16"/>
    </row>
    <row r="3365" spans="4:22" ht="28.8">
      <c r="D3365" s="338"/>
      <c r="E3365" s="338"/>
      <c r="F3365" s="338"/>
      <c r="G3365" s="381">
        <v>1</v>
      </c>
      <c r="H3365" s="383">
        <f t="shared" si="234"/>
        <v>54.248102271999997</v>
      </c>
      <c r="I3365" s="382"/>
      <c r="J3365" s="383">
        <f t="shared" si="235"/>
        <v>16.187604159999999</v>
      </c>
      <c r="K3365" s="382"/>
      <c r="L3365" s="383">
        <f t="shared" si="236"/>
        <v>15.246021336</v>
      </c>
      <c r="M3365" s="382"/>
      <c r="N3365" s="383">
        <f t="shared" si="237"/>
        <v>11.233758536000002</v>
      </c>
      <c r="O3365" s="382"/>
      <c r="P3365" s="383">
        <f t="shared" si="238"/>
        <v>182.26641888</v>
      </c>
      <c r="Q3365" s="382"/>
      <c r="R3365" s="383">
        <f t="shared" si="239"/>
        <v>88.021540880000003</v>
      </c>
      <c r="S3365" s="341"/>
      <c r="T3365" s="16"/>
      <c r="U3365" s="337"/>
      <c r="V3365" s="16"/>
    </row>
    <row r="3366" spans="4:22" ht="21">
      <c r="D3366" s="338"/>
      <c r="E3366" s="338"/>
      <c r="F3366" s="338"/>
      <c r="G3366" s="344">
        <v>1.01</v>
      </c>
      <c r="H3366" s="347">
        <f t="shared" si="234"/>
        <v>54.790583294719994</v>
      </c>
      <c r="I3366" s="368"/>
      <c r="J3366" s="348">
        <f t="shared" si="235"/>
        <v>16.349480201599999</v>
      </c>
      <c r="K3366" s="368"/>
      <c r="L3366" s="352">
        <f t="shared" si="236"/>
        <v>15.39848154936</v>
      </c>
      <c r="M3366" s="368"/>
      <c r="N3366" s="349">
        <f t="shared" si="237"/>
        <v>11.346096121360002</v>
      </c>
      <c r="O3366" s="368"/>
      <c r="P3366" s="350">
        <f t="shared" si="238"/>
        <v>184.08908306879999</v>
      </c>
      <c r="Q3366" s="368"/>
      <c r="R3366" s="351">
        <f t="shared" si="239"/>
        <v>88.901756288800001</v>
      </c>
      <c r="S3366" s="341"/>
      <c r="T3366" s="16"/>
      <c r="U3366" s="337"/>
      <c r="V3366" s="16"/>
    </row>
    <row r="3367" spans="4:22" ht="21">
      <c r="D3367" s="338"/>
      <c r="E3367" s="338"/>
      <c r="F3367" s="338"/>
      <c r="G3367" s="344">
        <v>1.02</v>
      </c>
      <c r="H3367" s="347">
        <f t="shared" si="234"/>
        <v>55.333064317439998</v>
      </c>
      <c r="I3367" s="368"/>
      <c r="J3367" s="348">
        <f t="shared" si="235"/>
        <v>16.511356243199998</v>
      </c>
      <c r="K3367" s="368"/>
      <c r="L3367" s="352">
        <f t="shared" si="236"/>
        <v>15.550941762720001</v>
      </c>
      <c r="M3367" s="368"/>
      <c r="N3367" s="349">
        <f t="shared" si="237"/>
        <v>11.458433706720001</v>
      </c>
      <c r="O3367" s="368"/>
      <c r="P3367" s="350">
        <f t="shared" si="238"/>
        <v>185.91174725760001</v>
      </c>
      <c r="Q3367" s="368"/>
      <c r="R3367" s="351">
        <f t="shared" si="239"/>
        <v>89.7819716976</v>
      </c>
      <c r="S3367" s="341"/>
      <c r="T3367" s="16"/>
      <c r="U3367" s="337"/>
      <c r="V3367" s="16"/>
    </row>
    <row r="3368" spans="4:22" ht="21">
      <c r="D3368" s="338"/>
      <c r="E3368" s="338"/>
      <c r="F3368" s="338"/>
      <c r="G3368" s="344">
        <v>1.03</v>
      </c>
      <c r="H3368" s="347">
        <f t="shared" si="234"/>
        <v>55.875545340159995</v>
      </c>
      <c r="I3368" s="368"/>
      <c r="J3368" s="348">
        <f t="shared" si="235"/>
        <v>16.673232284800001</v>
      </c>
      <c r="K3368" s="368"/>
      <c r="L3368" s="352">
        <f t="shared" si="236"/>
        <v>15.70340197608</v>
      </c>
      <c r="M3368" s="368"/>
      <c r="N3368" s="349">
        <f t="shared" si="237"/>
        <v>11.570771292080002</v>
      </c>
      <c r="O3368" s="368"/>
      <c r="P3368" s="350">
        <f t="shared" si="238"/>
        <v>187.7344114464</v>
      </c>
      <c r="Q3368" s="368"/>
      <c r="R3368" s="351">
        <f t="shared" si="239"/>
        <v>90.662187106400012</v>
      </c>
      <c r="S3368" s="341"/>
      <c r="T3368" s="16"/>
      <c r="U3368" s="337"/>
      <c r="V3368" s="16"/>
    </row>
    <row r="3369" spans="4:22" ht="21">
      <c r="D3369" s="338"/>
      <c r="E3369" s="338"/>
      <c r="F3369" s="338"/>
      <c r="G3369" s="344">
        <v>1.04</v>
      </c>
      <c r="H3369" s="347">
        <f t="shared" si="234"/>
        <v>56.418026362879999</v>
      </c>
      <c r="I3369" s="368"/>
      <c r="J3369" s="348">
        <f t="shared" si="235"/>
        <v>16.8351083264</v>
      </c>
      <c r="K3369" s="368"/>
      <c r="L3369" s="352">
        <f t="shared" si="236"/>
        <v>15.85586218944</v>
      </c>
      <c r="M3369" s="368"/>
      <c r="N3369" s="349">
        <f t="shared" si="237"/>
        <v>11.683108877440002</v>
      </c>
      <c r="O3369" s="368"/>
      <c r="P3369" s="350">
        <f t="shared" si="238"/>
        <v>189.55707563520002</v>
      </c>
      <c r="Q3369" s="368"/>
      <c r="R3369" s="351">
        <f t="shared" si="239"/>
        <v>91.54240251520001</v>
      </c>
      <c r="S3369" s="341"/>
      <c r="T3369" s="16"/>
      <c r="U3369" s="337"/>
      <c r="V3369" s="16"/>
    </row>
    <row r="3370" spans="4:22" ht="21">
      <c r="D3370" s="338"/>
      <c r="E3370" s="338"/>
      <c r="F3370" s="338"/>
      <c r="G3370" s="344">
        <v>1.05</v>
      </c>
      <c r="H3370" s="347">
        <f t="shared" si="234"/>
        <v>56.960507385599996</v>
      </c>
      <c r="I3370" s="368"/>
      <c r="J3370" s="348">
        <f t="shared" si="235"/>
        <v>16.996984368</v>
      </c>
      <c r="K3370" s="368"/>
      <c r="L3370" s="352">
        <f t="shared" si="236"/>
        <v>16.008322402800001</v>
      </c>
      <c r="M3370" s="368"/>
      <c r="N3370" s="349">
        <f t="shared" si="237"/>
        <v>11.795446462800003</v>
      </c>
      <c r="O3370" s="368"/>
      <c r="P3370" s="350">
        <f t="shared" si="238"/>
        <v>191.37973982400001</v>
      </c>
      <c r="Q3370" s="368"/>
      <c r="R3370" s="351">
        <f t="shared" si="239"/>
        <v>92.422617924000008</v>
      </c>
      <c r="S3370" s="341"/>
      <c r="T3370" s="16"/>
      <c r="U3370" s="337"/>
      <c r="V3370" s="16"/>
    </row>
    <row r="3371" spans="4:22" ht="21">
      <c r="D3371" s="338"/>
      <c r="E3371" s="338"/>
      <c r="F3371" s="338"/>
      <c r="G3371" s="344">
        <v>1.06</v>
      </c>
      <c r="H3371" s="347">
        <f t="shared" si="234"/>
        <v>57.50298840832</v>
      </c>
      <c r="I3371" s="368"/>
      <c r="J3371" s="348">
        <f t="shared" si="235"/>
        <v>17.158860409599999</v>
      </c>
      <c r="K3371" s="368"/>
      <c r="L3371" s="352">
        <f t="shared" si="236"/>
        <v>16.160782616160002</v>
      </c>
      <c r="M3371" s="368"/>
      <c r="N3371" s="349">
        <f t="shared" si="237"/>
        <v>11.907784048160002</v>
      </c>
      <c r="O3371" s="368"/>
      <c r="P3371" s="350">
        <f t="shared" si="238"/>
        <v>193.2024040128</v>
      </c>
      <c r="Q3371" s="368"/>
      <c r="R3371" s="351">
        <f t="shared" si="239"/>
        <v>93.302833332800006</v>
      </c>
      <c r="S3371" s="341"/>
      <c r="T3371" s="16"/>
      <c r="U3371" s="337"/>
      <c r="V3371" s="16"/>
    </row>
    <row r="3372" spans="4:22" ht="21">
      <c r="D3372" s="338"/>
      <c r="E3372" s="338"/>
      <c r="F3372" s="338"/>
      <c r="G3372" s="344">
        <v>1.07</v>
      </c>
      <c r="H3372" s="347">
        <f t="shared" si="234"/>
        <v>58.045469431039997</v>
      </c>
      <c r="I3372" s="368"/>
      <c r="J3372" s="348">
        <f t="shared" si="235"/>
        <v>17.320736451200002</v>
      </c>
      <c r="K3372" s="368"/>
      <c r="L3372" s="352">
        <f t="shared" si="236"/>
        <v>16.31324282952</v>
      </c>
      <c r="M3372" s="368"/>
      <c r="N3372" s="349">
        <f t="shared" si="237"/>
        <v>12.020121633520002</v>
      </c>
      <c r="O3372" s="368"/>
      <c r="P3372" s="350">
        <f t="shared" si="238"/>
        <v>195.02506820160002</v>
      </c>
      <c r="Q3372" s="368"/>
      <c r="R3372" s="351">
        <f t="shared" si="239"/>
        <v>94.183048741600004</v>
      </c>
      <c r="S3372" s="341"/>
      <c r="T3372" s="16"/>
      <c r="U3372" s="337"/>
      <c r="V3372" s="16"/>
    </row>
    <row r="3373" spans="4:22" ht="21">
      <c r="D3373" s="338"/>
      <c r="E3373" s="338"/>
      <c r="F3373" s="338"/>
      <c r="G3373" s="344">
        <v>1.08</v>
      </c>
      <c r="H3373" s="347">
        <f t="shared" si="234"/>
        <v>58.587950453760001</v>
      </c>
      <c r="I3373" s="368"/>
      <c r="J3373" s="348">
        <f t="shared" si="235"/>
        <v>17.482612492800001</v>
      </c>
      <c r="K3373" s="368"/>
      <c r="L3373" s="352">
        <f t="shared" si="236"/>
        <v>16.465703042880001</v>
      </c>
      <c r="M3373" s="368"/>
      <c r="N3373" s="349">
        <f t="shared" si="237"/>
        <v>12.132459218880003</v>
      </c>
      <c r="O3373" s="368"/>
      <c r="P3373" s="350">
        <f t="shared" si="238"/>
        <v>196.84773239040001</v>
      </c>
      <c r="Q3373" s="368"/>
      <c r="R3373" s="351">
        <f t="shared" si="239"/>
        <v>95.063264150400016</v>
      </c>
      <c r="S3373" s="341"/>
      <c r="T3373" s="16"/>
      <c r="U3373" s="337"/>
      <c r="V3373" s="16"/>
    </row>
    <row r="3374" spans="4:22" ht="21">
      <c r="D3374" s="338"/>
      <c r="E3374" s="338"/>
      <c r="F3374" s="338"/>
      <c r="G3374" s="344">
        <v>1.0900000000000001</v>
      </c>
      <c r="H3374" s="347">
        <f t="shared" si="234"/>
        <v>59.130431476479998</v>
      </c>
      <c r="I3374" s="368"/>
      <c r="J3374" s="348">
        <f t="shared" si="235"/>
        <v>17.644488534400001</v>
      </c>
      <c r="K3374" s="368"/>
      <c r="L3374" s="352">
        <f t="shared" si="236"/>
        <v>16.618163256240003</v>
      </c>
      <c r="M3374" s="368"/>
      <c r="N3374" s="349">
        <f t="shared" si="237"/>
        <v>12.244796804240003</v>
      </c>
      <c r="O3374" s="368"/>
      <c r="P3374" s="350">
        <f t="shared" si="238"/>
        <v>198.67039657920003</v>
      </c>
      <c r="Q3374" s="368"/>
      <c r="R3374" s="351">
        <f t="shared" si="239"/>
        <v>95.943479559200014</v>
      </c>
      <c r="S3374" s="341"/>
      <c r="T3374" s="16"/>
      <c r="U3374" s="337"/>
      <c r="V3374" s="16"/>
    </row>
    <row r="3375" spans="4:22" ht="21">
      <c r="D3375" s="338"/>
      <c r="E3375" s="338"/>
      <c r="F3375" s="338"/>
      <c r="G3375" s="344">
        <v>1.1000000000000001</v>
      </c>
      <c r="H3375" s="347">
        <f t="shared" si="234"/>
        <v>59.672912499200002</v>
      </c>
      <c r="I3375" s="368"/>
      <c r="J3375" s="348">
        <f t="shared" si="235"/>
        <v>17.806364576</v>
      </c>
      <c r="K3375" s="368"/>
      <c r="L3375" s="352">
        <f t="shared" si="236"/>
        <v>16.7706234696</v>
      </c>
      <c r="M3375" s="368"/>
      <c r="N3375" s="349">
        <f t="shared" si="237"/>
        <v>12.357134389600002</v>
      </c>
      <c r="O3375" s="368"/>
      <c r="P3375" s="350">
        <f t="shared" si="238"/>
        <v>200.49306076800002</v>
      </c>
      <c r="Q3375" s="368"/>
      <c r="R3375" s="351">
        <f t="shared" si="239"/>
        <v>96.823694968000012</v>
      </c>
      <c r="S3375" s="341"/>
      <c r="T3375" s="16"/>
      <c r="U3375" s="337"/>
      <c r="V3375" s="16"/>
    </row>
    <row r="3376" spans="4:22">
      <c r="D3376" s="338"/>
      <c r="E3376" s="338"/>
      <c r="F3376" s="338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</row>
    <row r="3377" spans="4:22">
      <c r="D3377" s="338"/>
      <c r="E3377" s="338"/>
      <c r="F3377" s="338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</row>
    <row r="3378" spans="4:22">
      <c r="D3378" s="338"/>
      <c r="E3378" s="338"/>
      <c r="F3378" s="338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</row>
    <row r="3381" spans="4:22" ht="15" thickBot="1">
      <c r="D3381" s="16"/>
      <c r="E3381" s="16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229"/>
      <c r="U3381" s="16"/>
      <c r="V3381" s="16"/>
    </row>
    <row r="3382" spans="4:22">
      <c r="D3382" s="16"/>
      <c r="E3382" s="84"/>
      <c r="F3382" s="85"/>
      <c r="G3382" s="197"/>
      <c r="H3382" s="85"/>
      <c r="I3382" s="197"/>
      <c r="J3382" s="85"/>
      <c r="K3382" s="197"/>
      <c r="L3382" s="85"/>
      <c r="M3382" s="197"/>
      <c r="N3382" s="85"/>
      <c r="O3382" s="197"/>
      <c r="P3382" s="85"/>
      <c r="Q3382" s="197"/>
      <c r="R3382" s="85"/>
      <c r="S3382" s="85"/>
      <c r="T3382" s="85"/>
      <c r="U3382" s="106"/>
      <c r="V3382" s="16"/>
    </row>
    <row r="3383" spans="4:22" ht="15" thickBot="1">
      <c r="D3383" s="16"/>
      <c r="E3383" s="86"/>
      <c r="F3383" s="1"/>
      <c r="H3383" s="1"/>
      <c r="J3383" s="1"/>
      <c r="L3383" s="1"/>
      <c r="N3383" s="1"/>
      <c r="P3383" s="1"/>
      <c r="R3383" s="1"/>
      <c r="T3383" s="1"/>
      <c r="U3383" s="107"/>
      <c r="V3383" s="16"/>
    </row>
    <row r="3384" spans="4:22" ht="35.4" thickBot="1">
      <c r="D3384" s="16"/>
      <c r="E3384" s="86"/>
      <c r="F3384" s="1"/>
      <c r="H3384" s="393" t="s">
        <v>61</v>
      </c>
      <c r="I3384" s="394"/>
      <c r="J3384" s="394"/>
      <c r="K3384" s="394"/>
      <c r="L3384" s="394"/>
      <c r="M3384" s="394"/>
      <c r="N3384" s="394"/>
      <c r="O3384" s="394"/>
      <c r="P3384" s="394"/>
      <c r="Q3384" s="394"/>
      <c r="R3384" s="394"/>
      <c r="S3384" s="394"/>
      <c r="T3384" s="395"/>
      <c r="U3384" s="107"/>
      <c r="V3384" s="16"/>
    </row>
    <row r="3385" spans="4:22">
      <c r="D3385" s="16"/>
      <c r="E3385" s="86"/>
      <c r="F3385" s="1"/>
      <c r="H3385" s="1"/>
      <c r="J3385" s="1"/>
      <c r="L3385" s="1"/>
      <c r="N3385" s="1"/>
      <c r="P3385" s="1"/>
      <c r="R3385" s="1"/>
      <c r="T3385" s="1"/>
      <c r="U3385" s="107"/>
      <c r="V3385" s="16"/>
    </row>
    <row r="3386" spans="4:22">
      <c r="D3386" s="16"/>
      <c r="E3386" s="86"/>
      <c r="F3386" s="253" t="s">
        <v>10</v>
      </c>
      <c r="G3386" s="194"/>
      <c r="H3386" s="239" t="s">
        <v>3</v>
      </c>
      <c r="I3386" s="179"/>
      <c r="J3386" s="94" t="s">
        <v>11</v>
      </c>
      <c r="K3386" s="179"/>
      <c r="L3386" s="31" t="s">
        <v>12</v>
      </c>
      <c r="M3386" s="179"/>
      <c r="N3386" s="32" t="s">
        <v>13</v>
      </c>
      <c r="O3386" s="179"/>
      <c r="P3386" s="238" t="s">
        <v>14</v>
      </c>
      <c r="Q3386" s="179"/>
      <c r="R3386" s="99" t="s">
        <v>15</v>
      </c>
      <c r="S3386" s="29"/>
      <c r="T3386" s="56" t="s">
        <v>16</v>
      </c>
      <c r="U3386" s="107"/>
      <c r="V3386" s="16"/>
    </row>
    <row r="3387" spans="4:22">
      <c r="D3387" s="16"/>
      <c r="E3387" s="86"/>
      <c r="F3387" s="252">
        <v>45712</v>
      </c>
      <c r="G3387" s="244"/>
      <c r="H3387" s="297">
        <v>9490</v>
      </c>
      <c r="I3387" s="246"/>
      <c r="J3387" s="297">
        <v>2840</v>
      </c>
      <c r="K3387" s="246"/>
      <c r="L3387" s="297">
        <v>2673</v>
      </c>
      <c r="M3387" s="246"/>
      <c r="N3387" s="297">
        <v>1970.5</v>
      </c>
      <c r="O3387" s="246"/>
      <c r="P3387" s="297">
        <v>33700</v>
      </c>
      <c r="Q3387" s="246"/>
      <c r="R3387" s="297">
        <v>15335</v>
      </c>
      <c r="S3387" s="298"/>
      <c r="T3387" s="326">
        <v>5.7027000000000001</v>
      </c>
      <c r="U3387" s="107"/>
      <c r="V3387" s="16"/>
    </row>
    <row r="3388" spans="4:22">
      <c r="D3388" s="16"/>
      <c r="E3388" s="86"/>
      <c r="F3388" s="250">
        <f>F3387+1</f>
        <v>45713</v>
      </c>
      <c r="G3388" s="244"/>
      <c r="H3388" s="297">
        <v>9463</v>
      </c>
      <c r="I3388" s="246"/>
      <c r="J3388" s="297">
        <v>2778.5</v>
      </c>
      <c r="K3388" s="246"/>
      <c r="L3388" s="297">
        <v>2669</v>
      </c>
      <c r="M3388" s="246"/>
      <c r="N3388" s="297">
        <v>1955</v>
      </c>
      <c r="O3388" s="246"/>
      <c r="P3388" s="297">
        <v>33125</v>
      </c>
      <c r="Q3388" s="246"/>
      <c r="R3388" s="297">
        <v>15150</v>
      </c>
      <c r="S3388" s="246"/>
      <c r="T3388" s="325">
        <v>5.7257999999999996</v>
      </c>
      <c r="U3388" s="107"/>
      <c r="V3388" s="16"/>
    </row>
    <row r="3389" spans="4:22">
      <c r="D3389" s="16"/>
      <c r="E3389" s="86"/>
      <c r="F3389" s="250">
        <f>F3388+1</f>
        <v>45714</v>
      </c>
      <c r="G3389" s="244"/>
      <c r="H3389" s="248">
        <v>9504</v>
      </c>
      <c r="I3389" s="246"/>
      <c r="J3389" s="248">
        <v>2793.5</v>
      </c>
      <c r="K3389" s="246"/>
      <c r="L3389" s="248">
        <v>2670.5</v>
      </c>
      <c r="M3389" s="246"/>
      <c r="N3389" s="248">
        <v>1984</v>
      </c>
      <c r="O3389" s="246"/>
      <c r="P3389" s="248">
        <v>32995</v>
      </c>
      <c r="Q3389" s="246"/>
      <c r="R3389" s="248">
        <v>15450</v>
      </c>
      <c r="S3389" s="246"/>
      <c r="T3389" s="325">
        <v>5.7778999999999998</v>
      </c>
      <c r="U3389" s="107"/>
      <c r="V3389" s="16"/>
    </row>
    <row r="3390" spans="4:22">
      <c r="D3390" s="16"/>
      <c r="E3390" s="86"/>
      <c r="F3390" s="250">
        <f>F3389+1</f>
        <v>45715</v>
      </c>
      <c r="G3390" s="195"/>
      <c r="H3390" s="248">
        <v>9415.5</v>
      </c>
      <c r="I3390" s="246"/>
      <c r="J3390" s="248">
        <v>2801.5</v>
      </c>
      <c r="K3390" s="246"/>
      <c r="L3390" s="248">
        <v>2655</v>
      </c>
      <c r="M3390" s="246"/>
      <c r="N3390" s="248">
        <v>1981</v>
      </c>
      <c r="O3390" s="246"/>
      <c r="P3390" s="248">
        <v>31795</v>
      </c>
      <c r="Q3390" s="246"/>
      <c r="R3390" s="248">
        <v>15645</v>
      </c>
      <c r="S3390" s="246"/>
      <c r="T3390" s="325">
        <v>5.7756999999999996</v>
      </c>
      <c r="U3390" s="107"/>
      <c r="V3390" s="16"/>
    </row>
    <row r="3391" spans="4:22">
      <c r="D3391" s="16"/>
      <c r="E3391" s="86"/>
      <c r="F3391" s="251">
        <f>F3390+1</f>
        <v>45716</v>
      </c>
      <c r="G3391" s="195"/>
      <c r="H3391" s="297">
        <v>9363.5</v>
      </c>
      <c r="I3391" s="246"/>
      <c r="J3391" s="297">
        <v>2768</v>
      </c>
      <c r="K3391" s="246"/>
      <c r="L3391" s="297">
        <v>2637.5</v>
      </c>
      <c r="M3391" s="246"/>
      <c r="N3391" s="297">
        <v>1980.5</v>
      </c>
      <c r="O3391" s="246"/>
      <c r="P3391" s="297">
        <v>31350</v>
      </c>
      <c r="Q3391" s="246"/>
      <c r="R3391" s="297">
        <v>15460</v>
      </c>
      <c r="S3391" s="298"/>
      <c r="T3391" s="325">
        <v>5.8228</v>
      </c>
      <c r="U3391" s="107"/>
      <c r="V3391" s="16"/>
    </row>
    <row r="3392" spans="4:22">
      <c r="D3392" s="16"/>
      <c r="E3392" s="86"/>
      <c r="F3392" s="1"/>
      <c r="H3392" s="353"/>
      <c r="J3392" s="353"/>
      <c r="L3392" s="353"/>
      <c r="N3392" s="353"/>
      <c r="P3392" s="353"/>
      <c r="R3392" s="353"/>
      <c r="S3392" s="268"/>
      <c r="T3392" s="362"/>
      <c r="U3392" s="107"/>
      <c r="V3392" s="16"/>
    </row>
    <row r="3393" spans="4:22">
      <c r="D3393" s="16"/>
      <c r="E3393" s="86"/>
      <c r="F3393" s="236" t="s">
        <v>17</v>
      </c>
      <c r="G3393" s="263"/>
      <c r="H3393" s="331">
        <f>AVERAGE(H3387:H3391)</f>
        <v>9447.2000000000007</v>
      </c>
      <c r="I3393" s="332"/>
      <c r="J3393" s="331">
        <f>AVERAGE(J3387:J3391)</f>
        <v>2796.3</v>
      </c>
      <c r="K3393" s="332"/>
      <c r="L3393" s="331">
        <f>AVERAGE(L3387:L3391)</f>
        <v>2661</v>
      </c>
      <c r="M3393" s="332"/>
      <c r="N3393" s="331">
        <f>AVERAGE(N3387:N3391)</f>
        <v>1974.2</v>
      </c>
      <c r="O3393" s="332"/>
      <c r="P3393" s="331">
        <f>AVERAGE(P3387:P3391)</f>
        <v>32593</v>
      </c>
      <c r="Q3393" s="332"/>
      <c r="R3393" s="331">
        <f>AVERAGE(R3387:R3391)</f>
        <v>15408</v>
      </c>
      <c r="S3393" s="333"/>
      <c r="T3393" s="334">
        <f>AVERAGE(T3387:T3391)</f>
        <v>5.76098</v>
      </c>
      <c r="U3393" s="107"/>
      <c r="V3393" s="16"/>
    </row>
    <row r="3394" spans="4:22">
      <c r="D3394" s="16"/>
      <c r="E3394" s="86"/>
      <c r="F3394" s="21"/>
      <c r="G3394" s="194"/>
      <c r="H3394" s="354"/>
      <c r="I3394" s="214"/>
      <c r="J3394" s="354"/>
      <c r="K3394" s="214"/>
      <c r="L3394" s="354"/>
      <c r="M3394" s="214"/>
      <c r="N3394" s="354"/>
      <c r="O3394" s="214"/>
      <c r="P3394" s="354"/>
      <c r="Q3394" s="214"/>
      <c r="R3394" s="354"/>
      <c r="S3394" s="269"/>
      <c r="T3394" s="355"/>
      <c r="U3394" s="107"/>
      <c r="V3394" s="16"/>
    </row>
    <row r="3395" spans="4:22" ht="15.6">
      <c r="D3395" s="16"/>
      <c r="E3395" s="86"/>
      <c r="F3395" s="237" t="s">
        <v>18</v>
      </c>
      <c r="G3395" s="202"/>
      <c r="H3395" s="235">
        <f>H3393*T3393*0.001</f>
        <v>54.425130256000003</v>
      </c>
      <c r="I3395" s="216"/>
      <c r="J3395" s="235">
        <f>J3393*T3393*0.001</f>
        <v>16.109428374</v>
      </c>
      <c r="K3395" s="216"/>
      <c r="L3395" s="235">
        <f>L3393*T3393*0.001</f>
        <v>15.32996778</v>
      </c>
      <c r="M3395" s="216"/>
      <c r="N3395" s="235">
        <f>N3393*T3393*0.001</f>
        <v>11.373326715999999</v>
      </c>
      <c r="O3395" s="216"/>
      <c r="P3395" s="235">
        <f>P3393*T3393*0.001</f>
        <v>187.76762114000002</v>
      </c>
      <c r="Q3395" s="216"/>
      <c r="R3395" s="235">
        <f>R3393*T3393*0.001</f>
        <v>88.765179840000002</v>
      </c>
      <c r="S3395" s="269"/>
      <c r="T3395" s="363"/>
      <c r="U3395" s="107"/>
      <c r="V3395" s="16"/>
    </row>
    <row r="3396" spans="4:22">
      <c r="D3396" s="16"/>
      <c r="E3396" s="86"/>
      <c r="F3396" s="21"/>
      <c r="G3396" s="312"/>
      <c r="H3396" s="355"/>
      <c r="I3396" s="264"/>
      <c r="J3396" s="355"/>
      <c r="K3396" s="264"/>
      <c r="L3396" s="355"/>
      <c r="M3396" s="264"/>
      <c r="N3396" s="355"/>
      <c r="O3396" s="264"/>
      <c r="P3396" s="355"/>
      <c r="Q3396" s="264"/>
      <c r="R3396" s="355"/>
      <c r="S3396" s="269"/>
      <c r="T3396" s="364"/>
      <c r="U3396" s="107"/>
      <c r="V3396" s="16"/>
    </row>
    <row r="3397" spans="4:22">
      <c r="D3397" s="16"/>
      <c r="E3397" s="86"/>
      <c r="F3397" s="256" t="s">
        <v>19</v>
      </c>
      <c r="G3397" s="311"/>
      <c r="H3397" s="257">
        <f>H3331</f>
        <v>53.700326029999999</v>
      </c>
      <c r="I3397" s="265"/>
      <c r="J3397" s="257">
        <f>J3331</f>
        <v>16.247981268</v>
      </c>
      <c r="K3397" s="265"/>
      <c r="L3397" s="257">
        <f>L3331</f>
        <v>15.36130213</v>
      </c>
      <c r="M3397" s="265"/>
      <c r="N3397" s="257">
        <f>N3331</f>
        <v>11.173984166</v>
      </c>
      <c r="O3397" s="265"/>
      <c r="P3397" s="257">
        <f>P3331</f>
        <v>187.80126777999999</v>
      </c>
      <c r="Q3397" s="265"/>
      <c r="R3397" s="257">
        <f>R3331</f>
        <v>86.949366339999997</v>
      </c>
      <c r="S3397" s="361">
        <f>U3358</f>
        <v>0</v>
      </c>
      <c r="T3397" s="258">
        <f>T3329</f>
        <v>5.70946</v>
      </c>
      <c r="U3397" s="107"/>
      <c r="V3397" s="16"/>
    </row>
    <row r="3398" spans="4:22" ht="15" thickBot="1">
      <c r="D3398" s="16"/>
      <c r="E3398" s="86"/>
      <c r="F3398" s="21"/>
      <c r="G3398" s="194"/>
      <c r="H3398" s="355"/>
      <c r="I3398" s="264"/>
      <c r="J3398" s="355"/>
      <c r="K3398" s="264"/>
      <c r="L3398" s="355"/>
      <c r="M3398" s="264"/>
      <c r="N3398" s="355"/>
      <c r="O3398" s="264"/>
      <c r="P3398" s="355"/>
      <c r="Q3398" s="264"/>
      <c r="R3398" s="355"/>
      <c r="S3398" s="270"/>
      <c r="T3398" s="355"/>
      <c r="U3398" s="107"/>
      <c r="V3398" s="16"/>
    </row>
    <row r="3399" spans="4:22" ht="15" thickBot="1">
      <c r="D3399" s="16"/>
      <c r="E3399" s="86"/>
      <c r="F3399" s="259" t="s">
        <v>44</v>
      </c>
      <c r="G3399" s="194"/>
      <c r="H3399" s="356">
        <f>(H3331-H3333)/H3333</f>
        <v>-1.0097611143214696E-2</v>
      </c>
      <c r="I3399" s="321"/>
      <c r="J3399" s="356">
        <f>(J3331-J3333)/J3333</f>
        <v>3.7298359536857397E-3</v>
      </c>
      <c r="K3399" s="321"/>
      <c r="L3399" s="356">
        <f>(L3331-L3333)/L3333</f>
        <v>7.5613690588108356E-3</v>
      </c>
      <c r="M3399" s="321"/>
      <c r="N3399" s="356">
        <f>(N3331-N3333)/N3333</f>
        <v>-5.3209591258746355E-3</v>
      </c>
      <c r="O3399" s="321"/>
      <c r="P3399" s="356">
        <f>(P3331-P3333)/P3333</f>
        <v>3.0366805547674704E-2</v>
      </c>
      <c r="Q3399" s="321"/>
      <c r="R3399" s="356">
        <f>(R3331-R3333)/R3333</f>
        <v>-1.2180819936584663E-2</v>
      </c>
      <c r="S3399" s="322"/>
      <c r="T3399" s="356">
        <f>(T3329-T3333)/T3333</f>
        <v>-1.1013261643778662E-2</v>
      </c>
      <c r="U3399" s="107"/>
      <c r="V3399" s="16"/>
    </row>
    <row r="3400" spans="4:22" ht="15" thickBot="1">
      <c r="D3400" s="16"/>
      <c r="E3400" s="86"/>
      <c r="F3400" s="29"/>
      <c r="G3400" s="179"/>
      <c r="H3400" s="357"/>
      <c r="I3400" s="217"/>
      <c r="J3400" s="357"/>
      <c r="K3400" s="217"/>
      <c r="L3400" s="357"/>
      <c r="M3400" s="217"/>
      <c r="N3400" s="357"/>
      <c r="O3400" s="217"/>
      <c r="P3400" s="357"/>
      <c r="Q3400" s="217"/>
      <c r="R3400" s="357"/>
      <c r="S3400" s="271"/>
      <c r="T3400" s="357"/>
      <c r="U3400" s="107"/>
      <c r="V3400" s="16"/>
    </row>
    <row r="3401" spans="4:22" ht="15" thickBot="1">
      <c r="D3401" s="16"/>
      <c r="E3401" s="86"/>
      <c r="F3401" s="176" t="s">
        <v>26</v>
      </c>
      <c r="G3401" s="179"/>
      <c r="H3401" s="358">
        <f>(H3395-H3397)/H3397</f>
        <v>1.3497203454502069E-2</v>
      </c>
      <c r="I3401" s="188"/>
      <c r="J3401" s="358">
        <f>(J3395-J3397)/J3397</f>
        <v>-8.5273912933957249E-3</v>
      </c>
      <c r="K3401" s="188"/>
      <c r="L3401" s="358">
        <f>(L3395-L3397)/L3397</f>
        <v>-2.0398238205864808E-3</v>
      </c>
      <c r="M3401" s="188"/>
      <c r="N3401" s="358">
        <f>(N3395-N3397)/N3397</f>
        <v>1.7839881195335409E-2</v>
      </c>
      <c r="O3401" s="188"/>
      <c r="P3401" s="358">
        <f>(P3395-P3397)/P3397</f>
        <v>-1.7916087786685013E-4</v>
      </c>
      <c r="Q3401" s="188"/>
      <c r="R3401" s="358">
        <f>(R3395-R3397)/R3397</f>
        <v>2.0883573698508504E-2</v>
      </c>
      <c r="S3401" s="272"/>
      <c r="T3401" s="358">
        <f>(T3393-T3397)/T3397</f>
        <v>9.0236204474678887E-3</v>
      </c>
      <c r="U3401" s="107"/>
      <c r="V3401" s="16"/>
    </row>
    <row r="3402" spans="4:22" ht="15" thickBot="1">
      <c r="D3402" s="16"/>
      <c r="E3402" s="86"/>
      <c r="F3402" s="1"/>
      <c r="H3402" s="359"/>
      <c r="I3402" s="215"/>
      <c r="J3402" s="359"/>
      <c r="K3402" s="215"/>
      <c r="L3402" s="359"/>
      <c r="M3402" s="215"/>
      <c r="N3402" s="359"/>
      <c r="O3402" s="215"/>
      <c r="P3402" s="359"/>
      <c r="Q3402" s="215"/>
      <c r="R3402" s="359"/>
      <c r="S3402" s="271"/>
      <c r="T3402" s="359"/>
      <c r="U3402" s="107"/>
      <c r="V3402" s="16"/>
    </row>
    <row r="3403" spans="4:22" ht="21.6" thickBot="1">
      <c r="D3403" s="230"/>
      <c r="E3403" s="183"/>
      <c r="F3403" s="184" t="s">
        <v>40</v>
      </c>
      <c r="G3403" s="182"/>
      <c r="H3403" s="360">
        <f>H3395-H3397</f>
        <v>0.72480422600000338</v>
      </c>
      <c r="I3403" s="306"/>
      <c r="J3403" s="360">
        <f>J3395-J3397</f>
        <v>-0.13855289400000004</v>
      </c>
      <c r="K3403" s="306"/>
      <c r="L3403" s="360">
        <f>L3395-L3397</f>
        <v>-3.1334349999999844E-2</v>
      </c>
      <c r="M3403" s="306"/>
      <c r="N3403" s="360">
        <f>N3395-N3397</f>
        <v>0.19934254999999901</v>
      </c>
      <c r="O3403" s="306"/>
      <c r="P3403" s="360">
        <f>P3395-P3397</f>
        <v>-3.3646639999972194E-2</v>
      </c>
      <c r="Q3403" s="306"/>
      <c r="R3403" s="360">
        <f>R3395-R3397</f>
        <v>1.8158135000000044</v>
      </c>
      <c r="S3403" s="307"/>
      <c r="T3403" s="360">
        <f>T3393-T3397</f>
        <v>5.152000000000001E-2</v>
      </c>
      <c r="U3403" s="186"/>
      <c r="V3403" s="230"/>
    </row>
    <row r="3404" spans="4:22">
      <c r="D3404" s="16"/>
      <c r="E3404" s="86"/>
      <c r="F3404" s="179"/>
      <c r="H3404" s="180"/>
      <c r="I3404" s="180"/>
      <c r="J3404" s="180"/>
      <c r="K3404" s="180"/>
      <c r="L3404" s="180"/>
      <c r="M3404" s="180"/>
      <c r="N3404" s="180"/>
      <c r="O3404" s="180"/>
      <c r="P3404" s="180"/>
      <c r="Q3404" s="180"/>
      <c r="R3404" s="180"/>
      <c r="S3404" s="274"/>
      <c r="T3404" s="180"/>
      <c r="U3404" s="107"/>
      <c r="V3404" s="16"/>
    </row>
    <row r="3405" spans="4:22">
      <c r="D3405" s="16"/>
      <c r="E3405" s="86"/>
      <c r="F3405" s="29"/>
      <c r="H3405" s="323"/>
      <c r="I3405" s="180"/>
      <c r="J3405" s="159"/>
      <c r="K3405" s="180"/>
      <c r="L3405" s="159"/>
      <c r="M3405" s="180"/>
      <c r="N3405" s="159"/>
      <c r="O3405" s="180">
        <f>L3405+N3405</f>
        <v>0</v>
      </c>
      <c r="P3405" s="159"/>
      <c r="Q3405" s="180"/>
      <c r="R3405" s="159"/>
      <c r="S3405" s="159"/>
      <c r="T3405" s="159"/>
      <c r="U3405" s="107"/>
      <c r="V3405" s="16"/>
    </row>
    <row r="3406" spans="4:22" ht="18">
      <c r="D3406" s="16"/>
      <c r="E3406" s="134"/>
      <c r="F3406" s="403" t="s">
        <v>36</v>
      </c>
      <c r="G3406" s="404"/>
      <c r="H3406" s="405">
        <f>AVERAGE(H3195:H3199,H3323:H3327,H3387:H3391,H3259:H3263)</f>
        <v>9329.25</v>
      </c>
      <c r="I3406" s="406"/>
      <c r="J3406" s="405">
        <f>AVERAGE(J3195:J3199,J3323:J3327,J3387:J3391,J3259:J3263)</f>
        <v>2799.7</v>
      </c>
      <c r="K3406" s="406"/>
      <c r="L3406" s="405">
        <f>AVERAGE(L3195:L3199,L3323:L3327,L3387:L3391,L3259:L3263)</f>
        <v>2653.375</v>
      </c>
      <c r="M3406" s="406" t="e">
        <f>AVERAGE(O3351:O3355,M3387:M3391)</f>
        <v>#DIV/0!</v>
      </c>
      <c r="N3406" s="405">
        <f>AVERAGE(N3195:N3199,N3323:N3327,N3387:N3391,N3259:N3263)</f>
        <v>1955.2750000000001</v>
      </c>
      <c r="O3406" s="406" t="e">
        <f>AVERAGE(O3324:O3327,O3387:O3392)</f>
        <v>#DIV/0!</v>
      </c>
      <c r="P3406" s="405">
        <f>AVERAGE(P3195:P3199,P3323:P3327,P3387:P3391,P3259:P3263)</f>
        <v>31876.25</v>
      </c>
      <c r="Q3406" s="406" t="e">
        <f>AVERAGE(S3351:S3355,Q3387:Q3391)</f>
        <v>#DIV/0!</v>
      </c>
      <c r="R3406" s="405">
        <f>AVERAGE(R3195:R3199,R3323:R3327,R3387:R3391,R3259:R3263)</f>
        <v>15274.75</v>
      </c>
      <c r="S3406" s="407" t="e">
        <f>AVERAGE(U3351:U3355,S3387:S3391)</f>
        <v>#DIV/0!</v>
      </c>
      <c r="T3406" s="405">
        <f>AVERAGE(T3195:T3199,T3323:T3327,T3387:T3391,T3259:T3263)</f>
        <v>5.76471</v>
      </c>
      <c r="U3406" s="135"/>
      <c r="V3406" s="16"/>
    </row>
    <row r="3407" spans="4:22">
      <c r="D3407" s="16"/>
      <c r="E3407" s="1"/>
      <c r="F3407" s="1"/>
      <c r="H3407" s="329"/>
      <c r="I3407" s="139"/>
      <c r="J3407" s="329"/>
      <c r="K3407" s="139"/>
      <c r="L3407" s="329"/>
      <c r="M3407" s="139"/>
      <c r="N3407" s="329"/>
      <c r="O3407" s="139"/>
      <c r="P3407" s="329"/>
      <c r="Q3407" s="139"/>
      <c r="R3407" s="329"/>
      <c r="S3407" s="329"/>
      <c r="T3407" s="329"/>
      <c r="U3407" s="1"/>
      <c r="V3407" s="16"/>
    </row>
    <row r="3408" spans="4:22" ht="15" thickBot="1">
      <c r="D3408" s="16"/>
      <c r="T3408" s="174"/>
      <c r="V3408" s="16"/>
    </row>
    <row r="3409" spans="4:22" ht="15" thickBot="1">
      <c r="D3409" s="16"/>
      <c r="F3409" s="280" t="s">
        <v>42</v>
      </c>
      <c r="G3409" s="281"/>
      <c r="H3409" s="281" t="s">
        <v>3</v>
      </c>
      <c r="I3409" s="281"/>
      <c r="J3409" s="281" t="s">
        <v>11</v>
      </c>
      <c r="K3409" s="281"/>
      <c r="L3409" s="281" t="s">
        <v>12</v>
      </c>
      <c r="M3409" s="281"/>
      <c r="N3409" s="281" t="s">
        <v>13</v>
      </c>
      <c r="O3409" s="281"/>
      <c r="P3409" s="281" t="s">
        <v>14</v>
      </c>
      <c r="Q3409" s="281"/>
      <c r="R3409" s="281" t="s">
        <v>15</v>
      </c>
      <c r="S3409" s="281"/>
      <c r="T3409" s="282" t="s">
        <v>16</v>
      </c>
      <c r="V3409" s="16"/>
    </row>
    <row r="3410" spans="4:22">
      <c r="D3410" s="16"/>
      <c r="E3410" s="1"/>
      <c r="F3410" s="283" t="s">
        <v>19</v>
      </c>
      <c r="G3410" s="284"/>
      <c r="H3410" s="285">
        <f t="shared" ref="H3410:T3410" si="240">H3397</f>
        <v>53.700326029999999</v>
      </c>
      <c r="I3410" s="285">
        <f t="shared" si="240"/>
        <v>0</v>
      </c>
      <c r="J3410" s="285">
        <f t="shared" si="240"/>
        <v>16.247981268</v>
      </c>
      <c r="K3410" s="285">
        <f t="shared" si="240"/>
        <v>0</v>
      </c>
      <c r="L3410" s="285">
        <f t="shared" si="240"/>
        <v>15.36130213</v>
      </c>
      <c r="M3410" s="285">
        <f t="shared" si="240"/>
        <v>0</v>
      </c>
      <c r="N3410" s="285">
        <f t="shared" si="240"/>
        <v>11.173984166</v>
      </c>
      <c r="O3410" s="285">
        <f t="shared" si="240"/>
        <v>0</v>
      </c>
      <c r="P3410" s="285">
        <f t="shared" si="240"/>
        <v>187.80126777999999</v>
      </c>
      <c r="Q3410" s="285">
        <f t="shared" si="240"/>
        <v>0</v>
      </c>
      <c r="R3410" s="285">
        <f t="shared" si="240"/>
        <v>86.949366339999997</v>
      </c>
      <c r="S3410" s="285">
        <f t="shared" si="240"/>
        <v>0</v>
      </c>
      <c r="T3410" s="310">
        <f t="shared" si="240"/>
        <v>5.70946</v>
      </c>
      <c r="U3410" s="1"/>
      <c r="V3410" s="16"/>
    </row>
    <row r="3411" spans="4:22" ht="15.6">
      <c r="D3411" s="16"/>
      <c r="E3411" s="1"/>
      <c r="F3411" s="288" t="s">
        <v>41</v>
      </c>
      <c r="G3411" s="289"/>
      <c r="H3411" s="290">
        <f>H3395</f>
        <v>54.425130256000003</v>
      </c>
      <c r="I3411" s="290">
        <f t="shared" ref="I3411:S3411" si="241">I3395</f>
        <v>0</v>
      </c>
      <c r="J3411" s="290">
        <f t="shared" si="241"/>
        <v>16.109428374</v>
      </c>
      <c r="K3411" s="290">
        <f t="shared" si="241"/>
        <v>0</v>
      </c>
      <c r="L3411" s="290">
        <f t="shared" si="241"/>
        <v>15.32996778</v>
      </c>
      <c r="M3411" s="290">
        <f t="shared" si="241"/>
        <v>0</v>
      </c>
      <c r="N3411" s="290">
        <f t="shared" si="241"/>
        <v>11.373326715999999</v>
      </c>
      <c r="O3411" s="290">
        <f t="shared" si="241"/>
        <v>0</v>
      </c>
      <c r="P3411" s="290">
        <f t="shared" si="241"/>
        <v>187.76762114000002</v>
      </c>
      <c r="Q3411" s="290">
        <f t="shared" si="241"/>
        <v>0</v>
      </c>
      <c r="R3411" s="290">
        <f t="shared" si="241"/>
        <v>88.765179840000002</v>
      </c>
      <c r="S3411" s="290">
        <f t="shared" si="241"/>
        <v>0</v>
      </c>
      <c r="T3411" s="309">
        <f>T3393</f>
        <v>5.76098</v>
      </c>
      <c r="U3411" s="1"/>
      <c r="V3411" s="16"/>
    </row>
    <row r="3412" spans="4:22" ht="21">
      <c r="D3412" s="16"/>
      <c r="F3412" s="201" t="s">
        <v>45</v>
      </c>
      <c r="G3412" s="201"/>
      <c r="H3412" s="385">
        <f>H3411-H3410</f>
        <v>0.72480422600000338</v>
      </c>
      <c r="I3412" s="187"/>
      <c r="J3412" s="385">
        <f>J3411-J3410</f>
        <v>-0.13855289400000004</v>
      </c>
      <c r="K3412" s="385"/>
      <c r="L3412" s="385">
        <f>L3411-L3410</f>
        <v>-3.1334349999999844E-2</v>
      </c>
      <c r="M3412" s="385"/>
      <c r="N3412" s="385">
        <f>N3411-N3410</f>
        <v>0.19934254999999901</v>
      </c>
      <c r="O3412" s="385"/>
      <c r="P3412" s="385">
        <f>P3411-P3410</f>
        <v>-3.3646639999972194E-2</v>
      </c>
      <c r="Q3412" s="385"/>
      <c r="R3412" s="385">
        <f>R3411-R3410</f>
        <v>1.8158135000000044</v>
      </c>
      <c r="S3412" s="385"/>
      <c r="T3412" s="385">
        <f>T3411-T3410</f>
        <v>5.152000000000001E-2</v>
      </c>
      <c r="V3412" s="16"/>
    </row>
    <row r="3413" spans="4:22" ht="21">
      <c r="D3413" s="16"/>
      <c r="F3413" s="201"/>
      <c r="G3413" s="201"/>
      <c r="H3413" s="187"/>
      <c r="I3413" s="187"/>
      <c r="J3413" s="187"/>
      <c r="K3413" s="187"/>
      <c r="L3413" s="187"/>
      <c r="M3413" s="187"/>
      <c r="N3413" s="187"/>
      <c r="O3413" s="187"/>
      <c r="P3413" s="187"/>
      <c r="Q3413" s="187"/>
      <c r="R3413" s="187"/>
      <c r="S3413" s="187"/>
      <c r="T3413" s="187"/>
      <c r="V3413" s="16"/>
    </row>
    <row r="3414" spans="4:22">
      <c r="D3414" s="16"/>
      <c r="E3414" s="16"/>
      <c r="F3414" s="231"/>
      <c r="G3414" s="231"/>
      <c r="H3414" s="231"/>
      <c r="I3414" s="231"/>
      <c r="J3414" s="231"/>
      <c r="K3414" s="231"/>
      <c r="L3414" s="231"/>
      <c r="M3414" s="231"/>
      <c r="N3414" s="231"/>
      <c r="O3414" s="231"/>
      <c r="P3414" s="231"/>
      <c r="Q3414" s="231"/>
      <c r="R3414" s="231"/>
      <c r="S3414" s="231"/>
      <c r="T3414" s="232"/>
      <c r="U3414" s="16"/>
      <c r="V3414" s="16"/>
    </row>
    <row r="3415" spans="4:22">
      <c r="D3415" s="335"/>
      <c r="E3415" s="335"/>
      <c r="F3415" s="339"/>
      <c r="G3415" s="339"/>
      <c r="H3415" s="339"/>
      <c r="I3415" s="339"/>
      <c r="J3415" s="339"/>
      <c r="K3415" s="339"/>
      <c r="L3415" s="339"/>
      <c r="M3415" s="339"/>
      <c r="N3415" s="339"/>
      <c r="O3415" s="339"/>
      <c r="P3415" s="339"/>
      <c r="Q3415" s="339"/>
      <c r="R3415" s="339"/>
      <c r="S3415" s="339"/>
      <c r="T3415" s="340"/>
      <c r="U3415" s="335"/>
      <c r="V3415" s="335"/>
    </row>
    <row r="3416" spans="4:22">
      <c r="D3416" s="335"/>
      <c r="E3416" s="335"/>
      <c r="F3416" s="335"/>
      <c r="G3416" s="512" t="s">
        <v>48</v>
      </c>
      <c r="H3416" s="512"/>
      <c r="I3416" s="512"/>
      <c r="J3416" s="512"/>
      <c r="K3416" s="512"/>
      <c r="L3416" s="512"/>
      <c r="M3416" s="512"/>
      <c r="N3416" s="512"/>
      <c r="O3416" s="512"/>
      <c r="P3416" s="512"/>
      <c r="Q3416" s="512"/>
      <c r="R3416" s="512"/>
      <c r="S3416" s="335"/>
      <c r="T3416" s="335"/>
      <c r="U3416" s="335"/>
      <c r="V3416" s="335"/>
    </row>
    <row r="3417" spans="4:22">
      <c r="D3417" s="335"/>
      <c r="E3417" s="335"/>
      <c r="F3417" s="335"/>
      <c r="G3417" s="512"/>
      <c r="H3417" s="512"/>
      <c r="I3417" s="512"/>
      <c r="J3417" s="512"/>
      <c r="K3417" s="512"/>
      <c r="L3417" s="512"/>
      <c r="M3417" s="512"/>
      <c r="N3417" s="512"/>
      <c r="O3417" s="512"/>
      <c r="P3417" s="512"/>
      <c r="Q3417" s="512"/>
      <c r="R3417" s="512"/>
      <c r="S3417" s="335"/>
      <c r="T3417" s="335"/>
      <c r="U3417" s="335"/>
      <c r="V3417" s="335"/>
    </row>
    <row r="3418" spans="4:22" ht="23.4">
      <c r="D3418" s="338"/>
      <c r="E3418" s="338"/>
      <c r="F3418" s="338"/>
      <c r="G3418" s="343" t="s">
        <v>46</v>
      </c>
      <c r="H3418" s="375" t="s">
        <v>3</v>
      </c>
      <c r="I3418" s="376"/>
      <c r="J3418" s="377" t="s">
        <v>11</v>
      </c>
      <c r="K3418" s="376"/>
      <c r="L3418" s="378" t="s">
        <v>12</v>
      </c>
      <c r="M3418" s="376"/>
      <c r="N3418" s="379" t="s">
        <v>13</v>
      </c>
      <c r="O3418" s="376"/>
      <c r="P3418" s="374" t="s">
        <v>14</v>
      </c>
      <c r="Q3418" s="376"/>
      <c r="R3418" s="380" t="s">
        <v>15</v>
      </c>
      <c r="S3418" s="367"/>
      <c r="T3418" s="16"/>
      <c r="U3418" s="336"/>
      <c r="V3418" s="16"/>
    </row>
    <row r="3419" spans="4:22" ht="21">
      <c r="D3419" s="338"/>
      <c r="E3419" s="338"/>
      <c r="F3419" s="338"/>
      <c r="G3419" s="344">
        <v>0.9</v>
      </c>
      <c r="H3419" s="347">
        <f>$H$3397*G3419</f>
        <v>48.330293427000001</v>
      </c>
      <c r="I3419" s="368"/>
      <c r="J3419" s="348">
        <f>$J$3397*G3419</f>
        <v>14.6231831412</v>
      </c>
      <c r="K3419" s="368"/>
      <c r="L3419" s="352">
        <f>$L$3397*G3419</f>
        <v>13.825171917</v>
      </c>
      <c r="M3419" s="368"/>
      <c r="N3419" s="349">
        <f>$N$3397*G3419</f>
        <v>10.0565857494</v>
      </c>
      <c r="O3419" s="368"/>
      <c r="P3419" s="350">
        <f>$P$3397*G3419</f>
        <v>169.02114100200001</v>
      </c>
      <c r="Q3419" s="368"/>
      <c r="R3419" s="351">
        <f>$R$3397*G3419</f>
        <v>78.254429705999996</v>
      </c>
      <c r="S3419" s="341"/>
      <c r="T3419" s="16"/>
      <c r="U3419" s="337"/>
      <c r="V3419" s="16"/>
    </row>
    <row r="3420" spans="4:22" ht="21">
      <c r="D3420" s="338"/>
      <c r="E3420" s="338"/>
      <c r="F3420" s="338"/>
      <c r="G3420" s="344">
        <v>0.91</v>
      </c>
      <c r="H3420" s="347">
        <f t="shared" ref="H3420:H3439" si="242">$H$3397*G3420</f>
        <v>48.867296687299998</v>
      </c>
      <c r="I3420" s="368"/>
      <c r="J3420" s="348">
        <f t="shared" ref="J3420:J3439" si="243">$J$3397*G3420</f>
        <v>14.785662953880001</v>
      </c>
      <c r="K3420" s="368"/>
      <c r="L3420" s="352">
        <f t="shared" ref="L3420:L3439" si="244">$L$3397*G3420</f>
        <v>13.9787849383</v>
      </c>
      <c r="M3420" s="368"/>
      <c r="N3420" s="349">
        <f t="shared" ref="N3420:N3439" si="245">$N$3397*G3420</f>
        <v>10.16832559106</v>
      </c>
      <c r="O3420" s="368"/>
      <c r="P3420" s="350">
        <f t="shared" ref="P3420:P3439" si="246">$P$3397*G3420</f>
        <v>170.89915367980001</v>
      </c>
      <c r="Q3420" s="368"/>
      <c r="R3420" s="351">
        <f t="shared" ref="R3420:R3439" si="247">$R$3397*G3420</f>
        <v>79.123923369400003</v>
      </c>
      <c r="S3420" s="341"/>
      <c r="T3420" s="16"/>
      <c r="U3420" s="337"/>
      <c r="V3420" s="16"/>
    </row>
    <row r="3421" spans="4:22" ht="21">
      <c r="D3421" s="338"/>
      <c r="E3421" s="338"/>
      <c r="F3421" s="338"/>
      <c r="G3421" s="344">
        <v>0.92</v>
      </c>
      <c r="H3421" s="347">
        <f t="shared" si="242"/>
        <v>49.404299947600002</v>
      </c>
      <c r="I3421" s="368"/>
      <c r="J3421" s="348">
        <f t="shared" si="243"/>
        <v>14.94814276656</v>
      </c>
      <c r="K3421" s="368"/>
      <c r="L3421" s="352">
        <f t="shared" si="244"/>
        <v>14.1323979596</v>
      </c>
      <c r="M3421" s="368"/>
      <c r="N3421" s="349">
        <f t="shared" si="245"/>
        <v>10.280065432720001</v>
      </c>
      <c r="O3421" s="368"/>
      <c r="P3421" s="350">
        <f t="shared" si="246"/>
        <v>172.77716635760001</v>
      </c>
      <c r="Q3421" s="368"/>
      <c r="R3421" s="351">
        <f t="shared" si="247"/>
        <v>79.993417032799996</v>
      </c>
      <c r="S3421" s="341"/>
      <c r="T3421" s="16"/>
      <c r="U3421" s="337"/>
      <c r="V3421" s="16"/>
    </row>
    <row r="3422" spans="4:22" ht="21">
      <c r="D3422" s="338"/>
      <c r="E3422" s="338"/>
      <c r="F3422" s="338"/>
      <c r="G3422" s="344">
        <v>0.93</v>
      </c>
      <c r="H3422" s="347">
        <f t="shared" si="242"/>
        <v>49.941303207899999</v>
      </c>
      <c r="I3422" s="368"/>
      <c r="J3422" s="348">
        <f t="shared" si="243"/>
        <v>15.110622579240001</v>
      </c>
      <c r="K3422" s="368"/>
      <c r="L3422" s="352">
        <f t="shared" si="244"/>
        <v>14.2860109809</v>
      </c>
      <c r="M3422" s="368"/>
      <c r="N3422" s="349">
        <f t="shared" si="245"/>
        <v>10.391805274380001</v>
      </c>
      <c r="O3422" s="368"/>
      <c r="P3422" s="350">
        <f t="shared" si="246"/>
        <v>174.65517903540001</v>
      </c>
      <c r="Q3422" s="368"/>
      <c r="R3422" s="351">
        <f t="shared" si="247"/>
        <v>80.862910696200004</v>
      </c>
      <c r="S3422" s="341"/>
      <c r="T3422" s="16"/>
      <c r="U3422" s="337"/>
      <c r="V3422" s="16"/>
    </row>
    <row r="3423" spans="4:22" ht="21">
      <c r="D3423" s="338"/>
      <c r="E3423" s="338"/>
      <c r="F3423" s="338"/>
      <c r="G3423" s="344">
        <v>0.94</v>
      </c>
      <c r="H3423" s="347">
        <f t="shared" si="242"/>
        <v>50.478306468199996</v>
      </c>
      <c r="I3423" s="368"/>
      <c r="J3423" s="348">
        <f t="shared" si="243"/>
        <v>15.27310239192</v>
      </c>
      <c r="K3423" s="368"/>
      <c r="L3423" s="352">
        <f t="shared" si="244"/>
        <v>14.439624002199999</v>
      </c>
      <c r="M3423" s="368"/>
      <c r="N3423" s="349">
        <f t="shared" si="245"/>
        <v>10.50354511604</v>
      </c>
      <c r="O3423" s="368"/>
      <c r="P3423" s="350">
        <f t="shared" si="246"/>
        <v>176.53319171319998</v>
      </c>
      <c r="Q3423" s="368"/>
      <c r="R3423" s="351">
        <f t="shared" si="247"/>
        <v>81.732404359599997</v>
      </c>
      <c r="S3423" s="341"/>
      <c r="T3423" s="16"/>
      <c r="U3423" s="337"/>
      <c r="V3423" s="16"/>
    </row>
    <row r="3424" spans="4:22" ht="21">
      <c r="D3424" s="338"/>
      <c r="E3424" s="338"/>
      <c r="F3424" s="338"/>
      <c r="G3424" s="344">
        <v>0.95</v>
      </c>
      <c r="H3424" s="347">
        <f t="shared" si="242"/>
        <v>51.0153097285</v>
      </c>
      <c r="I3424" s="368"/>
      <c r="J3424" s="348">
        <f t="shared" si="243"/>
        <v>15.435582204599999</v>
      </c>
      <c r="K3424" s="368"/>
      <c r="L3424" s="352">
        <f t="shared" si="244"/>
        <v>14.5932370235</v>
      </c>
      <c r="M3424" s="368"/>
      <c r="N3424" s="349">
        <f t="shared" si="245"/>
        <v>10.6152849577</v>
      </c>
      <c r="O3424" s="368"/>
      <c r="P3424" s="350">
        <f t="shared" si="246"/>
        <v>178.41120439099998</v>
      </c>
      <c r="Q3424" s="368"/>
      <c r="R3424" s="351">
        <f t="shared" si="247"/>
        <v>82.60189802299999</v>
      </c>
      <c r="S3424" s="341"/>
      <c r="T3424" s="16"/>
      <c r="U3424" s="337"/>
      <c r="V3424" s="16"/>
    </row>
    <row r="3425" spans="4:22" ht="21">
      <c r="D3425" s="338"/>
      <c r="E3425" s="338"/>
      <c r="F3425" s="338"/>
      <c r="G3425" s="344">
        <v>0.96</v>
      </c>
      <c r="H3425" s="347">
        <f t="shared" si="242"/>
        <v>51.552312988799997</v>
      </c>
      <c r="I3425" s="368"/>
      <c r="J3425" s="348">
        <f t="shared" si="243"/>
        <v>15.59806201728</v>
      </c>
      <c r="K3425" s="368"/>
      <c r="L3425" s="352">
        <f t="shared" si="244"/>
        <v>14.7468500448</v>
      </c>
      <c r="M3425" s="368"/>
      <c r="N3425" s="349">
        <f t="shared" si="245"/>
        <v>10.727024799360001</v>
      </c>
      <c r="O3425" s="368"/>
      <c r="P3425" s="350">
        <f t="shared" si="246"/>
        <v>180.28921706879999</v>
      </c>
      <c r="Q3425" s="368"/>
      <c r="R3425" s="351">
        <f t="shared" si="247"/>
        <v>83.471391686399997</v>
      </c>
      <c r="S3425" s="341"/>
      <c r="T3425" s="16"/>
      <c r="U3425" s="337"/>
      <c r="V3425" s="16"/>
    </row>
    <row r="3426" spans="4:22" ht="21">
      <c r="D3426" s="338"/>
      <c r="E3426" s="338"/>
      <c r="F3426" s="338"/>
      <c r="G3426" s="344">
        <v>0.97</v>
      </c>
      <c r="H3426" s="347">
        <f t="shared" si="242"/>
        <v>52.089316249100001</v>
      </c>
      <c r="I3426" s="368"/>
      <c r="J3426" s="348">
        <f t="shared" si="243"/>
        <v>15.760541829959999</v>
      </c>
      <c r="K3426" s="368"/>
      <c r="L3426" s="352">
        <f t="shared" si="244"/>
        <v>14.9004630661</v>
      </c>
      <c r="M3426" s="368"/>
      <c r="N3426" s="349">
        <f t="shared" si="245"/>
        <v>10.838764641019999</v>
      </c>
      <c r="O3426" s="368"/>
      <c r="P3426" s="350">
        <f t="shared" si="246"/>
        <v>182.16722974659999</v>
      </c>
      <c r="Q3426" s="368"/>
      <c r="R3426" s="351">
        <f t="shared" si="247"/>
        <v>84.34088534979999</v>
      </c>
      <c r="S3426" s="341"/>
      <c r="T3426" s="16"/>
      <c r="U3426" s="337"/>
      <c r="V3426" s="16"/>
    </row>
    <row r="3427" spans="4:22" ht="21">
      <c r="D3427" s="338"/>
      <c r="E3427" s="338"/>
      <c r="F3427" s="338"/>
      <c r="G3427" s="344">
        <v>0.98</v>
      </c>
      <c r="H3427" s="347">
        <f t="shared" si="242"/>
        <v>52.626319509399998</v>
      </c>
      <c r="I3427" s="368"/>
      <c r="J3427" s="348">
        <f t="shared" si="243"/>
        <v>15.92302164264</v>
      </c>
      <c r="K3427" s="368"/>
      <c r="L3427" s="352">
        <f t="shared" si="244"/>
        <v>15.0540760874</v>
      </c>
      <c r="M3427" s="368"/>
      <c r="N3427" s="349">
        <f t="shared" si="245"/>
        <v>10.95050448268</v>
      </c>
      <c r="O3427" s="368"/>
      <c r="P3427" s="350">
        <f t="shared" si="246"/>
        <v>184.04524242439999</v>
      </c>
      <c r="Q3427" s="368"/>
      <c r="R3427" s="351">
        <f t="shared" si="247"/>
        <v>85.210379013199997</v>
      </c>
      <c r="S3427" s="341"/>
      <c r="T3427" s="16"/>
      <c r="U3427" s="337"/>
      <c r="V3427" s="16"/>
    </row>
    <row r="3428" spans="4:22" ht="21">
      <c r="D3428" s="338"/>
      <c r="E3428" s="338"/>
      <c r="F3428" s="338"/>
      <c r="G3428" s="344">
        <v>0.99</v>
      </c>
      <c r="H3428" s="347">
        <f t="shared" si="242"/>
        <v>53.163322769700002</v>
      </c>
      <c r="I3428" s="368"/>
      <c r="J3428" s="348">
        <f t="shared" si="243"/>
        <v>16.085501455319999</v>
      </c>
      <c r="K3428" s="368"/>
      <c r="L3428" s="352">
        <f t="shared" si="244"/>
        <v>15.2076891087</v>
      </c>
      <c r="M3428" s="368"/>
      <c r="N3428" s="349">
        <f t="shared" si="245"/>
        <v>11.06224432434</v>
      </c>
      <c r="O3428" s="368"/>
      <c r="P3428" s="350">
        <f t="shared" si="246"/>
        <v>185.92325510219999</v>
      </c>
      <c r="Q3428" s="368"/>
      <c r="R3428" s="351">
        <f t="shared" si="247"/>
        <v>86.07987267659999</v>
      </c>
      <c r="S3428" s="341"/>
      <c r="T3428" s="16"/>
      <c r="U3428" s="337"/>
      <c r="V3428" s="16"/>
    </row>
    <row r="3429" spans="4:22" ht="28.8">
      <c r="D3429" s="338"/>
      <c r="E3429" s="338"/>
      <c r="F3429" s="338"/>
      <c r="G3429" s="381">
        <v>1</v>
      </c>
      <c r="H3429" s="383">
        <f t="shared" si="242"/>
        <v>53.700326029999999</v>
      </c>
      <c r="I3429" s="382"/>
      <c r="J3429" s="383">
        <f t="shared" si="243"/>
        <v>16.247981268</v>
      </c>
      <c r="K3429" s="382"/>
      <c r="L3429" s="383">
        <f t="shared" si="244"/>
        <v>15.36130213</v>
      </c>
      <c r="M3429" s="382"/>
      <c r="N3429" s="383">
        <f t="shared" si="245"/>
        <v>11.173984166</v>
      </c>
      <c r="O3429" s="382"/>
      <c r="P3429" s="383">
        <f t="shared" si="246"/>
        <v>187.80126777999999</v>
      </c>
      <c r="Q3429" s="382"/>
      <c r="R3429" s="383">
        <f t="shared" si="247"/>
        <v>86.949366339999997</v>
      </c>
      <c r="S3429" s="341"/>
      <c r="T3429" s="16"/>
      <c r="U3429" s="337"/>
      <c r="V3429" s="16"/>
    </row>
    <row r="3430" spans="4:22" ht="21">
      <c r="D3430" s="338"/>
      <c r="E3430" s="338"/>
      <c r="F3430" s="338"/>
      <c r="G3430" s="344">
        <v>1.01</v>
      </c>
      <c r="H3430" s="347">
        <f t="shared" si="242"/>
        <v>54.237329290299996</v>
      </c>
      <c r="I3430" s="368"/>
      <c r="J3430" s="348">
        <f t="shared" si="243"/>
        <v>16.410461080680001</v>
      </c>
      <c r="K3430" s="368"/>
      <c r="L3430" s="352">
        <f t="shared" si="244"/>
        <v>15.5149151513</v>
      </c>
      <c r="M3430" s="368"/>
      <c r="N3430" s="349">
        <f t="shared" si="245"/>
        <v>11.285724007660001</v>
      </c>
      <c r="O3430" s="368"/>
      <c r="P3430" s="350">
        <f t="shared" si="246"/>
        <v>189.67928045779999</v>
      </c>
      <c r="Q3430" s="368"/>
      <c r="R3430" s="351">
        <f t="shared" si="247"/>
        <v>87.818860003400005</v>
      </c>
      <c r="S3430" s="341"/>
      <c r="T3430" s="16"/>
      <c r="U3430" s="337"/>
      <c r="V3430" s="16"/>
    </row>
    <row r="3431" spans="4:22" ht="21">
      <c r="D3431" s="338"/>
      <c r="E3431" s="338"/>
      <c r="F3431" s="338"/>
      <c r="G3431" s="344">
        <v>1.02</v>
      </c>
      <c r="H3431" s="347">
        <f t="shared" si="242"/>
        <v>54.774332550600001</v>
      </c>
      <c r="I3431" s="368"/>
      <c r="J3431" s="348">
        <f t="shared" si="243"/>
        <v>16.572940893360002</v>
      </c>
      <c r="K3431" s="368"/>
      <c r="L3431" s="352">
        <f t="shared" si="244"/>
        <v>15.6685281726</v>
      </c>
      <c r="M3431" s="368"/>
      <c r="N3431" s="349">
        <f t="shared" si="245"/>
        <v>11.397463849320001</v>
      </c>
      <c r="O3431" s="368"/>
      <c r="P3431" s="350">
        <f t="shared" si="246"/>
        <v>191.55729313559999</v>
      </c>
      <c r="Q3431" s="368"/>
      <c r="R3431" s="351">
        <f t="shared" si="247"/>
        <v>88.688353666799998</v>
      </c>
      <c r="S3431" s="341"/>
      <c r="T3431" s="16"/>
      <c r="U3431" s="337"/>
      <c r="V3431" s="16"/>
    </row>
    <row r="3432" spans="4:22" ht="21">
      <c r="D3432" s="338"/>
      <c r="E3432" s="338"/>
      <c r="F3432" s="338"/>
      <c r="G3432" s="344">
        <v>1.03</v>
      </c>
      <c r="H3432" s="347">
        <f t="shared" si="242"/>
        <v>55.311335810899998</v>
      </c>
      <c r="I3432" s="368"/>
      <c r="J3432" s="348">
        <f t="shared" si="243"/>
        <v>16.735420706039999</v>
      </c>
      <c r="K3432" s="368"/>
      <c r="L3432" s="352">
        <f t="shared" si="244"/>
        <v>15.8221411939</v>
      </c>
      <c r="M3432" s="368"/>
      <c r="N3432" s="349">
        <f t="shared" si="245"/>
        <v>11.509203690980002</v>
      </c>
      <c r="O3432" s="368"/>
      <c r="P3432" s="350">
        <f t="shared" si="246"/>
        <v>193.43530581339999</v>
      </c>
      <c r="Q3432" s="368"/>
      <c r="R3432" s="351">
        <f t="shared" si="247"/>
        <v>89.557847330200005</v>
      </c>
      <c r="S3432" s="341"/>
      <c r="T3432" s="16"/>
      <c r="U3432" s="337"/>
      <c r="V3432" s="16"/>
    </row>
    <row r="3433" spans="4:22" ht="21">
      <c r="D3433" s="338"/>
      <c r="E3433" s="338"/>
      <c r="F3433" s="338"/>
      <c r="G3433" s="344">
        <v>1.04</v>
      </c>
      <c r="H3433" s="347">
        <f t="shared" si="242"/>
        <v>55.848339071200002</v>
      </c>
      <c r="I3433" s="368"/>
      <c r="J3433" s="348">
        <f t="shared" si="243"/>
        <v>16.89790051872</v>
      </c>
      <c r="K3433" s="368"/>
      <c r="L3433" s="352">
        <f t="shared" si="244"/>
        <v>15.9757542152</v>
      </c>
      <c r="M3433" s="368"/>
      <c r="N3433" s="349">
        <f t="shared" si="245"/>
        <v>11.62094353264</v>
      </c>
      <c r="O3433" s="368"/>
      <c r="P3433" s="350">
        <f t="shared" si="246"/>
        <v>195.31331849119999</v>
      </c>
      <c r="Q3433" s="368"/>
      <c r="R3433" s="351">
        <f t="shared" si="247"/>
        <v>90.427340993599998</v>
      </c>
      <c r="S3433" s="341"/>
      <c r="T3433" s="16"/>
      <c r="U3433" s="337"/>
      <c r="V3433" s="16"/>
    </row>
    <row r="3434" spans="4:22" ht="21">
      <c r="D3434" s="338"/>
      <c r="E3434" s="338"/>
      <c r="F3434" s="338"/>
      <c r="G3434" s="344">
        <v>1.05</v>
      </c>
      <c r="H3434" s="347">
        <f t="shared" si="242"/>
        <v>56.385342331499999</v>
      </c>
      <c r="I3434" s="368"/>
      <c r="J3434" s="348">
        <f t="shared" si="243"/>
        <v>17.060380331400001</v>
      </c>
      <c r="K3434" s="368"/>
      <c r="L3434" s="352">
        <f t="shared" si="244"/>
        <v>16.129367236500002</v>
      </c>
      <c r="M3434" s="368"/>
      <c r="N3434" s="349">
        <f t="shared" si="245"/>
        <v>11.732683374300001</v>
      </c>
      <c r="O3434" s="368"/>
      <c r="P3434" s="350">
        <f t="shared" si="246"/>
        <v>197.19133116899999</v>
      </c>
      <c r="Q3434" s="368"/>
      <c r="R3434" s="351">
        <f t="shared" si="247"/>
        <v>91.296834657000005</v>
      </c>
      <c r="S3434" s="341"/>
      <c r="T3434" s="16"/>
      <c r="U3434" s="337"/>
      <c r="V3434" s="16"/>
    </row>
    <row r="3435" spans="4:22" ht="21">
      <c r="D3435" s="338"/>
      <c r="E3435" s="338"/>
      <c r="F3435" s="338"/>
      <c r="G3435" s="344">
        <v>1.06</v>
      </c>
      <c r="H3435" s="347">
        <f t="shared" si="242"/>
        <v>56.922345591800003</v>
      </c>
      <c r="I3435" s="368"/>
      <c r="J3435" s="348">
        <f t="shared" si="243"/>
        <v>17.222860144080002</v>
      </c>
      <c r="K3435" s="368"/>
      <c r="L3435" s="352">
        <f t="shared" si="244"/>
        <v>16.282980257800002</v>
      </c>
      <c r="M3435" s="368"/>
      <c r="N3435" s="349">
        <f t="shared" si="245"/>
        <v>11.844423215960001</v>
      </c>
      <c r="O3435" s="368"/>
      <c r="P3435" s="350">
        <f t="shared" si="246"/>
        <v>199.0693438468</v>
      </c>
      <c r="Q3435" s="368"/>
      <c r="R3435" s="351">
        <f t="shared" si="247"/>
        <v>92.166328320399998</v>
      </c>
      <c r="S3435" s="341"/>
      <c r="T3435" s="16"/>
      <c r="U3435" s="337"/>
      <c r="V3435" s="16"/>
    </row>
    <row r="3436" spans="4:22" ht="21">
      <c r="D3436" s="338"/>
      <c r="E3436" s="338"/>
      <c r="F3436" s="338"/>
      <c r="G3436" s="344">
        <v>1.07</v>
      </c>
      <c r="H3436" s="347">
        <f t="shared" si="242"/>
        <v>57.4593488521</v>
      </c>
      <c r="I3436" s="368"/>
      <c r="J3436" s="348">
        <f t="shared" si="243"/>
        <v>17.385339956760003</v>
      </c>
      <c r="K3436" s="368"/>
      <c r="L3436" s="352">
        <f t="shared" si="244"/>
        <v>16.436593279100002</v>
      </c>
      <c r="M3436" s="368"/>
      <c r="N3436" s="349">
        <f t="shared" si="245"/>
        <v>11.956163057620001</v>
      </c>
      <c r="O3436" s="368"/>
      <c r="P3436" s="350">
        <f t="shared" si="246"/>
        <v>200.9473565246</v>
      </c>
      <c r="Q3436" s="368"/>
      <c r="R3436" s="351">
        <f t="shared" si="247"/>
        <v>93.035821983800005</v>
      </c>
      <c r="S3436" s="341"/>
      <c r="T3436" s="16"/>
      <c r="U3436" s="337"/>
      <c r="V3436" s="16"/>
    </row>
    <row r="3437" spans="4:22" ht="21">
      <c r="D3437" s="338"/>
      <c r="E3437" s="338"/>
      <c r="F3437" s="338"/>
      <c r="G3437" s="344">
        <v>1.08</v>
      </c>
      <c r="H3437" s="347">
        <f t="shared" si="242"/>
        <v>57.996352112400004</v>
      </c>
      <c r="I3437" s="368"/>
      <c r="J3437" s="348">
        <f t="shared" si="243"/>
        <v>17.54781976944</v>
      </c>
      <c r="K3437" s="368"/>
      <c r="L3437" s="352">
        <f t="shared" si="244"/>
        <v>16.590206300400002</v>
      </c>
      <c r="M3437" s="368"/>
      <c r="N3437" s="349">
        <f t="shared" si="245"/>
        <v>12.067902899280002</v>
      </c>
      <c r="O3437" s="368"/>
      <c r="P3437" s="350">
        <f t="shared" si="246"/>
        <v>202.8253692024</v>
      </c>
      <c r="Q3437" s="368"/>
      <c r="R3437" s="351">
        <f t="shared" si="247"/>
        <v>93.905315647199998</v>
      </c>
      <c r="S3437" s="341"/>
      <c r="T3437" s="16"/>
      <c r="U3437" s="337"/>
      <c r="V3437" s="16"/>
    </row>
    <row r="3438" spans="4:22" ht="21">
      <c r="D3438" s="338"/>
      <c r="E3438" s="338"/>
      <c r="F3438" s="338"/>
      <c r="G3438" s="344">
        <v>1.0900000000000001</v>
      </c>
      <c r="H3438" s="347">
        <f t="shared" si="242"/>
        <v>58.533355372700001</v>
      </c>
      <c r="I3438" s="368"/>
      <c r="J3438" s="348">
        <f t="shared" si="243"/>
        <v>17.710299582120001</v>
      </c>
      <c r="K3438" s="368"/>
      <c r="L3438" s="352">
        <f t="shared" si="244"/>
        <v>16.743819321700002</v>
      </c>
      <c r="M3438" s="368"/>
      <c r="N3438" s="349">
        <f t="shared" si="245"/>
        <v>12.179642740940002</v>
      </c>
      <c r="O3438" s="368"/>
      <c r="P3438" s="350">
        <f t="shared" si="246"/>
        <v>204.7033818802</v>
      </c>
      <c r="Q3438" s="368"/>
      <c r="R3438" s="351">
        <f t="shared" si="247"/>
        <v>94.774809310600006</v>
      </c>
      <c r="S3438" s="341"/>
      <c r="T3438" s="16"/>
      <c r="U3438" s="337"/>
      <c r="V3438" s="16"/>
    </row>
    <row r="3439" spans="4:22" ht="21">
      <c r="D3439" s="338"/>
      <c r="E3439" s="338"/>
      <c r="F3439" s="338"/>
      <c r="G3439" s="344">
        <v>1.1000000000000001</v>
      </c>
      <c r="H3439" s="347">
        <f t="shared" si="242"/>
        <v>59.070358633000005</v>
      </c>
      <c r="I3439" s="368"/>
      <c r="J3439" s="348">
        <f t="shared" si="243"/>
        <v>17.872779394800002</v>
      </c>
      <c r="K3439" s="368"/>
      <c r="L3439" s="352">
        <f t="shared" si="244"/>
        <v>16.897432343000002</v>
      </c>
      <c r="M3439" s="368"/>
      <c r="N3439" s="349">
        <f t="shared" si="245"/>
        <v>12.291382582600001</v>
      </c>
      <c r="O3439" s="368"/>
      <c r="P3439" s="350">
        <f t="shared" si="246"/>
        <v>206.581394558</v>
      </c>
      <c r="Q3439" s="368"/>
      <c r="R3439" s="351">
        <f t="shared" si="247"/>
        <v>95.644302973999999</v>
      </c>
      <c r="S3439" s="341"/>
      <c r="T3439" s="16"/>
      <c r="U3439" s="337"/>
      <c r="V3439" s="16"/>
    </row>
    <row r="3440" spans="4:22">
      <c r="D3440" s="338"/>
      <c r="E3440" s="338"/>
      <c r="F3440" s="338"/>
      <c r="G3440" s="16"/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</row>
    <row r="3441" spans="4:22">
      <c r="D3441" s="338"/>
      <c r="E3441" s="338"/>
      <c r="F3441" s="338"/>
      <c r="G3441" s="16"/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</row>
    <row r="3442" spans="4:22">
      <c r="D3442" s="338"/>
      <c r="E3442" s="338"/>
      <c r="F3442" s="338"/>
      <c r="G3442" s="16"/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</row>
    <row r="3445" spans="4:22" ht="15" thickBot="1">
      <c r="D3445" s="16"/>
      <c r="E3445" s="16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  <c r="S3445" s="16"/>
      <c r="T3445" s="229"/>
      <c r="U3445" s="16"/>
      <c r="V3445" s="16"/>
    </row>
    <row r="3446" spans="4:22">
      <c r="D3446" s="16"/>
      <c r="E3446" s="84"/>
      <c r="F3446" s="85"/>
      <c r="G3446" s="197"/>
      <c r="H3446" s="85"/>
      <c r="I3446" s="197"/>
      <c r="J3446" s="85"/>
      <c r="K3446" s="197"/>
      <c r="L3446" s="85"/>
      <c r="M3446" s="197"/>
      <c r="N3446" s="85"/>
      <c r="O3446" s="197"/>
      <c r="P3446" s="85"/>
      <c r="Q3446" s="197"/>
      <c r="R3446" s="85"/>
      <c r="S3446" s="85"/>
      <c r="T3446" s="85"/>
      <c r="U3446" s="106"/>
      <c r="V3446" s="16"/>
    </row>
    <row r="3447" spans="4:22" ht="15" thickBot="1">
      <c r="D3447" s="16"/>
      <c r="E3447" s="86"/>
      <c r="F3447" s="1"/>
      <c r="H3447" s="1"/>
      <c r="J3447" s="1"/>
      <c r="L3447" s="1"/>
      <c r="N3447" s="1"/>
      <c r="P3447" s="1"/>
      <c r="R3447" s="1"/>
      <c r="T3447" s="1"/>
      <c r="U3447" s="107"/>
      <c r="V3447" s="16"/>
    </row>
    <row r="3448" spans="4:22" ht="35.4" thickBot="1">
      <c r="D3448" s="16"/>
      <c r="E3448" s="86"/>
      <c r="F3448" s="1"/>
      <c r="H3448" s="393" t="s">
        <v>62</v>
      </c>
      <c r="I3448" s="394"/>
      <c r="J3448" s="394"/>
      <c r="K3448" s="394"/>
      <c r="L3448" s="394"/>
      <c r="M3448" s="394"/>
      <c r="N3448" s="394"/>
      <c r="O3448" s="394"/>
      <c r="P3448" s="394"/>
      <c r="Q3448" s="394"/>
      <c r="R3448" s="394"/>
      <c r="S3448" s="394"/>
      <c r="T3448" s="395"/>
      <c r="U3448" s="107"/>
      <c r="V3448" s="16"/>
    </row>
    <row r="3449" spans="4:22">
      <c r="D3449" s="16"/>
      <c r="E3449" s="86"/>
      <c r="F3449" s="1"/>
      <c r="H3449" s="1"/>
      <c r="J3449" s="1"/>
      <c r="L3449" s="1"/>
      <c r="N3449" s="1"/>
      <c r="P3449" s="1"/>
      <c r="R3449" s="1"/>
      <c r="T3449" s="1"/>
      <c r="U3449" s="107"/>
      <c r="V3449" s="16"/>
    </row>
    <row r="3450" spans="4:22">
      <c r="D3450" s="16"/>
      <c r="E3450" s="86"/>
      <c r="F3450" s="253" t="s">
        <v>10</v>
      </c>
      <c r="G3450" s="194"/>
      <c r="H3450" s="239" t="s">
        <v>3</v>
      </c>
      <c r="I3450" s="179"/>
      <c r="J3450" s="94" t="s">
        <v>11</v>
      </c>
      <c r="K3450" s="179"/>
      <c r="L3450" s="31" t="s">
        <v>12</v>
      </c>
      <c r="M3450" s="179"/>
      <c r="N3450" s="32" t="s">
        <v>13</v>
      </c>
      <c r="O3450" s="179"/>
      <c r="P3450" s="238" t="s">
        <v>14</v>
      </c>
      <c r="Q3450" s="179"/>
      <c r="R3450" s="99" t="s">
        <v>15</v>
      </c>
      <c r="S3450" s="29"/>
      <c r="T3450" s="56" t="s">
        <v>16</v>
      </c>
      <c r="U3450" s="107"/>
      <c r="V3450" s="16"/>
    </row>
    <row r="3451" spans="4:22">
      <c r="D3451" s="16"/>
      <c r="E3451" s="86"/>
      <c r="F3451" s="252">
        <v>45719</v>
      </c>
      <c r="G3451" s="244"/>
      <c r="H3451" s="297">
        <v>9360.5</v>
      </c>
      <c r="I3451" s="246"/>
      <c r="J3451" s="297">
        <v>2806.5</v>
      </c>
      <c r="K3451" s="246"/>
      <c r="L3451" s="297">
        <v>2624</v>
      </c>
      <c r="M3451" s="246"/>
      <c r="N3451" s="297">
        <v>1972</v>
      </c>
      <c r="O3451" s="246"/>
      <c r="P3451" s="297">
        <v>31375</v>
      </c>
      <c r="Q3451" s="246"/>
      <c r="R3451" s="297">
        <v>15600</v>
      </c>
      <c r="S3451" s="298"/>
      <c r="T3451" s="326" t="s">
        <v>31</v>
      </c>
      <c r="U3451" s="107"/>
      <c r="V3451" s="16"/>
    </row>
    <row r="3452" spans="4:22">
      <c r="D3452" s="16"/>
      <c r="E3452" s="86"/>
      <c r="F3452" s="250">
        <f>F3451+1</f>
        <v>45720</v>
      </c>
      <c r="G3452" s="244"/>
      <c r="H3452" s="297">
        <v>9395</v>
      </c>
      <c r="I3452" s="246"/>
      <c r="J3452" s="297">
        <v>2798</v>
      </c>
      <c r="K3452" s="246"/>
      <c r="L3452" s="297">
        <v>2634</v>
      </c>
      <c r="M3452" s="246"/>
      <c r="N3452" s="297">
        <v>1990</v>
      </c>
      <c r="O3452" s="246"/>
      <c r="P3452" s="297">
        <v>31810</v>
      </c>
      <c r="Q3452" s="246"/>
      <c r="R3452" s="297">
        <v>15760</v>
      </c>
      <c r="S3452" s="246"/>
      <c r="T3452" s="325" t="s">
        <v>31</v>
      </c>
      <c r="U3452" s="107"/>
      <c r="V3452" s="16"/>
    </row>
    <row r="3453" spans="4:22">
      <c r="D3453" s="16"/>
      <c r="E3453" s="86"/>
      <c r="F3453" s="250">
        <f>F3452+1</f>
        <v>45721</v>
      </c>
      <c r="G3453" s="244"/>
      <c r="H3453" s="248">
        <v>9541</v>
      </c>
      <c r="I3453" s="246"/>
      <c r="J3453" s="248">
        <v>2827</v>
      </c>
      <c r="K3453" s="246"/>
      <c r="L3453" s="248">
        <v>2653</v>
      </c>
      <c r="M3453" s="246"/>
      <c r="N3453" s="248">
        <v>1995</v>
      </c>
      <c r="O3453" s="246"/>
      <c r="P3453" s="248">
        <v>31825</v>
      </c>
      <c r="Q3453" s="246"/>
      <c r="R3453" s="248">
        <v>15675</v>
      </c>
      <c r="S3453" s="246"/>
      <c r="T3453" s="325">
        <v>5.8487999999999998</v>
      </c>
      <c r="U3453" s="107"/>
      <c r="V3453" s="16"/>
    </row>
    <row r="3454" spans="4:22">
      <c r="D3454" s="16"/>
      <c r="E3454" s="86"/>
      <c r="F3454" s="250">
        <f>F3453+1</f>
        <v>45722</v>
      </c>
      <c r="G3454" s="195"/>
      <c r="H3454" s="248">
        <v>9654</v>
      </c>
      <c r="I3454" s="246"/>
      <c r="J3454" s="248">
        <v>2888</v>
      </c>
      <c r="K3454" s="246"/>
      <c r="L3454" s="248">
        <v>2709</v>
      </c>
      <c r="M3454" s="246"/>
      <c r="N3454" s="248">
        <v>2021</v>
      </c>
      <c r="O3454" s="246"/>
      <c r="P3454" s="248">
        <v>32050</v>
      </c>
      <c r="Q3454" s="246"/>
      <c r="R3454" s="248">
        <v>15990</v>
      </c>
      <c r="S3454" s="246"/>
      <c r="T3454" s="325">
        <v>5.7914000000000003</v>
      </c>
      <c r="U3454" s="107"/>
      <c r="V3454" s="16"/>
    </row>
    <row r="3455" spans="4:22">
      <c r="D3455" s="16"/>
      <c r="E3455" s="86"/>
      <c r="F3455" s="251">
        <f>F3454+1</f>
        <v>45723</v>
      </c>
      <c r="G3455" s="195"/>
      <c r="H3455" s="297">
        <v>9664</v>
      </c>
      <c r="I3455" s="246"/>
      <c r="J3455" s="297">
        <v>2850.5</v>
      </c>
      <c r="K3455" s="246"/>
      <c r="L3455" s="297">
        <v>2693</v>
      </c>
      <c r="M3455" s="246"/>
      <c r="N3455" s="297">
        <v>2005</v>
      </c>
      <c r="O3455" s="246"/>
      <c r="P3455" s="297">
        <v>32360</v>
      </c>
      <c r="Q3455" s="246"/>
      <c r="R3455" s="297">
        <v>16050</v>
      </c>
      <c r="S3455" s="298"/>
      <c r="T3455" s="325">
        <v>5.7488999999999999</v>
      </c>
      <c r="U3455" s="107"/>
      <c r="V3455" s="16"/>
    </row>
    <row r="3456" spans="4:22">
      <c r="D3456" s="16"/>
      <c r="E3456" s="86"/>
      <c r="F3456" s="1"/>
      <c r="H3456" s="353"/>
      <c r="J3456" s="353"/>
      <c r="L3456" s="353"/>
      <c r="N3456" s="353"/>
      <c r="P3456" s="353"/>
      <c r="R3456" s="353"/>
      <c r="S3456" s="268"/>
      <c r="T3456" s="362"/>
      <c r="U3456" s="107"/>
      <c r="V3456" s="16"/>
    </row>
    <row r="3457" spans="4:22">
      <c r="D3457" s="16"/>
      <c r="E3457" s="86"/>
      <c r="F3457" s="236" t="s">
        <v>17</v>
      </c>
      <c r="G3457" s="263"/>
      <c r="H3457" s="331">
        <f>AVERAGE(H3451:H3455)</f>
        <v>9522.9</v>
      </c>
      <c r="I3457" s="332"/>
      <c r="J3457" s="331">
        <f>AVERAGE(J3451:J3455)</f>
        <v>2834</v>
      </c>
      <c r="K3457" s="332"/>
      <c r="L3457" s="331">
        <f>AVERAGE(L3451:L3455)</f>
        <v>2662.6</v>
      </c>
      <c r="M3457" s="332"/>
      <c r="N3457" s="331">
        <f>AVERAGE(N3451:N3455)</f>
        <v>1996.6</v>
      </c>
      <c r="O3457" s="332"/>
      <c r="P3457" s="331">
        <f>AVERAGE(P3451:P3455)</f>
        <v>31884</v>
      </c>
      <c r="Q3457" s="332"/>
      <c r="R3457" s="331">
        <f>AVERAGE(R3451:R3455)</f>
        <v>15815</v>
      </c>
      <c r="S3457" s="333"/>
      <c r="T3457" s="334">
        <f>AVERAGE(T3451:T3455)</f>
        <v>5.7963666666666667</v>
      </c>
      <c r="U3457" s="107"/>
      <c r="V3457" s="16"/>
    </row>
    <row r="3458" spans="4:22">
      <c r="D3458" s="16"/>
      <c r="E3458" s="86"/>
      <c r="F3458" s="21"/>
      <c r="G3458" s="194"/>
      <c r="H3458" s="354"/>
      <c r="I3458" s="214"/>
      <c r="J3458" s="354"/>
      <c r="K3458" s="214"/>
      <c r="L3458" s="354"/>
      <c r="M3458" s="214"/>
      <c r="N3458" s="354"/>
      <c r="O3458" s="214"/>
      <c r="P3458" s="354"/>
      <c r="Q3458" s="214"/>
      <c r="R3458" s="354"/>
      <c r="S3458" s="269"/>
      <c r="T3458" s="355"/>
      <c r="U3458" s="107"/>
      <c r="V3458" s="16"/>
    </row>
    <row r="3459" spans="4:22" ht="15.6">
      <c r="D3459" s="16"/>
      <c r="E3459" s="86"/>
      <c r="F3459" s="237" t="s">
        <v>18</v>
      </c>
      <c r="G3459" s="202"/>
      <c r="H3459" s="235">
        <f>H3457*T3457*0.001</f>
        <v>55.198220130000003</v>
      </c>
      <c r="I3459" s="216"/>
      <c r="J3459" s="235">
        <f>J3457*T3457*0.001</f>
        <v>16.426903133333333</v>
      </c>
      <c r="K3459" s="216"/>
      <c r="L3459" s="235">
        <f>L3457*T3457*0.001</f>
        <v>15.433405886666666</v>
      </c>
      <c r="M3459" s="216"/>
      <c r="N3459" s="235">
        <f>N3457*T3457*0.001</f>
        <v>11.573025686666666</v>
      </c>
      <c r="O3459" s="216"/>
      <c r="P3459" s="235">
        <f>P3457*T3457*0.001</f>
        <v>184.8113548</v>
      </c>
      <c r="Q3459" s="216"/>
      <c r="R3459" s="235">
        <f>R3457*T3457*0.001</f>
        <v>91.669538833333348</v>
      </c>
      <c r="S3459" s="269"/>
      <c r="T3459" s="363"/>
      <c r="U3459" s="107"/>
      <c r="V3459" s="16"/>
    </row>
    <row r="3460" spans="4:22">
      <c r="D3460" s="16"/>
      <c r="E3460" s="86"/>
      <c r="F3460" s="21"/>
      <c r="G3460" s="312"/>
      <c r="H3460" s="355"/>
      <c r="I3460" s="264"/>
      <c r="J3460" s="355"/>
      <c r="K3460" s="264"/>
      <c r="L3460" s="355"/>
      <c r="M3460" s="264"/>
      <c r="N3460" s="355"/>
      <c r="O3460" s="264"/>
      <c r="P3460" s="355"/>
      <c r="Q3460" s="264"/>
      <c r="R3460" s="355"/>
      <c r="S3460" s="269"/>
      <c r="T3460" s="364"/>
      <c r="U3460" s="107"/>
      <c r="V3460" s="16"/>
    </row>
    <row r="3461" spans="4:22">
      <c r="D3461" s="16"/>
      <c r="E3461" s="86"/>
      <c r="F3461" s="256" t="s">
        <v>19</v>
      </c>
      <c r="G3461" s="311"/>
      <c r="H3461" s="257">
        <f>H3395</f>
        <v>54.425130256000003</v>
      </c>
      <c r="I3461" s="265"/>
      <c r="J3461" s="257">
        <f>J3395</f>
        <v>16.109428374</v>
      </c>
      <c r="K3461" s="265"/>
      <c r="L3461" s="257">
        <f>L3395</f>
        <v>15.32996778</v>
      </c>
      <c r="M3461" s="265"/>
      <c r="N3461" s="257">
        <f>N3395</f>
        <v>11.373326715999999</v>
      </c>
      <c r="O3461" s="265"/>
      <c r="P3461" s="257">
        <f>P3395</f>
        <v>187.76762114000002</v>
      </c>
      <c r="Q3461" s="265"/>
      <c r="R3461" s="257">
        <f>R3395</f>
        <v>88.765179840000002</v>
      </c>
      <c r="S3461" s="361">
        <f>U3422</f>
        <v>0</v>
      </c>
      <c r="T3461" s="258">
        <f>T3393</f>
        <v>5.76098</v>
      </c>
      <c r="U3461" s="107"/>
      <c r="V3461" s="16"/>
    </row>
    <row r="3462" spans="4:22" ht="15" thickBot="1">
      <c r="D3462" s="16"/>
      <c r="E3462" s="86"/>
      <c r="F3462" s="21"/>
      <c r="G3462" s="194"/>
      <c r="H3462" s="355"/>
      <c r="I3462" s="264"/>
      <c r="J3462" s="355"/>
      <c r="K3462" s="264"/>
      <c r="L3462" s="355"/>
      <c r="M3462" s="264"/>
      <c r="N3462" s="355"/>
      <c r="O3462" s="264"/>
      <c r="P3462" s="355"/>
      <c r="Q3462" s="264"/>
      <c r="R3462" s="355"/>
      <c r="S3462" s="270"/>
      <c r="T3462" s="355"/>
      <c r="U3462" s="107"/>
      <c r="V3462" s="16"/>
    </row>
    <row r="3463" spans="4:22" ht="15" thickBot="1">
      <c r="D3463" s="16"/>
      <c r="E3463" s="86"/>
      <c r="F3463" s="259" t="s">
        <v>44</v>
      </c>
      <c r="G3463" s="194"/>
      <c r="H3463" s="356">
        <f>(H3395-H3397)/H3397</f>
        <v>1.3497203454502069E-2</v>
      </c>
      <c r="I3463" s="321"/>
      <c r="J3463" s="356">
        <f>(J3395-J3397)/J3397</f>
        <v>-8.5273912933957249E-3</v>
      </c>
      <c r="K3463" s="321"/>
      <c r="L3463" s="356">
        <f>(L3395-L3397)/L3397</f>
        <v>-2.0398238205864808E-3</v>
      </c>
      <c r="M3463" s="321"/>
      <c r="N3463" s="356">
        <f>(N3395-N3397)/N3397</f>
        <v>1.7839881195335409E-2</v>
      </c>
      <c r="O3463" s="321"/>
      <c r="P3463" s="356">
        <f>(P3395-P3397)/P3397</f>
        <v>-1.7916087786685013E-4</v>
      </c>
      <c r="Q3463" s="321"/>
      <c r="R3463" s="356">
        <f>(R3395-R3397)/R3397</f>
        <v>2.0883573698508504E-2</v>
      </c>
      <c r="S3463" s="322"/>
      <c r="T3463" s="356">
        <f>(T3393-T3397)/T3397</f>
        <v>9.0236204474678887E-3</v>
      </c>
      <c r="U3463" s="107"/>
      <c r="V3463" s="16"/>
    </row>
    <row r="3464" spans="4:22" ht="15" thickBot="1">
      <c r="D3464" s="16"/>
      <c r="E3464" s="86"/>
      <c r="F3464" s="29"/>
      <c r="G3464" s="179"/>
      <c r="H3464" s="357"/>
      <c r="I3464" s="217"/>
      <c r="J3464" s="357"/>
      <c r="K3464" s="217"/>
      <c r="L3464" s="357"/>
      <c r="M3464" s="217"/>
      <c r="N3464" s="357"/>
      <c r="O3464" s="217"/>
      <c r="P3464" s="357"/>
      <c r="Q3464" s="217"/>
      <c r="R3464" s="357"/>
      <c r="S3464" s="271"/>
      <c r="T3464" s="357"/>
      <c r="U3464" s="107"/>
      <c r="V3464" s="16"/>
    </row>
    <row r="3465" spans="4:22" ht="15" thickBot="1">
      <c r="D3465" s="16"/>
      <c r="E3465" s="86"/>
      <c r="F3465" s="176" t="s">
        <v>26</v>
      </c>
      <c r="G3465" s="179"/>
      <c r="H3465" s="358">
        <f>(H3459-H3461)/H3461</f>
        <v>1.4204649035539463E-2</v>
      </c>
      <c r="I3465" s="188"/>
      <c r="J3465" s="358">
        <f>(J3459-J3461)/J3461</f>
        <v>1.9707388242634669E-2</v>
      </c>
      <c r="K3465" s="188"/>
      <c r="L3465" s="358">
        <f>(L3459-L3461)/L3461</f>
        <v>6.7474444924544661E-3</v>
      </c>
      <c r="M3465" s="188"/>
      <c r="N3465" s="358">
        <f>(N3459-N3461)/N3461</f>
        <v>1.7558536359087457E-2</v>
      </c>
      <c r="O3465" s="188"/>
      <c r="P3465" s="358">
        <f>(P3459-P3461)/P3461</f>
        <v>-1.5744281799234244E-2</v>
      </c>
      <c r="Q3465" s="188"/>
      <c r="R3465" s="358">
        <f>(R3459-R3461)/R3461</f>
        <v>3.2719575384947998E-2</v>
      </c>
      <c r="S3465" s="272"/>
      <c r="T3465" s="358">
        <f>(T3457-T3461)/T3461</f>
        <v>6.1424734449115736E-3</v>
      </c>
      <c r="U3465" s="107"/>
      <c r="V3465" s="16"/>
    </row>
    <row r="3466" spans="4:22" ht="15" thickBot="1">
      <c r="D3466" s="16"/>
      <c r="E3466" s="86"/>
      <c r="F3466" s="1"/>
      <c r="H3466" s="359"/>
      <c r="I3466" s="215"/>
      <c r="J3466" s="359"/>
      <c r="K3466" s="215"/>
      <c r="L3466" s="359"/>
      <c r="M3466" s="215"/>
      <c r="N3466" s="359"/>
      <c r="O3466" s="215"/>
      <c r="P3466" s="359"/>
      <c r="Q3466" s="215"/>
      <c r="R3466" s="359"/>
      <c r="S3466" s="271"/>
      <c r="T3466" s="359"/>
      <c r="U3466" s="107"/>
      <c r="V3466" s="16"/>
    </row>
    <row r="3467" spans="4:22" ht="21.6" thickBot="1">
      <c r="D3467" s="230"/>
      <c r="E3467" s="183"/>
      <c r="F3467" s="184" t="s">
        <v>40</v>
      </c>
      <c r="G3467" s="182"/>
      <c r="H3467" s="360">
        <f>H3459-H3461</f>
        <v>0.77308987400000007</v>
      </c>
      <c r="I3467" s="306"/>
      <c r="J3467" s="360">
        <f>J3459-J3461</f>
        <v>0.31747475933333291</v>
      </c>
      <c r="K3467" s="306"/>
      <c r="L3467" s="360">
        <f>L3459-L3461</f>
        <v>0.10343810666666542</v>
      </c>
      <c r="M3467" s="306"/>
      <c r="N3467" s="360">
        <f>N3459-N3461</f>
        <v>0.19969897066666675</v>
      </c>
      <c r="O3467" s="306"/>
      <c r="P3467" s="360">
        <f>P3459-P3461</f>
        <v>-2.9562663400000133</v>
      </c>
      <c r="Q3467" s="306"/>
      <c r="R3467" s="360">
        <f>R3459-R3461</f>
        <v>2.9043589933333465</v>
      </c>
      <c r="S3467" s="307"/>
      <c r="T3467" s="360">
        <f>T3457-T3461</f>
        <v>3.5386666666666677E-2</v>
      </c>
      <c r="U3467" s="186"/>
      <c r="V3467" s="230"/>
    </row>
    <row r="3468" spans="4:22">
      <c r="D3468" s="16"/>
      <c r="E3468" s="86"/>
      <c r="F3468" s="179"/>
      <c r="H3468" s="180"/>
      <c r="I3468" s="180"/>
      <c r="J3468" s="180"/>
      <c r="K3468" s="180"/>
      <c r="L3468" s="180"/>
      <c r="M3468" s="180"/>
      <c r="N3468" s="180"/>
      <c r="O3468" s="180"/>
      <c r="P3468" s="180"/>
      <c r="Q3468" s="180"/>
      <c r="R3468" s="180"/>
      <c r="S3468" s="274"/>
      <c r="T3468" s="180"/>
      <c r="U3468" s="107"/>
      <c r="V3468" s="16"/>
    </row>
    <row r="3469" spans="4:22">
      <c r="D3469" s="16"/>
      <c r="E3469" s="86"/>
      <c r="F3469" s="29"/>
      <c r="H3469" s="323"/>
      <c r="I3469" s="180"/>
      <c r="J3469" s="159"/>
      <c r="K3469" s="180"/>
      <c r="L3469" s="159"/>
      <c r="M3469" s="180"/>
      <c r="N3469" s="159"/>
      <c r="O3469" s="180">
        <f>L3469+N3469</f>
        <v>0</v>
      </c>
      <c r="P3469" s="159"/>
      <c r="Q3469" s="180"/>
      <c r="R3469" s="159"/>
      <c r="S3469" s="159"/>
      <c r="T3469" s="159"/>
      <c r="U3469" s="107"/>
      <c r="V3469" s="16"/>
    </row>
    <row r="3470" spans="4:22" ht="18">
      <c r="D3470" s="16"/>
      <c r="E3470" s="134"/>
      <c r="F3470" s="403" t="s">
        <v>36</v>
      </c>
      <c r="G3470" s="404"/>
      <c r="H3470" s="405">
        <f>AVERAGE(H3451:H3455)</f>
        <v>9522.9</v>
      </c>
      <c r="I3470" s="406"/>
      <c r="J3470" s="405">
        <f>AVERAGE(J3451:J3455)</f>
        <v>2834</v>
      </c>
      <c r="K3470" s="406"/>
      <c r="L3470" s="405">
        <f>AVERAGE(L3451:L3455)</f>
        <v>2662.6</v>
      </c>
      <c r="M3470" s="406" t="e">
        <f>AVERAGE(O3415:O3419,M3451:M3455)</f>
        <v>#DIV/0!</v>
      </c>
      <c r="N3470" s="405">
        <f>AVERAGE(N3451:N3455)</f>
        <v>1996.6</v>
      </c>
      <c r="O3470" s="406" t="e">
        <f>AVERAGE(O3388:O3391,O3451:O3456)</f>
        <v>#DIV/0!</v>
      </c>
      <c r="P3470" s="405">
        <f>AVERAGE(P3451:P3455)</f>
        <v>31884</v>
      </c>
      <c r="Q3470" s="406" t="e">
        <f>AVERAGE(S3415:S3419,Q3451:Q3455)</f>
        <v>#DIV/0!</v>
      </c>
      <c r="R3470" s="405">
        <f>AVERAGE(R3451:R3455)</f>
        <v>15815</v>
      </c>
      <c r="S3470" s="407" t="e">
        <f>AVERAGE(U3415:U3419,S3451:S3455)</f>
        <v>#DIV/0!</v>
      </c>
      <c r="T3470" s="409">
        <f>AVERAGE(T3451:T3455)</f>
        <v>5.7963666666666667</v>
      </c>
      <c r="U3470" s="135"/>
      <c r="V3470" s="16"/>
    </row>
    <row r="3471" spans="4:22">
      <c r="D3471" s="16"/>
      <c r="E3471" s="1"/>
      <c r="F3471" s="1"/>
      <c r="H3471" s="329"/>
      <c r="I3471" s="139"/>
      <c r="J3471" s="329"/>
      <c r="K3471" s="139"/>
      <c r="L3471" s="329"/>
      <c r="M3471" s="139"/>
      <c r="N3471" s="329"/>
      <c r="O3471" s="139"/>
      <c r="P3471" s="329"/>
      <c r="Q3471" s="139"/>
      <c r="R3471" s="329"/>
      <c r="S3471" s="329"/>
      <c r="T3471" s="329"/>
      <c r="U3471" s="1"/>
      <c r="V3471" s="16"/>
    </row>
    <row r="3472" spans="4:22" ht="15" thickBot="1">
      <c r="D3472" s="16"/>
      <c r="T3472" s="174"/>
      <c r="V3472" s="16"/>
    </row>
    <row r="3473" spans="4:22" ht="15" thickBot="1">
      <c r="D3473" s="16"/>
      <c r="F3473" s="280" t="s">
        <v>42</v>
      </c>
      <c r="G3473" s="281"/>
      <c r="H3473" s="281" t="s">
        <v>3</v>
      </c>
      <c r="I3473" s="281"/>
      <c r="J3473" s="281" t="s">
        <v>11</v>
      </c>
      <c r="K3473" s="281"/>
      <c r="L3473" s="281" t="s">
        <v>12</v>
      </c>
      <c r="M3473" s="281"/>
      <c r="N3473" s="281" t="s">
        <v>13</v>
      </c>
      <c r="O3473" s="281"/>
      <c r="P3473" s="281" t="s">
        <v>14</v>
      </c>
      <c r="Q3473" s="281"/>
      <c r="R3473" s="281" t="s">
        <v>15</v>
      </c>
      <c r="S3473" s="281"/>
      <c r="T3473" s="282" t="s">
        <v>16</v>
      </c>
      <c r="V3473" s="16"/>
    </row>
    <row r="3474" spans="4:22">
      <c r="D3474" s="16"/>
      <c r="E3474" s="1"/>
      <c r="F3474" s="283" t="s">
        <v>19</v>
      </c>
      <c r="G3474" s="284"/>
      <c r="H3474" s="285">
        <f t="shared" ref="H3474:T3474" si="248">H3461</f>
        <v>54.425130256000003</v>
      </c>
      <c r="I3474" s="285">
        <f t="shared" si="248"/>
        <v>0</v>
      </c>
      <c r="J3474" s="285">
        <f t="shared" si="248"/>
        <v>16.109428374</v>
      </c>
      <c r="K3474" s="285">
        <f t="shared" si="248"/>
        <v>0</v>
      </c>
      <c r="L3474" s="285">
        <f t="shared" si="248"/>
        <v>15.32996778</v>
      </c>
      <c r="M3474" s="285">
        <f t="shared" si="248"/>
        <v>0</v>
      </c>
      <c r="N3474" s="285">
        <f t="shared" si="248"/>
        <v>11.373326715999999</v>
      </c>
      <c r="O3474" s="285">
        <f t="shared" si="248"/>
        <v>0</v>
      </c>
      <c r="P3474" s="285">
        <f t="shared" si="248"/>
        <v>187.76762114000002</v>
      </c>
      <c r="Q3474" s="285">
        <f t="shared" si="248"/>
        <v>0</v>
      </c>
      <c r="R3474" s="285">
        <f t="shared" si="248"/>
        <v>88.765179840000002</v>
      </c>
      <c r="S3474" s="285">
        <f t="shared" si="248"/>
        <v>0</v>
      </c>
      <c r="T3474" s="310">
        <f t="shared" si="248"/>
        <v>5.76098</v>
      </c>
      <c r="U3474" s="1"/>
      <c r="V3474" s="16"/>
    </row>
    <row r="3475" spans="4:22" ht="15.6">
      <c r="D3475" s="16"/>
      <c r="E3475" s="1"/>
      <c r="F3475" s="288" t="s">
        <v>41</v>
      </c>
      <c r="G3475" s="289"/>
      <c r="H3475" s="290">
        <f>H3459</f>
        <v>55.198220130000003</v>
      </c>
      <c r="I3475" s="290">
        <f t="shared" ref="I3475:S3475" si="249">I3459</f>
        <v>0</v>
      </c>
      <c r="J3475" s="290">
        <f t="shared" si="249"/>
        <v>16.426903133333333</v>
      </c>
      <c r="K3475" s="290">
        <f t="shared" si="249"/>
        <v>0</v>
      </c>
      <c r="L3475" s="290">
        <f t="shared" si="249"/>
        <v>15.433405886666666</v>
      </c>
      <c r="M3475" s="290">
        <f t="shared" si="249"/>
        <v>0</v>
      </c>
      <c r="N3475" s="290">
        <f t="shared" si="249"/>
        <v>11.573025686666666</v>
      </c>
      <c r="O3475" s="290">
        <f t="shared" si="249"/>
        <v>0</v>
      </c>
      <c r="P3475" s="290">
        <f t="shared" si="249"/>
        <v>184.8113548</v>
      </c>
      <c r="Q3475" s="290">
        <f t="shared" si="249"/>
        <v>0</v>
      </c>
      <c r="R3475" s="290">
        <f t="shared" si="249"/>
        <v>91.669538833333348</v>
      </c>
      <c r="S3475" s="290">
        <f t="shared" si="249"/>
        <v>0</v>
      </c>
      <c r="T3475" s="309">
        <f>T3457</f>
        <v>5.7963666666666667</v>
      </c>
      <c r="U3475" s="1"/>
      <c r="V3475" s="16"/>
    </row>
    <row r="3476" spans="4:22" ht="21">
      <c r="D3476" s="16"/>
      <c r="F3476" s="201" t="s">
        <v>45</v>
      </c>
      <c r="G3476" s="201"/>
      <c r="H3476" s="385">
        <f>H3475-H3474</f>
        <v>0.77308987400000007</v>
      </c>
      <c r="I3476" s="187"/>
      <c r="J3476" s="385">
        <f>J3475-J3474</f>
        <v>0.31747475933333291</v>
      </c>
      <c r="K3476" s="385"/>
      <c r="L3476" s="385">
        <f>L3475-L3474</f>
        <v>0.10343810666666542</v>
      </c>
      <c r="M3476" s="385"/>
      <c r="N3476" s="385">
        <f>N3475-N3474</f>
        <v>0.19969897066666675</v>
      </c>
      <c r="O3476" s="385"/>
      <c r="P3476" s="385">
        <f>P3475-P3474</f>
        <v>-2.9562663400000133</v>
      </c>
      <c r="Q3476" s="385"/>
      <c r="R3476" s="385">
        <f>R3475-R3474</f>
        <v>2.9043589933333465</v>
      </c>
      <c r="S3476" s="385"/>
      <c r="T3476" s="385">
        <f>T3475-T3474</f>
        <v>3.5386666666666677E-2</v>
      </c>
      <c r="V3476" s="16"/>
    </row>
    <row r="3477" spans="4:22" ht="21">
      <c r="D3477" s="16"/>
      <c r="F3477" s="201"/>
      <c r="G3477" s="201"/>
      <c r="H3477" s="187"/>
      <c r="I3477" s="187"/>
      <c r="J3477" s="187"/>
      <c r="K3477" s="187"/>
      <c r="L3477" s="187"/>
      <c r="M3477" s="187"/>
      <c r="N3477" s="187"/>
      <c r="O3477" s="187"/>
      <c r="P3477" s="187"/>
      <c r="Q3477" s="187"/>
      <c r="R3477" s="187"/>
      <c r="S3477" s="187"/>
      <c r="T3477" s="187"/>
      <c r="V3477" s="16"/>
    </row>
    <row r="3478" spans="4:22">
      <c r="D3478" s="16"/>
      <c r="E3478" s="16"/>
      <c r="F3478" s="231"/>
      <c r="G3478" s="231"/>
      <c r="H3478" s="231"/>
      <c r="I3478" s="231"/>
      <c r="J3478" s="231"/>
      <c r="K3478" s="231"/>
      <c r="L3478" s="231"/>
      <c r="M3478" s="231"/>
      <c r="N3478" s="231"/>
      <c r="O3478" s="231"/>
      <c r="P3478" s="231"/>
      <c r="Q3478" s="231"/>
      <c r="R3478" s="231"/>
      <c r="S3478" s="231"/>
      <c r="T3478" s="232"/>
      <c r="U3478" s="16"/>
      <c r="V3478" s="16"/>
    </row>
    <row r="3479" spans="4:22">
      <c r="D3479" s="335"/>
      <c r="E3479" s="335"/>
      <c r="F3479" s="339"/>
      <c r="G3479" s="339"/>
      <c r="H3479" s="339"/>
      <c r="I3479" s="339"/>
      <c r="J3479" s="339"/>
      <c r="K3479" s="339"/>
      <c r="L3479" s="339"/>
      <c r="M3479" s="339"/>
      <c r="N3479" s="339"/>
      <c r="O3479" s="339"/>
      <c r="P3479" s="339"/>
      <c r="Q3479" s="339"/>
      <c r="R3479" s="339"/>
      <c r="S3479" s="339"/>
      <c r="T3479" s="340"/>
      <c r="U3479" s="335"/>
      <c r="V3479" s="335"/>
    </row>
    <row r="3480" spans="4:22">
      <c r="D3480" s="335"/>
      <c r="E3480" s="335"/>
      <c r="F3480" s="335"/>
      <c r="G3480" s="512" t="s">
        <v>48</v>
      </c>
      <c r="H3480" s="512"/>
      <c r="I3480" s="512"/>
      <c r="J3480" s="512"/>
      <c r="K3480" s="512"/>
      <c r="L3480" s="512"/>
      <c r="M3480" s="512"/>
      <c r="N3480" s="512"/>
      <c r="O3480" s="512"/>
      <c r="P3480" s="512"/>
      <c r="Q3480" s="512"/>
      <c r="R3480" s="512"/>
      <c r="S3480" s="335"/>
      <c r="T3480" s="335"/>
      <c r="U3480" s="335"/>
      <c r="V3480" s="335"/>
    </row>
    <row r="3481" spans="4:22">
      <c r="D3481" s="335"/>
      <c r="E3481" s="335"/>
      <c r="F3481" s="335"/>
      <c r="G3481" s="512"/>
      <c r="H3481" s="512"/>
      <c r="I3481" s="512"/>
      <c r="J3481" s="512"/>
      <c r="K3481" s="512"/>
      <c r="L3481" s="512"/>
      <c r="M3481" s="512"/>
      <c r="N3481" s="512"/>
      <c r="O3481" s="512"/>
      <c r="P3481" s="512"/>
      <c r="Q3481" s="512"/>
      <c r="R3481" s="512"/>
      <c r="S3481" s="335"/>
      <c r="T3481" s="335"/>
      <c r="U3481" s="335"/>
      <c r="V3481" s="335"/>
    </row>
    <row r="3482" spans="4:22" ht="23.4">
      <c r="D3482" s="338"/>
      <c r="E3482" s="338"/>
      <c r="F3482" s="338"/>
      <c r="G3482" s="343" t="s">
        <v>46</v>
      </c>
      <c r="H3482" s="375" t="s">
        <v>3</v>
      </c>
      <c r="I3482" s="376"/>
      <c r="J3482" s="377" t="s">
        <v>11</v>
      </c>
      <c r="K3482" s="376"/>
      <c r="L3482" s="378" t="s">
        <v>12</v>
      </c>
      <c r="M3482" s="376"/>
      <c r="N3482" s="379" t="s">
        <v>13</v>
      </c>
      <c r="O3482" s="376"/>
      <c r="P3482" s="374" t="s">
        <v>14</v>
      </c>
      <c r="Q3482" s="376"/>
      <c r="R3482" s="380" t="s">
        <v>15</v>
      </c>
      <c r="S3482" s="367"/>
      <c r="T3482" s="16"/>
      <c r="U3482" s="336"/>
      <c r="V3482" s="16"/>
    </row>
    <row r="3483" spans="4:22" ht="21">
      <c r="D3483" s="338"/>
      <c r="E3483" s="338"/>
      <c r="F3483" s="338"/>
      <c r="G3483" s="344">
        <v>0.9</v>
      </c>
      <c r="H3483" s="347">
        <f>$H$3461*G3483</f>
        <v>48.982617230400002</v>
      </c>
      <c r="I3483" s="368"/>
      <c r="J3483" s="348">
        <f>$J$3461*G3483</f>
        <v>14.498485536600001</v>
      </c>
      <c r="K3483" s="368"/>
      <c r="L3483" s="352">
        <f>$L$3461*G3483</f>
        <v>13.796971002000001</v>
      </c>
      <c r="M3483" s="368"/>
      <c r="N3483" s="349">
        <f>$N$3461*G3483</f>
        <v>10.2359940444</v>
      </c>
      <c r="O3483" s="368"/>
      <c r="P3483" s="350">
        <f>$P$3461*G3483</f>
        <v>168.99085902600001</v>
      </c>
      <c r="Q3483" s="368"/>
      <c r="R3483" s="351">
        <f>$R$3461*G3483</f>
        <v>79.888661855999999</v>
      </c>
      <c r="S3483" s="341"/>
      <c r="T3483" s="16"/>
      <c r="U3483" s="337"/>
      <c r="V3483" s="16"/>
    </row>
    <row r="3484" spans="4:22" ht="21">
      <c r="D3484" s="338"/>
      <c r="E3484" s="338"/>
      <c r="F3484" s="338"/>
      <c r="G3484" s="344">
        <v>0.91</v>
      </c>
      <c r="H3484" s="347">
        <f t="shared" ref="H3484:H3503" si="250">$H$3461*G3484</f>
        <v>49.526868532960002</v>
      </c>
      <c r="I3484" s="368"/>
      <c r="J3484" s="348">
        <f t="shared" ref="J3484:J3503" si="251">$J$3461*G3484</f>
        <v>14.659579820340001</v>
      </c>
      <c r="K3484" s="368"/>
      <c r="L3484" s="352">
        <f t="shared" ref="L3484:L3503" si="252">$L$3461*G3484</f>
        <v>13.950270679800001</v>
      </c>
      <c r="M3484" s="368"/>
      <c r="N3484" s="349">
        <f t="shared" ref="N3484:N3503" si="253">$N$3461*G3484</f>
        <v>10.349727311560001</v>
      </c>
      <c r="O3484" s="368"/>
      <c r="P3484" s="350">
        <f t="shared" ref="P3484:P3503" si="254">$P$3461*G3484</f>
        <v>170.86853523740001</v>
      </c>
      <c r="Q3484" s="368"/>
      <c r="R3484" s="351">
        <f t="shared" ref="R3484:R3503" si="255">$R$3461*G3484</f>
        <v>80.776313654399999</v>
      </c>
      <c r="S3484" s="341"/>
      <c r="T3484" s="16"/>
      <c r="U3484" s="337"/>
      <c r="V3484" s="16"/>
    </row>
    <row r="3485" spans="4:22" ht="21">
      <c r="D3485" s="338"/>
      <c r="E3485" s="338"/>
      <c r="F3485" s="338"/>
      <c r="G3485" s="344">
        <v>0.92</v>
      </c>
      <c r="H3485" s="347">
        <f t="shared" si="250"/>
        <v>50.071119835520008</v>
      </c>
      <c r="I3485" s="368"/>
      <c r="J3485" s="348">
        <f t="shared" si="251"/>
        <v>14.82067410408</v>
      </c>
      <c r="K3485" s="368"/>
      <c r="L3485" s="352">
        <f t="shared" si="252"/>
        <v>14.103570357600001</v>
      </c>
      <c r="M3485" s="368"/>
      <c r="N3485" s="349">
        <f t="shared" si="253"/>
        <v>10.463460578719999</v>
      </c>
      <c r="O3485" s="368"/>
      <c r="P3485" s="350">
        <f t="shared" si="254"/>
        <v>172.74621144880001</v>
      </c>
      <c r="Q3485" s="368"/>
      <c r="R3485" s="351">
        <f t="shared" si="255"/>
        <v>81.663965452799999</v>
      </c>
      <c r="S3485" s="341"/>
      <c r="T3485" s="16"/>
      <c r="U3485" s="337"/>
      <c r="V3485" s="16"/>
    </row>
    <row r="3486" spans="4:22" ht="21">
      <c r="D3486" s="338"/>
      <c r="E3486" s="338"/>
      <c r="F3486" s="338"/>
      <c r="G3486" s="344">
        <v>0.93</v>
      </c>
      <c r="H3486" s="347">
        <f t="shared" si="250"/>
        <v>50.615371138080008</v>
      </c>
      <c r="I3486" s="368"/>
      <c r="J3486" s="348">
        <f t="shared" si="251"/>
        <v>14.981768387820001</v>
      </c>
      <c r="K3486" s="368"/>
      <c r="L3486" s="352">
        <f t="shared" si="252"/>
        <v>14.2568700354</v>
      </c>
      <c r="M3486" s="368"/>
      <c r="N3486" s="349">
        <f t="shared" si="253"/>
        <v>10.57719384588</v>
      </c>
      <c r="O3486" s="368"/>
      <c r="P3486" s="350">
        <f t="shared" si="254"/>
        <v>174.62388766020001</v>
      </c>
      <c r="Q3486" s="368"/>
      <c r="R3486" s="351">
        <f t="shared" si="255"/>
        <v>82.5516172512</v>
      </c>
      <c r="S3486" s="341"/>
      <c r="T3486" s="16"/>
      <c r="U3486" s="337"/>
      <c r="V3486" s="16"/>
    </row>
    <row r="3487" spans="4:22" ht="21">
      <c r="D3487" s="338"/>
      <c r="E3487" s="338"/>
      <c r="F3487" s="338"/>
      <c r="G3487" s="344">
        <v>0.94</v>
      </c>
      <c r="H3487" s="347">
        <f t="shared" si="250"/>
        <v>51.15962244064</v>
      </c>
      <c r="I3487" s="368"/>
      <c r="J3487" s="348">
        <f t="shared" si="251"/>
        <v>15.14286267156</v>
      </c>
      <c r="K3487" s="368"/>
      <c r="L3487" s="352">
        <f t="shared" si="252"/>
        <v>14.4101697132</v>
      </c>
      <c r="M3487" s="368"/>
      <c r="N3487" s="349">
        <f t="shared" si="253"/>
        <v>10.690927113039999</v>
      </c>
      <c r="O3487" s="368"/>
      <c r="P3487" s="350">
        <f t="shared" si="254"/>
        <v>176.50156387160001</v>
      </c>
      <c r="Q3487" s="368"/>
      <c r="R3487" s="351">
        <f t="shared" si="255"/>
        <v>83.4392690496</v>
      </c>
      <c r="S3487" s="341"/>
      <c r="T3487" s="16"/>
      <c r="U3487" s="337"/>
      <c r="V3487" s="16"/>
    </row>
    <row r="3488" spans="4:22" ht="21">
      <c r="D3488" s="338"/>
      <c r="E3488" s="338"/>
      <c r="F3488" s="338"/>
      <c r="G3488" s="344">
        <v>0.95</v>
      </c>
      <c r="H3488" s="347">
        <f t="shared" si="250"/>
        <v>51.703873743199999</v>
      </c>
      <c r="I3488" s="368"/>
      <c r="J3488" s="348">
        <f t="shared" si="251"/>
        <v>15.303956955299999</v>
      </c>
      <c r="K3488" s="368"/>
      <c r="L3488" s="352">
        <f t="shared" si="252"/>
        <v>14.563469391</v>
      </c>
      <c r="M3488" s="368"/>
      <c r="N3488" s="349">
        <f t="shared" si="253"/>
        <v>10.8046603802</v>
      </c>
      <c r="O3488" s="368"/>
      <c r="P3488" s="350">
        <f t="shared" si="254"/>
        <v>178.37924008300001</v>
      </c>
      <c r="Q3488" s="368"/>
      <c r="R3488" s="351">
        <f t="shared" si="255"/>
        <v>84.326920848</v>
      </c>
      <c r="S3488" s="341"/>
      <c r="T3488" s="16"/>
      <c r="U3488" s="337"/>
      <c r="V3488" s="16"/>
    </row>
    <row r="3489" spans="4:22" ht="21">
      <c r="D3489" s="338"/>
      <c r="E3489" s="338"/>
      <c r="F3489" s="338"/>
      <c r="G3489" s="344">
        <v>0.96</v>
      </c>
      <c r="H3489" s="347">
        <f t="shared" si="250"/>
        <v>52.248125045759998</v>
      </c>
      <c r="I3489" s="368"/>
      <c r="J3489" s="348">
        <f t="shared" si="251"/>
        <v>15.465051239039999</v>
      </c>
      <c r="K3489" s="368"/>
      <c r="L3489" s="352">
        <f t="shared" si="252"/>
        <v>14.7167690688</v>
      </c>
      <c r="M3489" s="368"/>
      <c r="N3489" s="349">
        <f t="shared" si="253"/>
        <v>10.918393647359999</v>
      </c>
      <c r="O3489" s="368"/>
      <c r="P3489" s="350">
        <f t="shared" si="254"/>
        <v>180.25691629440001</v>
      </c>
      <c r="Q3489" s="368"/>
      <c r="R3489" s="351">
        <f t="shared" si="255"/>
        <v>85.214572646400001</v>
      </c>
      <c r="S3489" s="341"/>
      <c r="T3489" s="16"/>
      <c r="U3489" s="337"/>
      <c r="V3489" s="16"/>
    </row>
    <row r="3490" spans="4:22" ht="21">
      <c r="D3490" s="338"/>
      <c r="E3490" s="338"/>
      <c r="F3490" s="338"/>
      <c r="G3490" s="344">
        <v>0.97</v>
      </c>
      <c r="H3490" s="347">
        <f t="shared" si="250"/>
        <v>52.792376348319998</v>
      </c>
      <c r="I3490" s="368"/>
      <c r="J3490" s="348">
        <f t="shared" si="251"/>
        <v>15.62614552278</v>
      </c>
      <c r="K3490" s="368"/>
      <c r="L3490" s="352">
        <f t="shared" si="252"/>
        <v>14.870068746599999</v>
      </c>
      <c r="M3490" s="368"/>
      <c r="N3490" s="349">
        <f t="shared" si="253"/>
        <v>11.032126914519999</v>
      </c>
      <c r="O3490" s="368"/>
      <c r="P3490" s="350">
        <f t="shared" si="254"/>
        <v>182.13459250580001</v>
      </c>
      <c r="Q3490" s="368"/>
      <c r="R3490" s="351">
        <f t="shared" si="255"/>
        <v>86.102224444800001</v>
      </c>
      <c r="S3490" s="341"/>
      <c r="T3490" s="16"/>
      <c r="U3490" s="337"/>
      <c r="V3490" s="16"/>
    </row>
    <row r="3491" spans="4:22" ht="21">
      <c r="D3491" s="338"/>
      <c r="E3491" s="338"/>
      <c r="F3491" s="338"/>
      <c r="G3491" s="344">
        <v>0.98</v>
      </c>
      <c r="H3491" s="347">
        <f t="shared" si="250"/>
        <v>53.336627650880004</v>
      </c>
      <c r="I3491" s="368"/>
      <c r="J3491" s="348">
        <f t="shared" si="251"/>
        <v>15.787239806520001</v>
      </c>
      <c r="K3491" s="368"/>
      <c r="L3491" s="352">
        <f t="shared" si="252"/>
        <v>15.023368424400001</v>
      </c>
      <c r="M3491" s="368"/>
      <c r="N3491" s="349">
        <f t="shared" si="253"/>
        <v>11.14586018168</v>
      </c>
      <c r="O3491" s="368"/>
      <c r="P3491" s="350">
        <f t="shared" si="254"/>
        <v>184.01226871720002</v>
      </c>
      <c r="Q3491" s="368"/>
      <c r="R3491" s="351">
        <f t="shared" si="255"/>
        <v>86.989876243200001</v>
      </c>
      <c r="S3491" s="341"/>
      <c r="T3491" s="16"/>
      <c r="U3491" s="337"/>
      <c r="V3491" s="16"/>
    </row>
    <row r="3492" spans="4:22" ht="21">
      <c r="D3492" s="338"/>
      <c r="E3492" s="338"/>
      <c r="F3492" s="338"/>
      <c r="G3492" s="344">
        <v>0.99</v>
      </c>
      <c r="H3492" s="347">
        <f t="shared" si="250"/>
        <v>53.880878953440003</v>
      </c>
      <c r="I3492" s="368"/>
      <c r="J3492" s="348">
        <f t="shared" si="251"/>
        <v>15.948334090259999</v>
      </c>
      <c r="K3492" s="368"/>
      <c r="L3492" s="352">
        <f t="shared" si="252"/>
        <v>15.176668102200001</v>
      </c>
      <c r="M3492" s="368"/>
      <c r="N3492" s="349">
        <f t="shared" si="253"/>
        <v>11.259593448839999</v>
      </c>
      <c r="O3492" s="368"/>
      <c r="P3492" s="350">
        <f t="shared" si="254"/>
        <v>185.88994492860002</v>
      </c>
      <c r="Q3492" s="368"/>
      <c r="R3492" s="351">
        <f t="shared" si="255"/>
        <v>87.877528041600002</v>
      </c>
      <c r="S3492" s="341"/>
      <c r="T3492" s="16"/>
      <c r="U3492" s="337"/>
      <c r="V3492" s="16"/>
    </row>
    <row r="3493" spans="4:22" ht="28.8">
      <c r="D3493" s="338"/>
      <c r="E3493" s="338"/>
      <c r="F3493" s="338"/>
      <c r="G3493" s="381">
        <v>1</v>
      </c>
      <c r="H3493" s="383">
        <f t="shared" si="250"/>
        <v>54.425130256000003</v>
      </c>
      <c r="I3493" s="382"/>
      <c r="J3493" s="383">
        <f t="shared" si="251"/>
        <v>16.109428374</v>
      </c>
      <c r="K3493" s="382"/>
      <c r="L3493" s="383">
        <f t="shared" si="252"/>
        <v>15.32996778</v>
      </c>
      <c r="M3493" s="382"/>
      <c r="N3493" s="383">
        <f t="shared" si="253"/>
        <v>11.373326715999999</v>
      </c>
      <c r="O3493" s="382"/>
      <c r="P3493" s="383">
        <f t="shared" si="254"/>
        <v>187.76762114000002</v>
      </c>
      <c r="Q3493" s="382"/>
      <c r="R3493" s="383">
        <f t="shared" si="255"/>
        <v>88.765179840000002</v>
      </c>
      <c r="S3493" s="341"/>
      <c r="T3493" s="16"/>
      <c r="U3493" s="337"/>
      <c r="V3493" s="16"/>
    </row>
    <row r="3494" spans="4:22" ht="21">
      <c r="D3494" s="338"/>
      <c r="E3494" s="338"/>
      <c r="F3494" s="338"/>
      <c r="G3494" s="344">
        <v>1.01</v>
      </c>
      <c r="H3494" s="347">
        <f t="shared" si="250"/>
        <v>54.969381558560002</v>
      </c>
      <c r="I3494" s="368"/>
      <c r="J3494" s="348">
        <f t="shared" si="251"/>
        <v>16.270522657739999</v>
      </c>
      <c r="K3494" s="368"/>
      <c r="L3494" s="352">
        <f t="shared" si="252"/>
        <v>15.4832674578</v>
      </c>
      <c r="M3494" s="368"/>
      <c r="N3494" s="349">
        <f t="shared" si="253"/>
        <v>11.48705998316</v>
      </c>
      <c r="O3494" s="368"/>
      <c r="P3494" s="350">
        <f t="shared" si="254"/>
        <v>189.64529735140002</v>
      </c>
      <c r="Q3494" s="368"/>
      <c r="R3494" s="351">
        <f t="shared" si="255"/>
        <v>89.652831638400002</v>
      </c>
      <c r="S3494" s="341"/>
      <c r="T3494" s="16"/>
      <c r="U3494" s="337"/>
      <c r="V3494" s="16"/>
    </row>
    <row r="3495" spans="4:22" ht="21">
      <c r="D3495" s="338"/>
      <c r="E3495" s="338"/>
      <c r="F3495" s="338"/>
      <c r="G3495" s="344">
        <v>1.02</v>
      </c>
      <c r="H3495" s="347">
        <f t="shared" si="250"/>
        <v>55.513632861120001</v>
      </c>
      <c r="I3495" s="368"/>
      <c r="J3495" s="348">
        <f t="shared" si="251"/>
        <v>16.431616941480002</v>
      </c>
      <c r="K3495" s="368"/>
      <c r="L3495" s="352">
        <f t="shared" si="252"/>
        <v>15.6365671356</v>
      </c>
      <c r="M3495" s="368"/>
      <c r="N3495" s="349">
        <f t="shared" si="253"/>
        <v>11.600793250319999</v>
      </c>
      <c r="O3495" s="368"/>
      <c r="P3495" s="350">
        <f t="shared" si="254"/>
        <v>191.52297356280002</v>
      </c>
      <c r="Q3495" s="368"/>
      <c r="R3495" s="351">
        <f t="shared" si="255"/>
        <v>90.540483436800002</v>
      </c>
      <c r="S3495" s="341"/>
      <c r="T3495" s="16"/>
      <c r="U3495" s="337"/>
      <c r="V3495" s="16"/>
    </row>
    <row r="3496" spans="4:22" ht="21">
      <c r="D3496" s="338"/>
      <c r="E3496" s="338"/>
      <c r="F3496" s="338"/>
      <c r="G3496" s="344">
        <v>1.03</v>
      </c>
      <c r="H3496" s="347">
        <f t="shared" si="250"/>
        <v>56.057884163680008</v>
      </c>
      <c r="I3496" s="368"/>
      <c r="J3496" s="348">
        <f t="shared" si="251"/>
        <v>16.59271122522</v>
      </c>
      <c r="K3496" s="368"/>
      <c r="L3496" s="352">
        <f t="shared" si="252"/>
        <v>15.789866813400002</v>
      </c>
      <c r="M3496" s="368"/>
      <c r="N3496" s="349">
        <f t="shared" si="253"/>
        <v>11.71452651748</v>
      </c>
      <c r="O3496" s="368"/>
      <c r="P3496" s="350">
        <f t="shared" si="254"/>
        <v>193.40064977420002</v>
      </c>
      <c r="Q3496" s="368"/>
      <c r="R3496" s="351">
        <f t="shared" si="255"/>
        <v>91.428135235200003</v>
      </c>
      <c r="S3496" s="341"/>
      <c r="T3496" s="16"/>
      <c r="U3496" s="337"/>
      <c r="V3496" s="16"/>
    </row>
    <row r="3497" spans="4:22" ht="21">
      <c r="D3497" s="338"/>
      <c r="E3497" s="338"/>
      <c r="F3497" s="338"/>
      <c r="G3497" s="344">
        <v>1.04</v>
      </c>
      <c r="H3497" s="347">
        <f t="shared" si="250"/>
        <v>56.602135466240007</v>
      </c>
      <c r="I3497" s="368"/>
      <c r="J3497" s="348">
        <f t="shared" si="251"/>
        <v>16.753805508959999</v>
      </c>
      <c r="K3497" s="368"/>
      <c r="L3497" s="352">
        <f t="shared" si="252"/>
        <v>15.943166491200001</v>
      </c>
      <c r="M3497" s="368"/>
      <c r="N3497" s="349">
        <f t="shared" si="253"/>
        <v>11.82825978464</v>
      </c>
      <c r="O3497" s="368"/>
      <c r="P3497" s="350">
        <f t="shared" si="254"/>
        <v>195.27832598560002</v>
      </c>
      <c r="Q3497" s="368"/>
      <c r="R3497" s="351">
        <f t="shared" si="255"/>
        <v>92.315787033600003</v>
      </c>
      <c r="S3497" s="341"/>
      <c r="T3497" s="16"/>
      <c r="U3497" s="337"/>
      <c r="V3497" s="16"/>
    </row>
    <row r="3498" spans="4:22" ht="21">
      <c r="D3498" s="338"/>
      <c r="E3498" s="338"/>
      <c r="F3498" s="338"/>
      <c r="G3498" s="344">
        <v>1.05</v>
      </c>
      <c r="H3498" s="347">
        <f t="shared" si="250"/>
        <v>57.146386768800006</v>
      </c>
      <c r="I3498" s="368"/>
      <c r="J3498" s="348">
        <f t="shared" si="251"/>
        <v>16.914899792700002</v>
      </c>
      <c r="K3498" s="368"/>
      <c r="L3498" s="352">
        <f t="shared" si="252"/>
        <v>16.096466169000003</v>
      </c>
      <c r="M3498" s="368"/>
      <c r="N3498" s="349">
        <f t="shared" si="253"/>
        <v>11.941993051799999</v>
      </c>
      <c r="O3498" s="368"/>
      <c r="P3498" s="350">
        <f t="shared" si="254"/>
        <v>197.15600219700002</v>
      </c>
      <c r="Q3498" s="368"/>
      <c r="R3498" s="351">
        <f t="shared" si="255"/>
        <v>93.203438832000003</v>
      </c>
      <c r="S3498" s="341"/>
      <c r="T3498" s="16"/>
      <c r="U3498" s="337"/>
      <c r="V3498" s="16"/>
    </row>
    <row r="3499" spans="4:22" ht="21">
      <c r="D3499" s="338"/>
      <c r="E3499" s="338"/>
      <c r="F3499" s="338"/>
      <c r="G3499" s="344">
        <v>1.06</v>
      </c>
      <c r="H3499" s="347">
        <f t="shared" si="250"/>
        <v>57.690638071360006</v>
      </c>
      <c r="I3499" s="368"/>
      <c r="J3499" s="348">
        <f t="shared" si="251"/>
        <v>17.075994076440001</v>
      </c>
      <c r="K3499" s="368"/>
      <c r="L3499" s="352">
        <f t="shared" si="252"/>
        <v>16.249765846800003</v>
      </c>
      <c r="M3499" s="368"/>
      <c r="N3499" s="349">
        <f t="shared" si="253"/>
        <v>12.05572631896</v>
      </c>
      <c r="O3499" s="368"/>
      <c r="P3499" s="350">
        <f t="shared" si="254"/>
        <v>199.03367840840002</v>
      </c>
      <c r="Q3499" s="368"/>
      <c r="R3499" s="351">
        <f t="shared" si="255"/>
        <v>94.091090630400004</v>
      </c>
      <c r="S3499" s="341"/>
      <c r="T3499" s="16"/>
      <c r="U3499" s="337"/>
      <c r="V3499" s="16"/>
    </row>
    <row r="3500" spans="4:22" ht="21">
      <c r="D3500" s="338"/>
      <c r="E3500" s="338"/>
      <c r="F3500" s="338"/>
      <c r="G3500" s="344">
        <v>1.07</v>
      </c>
      <c r="H3500" s="347">
        <f t="shared" si="250"/>
        <v>58.234889373920005</v>
      </c>
      <c r="I3500" s="368"/>
      <c r="J3500" s="348">
        <f t="shared" si="251"/>
        <v>17.23708836018</v>
      </c>
      <c r="K3500" s="368"/>
      <c r="L3500" s="352">
        <f t="shared" si="252"/>
        <v>16.403065524600002</v>
      </c>
      <c r="M3500" s="368"/>
      <c r="N3500" s="349">
        <f t="shared" si="253"/>
        <v>12.16945958612</v>
      </c>
      <c r="O3500" s="368"/>
      <c r="P3500" s="350">
        <f t="shared" si="254"/>
        <v>200.91135461980002</v>
      </c>
      <c r="Q3500" s="368"/>
      <c r="R3500" s="351">
        <f t="shared" si="255"/>
        <v>94.978742428800004</v>
      </c>
      <c r="S3500" s="341"/>
      <c r="T3500" s="16"/>
      <c r="U3500" s="337"/>
      <c r="V3500" s="16"/>
    </row>
    <row r="3501" spans="4:22" ht="21">
      <c r="D3501" s="338"/>
      <c r="E3501" s="338"/>
      <c r="F3501" s="338"/>
      <c r="G3501" s="344">
        <v>1.08</v>
      </c>
      <c r="H3501" s="347">
        <f t="shared" si="250"/>
        <v>58.779140676480004</v>
      </c>
      <c r="I3501" s="368"/>
      <c r="J3501" s="348">
        <f t="shared" si="251"/>
        <v>17.398182643920002</v>
      </c>
      <c r="K3501" s="368"/>
      <c r="L3501" s="352">
        <f t="shared" si="252"/>
        <v>16.556365202400002</v>
      </c>
      <c r="M3501" s="368"/>
      <c r="N3501" s="349">
        <f t="shared" si="253"/>
        <v>12.283192853279999</v>
      </c>
      <c r="O3501" s="368"/>
      <c r="P3501" s="350">
        <f t="shared" si="254"/>
        <v>202.78903083120002</v>
      </c>
      <c r="Q3501" s="368"/>
      <c r="R3501" s="351">
        <f t="shared" si="255"/>
        <v>95.866394227200004</v>
      </c>
      <c r="S3501" s="341"/>
      <c r="T3501" s="16"/>
      <c r="U3501" s="337"/>
      <c r="V3501" s="16"/>
    </row>
    <row r="3502" spans="4:22" ht="21">
      <c r="D3502" s="338"/>
      <c r="E3502" s="338"/>
      <c r="F3502" s="338"/>
      <c r="G3502" s="344">
        <v>1.0900000000000001</v>
      </c>
      <c r="H3502" s="347">
        <f t="shared" si="250"/>
        <v>59.323391979040011</v>
      </c>
      <c r="I3502" s="368"/>
      <c r="J3502" s="348">
        <f t="shared" si="251"/>
        <v>17.559276927660001</v>
      </c>
      <c r="K3502" s="368"/>
      <c r="L3502" s="352">
        <f t="shared" si="252"/>
        <v>16.709664880200002</v>
      </c>
      <c r="M3502" s="368"/>
      <c r="N3502" s="349">
        <f t="shared" si="253"/>
        <v>12.39692612044</v>
      </c>
      <c r="O3502" s="368"/>
      <c r="P3502" s="350">
        <f t="shared" si="254"/>
        <v>204.66670704260002</v>
      </c>
      <c r="Q3502" s="368"/>
      <c r="R3502" s="351">
        <f t="shared" si="255"/>
        <v>96.754046025600005</v>
      </c>
      <c r="S3502" s="341"/>
      <c r="T3502" s="16"/>
      <c r="U3502" s="337"/>
      <c r="V3502" s="16"/>
    </row>
    <row r="3503" spans="4:22" ht="21">
      <c r="D3503" s="338"/>
      <c r="E3503" s="338"/>
      <c r="F3503" s="338"/>
      <c r="G3503" s="344">
        <v>1.1000000000000001</v>
      </c>
      <c r="H3503" s="347">
        <f t="shared" si="250"/>
        <v>59.86764328160001</v>
      </c>
      <c r="I3503" s="368"/>
      <c r="J3503" s="348">
        <f t="shared" si="251"/>
        <v>17.720371211400003</v>
      </c>
      <c r="K3503" s="368"/>
      <c r="L3503" s="352">
        <f t="shared" si="252"/>
        <v>16.862964558000002</v>
      </c>
      <c r="M3503" s="368"/>
      <c r="N3503" s="349">
        <f t="shared" si="253"/>
        <v>12.510659387600001</v>
      </c>
      <c r="O3503" s="368"/>
      <c r="P3503" s="350">
        <f t="shared" si="254"/>
        <v>206.54438325400002</v>
      </c>
      <c r="Q3503" s="368"/>
      <c r="R3503" s="351">
        <f t="shared" si="255"/>
        <v>97.641697824000005</v>
      </c>
      <c r="S3503" s="341"/>
      <c r="T3503" s="16"/>
      <c r="U3503" s="337"/>
      <c r="V3503" s="16"/>
    </row>
    <row r="3504" spans="4:22">
      <c r="D3504" s="338"/>
      <c r="E3504" s="338"/>
      <c r="F3504" s="338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</row>
    <row r="3505" spans="4:22">
      <c r="D3505" s="338"/>
      <c r="E3505" s="338"/>
      <c r="F3505" s="338"/>
      <c r="G3505" s="16"/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</row>
    <row r="3506" spans="4:22">
      <c r="D3506" s="338"/>
      <c r="E3506" s="338"/>
      <c r="F3506" s="338"/>
      <c r="G3506" s="16"/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</row>
    <row r="3509" spans="4:22" ht="15" thickBot="1">
      <c r="D3509" s="16"/>
      <c r="E3509" s="16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/>
      <c r="T3509" s="229"/>
      <c r="U3509" s="16"/>
      <c r="V3509" s="16"/>
    </row>
    <row r="3510" spans="4:22">
      <c r="D3510" s="16"/>
      <c r="E3510" s="84"/>
      <c r="F3510" s="85"/>
      <c r="G3510" s="197"/>
      <c r="H3510" s="85"/>
      <c r="I3510" s="197"/>
      <c r="J3510" s="85"/>
      <c r="K3510" s="197"/>
      <c r="L3510" s="85"/>
      <c r="M3510" s="197"/>
      <c r="N3510" s="85"/>
      <c r="O3510" s="197"/>
      <c r="P3510" s="85"/>
      <c r="Q3510" s="197"/>
      <c r="R3510" s="85"/>
      <c r="S3510" s="85"/>
      <c r="T3510" s="85"/>
      <c r="U3510" s="106"/>
      <c r="V3510" s="16"/>
    </row>
    <row r="3511" spans="4:22" ht="15" thickBot="1">
      <c r="D3511" s="16"/>
      <c r="E3511" s="86"/>
      <c r="F3511" s="1"/>
      <c r="H3511" s="1"/>
      <c r="J3511" s="1"/>
      <c r="L3511" s="1"/>
      <c r="N3511" s="1"/>
      <c r="P3511" s="1"/>
      <c r="R3511" s="1"/>
      <c r="T3511" s="1"/>
      <c r="U3511" s="107"/>
      <c r="V3511" s="16"/>
    </row>
    <row r="3512" spans="4:22" ht="35.4" thickBot="1">
      <c r="D3512" s="16"/>
      <c r="E3512" s="86"/>
      <c r="F3512" s="1"/>
      <c r="H3512" s="393" t="s">
        <v>63</v>
      </c>
      <c r="I3512" s="394"/>
      <c r="J3512" s="394"/>
      <c r="K3512" s="394"/>
      <c r="L3512" s="394"/>
      <c r="M3512" s="394"/>
      <c r="N3512" s="394"/>
      <c r="O3512" s="394"/>
      <c r="P3512" s="394"/>
      <c r="Q3512" s="394"/>
      <c r="R3512" s="394"/>
      <c r="S3512" s="394"/>
      <c r="T3512" s="395"/>
      <c r="U3512" s="107"/>
      <c r="V3512" s="16"/>
    </row>
    <row r="3513" spans="4:22">
      <c r="D3513" s="16"/>
      <c r="E3513" s="86"/>
      <c r="F3513" s="1"/>
      <c r="H3513" s="1"/>
      <c r="J3513" s="1"/>
      <c r="L3513" s="1"/>
      <c r="N3513" s="1"/>
      <c r="P3513" s="1"/>
      <c r="R3513" s="1"/>
      <c r="T3513" s="1"/>
      <c r="U3513" s="107"/>
      <c r="V3513" s="16"/>
    </row>
    <row r="3514" spans="4:22">
      <c r="D3514" s="16"/>
      <c r="E3514" s="86"/>
      <c r="F3514" s="253" t="s">
        <v>10</v>
      </c>
      <c r="G3514" s="194"/>
      <c r="H3514" s="239" t="s">
        <v>3</v>
      </c>
      <c r="I3514" s="179"/>
      <c r="J3514" s="94" t="s">
        <v>11</v>
      </c>
      <c r="K3514" s="179"/>
      <c r="L3514" s="31" t="s">
        <v>12</v>
      </c>
      <c r="M3514" s="179"/>
      <c r="N3514" s="32" t="s">
        <v>13</v>
      </c>
      <c r="O3514" s="179"/>
      <c r="P3514" s="238" t="s">
        <v>14</v>
      </c>
      <c r="Q3514" s="179"/>
      <c r="R3514" s="99" t="s">
        <v>15</v>
      </c>
      <c r="S3514" s="29"/>
      <c r="T3514" s="56" t="s">
        <v>16</v>
      </c>
      <c r="U3514" s="107"/>
      <c r="V3514" s="16"/>
    </row>
    <row r="3515" spans="4:22">
      <c r="D3515" s="16"/>
      <c r="E3515" s="86"/>
      <c r="F3515" s="252">
        <v>45726</v>
      </c>
      <c r="G3515" s="244"/>
      <c r="H3515" s="297">
        <v>9547</v>
      </c>
      <c r="I3515" s="246"/>
      <c r="J3515" s="297">
        <v>2827</v>
      </c>
      <c r="K3515" s="246"/>
      <c r="L3515" s="297">
        <v>2716</v>
      </c>
      <c r="M3515" s="246"/>
      <c r="N3515" s="297">
        <v>2032</v>
      </c>
      <c r="O3515" s="246"/>
      <c r="P3515" s="297">
        <v>32600</v>
      </c>
      <c r="Q3515" s="246"/>
      <c r="R3515" s="297">
        <v>16420</v>
      </c>
      <c r="S3515" s="298"/>
      <c r="T3515" s="326">
        <v>5.7687999999999997</v>
      </c>
      <c r="U3515" s="107"/>
      <c r="V3515" s="16"/>
    </row>
    <row r="3516" spans="4:22">
      <c r="D3516" s="16"/>
      <c r="E3516" s="86"/>
      <c r="F3516" s="250">
        <f>F3515+1</f>
        <v>45727</v>
      </c>
      <c r="G3516" s="244"/>
      <c r="H3516" s="297">
        <v>9628</v>
      </c>
      <c r="I3516" s="246"/>
      <c r="J3516" s="297">
        <v>2875</v>
      </c>
      <c r="K3516" s="246"/>
      <c r="L3516" s="297">
        <v>2725</v>
      </c>
      <c r="M3516" s="246"/>
      <c r="N3516" s="297">
        <v>2029</v>
      </c>
      <c r="O3516" s="246"/>
      <c r="P3516" s="297">
        <v>32825</v>
      </c>
      <c r="Q3516" s="246"/>
      <c r="R3516" s="297">
        <v>16295</v>
      </c>
      <c r="S3516" s="246"/>
      <c r="T3516" s="325">
        <v>5.7930000000000001</v>
      </c>
      <c r="U3516" s="107"/>
      <c r="V3516" s="16"/>
    </row>
    <row r="3517" spans="4:22">
      <c r="D3517" s="16"/>
      <c r="E3517" s="86"/>
      <c r="F3517" s="250">
        <f>F3516+1</f>
        <v>45728</v>
      </c>
      <c r="G3517" s="244"/>
      <c r="H3517" s="248">
        <v>9766</v>
      </c>
      <c r="I3517" s="246"/>
      <c r="J3517" s="248">
        <v>2936</v>
      </c>
      <c r="K3517" s="246"/>
      <c r="L3517" s="248">
        <v>2737</v>
      </c>
      <c r="M3517" s="246"/>
      <c r="N3517" s="248">
        <v>2062</v>
      </c>
      <c r="O3517" s="246"/>
      <c r="P3517" s="248">
        <v>33425</v>
      </c>
      <c r="Q3517" s="246"/>
      <c r="R3517" s="248">
        <v>16460</v>
      </c>
      <c r="S3517" s="246"/>
      <c r="T3517" s="325">
        <v>5.8346</v>
      </c>
      <c r="U3517" s="107"/>
      <c r="V3517" s="16"/>
    </row>
    <row r="3518" spans="4:22">
      <c r="D3518" s="16"/>
      <c r="E3518" s="86"/>
      <c r="F3518" s="250">
        <f>F3517+1</f>
        <v>45729</v>
      </c>
      <c r="G3518" s="195"/>
      <c r="H3518" s="248">
        <v>9702.5</v>
      </c>
      <c r="I3518" s="246"/>
      <c r="J3518" s="248">
        <v>2906</v>
      </c>
      <c r="K3518" s="246"/>
      <c r="L3518" s="248">
        <v>2694</v>
      </c>
      <c r="M3518" s="246"/>
      <c r="N3518" s="248">
        <v>2050</v>
      </c>
      <c r="O3518" s="246"/>
      <c r="P3518" s="248">
        <v>33400</v>
      </c>
      <c r="Q3518" s="246"/>
      <c r="R3518" s="248">
        <v>16230</v>
      </c>
      <c r="S3518" s="246"/>
      <c r="T3518" s="325">
        <v>5.8268000000000004</v>
      </c>
      <c r="U3518" s="107"/>
      <c r="V3518" s="16"/>
    </row>
    <row r="3519" spans="4:22">
      <c r="D3519" s="16"/>
      <c r="E3519" s="86"/>
      <c r="F3519" s="251">
        <f>F3518+1</f>
        <v>45730</v>
      </c>
      <c r="G3519" s="195"/>
      <c r="H3519" s="297">
        <v>9759</v>
      </c>
      <c r="I3519" s="246"/>
      <c r="J3519" s="297">
        <v>2966</v>
      </c>
      <c r="K3519" s="246"/>
      <c r="L3519" s="297">
        <v>2713</v>
      </c>
      <c r="M3519" s="246"/>
      <c r="N3519" s="297">
        <v>2067</v>
      </c>
      <c r="O3519" s="246"/>
      <c r="P3519" s="297">
        <v>35635</v>
      </c>
      <c r="Q3519" s="246"/>
      <c r="R3519" s="297">
        <v>16450</v>
      </c>
      <c r="S3519" s="298"/>
      <c r="T3519" s="325">
        <v>5.8131000000000004</v>
      </c>
      <c r="U3519" s="107"/>
      <c r="V3519" s="16"/>
    </row>
    <row r="3520" spans="4:22">
      <c r="D3520" s="16"/>
      <c r="E3520" s="86"/>
      <c r="F3520" s="1"/>
      <c r="H3520" s="353"/>
      <c r="J3520" s="353"/>
      <c r="L3520" s="353"/>
      <c r="N3520" s="353"/>
      <c r="P3520" s="353"/>
      <c r="R3520" s="353"/>
      <c r="S3520" s="268"/>
      <c r="T3520" s="362"/>
      <c r="U3520" s="107"/>
      <c r="V3520" s="16"/>
    </row>
    <row r="3521" spans="4:22">
      <c r="D3521" s="16"/>
      <c r="E3521" s="86"/>
      <c r="F3521" s="236" t="s">
        <v>17</v>
      </c>
      <c r="G3521" s="263"/>
      <c r="H3521" s="331">
        <f>AVERAGE(H3515:H3519)</f>
        <v>9680.5</v>
      </c>
      <c r="I3521" s="332"/>
      <c r="J3521" s="331">
        <f>AVERAGE(J3515:J3519)</f>
        <v>2902</v>
      </c>
      <c r="K3521" s="332"/>
      <c r="L3521" s="331">
        <f>AVERAGE(L3515:L3519)</f>
        <v>2717</v>
      </c>
      <c r="M3521" s="332"/>
      <c r="N3521" s="331">
        <f>AVERAGE(N3515:N3519)</f>
        <v>2048</v>
      </c>
      <c r="O3521" s="332"/>
      <c r="P3521" s="331">
        <f>AVERAGE(P3515:P3519)</f>
        <v>33577</v>
      </c>
      <c r="Q3521" s="332"/>
      <c r="R3521" s="331">
        <f>AVERAGE(R3515:R3519)</f>
        <v>16371</v>
      </c>
      <c r="S3521" s="333"/>
      <c r="T3521" s="334">
        <f>AVERAGE(T3515:T3519)</f>
        <v>5.8072599999999994</v>
      </c>
      <c r="U3521" s="107"/>
      <c r="V3521" s="16"/>
    </row>
    <row r="3522" spans="4:22">
      <c r="D3522" s="16"/>
      <c r="E3522" s="86"/>
      <c r="F3522" s="21"/>
      <c r="G3522" s="194"/>
      <c r="H3522" s="354"/>
      <c r="I3522" s="214"/>
      <c r="J3522" s="354"/>
      <c r="K3522" s="214"/>
      <c r="L3522" s="354"/>
      <c r="M3522" s="214"/>
      <c r="N3522" s="354"/>
      <c r="O3522" s="214"/>
      <c r="P3522" s="354"/>
      <c r="Q3522" s="214"/>
      <c r="R3522" s="354"/>
      <c r="S3522" s="269"/>
      <c r="T3522" s="355"/>
      <c r="U3522" s="107"/>
      <c r="V3522" s="16"/>
    </row>
    <row r="3523" spans="4:22" ht="15.6">
      <c r="D3523" s="16"/>
      <c r="E3523" s="86"/>
      <c r="F3523" s="237" t="s">
        <v>18</v>
      </c>
      <c r="G3523" s="202"/>
      <c r="H3523" s="235">
        <f>H3521*T3521*0.001</f>
        <v>56.217180429999992</v>
      </c>
      <c r="I3523" s="216"/>
      <c r="J3523" s="235">
        <f>J3521*T3521*0.001</f>
        <v>16.852668519999998</v>
      </c>
      <c r="K3523" s="216"/>
      <c r="L3523" s="235">
        <f>L3521*T3521*0.001</f>
        <v>15.77832542</v>
      </c>
      <c r="M3523" s="216"/>
      <c r="N3523" s="235">
        <f>N3521*T3521*0.001</f>
        <v>11.89326848</v>
      </c>
      <c r="O3523" s="216"/>
      <c r="P3523" s="235">
        <f>P3521*T3521*0.001</f>
        <v>194.99036901999997</v>
      </c>
      <c r="Q3523" s="216"/>
      <c r="R3523" s="235">
        <f>R3521*T3521*0.001</f>
        <v>95.070653459999988</v>
      </c>
      <c r="S3523" s="269"/>
      <c r="T3523" s="363"/>
      <c r="U3523" s="107"/>
      <c r="V3523" s="16"/>
    </row>
    <row r="3524" spans="4:22">
      <c r="D3524" s="16"/>
      <c r="E3524" s="86"/>
      <c r="F3524" s="21"/>
      <c r="G3524" s="312"/>
      <c r="H3524" s="355"/>
      <c r="I3524" s="264"/>
      <c r="J3524" s="355"/>
      <c r="K3524" s="264"/>
      <c r="L3524" s="355"/>
      <c r="M3524" s="264"/>
      <c r="N3524" s="355"/>
      <c r="O3524" s="264"/>
      <c r="P3524" s="355"/>
      <c r="Q3524" s="264"/>
      <c r="R3524" s="355"/>
      <c r="S3524" s="269"/>
      <c r="T3524" s="364"/>
      <c r="U3524" s="107"/>
      <c r="V3524" s="16"/>
    </row>
    <row r="3525" spans="4:22">
      <c r="D3525" s="16"/>
      <c r="E3525" s="86"/>
      <c r="F3525" s="256" t="s">
        <v>19</v>
      </c>
      <c r="G3525" s="311"/>
      <c r="H3525" s="257">
        <f>H3459</f>
        <v>55.198220130000003</v>
      </c>
      <c r="I3525" s="265"/>
      <c r="J3525" s="257">
        <f>J3459</f>
        <v>16.426903133333333</v>
      </c>
      <c r="K3525" s="265"/>
      <c r="L3525" s="257">
        <f>L3459</f>
        <v>15.433405886666666</v>
      </c>
      <c r="M3525" s="265"/>
      <c r="N3525" s="257">
        <f>N3459</f>
        <v>11.573025686666666</v>
      </c>
      <c r="O3525" s="265"/>
      <c r="P3525" s="257">
        <f>P3459</f>
        <v>184.8113548</v>
      </c>
      <c r="Q3525" s="265"/>
      <c r="R3525" s="257">
        <f>R3459</f>
        <v>91.669538833333348</v>
      </c>
      <c r="S3525" s="361">
        <f>U3486</f>
        <v>0</v>
      </c>
      <c r="T3525" s="258">
        <f>T3457</f>
        <v>5.7963666666666667</v>
      </c>
      <c r="U3525" s="107"/>
      <c r="V3525" s="16"/>
    </row>
    <row r="3526" spans="4:22" ht="15" thickBot="1">
      <c r="D3526" s="16"/>
      <c r="E3526" s="86"/>
      <c r="F3526" s="21"/>
      <c r="G3526" s="194"/>
      <c r="H3526" s="355"/>
      <c r="I3526" s="264"/>
      <c r="J3526" s="355"/>
      <c r="K3526" s="264"/>
      <c r="L3526" s="355"/>
      <c r="M3526" s="264"/>
      <c r="N3526" s="355"/>
      <c r="O3526" s="264"/>
      <c r="P3526" s="355"/>
      <c r="Q3526" s="264"/>
      <c r="R3526" s="355"/>
      <c r="S3526" s="270"/>
      <c r="T3526" s="355"/>
      <c r="U3526" s="107"/>
      <c r="V3526" s="16"/>
    </row>
    <row r="3527" spans="4:22" ht="15" thickBot="1">
      <c r="D3527" s="16"/>
      <c r="E3527" s="86"/>
      <c r="F3527" s="259" t="s">
        <v>44</v>
      </c>
      <c r="G3527" s="194"/>
      <c r="H3527" s="356">
        <f>(H3459-H3461)/H3461</f>
        <v>1.4204649035539463E-2</v>
      </c>
      <c r="I3527" s="321"/>
      <c r="J3527" s="356">
        <f>(J3459-J3461)/J3461</f>
        <v>1.9707388242634669E-2</v>
      </c>
      <c r="K3527" s="321"/>
      <c r="L3527" s="356">
        <f>(L3459-L3461)/L3461</f>
        <v>6.7474444924544661E-3</v>
      </c>
      <c r="M3527" s="321"/>
      <c r="N3527" s="356">
        <f>(N3459-N3461)/N3461</f>
        <v>1.7558536359087457E-2</v>
      </c>
      <c r="O3527" s="321"/>
      <c r="P3527" s="356">
        <f>(P3459-P3461)/P3461</f>
        <v>-1.5744281799234244E-2</v>
      </c>
      <c r="Q3527" s="321"/>
      <c r="R3527" s="356">
        <f>(R3459-R3461)/R3461</f>
        <v>3.2719575384947998E-2</v>
      </c>
      <c r="S3527" s="322"/>
      <c r="T3527" s="356">
        <f>(T3457-T3461)/T3461</f>
        <v>6.1424734449115736E-3</v>
      </c>
      <c r="U3527" s="107"/>
      <c r="V3527" s="16"/>
    </row>
    <row r="3528" spans="4:22" ht="15" thickBot="1">
      <c r="D3528" s="16"/>
      <c r="E3528" s="86"/>
      <c r="F3528" s="29"/>
      <c r="G3528" s="179"/>
      <c r="H3528" s="357"/>
      <c r="I3528" s="217"/>
      <c r="J3528" s="357"/>
      <c r="K3528" s="217"/>
      <c r="L3528" s="357"/>
      <c r="M3528" s="217"/>
      <c r="N3528" s="357"/>
      <c r="O3528" s="217"/>
      <c r="P3528" s="357"/>
      <c r="Q3528" s="217"/>
      <c r="R3528" s="357"/>
      <c r="S3528" s="271"/>
      <c r="T3528" s="357"/>
      <c r="U3528" s="107"/>
      <c r="V3528" s="16"/>
    </row>
    <row r="3529" spans="4:22" ht="15" thickBot="1">
      <c r="D3529" s="16"/>
      <c r="E3529" s="86"/>
      <c r="F3529" s="176" t="s">
        <v>26</v>
      </c>
      <c r="G3529" s="179"/>
      <c r="H3529" s="358">
        <f>(H3523-H3525)/H3525</f>
        <v>1.84600209499543E-2</v>
      </c>
      <c r="I3529" s="188"/>
      <c r="J3529" s="358">
        <f>(J3523-J3525)/J3525</f>
        <v>2.5918785982411107E-2</v>
      </c>
      <c r="K3529" s="188"/>
      <c r="L3529" s="358">
        <f>(L3523-L3525)/L3525</f>
        <v>2.2348892776241903E-2</v>
      </c>
      <c r="M3529" s="188"/>
      <c r="N3529" s="358">
        <f>(N3523-N3525)/N3525</f>
        <v>2.7671483845601998E-2</v>
      </c>
      <c r="O3529" s="188"/>
      <c r="P3529" s="358">
        <f>(P3523-P3525)/P3525</f>
        <v>5.5077861590352731E-2</v>
      </c>
      <c r="Q3529" s="188"/>
      <c r="R3529" s="358">
        <f>(R3523-R3525)/R3525</f>
        <v>3.7101906150638443E-2</v>
      </c>
      <c r="S3529" s="272"/>
      <c r="T3529" s="358">
        <f>(T3521-T3525)/T3525</f>
        <v>1.8793382061175258E-3</v>
      </c>
      <c r="U3529" s="107"/>
      <c r="V3529" s="16"/>
    </row>
    <row r="3530" spans="4:22" ht="15" thickBot="1">
      <c r="D3530" s="16"/>
      <c r="E3530" s="86"/>
      <c r="F3530" s="1"/>
      <c r="H3530" s="359"/>
      <c r="I3530" s="215"/>
      <c r="J3530" s="359"/>
      <c r="K3530" s="215"/>
      <c r="L3530" s="359"/>
      <c r="M3530" s="215"/>
      <c r="N3530" s="359"/>
      <c r="O3530" s="215"/>
      <c r="P3530" s="359"/>
      <c r="Q3530" s="215"/>
      <c r="R3530" s="359"/>
      <c r="S3530" s="271"/>
      <c r="T3530" s="359"/>
      <c r="U3530" s="107"/>
      <c r="V3530" s="16"/>
    </row>
    <row r="3531" spans="4:22" ht="21.6" thickBot="1">
      <c r="D3531" s="230"/>
      <c r="E3531" s="183"/>
      <c r="F3531" s="184" t="s">
        <v>40</v>
      </c>
      <c r="G3531" s="182"/>
      <c r="H3531" s="360">
        <f>H3523-H3525</f>
        <v>1.0189602999999892</v>
      </c>
      <c r="I3531" s="306"/>
      <c r="J3531" s="360">
        <f>J3523-J3525</f>
        <v>0.42576538666666508</v>
      </c>
      <c r="K3531" s="306"/>
      <c r="L3531" s="360">
        <f>L3523-L3525</f>
        <v>0.34491953333333392</v>
      </c>
      <c r="M3531" s="306"/>
      <c r="N3531" s="360">
        <f>N3523-N3525</f>
        <v>0.32024279333333361</v>
      </c>
      <c r="O3531" s="306"/>
      <c r="P3531" s="360">
        <f>P3523-P3525</f>
        <v>10.179014219999971</v>
      </c>
      <c r="Q3531" s="306"/>
      <c r="R3531" s="360">
        <f>R3523-R3525</f>
        <v>3.4011146266666401</v>
      </c>
      <c r="S3531" s="307"/>
      <c r="T3531" s="360">
        <f>T3521-T3525</f>
        <v>1.0893333333332755E-2</v>
      </c>
      <c r="U3531" s="186"/>
      <c r="V3531" s="230"/>
    </row>
    <row r="3532" spans="4:22">
      <c r="D3532" s="16"/>
      <c r="E3532" s="86"/>
      <c r="F3532" s="179"/>
      <c r="H3532" s="180"/>
      <c r="I3532" s="180"/>
      <c r="J3532" s="180"/>
      <c r="K3532" s="180"/>
      <c r="L3532" s="180"/>
      <c r="M3532" s="180"/>
      <c r="N3532" s="180"/>
      <c r="O3532" s="180"/>
      <c r="P3532" s="180"/>
      <c r="Q3532" s="180"/>
      <c r="R3532" s="180"/>
      <c r="S3532" s="274"/>
      <c r="T3532" s="180"/>
      <c r="U3532" s="107"/>
      <c r="V3532" s="16"/>
    </row>
    <row r="3533" spans="4:22">
      <c r="D3533" s="16"/>
      <c r="E3533" s="86"/>
      <c r="F3533" s="29"/>
      <c r="H3533" s="323"/>
      <c r="I3533" s="180"/>
      <c r="J3533" s="159"/>
      <c r="K3533" s="180"/>
      <c r="L3533" s="159"/>
      <c r="M3533" s="180"/>
      <c r="N3533" s="159"/>
      <c r="O3533" s="180">
        <f>L3533+N3533</f>
        <v>0</v>
      </c>
      <c r="P3533" s="159"/>
      <c r="Q3533" s="180"/>
      <c r="R3533" s="159"/>
      <c r="S3533" s="159"/>
      <c r="T3533" s="159"/>
      <c r="U3533" s="107"/>
      <c r="V3533" s="16"/>
    </row>
    <row r="3534" spans="4:22" ht="18">
      <c r="D3534" s="16"/>
      <c r="E3534" s="134"/>
      <c r="F3534" s="403" t="s">
        <v>36</v>
      </c>
      <c r="G3534" s="404"/>
      <c r="H3534" s="405">
        <f>AVERAGE(H3515:H3519,H3451:H3455)</f>
        <v>9601.7000000000007</v>
      </c>
      <c r="I3534" s="406"/>
      <c r="J3534" s="405">
        <f>AVERAGE(J3515:J3519,J3451:J3455)</f>
        <v>2868</v>
      </c>
      <c r="K3534" s="406"/>
      <c r="L3534" s="405">
        <f>AVERAGE(L3515:L3519,L3451:L3455)</f>
        <v>2689.8</v>
      </c>
      <c r="M3534" s="406" t="e">
        <f>AVERAGE(O3479:O3483,M3515:M3519)</f>
        <v>#DIV/0!</v>
      </c>
      <c r="N3534" s="405">
        <f>AVERAGE(N3515:N3519,N3451:N3455)</f>
        <v>2022.3</v>
      </c>
      <c r="O3534" s="406" t="e">
        <f>AVERAGE(O3452:O3455,O3515:O3520)</f>
        <v>#DIV/0!</v>
      </c>
      <c r="P3534" s="405">
        <f>AVERAGE(P3515:P3519,P3451:P3455)</f>
        <v>32730.5</v>
      </c>
      <c r="Q3534" s="406" t="e">
        <f>AVERAGE(S3479:S3483,Q3515:Q3519)</f>
        <v>#DIV/0!</v>
      </c>
      <c r="R3534" s="405">
        <f>AVERAGE(R3515:R3519,R3451:R3455)</f>
        <v>16093</v>
      </c>
      <c r="S3534" s="407" t="e">
        <f>AVERAGE(U3479:U3483,S3515:S3519)</f>
        <v>#DIV/0!</v>
      </c>
      <c r="T3534" s="405">
        <f>AVERAGE(T3515:T3519,T3451:T3455)</f>
        <v>5.8031749999999995</v>
      </c>
      <c r="U3534" s="135"/>
      <c r="V3534" s="16"/>
    </row>
    <row r="3535" spans="4:22">
      <c r="D3535" s="16"/>
      <c r="E3535" s="1"/>
      <c r="F3535" s="1"/>
      <c r="H3535" s="329"/>
      <c r="I3535" s="139"/>
      <c r="J3535" s="329"/>
      <c r="K3535" s="139"/>
      <c r="L3535" s="329"/>
      <c r="M3535" s="139"/>
      <c r="N3535" s="329"/>
      <c r="O3535" s="139"/>
      <c r="P3535" s="329"/>
      <c r="Q3535" s="139"/>
      <c r="R3535" s="329"/>
      <c r="S3535" s="329"/>
      <c r="T3535" s="329"/>
      <c r="U3535" s="1"/>
      <c r="V3535" s="16"/>
    </row>
    <row r="3536" spans="4:22" ht="15" thickBot="1">
      <c r="D3536" s="16"/>
      <c r="T3536" s="174"/>
      <c r="V3536" s="16"/>
    </row>
    <row r="3537" spans="4:22" ht="15" thickBot="1">
      <c r="D3537" s="16"/>
      <c r="F3537" s="280" t="s">
        <v>42</v>
      </c>
      <c r="G3537" s="281"/>
      <c r="H3537" s="281" t="s">
        <v>3</v>
      </c>
      <c r="I3537" s="281"/>
      <c r="J3537" s="281" t="s">
        <v>11</v>
      </c>
      <c r="K3537" s="281"/>
      <c r="L3537" s="281" t="s">
        <v>12</v>
      </c>
      <c r="M3537" s="281"/>
      <c r="N3537" s="281" t="s">
        <v>13</v>
      </c>
      <c r="O3537" s="281"/>
      <c r="P3537" s="281" t="s">
        <v>14</v>
      </c>
      <c r="Q3537" s="281"/>
      <c r="R3537" s="281" t="s">
        <v>15</v>
      </c>
      <c r="S3537" s="281"/>
      <c r="T3537" s="282" t="s">
        <v>16</v>
      </c>
      <c r="V3537" s="16"/>
    </row>
    <row r="3538" spans="4:22">
      <c r="D3538" s="16"/>
      <c r="E3538" s="1"/>
      <c r="F3538" s="283" t="s">
        <v>19</v>
      </c>
      <c r="G3538" s="284"/>
      <c r="H3538" s="410">
        <f>H3525</f>
        <v>55.198220130000003</v>
      </c>
      <c r="I3538" s="410">
        <f t="shared" ref="I3538:T3538" si="256">I3525</f>
        <v>0</v>
      </c>
      <c r="J3538" s="410">
        <f t="shared" si="256"/>
        <v>16.426903133333333</v>
      </c>
      <c r="K3538" s="410">
        <f t="shared" si="256"/>
        <v>0</v>
      </c>
      <c r="L3538" s="410">
        <f t="shared" si="256"/>
        <v>15.433405886666666</v>
      </c>
      <c r="M3538" s="410">
        <f t="shared" si="256"/>
        <v>0</v>
      </c>
      <c r="N3538" s="410">
        <f t="shared" si="256"/>
        <v>11.573025686666666</v>
      </c>
      <c r="O3538" s="410">
        <f t="shared" si="256"/>
        <v>0</v>
      </c>
      <c r="P3538" s="410">
        <f t="shared" si="256"/>
        <v>184.8113548</v>
      </c>
      <c r="Q3538" s="410">
        <f t="shared" si="256"/>
        <v>0</v>
      </c>
      <c r="R3538" s="410">
        <f t="shared" si="256"/>
        <v>91.669538833333348</v>
      </c>
      <c r="S3538" s="410">
        <f t="shared" si="256"/>
        <v>0</v>
      </c>
      <c r="T3538" s="410">
        <f t="shared" si="256"/>
        <v>5.7963666666666667</v>
      </c>
      <c r="U3538" s="1"/>
      <c r="V3538" s="16"/>
    </row>
    <row r="3539" spans="4:22" ht="15.6">
      <c r="D3539" s="16"/>
      <c r="E3539" s="1"/>
      <c r="F3539" s="288" t="s">
        <v>41</v>
      </c>
      <c r="G3539" s="289"/>
      <c r="H3539" s="411">
        <f>H3523</f>
        <v>56.217180429999992</v>
      </c>
      <c r="I3539" s="411">
        <f t="shared" ref="I3539:S3539" si="257">I3523</f>
        <v>0</v>
      </c>
      <c r="J3539" s="411">
        <f t="shared" si="257"/>
        <v>16.852668519999998</v>
      </c>
      <c r="K3539" s="411">
        <f t="shared" si="257"/>
        <v>0</v>
      </c>
      <c r="L3539" s="411">
        <f t="shared" si="257"/>
        <v>15.77832542</v>
      </c>
      <c r="M3539" s="411">
        <f t="shared" si="257"/>
        <v>0</v>
      </c>
      <c r="N3539" s="411">
        <f t="shared" si="257"/>
        <v>11.89326848</v>
      </c>
      <c r="O3539" s="411">
        <f t="shared" si="257"/>
        <v>0</v>
      </c>
      <c r="P3539" s="411">
        <f t="shared" si="257"/>
        <v>194.99036901999997</v>
      </c>
      <c r="Q3539" s="411">
        <f t="shared" si="257"/>
        <v>0</v>
      </c>
      <c r="R3539" s="411">
        <f t="shared" si="257"/>
        <v>95.070653459999988</v>
      </c>
      <c r="S3539" s="411">
        <f t="shared" si="257"/>
        <v>0</v>
      </c>
      <c r="T3539" s="411">
        <f>T3521</f>
        <v>5.8072599999999994</v>
      </c>
      <c r="U3539" s="1"/>
      <c r="V3539" s="16"/>
    </row>
    <row r="3540" spans="4:22" ht="21">
      <c r="D3540" s="16"/>
      <c r="F3540" s="201" t="s">
        <v>45</v>
      </c>
      <c r="G3540" s="201"/>
      <c r="H3540" s="412">
        <f>H3539-H3538</f>
        <v>1.0189602999999892</v>
      </c>
      <c r="I3540" s="412"/>
      <c r="J3540" s="412">
        <f>J3539-J3538</f>
        <v>0.42576538666666508</v>
      </c>
      <c r="K3540" s="412"/>
      <c r="L3540" s="412">
        <f>L3539-L3538</f>
        <v>0.34491953333333392</v>
      </c>
      <c r="M3540" s="412"/>
      <c r="N3540" s="412">
        <f>N3539-N3538</f>
        <v>0.32024279333333361</v>
      </c>
      <c r="O3540" s="412"/>
      <c r="P3540" s="412">
        <f>P3539-P3538</f>
        <v>10.179014219999971</v>
      </c>
      <c r="Q3540" s="412"/>
      <c r="R3540" s="412">
        <f>R3539-R3538</f>
        <v>3.4011146266666401</v>
      </c>
      <c r="S3540" s="412"/>
      <c r="T3540" s="412">
        <f>T3539-T3538</f>
        <v>1.0893333333332755E-2</v>
      </c>
      <c r="V3540" s="16"/>
    </row>
    <row r="3541" spans="4:22" ht="21">
      <c r="D3541" s="16"/>
      <c r="F3541" s="201"/>
      <c r="G3541" s="201"/>
      <c r="H3541" s="187"/>
      <c r="I3541" s="187"/>
      <c r="J3541" s="187"/>
      <c r="K3541" s="187"/>
      <c r="L3541" s="187"/>
      <c r="M3541" s="187"/>
      <c r="N3541" s="187"/>
      <c r="O3541" s="187"/>
      <c r="P3541" s="187"/>
      <c r="Q3541" s="187"/>
      <c r="R3541" s="187"/>
      <c r="S3541" s="187"/>
      <c r="T3541" s="187"/>
      <c r="V3541" s="16"/>
    </row>
    <row r="3542" spans="4:22">
      <c r="D3542" s="16"/>
      <c r="E3542" s="16"/>
      <c r="F3542" s="231"/>
      <c r="G3542" s="231"/>
      <c r="H3542" s="231"/>
      <c r="I3542" s="231"/>
      <c r="J3542" s="231"/>
      <c r="K3542" s="231"/>
      <c r="L3542" s="231"/>
      <c r="M3542" s="231"/>
      <c r="N3542" s="231"/>
      <c r="O3542" s="231"/>
      <c r="P3542" s="231"/>
      <c r="Q3542" s="231"/>
      <c r="R3542" s="231"/>
      <c r="S3542" s="231"/>
      <c r="T3542" s="232"/>
      <c r="U3542" s="16"/>
      <c r="V3542" s="16"/>
    </row>
    <row r="3543" spans="4:22">
      <c r="D3543" s="335"/>
      <c r="E3543" s="335"/>
      <c r="F3543" s="339"/>
      <c r="G3543" s="339"/>
      <c r="H3543" s="339"/>
      <c r="I3543" s="339"/>
      <c r="J3543" s="339"/>
      <c r="K3543" s="339"/>
      <c r="L3543" s="339"/>
      <c r="M3543" s="339"/>
      <c r="N3543" s="339"/>
      <c r="O3543" s="339"/>
      <c r="P3543" s="339"/>
      <c r="Q3543" s="339"/>
      <c r="R3543" s="339"/>
      <c r="S3543" s="339"/>
      <c r="T3543" s="340"/>
      <c r="U3543" s="335"/>
      <c r="V3543" s="335"/>
    </row>
    <row r="3544" spans="4:22">
      <c r="D3544" s="335"/>
      <c r="E3544" s="335"/>
      <c r="F3544" s="335"/>
      <c r="G3544" s="512" t="s">
        <v>48</v>
      </c>
      <c r="H3544" s="512"/>
      <c r="I3544" s="512"/>
      <c r="J3544" s="512"/>
      <c r="K3544" s="512"/>
      <c r="L3544" s="512"/>
      <c r="M3544" s="512"/>
      <c r="N3544" s="512"/>
      <c r="O3544" s="512"/>
      <c r="P3544" s="512"/>
      <c r="Q3544" s="512"/>
      <c r="R3544" s="512"/>
      <c r="S3544" s="335"/>
      <c r="T3544" s="335"/>
      <c r="U3544" s="335"/>
      <c r="V3544" s="335"/>
    </row>
    <row r="3545" spans="4:22">
      <c r="D3545" s="335"/>
      <c r="E3545" s="335"/>
      <c r="F3545" s="335"/>
      <c r="G3545" s="512"/>
      <c r="H3545" s="512"/>
      <c r="I3545" s="512"/>
      <c r="J3545" s="512"/>
      <c r="K3545" s="512"/>
      <c r="L3545" s="512"/>
      <c r="M3545" s="512"/>
      <c r="N3545" s="512"/>
      <c r="O3545" s="512"/>
      <c r="P3545" s="512"/>
      <c r="Q3545" s="512"/>
      <c r="R3545" s="512"/>
      <c r="S3545" s="335"/>
      <c r="T3545" s="335"/>
      <c r="U3545" s="335"/>
      <c r="V3545" s="335"/>
    </row>
    <row r="3546" spans="4:22" ht="23.4">
      <c r="D3546" s="338"/>
      <c r="E3546" s="338"/>
      <c r="F3546" s="338"/>
      <c r="G3546" s="343" t="s">
        <v>46</v>
      </c>
      <c r="H3546" s="375" t="s">
        <v>3</v>
      </c>
      <c r="I3546" s="376"/>
      <c r="J3546" s="377" t="s">
        <v>11</v>
      </c>
      <c r="K3546" s="376"/>
      <c r="L3546" s="378" t="s">
        <v>12</v>
      </c>
      <c r="M3546" s="376"/>
      <c r="N3546" s="379" t="s">
        <v>13</v>
      </c>
      <c r="O3546" s="376"/>
      <c r="P3546" s="374" t="s">
        <v>14</v>
      </c>
      <c r="Q3546" s="376"/>
      <c r="R3546" s="380" t="s">
        <v>15</v>
      </c>
      <c r="S3546" s="367"/>
      <c r="T3546" s="16"/>
      <c r="U3546" s="336"/>
      <c r="V3546" s="16"/>
    </row>
    <row r="3547" spans="4:22" ht="21">
      <c r="D3547" s="338"/>
      <c r="E3547" s="338"/>
      <c r="F3547" s="338"/>
      <c r="G3547" s="344">
        <v>0.9</v>
      </c>
      <c r="H3547" s="347">
        <f>$H$3525*G3547</f>
        <v>49.678398117</v>
      </c>
      <c r="I3547" s="368"/>
      <c r="J3547" s="348">
        <f>$J$3525*G3547</f>
        <v>14.78421282</v>
      </c>
      <c r="K3547" s="368"/>
      <c r="L3547" s="352">
        <f>$L$3525*G3547</f>
        <v>13.890065298</v>
      </c>
      <c r="M3547" s="368"/>
      <c r="N3547" s="349">
        <f>$N$3525*G3547</f>
        <v>10.415723117999999</v>
      </c>
      <c r="O3547" s="368"/>
      <c r="P3547" s="350">
        <f>$P$3525*G3547</f>
        <v>166.33021932</v>
      </c>
      <c r="Q3547" s="368"/>
      <c r="R3547" s="351">
        <f>$R$3525*G3547</f>
        <v>82.502584950000013</v>
      </c>
      <c r="S3547" s="341"/>
      <c r="T3547" s="16"/>
      <c r="U3547" s="337"/>
      <c r="V3547" s="16"/>
    </row>
    <row r="3548" spans="4:22" ht="21">
      <c r="D3548" s="338"/>
      <c r="E3548" s="338"/>
      <c r="F3548" s="338"/>
      <c r="G3548" s="344">
        <v>0.91</v>
      </c>
      <c r="H3548" s="347">
        <f t="shared" ref="H3548:H3567" si="258">$H$3525*G3548</f>
        <v>50.230380318300007</v>
      </c>
      <c r="I3548" s="368"/>
      <c r="J3548" s="348">
        <f t="shared" ref="J3548:J3567" si="259">$J$3525*G3548</f>
        <v>14.948481851333334</v>
      </c>
      <c r="K3548" s="368"/>
      <c r="L3548" s="352">
        <f t="shared" ref="L3548:L3567" si="260">$L$3525*G3548</f>
        <v>14.044399356866666</v>
      </c>
      <c r="M3548" s="368"/>
      <c r="N3548" s="349">
        <f t="shared" ref="N3548:N3567" si="261">$N$3525*G3548</f>
        <v>10.531453374866667</v>
      </c>
      <c r="O3548" s="368"/>
      <c r="P3548" s="350">
        <f t="shared" ref="P3548:P3567" si="262">$P$3525*G3548</f>
        <v>168.17833286800001</v>
      </c>
      <c r="Q3548" s="368"/>
      <c r="R3548" s="351">
        <f t="shared" ref="R3548:R3567" si="263">$R$3525*G3548</f>
        <v>83.419280338333351</v>
      </c>
      <c r="S3548" s="341"/>
      <c r="T3548" s="16"/>
      <c r="U3548" s="337"/>
      <c r="V3548" s="16"/>
    </row>
    <row r="3549" spans="4:22" ht="21">
      <c r="D3549" s="338"/>
      <c r="E3549" s="338"/>
      <c r="F3549" s="338"/>
      <c r="G3549" s="344">
        <v>0.92</v>
      </c>
      <c r="H3549" s="347">
        <f t="shared" si="258"/>
        <v>50.782362519600007</v>
      </c>
      <c r="I3549" s="368"/>
      <c r="J3549" s="348">
        <f t="shared" si="259"/>
        <v>15.112750882666667</v>
      </c>
      <c r="K3549" s="368"/>
      <c r="L3549" s="352">
        <f t="shared" si="260"/>
        <v>14.198733415733333</v>
      </c>
      <c r="M3549" s="368"/>
      <c r="N3549" s="349">
        <f t="shared" si="261"/>
        <v>10.647183631733334</v>
      </c>
      <c r="O3549" s="368"/>
      <c r="P3549" s="350">
        <f t="shared" si="262"/>
        <v>170.026446416</v>
      </c>
      <c r="Q3549" s="368"/>
      <c r="R3549" s="351">
        <f t="shared" si="263"/>
        <v>84.335975726666689</v>
      </c>
      <c r="S3549" s="341"/>
      <c r="T3549" s="16"/>
      <c r="U3549" s="337"/>
      <c r="V3549" s="16"/>
    </row>
    <row r="3550" spans="4:22" ht="21">
      <c r="D3550" s="338"/>
      <c r="E3550" s="338"/>
      <c r="F3550" s="338"/>
      <c r="G3550" s="344">
        <v>0.93</v>
      </c>
      <c r="H3550" s="347">
        <f t="shared" si="258"/>
        <v>51.334344720900006</v>
      </c>
      <c r="I3550" s="368"/>
      <c r="J3550" s="348">
        <f t="shared" si="259"/>
        <v>15.277019914</v>
      </c>
      <c r="K3550" s="368"/>
      <c r="L3550" s="352">
        <f t="shared" si="260"/>
        <v>14.3530674746</v>
      </c>
      <c r="M3550" s="368"/>
      <c r="N3550" s="349">
        <f t="shared" si="261"/>
        <v>10.7629138886</v>
      </c>
      <c r="O3550" s="368"/>
      <c r="P3550" s="350">
        <f t="shared" si="262"/>
        <v>171.87455996400001</v>
      </c>
      <c r="Q3550" s="368"/>
      <c r="R3550" s="351">
        <f t="shared" si="263"/>
        <v>85.252671115000012</v>
      </c>
      <c r="S3550" s="341"/>
      <c r="T3550" s="16"/>
      <c r="U3550" s="337"/>
      <c r="V3550" s="16"/>
    </row>
    <row r="3551" spans="4:22" ht="21">
      <c r="D3551" s="338"/>
      <c r="E3551" s="338"/>
      <c r="F3551" s="338"/>
      <c r="G3551" s="344">
        <v>0.94</v>
      </c>
      <c r="H3551" s="347">
        <f t="shared" si="258"/>
        <v>51.886326922199999</v>
      </c>
      <c r="I3551" s="368"/>
      <c r="J3551" s="348">
        <f t="shared" si="259"/>
        <v>15.441288945333332</v>
      </c>
      <c r="K3551" s="368"/>
      <c r="L3551" s="352">
        <f t="shared" si="260"/>
        <v>14.507401533466664</v>
      </c>
      <c r="M3551" s="368"/>
      <c r="N3551" s="349">
        <f t="shared" si="261"/>
        <v>10.878644145466666</v>
      </c>
      <c r="O3551" s="368"/>
      <c r="P3551" s="350">
        <f t="shared" si="262"/>
        <v>173.722673512</v>
      </c>
      <c r="Q3551" s="368"/>
      <c r="R3551" s="351">
        <f t="shared" si="263"/>
        <v>86.169366503333336</v>
      </c>
      <c r="S3551" s="341"/>
      <c r="T3551" s="16"/>
      <c r="U3551" s="337"/>
      <c r="V3551" s="16"/>
    </row>
    <row r="3552" spans="4:22" ht="21">
      <c r="D3552" s="338"/>
      <c r="E3552" s="338"/>
      <c r="F3552" s="338"/>
      <c r="G3552" s="344">
        <v>0.95</v>
      </c>
      <c r="H3552" s="347">
        <f t="shared" si="258"/>
        <v>52.438309123499998</v>
      </c>
      <c r="I3552" s="368"/>
      <c r="J3552" s="348">
        <f t="shared" si="259"/>
        <v>15.605557976666665</v>
      </c>
      <c r="K3552" s="368"/>
      <c r="L3552" s="352">
        <f t="shared" si="260"/>
        <v>14.661735592333333</v>
      </c>
      <c r="M3552" s="368"/>
      <c r="N3552" s="349">
        <f t="shared" si="261"/>
        <v>10.994374402333332</v>
      </c>
      <c r="O3552" s="368"/>
      <c r="P3552" s="350">
        <f t="shared" si="262"/>
        <v>175.57078705999999</v>
      </c>
      <c r="Q3552" s="368"/>
      <c r="R3552" s="351">
        <f t="shared" si="263"/>
        <v>87.086061891666674</v>
      </c>
      <c r="S3552" s="341"/>
      <c r="T3552" s="16"/>
      <c r="U3552" s="337"/>
      <c r="V3552" s="16"/>
    </row>
    <row r="3553" spans="4:22" ht="21">
      <c r="D3553" s="338"/>
      <c r="E3553" s="338"/>
      <c r="F3553" s="338"/>
      <c r="G3553" s="344">
        <v>0.96</v>
      </c>
      <c r="H3553" s="347">
        <f t="shared" si="258"/>
        <v>52.990291324799998</v>
      </c>
      <c r="I3553" s="368"/>
      <c r="J3553" s="348">
        <f t="shared" si="259"/>
        <v>15.769827008</v>
      </c>
      <c r="K3553" s="368"/>
      <c r="L3553" s="352">
        <f t="shared" si="260"/>
        <v>14.816069651199999</v>
      </c>
      <c r="M3553" s="368"/>
      <c r="N3553" s="349">
        <f t="shared" si="261"/>
        <v>11.110104659199999</v>
      </c>
      <c r="O3553" s="368"/>
      <c r="P3553" s="350">
        <f t="shared" si="262"/>
        <v>177.418900608</v>
      </c>
      <c r="Q3553" s="368"/>
      <c r="R3553" s="351">
        <f t="shared" si="263"/>
        <v>88.002757280000012</v>
      </c>
      <c r="S3553" s="341"/>
      <c r="T3553" s="16"/>
      <c r="U3553" s="337"/>
      <c r="V3553" s="16"/>
    </row>
    <row r="3554" spans="4:22" ht="21">
      <c r="D3554" s="338"/>
      <c r="E3554" s="338"/>
      <c r="F3554" s="338"/>
      <c r="G3554" s="344">
        <v>0.97</v>
      </c>
      <c r="H3554" s="347">
        <f t="shared" si="258"/>
        <v>53.542273526100004</v>
      </c>
      <c r="I3554" s="368"/>
      <c r="J3554" s="348">
        <f t="shared" si="259"/>
        <v>15.934096039333333</v>
      </c>
      <c r="K3554" s="368"/>
      <c r="L3554" s="352">
        <f t="shared" si="260"/>
        <v>14.970403710066666</v>
      </c>
      <c r="M3554" s="368"/>
      <c r="N3554" s="349">
        <f t="shared" si="261"/>
        <v>11.225834916066665</v>
      </c>
      <c r="O3554" s="368"/>
      <c r="P3554" s="350">
        <f t="shared" si="262"/>
        <v>179.26701415599999</v>
      </c>
      <c r="Q3554" s="368"/>
      <c r="R3554" s="351">
        <f t="shared" si="263"/>
        <v>88.919452668333349</v>
      </c>
      <c r="S3554" s="341"/>
      <c r="T3554" s="16"/>
      <c r="U3554" s="337"/>
      <c r="V3554" s="16"/>
    </row>
    <row r="3555" spans="4:22" ht="21">
      <c r="D3555" s="338"/>
      <c r="E3555" s="338"/>
      <c r="F3555" s="338"/>
      <c r="G3555" s="344">
        <v>0.98</v>
      </c>
      <c r="H3555" s="347">
        <f t="shared" si="258"/>
        <v>54.094255727400004</v>
      </c>
      <c r="I3555" s="368"/>
      <c r="J3555" s="348">
        <f t="shared" si="259"/>
        <v>16.098365070666667</v>
      </c>
      <c r="K3555" s="368"/>
      <c r="L3555" s="352">
        <f t="shared" si="260"/>
        <v>15.124737768933333</v>
      </c>
      <c r="M3555" s="368"/>
      <c r="N3555" s="349">
        <f t="shared" si="261"/>
        <v>11.341565172933333</v>
      </c>
      <c r="O3555" s="368"/>
      <c r="P3555" s="350">
        <f t="shared" si="262"/>
        <v>181.115127704</v>
      </c>
      <c r="Q3555" s="368"/>
      <c r="R3555" s="351">
        <f t="shared" si="263"/>
        <v>89.836148056666673</v>
      </c>
      <c r="S3555" s="341"/>
      <c r="T3555" s="16"/>
      <c r="U3555" s="337"/>
      <c r="V3555" s="16"/>
    </row>
    <row r="3556" spans="4:22" ht="21">
      <c r="D3556" s="338"/>
      <c r="E3556" s="338"/>
      <c r="F3556" s="338"/>
      <c r="G3556" s="344">
        <v>0.99</v>
      </c>
      <c r="H3556" s="347">
        <f t="shared" si="258"/>
        <v>54.646237928700003</v>
      </c>
      <c r="I3556" s="368"/>
      <c r="J3556" s="348">
        <f t="shared" si="259"/>
        <v>16.262634102</v>
      </c>
      <c r="K3556" s="368"/>
      <c r="L3556" s="352">
        <f t="shared" si="260"/>
        <v>15.279071827799999</v>
      </c>
      <c r="M3556" s="368"/>
      <c r="N3556" s="349">
        <f t="shared" si="261"/>
        <v>11.457295429799998</v>
      </c>
      <c r="O3556" s="368"/>
      <c r="P3556" s="350">
        <f t="shared" si="262"/>
        <v>182.96324125199999</v>
      </c>
      <c r="Q3556" s="368"/>
      <c r="R3556" s="351">
        <f t="shared" si="263"/>
        <v>90.752843445000011</v>
      </c>
      <c r="S3556" s="341"/>
      <c r="T3556" s="16"/>
      <c r="U3556" s="337"/>
      <c r="V3556" s="16"/>
    </row>
    <row r="3557" spans="4:22" ht="28.8">
      <c r="D3557" s="338"/>
      <c r="E3557" s="338"/>
      <c r="F3557" s="338"/>
      <c r="G3557" s="381">
        <v>1</v>
      </c>
      <c r="H3557" s="383">
        <f t="shared" si="258"/>
        <v>55.198220130000003</v>
      </c>
      <c r="I3557" s="382"/>
      <c r="J3557" s="383">
        <f t="shared" si="259"/>
        <v>16.426903133333333</v>
      </c>
      <c r="K3557" s="382"/>
      <c r="L3557" s="383">
        <f t="shared" si="260"/>
        <v>15.433405886666666</v>
      </c>
      <c r="M3557" s="382"/>
      <c r="N3557" s="383">
        <f t="shared" si="261"/>
        <v>11.573025686666666</v>
      </c>
      <c r="O3557" s="382"/>
      <c r="P3557" s="383">
        <f t="shared" si="262"/>
        <v>184.8113548</v>
      </c>
      <c r="Q3557" s="382"/>
      <c r="R3557" s="383">
        <f t="shared" si="263"/>
        <v>91.669538833333348</v>
      </c>
      <c r="S3557" s="341"/>
      <c r="T3557" s="16"/>
      <c r="U3557" s="337"/>
      <c r="V3557" s="16"/>
    </row>
    <row r="3558" spans="4:22" ht="21">
      <c r="D3558" s="338"/>
      <c r="E3558" s="338"/>
      <c r="F3558" s="338"/>
      <c r="G3558" s="344">
        <v>1.01</v>
      </c>
      <c r="H3558" s="347">
        <f t="shared" si="258"/>
        <v>55.750202331300002</v>
      </c>
      <c r="I3558" s="368"/>
      <c r="J3558" s="348">
        <f t="shared" si="259"/>
        <v>16.591172164666666</v>
      </c>
      <c r="K3558" s="368"/>
      <c r="L3558" s="352">
        <f t="shared" si="260"/>
        <v>15.587739945533333</v>
      </c>
      <c r="M3558" s="368"/>
      <c r="N3558" s="349">
        <f t="shared" si="261"/>
        <v>11.688755943533334</v>
      </c>
      <c r="O3558" s="368"/>
      <c r="P3558" s="350">
        <f t="shared" si="262"/>
        <v>186.65946834800002</v>
      </c>
      <c r="Q3558" s="368"/>
      <c r="R3558" s="351">
        <f t="shared" si="263"/>
        <v>92.586234221666686</v>
      </c>
      <c r="S3558" s="341"/>
      <c r="T3558" s="16"/>
      <c r="U3558" s="337"/>
      <c r="V3558" s="16"/>
    </row>
    <row r="3559" spans="4:22" ht="21">
      <c r="D3559" s="338"/>
      <c r="E3559" s="338"/>
      <c r="F3559" s="338"/>
      <c r="G3559" s="344">
        <v>1.02</v>
      </c>
      <c r="H3559" s="347">
        <f t="shared" si="258"/>
        <v>56.302184532600002</v>
      </c>
      <c r="I3559" s="368"/>
      <c r="J3559" s="348">
        <f t="shared" si="259"/>
        <v>16.755441196</v>
      </c>
      <c r="K3559" s="368"/>
      <c r="L3559" s="352">
        <f t="shared" si="260"/>
        <v>15.742074004399999</v>
      </c>
      <c r="M3559" s="368"/>
      <c r="N3559" s="349">
        <f t="shared" si="261"/>
        <v>11.8044862004</v>
      </c>
      <c r="O3559" s="368"/>
      <c r="P3559" s="350">
        <f t="shared" si="262"/>
        <v>188.507581896</v>
      </c>
      <c r="Q3559" s="368"/>
      <c r="R3559" s="351">
        <f t="shared" si="263"/>
        <v>93.502929610000024</v>
      </c>
      <c r="S3559" s="341"/>
      <c r="T3559" s="16"/>
      <c r="U3559" s="337"/>
      <c r="V3559" s="16"/>
    </row>
    <row r="3560" spans="4:22" ht="21">
      <c r="D3560" s="338"/>
      <c r="E3560" s="338"/>
      <c r="F3560" s="338"/>
      <c r="G3560" s="344">
        <v>1.03</v>
      </c>
      <c r="H3560" s="347">
        <f t="shared" si="258"/>
        <v>56.854166733900001</v>
      </c>
      <c r="I3560" s="368"/>
      <c r="J3560" s="348">
        <f t="shared" si="259"/>
        <v>16.919710227333333</v>
      </c>
      <c r="K3560" s="368"/>
      <c r="L3560" s="352">
        <f t="shared" si="260"/>
        <v>15.896408063266666</v>
      </c>
      <c r="M3560" s="368"/>
      <c r="N3560" s="349">
        <f t="shared" si="261"/>
        <v>11.920216457266667</v>
      </c>
      <c r="O3560" s="368"/>
      <c r="P3560" s="350">
        <f t="shared" si="262"/>
        <v>190.35569544400002</v>
      </c>
      <c r="Q3560" s="368"/>
      <c r="R3560" s="351">
        <f t="shared" si="263"/>
        <v>94.419624998333347</v>
      </c>
      <c r="S3560" s="341"/>
      <c r="T3560" s="16"/>
      <c r="U3560" s="337"/>
      <c r="V3560" s="16"/>
    </row>
    <row r="3561" spans="4:22" ht="21">
      <c r="D3561" s="338"/>
      <c r="E3561" s="338"/>
      <c r="F3561" s="338"/>
      <c r="G3561" s="344">
        <v>1.04</v>
      </c>
      <c r="H3561" s="347">
        <f t="shared" si="258"/>
        <v>57.406148935200008</v>
      </c>
      <c r="I3561" s="368"/>
      <c r="J3561" s="348">
        <f t="shared" si="259"/>
        <v>17.083979258666666</v>
      </c>
      <c r="K3561" s="368"/>
      <c r="L3561" s="352">
        <f t="shared" si="260"/>
        <v>16.050742122133332</v>
      </c>
      <c r="M3561" s="368"/>
      <c r="N3561" s="349">
        <f t="shared" si="261"/>
        <v>12.035946714133333</v>
      </c>
      <c r="O3561" s="368"/>
      <c r="P3561" s="350">
        <f t="shared" si="262"/>
        <v>192.20380899200001</v>
      </c>
      <c r="Q3561" s="368"/>
      <c r="R3561" s="351">
        <f t="shared" si="263"/>
        <v>95.336320386666685</v>
      </c>
      <c r="S3561" s="341"/>
      <c r="T3561" s="16"/>
      <c r="U3561" s="337"/>
      <c r="V3561" s="16"/>
    </row>
    <row r="3562" spans="4:22" ht="21">
      <c r="D3562" s="338"/>
      <c r="E3562" s="338"/>
      <c r="F3562" s="338"/>
      <c r="G3562" s="344">
        <v>1.05</v>
      </c>
      <c r="H3562" s="347">
        <f t="shared" si="258"/>
        <v>57.958131136500008</v>
      </c>
      <c r="I3562" s="368"/>
      <c r="J3562" s="348">
        <f t="shared" si="259"/>
        <v>17.248248289999999</v>
      </c>
      <c r="K3562" s="368"/>
      <c r="L3562" s="352">
        <f t="shared" si="260"/>
        <v>16.205076180999999</v>
      </c>
      <c r="M3562" s="368"/>
      <c r="N3562" s="349">
        <f t="shared" si="261"/>
        <v>12.151676971000001</v>
      </c>
      <c r="O3562" s="368"/>
      <c r="P3562" s="350">
        <f t="shared" si="262"/>
        <v>194.05192254000002</v>
      </c>
      <c r="Q3562" s="368"/>
      <c r="R3562" s="351">
        <f t="shared" si="263"/>
        <v>96.253015775000023</v>
      </c>
      <c r="S3562" s="341"/>
      <c r="T3562" s="16"/>
      <c r="U3562" s="337"/>
      <c r="V3562" s="16"/>
    </row>
    <row r="3563" spans="4:22" ht="21">
      <c r="D3563" s="338"/>
      <c r="E3563" s="338"/>
      <c r="F3563" s="338"/>
      <c r="G3563" s="344">
        <v>1.06</v>
      </c>
      <c r="H3563" s="347">
        <f t="shared" si="258"/>
        <v>58.510113337800007</v>
      </c>
      <c r="I3563" s="368"/>
      <c r="J3563" s="348">
        <f t="shared" si="259"/>
        <v>17.412517321333333</v>
      </c>
      <c r="K3563" s="368"/>
      <c r="L3563" s="352">
        <f t="shared" si="260"/>
        <v>16.359410239866666</v>
      </c>
      <c r="M3563" s="368"/>
      <c r="N3563" s="349">
        <f t="shared" si="261"/>
        <v>12.267407227866666</v>
      </c>
      <c r="O3563" s="368"/>
      <c r="P3563" s="350">
        <f t="shared" si="262"/>
        <v>195.90003608800001</v>
      </c>
      <c r="Q3563" s="368"/>
      <c r="R3563" s="351">
        <f t="shared" si="263"/>
        <v>97.169711163333361</v>
      </c>
      <c r="S3563" s="341"/>
      <c r="T3563" s="16"/>
      <c r="U3563" s="337"/>
      <c r="V3563" s="16"/>
    </row>
    <row r="3564" spans="4:22" ht="21">
      <c r="D3564" s="338"/>
      <c r="E3564" s="338"/>
      <c r="F3564" s="338"/>
      <c r="G3564" s="344">
        <v>1.07</v>
      </c>
      <c r="H3564" s="347">
        <f t="shared" si="258"/>
        <v>59.062095539100007</v>
      </c>
      <c r="I3564" s="368"/>
      <c r="J3564" s="348">
        <f t="shared" si="259"/>
        <v>17.576786352666666</v>
      </c>
      <c r="K3564" s="368"/>
      <c r="L3564" s="352">
        <f t="shared" si="260"/>
        <v>16.513744298733332</v>
      </c>
      <c r="M3564" s="368"/>
      <c r="N3564" s="349">
        <f t="shared" si="261"/>
        <v>12.383137484733334</v>
      </c>
      <c r="O3564" s="368"/>
      <c r="P3564" s="350">
        <f t="shared" si="262"/>
        <v>197.74814963600002</v>
      </c>
      <c r="Q3564" s="368"/>
      <c r="R3564" s="351">
        <f t="shared" si="263"/>
        <v>98.086406551666684</v>
      </c>
      <c r="S3564" s="341"/>
      <c r="T3564" s="16"/>
      <c r="U3564" s="337"/>
      <c r="V3564" s="16"/>
    </row>
    <row r="3565" spans="4:22" ht="21">
      <c r="D3565" s="338"/>
      <c r="E3565" s="338"/>
      <c r="F3565" s="338"/>
      <c r="G3565" s="344">
        <v>1.08</v>
      </c>
      <c r="H3565" s="347">
        <f t="shared" si="258"/>
        <v>59.614077740400006</v>
      </c>
      <c r="I3565" s="368"/>
      <c r="J3565" s="348">
        <f t="shared" si="259"/>
        <v>17.741055383999999</v>
      </c>
      <c r="K3565" s="368"/>
      <c r="L3565" s="352">
        <f t="shared" si="260"/>
        <v>16.668078357599999</v>
      </c>
      <c r="M3565" s="368"/>
      <c r="N3565" s="349">
        <f t="shared" si="261"/>
        <v>12.4988677416</v>
      </c>
      <c r="O3565" s="368"/>
      <c r="P3565" s="350">
        <f t="shared" si="262"/>
        <v>199.59626318400001</v>
      </c>
      <c r="Q3565" s="368"/>
      <c r="R3565" s="351">
        <f t="shared" si="263"/>
        <v>99.003101940000022</v>
      </c>
      <c r="S3565" s="341"/>
      <c r="T3565" s="16"/>
      <c r="U3565" s="337"/>
      <c r="V3565" s="16"/>
    </row>
    <row r="3566" spans="4:22" ht="21">
      <c r="D3566" s="338"/>
      <c r="E3566" s="338"/>
      <c r="F3566" s="338"/>
      <c r="G3566" s="344">
        <v>1.0900000000000001</v>
      </c>
      <c r="H3566" s="347">
        <f t="shared" si="258"/>
        <v>60.166059941700006</v>
      </c>
      <c r="I3566" s="368"/>
      <c r="J3566" s="348">
        <f t="shared" si="259"/>
        <v>17.905324415333336</v>
      </c>
      <c r="K3566" s="368"/>
      <c r="L3566" s="352">
        <f t="shared" si="260"/>
        <v>16.822412416466666</v>
      </c>
      <c r="M3566" s="368"/>
      <c r="N3566" s="349">
        <f t="shared" si="261"/>
        <v>12.614597998466667</v>
      </c>
      <c r="O3566" s="368"/>
      <c r="P3566" s="350">
        <f t="shared" si="262"/>
        <v>201.44437673200002</v>
      </c>
      <c r="Q3566" s="368"/>
      <c r="R3566" s="351">
        <f t="shared" si="263"/>
        <v>99.91979732833336</v>
      </c>
      <c r="S3566" s="341"/>
      <c r="T3566" s="16"/>
      <c r="U3566" s="337"/>
      <c r="V3566" s="16"/>
    </row>
    <row r="3567" spans="4:22" ht="21">
      <c r="D3567" s="338"/>
      <c r="E3567" s="338"/>
      <c r="F3567" s="338"/>
      <c r="G3567" s="344">
        <v>1.1000000000000001</v>
      </c>
      <c r="H3567" s="347">
        <f t="shared" si="258"/>
        <v>60.718042143000005</v>
      </c>
      <c r="I3567" s="368"/>
      <c r="J3567" s="348">
        <f t="shared" si="259"/>
        <v>18.069593446666669</v>
      </c>
      <c r="K3567" s="368"/>
      <c r="L3567" s="352">
        <f t="shared" si="260"/>
        <v>16.976746475333332</v>
      </c>
      <c r="M3567" s="368"/>
      <c r="N3567" s="349">
        <f t="shared" si="261"/>
        <v>12.730328255333333</v>
      </c>
      <c r="O3567" s="368"/>
      <c r="P3567" s="350">
        <f t="shared" si="262"/>
        <v>203.29249028000001</v>
      </c>
      <c r="Q3567" s="368"/>
      <c r="R3567" s="351">
        <f t="shared" si="263"/>
        <v>100.8364927166667</v>
      </c>
      <c r="S3567" s="341"/>
      <c r="T3567" s="16"/>
      <c r="U3567" s="337"/>
      <c r="V3567" s="16"/>
    </row>
    <row r="3568" spans="4:22">
      <c r="D3568" s="338"/>
      <c r="E3568" s="338"/>
      <c r="F3568" s="338"/>
      <c r="G3568" s="16"/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</row>
    <row r="3569" spans="4:22">
      <c r="D3569" s="338"/>
      <c r="E3569" s="338"/>
      <c r="F3569" s="338"/>
      <c r="G3569" s="16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</row>
    <row r="3570" spans="4:22">
      <c r="D3570" s="338"/>
      <c r="E3570" s="338"/>
      <c r="F3570" s="338"/>
      <c r="G3570" s="16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</row>
    <row r="3573" spans="4:22" ht="15" thickBot="1">
      <c r="D3573" s="16"/>
      <c r="E3573" s="16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229"/>
      <c r="U3573" s="16"/>
      <c r="V3573" s="16"/>
    </row>
    <row r="3574" spans="4:22">
      <c r="D3574" s="16"/>
      <c r="E3574" s="84"/>
      <c r="F3574" s="85"/>
      <c r="G3574" s="197"/>
      <c r="H3574" s="85"/>
      <c r="I3574" s="197"/>
      <c r="J3574" s="85"/>
      <c r="K3574" s="197"/>
      <c r="L3574" s="85"/>
      <c r="M3574" s="197"/>
      <c r="N3574" s="85"/>
      <c r="O3574" s="197"/>
      <c r="P3574" s="85"/>
      <c r="Q3574" s="197"/>
      <c r="R3574" s="85"/>
      <c r="S3574" s="85"/>
      <c r="T3574" s="85"/>
      <c r="U3574" s="106"/>
      <c r="V3574" s="16"/>
    </row>
    <row r="3575" spans="4:22" ht="15" thickBot="1">
      <c r="D3575" s="16"/>
      <c r="E3575" s="86"/>
      <c r="F3575" s="1"/>
      <c r="H3575" s="1"/>
      <c r="J3575" s="1"/>
      <c r="L3575" s="1"/>
      <c r="N3575" s="1"/>
      <c r="P3575" s="1"/>
      <c r="R3575" s="1"/>
      <c r="T3575" s="1"/>
      <c r="U3575" s="107"/>
      <c r="V3575" s="16"/>
    </row>
    <row r="3576" spans="4:22" ht="35.4" thickBot="1">
      <c r="D3576" s="16"/>
      <c r="E3576" s="86"/>
      <c r="F3576" s="1"/>
      <c r="H3576" s="393" t="s">
        <v>64</v>
      </c>
      <c r="I3576" s="394"/>
      <c r="J3576" s="394"/>
      <c r="K3576" s="394"/>
      <c r="L3576" s="394"/>
      <c r="M3576" s="394"/>
      <c r="N3576" s="394"/>
      <c r="O3576" s="394"/>
      <c r="P3576" s="394"/>
      <c r="Q3576" s="394"/>
      <c r="R3576" s="394"/>
      <c r="S3576" s="394"/>
      <c r="T3576" s="395"/>
      <c r="U3576" s="107"/>
      <c r="V3576" s="16"/>
    </row>
    <row r="3577" spans="4:22">
      <c r="D3577" s="16"/>
      <c r="E3577" s="86"/>
      <c r="F3577" s="1"/>
      <c r="H3577" s="1"/>
      <c r="J3577" s="1"/>
      <c r="L3577" s="1"/>
      <c r="N3577" s="1"/>
      <c r="P3577" s="1"/>
      <c r="R3577" s="1"/>
      <c r="T3577" s="1"/>
      <c r="U3577" s="107"/>
      <c r="V3577" s="16"/>
    </row>
    <row r="3578" spans="4:22">
      <c r="D3578" s="16"/>
      <c r="E3578" s="86"/>
      <c r="F3578" s="253" t="s">
        <v>10</v>
      </c>
      <c r="G3578" s="194"/>
      <c r="H3578" s="239" t="s">
        <v>3</v>
      </c>
      <c r="I3578" s="179"/>
      <c r="J3578" s="94" t="s">
        <v>11</v>
      </c>
      <c r="K3578" s="179"/>
      <c r="L3578" s="31" t="s">
        <v>12</v>
      </c>
      <c r="M3578" s="179"/>
      <c r="N3578" s="32" t="s">
        <v>13</v>
      </c>
      <c r="O3578" s="179"/>
      <c r="P3578" s="238" t="s">
        <v>14</v>
      </c>
      <c r="Q3578" s="179"/>
      <c r="R3578" s="99" t="s">
        <v>15</v>
      </c>
      <c r="S3578" s="29"/>
      <c r="T3578" s="56" t="s">
        <v>16</v>
      </c>
      <c r="U3578" s="107"/>
      <c r="V3578" s="16"/>
    </row>
    <row r="3579" spans="4:22">
      <c r="D3579" s="16"/>
      <c r="E3579" s="86"/>
      <c r="F3579" s="252">
        <v>45733</v>
      </c>
      <c r="G3579" s="244"/>
      <c r="H3579" s="297">
        <v>9748</v>
      </c>
      <c r="I3579" s="246"/>
      <c r="J3579" s="297">
        <v>2948.5</v>
      </c>
      <c r="K3579" s="246"/>
      <c r="L3579" s="297">
        <v>2715</v>
      </c>
      <c r="M3579" s="246"/>
      <c r="N3579" s="297">
        <v>2075</v>
      </c>
      <c r="O3579" s="246"/>
      <c r="P3579" s="297">
        <v>35210</v>
      </c>
      <c r="Q3579" s="246"/>
      <c r="R3579" s="297">
        <v>16310</v>
      </c>
      <c r="S3579" s="298"/>
      <c r="T3579" s="326">
        <v>5.7419000000000002</v>
      </c>
      <c r="U3579" s="107"/>
      <c r="V3579" s="16"/>
    </row>
    <row r="3580" spans="4:22">
      <c r="D3580" s="16"/>
      <c r="E3580" s="86"/>
      <c r="F3580" s="250">
        <f>F3579+1</f>
        <v>45734</v>
      </c>
      <c r="G3580" s="244"/>
      <c r="H3580" s="297">
        <v>9834</v>
      </c>
      <c r="I3580" s="246"/>
      <c r="J3580" s="297">
        <v>2897</v>
      </c>
      <c r="K3580" s="246"/>
      <c r="L3580" s="297">
        <v>2681</v>
      </c>
      <c r="M3580" s="246"/>
      <c r="N3580" s="297">
        <v>2074.5</v>
      </c>
      <c r="O3580" s="246"/>
      <c r="P3580" s="297">
        <v>35310</v>
      </c>
      <c r="Q3580" s="246"/>
      <c r="R3580" s="297">
        <v>16060</v>
      </c>
      <c r="S3580" s="246"/>
      <c r="T3580" s="325">
        <v>5.7081999999999997</v>
      </c>
      <c r="U3580" s="107"/>
      <c r="V3580" s="16"/>
    </row>
    <row r="3581" spans="4:22">
      <c r="D3581" s="16"/>
      <c r="E3581" s="86"/>
      <c r="F3581" s="250">
        <f>F3580+1</f>
        <v>45735</v>
      </c>
      <c r="G3581" s="244"/>
      <c r="H3581" s="248">
        <v>9914</v>
      </c>
      <c r="I3581" s="246"/>
      <c r="J3581" s="248">
        <v>2915.5</v>
      </c>
      <c r="K3581" s="246"/>
      <c r="L3581" s="248">
        <v>2687</v>
      </c>
      <c r="M3581" s="246"/>
      <c r="N3581" s="248">
        <v>2081</v>
      </c>
      <c r="O3581" s="246"/>
      <c r="P3581" s="248">
        <v>35100</v>
      </c>
      <c r="Q3581" s="246"/>
      <c r="R3581" s="248">
        <v>16350</v>
      </c>
      <c r="S3581" s="246"/>
      <c r="T3581" s="325">
        <v>5.6852</v>
      </c>
      <c r="U3581" s="107"/>
      <c r="V3581" s="16"/>
    </row>
    <row r="3582" spans="4:22">
      <c r="D3582" s="16"/>
      <c r="E3582" s="86"/>
      <c r="F3582" s="250">
        <f>F3581+1</f>
        <v>45736</v>
      </c>
      <c r="G3582" s="195"/>
      <c r="H3582" s="248">
        <v>9911.5</v>
      </c>
      <c r="I3582" s="246"/>
      <c r="J3582" s="248">
        <v>2899</v>
      </c>
      <c r="K3582" s="246"/>
      <c r="L3582" s="248">
        <v>2685.5</v>
      </c>
      <c r="M3582" s="246"/>
      <c r="N3582" s="248">
        <v>2040.5</v>
      </c>
      <c r="O3582" s="246"/>
      <c r="P3582" s="248">
        <v>35200</v>
      </c>
      <c r="Q3582" s="246"/>
      <c r="R3582" s="248">
        <v>16010</v>
      </c>
      <c r="S3582" s="246"/>
      <c r="T3582" s="325">
        <v>5.6657000000000002</v>
      </c>
      <c r="U3582" s="107"/>
      <c r="V3582" s="16"/>
    </row>
    <row r="3583" spans="4:22">
      <c r="D3583" s="16"/>
      <c r="E3583" s="86"/>
      <c r="F3583" s="251">
        <f>F3582+1</f>
        <v>45737</v>
      </c>
      <c r="G3583" s="195"/>
      <c r="H3583" s="297">
        <v>9829</v>
      </c>
      <c r="I3583" s="246"/>
      <c r="J3583" s="297">
        <v>2906.5</v>
      </c>
      <c r="K3583" s="246"/>
      <c r="L3583" s="297">
        <v>2652</v>
      </c>
      <c r="M3583" s="246"/>
      <c r="N3583" s="297">
        <v>2020</v>
      </c>
      <c r="O3583" s="246"/>
      <c r="P3583" s="297">
        <v>34785</v>
      </c>
      <c r="Q3583" s="246"/>
      <c r="R3583" s="297">
        <v>15915</v>
      </c>
      <c r="S3583" s="298"/>
      <c r="T3583" s="325">
        <v>5.6627999999999998</v>
      </c>
      <c r="U3583" s="107"/>
      <c r="V3583" s="16"/>
    </row>
    <row r="3584" spans="4:22">
      <c r="D3584" s="16"/>
      <c r="E3584" s="86"/>
      <c r="F3584" s="1"/>
      <c r="H3584" s="353"/>
      <c r="J3584" s="353"/>
      <c r="L3584" s="353"/>
      <c r="N3584" s="353"/>
      <c r="P3584" s="353"/>
      <c r="R3584" s="353"/>
      <c r="S3584" s="268"/>
      <c r="T3584" s="362"/>
      <c r="U3584" s="107"/>
      <c r="V3584" s="16"/>
    </row>
    <row r="3585" spans="4:22">
      <c r="D3585" s="16"/>
      <c r="E3585" s="86"/>
      <c r="F3585" s="236" t="s">
        <v>17</v>
      </c>
      <c r="G3585" s="263"/>
      <c r="H3585" s="331">
        <f>AVERAGE(H3579:H3583)</f>
        <v>9847.2999999999993</v>
      </c>
      <c r="I3585" s="332"/>
      <c r="J3585" s="331">
        <f>AVERAGE(J3579:J3583)</f>
        <v>2913.3</v>
      </c>
      <c r="K3585" s="332"/>
      <c r="L3585" s="331">
        <f>AVERAGE(L3579:L3583)</f>
        <v>2684.1</v>
      </c>
      <c r="M3585" s="332"/>
      <c r="N3585" s="331">
        <f>AVERAGE(N3579:N3583)</f>
        <v>2058.1999999999998</v>
      </c>
      <c r="O3585" s="332"/>
      <c r="P3585" s="331">
        <f>AVERAGE(P3579:P3583)</f>
        <v>35121</v>
      </c>
      <c r="Q3585" s="332"/>
      <c r="R3585" s="331">
        <f>AVERAGE(R3579:R3583)</f>
        <v>16129</v>
      </c>
      <c r="S3585" s="333"/>
      <c r="T3585" s="334">
        <f>AVERAGE(T3579:T3583)</f>
        <v>5.6927600000000007</v>
      </c>
      <c r="U3585" s="107"/>
      <c r="V3585" s="16"/>
    </row>
    <row r="3586" spans="4:22">
      <c r="D3586" s="16"/>
      <c r="E3586" s="86"/>
      <c r="F3586" s="21"/>
      <c r="G3586" s="194"/>
      <c r="H3586" s="354"/>
      <c r="I3586" s="214"/>
      <c r="J3586" s="354"/>
      <c r="K3586" s="214"/>
      <c r="L3586" s="354"/>
      <c r="M3586" s="214"/>
      <c r="N3586" s="354"/>
      <c r="O3586" s="214"/>
      <c r="P3586" s="354"/>
      <c r="Q3586" s="214"/>
      <c r="R3586" s="354"/>
      <c r="S3586" s="269"/>
      <c r="T3586" s="355"/>
      <c r="U3586" s="107"/>
      <c r="V3586" s="16"/>
    </row>
    <row r="3587" spans="4:22" ht="15.6">
      <c r="D3587" s="16"/>
      <c r="E3587" s="86"/>
      <c r="F3587" s="237" t="s">
        <v>18</v>
      </c>
      <c r="G3587" s="202"/>
      <c r="H3587" s="235">
        <f>H3585*T3585*0.001</f>
        <v>56.05831554800001</v>
      </c>
      <c r="I3587" s="216"/>
      <c r="J3587" s="235">
        <f>J3585*T3585*0.001</f>
        <v>16.584717708000003</v>
      </c>
      <c r="K3587" s="216"/>
      <c r="L3587" s="235">
        <f>L3585*T3585*0.001</f>
        <v>15.279937116000001</v>
      </c>
      <c r="M3587" s="216"/>
      <c r="N3587" s="235">
        <f>N3585*T3585*0.001</f>
        <v>11.716838632000002</v>
      </c>
      <c r="O3587" s="216"/>
      <c r="P3587" s="235">
        <f>P3585*T3585*0.001</f>
        <v>199.93542396000001</v>
      </c>
      <c r="Q3587" s="216"/>
      <c r="R3587" s="235">
        <f>R3585*T3585*0.001</f>
        <v>91.818526040000009</v>
      </c>
      <c r="S3587" s="269"/>
      <c r="T3587" s="363"/>
      <c r="U3587" s="107"/>
      <c r="V3587" s="16"/>
    </row>
    <row r="3588" spans="4:22">
      <c r="D3588" s="16"/>
      <c r="E3588" s="86"/>
      <c r="F3588" s="21"/>
      <c r="G3588" s="312"/>
      <c r="H3588" s="355"/>
      <c r="I3588" s="264"/>
      <c r="J3588" s="355"/>
      <c r="K3588" s="264"/>
      <c r="L3588" s="355"/>
      <c r="M3588" s="264"/>
      <c r="N3588" s="355"/>
      <c r="O3588" s="264"/>
      <c r="P3588" s="355"/>
      <c r="Q3588" s="264"/>
      <c r="R3588" s="355"/>
      <c r="S3588" s="269"/>
      <c r="T3588" s="364"/>
      <c r="U3588" s="107"/>
      <c r="V3588" s="16"/>
    </row>
    <row r="3589" spans="4:22">
      <c r="D3589" s="16"/>
      <c r="E3589" s="86"/>
      <c r="F3589" s="256" t="s">
        <v>19</v>
      </c>
      <c r="G3589" s="311"/>
      <c r="H3589" s="257">
        <f>H3523</f>
        <v>56.217180429999992</v>
      </c>
      <c r="I3589" s="265"/>
      <c r="J3589" s="257">
        <f>J3523</f>
        <v>16.852668519999998</v>
      </c>
      <c r="K3589" s="265"/>
      <c r="L3589" s="257">
        <f>L3523</f>
        <v>15.77832542</v>
      </c>
      <c r="M3589" s="265"/>
      <c r="N3589" s="257">
        <f>N3523</f>
        <v>11.89326848</v>
      </c>
      <c r="O3589" s="265"/>
      <c r="P3589" s="257">
        <f>P3523</f>
        <v>194.99036901999997</v>
      </c>
      <c r="Q3589" s="265"/>
      <c r="R3589" s="257">
        <f>R3523</f>
        <v>95.070653459999988</v>
      </c>
      <c r="S3589" s="361">
        <f>U3550</f>
        <v>0</v>
      </c>
      <c r="T3589" s="258">
        <f>T3521</f>
        <v>5.8072599999999994</v>
      </c>
      <c r="U3589" s="107"/>
      <c r="V3589" s="16"/>
    </row>
    <row r="3590" spans="4:22" ht="15" thickBot="1">
      <c r="D3590" s="16"/>
      <c r="E3590" s="86"/>
      <c r="F3590" s="21"/>
      <c r="G3590" s="194"/>
      <c r="H3590" s="355"/>
      <c r="I3590" s="264"/>
      <c r="J3590" s="355"/>
      <c r="K3590" s="264"/>
      <c r="L3590" s="355"/>
      <c r="M3590" s="264"/>
      <c r="N3590" s="355"/>
      <c r="O3590" s="264"/>
      <c r="P3590" s="355"/>
      <c r="Q3590" s="264"/>
      <c r="R3590" s="355"/>
      <c r="S3590" s="270"/>
      <c r="T3590" s="355"/>
      <c r="U3590" s="107"/>
      <c r="V3590" s="16"/>
    </row>
    <row r="3591" spans="4:22" ht="15" thickBot="1">
      <c r="D3591" s="16"/>
      <c r="E3591" s="86"/>
      <c r="F3591" s="259" t="s">
        <v>44</v>
      </c>
      <c r="G3591" s="194"/>
      <c r="H3591" s="356">
        <f>(H3523-H3525)/H3525</f>
        <v>1.84600209499543E-2</v>
      </c>
      <c r="I3591" s="321"/>
      <c r="J3591" s="356">
        <f>(J3523-J3525)/J3525</f>
        <v>2.5918785982411107E-2</v>
      </c>
      <c r="K3591" s="321"/>
      <c r="L3591" s="356">
        <f>(L3523-L3525)/L3525</f>
        <v>2.2348892776241903E-2</v>
      </c>
      <c r="M3591" s="321"/>
      <c r="N3591" s="356">
        <f>(N3523-N3525)/N3525</f>
        <v>2.7671483845601998E-2</v>
      </c>
      <c r="O3591" s="321"/>
      <c r="P3591" s="356">
        <f>(P3523-P3525)/P3525</f>
        <v>5.5077861590352731E-2</v>
      </c>
      <c r="Q3591" s="321"/>
      <c r="R3591" s="356">
        <f>(R3523-R3525)/R3525</f>
        <v>3.7101906150638443E-2</v>
      </c>
      <c r="S3591" s="322"/>
      <c r="T3591" s="356">
        <f>(T3521-T3525)/T3525</f>
        <v>1.8793382061175258E-3</v>
      </c>
      <c r="U3591" s="107"/>
      <c r="V3591" s="16"/>
    </row>
    <row r="3592" spans="4:22" ht="15" thickBot="1">
      <c r="D3592" s="16"/>
      <c r="E3592" s="86"/>
      <c r="F3592" s="29"/>
      <c r="G3592" s="179"/>
      <c r="H3592" s="357"/>
      <c r="I3592" s="217"/>
      <c r="J3592" s="357"/>
      <c r="K3592" s="217"/>
      <c r="L3592" s="357"/>
      <c r="M3592" s="217"/>
      <c r="N3592" s="357"/>
      <c r="O3592" s="217"/>
      <c r="P3592" s="357"/>
      <c r="Q3592" s="217"/>
      <c r="R3592" s="357"/>
      <c r="S3592" s="271"/>
      <c r="T3592" s="357"/>
      <c r="U3592" s="107"/>
      <c r="V3592" s="16"/>
    </row>
    <row r="3593" spans="4:22" ht="15" thickBot="1">
      <c r="D3593" s="16"/>
      <c r="E3593" s="86"/>
      <c r="F3593" s="176" t="s">
        <v>26</v>
      </c>
      <c r="G3593" s="179"/>
      <c r="H3593" s="358">
        <f>(H3587-H3589)/H3589</f>
        <v>-2.8259133735423782E-3</v>
      </c>
      <c r="I3593" s="188"/>
      <c r="J3593" s="358">
        <f>(J3587-J3589)/J3589</f>
        <v>-1.5899607334114656E-2</v>
      </c>
      <c r="K3593" s="188"/>
      <c r="L3593" s="358">
        <f>(L3587-L3589)/L3589</f>
        <v>-3.1586894726373237E-2</v>
      </c>
      <c r="M3593" s="188"/>
      <c r="N3593" s="358">
        <f>(N3587-N3589)/N3589</f>
        <v>-1.4834429097155802E-2</v>
      </c>
      <c r="O3593" s="188"/>
      <c r="P3593" s="358">
        <f>(P3587-P3589)/P3589</f>
        <v>2.536050864898268E-2</v>
      </c>
      <c r="Q3593" s="188"/>
      <c r="R3593" s="358">
        <f>(R3587-R3589)/R3589</f>
        <v>-3.4207479402340271E-2</v>
      </c>
      <c r="S3593" s="272"/>
      <c r="T3593" s="358">
        <f>(T3585-T3589)/T3589</f>
        <v>-1.9716699441733061E-2</v>
      </c>
      <c r="U3593" s="107"/>
      <c r="V3593" s="16"/>
    </row>
    <row r="3594" spans="4:22" ht="15" thickBot="1">
      <c r="D3594" s="16"/>
      <c r="E3594" s="86"/>
      <c r="F3594" s="1"/>
      <c r="H3594" s="359"/>
      <c r="I3594" s="215"/>
      <c r="J3594" s="359"/>
      <c r="K3594" s="215"/>
      <c r="L3594" s="359"/>
      <c r="M3594" s="215"/>
      <c r="N3594" s="359"/>
      <c r="O3594" s="215"/>
      <c r="P3594" s="359"/>
      <c r="Q3594" s="215"/>
      <c r="R3594" s="359"/>
      <c r="S3594" s="271"/>
      <c r="T3594" s="359"/>
      <c r="U3594" s="107"/>
      <c r="V3594" s="16"/>
    </row>
    <row r="3595" spans="4:22" ht="21.6" thickBot="1">
      <c r="D3595" s="230"/>
      <c r="E3595" s="183"/>
      <c r="F3595" s="184" t="s">
        <v>40</v>
      </c>
      <c r="G3595" s="182"/>
      <c r="H3595" s="360">
        <f>H3587-H3589</f>
        <v>-0.15886488199998183</v>
      </c>
      <c r="I3595" s="306"/>
      <c r="J3595" s="360">
        <f>J3587-J3589</f>
        <v>-0.26795081199999515</v>
      </c>
      <c r="K3595" s="306"/>
      <c r="L3595" s="360">
        <f>L3587-L3589</f>
        <v>-0.49838830399999878</v>
      </c>
      <c r="M3595" s="306"/>
      <c r="N3595" s="360">
        <f>N3587-N3589</f>
        <v>-0.17642984799999795</v>
      </c>
      <c r="O3595" s="306"/>
      <c r="P3595" s="360">
        <f>P3587-P3589</f>
        <v>4.9450549400000341</v>
      </c>
      <c r="Q3595" s="306"/>
      <c r="R3595" s="360">
        <f>R3587-R3589</f>
        <v>-3.2521274199999795</v>
      </c>
      <c r="S3595" s="307"/>
      <c r="T3595" s="360">
        <f>T3585-T3589</f>
        <v>-0.11449999999999871</v>
      </c>
      <c r="U3595" s="186"/>
      <c r="V3595" s="230"/>
    </row>
    <row r="3596" spans="4:22">
      <c r="D3596" s="16"/>
      <c r="E3596" s="86"/>
      <c r="F3596" s="179"/>
      <c r="H3596" s="180"/>
      <c r="I3596" s="180"/>
      <c r="J3596" s="180"/>
      <c r="K3596" s="180"/>
      <c r="L3596" s="180"/>
      <c r="M3596" s="180"/>
      <c r="N3596" s="180"/>
      <c r="O3596" s="180"/>
      <c r="P3596" s="180"/>
      <c r="Q3596" s="180"/>
      <c r="R3596" s="180"/>
      <c r="S3596" s="274"/>
      <c r="T3596" s="180"/>
      <c r="U3596" s="107"/>
      <c r="V3596" s="16"/>
    </row>
    <row r="3597" spans="4:22">
      <c r="D3597" s="16"/>
      <c r="E3597" s="86"/>
      <c r="F3597" s="29"/>
      <c r="H3597" s="323"/>
      <c r="I3597" s="180"/>
      <c r="J3597" s="159"/>
      <c r="K3597" s="180"/>
      <c r="L3597" s="159"/>
      <c r="M3597" s="180"/>
      <c r="N3597" s="159"/>
      <c r="O3597" s="180">
        <f>L3597+N3597</f>
        <v>0</v>
      </c>
      <c r="P3597" s="159"/>
      <c r="Q3597" s="180"/>
      <c r="R3597" s="159"/>
      <c r="S3597" s="159"/>
      <c r="T3597" s="159"/>
      <c r="U3597" s="107"/>
      <c r="V3597" s="16"/>
    </row>
    <row r="3598" spans="4:22" ht="18">
      <c r="D3598" s="16"/>
      <c r="E3598" s="134"/>
      <c r="F3598" s="403" t="s">
        <v>36</v>
      </c>
      <c r="G3598" s="404"/>
      <c r="H3598" s="405">
        <f>AVERAGE(H3579:H3583,H3515:H3519,H3451:H3455)</f>
        <v>9683.5666666666675</v>
      </c>
      <c r="I3598" s="406"/>
      <c r="J3598" s="405">
        <f>AVERAGE(J3579:J3583,J3515:J3519,J3451:J3455)</f>
        <v>2883.1</v>
      </c>
      <c r="K3598" s="406"/>
      <c r="L3598" s="405">
        <f>AVERAGE(L3579:L3583,L3515:L3519,L3451:L3455)</f>
        <v>2687.9</v>
      </c>
      <c r="M3598" s="406" t="e">
        <f>AVERAGE(O3543:O3547,M3579:M3583)</f>
        <v>#DIV/0!</v>
      </c>
      <c r="N3598" s="405">
        <f>AVERAGE(N3579:N3583,N3515:N3519,N3451:N3455)</f>
        <v>2034.2666666666667</v>
      </c>
      <c r="O3598" s="406" t="e">
        <f>AVERAGE(O3516:O3519,O3579:O3584)</f>
        <v>#DIV/0!</v>
      </c>
      <c r="P3598" s="405">
        <f>AVERAGE(P3579:P3583,P3515:P3519,P3451:P3455)</f>
        <v>33527.333333333336</v>
      </c>
      <c r="Q3598" s="406" t="e">
        <f>AVERAGE(S3543:S3547,Q3579:Q3583)</f>
        <v>#DIV/0!</v>
      </c>
      <c r="R3598" s="405">
        <f>AVERAGE(R3579:R3583,R3515:R3519,R3451:R3455)</f>
        <v>16105</v>
      </c>
      <c r="S3598" s="407" t="e">
        <f>AVERAGE(U3543:U3547,S3579:S3583)</f>
        <v>#DIV/0!</v>
      </c>
      <c r="T3598" s="409">
        <f>AVERAGE(T3579:T3583,T3515:T3519,T3451:T3455)</f>
        <v>5.7607076923076921</v>
      </c>
      <c r="U3598" s="135"/>
      <c r="V3598" s="16"/>
    </row>
    <row r="3599" spans="4:22">
      <c r="D3599" s="16"/>
      <c r="E3599" s="1"/>
      <c r="F3599" s="1"/>
      <c r="H3599" s="329"/>
      <c r="I3599" s="139"/>
      <c r="J3599" s="329"/>
      <c r="K3599" s="139"/>
      <c r="L3599" s="329"/>
      <c r="M3599" s="139"/>
      <c r="N3599" s="329"/>
      <c r="O3599" s="139"/>
      <c r="P3599" s="329"/>
      <c r="Q3599" s="139"/>
      <c r="R3599" s="329"/>
      <c r="S3599" s="329"/>
      <c r="T3599" s="329"/>
      <c r="U3599" s="1"/>
      <c r="V3599" s="16"/>
    </row>
    <row r="3600" spans="4:22" ht="15" thickBot="1">
      <c r="D3600" s="16"/>
      <c r="T3600" s="174"/>
      <c r="V3600" s="16"/>
    </row>
    <row r="3601" spans="4:22" ht="15" thickBot="1">
      <c r="D3601" s="16"/>
      <c r="F3601" s="280" t="s">
        <v>42</v>
      </c>
      <c r="G3601" s="281"/>
      <c r="H3601" s="281" t="s">
        <v>3</v>
      </c>
      <c r="I3601" s="281"/>
      <c r="J3601" s="281" t="s">
        <v>11</v>
      </c>
      <c r="K3601" s="281"/>
      <c r="L3601" s="281" t="s">
        <v>12</v>
      </c>
      <c r="M3601" s="281"/>
      <c r="N3601" s="281" t="s">
        <v>13</v>
      </c>
      <c r="O3601" s="281"/>
      <c r="P3601" s="281" t="s">
        <v>14</v>
      </c>
      <c r="Q3601" s="281"/>
      <c r="R3601" s="281" t="s">
        <v>15</v>
      </c>
      <c r="S3601" s="281"/>
      <c r="T3601" s="282" t="s">
        <v>16</v>
      </c>
      <c r="V3601" s="16"/>
    </row>
    <row r="3602" spans="4:22">
      <c r="D3602" s="16"/>
      <c r="E3602" s="1"/>
      <c r="F3602" s="283" t="s">
        <v>19</v>
      </c>
      <c r="G3602" s="284"/>
      <c r="H3602" s="410">
        <f>H3589</f>
        <v>56.217180429999992</v>
      </c>
      <c r="I3602" s="410">
        <f t="shared" ref="I3602:T3602" si="264">I3589</f>
        <v>0</v>
      </c>
      <c r="J3602" s="410">
        <f t="shared" si="264"/>
        <v>16.852668519999998</v>
      </c>
      <c r="K3602" s="410">
        <f t="shared" si="264"/>
        <v>0</v>
      </c>
      <c r="L3602" s="410">
        <f t="shared" si="264"/>
        <v>15.77832542</v>
      </c>
      <c r="M3602" s="410">
        <f t="shared" si="264"/>
        <v>0</v>
      </c>
      <c r="N3602" s="410">
        <f t="shared" si="264"/>
        <v>11.89326848</v>
      </c>
      <c r="O3602" s="410">
        <f t="shared" si="264"/>
        <v>0</v>
      </c>
      <c r="P3602" s="410">
        <f t="shared" si="264"/>
        <v>194.99036901999997</v>
      </c>
      <c r="Q3602" s="410">
        <f t="shared" si="264"/>
        <v>0</v>
      </c>
      <c r="R3602" s="410">
        <f t="shared" si="264"/>
        <v>95.070653459999988</v>
      </c>
      <c r="S3602" s="410">
        <f t="shared" si="264"/>
        <v>0</v>
      </c>
      <c r="T3602" s="410">
        <f t="shared" si="264"/>
        <v>5.8072599999999994</v>
      </c>
      <c r="U3602" s="1"/>
      <c r="V3602" s="16"/>
    </row>
    <row r="3603" spans="4:22" ht="15.6">
      <c r="D3603" s="16"/>
      <c r="E3603" s="1"/>
      <c r="F3603" s="288" t="s">
        <v>41</v>
      </c>
      <c r="G3603" s="289"/>
      <c r="H3603" s="411">
        <f>H3587</f>
        <v>56.05831554800001</v>
      </c>
      <c r="I3603" s="411">
        <f t="shared" ref="I3603:S3603" si="265">I3587</f>
        <v>0</v>
      </c>
      <c r="J3603" s="411">
        <f t="shared" si="265"/>
        <v>16.584717708000003</v>
      </c>
      <c r="K3603" s="411">
        <f t="shared" si="265"/>
        <v>0</v>
      </c>
      <c r="L3603" s="411">
        <f t="shared" si="265"/>
        <v>15.279937116000001</v>
      </c>
      <c r="M3603" s="411">
        <f t="shared" si="265"/>
        <v>0</v>
      </c>
      <c r="N3603" s="411">
        <f t="shared" si="265"/>
        <v>11.716838632000002</v>
      </c>
      <c r="O3603" s="411">
        <f t="shared" si="265"/>
        <v>0</v>
      </c>
      <c r="P3603" s="411">
        <f t="shared" si="265"/>
        <v>199.93542396000001</v>
      </c>
      <c r="Q3603" s="411">
        <f t="shared" si="265"/>
        <v>0</v>
      </c>
      <c r="R3603" s="411">
        <f t="shared" si="265"/>
        <v>91.818526040000009</v>
      </c>
      <c r="S3603" s="411">
        <f t="shared" si="265"/>
        <v>0</v>
      </c>
      <c r="T3603" s="411">
        <f>T3585</f>
        <v>5.6927600000000007</v>
      </c>
      <c r="U3603" s="1"/>
      <c r="V3603" s="16"/>
    </row>
    <row r="3604" spans="4:22" ht="21">
      <c r="D3604" s="16"/>
      <c r="F3604" s="201" t="s">
        <v>45</v>
      </c>
      <c r="G3604" s="201"/>
      <c r="H3604" s="412">
        <f>H3603-H3602</f>
        <v>-0.15886488199998183</v>
      </c>
      <c r="I3604" s="412"/>
      <c r="J3604" s="412">
        <f>J3603-J3602</f>
        <v>-0.26795081199999515</v>
      </c>
      <c r="K3604" s="412"/>
      <c r="L3604" s="412">
        <f>L3603-L3602</f>
        <v>-0.49838830399999878</v>
      </c>
      <c r="M3604" s="412"/>
      <c r="N3604" s="412">
        <f>N3603-N3602</f>
        <v>-0.17642984799999795</v>
      </c>
      <c r="O3604" s="412"/>
      <c r="P3604" s="412">
        <f>P3603-P3602</f>
        <v>4.9450549400000341</v>
      </c>
      <c r="Q3604" s="412"/>
      <c r="R3604" s="412">
        <f>R3603-R3602</f>
        <v>-3.2521274199999795</v>
      </c>
      <c r="S3604" s="412"/>
      <c r="T3604" s="412">
        <f>T3603-T3602</f>
        <v>-0.11449999999999871</v>
      </c>
      <c r="V3604" s="16"/>
    </row>
    <row r="3605" spans="4:22" ht="21">
      <c r="D3605" s="16"/>
      <c r="F3605" s="201"/>
      <c r="G3605" s="201"/>
      <c r="H3605" s="187"/>
      <c r="I3605" s="187"/>
      <c r="J3605" s="187"/>
      <c r="K3605" s="187"/>
      <c r="L3605" s="187"/>
      <c r="M3605" s="187"/>
      <c r="N3605" s="187"/>
      <c r="O3605" s="187"/>
      <c r="P3605" s="187"/>
      <c r="Q3605" s="187"/>
      <c r="R3605" s="187"/>
      <c r="S3605" s="187"/>
      <c r="T3605" s="187"/>
      <c r="V3605" s="16"/>
    </row>
    <row r="3606" spans="4:22">
      <c r="D3606" s="16"/>
      <c r="E3606" s="16"/>
      <c r="F3606" s="231"/>
      <c r="G3606" s="231"/>
      <c r="H3606" s="231"/>
      <c r="I3606" s="231"/>
      <c r="J3606" s="231"/>
      <c r="K3606" s="231"/>
      <c r="L3606" s="231"/>
      <c r="M3606" s="231"/>
      <c r="N3606" s="231"/>
      <c r="O3606" s="231"/>
      <c r="P3606" s="231"/>
      <c r="Q3606" s="231"/>
      <c r="R3606" s="231"/>
      <c r="S3606" s="231"/>
      <c r="T3606" s="232"/>
      <c r="U3606" s="16"/>
      <c r="V3606" s="16"/>
    </row>
    <row r="3607" spans="4:22">
      <c r="D3607" s="335"/>
      <c r="E3607" s="335"/>
      <c r="F3607" s="339"/>
      <c r="G3607" s="339"/>
      <c r="H3607" s="339"/>
      <c r="I3607" s="339"/>
      <c r="J3607" s="339"/>
      <c r="K3607" s="339"/>
      <c r="L3607" s="339"/>
      <c r="M3607" s="339"/>
      <c r="N3607" s="339"/>
      <c r="O3607" s="339"/>
      <c r="P3607" s="339"/>
      <c r="Q3607" s="339"/>
      <c r="R3607" s="339"/>
      <c r="S3607" s="339"/>
      <c r="T3607" s="340"/>
      <c r="U3607" s="335"/>
      <c r="V3607" s="335"/>
    </row>
    <row r="3608" spans="4:22">
      <c r="D3608" s="335"/>
      <c r="E3608" s="335"/>
      <c r="F3608" s="335"/>
      <c r="G3608" s="512" t="s">
        <v>48</v>
      </c>
      <c r="H3608" s="512"/>
      <c r="I3608" s="512"/>
      <c r="J3608" s="512"/>
      <c r="K3608" s="512"/>
      <c r="L3608" s="512"/>
      <c r="M3608" s="512"/>
      <c r="N3608" s="512"/>
      <c r="O3608" s="512"/>
      <c r="P3608" s="512"/>
      <c r="Q3608" s="512"/>
      <c r="R3608" s="512"/>
      <c r="S3608" s="335"/>
      <c r="T3608" s="335"/>
      <c r="U3608" s="335"/>
      <c r="V3608" s="335"/>
    </row>
    <row r="3609" spans="4:22">
      <c r="D3609" s="335"/>
      <c r="E3609" s="335"/>
      <c r="F3609" s="335"/>
      <c r="G3609" s="512"/>
      <c r="H3609" s="512"/>
      <c r="I3609" s="512"/>
      <c r="J3609" s="512"/>
      <c r="K3609" s="512"/>
      <c r="L3609" s="512"/>
      <c r="M3609" s="512"/>
      <c r="N3609" s="512"/>
      <c r="O3609" s="512"/>
      <c r="P3609" s="512"/>
      <c r="Q3609" s="512"/>
      <c r="R3609" s="512"/>
      <c r="S3609" s="335"/>
      <c r="T3609" s="335"/>
      <c r="U3609" s="335"/>
      <c r="V3609" s="335"/>
    </row>
    <row r="3610" spans="4:22" ht="23.4">
      <c r="D3610" s="338"/>
      <c r="E3610" s="338"/>
      <c r="F3610" s="338"/>
      <c r="G3610" s="343" t="s">
        <v>46</v>
      </c>
      <c r="H3610" s="375" t="s">
        <v>3</v>
      </c>
      <c r="I3610" s="376"/>
      <c r="J3610" s="377" t="s">
        <v>11</v>
      </c>
      <c r="K3610" s="376"/>
      <c r="L3610" s="378" t="s">
        <v>12</v>
      </c>
      <c r="M3610" s="376"/>
      <c r="N3610" s="379" t="s">
        <v>13</v>
      </c>
      <c r="O3610" s="376"/>
      <c r="P3610" s="374" t="s">
        <v>14</v>
      </c>
      <c r="Q3610" s="376"/>
      <c r="R3610" s="380" t="s">
        <v>15</v>
      </c>
      <c r="S3610" s="367"/>
      <c r="T3610" s="16"/>
      <c r="U3610" s="336"/>
      <c r="V3610" s="16"/>
    </row>
    <row r="3611" spans="4:22" ht="21">
      <c r="D3611" s="338"/>
      <c r="E3611" s="338"/>
      <c r="F3611" s="338"/>
      <c r="G3611" s="344">
        <v>0.9</v>
      </c>
      <c r="H3611" s="347">
        <f>$H$3589*G3611</f>
        <v>50.595462386999991</v>
      </c>
      <c r="I3611" s="368"/>
      <c r="J3611" s="348">
        <f>$J$3589*G3611</f>
        <v>15.167401667999998</v>
      </c>
      <c r="K3611" s="368"/>
      <c r="L3611" s="352">
        <f>$L$3589*G3611</f>
        <v>14.200492878</v>
      </c>
      <c r="M3611" s="368"/>
      <c r="N3611" s="349">
        <f>$N$3589*G3611</f>
        <v>10.703941631999999</v>
      </c>
      <c r="O3611" s="368"/>
      <c r="P3611" s="350">
        <f>$P$3589*G3611</f>
        <v>175.49133211799997</v>
      </c>
      <c r="Q3611" s="368"/>
      <c r="R3611" s="351">
        <f>$R$3589*G3611</f>
        <v>85.563588113999998</v>
      </c>
      <c r="S3611" s="341"/>
      <c r="T3611" s="16"/>
      <c r="U3611" s="337"/>
      <c r="V3611" s="16"/>
    </row>
    <row r="3612" spans="4:22" ht="21">
      <c r="D3612" s="338"/>
      <c r="E3612" s="338"/>
      <c r="F3612" s="338"/>
      <c r="G3612" s="344">
        <v>0.91</v>
      </c>
      <c r="H3612" s="347">
        <f t="shared" ref="H3612:H3631" si="266">$H$3589*G3612</f>
        <v>51.157634191299998</v>
      </c>
      <c r="I3612" s="368"/>
      <c r="J3612" s="348">
        <f t="shared" ref="J3612:J3631" si="267">$J$3589*G3612</f>
        <v>15.335928353199998</v>
      </c>
      <c r="K3612" s="368"/>
      <c r="L3612" s="352">
        <f t="shared" ref="L3612:L3631" si="268">$L$3589*G3612</f>
        <v>14.3582761322</v>
      </c>
      <c r="M3612" s="368"/>
      <c r="N3612" s="349">
        <f t="shared" ref="N3612:N3631" si="269">$N$3589*G3612</f>
        <v>10.8228743168</v>
      </c>
      <c r="O3612" s="368"/>
      <c r="P3612" s="350">
        <f t="shared" ref="P3612:P3631" si="270">$P$3589*G3612</f>
        <v>177.44123580819999</v>
      </c>
      <c r="Q3612" s="368"/>
      <c r="R3612" s="351">
        <f t="shared" ref="R3612:R3631" si="271">$R$3589*G3612</f>
        <v>86.514294648599986</v>
      </c>
      <c r="S3612" s="341"/>
      <c r="T3612" s="16"/>
      <c r="U3612" s="337"/>
      <c r="V3612" s="16"/>
    </row>
    <row r="3613" spans="4:22" ht="21">
      <c r="D3613" s="338"/>
      <c r="E3613" s="338"/>
      <c r="F3613" s="338"/>
      <c r="G3613" s="344">
        <v>0.92</v>
      </c>
      <c r="H3613" s="347">
        <f t="shared" si="266"/>
        <v>51.719805995599998</v>
      </c>
      <c r="I3613" s="368"/>
      <c r="J3613" s="348">
        <f t="shared" si="267"/>
        <v>15.5044550384</v>
      </c>
      <c r="K3613" s="368"/>
      <c r="L3613" s="352">
        <f t="shared" si="268"/>
        <v>14.5160593864</v>
      </c>
      <c r="M3613" s="368"/>
      <c r="N3613" s="349">
        <f t="shared" si="269"/>
        <v>10.941807001600001</v>
      </c>
      <c r="O3613" s="368"/>
      <c r="P3613" s="350">
        <f t="shared" si="270"/>
        <v>179.39113949839998</v>
      </c>
      <c r="Q3613" s="368"/>
      <c r="R3613" s="351">
        <f t="shared" si="271"/>
        <v>87.465001183199988</v>
      </c>
      <c r="S3613" s="341"/>
      <c r="T3613" s="16"/>
      <c r="U3613" s="337"/>
      <c r="V3613" s="16"/>
    </row>
    <row r="3614" spans="4:22" ht="21">
      <c r="D3614" s="338"/>
      <c r="E3614" s="338"/>
      <c r="F3614" s="338"/>
      <c r="G3614" s="344">
        <v>0.93</v>
      </c>
      <c r="H3614" s="347">
        <f t="shared" si="266"/>
        <v>52.281977799899998</v>
      </c>
      <c r="I3614" s="368"/>
      <c r="J3614" s="348">
        <f t="shared" si="267"/>
        <v>15.6729817236</v>
      </c>
      <c r="K3614" s="368"/>
      <c r="L3614" s="352">
        <f t="shared" si="268"/>
        <v>14.6738426406</v>
      </c>
      <c r="M3614" s="368"/>
      <c r="N3614" s="349">
        <f t="shared" si="269"/>
        <v>11.0607396864</v>
      </c>
      <c r="O3614" s="368"/>
      <c r="P3614" s="350">
        <f t="shared" si="270"/>
        <v>181.3410431886</v>
      </c>
      <c r="Q3614" s="368"/>
      <c r="R3614" s="351">
        <f t="shared" si="271"/>
        <v>88.415707717799989</v>
      </c>
      <c r="S3614" s="341"/>
      <c r="T3614" s="16"/>
      <c r="U3614" s="337"/>
      <c r="V3614" s="16"/>
    </row>
    <row r="3615" spans="4:22" ht="21">
      <c r="D3615" s="338"/>
      <c r="E3615" s="338"/>
      <c r="F3615" s="338"/>
      <c r="G3615" s="344">
        <v>0.94</v>
      </c>
      <c r="H3615" s="347">
        <f t="shared" si="266"/>
        <v>52.844149604199991</v>
      </c>
      <c r="I3615" s="368"/>
      <c r="J3615" s="348">
        <f t="shared" si="267"/>
        <v>15.841508408799998</v>
      </c>
      <c r="K3615" s="368"/>
      <c r="L3615" s="352">
        <f t="shared" si="268"/>
        <v>14.831625894799998</v>
      </c>
      <c r="M3615" s="368"/>
      <c r="N3615" s="349">
        <f t="shared" si="269"/>
        <v>11.179672371199999</v>
      </c>
      <c r="O3615" s="368"/>
      <c r="P3615" s="350">
        <f t="shared" si="270"/>
        <v>183.29094687879996</v>
      </c>
      <c r="Q3615" s="368"/>
      <c r="R3615" s="351">
        <f t="shared" si="271"/>
        <v>89.366414252399977</v>
      </c>
      <c r="S3615" s="341"/>
      <c r="T3615" s="16"/>
      <c r="U3615" s="337"/>
      <c r="V3615" s="16"/>
    </row>
    <row r="3616" spans="4:22" ht="21">
      <c r="D3616" s="338"/>
      <c r="E3616" s="338"/>
      <c r="F3616" s="338"/>
      <c r="G3616" s="344">
        <v>0.95</v>
      </c>
      <c r="H3616" s="347">
        <f t="shared" si="266"/>
        <v>53.406321408499991</v>
      </c>
      <c r="I3616" s="368"/>
      <c r="J3616" s="348">
        <f t="shared" si="267"/>
        <v>16.010035093999999</v>
      </c>
      <c r="K3616" s="368"/>
      <c r="L3616" s="352">
        <f t="shared" si="268"/>
        <v>14.989409148999998</v>
      </c>
      <c r="M3616" s="368"/>
      <c r="N3616" s="349">
        <f t="shared" si="269"/>
        <v>11.298605056</v>
      </c>
      <c r="O3616" s="368"/>
      <c r="P3616" s="350">
        <f t="shared" si="270"/>
        <v>185.24085056899997</v>
      </c>
      <c r="Q3616" s="368"/>
      <c r="R3616" s="351">
        <f t="shared" si="271"/>
        <v>90.317120786999979</v>
      </c>
      <c r="S3616" s="341"/>
      <c r="T3616" s="16"/>
      <c r="U3616" s="337"/>
      <c r="V3616" s="16"/>
    </row>
    <row r="3617" spans="4:22" ht="21">
      <c r="D3617" s="338"/>
      <c r="E3617" s="338"/>
      <c r="F3617" s="338"/>
      <c r="G3617" s="344">
        <v>0.96</v>
      </c>
      <c r="H3617" s="347">
        <f t="shared" si="266"/>
        <v>53.968493212799991</v>
      </c>
      <c r="I3617" s="368"/>
      <c r="J3617" s="348">
        <f t="shared" si="267"/>
        <v>16.178561779199999</v>
      </c>
      <c r="K3617" s="368"/>
      <c r="L3617" s="352">
        <f t="shared" si="268"/>
        <v>15.1471924032</v>
      </c>
      <c r="M3617" s="368"/>
      <c r="N3617" s="349">
        <f t="shared" si="269"/>
        <v>11.417537740799999</v>
      </c>
      <c r="O3617" s="368"/>
      <c r="P3617" s="350">
        <f t="shared" si="270"/>
        <v>187.19075425919996</v>
      </c>
      <c r="Q3617" s="368"/>
      <c r="R3617" s="351">
        <f t="shared" si="271"/>
        <v>91.267827321599981</v>
      </c>
      <c r="S3617" s="341"/>
      <c r="T3617" s="16"/>
      <c r="U3617" s="337"/>
      <c r="V3617" s="16"/>
    </row>
    <row r="3618" spans="4:22" ht="21">
      <c r="D3618" s="338"/>
      <c r="E3618" s="338"/>
      <c r="F3618" s="338"/>
      <c r="G3618" s="344">
        <v>0.97</v>
      </c>
      <c r="H3618" s="347">
        <f t="shared" si="266"/>
        <v>54.530665017099992</v>
      </c>
      <c r="I3618" s="368"/>
      <c r="J3618" s="348">
        <f t="shared" si="267"/>
        <v>16.347088464399999</v>
      </c>
      <c r="K3618" s="368"/>
      <c r="L3618" s="352">
        <f t="shared" si="268"/>
        <v>15.3049756574</v>
      </c>
      <c r="M3618" s="368"/>
      <c r="N3618" s="349">
        <f t="shared" si="269"/>
        <v>11.536470425599999</v>
      </c>
      <c r="O3618" s="368"/>
      <c r="P3618" s="350">
        <f t="shared" si="270"/>
        <v>189.14065794939998</v>
      </c>
      <c r="Q3618" s="368"/>
      <c r="R3618" s="351">
        <f t="shared" si="271"/>
        <v>92.218533856199983</v>
      </c>
      <c r="S3618" s="341"/>
      <c r="T3618" s="16"/>
      <c r="U3618" s="337"/>
      <c r="V3618" s="16"/>
    </row>
    <row r="3619" spans="4:22" ht="21">
      <c r="D3619" s="338"/>
      <c r="E3619" s="338"/>
      <c r="F3619" s="338"/>
      <c r="G3619" s="344">
        <v>0.98</v>
      </c>
      <c r="H3619" s="347">
        <f t="shared" si="266"/>
        <v>55.092836821399992</v>
      </c>
      <c r="I3619" s="368"/>
      <c r="J3619" s="348">
        <f t="shared" si="267"/>
        <v>16.515615149599999</v>
      </c>
      <c r="K3619" s="368"/>
      <c r="L3619" s="352">
        <f t="shared" si="268"/>
        <v>15.4627589116</v>
      </c>
      <c r="M3619" s="368"/>
      <c r="N3619" s="349">
        <f t="shared" si="269"/>
        <v>11.6554031104</v>
      </c>
      <c r="O3619" s="368"/>
      <c r="P3619" s="350">
        <f t="shared" si="270"/>
        <v>191.09056163959997</v>
      </c>
      <c r="Q3619" s="368"/>
      <c r="R3619" s="351">
        <f t="shared" si="271"/>
        <v>93.169240390799985</v>
      </c>
      <c r="S3619" s="341"/>
      <c r="T3619" s="16"/>
      <c r="U3619" s="337"/>
      <c r="V3619" s="16"/>
    </row>
    <row r="3620" spans="4:22" ht="21">
      <c r="D3620" s="338"/>
      <c r="E3620" s="338"/>
      <c r="F3620" s="338"/>
      <c r="G3620" s="344">
        <v>0.99</v>
      </c>
      <c r="H3620" s="347">
        <f t="shared" si="266"/>
        <v>55.655008625699992</v>
      </c>
      <c r="I3620" s="368"/>
      <c r="J3620" s="348">
        <f t="shared" si="267"/>
        <v>16.684141834799998</v>
      </c>
      <c r="K3620" s="368"/>
      <c r="L3620" s="352">
        <f t="shared" si="268"/>
        <v>15.6205421658</v>
      </c>
      <c r="M3620" s="368"/>
      <c r="N3620" s="349">
        <f t="shared" si="269"/>
        <v>11.774335795199999</v>
      </c>
      <c r="O3620" s="368"/>
      <c r="P3620" s="350">
        <f t="shared" si="270"/>
        <v>193.04046532979999</v>
      </c>
      <c r="Q3620" s="368"/>
      <c r="R3620" s="351">
        <f t="shared" si="271"/>
        <v>94.119946925399987</v>
      </c>
      <c r="S3620" s="341"/>
      <c r="T3620" s="16"/>
      <c r="U3620" s="337"/>
      <c r="V3620" s="16"/>
    </row>
    <row r="3621" spans="4:22" ht="28.8">
      <c r="D3621" s="338"/>
      <c r="E3621" s="338"/>
      <c r="F3621" s="338"/>
      <c r="G3621" s="381">
        <v>1</v>
      </c>
      <c r="H3621" s="383">
        <f t="shared" si="266"/>
        <v>56.217180429999992</v>
      </c>
      <c r="I3621" s="382"/>
      <c r="J3621" s="383">
        <f t="shared" si="267"/>
        <v>16.852668519999998</v>
      </c>
      <c r="K3621" s="382"/>
      <c r="L3621" s="383">
        <f t="shared" si="268"/>
        <v>15.77832542</v>
      </c>
      <c r="M3621" s="382"/>
      <c r="N3621" s="383">
        <f t="shared" si="269"/>
        <v>11.89326848</v>
      </c>
      <c r="O3621" s="382"/>
      <c r="P3621" s="383">
        <f t="shared" si="270"/>
        <v>194.99036901999997</v>
      </c>
      <c r="Q3621" s="382"/>
      <c r="R3621" s="383">
        <f t="shared" si="271"/>
        <v>95.070653459999988</v>
      </c>
      <c r="S3621" s="341"/>
      <c r="T3621" s="16"/>
      <c r="U3621" s="337"/>
      <c r="V3621" s="16"/>
    </row>
    <row r="3622" spans="4:22" ht="21">
      <c r="D3622" s="338"/>
      <c r="E3622" s="338"/>
      <c r="F3622" s="338"/>
      <c r="G3622" s="344">
        <v>1.01</v>
      </c>
      <c r="H3622" s="347">
        <f t="shared" si="266"/>
        <v>56.779352234299992</v>
      </c>
      <c r="I3622" s="368"/>
      <c r="J3622" s="348">
        <f t="shared" si="267"/>
        <v>17.021195205199998</v>
      </c>
      <c r="K3622" s="368"/>
      <c r="L3622" s="352">
        <f t="shared" si="268"/>
        <v>15.9361086742</v>
      </c>
      <c r="M3622" s="368"/>
      <c r="N3622" s="349">
        <f t="shared" si="269"/>
        <v>12.0122011648</v>
      </c>
      <c r="O3622" s="368"/>
      <c r="P3622" s="350">
        <f t="shared" si="270"/>
        <v>196.94027271019996</v>
      </c>
      <c r="Q3622" s="368"/>
      <c r="R3622" s="351">
        <f t="shared" si="271"/>
        <v>96.02135999459999</v>
      </c>
      <c r="S3622" s="341"/>
      <c r="T3622" s="16"/>
      <c r="U3622" s="337"/>
      <c r="V3622" s="16"/>
    </row>
    <row r="3623" spans="4:22" ht="21">
      <c r="D3623" s="338"/>
      <c r="E3623" s="338"/>
      <c r="F3623" s="338"/>
      <c r="G3623" s="344">
        <v>1.02</v>
      </c>
      <c r="H3623" s="347">
        <f t="shared" si="266"/>
        <v>57.341524038599992</v>
      </c>
      <c r="I3623" s="368"/>
      <c r="J3623" s="348">
        <f t="shared" si="267"/>
        <v>17.189721890399998</v>
      </c>
      <c r="K3623" s="368"/>
      <c r="L3623" s="352">
        <f t="shared" si="268"/>
        <v>16.093891928400001</v>
      </c>
      <c r="M3623" s="368"/>
      <c r="N3623" s="349">
        <f t="shared" si="269"/>
        <v>12.131133849599999</v>
      </c>
      <c r="O3623" s="368"/>
      <c r="P3623" s="350">
        <f t="shared" si="270"/>
        <v>198.89017640039998</v>
      </c>
      <c r="Q3623" s="368"/>
      <c r="R3623" s="351">
        <f t="shared" si="271"/>
        <v>96.972066529199992</v>
      </c>
      <c r="S3623" s="341"/>
      <c r="T3623" s="16"/>
      <c r="U3623" s="337"/>
      <c r="V3623" s="16"/>
    </row>
    <row r="3624" spans="4:22" ht="21">
      <c r="D3624" s="338"/>
      <c r="E3624" s="338"/>
      <c r="F3624" s="338"/>
      <c r="G3624" s="344">
        <v>1.03</v>
      </c>
      <c r="H3624" s="347">
        <f t="shared" si="266"/>
        <v>57.903695842899992</v>
      </c>
      <c r="I3624" s="368"/>
      <c r="J3624" s="348">
        <f t="shared" si="267"/>
        <v>17.358248575599998</v>
      </c>
      <c r="K3624" s="368"/>
      <c r="L3624" s="352">
        <f t="shared" si="268"/>
        <v>16.2516751826</v>
      </c>
      <c r="M3624" s="368"/>
      <c r="N3624" s="349">
        <f t="shared" si="269"/>
        <v>12.2500665344</v>
      </c>
      <c r="O3624" s="368"/>
      <c r="P3624" s="350">
        <f t="shared" si="270"/>
        <v>200.84008009059997</v>
      </c>
      <c r="Q3624" s="368"/>
      <c r="R3624" s="351">
        <f t="shared" si="271"/>
        <v>97.922773063799994</v>
      </c>
      <c r="S3624" s="341"/>
      <c r="T3624" s="16"/>
      <c r="U3624" s="337"/>
      <c r="V3624" s="16"/>
    </row>
    <row r="3625" spans="4:22" ht="21">
      <c r="D3625" s="338"/>
      <c r="E3625" s="338"/>
      <c r="F3625" s="338"/>
      <c r="G3625" s="344">
        <v>1.04</v>
      </c>
      <c r="H3625" s="347">
        <f t="shared" si="266"/>
        <v>58.465867647199993</v>
      </c>
      <c r="I3625" s="368"/>
      <c r="J3625" s="348">
        <f t="shared" si="267"/>
        <v>17.526775260799997</v>
      </c>
      <c r="K3625" s="368"/>
      <c r="L3625" s="352">
        <f t="shared" si="268"/>
        <v>16.409458436800001</v>
      </c>
      <c r="M3625" s="368"/>
      <c r="N3625" s="349">
        <f t="shared" si="269"/>
        <v>12.368999219200001</v>
      </c>
      <c r="O3625" s="368"/>
      <c r="P3625" s="350">
        <f t="shared" si="270"/>
        <v>202.78998378079999</v>
      </c>
      <c r="Q3625" s="368"/>
      <c r="R3625" s="351">
        <f t="shared" si="271"/>
        <v>98.873479598399996</v>
      </c>
      <c r="S3625" s="341"/>
      <c r="T3625" s="16"/>
      <c r="U3625" s="337"/>
      <c r="V3625" s="16"/>
    </row>
    <row r="3626" spans="4:22" ht="21">
      <c r="D3626" s="338"/>
      <c r="E3626" s="338"/>
      <c r="F3626" s="338"/>
      <c r="G3626" s="344">
        <v>1.05</v>
      </c>
      <c r="H3626" s="347">
        <f t="shared" si="266"/>
        <v>59.028039451499993</v>
      </c>
      <c r="I3626" s="368"/>
      <c r="J3626" s="348">
        <f t="shared" si="267"/>
        <v>17.695301945999997</v>
      </c>
      <c r="K3626" s="368"/>
      <c r="L3626" s="352">
        <f t="shared" si="268"/>
        <v>16.567241691</v>
      </c>
      <c r="M3626" s="368"/>
      <c r="N3626" s="349">
        <f t="shared" si="269"/>
        <v>12.487931904</v>
      </c>
      <c r="O3626" s="368"/>
      <c r="P3626" s="350">
        <f t="shared" si="270"/>
        <v>204.73988747099997</v>
      </c>
      <c r="Q3626" s="368"/>
      <c r="R3626" s="351">
        <f t="shared" si="271"/>
        <v>99.824186132999998</v>
      </c>
      <c r="S3626" s="341"/>
      <c r="T3626" s="16"/>
      <c r="U3626" s="337"/>
      <c r="V3626" s="16"/>
    </row>
    <row r="3627" spans="4:22" ht="21">
      <c r="D3627" s="338"/>
      <c r="E3627" s="338"/>
      <c r="F3627" s="338"/>
      <c r="G3627" s="344">
        <v>1.06</v>
      </c>
      <c r="H3627" s="347">
        <f t="shared" si="266"/>
        <v>59.590211255799993</v>
      </c>
      <c r="I3627" s="368"/>
      <c r="J3627" s="348">
        <f t="shared" si="267"/>
        <v>17.863828631200001</v>
      </c>
      <c r="K3627" s="368"/>
      <c r="L3627" s="352">
        <f t="shared" si="268"/>
        <v>16.725024945200001</v>
      </c>
      <c r="M3627" s="368"/>
      <c r="N3627" s="349">
        <f t="shared" si="269"/>
        <v>12.606864588800001</v>
      </c>
      <c r="O3627" s="368"/>
      <c r="P3627" s="350">
        <f t="shared" si="270"/>
        <v>206.68979116119999</v>
      </c>
      <c r="Q3627" s="368"/>
      <c r="R3627" s="351">
        <f t="shared" si="271"/>
        <v>100.7748926676</v>
      </c>
      <c r="S3627" s="341"/>
      <c r="T3627" s="16"/>
      <c r="U3627" s="337"/>
      <c r="V3627" s="16"/>
    </row>
    <row r="3628" spans="4:22" ht="21">
      <c r="D3628" s="338"/>
      <c r="E3628" s="338"/>
      <c r="F3628" s="338"/>
      <c r="G3628" s="344">
        <v>1.07</v>
      </c>
      <c r="H3628" s="347">
        <f t="shared" si="266"/>
        <v>60.152383060099993</v>
      </c>
      <c r="I3628" s="368"/>
      <c r="J3628" s="348">
        <f t="shared" si="267"/>
        <v>18.0323553164</v>
      </c>
      <c r="K3628" s="368"/>
      <c r="L3628" s="352">
        <f t="shared" si="268"/>
        <v>16.882808199399999</v>
      </c>
      <c r="M3628" s="368"/>
      <c r="N3628" s="349">
        <f t="shared" si="269"/>
        <v>12.7257972736</v>
      </c>
      <c r="O3628" s="368"/>
      <c r="P3628" s="350">
        <f t="shared" si="270"/>
        <v>208.63969485139998</v>
      </c>
      <c r="Q3628" s="368"/>
      <c r="R3628" s="351">
        <f t="shared" si="271"/>
        <v>101.72559920219999</v>
      </c>
      <c r="S3628" s="341"/>
      <c r="T3628" s="16"/>
      <c r="U3628" s="337"/>
      <c r="V3628" s="16"/>
    </row>
    <row r="3629" spans="4:22" ht="21">
      <c r="D3629" s="338"/>
      <c r="E3629" s="338"/>
      <c r="F3629" s="338"/>
      <c r="G3629" s="344">
        <v>1.08</v>
      </c>
      <c r="H3629" s="347">
        <f t="shared" si="266"/>
        <v>60.714554864399993</v>
      </c>
      <c r="I3629" s="368"/>
      <c r="J3629" s="348">
        <f t="shared" si="267"/>
        <v>18.2008820016</v>
      </c>
      <c r="K3629" s="368"/>
      <c r="L3629" s="352">
        <f t="shared" si="268"/>
        <v>17.040591453600001</v>
      </c>
      <c r="M3629" s="368"/>
      <c r="N3629" s="349">
        <f t="shared" si="269"/>
        <v>12.8447299584</v>
      </c>
      <c r="O3629" s="368"/>
      <c r="P3629" s="350">
        <f t="shared" si="270"/>
        <v>210.5895985416</v>
      </c>
      <c r="Q3629" s="368"/>
      <c r="R3629" s="351">
        <f t="shared" si="271"/>
        <v>102.67630573679999</v>
      </c>
      <c r="S3629" s="341"/>
      <c r="T3629" s="16"/>
      <c r="U3629" s="337"/>
      <c r="V3629" s="16"/>
    </row>
    <row r="3630" spans="4:22" ht="21">
      <c r="D3630" s="338"/>
      <c r="E3630" s="338"/>
      <c r="F3630" s="338"/>
      <c r="G3630" s="344">
        <v>1.0900000000000001</v>
      </c>
      <c r="H3630" s="347">
        <f t="shared" si="266"/>
        <v>61.276726668699993</v>
      </c>
      <c r="I3630" s="368"/>
      <c r="J3630" s="348">
        <f t="shared" si="267"/>
        <v>18.3694086868</v>
      </c>
      <c r="K3630" s="368"/>
      <c r="L3630" s="352">
        <f t="shared" si="268"/>
        <v>17.198374707799999</v>
      </c>
      <c r="M3630" s="368"/>
      <c r="N3630" s="349">
        <f t="shared" si="269"/>
        <v>12.963662643200001</v>
      </c>
      <c r="O3630" s="368"/>
      <c r="P3630" s="350">
        <f t="shared" si="270"/>
        <v>212.53950223179999</v>
      </c>
      <c r="Q3630" s="368"/>
      <c r="R3630" s="351">
        <f t="shared" si="271"/>
        <v>103.62701227139999</v>
      </c>
      <c r="S3630" s="341"/>
      <c r="T3630" s="16"/>
      <c r="U3630" s="337"/>
      <c r="V3630" s="16"/>
    </row>
    <row r="3631" spans="4:22" ht="21">
      <c r="D3631" s="338"/>
      <c r="E3631" s="338"/>
      <c r="F3631" s="338"/>
      <c r="G3631" s="344">
        <v>1.1000000000000001</v>
      </c>
      <c r="H3631" s="347">
        <f t="shared" si="266"/>
        <v>61.838898472999993</v>
      </c>
      <c r="I3631" s="368"/>
      <c r="J3631" s="348">
        <f t="shared" si="267"/>
        <v>18.537935372</v>
      </c>
      <c r="K3631" s="368"/>
      <c r="L3631" s="352">
        <f t="shared" si="268"/>
        <v>17.356157962000001</v>
      </c>
      <c r="M3631" s="368"/>
      <c r="N3631" s="349">
        <f t="shared" si="269"/>
        <v>13.082595328</v>
      </c>
      <c r="O3631" s="368"/>
      <c r="P3631" s="350">
        <f t="shared" si="270"/>
        <v>214.489405922</v>
      </c>
      <c r="Q3631" s="368"/>
      <c r="R3631" s="351">
        <f t="shared" si="271"/>
        <v>104.57771880599999</v>
      </c>
      <c r="S3631" s="341"/>
      <c r="T3631" s="16"/>
      <c r="U3631" s="337"/>
      <c r="V3631" s="16"/>
    </row>
    <row r="3632" spans="4:22">
      <c r="D3632" s="338"/>
      <c r="E3632" s="338"/>
      <c r="F3632" s="338"/>
      <c r="G3632" s="16"/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</row>
    <row r="3633" spans="4:22">
      <c r="D3633" s="338"/>
      <c r="E3633" s="338"/>
      <c r="F3633" s="338"/>
      <c r="G3633" s="16"/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</row>
    <row r="3634" spans="4:22">
      <c r="D3634" s="338"/>
      <c r="E3634" s="338"/>
      <c r="F3634" s="338"/>
      <c r="G3634" s="16"/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</row>
    <row r="3637" spans="4:22" ht="15" thickBot="1">
      <c r="D3637" s="16"/>
      <c r="E3637" s="16"/>
      <c r="F3637" s="16"/>
      <c r="G3637" s="16"/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6"/>
      <c r="S3637" s="16"/>
      <c r="T3637" s="229"/>
      <c r="U3637" s="16"/>
      <c r="V3637" s="16"/>
    </row>
    <row r="3638" spans="4:22">
      <c r="D3638" s="16"/>
      <c r="E3638" s="84"/>
      <c r="F3638" s="85"/>
      <c r="G3638" s="197"/>
      <c r="H3638" s="85"/>
      <c r="I3638" s="197"/>
      <c r="J3638" s="85"/>
      <c r="K3638" s="197"/>
      <c r="L3638" s="85"/>
      <c r="M3638" s="197"/>
      <c r="N3638" s="85"/>
      <c r="O3638" s="197"/>
      <c r="P3638" s="85"/>
      <c r="Q3638" s="197"/>
      <c r="R3638" s="85"/>
      <c r="S3638" s="85"/>
      <c r="T3638" s="85"/>
      <c r="U3638" s="106"/>
      <c r="V3638" s="16"/>
    </row>
    <row r="3639" spans="4:22" ht="15" thickBot="1">
      <c r="D3639" s="16"/>
      <c r="E3639" s="86"/>
      <c r="F3639" s="1"/>
      <c r="H3639" s="1"/>
      <c r="J3639" s="1"/>
      <c r="L3639" s="1"/>
      <c r="N3639" s="1"/>
      <c r="P3639" s="1"/>
      <c r="R3639" s="1"/>
      <c r="T3639" s="1"/>
      <c r="U3639" s="107"/>
      <c r="V3639" s="16"/>
    </row>
    <row r="3640" spans="4:22" ht="35.4" thickBot="1">
      <c r="D3640" s="16"/>
      <c r="E3640" s="86"/>
      <c r="F3640" s="1"/>
      <c r="H3640" s="393" t="s">
        <v>65</v>
      </c>
      <c r="I3640" s="394"/>
      <c r="J3640" s="394"/>
      <c r="K3640" s="394"/>
      <c r="L3640" s="394"/>
      <c r="M3640" s="394"/>
      <c r="N3640" s="394"/>
      <c r="O3640" s="394"/>
      <c r="P3640" s="394"/>
      <c r="Q3640" s="394"/>
      <c r="R3640" s="394"/>
      <c r="S3640" s="394"/>
      <c r="T3640" s="395"/>
      <c r="U3640" s="107"/>
      <c r="V3640" s="16"/>
    </row>
    <row r="3641" spans="4:22">
      <c r="D3641" s="16"/>
      <c r="E3641" s="86"/>
      <c r="F3641" s="1"/>
      <c r="H3641" s="1"/>
      <c r="J3641" s="1"/>
      <c r="L3641" s="1"/>
      <c r="N3641" s="1"/>
      <c r="P3641" s="1"/>
      <c r="R3641" s="1"/>
      <c r="T3641" s="1"/>
      <c r="U3641" s="107"/>
      <c r="V3641" s="16"/>
    </row>
    <row r="3642" spans="4:22">
      <c r="D3642" s="16"/>
      <c r="E3642" s="86"/>
      <c r="F3642" s="253" t="s">
        <v>10</v>
      </c>
      <c r="G3642" s="194"/>
      <c r="H3642" s="239" t="s">
        <v>3</v>
      </c>
      <c r="I3642" s="179"/>
      <c r="J3642" s="94" t="s">
        <v>11</v>
      </c>
      <c r="K3642" s="179"/>
      <c r="L3642" s="31" t="s">
        <v>12</v>
      </c>
      <c r="M3642" s="179"/>
      <c r="N3642" s="32" t="s">
        <v>13</v>
      </c>
      <c r="O3642" s="179"/>
      <c r="P3642" s="238" t="s">
        <v>14</v>
      </c>
      <c r="Q3642" s="179"/>
      <c r="R3642" s="99" t="s">
        <v>15</v>
      </c>
      <c r="S3642" s="29"/>
      <c r="T3642" s="56" t="s">
        <v>16</v>
      </c>
      <c r="U3642" s="107"/>
      <c r="V3642" s="16"/>
    </row>
    <row r="3643" spans="4:22">
      <c r="D3643" s="16"/>
      <c r="E3643" s="86"/>
      <c r="F3643" s="252">
        <v>45739</v>
      </c>
      <c r="G3643" s="244"/>
      <c r="H3643" s="297">
        <v>9978</v>
      </c>
      <c r="I3643" s="246"/>
      <c r="J3643" s="297">
        <v>2947</v>
      </c>
      <c r="K3643" s="246"/>
      <c r="L3643" s="297">
        <v>2640.5</v>
      </c>
      <c r="M3643" s="246"/>
      <c r="N3643" s="297">
        <v>2022</v>
      </c>
      <c r="O3643" s="246"/>
      <c r="P3643" s="297">
        <v>34625</v>
      </c>
      <c r="Q3643" s="246"/>
      <c r="R3643" s="297">
        <v>15895</v>
      </c>
      <c r="S3643" s="298"/>
      <c r="T3643" s="326">
        <v>5.7241</v>
      </c>
      <c r="U3643" s="107"/>
      <c r="V3643" s="16"/>
    </row>
    <row r="3644" spans="4:22">
      <c r="D3644" s="16"/>
      <c r="E3644" s="86"/>
      <c r="F3644" s="250">
        <f>F3643+1</f>
        <v>45740</v>
      </c>
      <c r="G3644" s="244"/>
      <c r="H3644" s="297">
        <v>9982</v>
      </c>
      <c r="I3644" s="246"/>
      <c r="J3644" s="297">
        <v>2947.5</v>
      </c>
      <c r="K3644" s="246"/>
      <c r="L3644" s="297">
        <v>2608</v>
      </c>
      <c r="M3644" s="246"/>
      <c r="N3644" s="297">
        <v>2044.5</v>
      </c>
      <c r="O3644" s="246"/>
      <c r="P3644" s="297">
        <v>34650</v>
      </c>
      <c r="Q3644" s="246"/>
      <c r="R3644" s="297">
        <v>15785</v>
      </c>
      <c r="S3644" s="246"/>
      <c r="T3644" s="325">
        <v>5.7403000000000004</v>
      </c>
      <c r="U3644" s="107"/>
      <c r="V3644" s="16"/>
    </row>
    <row r="3645" spans="4:22">
      <c r="D3645" s="16"/>
      <c r="E3645" s="86"/>
      <c r="F3645" s="250">
        <f>F3644+1</f>
        <v>45741</v>
      </c>
      <c r="G3645" s="244"/>
      <c r="H3645" s="248">
        <v>9884</v>
      </c>
      <c r="I3645" s="246"/>
      <c r="J3645" s="248">
        <v>2930.5</v>
      </c>
      <c r="K3645" s="246"/>
      <c r="L3645" s="248">
        <v>2600</v>
      </c>
      <c r="M3645" s="246"/>
      <c r="N3645" s="248">
        <v>2068</v>
      </c>
      <c r="O3645" s="246"/>
      <c r="P3645" s="248">
        <v>34810</v>
      </c>
      <c r="Q3645" s="246"/>
      <c r="R3645" s="248">
        <v>15975</v>
      </c>
      <c r="S3645" s="246"/>
      <c r="T3645" s="325">
        <v>5.6992000000000003</v>
      </c>
      <c r="U3645" s="107"/>
      <c r="V3645" s="16"/>
    </row>
    <row r="3646" spans="4:22">
      <c r="D3646" s="16"/>
      <c r="E3646" s="86"/>
      <c r="F3646" s="250">
        <f>F3645+1</f>
        <v>45742</v>
      </c>
      <c r="G3646" s="195"/>
      <c r="H3646" s="248">
        <v>9787</v>
      </c>
      <c r="I3646" s="246"/>
      <c r="J3646" s="248">
        <v>2892</v>
      </c>
      <c r="K3646" s="246"/>
      <c r="L3646" s="248">
        <v>2557</v>
      </c>
      <c r="M3646" s="246"/>
      <c r="N3646" s="248">
        <v>2046</v>
      </c>
      <c r="O3646" s="246"/>
      <c r="P3646" s="248">
        <v>35150</v>
      </c>
      <c r="Q3646" s="246"/>
      <c r="R3646" s="248">
        <v>16040</v>
      </c>
      <c r="S3646" s="246"/>
      <c r="T3646" s="325">
        <v>5.7298</v>
      </c>
      <c r="U3646" s="107"/>
      <c r="V3646" s="16"/>
    </row>
    <row r="3647" spans="4:22">
      <c r="D3647" s="16"/>
      <c r="E3647" s="86"/>
      <c r="F3647" s="251">
        <f>F3646+1</f>
        <v>45743</v>
      </c>
      <c r="G3647" s="195"/>
      <c r="H3647" s="297">
        <v>9795</v>
      </c>
      <c r="I3647" s="246"/>
      <c r="J3647" s="297">
        <v>2852</v>
      </c>
      <c r="K3647" s="246"/>
      <c r="L3647" s="297">
        <v>2559</v>
      </c>
      <c r="M3647" s="246"/>
      <c r="N3647" s="297">
        <v>2011.5</v>
      </c>
      <c r="O3647" s="246"/>
      <c r="P3647" s="297">
        <v>36500</v>
      </c>
      <c r="Q3647" s="246"/>
      <c r="R3647" s="297">
        <v>16160</v>
      </c>
      <c r="S3647" s="298"/>
      <c r="T3647" s="325">
        <v>5.7473999999999998</v>
      </c>
      <c r="U3647" s="107"/>
      <c r="V3647" s="16"/>
    </row>
    <row r="3648" spans="4:22">
      <c r="D3648" s="16"/>
      <c r="E3648" s="86"/>
      <c r="F3648" s="1"/>
      <c r="H3648" s="353"/>
      <c r="J3648" s="353"/>
      <c r="L3648" s="353"/>
      <c r="N3648" s="353"/>
      <c r="P3648" s="353"/>
      <c r="R3648" s="353"/>
      <c r="S3648" s="268"/>
      <c r="T3648" s="362"/>
      <c r="U3648" s="107"/>
      <c r="V3648" s="16"/>
    </row>
    <row r="3649" spans="4:22">
      <c r="D3649" s="16"/>
      <c r="E3649" s="86"/>
      <c r="F3649" s="236" t="s">
        <v>17</v>
      </c>
      <c r="G3649" s="263"/>
      <c r="H3649" s="331">
        <f>AVERAGE(H3643:H3647)</f>
        <v>9885.2000000000007</v>
      </c>
      <c r="I3649" s="332"/>
      <c r="J3649" s="331">
        <f>AVERAGE(J3643:J3647)</f>
        <v>2913.8</v>
      </c>
      <c r="K3649" s="332"/>
      <c r="L3649" s="331">
        <f>AVERAGE(L3643:L3647)</f>
        <v>2592.9</v>
      </c>
      <c r="M3649" s="332"/>
      <c r="N3649" s="331">
        <f>AVERAGE(N3643:N3647)</f>
        <v>2038.4</v>
      </c>
      <c r="O3649" s="332"/>
      <c r="P3649" s="331">
        <f>AVERAGE(P3643:P3647)</f>
        <v>35147</v>
      </c>
      <c r="Q3649" s="332"/>
      <c r="R3649" s="331">
        <f>AVERAGE(R3643:R3647)</f>
        <v>15971</v>
      </c>
      <c r="S3649" s="333"/>
      <c r="T3649" s="334">
        <f>AVERAGE(T3643:T3647)</f>
        <v>5.7281600000000008</v>
      </c>
      <c r="U3649" s="107"/>
      <c r="V3649" s="16"/>
    </row>
    <row r="3650" spans="4:22">
      <c r="D3650" s="16"/>
      <c r="E3650" s="86"/>
      <c r="F3650" s="21"/>
      <c r="G3650" s="194"/>
      <c r="H3650" s="354"/>
      <c r="I3650" s="214"/>
      <c r="J3650" s="354"/>
      <c r="K3650" s="214"/>
      <c r="L3650" s="354"/>
      <c r="M3650" s="214"/>
      <c r="N3650" s="354"/>
      <c r="O3650" s="214"/>
      <c r="P3650" s="354"/>
      <c r="Q3650" s="214"/>
      <c r="R3650" s="354"/>
      <c r="S3650" s="269"/>
      <c r="T3650" s="355"/>
      <c r="U3650" s="107"/>
      <c r="V3650" s="16"/>
    </row>
    <row r="3651" spans="4:22" ht="15.6">
      <c r="D3651" s="16"/>
      <c r="E3651" s="86"/>
      <c r="F3651" s="237" t="s">
        <v>18</v>
      </c>
      <c r="G3651" s="202"/>
      <c r="H3651" s="235">
        <f>H3649*T3649*0.001</f>
        <v>56.624007232000011</v>
      </c>
      <c r="I3651" s="216"/>
      <c r="J3651" s="235">
        <f>J3649*T3649*0.001</f>
        <v>16.690712608000002</v>
      </c>
      <c r="K3651" s="216"/>
      <c r="L3651" s="235">
        <f>L3649*T3649*0.001</f>
        <v>14.852546064000002</v>
      </c>
      <c r="M3651" s="216"/>
      <c r="N3651" s="235">
        <f>N3649*T3649*0.001</f>
        <v>11.676281344000003</v>
      </c>
      <c r="O3651" s="216"/>
      <c r="P3651" s="235">
        <f>P3649*T3649*0.001</f>
        <v>201.32763952000002</v>
      </c>
      <c r="Q3651" s="216"/>
      <c r="R3651" s="235">
        <f>R3649*T3649*0.001</f>
        <v>91.484443360000014</v>
      </c>
      <c r="S3651" s="269"/>
      <c r="T3651" s="363"/>
      <c r="U3651" s="107"/>
      <c r="V3651" s="16"/>
    </row>
    <row r="3652" spans="4:22">
      <c r="D3652" s="16"/>
      <c r="E3652" s="86"/>
      <c r="F3652" s="21"/>
      <c r="G3652" s="312"/>
      <c r="H3652" s="355"/>
      <c r="I3652" s="264"/>
      <c r="J3652" s="355"/>
      <c r="K3652" s="264"/>
      <c r="L3652" s="355"/>
      <c r="M3652" s="264"/>
      <c r="N3652" s="355"/>
      <c r="O3652" s="264"/>
      <c r="P3652" s="355"/>
      <c r="Q3652" s="264"/>
      <c r="R3652" s="355"/>
      <c r="S3652" s="269"/>
      <c r="T3652" s="364"/>
      <c r="U3652" s="107"/>
      <c r="V3652" s="16"/>
    </row>
    <row r="3653" spans="4:22">
      <c r="D3653" s="16"/>
      <c r="E3653" s="86"/>
      <c r="F3653" s="256" t="s">
        <v>19</v>
      </c>
      <c r="G3653" s="311"/>
      <c r="H3653" s="257">
        <f>H3587</f>
        <v>56.05831554800001</v>
      </c>
      <c r="I3653" s="265"/>
      <c r="J3653" s="257">
        <f>J3587</f>
        <v>16.584717708000003</v>
      </c>
      <c r="K3653" s="265"/>
      <c r="L3653" s="257">
        <f>L3587</f>
        <v>15.279937116000001</v>
      </c>
      <c r="M3653" s="265"/>
      <c r="N3653" s="257">
        <f>N3587</f>
        <v>11.716838632000002</v>
      </c>
      <c r="O3653" s="265"/>
      <c r="P3653" s="257">
        <f>P3587</f>
        <v>199.93542396000001</v>
      </c>
      <c r="Q3653" s="265"/>
      <c r="R3653" s="257">
        <f>R3587</f>
        <v>91.818526040000009</v>
      </c>
      <c r="S3653" s="361">
        <f>U3614</f>
        <v>0</v>
      </c>
      <c r="T3653" s="258">
        <f>T3585</f>
        <v>5.6927600000000007</v>
      </c>
      <c r="U3653" s="107"/>
      <c r="V3653" s="16"/>
    </row>
    <row r="3654" spans="4:22" ht="15" thickBot="1">
      <c r="D3654" s="16"/>
      <c r="E3654" s="86"/>
      <c r="F3654" s="21"/>
      <c r="G3654" s="194"/>
      <c r="H3654" s="355"/>
      <c r="I3654" s="264"/>
      <c r="J3654" s="355"/>
      <c r="K3654" s="264"/>
      <c r="L3654" s="355"/>
      <c r="M3654" s="264"/>
      <c r="N3654" s="355"/>
      <c r="O3654" s="264"/>
      <c r="P3654" s="355"/>
      <c r="Q3654" s="264"/>
      <c r="R3654" s="355"/>
      <c r="S3654" s="270"/>
      <c r="T3654" s="355"/>
      <c r="U3654" s="107"/>
      <c r="V3654" s="16"/>
    </row>
    <row r="3655" spans="4:22" ht="15" thickBot="1">
      <c r="D3655" s="16"/>
      <c r="E3655" s="86"/>
      <c r="F3655" s="259" t="s">
        <v>44</v>
      </c>
      <c r="G3655" s="194"/>
      <c r="H3655" s="356">
        <f>(H3587-H3589)/H3589</f>
        <v>-2.8259133735423782E-3</v>
      </c>
      <c r="I3655" s="321"/>
      <c r="J3655" s="356">
        <f>(J3587-J3589)/J3589</f>
        <v>-1.5899607334114656E-2</v>
      </c>
      <c r="K3655" s="321"/>
      <c r="L3655" s="356">
        <f>(L3587-L3589)/L3589</f>
        <v>-3.1586894726373237E-2</v>
      </c>
      <c r="M3655" s="321"/>
      <c r="N3655" s="356">
        <f>(N3587-N3589)/N3589</f>
        <v>-1.4834429097155802E-2</v>
      </c>
      <c r="O3655" s="321"/>
      <c r="P3655" s="356">
        <f>(P3587-P3589)/P3589</f>
        <v>2.536050864898268E-2</v>
      </c>
      <c r="Q3655" s="321"/>
      <c r="R3655" s="356">
        <f>(R3587-R3589)/R3589</f>
        <v>-3.4207479402340271E-2</v>
      </c>
      <c r="S3655" s="322"/>
      <c r="T3655" s="356">
        <f>(T3585-T3589)/T3589</f>
        <v>-1.9716699441733061E-2</v>
      </c>
      <c r="U3655" s="107"/>
      <c r="V3655" s="16"/>
    </row>
    <row r="3656" spans="4:22" ht="15" thickBot="1">
      <c r="D3656" s="16"/>
      <c r="E3656" s="86"/>
      <c r="F3656" s="29"/>
      <c r="G3656" s="179"/>
      <c r="H3656" s="357"/>
      <c r="I3656" s="217"/>
      <c r="J3656" s="357"/>
      <c r="K3656" s="217"/>
      <c r="L3656" s="357"/>
      <c r="M3656" s="217"/>
      <c r="N3656" s="357"/>
      <c r="O3656" s="217"/>
      <c r="P3656" s="357"/>
      <c r="Q3656" s="217"/>
      <c r="R3656" s="357"/>
      <c r="S3656" s="271"/>
      <c r="T3656" s="357"/>
      <c r="U3656" s="107"/>
      <c r="V3656" s="16"/>
    </row>
    <row r="3657" spans="4:22" ht="15" thickBot="1">
      <c r="D3657" s="16"/>
      <c r="E3657" s="86"/>
      <c r="F3657" s="176" t="s">
        <v>26</v>
      </c>
      <c r="G3657" s="179"/>
      <c r="H3657" s="358">
        <f>(H3651-H3653)/H3653</f>
        <v>1.0091128826652427E-2</v>
      </c>
      <c r="I3657" s="188"/>
      <c r="J3657" s="358">
        <f>(J3651-J3653)/J3653</f>
        <v>6.3911187314855487E-3</v>
      </c>
      <c r="K3657" s="188"/>
      <c r="L3657" s="358">
        <f>(L3651-L3653)/L3653</f>
        <v>-2.7970733698404249E-2</v>
      </c>
      <c r="M3657" s="188"/>
      <c r="N3657" s="358">
        <f>(N3651-N3653)/N3653</f>
        <v>-3.4614531507869526E-3</v>
      </c>
      <c r="O3657" s="188"/>
      <c r="P3657" s="358">
        <f>(P3651-P3653)/P3653</f>
        <v>6.963326120130388E-3</v>
      </c>
      <c r="Q3657" s="188"/>
      <c r="R3657" s="358">
        <f>(R3651-R3653)/R3653</f>
        <v>-3.6385105970275985E-3</v>
      </c>
      <c r="S3657" s="272"/>
      <c r="T3657" s="358">
        <f>(T3649-T3653)/T3653</f>
        <v>6.218424806245142E-3</v>
      </c>
      <c r="U3657" s="107"/>
      <c r="V3657" s="16"/>
    </row>
    <row r="3658" spans="4:22" ht="15" thickBot="1">
      <c r="D3658" s="16"/>
      <c r="E3658" s="86"/>
      <c r="F3658" s="1"/>
      <c r="H3658" s="359"/>
      <c r="I3658" s="215"/>
      <c r="J3658" s="359"/>
      <c r="K3658" s="215"/>
      <c r="L3658" s="359"/>
      <c r="M3658" s="215"/>
      <c r="N3658" s="359"/>
      <c r="O3658" s="215"/>
      <c r="P3658" s="359"/>
      <c r="Q3658" s="215"/>
      <c r="R3658" s="359"/>
      <c r="S3658" s="271"/>
      <c r="T3658" s="359"/>
      <c r="U3658" s="107"/>
      <c r="V3658" s="16"/>
    </row>
    <row r="3659" spans="4:22" ht="21.6" thickBot="1">
      <c r="D3659" s="230"/>
      <c r="E3659" s="183"/>
      <c r="F3659" s="184" t="s">
        <v>40</v>
      </c>
      <c r="G3659" s="182"/>
      <c r="H3659" s="360">
        <f>H3651-H3653</f>
        <v>0.56569168400000081</v>
      </c>
      <c r="I3659" s="306"/>
      <c r="J3659" s="360">
        <f>J3651-J3653</f>
        <v>0.10599489999999889</v>
      </c>
      <c r="K3659" s="306"/>
      <c r="L3659" s="360">
        <f>L3651-L3653</f>
        <v>-0.42739105199999905</v>
      </c>
      <c r="M3659" s="306"/>
      <c r="N3659" s="360">
        <f>N3651-N3653</f>
        <v>-4.0557287999998692E-2</v>
      </c>
      <c r="O3659" s="306"/>
      <c r="P3659" s="360">
        <f>P3651-P3653</f>
        <v>1.392215560000011</v>
      </c>
      <c r="Q3659" s="306"/>
      <c r="R3659" s="360">
        <f>R3651-R3653</f>
        <v>-0.33408267999999453</v>
      </c>
      <c r="S3659" s="307"/>
      <c r="T3659" s="360">
        <f>T3649-T3653</f>
        <v>3.5400000000000098E-2</v>
      </c>
      <c r="U3659" s="186"/>
      <c r="V3659" s="230"/>
    </row>
    <row r="3660" spans="4:22">
      <c r="D3660" s="16"/>
      <c r="E3660" s="86"/>
      <c r="F3660" s="179"/>
      <c r="H3660" s="180"/>
      <c r="I3660" s="180"/>
      <c r="J3660" s="180"/>
      <c r="K3660" s="180"/>
      <c r="L3660" s="180"/>
      <c r="M3660" s="180"/>
      <c r="N3660" s="180"/>
      <c r="O3660" s="180"/>
      <c r="P3660" s="180"/>
      <c r="Q3660" s="180"/>
      <c r="R3660" s="180"/>
      <c r="S3660" s="274"/>
      <c r="T3660" s="180"/>
      <c r="U3660" s="107"/>
      <c r="V3660" s="16"/>
    </row>
    <row r="3661" spans="4:22">
      <c r="D3661" s="16"/>
      <c r="E3661" s="86"/>
      <c r="F3661" s="29"/>
      <c r="H3661" s="323"/>
      <c r="I3661" s="180"/>
      <c r="J3661" s="159"/>
      <c r="K3661" s="180"/>
      <c r="L3661" s="159"/>
      <c r="M3661" s="180"/>
      <c r="N3661" s="159"/>
      <c r="O3661" s="180">
        <f>L3661+N3661</f>
        <v>0</v>
      </c>
      <c r="P3661" s="159"/>
      <c r="Q3661" s="180"/>
      <c r="R3661" s="159"/>
      <c r="S3661" s="159"/>
      <c r="T3661" s="159"/>
      <c r="U3661" s="107"/>
      <c r="V3661" s="16"/>
    </row>
    <row r="3662" spans="4:22" ht="18">
      <c r="D3662" s="16"/>
      <c r="E3662" s="134"/>
      <c r="F3662" s="403" t="s">
        <v>36</v>
      </c>
      <c r="G3662" s="404"/>
      <c r="H3662" s="405">
        <f>AVERAGE(H3643:H3647,H3579:H3583,H3515:H3519,H3451:H3455)</f>
        <v>9733.9750000000004</v>
      </c>
      <c r="I3662" s="406"/>
      <c r="J3662" s="405">
        <f>AVERAGE(J3643:J3647,J3579:J3583,J3515:J3519,J3451:J3455)</f>
        <v>2890.7750000000001</v>
      </c>
      <c r="K3662" s="406"/>
      <c r="L3662" s="405">
        <f>AVERAGE(L3643:L3647,L3579:L3583,L3515:L3519,L3451:L3455)</f>
        <v>2664.15</v>
      </c>
      <c r="M3662" s="406" t="e">
        <f>AVERAGE(O3607:O3611,M3643:M3647)</f>
        <v>#DIV/0!</v>
      </c>
      <c r="N3662" s="405">
        <f>AVERAGE(N3643:N3647,N3579:N3583,N3515:N3519,N3451:N3455)</f>
        <v>2035.3</v>
      </c>
      <c r="O3662" s="406" t="e">
        <f>AVERAGE(O3580:O3583,O3643:O3648)</f>
        <v>#DIV/0!</v>
      </c>
      <c r="P3662" s="405">
        <f>AVERAGE(P3643:P3647,P3579:P3583,P3515:P3519,P3451:P3455)</f>
        <v>33932.25</v>
      </c>
      <c r="Q3662" s="406" t="e">
        <f>AVERAGE(S3607:S3611,Q3643:Q3647)</f>
        <v>#DIV/0!</v>
      </c>
      <c r="R3662" s="405">
        <f>AVERAGE(R3643:R3647,R3579:R3583,R3515:R3519,R3451:R3455)</f>
        <v>16071.5</v>
      </c>
      <c r="S3662" s="407" t="e">
        <f>AVERAGE(U3607:U3611,S3643:S3647)</f>
        <v>#DIV/0!</v>
      </c>
      <c r="T3662" s="409">
        <f>AVERAGE(T3643:T3647,T3579:T3583,T3515:T3519,T3451:T3455)</f>
        <v>5.7516666666666669</v>
      </c>
      <c r="U3662" s="135"/>
      <c r="V3662" s="16"/>
    </row>
    <row r="3663" spans="4:22">
      <c r="D3663" s="16"/>
      <c r="E3663" s="1"/>
      <c r="F3663" s="1"/>
      <c r="H3663" s="329"/>
      <c r="I3663" s="139"/>
      <c r="J3663" s="329"/>
      <c r="K3663" s="139"/>
      <c r="L3663" s="329"/>
      <c r="M3663" s="139"/>
      <c r="N3663" s="329"/>
      <c r="O3663" s="139"/>
      <c r="P3663" s="329"/>
      <c r="Q3663" s="139"/>
      <c r="R3663" s="329"/>
      <c r="S3663" s="329"/>
      <c r="T3663" s="329"/>
      <c r="U3663" s="1"/>
      <c r="V3663" s="16"/>
    </row>
    <row r="3664" spans="4:22" ht="15" thickBot="1">
      <c r="D3664" s="16"/>
      <c r="T3664" s="174"/>
      <c r="V3664" s="16"/>
    </row>
    <row r="3665" spans="4:22" ht="15" thickBot="1">
      <c r="D3665" s="16"/>
      <c r="F3665" s="280" t="s">
        <v>42</v>
      </c>
      <c r="G3665" s="281"/>
      <c r="H3665" s="281" t="s">
        <v>3</v>
      </c>
      <c r="I3665" s="281"/>
      <c r="J3665" s="281" t="s">
        <v>11</v>
      </c>
      <c r="K3665" s="281"/>
      <c r="L3665" s="281" t="s">
        <v>12</v>
      </c>
      <c r="M3665" s="281"/>
      <c r="N3665" s="281" t="s">
        <v>13</v>
      </c>
      <c r="O3665" s="281"/>
      <c r="P3665" s="281" t="s">
        <v>14</v>
      </c>
      <c r="Q3665" s="281"/>
      <c r="R3665" s="281" t="s">
        <v>15</v>
      </c>
      <c r="S3665" s="281"/>
      <c r="T3665" s="282" t="s">
        <v>16</v>
      </c>
      <c r="V3665" s="16"/>
    </row>
    <row r="3666" spans="4:22">
      <c r="D3666" s="16"/>
      <c r="E3666" s="1"/>
      <c r="F3666" s="283" t="s">
        <v>19</v>
      </c>
      <c r="G3666" s="284"/>
      <c r="H3666" s="410">
        <f>H3653</f>
        <v>56.05831554800001</v>
      </c>
      <c r="I3666" s="410">
        <f t="shared" ref="I3666:T3666" si="272">I3653</f>
        <v>0</v>
      </c>
      <c r="J3666" s="410">
        <f t="shared" si="272"/>
        <v>16.584717708000003</v>
      </c>
      <c r="K3666" s="410">
        <f t="shared" si="272"/>
        <v>0</v>
      </c>
      <c r="L3666" s="410">
        <f t="shared" si="272"/>
        <v>15.279937116000001</v>
      </c>
      <c r="M3666" s="410">
        <f t="shared" si="272"/>
        <v>0</v>
      </c>
      <c r="N3666" s="410">
        <f t="shared" si="272"/>
        <v>11.716838632000002</v>
      </c>
      <c r="O3666" s="410">
        <f t="shared" si="272"/>
        <v>0</v>
      </c>
      <c r="P3666" s="410">
        <f t="shared" si="272"/>
        <v>199.93542396000001</v>
      </c>
      <c r="Q3666" s="410">
        <f t="shared" si="272"/>
        <v>0</v>
      </c>
      <c r="R3666" s="410">
        <f t="shared" si="272"/>
        <v>91.818526040000009</v>
      </c>
      <c r="S3666" s="410">
        <f t="shared" si="272"/>
        <v>0</v>
      </c>
      <c r="T3666" s="410">
        <f t="shared" si="272"/>
        <v>5.6927600000000007</v>
      </c>
      <c r="U3666" s="1"/>
      <c r="V3666" s="16"/>
    </row>
    <row r="3667" spans="4:22" ht="15.6">
      <c r="D3667" s="16"/>
      <c r="E3667" s="1"/>
      <c r="F3667" s="288" t="s">
        <v>41</v>
      </c>
      <c r="G3667" s="289"/>
      <c r="H3667" s="411">
        <f>H3651</f>
        <v>56.624007232000011</v>
      </c>
      <c r="I3667" s="411">
        <f t="shared" ref="I3667:S3667" si="273">I3651</f>
        <v>0</v>
      </c>
      <c r="J3667" s="411">
        <f t="shared" si="273"/>
        <v>16.690712608000002</v>
      </c>
      <c r="K3667" s="411">
        <f t="shared" si="273"/>
        <v>0</v>
      </c>
      <c r="L3667" s="411">
        <f t="shared" si="273"/>
        <v>14.852546064000002</v>
      </c>
      <c r="M3667" s="411">
        <f t="shared" si="273"/>
        <v>0</v>
      </c>
      <c r="N3667" s="411">
        <f t="shared" si="273"/>
        <v>11.676281344000003</v>
      </c>
      <c r="O3667" s="411">
        <f t="shared" si="273"/>
        <v>0</v>
      </c>
      <c r="P3667" s="411">
        <f t="shared" si="273"/>
        <v>201.32763952000002</v>
      </c>
      <c r="Q3667" s="411">
        <f t="shared" si="273"/>
        <v>0</v>
      </c>
      <c r="R3667" s="411">
        <f t="shared" si="273"/>
        <v>91.484443360000014</v>
      </c>
      <c r="S3667" s="411">
        <f t="shared" si="273"/>
        <v>0</v>
      </c>
      <c r="T3667" s="411">
        <f>T3649</f>
        <v>5.7281600000000008</v>
      </c>
      <c r="U3667" s="1"/>
      <c r="V3667" s="16"/>
    </row>
    <row r="3668" spans="4:22" ht="21">
      <c r="D3668" s="16"/>
      <c r="F3668" s="201" t="s">
        <v>45</v>
      </c>
      <c r="G3668" s="201"/>
      <c r="H3668" s="412">
        <f>H3667-H3666</f>
        <v>0.56569168400000081</v>
      </c>
      <c r="I3668" s="412"/>
      <c r="J3668" s="412">
        <f>J3667-J3666</f>
        <v>0.10599489999999889</v>
      </c>
      <c r="K3668" s="412"/>
      <c r="L3668" s="412">
        <f>L3667-L3666</f>
        <v>-0.42739105199999905</v>
      </c>
      <c r="M3668" s="412"/>
      <c r="N3668" s="412">
        <f>N3667-N3666</f>
        <v>-4.0557287999998692E-2</v>
      </c>
      <c r="O3668" s="412"/>
      <c r="P3668" s="412">
        <f>P3667-P3666</f>
        <v>1.392215560000011</v>
      </c>
      <c r="Q3668" s="412"/>
      <c r="R3668" s="412">
        <f>R3667-R3666</f>
        <v>-0.33408267999999453</v>
      </c>
      <c r="S3668" s="412"/>
      <c r="T3668" s="412">
        <f>T3667-T3666</f>
        <v>3.5400000000000098E-2</v>
      </c>
      <c r="V3668" s="16"/>
    </row>
    <row r="3669" spans="4:22" ht="21">
      <c r="D3669" s="16"/>
      <c r="F3669" s="201"/>
      <c r="G3669" s="201"/>
      <c r="H3669" s="187"/>
      <c r="I3669" s="187"/>
      <c r="J3669" s="187"/>
      <c r="K3669" s="187"/>
      <c r="L3669" s="187"/>
      <c r="M3669" s="187"/>
      <c r="N3669" s="187"/>
      <c r="O3669" s="187"/>
      <c r="P3669" s="187"/>
      <c r="Q3669" s="187"/>
      <c r="R3669" s="187"/>
      <c r="S3669" s="187"/>
      <c r="T3669" s="187"/>
      <c r="V3669" s="16"/>
    </row>
    <row r="3670" spans="4:22">
      <c r="D3670" s="16"/>
      <c r="E3670" s="16"/>
      <c r="F3670" s="231"/>
      <c r="G3670" s="231"/>
      <c r="H3670" s="231"/>
      <c r="I3670" s="231"/>
      <c r="J3670" s="231"/>
      <c r="K3670" s="231"/>
      <c r="L3670" s="231"/>
      <c r="M3670" s="231"/>
      <c r="N3670" s="231"/>
      <c r="O3670" s="231"/>
      <c r="P3670" s="231"/>
      <c r="Q3670" s="231"/>
      <c r="R3670" s="231"/>
      <c r="S3670" s="231"/>
      <c r="T3670" s="232"/>
      <c r="U3670" s="16"/>
      <c r="V3670" s="16"/>
    </row>
    <row r="3671" spans="4:22">
      <c r="D3671" s="335"/>
      <c r="E3671" s="335"/>
      <c r="F3671" s="339"/>
      <c r="G3671" s="339"/>
      <c r="H3671" s="339"/>
      <c r="I3671" s="339"/>
      <c r="J3671" s="339"/>
      <c r="K3671" s="339"/>
      <c r="L3671" s="339"/>
      <c r="M3671" s="339"/>
      <c r="N3671" s="339"/>
      <c r="O3671" s="339"/>
      <c r="P3671" s="339"/>
      <c r="Q3671" s="339"/>
      <c r="R3671" s="339"/>
      <c r="S3671" s="339"/>
      <c r="T3671" s="340"/>
      <c r="U3671" s="335"/>
      <c r="V3671" s="335"/>
    </row>
    <row r="3672" spans="4:22">
      <c r="D3672" s="335"/>
      <c r="E3672" s="335"/>
      <c r="F3672" s="335"/>
      <c r="G3672" s="512" t="s">
        <v>48</v>
      </c>
      <c r="H3672" s="512"/>
      <c r="I3672" s="512"/>
      <c r="J3672" s="512"/>
      <c r="K3672" s="512"/>
      <c r="L3672" s="512"/>
      <c r="M3672" s="512"/>
      <c r="N3672" s="512"/>
      <c r="O3672" s="512"/>
      <c r="P3672" s="512"/>
      <c r="Q3672" s="512"/>
      <c r="R3672" s="512"/>
      <c r="S3672" s="335"/>
      <c r="T3672" s="335"/>
      <c r="U3672" s="335"/>
      <c r="V3672" s="335"/>
    </row>
    <row r="3673" spans="4:22">
      <c r="D3673" s="335"/>
      <c r="E3673" s="335"/>
      <c r="F3673" s="335"/>
      <c r="G3673" s="512"/>
      <c r="H3673" s="512"/>
      <c r="I3673" s="512"/>
      <c r="J3673" s="512"/>
      <c r="K3673" s="512"/>
      <c r="L3673" s="512"/>
      <c r="M3673" s="512"/>
      <c r="N3673" s="512"/>
      <c r="O3673" s="512"/>
      <c r="P3673" s="512"/>
      <c r="Q3673" s="512"/>
      <c r="R3673" s="512"/>
      <c r="S3673" s="335"/>
      <c r="T3673" s="335"/>
      <c r="U3673" s="335"/>
      <c r="V3673" s="335"/>
    </row>
    <row r="3674" spans="4:22" ht="23.4">
      <c r="D3674" s="338"/>
      <c r="E3674" s="338"/>
      <c r="F3674" s="338"/>
      <c r="G3674" s="343" t="s">
        <v>46</v>
      </c>
      <c r="H3674" s="375" t="s">
        <v>3</v>
      </c>
      <c r="I3674" s="376"/>
      <c r="J3674" s="377" t="s">
        <v>11</v>
      </c>
      <c r="K3674" s="376"/>
      <c r="L3674" s="378" t="s">
        <v>12</v>
      </c>
      <c r="M3674" s="376"/>
      <c r="N3674" s="379" t="s">
        <v>13</v>
      </c>
      <c r="O3674" s="376"/>
      <c r="P3674" s="374" t="s">
        <v>14</v>
      </c>
      <c r="Q3674" s="376"/>
      <c r="R3674" s="380" t="s">
        <v>15</v>
      </c>
      <c r="S3674" s="367"/>
      <c r="T3674" s="16"/>
      <c r="U3674" s="336"/>
      <c r="V3674" s="16"/>
    </row>
    <row r="3675" spans="4:22" ht="21">
      <c r="D3675" s="338"/>
      <c r="E3675" s="338"/>
      <c r="F3675" s="338"/>
      <c r="G3675" s="344">
        <v>0.9</v>
      </c>
      <c r="H3675" s="347">
        <f>$H$3653*G3675</f>
        <v>50.452483993200012</v>
      </c>
      <c r="I3675" s="368"/>
      <c r="J3675" s="348">
        <f>$J$3653*G3675</f>
        <v>14.926245937200003</v>
      </c>
      <c r="K3675" s="368"/>
      <c r="L3675" s="352">
        <f>$L$3653*G3675</f>
        <v>13.7519434044</v>
      </c>
      <c r="M3675" s="368"/>
      <c r="N3675" s="349">
        <f>$N$3653*G3675</f>
        <v>10.545154768800002</v>
      </c>
      <c r="O3675" s="368"/>
      <c r="P3675" s="350">
        <f>$P$3653*G3675</f>
        <v>179.941881564</v>
      </c>
      <c r="Q3675" s="368"/>
      <c r="R3675" s="351">
        <f>$R$3653*G3675</f>
        <v>82.636673436000009</v>
      </c>
      <c r="S3675" s="341"/>
      <c r="T3675" s="16"/>
      <c r="U3675" s="337"/>
      <c r="V3675" s="16"/>
    </row>
    <row r="3676" spans="4:22" ht="21">
      <c r="D3676" s="338"/>
      <c r="E3676" s="338"/>
      <c r="F3676" s="338"/>
      <c r="G3676" s="344">
        <v>0.91</v>
      </c>
      <c r="H3676" s="347">
        <f t="shared" ref="H3676:H3695" si="274">$H$3653*G3676</f>
        <v>51.013067148680008</v>
      </c>
      <c r="I3676" s="368"/>
      <c r="J3676" s="348">
        <f t="shared" ref="J3676:J3695" si="275">$J$3653*G3676</f>
        <v>15.092093114280003</v>
      </c>
      <c r="K3676" s="368"/>
      <c r="L3676" s="352">
        <f t="shared" ref="L3676:L3695" si="276">$L$3653*G3676</f>
        <v>13.904742775560001</v>
      </c>
      <c r="M3676" s="368"/>
      <c r="N3676" s="349">
        <f t="shared" ref="N3676:N3695" si="277">$N$3653*G3676</f>
        <v>10.662323155120003</v>
      </c>
      <c r="O3676" s="368"/>
      <c r="P3676" s="350">
        <f t="shared" ref="P3676:P3695" si="278">$P$3653*G3676</f>
        <v>181.94123580360002</v>
      </c>
      <c r="Q3676" s="368"/>
      <c r="R3676" s="351">
        <f t="shared" ref="R3676:R3695" si="279">$R$3653*G3676</f>
        <v>83.554858696400018</v>
      </c>
      <c r="S3676" s="341"/>
      <c r="T3676" s="16"/>
      <c r="U3676" s="337"/>
      <c r="V3676" s="16"/>
    </row>
    <row r="3677" spans="4:22" ht="21">
      <c r="D3677" s="338"/>
      <c r="E3677" s="338"/>
      <c r="F3677" s="338"/>
      <c r="G3677" s="344">
        <v>0.92</v>
      </c>
      <c r="H3677" s="347">
        <f t="shared" si="274"/>
        <v>51.573650304160012</v>
      </c>
      <c r="I3677" s="368"/>
      <c r="J3677" s="348">
        <f t="shared" si="275"/>
        <v>15.257940291360004</v>
      </c>
      <c r="K3677" s="368"/>
      <c r="L3677" s="352">
        <f t="shared" si="276"/>
        <v>14.057542146720001</v>
      </c>
      <c r="M3677" s="368"/>
      <c r="N3677" s="349">
        <f t="shared" si="277"/>
        <v>10.779491541440002</v>
      </c>
      <c r="O3677" s="368"/>
      <c r="P3677" s="350">
        <f t="shared" si="278"/>
        <v>183.94059004320002</v>
      </c>
      <c r="Q3677" s="368"/>
      <c r="R3677" s="351">
        <f t="shared" si="279"/>
        <v>84.473043956800012</v>
      </c>
      <c r="S3677" s="341"/>
      <c r="T3677" s="16"/>
      <c r="U3677" s="337"/>
      <c r="V3677" s="16"/>
    </row>
    <row r="3678" spans="4:22" ht="21">
      <c r="D3678" s="338"/>
      <c r="E3678" s="338"/>
      <c r="F3678" s="338"/>
      <c r="G3678" s="344">
        <v>0.93</v>
      </c>
      <c r="H3678" s="347">
        <f t="shared" si="274"/>
        <v>52.134233459640015</v>
      </c>
      <c r="I3678" s="368"/>
      <c r="J3678" s="348">
        <f t="shared" si="275"/>
        <v>15.423787468440004</v>
      </c>
      <c r="K3678" s="368"/>
      <c r="L3678" s="352">
        <f t="shared" si="276"/>
        <v>14.210341517880002</v>
      </c>
      <c r="M3678" s="368"/>
      <c r="N3678" s="349">
        <f t="shared" si="277"/>
        <v>10.896659927760002</v>
      </c>
      <c r="O3678" s="368"/>
      <c r="P3678" s="350">
        <f t="shared" si="278"/>
        <v>185.93994428280001</v>
      </c>
      <c r="Q3678" s="368"/>
      <c r="R3678" s="351">
        <f t="shared" si="279"/>
        <v>85.391229217200006</v>
      </c>
      <c r="S3678" s="341"/>
      <c r="T3678" s="16"/>
      <c r="U3678" s="337"/>
      <c r="V3678" s="16"/>
    </row>
    <row r="3679" spans="4:22" ht="21">
      <c r="D3679" s="338"/>
      <c r="E3679" s="338"/>
      <c r="F3679" s="338"/>
      <c r="G3679" s="344">
        <v>0.94</v>
      </c>
      <c r="H3679" s="347">
        <f t="shared" si="274"/>
        <v>52.694816615120004</v>
      </c>
      <c r="I3679" s="368"/>
      <c r="J3679" s="348">
        <f t="shared" si="275"/>
        <v>15.589634645520002</v>
      </c>
      <c r="K3679" s="368"/>
      <c r="L3679" s="352">
        <f t="shared" si="276"/>
        <v>14.36314088904</v>
      </c>
      <c r="M3679" s="368"/>
      <c r="N3679" s="349">
        <f t="shared" si="277"/>
        <v>11.013828314080001</v>
      </c>
      <c r="O3679" s="368"/>
      <c r="P3679" s="350">
        <f t="shared" si="278"/>
        <v>187.93929852240001</v>
      </c>
      <c r="Q3679" s="368"/>
      <c r="R3679" s="351">
        <f t="shared" si="279"/>
        <v>86.309414477600001</v>
      </c>
      <c r="S3679" s="341"/>
      <c r="T3679" s="16"/>
      <c r="U3679" s="337"/>
      <c r="V3679" s="16"/>
    </row>
    <row r="3680" spans="4:22" ht="21">
      <c r="D3680" s="338"/>
      <c r="E3680" s="338"/>
      <c r="F3680" s="338"/>
      <c r="G3680" s="344">
        <v>0.95</v>
      </c>
      <c r="H3680" s="347">
        <f t="shared" si="274"/>
        <v>53.255399770600008</v>
      </c>
      <c r="I3680" s="368"/>
      <c r="J3680" s="348">
        <f t="shared" si="275"/>
        <v>15.755481822600002</v>
      </c>
      <c r="K3680" s="368"/>
      <c r="L3680" s="352">
        <f t="shared" si="276"/>
        <v>14.515940260200001</v>
      </c>
      <c r="M3680" s="368"/>
      <c r="N3680" s="349">
        <f t="shared" si="277"/>
        <v>11.130996700400001</v>
      </c>
      <c r="O3680" s="368"/>
      <c r="P3680" s="350">
        <f t="shared" si="278"/>
        <v>189.938652762</v>
      </c>
      <c r="Q3680" s="368"/>
      <c r="R3680" s="351">
        <f t="shared" si="279"/>
        <v>87.227599738000009</v>
      </c>
      <c r="S3680" s="341"/>
      <c r="T3680" s="16"/>
      <c r="U3680" s="337"/>
      <c r="V3680" s="16"/>
    </row>
    <row r="3681" spans="4:22" ht="21">
      <c r="D3681" s="338"/>
      <c r="E3681" s="338"/>
      <c r="F3681" s="338"/>
      <c r="G3681" s="344">
        <v>0.96</v>
      </c>
      <c r="H3681" s="347">
        <f t="shared" si="274"/>
        <v>53.815982926080011</v>
      </c>
      <c r="I3681" s="368"/>
      <c r="J3681" s="348">
        <f t="shared" si="275"/>
        <v>15.921328999680002</v>
      </c>
      <c r="K3681" s="368"/>
      <c r="L3681" s="352">
        <f t="shared" si="276"/>
        <v>14.668739631360001</v>
      </c>
      <c r="M3681" s="368"/>
      <c r="N3681" s="349">
        <f t="shared" si="277"/>
        <v>11.248165086720002</v>
      </c>
      <c r="O3681" s="368"/>
      <c r="P3681" s="350">
        <f t="shared" si="278"/>
        <v>191.9380070016</v>
      </c>
      <c r="Q3681" s="368"/>
      <c r="R3681" s="351">
        <f t="shared" si="279"/>
        <v>88.145784998400003</v>
      </c>
      <c r="S3681" s="341"/>
      <c r="T3681" s="16"/>
      <c r="U3681" s="337"/>
      <c r="V3681" s="16"/>
    </row>
    <row r="3682" spans="4:22" ht="21">
      <c r="D3682" s="338"/>
      <c r="E3682" s="338"/>
      <c r="F3682" s="338"/>
      <c r="G3682" s="344">
        <v>0.97</v>
      </c>
      <c r="H3682" s="347">
        <f t="shared" si="274"/>
        <v>54.376566081560007</v>
      </c>
      <c r="I3682" s="368"/>
      <c r="J3682" s="348">
        <f t="shared" si="275"/>
        <v>16.087176176760003</v>
      </c>
      <c r="K3682" s="368"/>
      <c r="L3682" s="352">
        <f t="shared" si="276"/>
        <v>14.82153900252</v>
      </c>
      <c r="M3682" s="368"/>
      <c r="N3682" s="349">
        <f t="shared" si="277"/>
        <v>11.365333473040002</v>
      </c>
      <c r="O3682" s="368"/>
      <c r="P3682" s="350">
        <f t="shared" si="278"/>
        <v>193.93736124119999</v>
      </c>
      <c r="Q3682" s="368"/>
      <c r="R3682" s="351">
        <f t="shared" si="279"/>
        <v>89.063970258800012</v>
      </c>
      <c r="S3682" s="341"/>
      <c r="T3682" s="16"/>
      <c r="U3682" s="337"/>
      <c r="V3682" s="16"/>
    </row>
    <row r="3683" spans="4:22" ht="21">
      <c r="D3683" s="338"/>
      <c r="E3683" s="338"/>
      <c r="F3683" s="338"/>
      <c r="G3683" s="344">
        <v>0.98</v>
      </c>
      <c r="H3683" s="347">
        <f t="shared" si="274"/>
        <v>54.937149237040011</v>
      </c>
      <c r="I3683" s="368"/>
      <c r="J3683" s="348">
        <f t="shared" si="275"/>
        <v>16.253023353840003</v>
      </c>
      <c r="K3683" s="368"/>
      <c r="L3683" s="352">
        <f t="shared" si="276"/>
        <v>14.97433837368</v>
      </c>
      <c r="M3683" s="368"/>
      <c r="N3683" s="349">
        <f t="shared" si="277"/>
        <v>11.482501859360001</v>
      </c>
      <c r="O3683" s="368"/>
      <c r="P3683" s="350">
        <f t="shared" si="278"/>
        <v>195.93671548080002</v>
      </c>
      <c r="Q3683" s="368"/>
      <c r="R3683" s="351">
        <f t="shared" si="279"/>
        <v>89.982155519200006</v>
      </c>
      <c r="S3683" s="341"/>
      <c r="T3683" s="16"/>
      <c r="U3683" s="337"/>
      <c r="V3683" s="16"/>
    </row>
    <row r="3684" spans="4:22" ht="21">
      <c r="D3684" s="338"/>
      <c r="E3684" s="338"/>
      <c r="F3684" s="338"/>
      <c r="G3684" s="344">
        <v>0.99</v>
      </c>
      <c r="H3684" s="347">
        <f t="shared" si="274"/>
        <v>55.497732392520007</v>
      </c>
      <c r="I3684" s="368"/>
      <c r="J3684" s="348">
        <f t="shared" si="275"/>
        <v>16.418870530920003</v>
      </c>
      <c r="K3684" s="368"/>
      <c r="L3684" s="352">
        <f t="shared" si="276"/>
        <v>15.127137744840001</v>
      </c>
      <c r="M3684" s="368"/>
      <c r="N3684" s="349">
        <f t="shared" si="277"/>
        <v>11.599670245680002</v>
      </c>
      <c r="O3684" s="368"/>
      <c r="P3684" s="350">
        <f t="shared" si="278"/>
        <v>197.93606972040001</v>
      </c>
      <c r="Q3684" s="368"/>
      <c r="R3684" s="351">
        <f t="shared" si="279"/>
        <v>90.900340779600015</v>
      </c>
      <c r="S3684" s="341"/>
      <c r="T3684" s="16"/>
      <c r="U3684" s="337"/>
      <c r="V3684" s="16"/>
    </row>
    <row r="3685" spans="4:22" ht="28.8">
      <c r="D3685" s="338"/>
      <c r="E3685" s="338"/>
      <c r="F3685" s="338"/>
      <c r="G3685" s="381">
        <v>1</v>
      </c>
      <c r="H3685" s="383">
        <f t="shared" si="274"/>
        <v>56.05831554800001</v>
      </c>
      <c r="I3685" s="382"/>
      <c r="J3685" s="383">
        <f t="shared" si="275"/>
        <v>16.584717708000003</v>
      </c>
      <c r="K3685" s="382"/>
      <c r="L3685" s="383">
        <f t="shared" si="276"/>
        <v>15.279937116000001</v>
      </c>
      <c r="M3685" s="382"/>
      <c r="N3685" s="383">
        <f t="shared" si="277"/>
        <v>11.716838632000002</v>
      </c>
      <c r="O3685" s="382"/>
      <c r="P3685" s="383">
        <f t="shared" si="278"/>
        <v>199.93542396000001</v>
      </c>
      <c r="Q3685" s="382"/>
      <c r="R3685" s="383">
        <f t="shared" si="279"/>
        <v>91.818526040000009</v>
      </c>
      <c r="S3685" s="341"/>
      <c r="T3685" s="16"/>
      <c r="U3685" s="337"/>
      <c r="V3685" s="16"/>
    </row>
    <row r="3686" spans="4:22" ht="21">
      <c r="D3686" s="338"/>
      <c r="E3686" s="338"/>
      <c r="F3686" s="338"/>
      <c r="G3686" s="344">
        <v>1.01</v>
      </c>
      <c r="H3686" s="347">
        <f t="shared" si="274"/>
        <v>56.618898703480014</v>
      </c>
      <c r="I3686" s="368"/>
      <c r="J3686" s="348">
        <f t="shared" si="275"/>
        <v>16.750564885080003</v>
      </c>
      <c r="K3686" s="368"/>
      <c r="L3686" s="352">
        <f t="shared" si="276"/>
        <v>15.432736487160001</v>
      </c>
      <c r="M3686" s="368"/>
      <c r="N3686" s="349">
        <f t="shared" si="277"/>
        <v>11.834007018320001</v>
      </c>
      <c r="O3686" s="368"/>
      <c r="P3686" s="350">
        <f t="shared" si="278"/>
        <v>201.9347781996</v>
      </c>
      <c r="Q3686" s="368"/>
      <c r="R3686" s="351">
        <f t="shared" si="279"/>
        <v>92.736711300400003</v>
      </c>
      <c r="S3686" s="341"/>
      <c r="T3686" s="16"/>
      <c r="U3686" s="337"/>
      <c r="V3686" s="16"/>
    </row>
    <row r="3687" spans="4:22" ht="21">
      <c r="D3687" s="338"/>
      <c r="E3687" s="338"/>
      <c r="F3687" s="338"/>
      <c r="G3687" s="344">
        <v>1.02</v>
      </c>
      <c r="H3687" s="347">
        <f t="shared" si="274"/>
        <v>57.17948185896001</v>
      </c>
      <c r="I3687" s="368"/>
      <c r="J3687" s="348">
        <f t="shared" si="275"/>
        <v>16.916412062160003</v>
      </c>
      <c r="K3687" s="368"/>
      <c r="L3687" s="352">
        <f t="shared" si="276"/>
        <v>15.585535858320002</v>
      </c>
      <c r="M3687" s="368"/>
      <c r="N3687" s="349">
        <f t="shared" si="277"/>
        <v>11.951175404640002</v>
      </c>
      <c r="O3687" s="368"/>
      <c r="P3687" s="350">
        <f t="shared" si="278"/>
        <v>203.9341324392</v>
      </c>
      <c r="Q3687" s="368"/>
      <c r="R3687" s="351">
        <f t="shared" si="279"/>
        <v>93.654896560800012</v>
      </c>
      <c r="S3687" s="341"/>
      <c r="T3687" s="16"/>
      <c r="U3687" s="337"/>
      <c r="V3687" s="16"/>
    </row>
    <row r="3688" spans="4:22" ht="21">
      <c r="D3688" s="338"/>
      <c r="E3688" s="338"/>
      <c r="F3688" s="338"/>
      <c r="G3688" s="344">
        <v>1.03</v>
      </c>
      <c r="H3688" s="347">
        <f t="shared" si="274"/>
        <v>57.740065014440013</v>
      </c>
      <c r="I3688" s="368"/>
      <c r="J3688" s="348">
        <f t="shared" si="275"/>
        <v>17.082259239240003</v>
      </c>
      <c r="K3688" s="368"/>
      <c r="L3688" s="352">
        <f t="shared" si="276"/>
        <v>15.738335229480002</v>
      </c>
      <c r="M3688" s="368"/>
      <c r="N3688" s="349">
        <f t="shared" si="277"/>
        <v>12.068343790960002</v>
      </c>
      <c r="O3688" s="368"/>
      <c r="P3688" s="350">
        <f t="shared" si="278"/>
        <v>205.93348667880002</v>
      </c>
      <c r="Q3688" s="368"/>
      <c r="R3688" s="351">
        <f t="shared" si="279"/>
        <v>94.573081821200006</v>
      </c>
      <c r="S3688" s="341"/>
      <c r="T3688" s="16"/>
      <c r="U3688" s="337"/>
      <c r="V3688" s="16"/>
    </row>
    <row r="3689" spans="4:22" ht="21">
      <c r="D3689" s="338"/>
      <c r="E3689" s="338"/>
      <c r="F3689" s="338"/>
      <c r="G3689" s="344">
        <v>1.04</v>
      </c>
      <c r="H3689" s="347">
        <f t="shared" si="274"/>
        <v>58.300648169920009</v>
      </c>
      <c r="I3689" s="368"/>
      <c r="J3689" s="348">
        <f t="shared" si="275"/>
        <v>17.248106416320002</v>
      </c>
      <c r="K3689" s="368"/>
      <c r="L3689" s="352">
        <f t="shared" si="276"/>
        <v>15.891134600640001</v>
      </c>
      <c r="M3689" s="368"/>
      <c r="N3689" s="349">
        <f t="shared" si="277"/>
        <v>12.185512177280001</v>
      </c>
      <c r="O3689" s="368"/>
      <c r="P3689" s="350">
        <f t="shared" si="278"/>
        <v>207.93284091840002</v>
      </c>
      <c r="Q3689" s="368"/>
      <c r="R3689" s="351">
        <f t="shared" si="279"/>
        <v>95.491267081600014</v>
      </c>
      <c r="S3689" s="341"/>
      <c r="T3689" s="16"/>
      <c r="U3689" s="337"/>
      <c r="V3689" s="16"/>
    </row>
    <row r="3690" spans="4:22" ht="21">
      <c r="D3690" s="338"/>
      <c r="E3690" s="338"/>
      <c r="F3690" s="338"/>
      <c r="G3690" s="344">
        <v>1.05</v>
      </c>
      <c r="H3690" s="347">
        <f t="shared" si="274"/>
        <v>58.861231325400013</v>
      </c>
      <c r="I3690" s="368"/>
      <c r="J3690" s="348">
        <f t="shared" si="275"/>
        <v>17.413953593400002</v>
      </c>
      <c r="K3690" s="368"/>
      <c r="L3690" s="352">
        <f t="shared" si="276"/>
        <v>16.043933971800001</v>
      </c>
      <c r="M3690" s="368"/>
      <c r="N3690" s="349">
        <f t="shared" si="277"/>
        <v>12.302680563600003</v>
      </c>
      <c r="O3690" s="368"/>
      <c r="P3690" s="350">
        <f t="shared" si="278"/>
        <v>209.93219515800001</v>
      </c>
      <c r="Q3690" s="368"/>
      <c r="R3690" s="351">
        <f t="shared" si="279"/>
        <v>96.409452342000009</v>
      </c>
      <c r="S3690" s="341"/>
      <c r="T3690" s="16"/>
      <c r="U3690" s="337"/>
      <c r="V3690" s="16"/>
    </row>
    <row r="3691" spans="4:22" ht="21">
      <c r="D3691" s="338"/>
      <c r="E3691" s="338"/>
      <c r="F3691" s="338"/>
      <c r="G3691" s="344">
        <v>1.06</v>
      </c>
      <c r="H3691" s="347">
        <f t="shared" si="274"/>
        <v>59.421814480880016</v>
      </c>
      <c r="I3691" s="368"/>
      <c r="J3691" s="348">
        <f t="shared" si="275"/>
        <v>17.579800770480006</v>
      </c>
      <c r="K3691" s="368"/>
      <c r="L3691" s="352">
        <f t="shared" si="276"/>
        <v>16.196733342960002</v>
      </c>
      <c r="M3691" s="368"/>
      <c r="N3691" s="349">
        <f t="shared" si="277"/>
        <v>12.419848949920002</v>
      </c>
      <c r="O3691" s="368"/>
      <c r="P3691" s="350">
        <f t="shared" si="278"/>
        <v>211.93154939760001</v>
      </c>
      <c r="Q3691" s="368"/>
      <c r="R3691" s="351">
        <f t="shared" si="279"/>
        <v>97.327637602400017</v>
      </c>
      <c r="S3691" s="341"/>
      <c r="T3691" s="16"/>
      <c r="U3691" s="337"/>
      <c r="V3691" s="16"/>
    </row>
    <row r="3692" spans="4:22" ht="21">
      <c r="D3692" s="338"/>
      <c r="E3692" s="338"/>
      <c r="F3692" s="338"/>
      <c r="G3692" s="344">
        <v>1.07</v>
      </c>
      <c r="H3692" s="347">
        <f t="shared" si="274"/>
        <v>59.982397636360012</v>
      </c>
      <c r="I3692" s="368"/>
      <c r="J3692" s="348">
        <f t="shared" si="275"/>
        <v>17.745647947560006</v>
      </c>
      <c r="K3692" s="368"/>
      <c r="L3692" s="352">
        <f t="shared" si="276"/>
        <v>16.349532714120002</v>
      </c>
      <c r="M3692" s="368"/>
      <c r="N3692" s="349">
        <f t="shared" si="277"/>
        <v>12.537017336240003</v>
      </c>
      <c r="O3692" s="368"/>
      <c r="P3692" s="350">
        <f t="shared" si="278"/>
        <v>213.93090363720003</v>
      </c>
      <c r="Q3692" s="368"/>
      <c r="R3692" s="351">
        <f t="shared" si="279"/>
        <v>98.245822862800011</v>
      </c>
      <c r="S3692" s="341"/>
      <c r="T3692" s="16"/>
      <c r="U3692" s="337"/>
      <c r="V3692" s="16"/>
    </row>
    <row r="3693" spans="4:22" ht="21">
      <c r="D3693" s="338"/>
      <c r="E3693" s="338"/>
      <c r="F3693" s="338"/>
      <c r="G3693" s="344">
        <v>1.08</v>
      </c>
      <c r="H3693" s="347">
        <f t="shared" si="274"/>
        <v>60.542980791840016</v>
      </c>
      <c r="I3693" s="368"/>
      <c r="J3693" s="348">
        <f t="shared" si="275"/>
        <v>17.911495124640005</v>
      </c>
      <c r="K3693" s="368"/>
      <c r="L3693" s="352">
        <f t="shared" si="276"/>
        <v>16.502332085280003</v>
      </c>
      <c r="M3693" s="368"/>
      <c r="N3693" s="349">
        <f t="shared" si="277"/>
        <v>12.654185722560003</v>
      </c>
      <c r="O3693" s="368"/>
      <c r="P3693" s="350">
        <f t="shared" si="278"/>
        <v>215.93025787680003</v>
      </c>
      <c r="Q3693" s="368"/>
      <c r="R3693" s="351">
        <f t="shared" si="279"/>
        <v>99.16400812320002</v>
      </c>
      <c r="S3693" s="341"/>
      <c r="T3693" s="16"/>
      <c r="U3693" s="337"/>
      <c r="V3693" s="16"/>
    </row>
    <row r="3694" spans="4:22" ht="21">
      <c r="D3694" s="338"/>
      <c r="E3694" s="338"/>
      <c r="F3694" s="338"/>
      <c r="G3694" s="344">
        <v>1.0900000000000001</v>
      </c>
      <c r="H3694" s="347">
        <f t="shared" si="274"/>
        <v>61.103563947320012</v>
      </c>
      <c r="I3694" s="368"/>
      <c r="J3694" s="348">
        <f t="shared" si="275"/>
        <v>18.077342301720005</v>
      </c>
      <c r="K3694" s="368"/>
      <c r="L3694" s="352">
        <f t="shared" si="276"/>
        <v>16.655131456440003</v>
      </c>
      <c r="M3694" s="368"/>
      <c r="N3694" s="349">
        <f t="shared" si="277"/>
        <v>12.771354108880002</v>
      </c>
      <c r="O3694" s="368"/>
      <c r="P3694" s="350">
        <f t="shared" si="278"/>
        <v>217.92961211640002</v>
      </c>
      <c r="Q3694" s="368"/>
      <c r="R3694" s="351">
        <f t="shared" si="279"/>
        <v>100.08219338360001</v>
      </c>
      <c r="S3694" s="341"/>
      <c r="T3694" s="16"/>
      <c r="U3694" s="337"/>
      <c r="V3694" s="16"/>
    </row>
    <row r="3695" spans="4:22" ht="21">
      <c r="D3695" s="338"/>
      <c r="E3695" s="338"/>
      <c r="F3695" s="338"/>
      <c r="G3695" s="344">
        <v>1.1000000000000001</v>
      </c>
      <c r="H3695" s="347">
        <f t="shared" si="274"/>
        <v>61.664147102800015</v>
      </c>
      <c r="I3695" s="368"/>
      <c r="J3695" s="348">
        <f t="shared" si="275"/>
        <v>18.243189478800005</v>
      </c>
      <c r="K3695" s="368"/>
      <c r="L3695" s="352">
        <f t="shared" si="276"/>
        <v>16.807930827600003</v>
      </c>
      <c r="M3695" s="368"/>
      <c r="N3695" s="349">
        <f t="shared" si="277"/>
        <v>12.888522495200004</v>
      </c>
      <c r="O3695" s="368"/>
      <c r="P3695" s="350">
        <f t="shared" si="278"/>
        <v>219.92896635600002</v>
      </c>
      <c r="Q3695" s="368"/>
      <c r="R3695" s="351">
        <f t="shared" si="279"/>
        <v>101.00037864400002</v>
      </c>
      <c r="S3695" s="341"/>
      <c r="T3695" s="16"/>
      <c r="U3695" s="337"/>
      <c r="V3695" s="16"/>
    </row>
    <row r="3696" spans="4:22">
      <c r="D3696" s="338"/>
      <c r="E3696" s="338"/>
      <c r="F3696" s="338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</row>
    <row r="3697" spans="4:22">
      <c r="D3697" s="338"/>
      <c r="E3697" s="338"/>
      <c r="F3697" s="338"/>
      <c r="G3697" s="16"/>
      <c r="H3697" s="16"/>
      <c r="I3697" s="16"/>
      <c r="J3697" s="16"/>
      <c r="K3697" s="16"/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</row>
    <row r="3698" spans="4:22">
      <c r="D3698" s="338"/>
      <c r="E3698" s="338"/>
      <c r="F3698" s="338"/>
      <c r="G3698" s="16"/>
      <c r="H3698" s="16"/>
      <c r="I3698" s="16"/>
      <c r="J3698" s="16"/>
      <c r="K3698" s="16"/>
      <c r="L3698" s="16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</row>
    <row r="3701" spans="4:22" ht="15" thickBot="1">
      <c r="D3701" s="16"/>
      <c r="E3701" s="16"/>
      <c r="F3701" s="16"/>
      <c r="G3701" s="16"/>
      <c r="H3701" s="16"/>
      <c r="I3701" s="16"/>
      <c r="J3701" s="16"/>
      <c r="K3701" s="16"/>
      <c r="L3701" s="16"/>
      <c r="M3701" s="16"/>
      <c r="N3701" s="16"/>
      <c r="O3701" s="16"/>
      <c r="P3701" s="16"/>
      <c r="Q3701" s="16"/>
      <c r="R3701" s="16"/>
      <c r="S3701" s="16"/>
      <c r="T3701" s="229"/>
      <c r="U3701" s="16"/>
      <c r="V3701" s="16"/>
    </row>
    <row r="3702" spans="4:22">
      <c r="D3702" s="16"/>
      <c r="E3702" s="84"/>
      <c r="F3702" s="85"/>
      <c r="G3702" s="197"/>
      <c r="H3702" s="85"/>
      <c r="I3702" s="197"/>
      <c r="J3702" s="85"/>
      <c r="K3702" s="197"/>
      <c r="L3702" s="85"/>
      <c r="M3702" s="197"/>
      <c r="N3702" s="85"/>
      <c r="O3702" s="197"/>
      <c r="P3702" s="85"/>
      <c r="Q3702" s="197"/>
      <c r="R3702" s="85"/>
      <c r="S3702" s="85"/>
      <c r="T3702" s="85"/>
      <c r="U3702" s="106"/>
      <c r="V3702" s="16"/>
    </row>
    <row r="3703" spans="4:22" ht="15" thickBot="1">
      <c r="D3703" s="16"/>
      <c r="E3703" s="86"/>
      <c r="F3703" s="1"/>
      <c r="H3703" s="1"/>
      <c r="J3703" s="1"/>
      <c r="L3703" s="1"/>
      <c r="N3703" s="1"/>
      <c r="P3703" s="1"/>
      <c r="R3703" s="1"/>
      <c r="T3703" s="1"/>
      <c r="U3703" s="107"/>
      <c r="V3703" s="16"/>
    </row>
    <row r="3704" spans="4:22" ht="35.4" thickBot="1">
      <c r="D3704" s="16"/>
      <c r="E3704" s="86"/>
      <c r="F3704" s="1"/>
      <c r="H3704" s="393" t="s">
        <v>66</v>
      </c>
      <c r="I3704" s="394"/>
      <c r="J3704" s="394"/>
      <c r="K3704" s="394"/>
      <c r="L3704" s="394"/>
      <c r="M3704" s="394"/>
      <c r="N3704" s="394"/>
      <c r="O3704" s="394"/>
      <c r="P3704" s="394"/>
      <c r="Q3704" s="394"/>
      <c r="R3704" s="394"/>
      <c r="S3704" s="394"/>
      <c r="T3704" s="395"/>
      <c r="U3704" s="107"/>
      <c r="V3704" s="16"/>
    </row>
    <row r="3705" spans="4:22">
      <c r="D3705" s="16"/>
      <c r="E3705" s="86"/>
      <c r="F3705" s="1"/>
      <c r="H3705" s="1"/>
      <c r="J3705" s="1"/>
      <c r="L3705" s="1"/>
      <c r="N3705" s="1"/>
      <c r="P3705" s="1"/>
      <c r="R3705" s="1"/>
      <c r="T3705" s="1"/>
      <c r="U3705" s="107"/>
      <c r="V3705" s="16"/>
    </row>
    <row r="3706" spans="4:22">
      <c r="D3706" s="16"/>
      <c r="E3706" s="86"/>
      <c r="F3706" s="253" t="s">
        <v>10</v>
      </c>
      <c r="G3706" s="194"/>
      <c r="H3706" s="239" t="s">
        <v>3</v>
      </c>
      <c r="I3706" s="179"/>
      <c r="J3706" s="94" t="s">
        <v>11</v>
      </c>
      <c r="K3706" s="179"/>
      <c r="L3706" s="31" t="s">
        <v>12</v>
      </c>
      <c r="M3706" s="179"/>
      <c r="N3706" s="32" t="s">
        <v>13</v>
      </c>
      <c r="O3706" s="179"/>
      <c r="P3706" s="238" t="s">
        <v>14</v>
      </c>
      <c r="Q3706" s="179"/>
      <c r="R3706" s="99" t="s">
        <v>15</v>
      </c>
      <c r="S3706" s="29"/>
      <c r="T3706" s="56" t="s">
        <v>16</v>
      </c>
      <c r="U3706" s="107"/>
      <c r="V3706" s="16"/>
    </row>
    <row r="3707" spans="4:22">
      <c r="D3707" s="16"/>
      <c r="E3707" s="86"/>
      <c r="F3707" s="252">
        <v>45747</v>
      </c>
      <c r="G3707" s="244"/>
      <c r="H3707" s="297">
        <v>9673</v>
      </c>
      <c r="I3707" s="246"/>
      <c r="J3707" s="297">
        <v>2829</v>
      </c>
      <c r="K3707" s="246"/>
      <c r="L3707" s="297">
        <v>2518.5</v>
      </c>
      <c r="M3707" s="246"/>
      <c r="N3707" s="297">
        <v>2002</v>
      </c>
      <c r="O3707" s="246"/>
      <c r="P3707" s="297">
        <v>35905</v>
      </c>
      <c r="Q3707" s="246"/>
      <c r="R3707" s="297">
        <v>15715</v>
      </c>
      <c r="S3707" s="298"/>
      <c r="T3707" s="326">
        <v>5.766</v>
      </c>
      <c r="U3707" s="107"/>
      <c r="V3707" s="16"/>
    </row>
    <row r="3708" spans="4:22">
      <c r="D3708" s="16"/>
      <c r="E3708" s="86"/>
      <c r="F3708" s="250">
        <f>F3707+1</f>
        <v>45748</v>
      </c>
      <c r="G3708" s="244"/>
      <c r="H3708" s="297">
        <v>9652</v>
      </c>
      <c r="I3708" s="246"/>
      <c r="J3708" s="297">
        <v>2817</v>
      </c>
      <c r="K3708" s="246"/>
      <c r="L3708" s="297">
        <v>2499</v>
      </c>
      <c r="M3708" s="246"/>
      <c r="N3708" s="297">
        <v>1973</v>
      </c>
      <c r="O3708" s="246"/>
      <c r="P3708" s="297">
        <v>37200</v>
      </c>
      <c r="Q3708" s="246"/>
      <c r="R3708" s="297">
        <v>15850</v>
      </c>
      <c r="S3708" s="246"/>
      <c r="T3708" s="325">
        <v>5.7422000000000004</v>
      </c>
      <c r="U3708" s="107"/>
      <c r="V3708" s="16"/>
    </row>
    <row r="3709" spans="4:22">
      <c r="D3709" s="16"/>
      <c r="E3709" s="86"/>
      <c r="F3709" s="250">
        <f>F3708+1</f>
        <v>45749</v>
      </c>
      <c r="G3709" s="244"/>
      <c r="H3709" s="248">
        <v>9646</v>
      </c>
      <c r="I3709" s="246"/>
      <c r="J3709" s="248">
        <v>2774</v>
      </c>
      <c r="K3709" s="246"/>
      <c r="L3709" s="248">
        <v>2480</v>
      </c>
      <c r="M3709" s="246"/>
      <c r="N3709" s="248">
        <v>1949.5</v>
      </c>
      <c r="O3709" s="246"/>
      <c r="P3709" s="248">
        <v>38575</v>
      </c>
      <c r="Q3709" s="246"/>
      <c r="R3709" s="248">
        <v>15795</v>
      </c>
      <c r="S3709" s="246"/>
      <c r="T3709" s="325">
        <v>5.7050999999999998</v>
      </c>
      <c r="U3709" s="107"/>
      <c r="V3709" s="16"/>
    </row>
    <row r="3710" spans="4:22">
      <c r="D3710" s="16"/>
      <c r="E3710" s="86"/>
      <c r="F3710" s="250">
        <f>F3709+1</f>
        <v>45750</v>
      </c>
      <c r="G3710" s="195"/>
      <c r="H3710" s="248">
        <v>9397</v>
      </c>
      <c r="I3710" s="246"/>
      <c r="J3710" s="248">
        <v>2724.5</v>
      </c>
      <c r="K3710" s="246"/>
      <c r="L3710" s="248">
        <v>2436.5</v>
      </c>
      <c r="M3710" s="246"/>
      <c r="N3710" s="248">
        <v>1931</v>
      </c>
      <c r="O3710" s="246"/>
      <c r="P3710" s="248">
        <v>37195</v>
      </c>
      <c r="Q3710" s="246"/>
      <c r="R3710" s="248">
        <v>15650</v>
      </c>
      <c r="S3710" s="246"/>
      <c r="T3710" s="325">
        <v>5.6923000000000004</v>
      </c>
      <c r="U3710" s="107"/>
      <c r="V3710" s="16"/>
    </row>
    <row r="3711" spans="4:22">
      <c r="D3711" s="16"/>
      <c r="E3711" s="86"/>
      <c r="F3711" s="251">
        <f>F3710+1</f>
        <v>45751</v>
      </c>
      <c r="G3711" s="195"/>
      <c r="H3711" s="297">
        <v>8830.5</v>
      </c>
      <c r="I3711" s="246"/>
      <c r="J3711" s="297">
        <v>2648.5</v>
      </c>
      <c r="K3711" s="246"/>
      <c r="L3711" s="297">
        <v>2355.5</v>
      </c>
      <c r="M3711" s="246"/>
      <c r="N3711" s="297">
        <v>1892</v>
      </c>
      <c r="O3711" s="246"/>
      <c r="P3711" s="297">
        <v>36050</v>
      </c>
      <c r="Q3711" s="246"/>
      <c r="R3711" s="297">
        <v>15050</v>
      </c>
      <c r="S3711" s="298"/>
      <c r="T3711" s="325">
        <v>5.6067</v>
      </c>
      <c r="U3711" s="107"/>
      <c r="V3711" s="16"/>
    </row>
    <row r="3712" spans="4:22">
      <c r="D3712" s="16"/>
      <c r="E3712" s="86"/>
      <c r="F3712" s="1"/>
      <c r="H3712" s="353"/>
      <c r="J3712" s="353"/>
      <c r="L3712" s="353"/>
      <c r="N3712" s="353"/>
      <c r="P3712" s="353"/>
      <c r="R3712" s="353"/>
      <c r="S3712" s="268"/>
      <c r="T3712" s="362"/>
      <c r="U3712" s="107"/>
      <c r="V3712" s="16"/>
    </row>
    <row r="3713" spans="4:22">
      <c r="D3713" s="16"/>
      <c r="E3713" s="86"/>
      <c r="F3713" s="236" t="s">
        <v>17</v>
      </c>
      <c r="G3713" s="263"/>
      <c r="H3713" s="331">
        <f>AVERAGE(H3707:H3711)</f>
        <v>9439.7000000000007</v>
      </c>
      <c r="I3713" s="332"/>
      <c r="J3713" s="331">
        <f>AVERAGE(J3707:J3711)</f>
        <v>2758.6</v>
      </c>
      <c r="K3713" s="332"/>
      <c r="L3713" s="331">
        <f>AVERAGE(L3707:L3711)</f>
        <v>2457.9</v>
      </c>
      <c r="M3713" s="332"/>
      <c r="N3713" s="331">
        <f>AVERAGE(N3707:N3711)</f>
        <v>1949.5</v>
      </c>
      <c r="O3713" s="332"/>
      <c r="P3713" s="331">
        <f>AVERAGE(P3707:P3711)</f>
        <v>36985</v>
      </c>
      <c r="Q3713" s="332"/>
      <c r="R3713" s="331">
        <f>AVERAGE(R3707:R3711)</f>
        <v>15612</v>
      </c>
      <c r="S3713" s="333"/>
      <c r="T3713" s="334">
        <f>AVERAGE(T3707:T3711)</f>
        <v>5.7024600000000003</v>
      </c>
      <c r="U3713" s="107"/>
      <c r="V3713" s="16"/>
    </row>
    <row r="3714" spans="4:22">
      <c r="D3714" s="16"/>
      <c r="E3714" s="86"/>
      <c r="F3714" s="21"/>
      <c r="G3714" s="194"/>
      <c r="H3714" s="354"/>
      <c r="I3714" s="214"/>
      <c r="J3714" s="354"/>
      <c r="K3714" s="214"/>
      <c r="L3714" s="354"/>
      <c r="M3714" s="214"/>
      <c r="N3714" s="354"/>
      <c r="O3714" s="214"/>
      <c r="P3714" s="354"/>
      <c r="Q3714" s="214"/>
      <c r="R3714" s="354"/>
      <c r="S3714" s="269"/>
      <c r="T3714" s="355"/>
      <c r="U3714" s="107"/>
      <c r="V3714" s="16"/>
    </row>
    <row r="3715" spans="4:22" ht="15.6">
      <c r="D3715" s="16"/>
      <c r="E3715" s="86"/>
      <c r="F3715" s="237" t="s">
        <v>18</v>
      </c>
      <c r="G3715" s="202"/>
      <c r="H3715" s="235">
        <f>H3713*T3713*0.001</f>
        <v>53.829511662000009</v>
      </c>
      <c r="I3715" s="216"/>
      <c r="J3715" s="235">
        <f>J3713*T3713*0.001</f>
        <v>15.730806156000002</v>
      </c>
      <c r="K3715" s="216"/>
      <c r="L3715" s="235">
        <f>L3713*T3713*0.001</f>
        <v>14.016076434</v>
      </c>
      <c r="M3715" s="216"/>
      <c r="N3715" s="235">
        <f>N3713*T3713*0.001</f>
        <v>11.116945770000001</v>
      </c>
      <c r="O3715" s="216"/>
      <c r="P3715" s="235">
        <f>P3713*T3713*0.001</f>
        <v>210.90548310000003</v>
      </c>
      <c r="Q3715" s="216"/>
      <c r="R3715" s="235">
        <f>R3713*T3713*0.001</f>
        <v>89.026805520000011</v>
      </c>
      <c r="S3715" s="269"/>
      <c r="T3715" s="363"/>
      <c r="U3715" s="107"/>
      <c r="V3715" s="16"/>
    </row>
    <row r="3716" spans="4:22">
      <c r="D3716" s="16"/>
      <c r="E3716" s="86"/>
      <c r="F3716" s="21"/>
      <c r="G3716" s="312"/>
      <c r="H3716" s="355"/>
      <c r="I3716" s="264"/>
      <c r="J3716" s="355"/>
      <c r="K3716" s="264"/>
      <c r="L3716" s="355"/>
      <c r="M3716" s="264"/>
      <c r="N3716" s="355"/>
      <c r="O3716" s="264"/>
      <c r="P3716" s="355"/>
      <c r="Q3716" s="264"/>
      <c r="R3716" s="355"/>
      <c r="S3716" s="269"/>
      <c r="T3716" s="364"/>
      <c r="U3716" s="107"/>
      <c r="V3716" s="16"/>
    </row>
    <row r="3717" spans="4:22">
      <c r="D3717" s="16"/>
      <c r="E3717" s="86"/>
      <c r="F3717" s="256" t="s">
        <v>19</v>
      </c>
      <c r="G3717" s="311"/>
      <c r="H3717" s="257">
        <f>H3651</f>
        <v>56.624007232000011</v>
      </c>
      <c r="I3717" s="265"/>
      <c r="J3717" s="257">
        <f>J3651</f>
        <v>16.690712608000002</v>
      </c>
      <c r="K3717" s="265"/>
      <c r="L3717" s="257">
        <f>L3651</f>
        <v>14.852546064000002</v>
      </c>
      <c r="M3717" s="265"/>
      <c r="N3717" s="257">
        <f>N3651</f>
        <v>11.676281344000003</v>
      </c>
      <c r="O3717" s="265"/>
      <c r="P3717" s="257">
        <f>P3651</f>
        <v>201.32763952000002</v>
      </c>
      <c r="Q3717" s="265"/>
      <c r="R3717" s="257">
        <f>R3651</f>
        <v>91.484443360000014</v>
      </c>
      <c r="S3717" s="361">
        <f>U3678</f>
        <v>0</v>
      </c>
      <c r="T3717" s="258">
        <f>T3649</f>
        <v>5.7281600000000008</v>
      </c>
      <c r="U3717" s="107"/>
      <c r="V3717" s="16"/>
    </row>
    <row r="3718" spans="4:22" ht="15" thickBot="1">
      <c r="D3718" s="16"/>
      <c r="E3718" s="86"/>
      <c r="F3718" s="21"/>
      <c r="G3718" s="194"/>
      <c r="H3718" s="355"/>
      <c r="I3718" s="264"/>
      <c r="J3718" s="355"/>
      <c r="K3718" s="264"/>
      <c r="L3718" s="355"/>
      <c r="M3718" s="264"/>
      <c r="N3718" s="355"/>
      <c r="O3718" s="264"/>
      <c r="P3718" s="355"/>
      <c r="Q3718" s="264"/>
      <c r="R3718" s="355"/>
      <c r="S3718" s="270"/>
      <c r="T3718" s="355"/>
      <c r="U3718" s="107"/>
      <c r="V3718" s="16"/>
    </row>
    <row r="3719" spans="4:22" ht="15" thickBot="1">
      <c r="D3719" s="16"/>
      <c r="E3719" s="86"/>
      <c r="F3719" s="259" t="s">
        <v>44</v>
      </c>
      <c r="G3719" s="194"/>
      <c r="H3719" s="356">
        <f>(H3651-H3653)/H3653</f>
        <v>1.0091128826652427E-2</v>
      </c>
      <c r="I3719" s="321"/>
      <c r="J3719" s="356">
        <f>(J3651-J3653)/J3653</f>
        <v>6.3911187314855487E-3</v>
      </c>
      <c r="K3719" s="321"/>
      <c r="L3719" s="356">
        <f>(L3651-L3653)/L3653</f>
        <v>-2.7970733698404249E-2</v>
      </c>
      <c r="M3719" s="321"/>
      <c r="N3719" s="356">
        <f>(N3651-N3653)/N3653</f>
        <v>-3.4614531507869526E-3</v>
      </c>
      <c r="O3719" s="321"/>
      <c r="P3719" s="356">
        <f>(P3651-P3653)/P3653</f>
        <v>6.963326120130388E-3</v>
      </c>
      <c r="Q3719" s="321"/>
      <c r="R3719" s="356">
        <f>(R3651-R3653)/R3653</f>
        <v>-3.6385105970275985E-3</v>
      </c>
      <c r="S3719" s="322"/>
      <c r="T3719" s="356">
        <f>(T3649-T3653)/T3653</f>
        <v>6.218424806245142E-3</v>
      </c>
      <c r="U3719" s="107"/>
      <c r="V3719" s="16"/>
    </row>
    <row r="3720" spans="4:22" ht="15" thickBot="1">
      <c r="D3720" s="16"/>
      <c r="E3720" s="86"/>
      <c r="F3720" s="29"/>
      <c r="G3720" s="179"/>
      <c r="H3720" s="357"/>
      <c r="I3720" s="217"/>
      <c r="J3720" s="357"/>
      <c r="K3720" s="217"/>
      <c r="L3720" s="357"/>
      <c r="M3720" s="217"/>
      <c r="N3720" s="357"/>
      <c r="O3720" s="217"/>
      <c r="P3720" s="357"/>
      <c r="Q3720" s="217"/>
      <c r="R3720" s="357"/>
      <c r="S3720" s="271"/>
      <c r="T3720" s="357"/>
      <c r="U3720" s="107"/>
      <c r="V3720" s="16"/>
    </row>
    <row r="3721" spans="4:22" ht="15" thickBot="1">
      <c r="D3721" s="16"/>
      <c r="E3721" s="86"/>
      <c r="F3721" s="176" t="s">
        <v>26</v>
      </c>
      <c r="G3721" s="179"/>
      <c r="H3721" s="358">
        <f>(H3715-H3717)/H3717</f>
        <v>-4.9351780395025538E-2</v>
      </c>
      <c r="I3721" s="188"/>
      <c r="J3721" s="358">
        <f>(J3715-J3717)/J3717</f>
        <v>-5.7511412157435916E-2</v>
      </c>
      <c r="K3721" s="188"/>
      <c r="L3721" s="358">
        <f>(L3715-L3717)/L3717</f>
        <v>-5.6318265326068172E-2</v>
      </c>
      <c r="M3721" s="188"/>
      <c r="N3721" s="358">
        <f>(N3715-N3717)/N3717</f>
        <v>-4.7903571138890329E-2</v>
      </c>
      <c r="O3721" s="188"/>
      <c r="P3721" s="358">
        <f>(P3715-P3717)/P3717</f>
        <v>4.7573416163002979E-2</v>
      </c>
      <c r="Q3721" s="188"/>
      <c r="R3721" s="358">
        <f>(R3715-R3717)/R3717</f>
        <v>-2.6863997306394098E-2</v>
      </c>
      <c r="S3721" s="272"/>
      <c r="T3721" s="358">
        <f>(T3713-T3717)/T3717</f>
        <v>-4.4866065193710537E-3</v>
      </c>
      <c r="U3721" s="107"/>
      <c r="V3721" s="16"/>
    </row>
    <row r="3722" spans="4:22" ht="15" thickBot="1">
      <c r="D3722" s="16"/>
      <c r="E3722" s="86"/>
      <c r="F3722" s="1"/>
      <c r="H3722" s="359"/>
      <c r="I3722" s="215"/>
      <c r="J3722" s="359"/>
      <c r="K3722" s="215"/>
      <c r="L3722" s="359"/>
      <c r="M3722" s="215"/>
      <c r="N3722" s="359"/>
      <c r="O3722" s="215"/>
      <c r="P3722" s="359"/>
      <c r="Q3722" s="215"/>
      <c r="R3722" s="359"/>
      <c r="S3722" s="271"/>
      <c r="T3722" s="359"/>
      <c r="U3722" s="107"/>
      <c r="V3722" s="16"/>
    </row>
    <row r="3723" spans="4:22" ht="21.6" thickBot="1">
      <c r="D3723" s="230"/>
      <c r="E3723" s="183"/>
      <c r="F3723" s="184" t="s">
        <v>40</v>
      </c>
      <c r="G3723" s="182"/>
      <c r="H3723" s="360">
        <f>H3715-H3717</f>
        <v>-2.7944955700000023</v>
      </c>
      <c r="I3723" s="306"/>
      <c r="J3723" s="360">
        <f>J3715-J3717</f>
        <v>-0.95990645200000024</v>
      </c>
      <c r="K3723" s="306"/>
      <c r="L3723" s="360">
        <f>L3715-L3717</f>
        <v>-0.83646963000000163</v>
      </c>
      <c r="M3723" s="306"/>
      <c r="N3723" s="360">
        <f>N3715-N3717</f>
        <v>-0.55933557400000211</v>
      </c>
      <c r="O3723" s="306"/>
      <c r="P3723" s="360">
        <f>P3715-P3717</f>
        <v>9.5778435800000068</v>
      </c>
      <c r="Q3723" s="306"/>
      <c r="R3723" s="360">
        <f>R3715-R3717</f>
        <v>-2.4576378400000038</v>
      </c>
      <c r="S3723" s="307"/>
      <c r="T3723" s="360">
        <f>T3713-T3717</f>
        <v>-2.57000000000005E-2</v>
      </c>
      <c r="U3723" s="186"/>
      <c r="V3723" s="230"/>
    </row>
    <row r="3724" spans="4:22">
      <c r="D3724" s="16"/>
      <c r="E3724" s="86"/>
      <c r="F3724" s="179"/>
      <c r="H3724" s="180"/>
      <c r="I3724" s="180"/>
      <c r="J3724" s="180"/>
      <c r="K3724" s="180"/>
      <c r="L3724" s="180"/>
      <c r="M3724" s="180"/>
      <c r="N3724" s="180"/>
      <c r="O3724" s="180"/>
      <c r="P3724" s="180"/>
      <c r="Q3724" s="180"/>
      <c r="R3724" s="180"/>
      <c r="S3724" s="274"/>
      <c r="T3724" s="180"/>
      <c r="U3724" s="107"/>
      <c r="V3724" s="16"/>
    </row>
    <row r="3725" spans="4:22">
      <c r="D3725" s="16"/>
      <c r="E3725" s="86"/>
      <c r="F3725" s="29"/>
      <c r="H3725" s="323"/>
      <c r="I3725" s="180"/>
      <c r="J3725" s="159"/>
      <c r="K3725" s="180"/>
      <c r="L3725" s="159"/>
      <c r="M3725" s="180"/>
      <c r="N3725" s="159"/>
      <c r="O3725" s="180">
        <f>L3725+N3725</f>
        <v>0</v>
      </c>
      <c r="P3725" s="159"/>
      <c r="Q3725" s="180"/>
      <c r="R3725" s="159"/>
      <c r="S3725" s="159"/>
      <c r="T3725" s="159"/>
      <c r="U3725" s="107"/>
      <c r="V3725" s="16"/>
    </row>
    <row r="3726" spans="4:22" ht="18">
      <c r="D3726" s="16"/>
      <c r="E3726" s="134"/>
      <c r="F3726" s="403" t="s">
        <v>36</v>
      </c>
      <c r="G3726" s="404"/>
      <c r="H3726" s="405">
        <f>AVERAGE(H3708:H3711)</f>
        <v>9381.375</v>
      </c>
      <c r="I3726" s="406"/>
      <c r="J3726" s="405">
        <f>AVERAGE(J3708:J3711)</f>
        <v>2741</v>
      </c>
      <c r="K3726" s="406"/>
      <c r="L3726" s="405">
        <f>AVERAGE(L3708:L3711)</f>
        <v>2442.75</v>
      </c>
      <c r="M3726" s="406" t="e">
        <f>AVERAGE(O3671:O3675,M3707:M3711)</f>
        <v>#DIV/0!</v>
      </c>
      <c r="N3726" s="405">
        <f>AVERAGE(N3708:N3711)</f>
        <v>1936.375</v>
      </c>
      <c r="O3726" s="406" t="e">
        <f>AVERAGE(O3644:O3647,O3707:O3712)</f>
        <v>#DIV/0!</v>
      </c>
      <c r="P3726" s="405">
        <f>AVERAGE(P3708:P3711)</f>
        <v>37255</v>
      </c>
      <c r="Q3726" s="406" t="e">
        <f>AVERAGE(S3671:S3675,Q3707:Q3711)</f>
        <v>#DIV/0!</v>
      </c>
      <c r="R3726" s="405">
        <f>AVERAGE(R3708:R3711)</f>
        <v>15586.25</v>
      </c>
      <c r="S3726" s="407" t="e">
        <f>AVERAGE(U3671:U3675,S3707:S3711)</f>
        <v>#DIV/0!</v>
      </c>
      <c r="T3726" s="405">
        <f>AVERAGE(T3708:T3711)</f>
        <v>5.6865750000000004</v>
      </c>
      <c r="U3726" s="135"/>
      <c r="V3726" s="16"/>
    </row>
    <row r="3727" spans="4:22">
      <c r="D3727" s="16"/>
      <c r="E3727" s="1"/>
      <c r="F3727" s="1"/>
      <c r="H3727" s="329"/>
      <c r="I3727" s="139"/>
      <c r="J3727" s="329"/>
      <c r="K3727" s="139"/>
      <c r="L3727" s="329"/>
      <c r="M3727" s="139"/>
      <c r="N3727" s="329"/>
      <c r="O3727" s="139"/>
      <c r="P3727" s="329"/>
      <c r="Q3727" s="139"/>
      <c r="R3727" s="329"/>
      <c r="S3727" s="329"/>
      <c r="T3727" s="329"/>
      <c r="U3727" s="1"/>
      <c r="V3727" s="16"/>
    </row>
    <row r="3728" spans="4:22" ht="15" thickBot="1">
      <c r="D3728" s="16"/>
      <c r="T3728" s="174"/>
      <c r="V3728" s="16"/>
    </row>
    <row r="3729" spans="4:22" ht="15" thickBot="1">
      <c r="D3729" s="16"/>
      <c r="F3729" s="280" t="s">
        <v>42</v>
      </c>
      <c r="G3729" s="281"/>
      <c r="H3729" s="281" t="s">
        <v>3</v>
      </c>
      <c r="I3729" s="281"/>
      <c r="J3729" s="281" t="s">
        <v>11</v>
      </c>
      <c r="K3729" s="281"/>
      <c r="L3729" s="281" t="s">
        <v>12</v>
      </c>
      <c r="M3729" s="281"/>
      <c r="N3729" s="281" t="s">
        <v>13</v>
      </c>
      <c r="O3729" s="281"/>
      <c r="P3729" s="281" t="s">
        <v>14</v>
      </c>
      <c r="Q3729" s="281"/>
      <c r="R3729" s="281" t="s">
        <v>15</v>
      </c>
      <c r="S3729" s="281"/>
      <c r="T3729" s="282" t="s">
        <v>16</v>
      </c>
      <c r="V3729" s="16"/>
    </row>
    <row r="3730" spans="4:22">
      <c r="D3730" s="16"/>
      <c r="E3730" s="1"/>
      <c r="F3730" s="283" t="s">
        <v>19</v>
      </c>
      <c r="G3730" s="284"/>
      <c r="H3730" s="410">
        <f>H3717</f>
        <v>56.624007232000011</v>
      </c>
      <c r="I3730" s="410">
        <f t="shared" ref="I3730:T3730" si="280">I3717</f>
        <v>0</v>
      </c>
      <c r="J3730" s="410">
        <f t="shared" si="280"/>
        <v>16.690712608000002</v>
      </c>
      <c r="K3730" s="410">
        <f t="shared" si="280"/>
        <v>0</v>
      </c>
      <c r="L3730" s="410">
        <f t="shared" si="280"/>
        <v>14.852546064000002</v>
      </c>
      <c r="M3730" s="410">
        <f t="shared" si="280"/>
        <v>0</v>
      </c>
      <c r="N3730" s="410">
        <f t="shared" si="280"/>
        <v>11.676281344000003</v>
      </c>
      <c r="O3730" s="410">
        <f t="shared" si="280"/>
        <v>0</v>
      </c>
      <c r="P3730" s="410">
        <f t="shared" si="280"/>
        <v>201.32763952000002</v>
      </c>
      <c r="Q3730" s="410">
        <f t="shared" si="280"/>
        <v>0</v>
      </c>
      <c r="R3730" s="410">
        <f t="shared" si="280"/>
        <v>91.484443360000014</v>
      </c>
      <c r="S3730" s="410">
        <f t="shared" si="280"/>
        <v>0</v>
      </c>
      <c r="T3730" s="410">
        <f t="shared" si="280"/>
        <v>5.7281600000000008</v>
      </c>
      <c r="U3730" s="1"/>
      <c r="V3730" s="16"/>
    </row>
    <row r="3731" spans="4:22" ht="15.6">
      <c r="D3731" s="16"/>
      <c r="E3731" s="1"/>
      <c r="F3731" s="288" t="s">
        <v>41</v>
      </c>
      <c r="G3731" s="289"/>
      <c r="H3731" s="411">
        <f>H3715</f>
        <v>53.829511662000009</v>
      </c>
      <c r="I3731" s="411">
        <f t="shared" ref="I3731:S3731" si="281">I3715</f>
        <v>0</v>
      </c>
      <c r="J3731" s="411">
        <f t="shared" si="281"/>
        <v>15.730806156000002</v>
      </c>
      <c r="K3731" s="411">
        <f t="shared" si="281"/>
        <v>0</v>
      </c>
      <c r="L3731" s="411">
        <f t="shared" si="281"/>
        <v>14.016076434</v>
      </c>
      <c r="M3731" s="411">
        <f t="shared" si="281"/>
        <v>0</v>
      </c>
      <c r="N3731" s="411">
        <f t="shared" si="281"/>
        <v>11.116945770000001</v>
      </c>
      <c r="O3731" s="411">
        <f t="shared" si="281"/>
        <v>0</v>
      </c>
      <c r="P3731" s="411">
        <f t="shared" si="281"/>
        <v>210.90548310000003</v>
      </c>
      <c r="Q3731" s="411">
        <f t="shared" si="281"/>
        <v>0</v>
      </c>
      <c r="R3731" s="411">
        <f t="shared" si="281"/>
        <v>89.026805520000011</v>
      </c>
      <c r="S3731" s="411">
        <f t="shared" si="281"/>
        <v>0</v>
      </c>
      <c r="T3731" s="411">
        <f>T3713</f>
        <v>5.7024600000000003</v>
      </c>
      <c r="U3731" s="1"/>
      <c r="V3731" s="16"/>
    </row>
    <row r="3732" spans="4:22" ht="21">
      <c r="D3732" s="16"/>
      <c r="F3732" s="201" t="s">
        <v>45</v>
      </c>
      <c r="G3732" s="201"/>
      <c r="H3732" s="412">
        <f>H3731-H3730</f>
        <v>-2.7944955700000023</v>
      </c>
      <c r="I3732" s="412"/>
      <c r="J3732" s="412">
        <f>J3731-J3730</f>
        <v>-0.95990645200000024</v>
      </c>
      <c r="K3732" s="412"/>
      <c r="L3732" s="412">
        <f>L3731-L3730</f>
        <v>-0.83646963000000163</v>
      </c>
      <c r="M3732" s="412"/>
      <c r="N3732" s="412">
        <f>N3731-N3730</f>
        <v>-0.55933557400000211</v>
      </c>
      <c r="O3732" s="412"/>
      <c r="P3732" s="412">
        <f>P3731-P3730</f>
        <v>9.5778435800000068</v>
      </c>
      <c r="Q3732" s="412"/>
      <c r="R3732" s="412">
        <f>R3731-R3730</f>
        <v>-2.4576378400000038</v>
      </c>
      <c r="S3732" s="412"/>
      <c r="T3732" s="412">
        <f>T3731-T3730</f>
        <v>-2.57000000000005E-2</v>
      </c>
      <c r="V3732" s="16"/>
    </row>
    <row r="3733" spans="4:22" ht="21">
      <c r="D3733" s="16"/>
      <c r="F3733" s="201"/>
      <c r="G3733" s="201"/>
      <c r="H3733" s="187"/>
      <c r="I3733" s="187"/>
      <c r="J3733" s="187"/>
      <c r="K3733" s="187"/>
      <c r="L3733" s="187"/>
      <c r="M3733" s="187"/>
      <c r="N3733" s="187"/>
      <c r="O3733" s="187"/>
      <c r="P3733" s="187"/>
      <c r="Q3733" s="187"/>
      <c r="R3733" s="187"/>
      <c r="S3733" s="187"/>
      <c r="T3733" s="187"/>
      <c r="V3733" s="16"/>
    </row>
    <row r="3734" spans="4:22">
      <c r="D3734" s="16"/>
      <c r="E3734" s="16"/>
      <c r="F3734" s="231"/>
      <c r="G3734" s="231"/>
      <c r="H3734" s="231"/>
      <c r="I3734" s="231"/>
      <c r="J3734" s="231"/>
      <c r="K3734" s="231"/>
      <c r="L3734" s="231"/>
      <c r="M3734" s="231"/>
      <c r="N3734" s="231"/>
      <c r="O3734" s="231"/>
      <c r="P3734" s="231"/>
      <c r="Q3734" s="231"/>
      <c r="R3734" s="231"/>
      <c r="S3734" s="231"/>
      <c r="T3734" s="232"/>
      <c r="U3734" s="16"/>
      <c r="V3734" s="16"/>
    </row>
    <row r="3735" spans="4:22">
      <c r="D3735" s="335"/>
      <c r="E3735" s="335"/>
      <c r="F3735" s="339"/>
      <c r="G3735" s="339"/>
      <c r="H3735" s="339"/>
      <c r="I3735" s="339"/>
      <c r="J3735" s="339"/>
      <c r="K3735" s="339"/>
      <c r="L3735" s="339"/>
      <c r="M3735" s="339"/>
      <c r="N3735" s="339"/>
      <c r="O3735" s="339"/>
      <c r="P3735" s="339"/>
      <c r="Q3735" s="339"/>
      <c r="R3735" s="339"/>
      <c r="S3735" s="339"/>
      <c r="T3735" s="340"/>
      <c r="U3735" s="335"/>
      <c r="V3735" s="335"/>
    </row>
    <row r="3736" spans="4:22">
      <c r="D3736" s="335"/>
      <c r="E3736" s="335"/>
      <c r="F3736" s="335"/>
      <c r="G3736" s="512" t="s">
        <v>48</v>
      </c>
      <c r="H3736" s="512"/>
      <c r="I3736" s="512"/>
      <c r="J3736" s="512"/>
      <c r="K3736" s="512"/>
      <c r="L3736" s="512"/>
      <c r="M3736" s="512"/>
      <c r="N3736" s="512"/>
      <c r="O3736" s="512"/>
      <c r="P3736" s="512"/>
      <c r="Q3736" s="512"/>
      <c r="R3736" s="512"/>
      <c r="S3736" s="335"/>
      <c r="T3736" s="335"/>
      <c r="U3736" s="335"/>
      <c r="V3736" s="335"/>
    </row>
    <row r="3737" spans="4:22">
      <c r="D3737" s="335"/>
      <c r="E3737" s="335"/>
      <c r="F3737" s="335"/>
      <c r="G3737" s="512"/>
      <c r="H3737" s="512"/>
      <c r="I3737" s="512"/>
      <c r="J3737" s="512"/>
      <c r="K3737" s="512"/>
      <c r="L3737" s="512"/>
      <c r="M3737" s="512"/>
      <c r="N3737" s="512"/>
      <c r="O3737" s="512"/>
      <c r="P3737" s="512"/>
      <c r="Q3737" s="512"/>
      <c r="R3737" s="512"/>
      <c r="S3737" s="335"/>
      <c r="T3737" s="335"/>
      <c r="U3737" s="335"/>
      <c r="V3737" s="335"/>
    </row>
    <row r="3738" spans="4:22" ht="23.4">
      <c r="D3738" s="338"/>
      <c r="E3738" s="338"/>
      <c r="F3738" s="338"/>
      <c r="G3738" s="343" t="s">
        <v>46</v>
      </c>
      <c r="H3738" s="375" t="s">
        <v>3</v>
      </c>
      <c r="I3738" s="376"/>
      <c r="J3738" s="377" t="s">
        <v>11</v>
      </c>
      <c r="K3738" s="376"/>
      <c r="L3738" s="378" t="s">
        <v>12</v>
      </c>
      <c r="M3738" s="376"/>
      <c r="N3738" s="379" t="s">
        <v>13</v>
      </c>
      <c r="O3738" s="376"/>
      <c r="P3738" s="374" t="s">
        <v>14</v>
      </c>
      <c r="Q3738" s="376"/>
      <c r="R3738" s="380" t="s">
        <v>15</v>
      </c>
      <c r="S3738" s="367"/>
      <c r="T3738" s="16"/>
      <c r="U3738" s="336"/>
      <c r="V3738" s="16"/>
    </row>
    <row r="3739" spans="4:22" ht="21">
      <c r="D3739" s="338"/>
      <c r="E3739" s="338"/>
      <c r="F3739" s="338"/>
      <c r="G3739" s="344">
        <v>0.9</v>
      </c>
      <c r="H3739" s="347">
        <f>$H$3717*G3739</f>
        <v>50.96160650880001</v>
      </c>
      <c r="I3739" s="368"/>
      <c r="J3739" s="348">
        <f>$J$3717*G3739</f>
        <v>15.021641347200003</v>
      </c>
      <c r="K3739" s="368"/>
      <c r="L3739" s="352">
        <f>$L$3717*G3739</f>
        <v>13.367291457600002</v>
      </c>
      <c r="M3739" s="368"/>
      <c r="N3739" s="349">
        <f>$N$3717*G3739</f>
        <v>10.508653209600004</v>
      </c>
      <c r="O3739" s="368"/>
      <c r="P3739" s="350">
        <f>$P$3717*G3739</f>
        <v>181.19487556800001</v>
      </c>
      <c r="Q3739" s="368"/>
      <c r="R3739" s="351">
        <f>$R$3717*G3739</f>
        <v>82.335999024000017</v>
      </c>
      <c r="S3739" s="341"/>
      <c r="T3739" s="16"/>
      <c r="U3739" s="337"/>
      <c r="V3739" s="16"/>
    </row>
    <row r="3740" spans="4:22" ht="21">
      <c r="D3740" s="338"/>
      <c r="E3740" s="338"/>
      <c r="F3740" s="338"/>
      <c r="G3740" s="344">
        <v>0.91</v>
      </c>
      <c r="H3740" s="347">
        <f t="shared" ref="H3740:H3759" si="282">$H$3717*G3740</f>
        <v>51.527846581120009</v>
      </c>
      <c r="I3740" s="368"/>
      <c r="J3740" s="348">
        <f t="shared" ref="J3740:J3759" si="283">$J$3717*G3740</f>
        <v>15.188548473280003</v>
      </c>
      <c r="K3740" s="368"/>
      <c r="L3740" s="352">
        <f t="shared" ref="L3740:L3759" si="284">$L$3717*G3740</f>
        <v>13.515816918240002</v>
      </c>
      <c r="M3740" s="368"/>
      <c r="N3740" s="349">
        <f t="shared" ref="N3740:N3759" si="285">$N$3717*G3740</f>
        <v>10.625416023040003</v>
      </c>
      <c r="O3740" s="368"/>
      <c r="P3740" s="350">
        <f t="shared" ref="P3740:P3759" si="286">$P$3717*G3740</f>
        <v>183.20815196320004</v>
      </c>
      <c r="Q3740" s="368"/>
      <c r="R3740" s="351">
        <f t="shared" ref="R3740:R3759" si="287">$R$3717*G3740</f>
        <v>83.250843457600013</v>
      </c>
      <c r="S3740" s="341"/>
      <c r="T3740" s="16"/>
      <c r="U3740" s="337"/>
      <c r="V3740" s="16"/>
    </row>
    <row r="3741" spans="4:22" ht="21">
      <c r="D3741" s="338"/>
      <c r="E3741" s="338"/>
      <c r="F3741" s="338"/>
      <c r="G3741" s="344">
        <v>0.92</v>
      </c>
      <c r="H3741" s="347">
        <f t="shared" si="282"/>
        <v>52.094086653440016</v>
      </c>
      <c r="I3741" s="368"/>
      <c r="J3741" s="348">
        <f t="shared" si="283"/>
        <v>15.355455599360003</v>
      </c>
      <c r="K3741" s="368"/>
      <c r="L3741" s="352">
        <f t="shared" si="284"/>
        <v>13.664342378880002</v>
      </c>
      <c r="M3741" s="368"/>
      <c r="N3741" s="349">
        <f t="shared" si="285"/>
        <v>10.742178836480003</v>
      </c>
      <c r="O3741" s="368"/>
      <c r="P3741" s="350">
        <f t="shared" si="286"/>
        <v>185.22142835840003</v>
      </c>
      <c r="Q3741" s="368"/>
      <c r="R3741" s="351">
        <f t="shared" si="287"/>
        <v>84.165687891200022</v>
      </c>
      <c r="S3741" s="341"/>
      <c r="T3741" s="16"/>
      <c r="U3741" s="337"/>
      <c r="V3741" s="16"/>
    </row>
    <row r="3742" spans="4:22" ht="21">
      <c r="D3742" s="338"/>
      <c r="E3742" s="338"/>
      <c r="F3742" s="338"/>
      <c r="G3742" s="344">
        <v>0.93</v>
      </c>
      <c r="H3742" s="347">
        <f t="shared" si="282"/>
        <v>52.660326725760015</v>
      </c>
      <c r="I3742" s="368"/>
      <c r="J3742" s="348">
        <f t="shared" si="283"/>
        <v>15.522362725440003</v>
      </c>
      <c r="K3742" s="368"/>
      <c r="L3742" s="352">
        <f t="shared" si="284"/>
        <v>13.812867839520003</v>
      </c>
      <c r="M3742" s="368"/>
      <c r="N3742" s="349">
        <f t="shared" si="285"/>
        <v>10.858941649920004</v>
      </c>
      <c r="O3742" s="368"/>
      <c r="P3742" s="350">
        <f t="shared" si="286"/>
        <v>187.23470475360003</v>
      </c>
      <c r="Q3742" s="368"/>
      <c r="R3742" s="351">
        <f t="shared" si="287"/>
        <v>85.080532324800018</v>
      </c>
      <c r="S3742" s="341"/>
      <c r="T3742" s="16"/>
      <c r="U3742" s="337"/>
      <c r="V3742" s="16"/>
    </row>
    <row r="3743" spans="4:22" ht="21">
      <c r="D3743" s="338"/>
      <c r="E3743" s="338"/>
      <c r="F3743" s="338"/>
      <c r="G3743" s="344">
        <v>0.94</v>
      </c>
      <c r="H3743" s="347">
        <f t="shared" si="282"/>
        <v>53.226566798080007</v>
      </c>
      <c r="I3743" s="368"/>
      <c r="J3743" s="348">
        <f t="shared" si="283"/>
        <v>15.689269851520001</v>
      </c>
      <c r="K3743" s="368"/>
      <c r="L3743" s="352">
        <f t="shared" si="284"/>
        <v>13.961393300160001</v>
      </c>
      <c r="M3743" s="368"/>
      <c r="N3743" s="349">
        <f t="shared" si="285"/>
        <v>10.975704463360001</v>
      </c>
      <c r="O3743" s="368"/>
      <c r="P3743" s="350">
        <f t="shared" si="286"/>
        <v>189.24798114879999</v>
      </c>
      <c r="Q3743" s="368"/>
      <c r="R3743" s="351">
        <f t="shared" si="287"/>
        <v>85.995376758400013</v>
      </c>
      <c r="S3743" s="341"/>
      <c r="T3743" s="16"/>
      <c r="U3743" s="337"/>
      <c r="V3743" s="16"/>
    </row>
    <row r="3744" spans="4:22" ht="21">
      <c r="D3744" s="338"/>
      <c r="E3744" s="338"/>
      <c r="F3744" s="338"/>
      <c r="G3744" s="344">
        <v>0.95</v>
      </c>
      <c r="H3744" s="347">
        <f t="shared" si="282"/>
        <v>53.792806870400007</v>
      </c>
      <c r="I3744" s="368"/>
      <c r="J3744" s="348">
        <f t="shared" si="283"/>
        <v>15.856176977600001</v>
      </c>
      <c r="K3744" s="368"/>
      <c r="L3744" s="352">
        <f t="shared" si="284"/>
        <v>14.109918760800001</v>
      </c>
      <c r="M3744" s="368"/>
      <c r="N3744" s="349">
        <f t="shared" si="285"/>
        <v>11.092467276800003</v>
      </c>
      <c r="O3744" s="368"/>
      <c r="P3744" s="350">
        <f t="shared" si="286"/>
        <v>191.26125754400002</v>
      </c>
      <c r="Q3744" s="368"/>
      <c r="R3744" s="351">
        <f t="shared" si="287"/>
        <v>86.910221192000009</v>
      </c>
      <c r="S3744" s="341"/>
      <c r="T3744" s="16"/>
      <c r="U3744" s="337"/>
      <c r="V3744" s="16"/>
    </row>
    <row r="3745" spans="4:22" ht="21">
      <c r="D3745" s="338"/>
      <c r="E3745" s="338"/>
      <c r="F3745" s="338"/>
      <c r="G3745" s="344">
        <v>0.96</v>
      </c>
      <c r="H3745" s="347">
        <f t="shared" si="282"/>
        <v>54.359046942720006</v>
      </c>
      <c r="I3745" s="368"/>
      <c r="J3745" s="348">
        <f t="shared" si="283"/>
        <v>16.023084103680002</v>
      </c>
      <c r="K3745" s="368"/>
      <c r="L3745" s="352">
        <f t="shared" si="284"/>
        <v>14.258444221440001</v>
      </c>
      <c r="M3745" s="368"/>
      <c r="N3745" s="349">
        <f t="shared" si="285"/>
        <v>11.209230090240002</v>
      </c>
      <c r="O3745" s="368"/>
      <c r="P3745" s="350">
        <f t="shared" si="286"/>
        <v>193.27453393920001</v>
      </c>
      <c r="Q3745" s="368"/>
      <c r="R3745" s="351">
        <f t="shared" si="287"/>
        <v>87.825065625600004</v>
      </c>
      <c r="S3745" s="341"/>
      <c r="T3745" s="16"/>
      <c r="U3745" s="337"/>
      <c r="V3745" s="16"/>
    </row>
    <row r="3746" spans="4:22" ht="21">
      <c r="D3746" s="338"/>
      <c r="E3746" s="338"/>
      <c r="F3746" s="338"/>
      <c r="G3746" s="344">
        <v>0.97</v>
      </c>
      <c r="H3746" s="347">
        <f t="shared" si="282"/>
        <v>54.925287015040006</v>
      </c>
      <c r="I3746" s="368"/>
      <c r="J3746" s="348">
        <f t="shared" si="283"/>
        <v>16.18999122976</v>
      </c>
      <c r="K3746" s="368"/>
      <c r="L3746" s="352">
        <f t="shared" si="284"/>
        <v>14.406969682080002</v>
      </c>
      <c r="M3746" s="368"/>
      <c r="N3746" s="349">
        <f t="shared" si="285"/>
        <v>11.325992903680003</v>
      </c>
      <c r="O3746" s="368"/>
      <c r="P3746" s="350">
        <f t="shared" si="286"/>
        <v>195.28781033440001</v>
      </c>
      <c r="Q3746" s="368"/>
      <c r="R3746" s="351">
        <f t="shared" si="287"/>
        <v>88.739910059200014</v>
      </c>
      <c r="S3746" s="341"/>
      <c r="T3746" s="16"/>
      <c r="U3746" s="337"/>
      <c r="V3746" s="16"/>
    </row>
    <row r="3747" spans="4:22" ht="21">
      <c r="D3747" s="338"/>
      <c r="E3747" s="338"/>
      <c r="F3747" s="338"/>
      <c r="G3747" s="344">
        <v>0.98</v>
      </c>
      <c r="H3747" s="347">
        <f t="shared" si="282"/>
        <v>55.491527087360012</v>
      </c>
      <c r="I3747" s="368"/>
      <c r="J3747" s="348">
        <f t="shared" si="283"/>
        <v>16.356898355840002</v>
      </c>
      <c r="K3747" s="368"/>
      <c r="L3747" s="352">
        <f t="shared" si="284"/>
        <v>14.555495142720002</v>
      </c>
      <c r="M3747" s="368"/>
      <c r="N3747" s="349">
        <f t="shared" si="285"/>
        <v>11.442755717120003</v>
      </c>
      <c r="O3747" s="368"/>
      <c r="P3747" s="350">
        <f t="shared" si="286"/>
        <v>197.3010867296</v>
      </c>
      <c r="Q3747" s="368"/>
      <c r="R3747" s="351">
        <f t="shared" si="287"/>
        <v>89.654754492800009</v>
      </c>
      <c r="S3747" s="341"/>
      <c r="T3747" s="16"/>
      <c r="U3747" s="337"/>
      <c r="V3747" s="16"/>
    </row>
    <row r="3748" spans="4:22" ht="21">
      <c r="D3748" s="338"/>
      <c r="E3748" s="338"/>
      <c r="F3748" s="338"/>
      <c r="G3748" s="344">
        <v>0.99</v>
      </c>
      <c r="H3748" s="347">
        <f t="shared" si="282"/>
        <v>56.057767159680012</v>
      </c>
      <c r="I3748" s="368"/>
      <c r="J3748" s="348">
        <f t="shared" si="283"/>
        <v>16.52380548192</v>
      </c>
      <c r="K3748" s="368"/>
      <c r="L3748" s="352">
        <f t="shared" si="284"/>
        <v>14.704020603360002</v>
      </c>
      <c r="M3748" s="368"/>
      <c r="N3748" s="349">
        <f t="shared" si="285"/>
        <v>11.559518530560004</v>
      </c>
      <c r="O3748" s="368"/>
      <c r="P3748" s="350">
        <f t="shared" si="286"/>
        <v>199.31436312480002</v>
      </c>
      <c r="Q3748" s="368"/>
      <c r="R3748" s="351">
        <f t="shared" si="287"/>
        <v>90.569598926400019</v>
      </c>
      <c r="S3748" s="341"/>
      <c r="T3748" s="16"/>
      <c r="U3748" s="337"/>
      <c r="V3748" s="16"/>
    </row>
    <row r="3749" spans="4:22" ht="28.8">
      <c r="D3749" s="338"/>
      <c r="E3749" s="338"/>
      <c r="F3749" s="338"/>
      <c r="G3749" s="381">
        <v>1</v>
      </c>
      <c r="H3749" s="383">
        <f t="shared" si="282"/>
        <v>56.624007232000011</v>
      </c>
      <c r="I3749" s="382"/>
      <c r="J3749" s="383">
        <f t="shared" si="283"/>
        <v>16.690712608000002</v>
      </c>
      <c r="K3749" s="382"/>
      <c r="L3749" s="383">
        <f t="shared" si="284"/>
        <v>14.852546064000002</v>
      </c>
      <c r="M3749" s="382"/>
      <c r="N3749" s="383">
        <f t="shared" si="285"/>
        <v>11.676281344000003</v>
      </c>
      <c r="O3749" s="382"/>
      <c r="P3749" s="383">
        <f t="shared" si="286"/>
        <v>201.32763952000002</v>
      </c>
      <c r="Q3749" s="382"/>
      <c r="R3749" s="383">
        <f t="shared" si="287"/>
        <v>91.484443360000014</v>
      </c>
      <c r="S3749" s="341"/>
      <c r="T3749" s="16"/>
      <c r="U3749" s="337"/>
      <c r="V3749" s="16"/>
    </row>
    <row r="3750" spans="4:22" ht="21">
      <c r="D3750" s="338"/>
      <c r="E3750" s="338"/>
      <c r="F3750" s="338"/>
      <c r="G3750" s="344">
        <v>1.01</v>
      </c>
      <c r="H3750" s="347">
        <f t="shared" si="282"/>
        <v>57.19024730432001</v>
      </c>
      <c r="I3750" s="368"/>
      <c r="J3750" s="348">
        <f t="shared" si="283"/>
        <v>16.857619734080004</v>
      </c>
      <c r="K3750" s="368"/>
      <c r="L3750" s="352">
        <f t="shared" si="284"/>
        <v>15.001071524640002</v>
      </c>
      <c r="M3750" s="368"/>
      <c r="N3750" s="349">
        <f t="shared" si="285"/>
        <v>11.793044157440002</v>
      </c>
      <c r="O3750" s="368"/>
      <c r="P3750" s="350">
        <f t="shared" si="286"/>
        <v>203.34091591520001</v>
      </c>
      <c r="Q3750" s="368"/>
      <c r="R3750" s="351">
        <f t="shared" si="287"/>
        <v>92.39928779360001</v>
      </c>
      <c r="S3750" s="341"/>
      <c r="T3750" s="16"/>
      <c r="U3750" s="337"/>
      <c r="V3750" s="16"/>
    </row>
    <row r="3751" spans="4:22" ht="21">
      <c r="D3751" s="338"/>
      <c r="E3751" s="338"/>
      <c r="F3751" s="338"/>
      <c r="G3751" s="344">
        <v>1.02</v>
      </c>
      <c r="H3751" s="347">
        <f t="shared" si="282"/>
        <v>57.75648737664001</v>
      </c>
      <c r="I3751" s="368"/>
      <c r="J3751" s="348">
        <f t="shared" si="283"/>
        <v>17.024526860160002</v>
      </c>
      <c r="K3751" s="368"/>
      <c r="L3751" s="352">
        <f t="shared" si="284"/>
        <v>15.149596985280002</v>
      </c>
      <c r="M3751" s="368"/>
      <c r="N3751" s="349">
        <f t="shared" si="285"/>
        <v>11.909806970880004</v>
      </c>
      <c r="O3751" s="368"/>
      <c r="P3751" s="350">
        <f t="shared" si="286"/>
        <v>205.35419231040004</v>
      </c>
      <c r="Q3751" s="368"/>
      <c r="R3751" s="351">
        <f t="shared" si="287"/>
        <v>93.31413222720002</v>
      </c>
      <c r="S3751" s="341"/>
      <c r="T3751" s="16"/>
      <c r="U3751" s="337"/>
      <c r="V3751" s="16"/>
    </row>
    <row r="3752" spans="4:22" ht="21">
      <c r="D3752" s="338"/>
      <c r="E3752" s="338"/>
      <c r="F3752" s="338"/>
      <c r="G3752" s="344">
        <v>1.03</v>
      </c>
      <c r="H3752" s="347">
        <f t="shared" si="282"/>
        <v>58.322727448960016</v>
      </c>
      <c r="I3752" s="368"/>
      <c r="J3752" s="348">
        <f t="shared" si="283"/>
        <v>17.191433986240003</v>
      </c>
      <c r="K3752" s="368"/>
      <c r="L3752" s="352">
        <f t="shared" si="284"/>
        <v>15.298122445920002</v>
      </c>
      <c r="M3752" s="368"/>
      <c r="N3752" s="349">
        <f t="shared" si="285"/>
        <v>12.026569784320003</v>
      </c>
      <c r="O3752" s="368"/>
      <c r="P3752" s="350">
        <f t="shared" si="286"/>
        <v>207.36746870560003</v>
      </c>
      <c r="Q3752" s="368"/>
      <c r="R3752" s="351">
        <f t="shared" si="287"/>
        <v>94.228976660800015</v>
      </c>
      <c r="S3752" s="341"/>
      <c r="T3752" s="16"/>
      <c r="U3752" s="337"/>
      <c r="V3752" s="16"/>
    </row>
    <row r="3753" spans="4:22" ht="21">
      <c r="D3753" s="338"/>
      <c r="E3753" s="338"/>
      <c r="F3753" s="338"/>
      <c r="G3753" s="344">
        <v>1.04</v>
      </c>
      <c r="H3753" s="347">
        <f t="shared" si="282"/>
        <v>58.888967521280016</v>
      </c>
      <c r="I3753" s="368"/>
      <c r="J3753" s="348">
        <f t="shared" si="283"/>
        <v>17.358341112320002</v>
      </c>
      <c r="K3753" s="368"/>
      <c r="L3753" s="352">
        <f t="shared" si="284"/>
        <v>15.446647906560003</v>
      </c>
      <c r="M3753" s="368"/>
      <c r="N3753" s="349">
        <f t="shared" si="285"/>
        <v>12.143332597760004</v>
      </c>
      <c r="O3753" s="368"/>
      <c r="P3753" s="350">
        <f t="shared" si="286"/>
        <v>209.38074510080003</v>
      </c>
      <c r="Q3753" s="368"/>
      <c r="R3753" s="351">
        <f t="shared" si="287"/>
        <v>95.143821094400025</v>
      </c>
      <c r="S3753" s="341"/>
      <c r="T3753" s="16"/>
      <c r="U3753" s="337"/>
      <c r="V3753" s="16"/>
    </row>
    <row r="3754" spans="4:22" ht="21">
      <c r="D3754" s="338"/>
      <c r="E3754" s="338"/>
      <c r="F3754" s="338"/>
      <c r="G3754" s="344">
        <v>1.05</v>
      </c>
      <c r="H3754" s="347">
        <f t="shared" si="282"/>
        <v>59.455207593600015</v>
      </c>
      <c r="I3754" s="368"/>
      <c r="J3754" s="348">
        <f t="shared" si="283"/>
        <v>17.525248238400003</v>
      </c>
      <c r="K3754" s="368"/>
      <c r="L3754" s="352">
        <f t="shared" si="284"/>
        <v>15.595173367200003</v>
      </c>
      <c r="M3754" s="368"/>
      <c r="N3754" s="349">
        <f t="shared" si="285"/>
        <v>12.260095411200004</v>
      </c>
      <c r="O3754" s="368"/>
      <c r="P3754" s="350">
        <f t="shared" si="286"/>
        <v>211.39402149600002</v>
      </c>
      <c r="Q3754" s="368"/>
      <c r="R3754" s="351">
        <f t="shared" si="287"/>
        <v>96.05866552800002</v>
      </c>
      <c r="S3754" s="341"/>
      <c r="T3754" s="16"/>
      <c r="U3754" s="337"/>
      <c r="V3754" s="16"/>
    </row>
    <row r="3755" spans="4:22" ht="21">
      <c r="D3755" s="338"/>
      <c r="E3755" s="338"/>
      <c r="F3755" s="338"/>
      <c r="G3755" s="344">
        <v>1.06</v>
      </c>
      <c r="H3755" s="347">
        <f t="shared" si="282"/>
        <v>60.021447665920014</v>
      </c>
      <c r="I3755" s="368"/>
      <c r="J3755" s="348">
        <f t="shared" si="283"/>
        <v>17.692155364480001</v>
      </c>
      <c r="K3755" s="368"/>
      <c r="L3755" s="352">
        <f t="shared" si="284"/>
        <v>15.743698827840003</v>
      </c>
      <c r="M3755" s="368"/>
      <c r="N3755" s="349">
        <f t="shared" si="285"/>
        <v>12.376858224640005</v>
      </c>
      <c r="O3755" s="368"/>
      <c r="P3755" s="350">
        <f t="shared" si="286"/>
        <v>213.40729789120005</v>
      </c>
      <c r="Q3755" s="368"/>
      <c r="R3755" s="351">
        <f t="shared" si="287"/>
        <v>96.973509961600016</v>
      </c>
      <c r="S3755" s="341"/>
      <c r="T3755" s="16"/>
      <c r="U3755" s="337"/>
      <c r="V3755" s="16"/>
    </row>
    <row r="3756" spans="4:22" ht="21">
      <c r="D3756" s="338"/>
      <c r="E3756" s="338"/>
      <c r="F3756" s="338"/>
      <c r="G3756" s="344">
        <v>1.07</v>
      </c>
      <c r="H3756" s="347">
        <f t="shared" si="282"/>
        <v>60.587687738240014</v>
      </c>
      <c r="I3756" s="368"/>
      <c r="J3756" s="348">
        <f t="shared" si="283"/>
        <v>17.859062490560003</v>
      </c>
      <c r="K3756" s="368"/>
      <c r="L3756" s="352">
        <f t="shared" si="284"/>
        <v>15.892224288480003</v>
      </c>
      <c r="M3756" s="368"/>
      <c r="N3756" s="349">
        <f t="shared" si="285"/>
        <v>12.493621038080004</v>
      </c>
      <c r="O3756" s="368"/>
      <c r="P3756" s="350">
        <f t="shared" si="286"/>
        <v>215.42057428640004</v>
      </c>
      <c r="Q3756" s="368"/>
      <c r="R3756" s="351">
        <f t="shared" si="287"/>
        <v>97.888354395200025</v>
      </c>
      <c r="S3756" s="341"/>
      <c r="T3756" s="16"/>
      <c r="U3756" s="337"/>
      <c r="V3756" s="16"/>
    </row>
    <row r="3757" spans="4:22" ht="21">
      <c r="D3757" s="338"/>
      <c r="E3757" s="338"/>
      <c r="F3757" s="338"/>
      <c r="G3757" s="344">
        <v>1.08</v>
      </c>
      <c r="H3757" s="347">
        <f t="shared" si="282"/>
        <v>61.153927810560013</v>
      </c>
      <c r="I3757" s="368"/>
      <c r="J3757" s="348">
        <f t="shared" si="283"/>
        <v>18.025969616640005</v>
      </c>
      <c r="K3757" s="368"/>
      <c r="L3757" s="352">
        <f t="shared" si="284"/>
        <v>16.040749749120003</v>
      </c>
      <c r="M3757" s="368"/>
      <c r="N3757" s="349">
        <f t="shared" si="285"/>
        <v>12.610383851520004</v>
      </c>
      <c r="O3757" s="368"/>
      <c r="P3757" s="350">
        <f t="shared" si="286"/>
        <v>217.43385068160003</v>
      </c>
      <c r="Q3757" s="368"/>
      <c r="R3757" s="351">
        <f t="shared" si="287"/>
        <v>98.803198828800021</v>
      </c>
      <c r="S3757" s="341"/>
      <c r="T3757" s="16"/>
      <c r="U3757" s="337"/>
      <c r="V3757" s="16"/>
    </row>
    <row r="3758" spans="4:22" ht="21">
      <c r="D3758" s="338"/>
      <c r="E3758" s="338"/>
      <c r="F3758" s="338"/>
      <c r="G3758" s="344">
        <v>1.0900000000000001</v>
      </c>
      <c r="H3758" s="347">
        <f t="shared" si="282"/>
        <v>61.72016788288002</v>
      </c>
      <c r="I3758" s="368"/>
      <c r="J3758" s="348">
        <f t="shared" si="283"/>
        <v>18.192876742720003</v>
      </c>
      <c r="K3758" s="368"/>
      <c r="L3758" s="352">
        <f t="shared" si="284"/>
        <v>16.189275209760002</v>
      </c>
      <c r="M3758" s="368"/>
      <c r="N3758" s="349">
        <f t="shared" si="285"/>
        <v>12.727146664960005</v>
      </c>
      <c r="O3758" s="368"/>
      <c r="P3758" s="350">
        <f t="shared" si="286"/>
        <v>219.44712707680003</v>
      </c>
      <c r="Q3758" s="368"/>
      <c r="R3758" s="351">
        <f t="shared" si="287"/>
        <v>99.718043262400016</v>
      </c>
      <c r="S3758" s="341"/>
      <c r="T3758" s="16"/>
      <c r="U3758" s="337"/>
      <c r="V3758" s="16"/>
    </row>
    <row r="3759" spans="4:22" ht="21">
      <c r="D3759" s="338"/>
      <c r="E3759" s="338"/>
      <c r="F3759" s="338"/>
      <c r="G3759" s="344">
        <v>1.1000000000000001</v>
      </c>
      <c r="H3759" s="347">
        <f t="shared" si="282"/>
        <v>62.286407955200019</v>
      </c>
      <c r="I3759" s="368"/>
      <c r="J3759" s="348">
        <f t="shared" si="283"/>
        <v>18.359783868800005</v>
      </c>
      <c r="K3759" s="368"/>
      <c r="L3759" s="352">
        <f t="shared" si="284"/>
        <v>16.337800670400004</v>
      </c>
      <c r="M3759" s="368"/>
      <c r="N3759" s="349">
        <f t="shared" si="285"/>
        <v>12.843909478400004</v>
      </c>
      <c r="O3759" s="368"/>
      <c r="P3759" s="350">
        <f t="shared" si="286"/>
        <v>221.46040347200005</v>
      </c>
      <c r="Q3759" s="368"/>
      <c r="R3759" s="351">
        <f t="shared" si="287"/>
        <v>100.63288769600003</v>
      </c>
      <c r="S3759" s="341"/>
      <c r="T3759" s="16"/>
      <c r="U3759" s="337"/>
      <c r="V3759" s="16"/>
    </row>
    <row r="3760" spans="4:22">
      <c r="D3760" s="338"/>
      <c r="E3760" s="338"/>
      <c r="F3760" s="338"/>
      <c r="G3760" s="16"/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</row>
    <row r="3761" spans="4:22">
      <c r="D3761" s="338"/>
      <c r="E3761" s="338"/>
      <c r="F3761" s="338"/>
      <c r="G3761" s="16"/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</row>
    <row r="3762" spans="4:22">
      <c r="D3762" s="338"/>
      <c r="E3762" s="338"/>
      <c r="F3762" s="338"/>
      <c r="G3762" s="16"/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</row>
    <row r="3765" spans="4:22" ht="15" thickBot="1">
      <c r="D3765" s="16"/>
      <c r="E3765" s="16"/>
      <c r="F3765" s="16"/>
      <c r="G3765" s="16"/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6"/>
      <c r="S3765" s="16"/>
      <c r="T3765" s="229"/>
      <c r="U3765" s="16"/>
      <c r="V3765" s="16"/>
    </row>
    <row r="3766" spans="4:22">
      <c r="D3766" s="16"/>
      <c r="E3766" s="84"/>
      <c r="F3766" s="85"/>
      <c r="G3766" s="197"/>
      <c r="H3766" s="85"/>
      <c r="I3766" s="197"/>
      <c r="J3766" s="85"/>
      <c r="K3766" s="197"/>
      <c r="L3766" s="85"/>
      <c r="M3766" s="197"/>
      <c r="N3766" s="85"/>
      <c r="O3766" s="197"/>
      <c r="P3766" s="85"/>
      <c r="Q3766" s="197"/>
      <c r="R3766" s="85"/>
      <c r="S3766" s="85"/>
      <c r="T3766" s="85"/>
      <c r="U3766" s="106"/>
      <c r="V3766" s="16"/>
    </row>
    <row r="3767" spans="4:22" ht="15" thickBot="1">
      <c r="D3767" s="16"/>
      <c r="E3767" s="86"/>
      <c r="F3767" s="1"/>
      <c r="H3767" s="1"/>
      <c r="J3767" s="1"/>
      <c r="L3767" s="1"/>
      <c r="N3767" s="1"/>
      <c r="P3767" s="1"/>
      <c r="R3767" s="1"/>
      <c r="T3767" s="1"/>
      <c r="U3767" s="107"/>
      <c r="V3767" s="16"/>
    </row>
    <row r="3768" spans="4:22" ht="35.4" thickBot="1">
      <c r="D3768" s="16"/>
      <c r="E3768" s="86"/>
      <c r="F3768" s="1"/>
      <c r="H3768" s="393" t="s">
        <v>67</v>
      </c>
      <c r="I3768" s="394"/>
      <c r="J3768" s="394"/>
      <c r="K3768" s="394"/>
      <c r="L3768" s="394"/>
      <c r="M3768" s="394"/>
      <c r="N3768" s="394"/>
      <c r="O3768" s="394"/>
      <c r="P3768" s="394"/>
      <c r="Q3768" s="394"/>
      <c r="R3768" s="394"/>
      <c r="S3768" s="394"/>
      <c r="T3768" s="395"/>
      <c r="U3768" s="107"/>
      <c r="V3768" s="16"/>
    </row>
    <row r="3769" spans="4:22">
      <c r="D3769" s="16"/>
      <c r="E3769" s="86"/>
      <c r="F3769" s="1"/>
      <c r="H3769" s="1"/>
      <c r="J3769" s="1"/>
      <c r="L3769" s="1"/>
      <c r="N3769" s="1"/>
      <c r="P3769" s="1"/>
      <c r="R3769" s="1"/>
      <c r="T3769" s="1"/>
      <c r="U3769" s="107"/>
      <c r="V3769" s="16"/>
    </row>
    <row r="3770" spans="4:22">
      <c r="D3770" s="16"/>
      <c r="E3770" s="86"/>
      <c r="F3770" s="253" t="s">
        <v>10</v>
      </c>
      <c r="G3770" s="194"/>
      <c r="H3770" s="239" t="s">
        <v>3</v>
      </c>
      <c r="I3770" s="179"/>
      <c r="J3770" s="94" t="s">
        <v>11</v>
      </c>
      <c r="K3770" s="179"/>
      <c r="L3770" s="31" t="s">
        <v>12</v>
      </c>
      <c r="M3770" s="179"/>
      <c r="N3770" s="32" t="s">
        <v>13</v>
      </c>
      <c r="O3770" s="179"/>
      <c r="P3770" s="238" t="s">
        <v>14</v>
      </c>
      <c r="Q3770" s="179"/>
      <c r="R3770" s="99" t="s">
        <v>15</v>
      </c>
      <c r="S3770" s="29"/>
      <c r="T3770" s="56" t="s">
        <v>16</v>
      </c>
      <c r="U3770" s="107"/>
      <c r="V3770" s="16"/>
    </row>
    <row r="3771" spans="4:22">
      <c r="D3771" s="16"/>
      <c r="E3771" s="86"/>
      <c r="F3771" s="252">
        <v>45754</v>
      </c>
      <c r="G3771" s="244"/>
      <c r="H3771" s="297">
        <v>8825</v>
      </c>
      <c r="I3771" s="246"/>
      <c r="J3771" s="297">
        <v>2576.5</v>
      </c>
      <c r="K3771" s="246"/>
      <c r="L3771" s="297">
        <v>2350</v>
      </c>
      <c r="M3771" s="246"/>
      <c r="N3771" s="297">
        <v>1863</v>
      </c>
      <c r="O3771" s="246"/>
      <c r="P3771" s="297">
        <v>34700</v>
      </c>
      <c r="Q3771" s="246"/>
      <c r="R3771" s="297">
        <v>14360</v>
      </c>
      <c r="S3771" s="298"/>
      <c r="T3771" s="326">
        <v>5.7777000000000003</v>
      </c>
      <c r="U3771" s="107"/>
      <c r="V3771" s="16"/>
    </row>
    <row r="3772" spans="4:22">
      <c r="D3772" s="16"/>
      <c r="E3772" s="86"/>
      <c r="F3772" s="250">
        <f>F3771+1</f>
        <v>45755</v>
      </c>
      <c r="G3772" s="244"/>
      <c r="H3772" s="297">
        <v>8760</v>
      </c>
      <c r="I3772" s="246"/>
      <c r="J3772" s="297">
        <v>2612</v>
      </c>
      <c r="K3772" s="246"/>
      <c r="L3772" s="297">
        <v>2366</v>
      </c>
      <c r="M3772" s="246"/>
      <c r="N3772" s="297">
        <v>1857</v>
      </c>
      <c r="O3772" s="246"/>
      <c r="P3772" s="297">
        <v>33650</v>
      </c>
      <c r="Q3772" s="246"/>
      <c r="R3772" s="297">
        <v>14270</v>
      </c>
      <c r="S3772" s="246"/>
      <c r="T3772" s="325">
        <v>5.8876999999999997</v>
      </c>
      <c r="U3772" s="107"/>
      <c r="V3772" s="16"/>
    </row>
    <row r="3773" spans="4:22">
      <c r="D3773" s="16"/>
      <c r="E3773" s="86"/>
      <c r="F3773" s="250">
        <f>F3772+1</f>
        <v>45756</v>
      </c>
      <c r="G3773" s="244"/>
      <c r="H3773" s="248">
        <v>8539</v>
      </c>
      <c r="I3773" s="246"/>
      <c r="J3773" s="248">
        <v>2534</v>
      </c>
      <c r="K3773" s="246"/>
      <c r="L3773" s="248">
        <v>2285</v>
      </c>
      <c r="M3773" s="246"/>
      <c r="N3773" s="248">
        <v>1820</v>
      </c>
      <c r="O3773" s="246"/>
      <c r="P3773" s="248">
        <v>29625</v>
      </c>
      <c r="Q3773" s="246"/>
      <c r="R3773" s="248">
        <v>13815</v>
      </c>
      <c r="S3773" s="246"/>
      <c r="T3773" s="325">
        <v>5.9367999999999999</v>
      </c>
      <c r="U3773" s="107"/>
      <c r="V3773" s="16"/>
    </row>
    <row r="3774" spans="4:22">
      <c r="D3774" s="16"/>
      <c r="E3774" s="86"/>
      <c r="F3774" s="250">
        <f>F3773+1</f>
        <v>45757</v>
      </c>
      <c r="G3774" s="195"/>
      <c r="H3774" s="248">
        <v>8978</v>
      </c>
      <c r="I3774" s="246"/>
      <c r="J3774" s="248">
        <v>2622</v>
      </c>
      <c r="K3774" s="246"/>
      <c r="L3774" s="248">
        <v>2343.5</v>
      </c>
      <c r="M3774" s="246"/>
      <c r="N3774" s="248">
        <v>1867</v>
      </c>
      <c r="O3774" s="246"/>
      <c r="P3774" s="248">
        <v>31150</v>
      </c>
      <c r="Q3774" s="246"/>
      <c r="R3774" s="248">
        <v>14590</v>
      </c>
      <c r="S3774" s="246"/>
      <c r="T3774" s="325">
        <v>6.0605000000000002</v>
      </c>
      <c r="U3774" s="107"/>
      <c r="V3774" s="16"/>
    </row>
    <row r="3775" spans="4:22">
      <c r="D3775" s="16"/>
      <c r="E3775" s="86"/>
      <c r="F3775" s="251">
        <f>F3774+1</f>
        <v>45758</v>
      </c>
      <c r="G3775" s="195"/>
      <c r="H3775" s="297">
        <v>9180</v>
      </c>
      <c r="I3775" s="246"/>
      <c r="J3775" s="297">
        <v>2651</v>
      </c>
      <c r="K3775" s="246"/>
      <c r="L3775" s="297">
        <v>2364</v>
      </c>
      <c r="M3775" s="246"/>
      <c r="N3775" s="297">
        <v>1881.5</v>
      </c>
      <c r="O3775" s="246"/>
      <c r="P3775" s="297">
        <v>31300</v>
      </c>
      <c r="Q3775" s="246"/>
      <c r="R3775" s="297">
        <v>15015</v>
      </c>
      <c r="S3775" s="298"/>
      <c r="T3775" s="325">
        <v>5.9115000000000002</v>
      </c>
      <c r="U3775" s="107"/>
      <c r="V3775" s="16"/>
    </row>
    <row r="3776" spans="4:22">
      <c r="D3776" s="16"/>
      <c r="E3776" s="86"/>
      <c r="F3776" s="1"/>
      <c r="H3776" s="353"/>
      <c r="J3776" s="353"/>
      <c r="L3776" s="353"/>
      <c r="N3776" s="353"/>
      <c r="P3776" s="353"/>
      <c r="R3776" s="353"/>
      <c r="S3776" s="268"/>
      <c r="T3776" s="362"/>
      <c r="U3776" s="107"/>
      <c r="V3776" s="16"/>
    </row>
    <row r="3777" spans="4:22">
      <c r="D3777" s="16"/>
      <c r="E3777" s="86"/>
      <c r="F3777" s="236" t="s">
        <v>17</v>
      </c>
      <c r="G3777" s="263"/>
      <c r="H3777" s="331">
        <f>AVERAGE(H3771:H3775)</f>
        <v>8856.4</v>
      </c>
      <c r="I3777" s="332"/>
      <c r="J3777" s="331">
        <f>AVERAGE(J3771:J3775)</f>
        <v>2599.1</v>
      </c>
      <c r="K3777" s="332"/>
      <c r="L3777" s="331">
        <f>AVERAGE(L3771:L3775)</f>
        <v>2341.6999999999998</v>
      </c>
      <c r="M3777" s="332"/>
      <c r="N3777" s="331">
        <f>AVERAGE(N3771:N3775)</f>
        <v>1857.7</v>
      </c>
      <c r="O3777" s="332"/>
      <c r="P3777" s="331">
        <f>AVERAGE(P3771:P3775)</f>
        <v>32085</v>
      </c>
      <c r="Q3777" s="332"/>
      <c r="R3777" s="331">
        <f>AVERAGE(R3771:R3775)</f>
        <v>14410</v>
      </c>
      <c r="S3777" s="333"/>
      <c r="T3777" s="334">
        <f>AVERAGE(T3771:T3775)</f>
        <v>5.9148399999999999</v>
      </c>
      <c r="U3777" s="107"/>
      <c r="V3777" s="16"/>
    </row>
    <row r="3778" spans="4:22">
      <c r="D3778" s="16"/>
      <c r="E3778" s="86"/>
      <c r="F3778" s="21"/>
      <c r="G3778" s="194"/>
      <c r="H3778" s="354"/>
      <c r="I3778" s="214"/>
      <c r="J3778" s="354"/>
      <c r="K3778" s="214"/>
      <c r="L3778" s="354"/>
      <c r="M3778" s="214"/>
      <c r="N3778" s="354"/>
      <c r="O3778" s="214"/>
      <c r="P3778" s="354"/>
      <c r="Q3778" s="214"/>
      <c r="R3778" s="354"/>
      <c r="S3778" s="269"/>
      <c r="T3778" s="355"/>
      <c r="U3778" s="107"/>
      <c r="V3778" s="16"/>
    </row>
    <row r="3779" spans="4:22" ht="15.6">
      <c r="D3779" s="16"/>
      <c r="E3779" s="86"/>
      <c r="F3779" s="237" t="s">
        <v>18</v>
      </c>
      <c r="G3779" s="202"/>
      <c r="H3779" s="413">
        <f>H3777*T3777*0.001</f>
        <v>52.384188975999997</v>
      </c>
      <c r="I3779" s="216"/>
      <c r="J3779" s="235">
        <f>J3777*T3777*0.001</f>
        <v>15.373260644</v>
      </c>
      <c r="K3779" s="216"/>
      <c r="L3779" s="235">
        <f>L3777*T3777*0.001</f>
        <v>13.850780828</v>
      </c>
      <c r="M3779" s="216"/>
      <c r="N3779" s="235">
        <f>N3777*T3777*0.001</f>
        <v>10.987998268</v>
      </c>
      <c r="O3779" s="216"/>
      <c r="P3779" s="235">
        <f>P3777*T3777*0.001</f>
        <v>189.77764139999999</v>
      </c>
      <c r="Q3779" s="216"/>
      <c r="R3779" s="235">
        <f>R3777*T3777*0.001</f>
        <v>85.232844400000005</v>
      </c>
      <c r="S3779" s="269"/>
      <c r="T3779" s="363"/>
      <c r="U3779" s="107"/>
      <c r="V3779" s="16"/>
    </row>
    <row r="3780" spans="4:22">
      <c r="D3780" s="16"/>
      <c r="E3780" s="86"/>
      <c r="F3780" s="21"/>
      <c r="G3780" s="312"/>
      <c r="H3780" s="355"/>
      <c r="I3780" s="264"/>
      <c r="J3780" s="355"/>
      <c r="K3780" s="264"/>
      <c r="L3780" s="355"/>
      <c r="M3780" s="264"/>
      <c r="N3780" s="355"/>
      <c r="O3780" s="264"/>
      <c r="P3780" s="355"/>
      <c r="Q3780" s="264"/>
      <c r="R3780" s="355"/>
      <c r="S3780" s="269"/>
      <c r="T3780" s="364"/>
      <c r="U3780" s="107"/>
      <c r="V3780" s="16"/>
    </row>
    <row r="3781" spans="4:22">
      <c r="D3781" s="16"/>
      <c r="E3781" s="86"/>
      <c r="F3781" s="256" t="s">
        <v>19</v>
      </c>
      <c r="G3781" s="311"/>
      <c r="H3781" s="257">
        <f>H3715</f>
        <v>53.829511662000009</v>
      </c>
      <c r="I3781" s="265"/>
      <c r="J3781" s="257">
        <f>J3715</f>
        <v>15.730806156000002</v>
      </c>
      <c r="K3781" s="265"/>
      <c r="L3781" s="257">
        <f>L3715</f>
        <v>14.016076434</v>
      </c>
      <c r="M3781" s="265"/>
      <c r="N3781" s="257">
        <f>N3715</f>
        <v>11.116945770000001</v>
      </c>
      <c r="O3781" s="265"/>
      <c r="P3781" s="257">
        <f>P3715</f>
        <v>210.90548310000003</v>
      </c>
      <c r="Q3781" s="265"/>
      <c r="R3781" s="257">
        <f>R3715</f>
        <v>89.026805520000011</v>
      </c>
      <c r="S3781" s="361">
        <f>U3742</f>
        <v>0</v>
      </c>
      <c r="T3781" s="258">
        <f>T3713</f>
        <v>5.7024600000000003</v>
      </c>
      <c r="U3781" s="107"/>
      <c r="V3781" s="16"/>
    </row>
    <row r="3782" spans="4:22" ht="15" thickBot="1">
      <c r="D3782" s="16"/>
      <c r="E3782" s="86"/>
      <c r="F3782" s="21"/>
      <c r="G3782" s="194"/>
      <c r="H3782" s="355"/>
      <c r="I3782" s="264"/>
      <c r="J3782" s="355"/>
      <c r="K3782" s="264"/>
      <c r="L3782" s="355"/>
      <c r="M3782" s="264"/>
      <c r="N3782" s="355"/>
      <c r="O3782" s="264"/>
      <c r="P3782" s="355"/>
      <c r="Q3782" s="264"/>
      <c r="R3782" s="355"/>
      <c r="S3782" s="270"/>
      <c r="T3782" s="355"/>
      <c r="U3782" s="107"/>
      <c r="V3782" s="16"/>
    </row>
    <row r="3783" spans="4:22" ht="15" thickBot="1">
      <c r="D3783" s="16"/>
      <c r="E3783" s="86"/>
      <c r="F3783" s="259" t="s">
        <v>44</v>
      </c>
      <c r="G3783" s="194"/>
      <c r="H3783" s="356">
        <f>(H3715-H3717)/H3717</f>
        <v>-4.9351780395025538E-2</v>
      </c>
      <c r="I3783" s="321"/>
      <c r="J3783" s="356">
        <f>(J3715-J3717)/J3717</f>
        <v>-5.7511412157435916E-2</v>
      </c>
      <c r="K3783" s="321"/>
      <c r="L3783" s="356">
        <f>(L3715-L3717)/L3717</f>
        <v>-5.6318265326068172E-2</v>
      </c>
      <c r="M3783" s="321"/>
      <c r="N3783" s="356">
        <f>(N3715-N3717)/N3717</f>
        <v>-4.7903571138890329E-2</v>
      </c>
      <c r="O3783" s="321"/>
      <c r="P3783" s="356">
        <f>(P3715-P3717)/P3717</f>
        <v>4.7573416163002979E-2</v>
      </c>
      <c r="Q3783" s="321"/>
      <c r="R3783" s="356">
        <f>(R3715-R3717)/R3717</f>
        <v>-2.6863997306394098E-2</v>
      </c>
      <c r="S3783" s="322"/>
      <c r="T3783" s="356">
        <f>(T3713-T3717)/T3717</f>
        <v>-4.4866065193710537E-3</v>
      </c>
      <c r="U3783" s="107"/>
      <c r="V3783" s="16"/>
    </row>
    <row r="3784" spans="4:22" ht="15" thickBot="1">
      <c r="D3784" s="16"/>
      <c r="E3784" s="86"/>
      <c r="F3784" s="29"/>
      <c r="G3784" s="179"/>
      <c r="H3784" s="357"/>
      <c r="I3784" s="217"/>
      <c r="J3784" s="357"/>
      <c r="K3784" s="217"/>
      <c r="L3784" s="357"/>
      <c r="M3784" s="217"/>
      <c r="N3784" s="357"/>
      <c r="O3784" s="217"/>
      <c r="P3784" s="357"/>
      <c r="Q3784" s="217"/>
      <c r="R3784" s="357"/>
      <c r="S3784" s="271"/>
      <c r="T3784" s="357"/>
      <c r="U3784" s="107"/>
      <c r="V3784" s="16"/>
    </row>
    <row r="3785" spans="4:22" ht="15" thickBot="1">
      <c r="D3785" s="16"/>
      <c r="E3785" s="86"/>
      <c r="F3785" s="176" t="s">
        <v>26</v>
      </c>
      <c r="G3785" s="179"/>
      <c r="H3785" s="358">
        <f>(H3779-H3781)/H3781</f>
        <v>-2.6850005533680357E-2</v>
      </c>
      <c r="I3785" s="188"/>
      <c r="J3785" s="358">
        <f>(J3779-J3781)/J3781</f>
        <v>-2.272900120021042E-2</v>
      </c>
      <c r="K3785" s="188"/>
      <c r="L3785" s="358">
        <f>(L3779-L3781)/L3781</f>
        <v>-1.179328657191317E-2</v>
      </c>
      <c r="M3785" s="188"/>
      <c r="N3785" s="358">
        <f>(N3779-N3781)/N3781</f>
        <v>-1.1599184224499534E-2</v>
      </c>
      <c r="O3785" s="188"/>
      <c r="P3785" s="358">
        <f>(P3779-P3781)/P3781</f>
        <v>-0.10017682513252796</v>
      </c>
      <c r="Q3785" s="188"/>
      <c r="R3785" s="358">
        <f>(R3779-R3781)/R3781</f>
        <v>-4.2615941320591211E-2</v>
      </c>
      <c r="S3785" s="272"/>
      <c r="T3785" s="358">
        <f>(T3777-T3781)/T3781</f>
        <v>3.7243575579662035E-2</v>
      </c>
      <c r="U3785" s="107"/>
      <c r="V3785" s="16"/>
    </row>
    <row r="3786" spans="4:22" ht="15" thickBot="1">
      <c r="D3786" s="16"/>
      <c r="E3786" s="86"/>
      <c r="F3786" s="1"/>
      <c r="H3786" s="359"/>
      <c r="I3786" s="215"/>
      <c r="J3786" s="359"/>
      <c r="K3786" s="215"/>
      <c r="L3786" s="359"/>
      <c r="M3786" s="215"/>
      <c r="N3786" s="359"/>
      <c r="O3786" s="215"/>
      <c r="P3786" s="359"/>
      <c r="Q3786" s="215"/>
      <c r="R3786" s="359"/>
      <c r="S3786" s="271"/>
      <c r="T3786" s="359"/>
      <c r="U3786" s="107"/>
      <c r="V3786" s="16"/>
    </row>
    <row r="3787" spans="4:22" ht="21.6" thickBot="1">
      <c r="D3787" s="230"/>
      <c r="E3787" s="183"/>
      <c r="F3787" s="184" t="s">
        <v>40</v>
      </c>
      <c r="G3787" s="182"/>
      <c r="H3787" s="360">
        <f>H3779-H3781</f>
        <v>-1.4453226860000115</v>
      </c>
      <c r="I3787" s="306"/>
      <c r="J3787" s="360">
        <f>J3779-J3781</f>
        <v>-0.35754551200000151</v>
      </c>
      <c r="K3787" s="306"/>
      <c r="L3787" s="360">
        <f>L3779-L3781</f>
        <v>-0.16529560600000082</v>
      </c>
      <c r="M3787" s="306"/>
      <c r="N3787" s="360">
        <f>N3779-N3781</f>
        <v>-0.12894750200000082</v>
      </c>
      <c r="O3787" s="306"/>
      <c r="P3787" s="360">
        <f>P3779-P3781</f>
        <v>-21.127841700000033</v>
      </c>
      <c r="Q3787" s="306"/>
      <c r="R3787" s="360">
        <f>R3779-R3781</f>
        <v>-3.7939611200000058</v>
      </c>
      <c r="S3787" s="307"/>
      <c r="T3787" s="360">
        <f>T3777-T3781</f>
        <v>0.21237999999999957</v>
      </c>
      <c r="U3787" s="186"/>
      <c r="V3787" s="230"/>
    </row>
    <row r="3788" spans="4:22">
      <c r="D3788" s="16"/>
      <c r="E3788" s="86"/>
      <c r="F3788" s="179"/>
      <c r="H3788" s="180"/>
      <c r="I3788" s="180"/>
      <c r="J3788" s="180"/>
      <c r="K3788" s="180"/>
      <c r="L3788" s="180"/>
      <c r="M3788" s="180"/>
      <c r="N3788" s="180"/>
      <c r="O3788" s="180"/>
      <c r="P3788" s="180"/>
      <c r="Q3788" s="180"/>
      <c r="R3788" s="180"/>
      <c r="S3788" s="274"/>
      <c r="T3788" s="180"/>
      <c r="U3788" s="107"/>
      <c r="V3788" s="16"/>
    </row>
    <row r="3789" spans="4:22">
      <c r="D3789" s="16"/>
      <c r="E3789" s="86"/>
      <c r="F3789" s="29"/>
      <c r="H3789" s="323"/>
      <c r="I3789" s="180"/>
      <c r="J3789" s="159"/>
      <c r="K3789" s="180"/>
      <c r="L3789" s="159"/>
      <c r="M3789" s="180"/>
      <c r="N3789" s="159"/>
      <c r="O3789" s="180">
        <f>L3789+N3789</f>
        <v>0</v>
      </c>
      <c r="P3789" s="159"/>
      <c r="Q3789" s="180"/>
      <c r="R3789" s="159"/>
      <c r="S3789" s="159"/>
      <c r="T3789" s="159"/>
      <c r="U3789" s="107"/>
      <c r="V3789" s="16"/>
    </row>
    <row r="3790" spans="4:22" ht="18">
      <c r="D3790" s="16"/>
      <c r="E3790" s="134"/>
      <c r="F3790" s="403" t="s">
        <v>36</v>
      </c>
      <c r="G3790" s="404"/>
      <c r="H3790" s="405">
        <f>AVERAGE(H3771:H3775,H3708:H3711)</f>
        <v>9089.7222222222226</v>
      </c>
      <c r="I3790" s="406"/>
      <c r="J3790" s="405">
        <f>AVERAGE(J3771:J3775,J3708:J3711)</f>
        <v>2662.1666666666665</v>
      </c>
      <c r="K3790" s="406"/>
      <c r="L3790" s="405">
        <f>AVERAGE(L3771:L3775,L3708:L3711)</f>
        <v>2386.6111111111113</v>
      </c>
      <c r="M3790" s="406" t="e">
        <f>AVERAGE(O3735:O3739,M3771:M3775)</f>
        <v>#DIV/0!</v>
      </c>
      <c r="N3790" s="405">
        <f>AVERAGE(N3771:N3775,N3708:N3711)</f>
        <v>1892.6666666666667</v>
      </c>
      <c r="O3790" s="406" t="e">
        <f>AVERAGE(O3708:O3711,O3771:O3776)</f>
        <v>#DIV/0!</v>
      </c>
      <c r="P3790" s="405">
        <f>AVERAGE(P3771:P3775,P3708:P3711)</f>
        <v>34382.777777777781</v>
      </c>
      <c r="Q3790" s="406" t="e">
        <f>AVERAGE(S3735:S3739,Q3771:Q3775)</f>
        <v>#DIV/0!</v>
      </c>
      <c r="R3790" s="405">
        <f>AVERAGE(R3771:R3775,R3708:R3711)</f>
        <v>14932.777777777777</v>
      </c>
      <c r="S3790" s="407" t="e">
        <f>AVERAGE(U3735:U3739,S3771:S3775)</f>
        <v>#DIV/0!</v>
      </c>
      <c r="T3790" s="409">
        <f>AVERAGE(T3771:T3775,T3708:T3711)</f>
        <v>5.8133888888888903</v>
      </c>
      <c r="U3790" s="135"/>
      <c r="V3790" s="16"/>
    </row>
    <row r="3791" spans="4:22">
      <c r="D3791" s="16"/>
      <c r="E3791" s="1"/>
      <c r="F3791" s="1"/>
      <c r="H3791" s="329"/>
      <c r="I3791" s="139"/>
      <c r="J3791" s="329"/>
      <c r="K3791" s="139"/>
      <c r="L3791" s="329"/>
      <c r="M3791" s="139"/>
      <c r="N3791" s="329"/>
      <c r="O3791" s="139"/>
      <c r="P3791" s="329"/>
      <c r="Q3791" s="139"/>
      <c r="R3791" s="329"/>
      <c r="S3791" s="329"/>
      <c r="T3791" s="329"/>
      <c r="U3791" s="1"/>
      <c r="V3791" s="16"/>
    </row>
    <row r="3792" spans="4:22" ht="15" thickBot="1">
      <c r="D3792" s="16"/>
      <c r="T3792" s="174"/>
      <c r="V3792" s="16"/>
    </row>
    <row r="3793" spans="4:22" ht="15" thickBot="1">
      <c r="D3793" s="16"/>
      <c r="F3793" s="280" t="s">
        <v>42</v>
      </c>
      <c r="G3793" s="281"/>
      <c r="H3793" s="281" t="s">
        <v>3</v>
      </c>
      <c r="I3793" s="281"/>
      <c r="J3793" s="281" t="s">
        <v>11</v>
      </c>
      <c r="K3793" s="281"/>
      <c r="L3793" s="281" t="s">
        <v>12</v>
      </c>
      <c r="M3793" s="281"/>
      <c r="N3793" s="281" t="s">
        <v>13</v>
      </c>
      <c r="O3793" s="281"/>
      <c r="P3793" s="281" t="s">
        <v>14</v>
      </c>
      <c r="Q3793" s="281"/>
      <c r="R3793" s="281" t="s">
        <v>15</v>
      </c>
      <c r="S3793" s="281"/>
      <c r="T3793" s="282" t="s">
        <v>16</v>
      </c>
      <c r="V3793" s="16"/>
    </row>
    <row r="3794" spans="4:22">
      <c r="D3794" s="16"/>
      <c r="E3794" s="1"/>
      <c r="F3794" s="283" t="s">
        <v>19</v>
      </c>
      <c r="G3794" s="284"/>
      <c r="H3794" s="410">
        <f>H3781</f>
        <v>53.829511662000009</v>
      </c>
      <c r="I3794" s="410">
        <f t="shared" ref="I3794:T3794" si="288">I3781</f>
        <v>0</v>
      </c>
      <c r="J3794" s="410">
        <f t="shared" si="288"/>
        <v>15.730806156000002</v>
      </c>
      <c r="K3794" s="410">
        <f t="shared" si="288"/>
        <v>0</v>
      </c>
      <c r="L3794" s="410">
        <f t="shared" si="288"/>
        <v>14.016076434</v>
      </c>
      <c r="M3794" s="410">
        <f t="shared" si="288"/>
        <v>0</v>
      </c>
      <c r="N3794" s="410">
        <f t="shared" si="288"/>
        <v>11.116945770000001</v>
      </c>
      <c r="O3794" s="410">
        <f t="shared" si="288"/>
        <v>0</v>
      </c>
      <c r="P3794" s="410">
        <f t="shared" si="288"/>
        <v>210.90548310000003</v>
      </c>
      <c r="Q3794" s="410">
        <f t="shared" si="288"/>
        <v>0</v>
      </c>
      <c r="R3794" s="410">
        <f t="shared" si="288"/>
        <v>89.026805520000011</v>
      </c>
      <c r="S3794" s="410">
        <f t="shared" si="288"/>
        <v>0</v>
      </c>
      <c r="T3794" s="410">
        <f t="shared" si="288"/>
        <v>5.7024600000000003</v>
      </c>
      <c r="U3794" s="1"/>
      <c r="V3794" s="16"/>
    </row>
    <row r="3795" spans="4:22" ht="15.6">
      <c r="D3795" s="16"/>
      <c r="E3795" s="1"/>
      <c r="F3795" s="288" t="s">
        <v>41</v>
      </c>
      <c r="G3795" s="289"/>
      <c r="H3795" s="411">
        <f>H3779</f>
        <v>52.384188975999997</v>
      </c>
      <c r="I3795" s="411">
        <f t="shared" ref="I3795:S3795" si="289">I3779</f>
        <v>0</v>
      </c>
      <c r="J3795" s="411">
        <f t="shared" si="289"/>
        <v>15.373260644</v>
      </c>
      <c r="K3795" s="411">
        <f t="shared" si="289"/>
        <v>0</v>
      </c>
      <c r="L3795" s="411">
        <f t="shared" si="289"/>
        <v>13.850780828</v>
      </c>
      <c r="M3795" s="411">
        <f t="shared" si="289"/>
        <v>0</v>
      </c>
      <c r="N3795" s="411">
        <f t="shared" si="289"/>
        <v>10.987998268</v>
      </c>
      <c r="O3795" s="411">
        <f t="shared" si="289"/>
        <v>0</v>
      </c>
      <c r="P3795" s="411">
        <f t="shared" si="289"/>
        <v>189.77764139999999</v>
      </c>
      <c r="Q3795" s="411">
        <f t="shared" si="289"/>
        <v>0</v>
      </c>
      <c r="R3795" s="411">
        <f t="shared" si="289"/>
        <v>85.232844400000005</v>
      </c>
      <c r="S3795" s="411">
        <f t="shared" si="289"/>
        <v>0</v>
      </c>
      <c r="T3795" s="411">
        <f>T3777</f>
        <v>5.9148399999999999</v>
      </c>
      <c r="U3795" s="1"/>
      <c r="V3795" s="16"/>
    </row>
    <row r="3796" spans="4:22" ht="21">
      <c r="D3796" s="16"/>
      <c r="F3796" s="201" t="s">
        <v>45</v>
      </c>
      <c r="G3796" s="201"/>
      <c r="H3796" s="412">
        <f>H3795-H3794</f>
        <v>-1.4453226860000115</v>
      </c>
      <c r="I3796" s="412"/>
      <c r="J3796" s="412">
        <f>J3795-J3794</f>
        <v>-0.35754551200000151</v>
      </c>
      <c r="K3796" s="412"/>
      <c r="L3796" s="412">
        <f>L3795-L3794</f>
        <v>-0.16529560600000082</v>
      </c>
      <c r="M3796" s="412"/>
      <c r="N3796" s="412">
        <f>N3795-N3794</f>
        <v>-0.12894750200000082</v>
      </c>
      <c r="O3796" s="412"/>
      <c r="P3796" s="412">
        <f>P3795-P3794</f>
        <v>-21.127841700000033</v>
      </c>
      <c r="Q3796" s="412"/>
      <c r="R3796" s="412">
        <f>R3795-R3794</f>
        <v>-3.7939611200000058</v>
      </c>
      <c r="S3796" s="412"/>
      <c r="T3796" s="412">
        <f>T3795-T3794</f>
        <v>0.21237999999999957</v>
      </c>
      <c r="V3796" s="16"/>
    </row>
    <row r="3797" spans="4:22" ht="21">
      <c r="D3797" s="16"/>
      <c r="F3797" s="201"/>
      <c r="G3797" s="201"/>
      <c r="H3797" s="187"/>
      <c r="I3797" s="187"/>
      <c r="J3797" s="187"/>
      <c r="K3797" s="187"/>
      <c r="L3797" s="187"/>
      <c r="M3797" s="187"/>
      <c r="N3797" s="187"/>
      <c r="O3797" s="187"/>
      <c r="P3797" s="187"/>
      <c r="Q3797" s="187"/>
      <c r="R3797" s="187"/>
      <c r="S3797" s="187"/>
      <c r="T3797" s="187"/>
      <c r="V3797" s="16"/>
    </row>
    <row r="3798" spans="4:22">
      <c r="D3798" s="16"/>
      <c r="E3798" s="16"/>
      <c r="F3798" s="231"/>
      <c r="G3798" s="231"/>
      <c r="H3798" s="231"/>
      <c r="I3798" s="231"/>
      <c r="J3798" s="231"/>
      <c r="K3798" s="231"/>
      <c r="L3798" s="231"/>
      <c r="M3798" s="231"/>
      <c r="N3798" s="231"/>
      <c r="O3798" s="231"/>
      <c r="P3798" s="231"/>
      <c r="Q3798" s="231"/>
      <c r="R3798" s="231"/>
      <c r="S3798" s="231"/>
      <c r="T3798" s="232"/>
      <c r="U3798" s="16"/>
      <c r="V3798" s="16"/>
    </row>
    <row r="3799" spans="4:22">
      <c r="D3799" s="335"/>
      <c r="E3799" s="335"/>
      <c r="F3799" s="339"/>
      <c r="G3799" s="339"/>
      <c r="H3799" s="339"/>
      <c r="I3799" s="339"/>
      <c r="J3799" s="339"/>
      <c r="K3799" s="339"/>
      <c r="L3799" s="339"/>
      <c r="M3799" s="339"/>
      <c r="N3799" s="339"/>
      <c r="O3799" s="339"/>
      <c r="P3799" s="339"/>
      <c r="Q3799" s="339"/>
      <c r="R3799" s="339"/>
      <c r="S3799" s="339"/>
      <c r="T3799" s="340"/>
      <c r="U3799" s="335"/>
      <c r="V3799" s="335"/>
    </row>
    <row r="3800" spans="4:22">
      <c r="D3800" s="335"/>
      <c r="E3800" s="335"/>
      <c r="F3800" s="335"/>
      <c r="G3800" s="512" t="s">
        <v>48</v>
      </c>
      <c r="H3800" s="512"/>
      <c r="I3800" s="512"/>
      <c r="J3800" s="512"/>
      <c r="K3800" s="512"/>
      <c r="L3800" s="512"/>
      <c r="M3800" s="512"/>
      <c r="N3800" s="512"/>
      <c r="O3800" s="512"/>
      <c r="P3800" s="512"/>
      <c r="Q3800" s="512"/>
      <c r="R3800" s="512"/>
      <c r="S3800" s="335"/>
      <c r="T3800" s="335"/>
      <c r="U3800" s="335"/>
      <c r="V3800" s="335"/>
    </row>
    <row r="3801" spans="4:22">
      <c r="D3801" s="335"/>
      <c r="E3801" s="335"/>
      <c r="F3801" s="335"/>
      <c r="G3801" s="512"/>
      <c r="H3801" s="512"/>
      <c r="I3801" s="512"/>
      <c r="J3801" s="512"/>
      <c r="K3801" s="512"/>
      <c r="L3801" s="512"/>
      <c r="M3801" s="512"/>
      <c r="N3801" s="512"/>
      <c r="O3801" s="512"/>
      <c r="P3801" s="512"/>
      <c r="Q3801" s="512"/>
      <c r="R3801" s="512"/>
      <c r="S3801" s="335"/>
      <c r="T3801" s="335"/>
      <c r="U3801" s="335"/>
      <c r="V3801" s="335"/>
    </row>
    <row r="3802" spans="4:22" ht="23.4">
      <c r="D3802" s="338"/>
      <c r="E3802" s="338"/>
      <c r="F3802" s="338"/>
      <c r="G3802" s="343" t="s">
        <v>46</v>
      </c>
      <c r="H3802" s="375" t="s">
        <v>3</v>
      </c>
      <c r="I3802" s="376"/>
      <c r="J3802" s="377" t="s">
        <v>11</v>
      </c>
      <c r="K3802" s="376"/>
      <c r="L3802" s="378" t="s">
        <v>12</v>
      </c>
      <c r="M3802" s="376"/>
      <c r="N3802" s="379" t="s">
        <v>13</v>
      </c>
      <c r="O3802" s="376"/>
      <c r="P3802" s="374" t="s">
        <v>14</v>
      </c>
      <c r="Q3802" s="376"/>
      <c r="R3802" s="380" t="s">
        <v>15</v>
      </c>
      <c r="S3802" s="367"/>
      <c r="T3802" s="16"/>
      <c r="U3802" s="336"/>
      <c r="V3802" s="16"/>
    </row>
    <row r="3803" spans="4:22" ht="21">
      <c r="D3803" s="338"/>
      <c r="E3803" s="338"/>
      <c r="F3803" s="338"/>
      <c r="G3803" s="344">
        <v>0.9</v>
      </c>
      <c r="H3803" s="347">
        <f>$H$3781*G3803</f>
        <v>48.446560495800007</v>
      </c>
      <c r="I3803" s="368"/>
      <c r="J3803" s="348">
        <f>$J$3781*G3803</f>
        <v>14.157725540400001</v>
      </c>
      <c r="K3803" s="368"/>
      <c r="L3803" s="352">
        <f>$L$3781*G3803</f>
        <v>12.6144687906</v>
      </c>
      <c r="M3803" s="368"/>
      <c r="N3803" s="349">
        <f>$N$3781*G3803</f>
        <v>10.005251193000001</v>
      </c>
      <c r="O3803" s="368"/>
      <c r="P3803" s="350">
        <f>$P$3781*G3803</f>
        <v>189.81493479000002</v>
      </c>
      <c r="Q3803" s="368"/>
      <c r="R3803" s="351">
        <f>$R$3781*G3803</f>
        <v>80.124124968000018</v>
      </c>
      <c r="S3803" s="341"/>
      <c r="T3803" s="16"/>
      <c r="U3803" s="337"/>
      <c r="V3803" s="16"/>
    </row>
    <row r="3804" spans="4:22" ht="21">
      <c r="D3804" s="338"/>
      <c r="E3804" s="338"/>
      <c r="F3804" s="338"/>
      <c r="G3804" s="344">
        <v>0.91</v>
      </c>
      <c r="H3804" s="347">
        <f t="shared" ref="H3804:H3823" si="290">$H$3781*G3804</f>
        <v>48.984855612420013</v>
      </c>
      <c r="I3804" s="368"/>
      <c r="J3804" s="348">
        <f t="shared" ref="J3804:J3823" si="291">$J$3781*G3804</f>
        <v>14.315033601960002</v>
      </c>
      <c r="K3804" s="368"/>
      <c r="L3804" s="352">
        <f t="shared" ref="L3804:L3823" si="292">$L$3781*G3804</f>
        <v>12.754629554940001</v>
      </c>
      <c r="M3804" s="368"/>
      <c r="N3804" s="349">
        <f t="shared" ref="N3804:N3823" si="293">$N$3781*G3804</f>
        <v>10.116420650700002</v>
      </c>
      <c r="O3804" s="368"/>
      <c r="P3804" s="350">
        <f t="shared" ref="P3804:P3823" si="294">$P$3781*G3804</f>
        <v>191.92398962100003</v>
      </c>
      <c r="Q3804" s="368"/>
      <c r="R3804" s="351">
        <f t="shared" ref="R3804:R3823" si="295">$R$3781*G3804</f>
        <v>81.014393023200014</v>
      </c>
      <c r="S3804" s="341"/>
      <c r="T3804" s="16"/>
      <c r="U3804" s="337"/>
      <c r="V3804" s="16"/>
    </row>
    <row r="3805" spans="4:22" ht="21">
      <c r="D3805" s="338"/>
      <c r="E3805" s="338"/>
      <c r="F3805" s="338"/>
      <c r="G3805" s="344">
        <v>0.92</v>
      </c>
      <c r="H3805" s="347">
        <f t="shared" si="290"/>
        <v>49.523150729040012</v>
      </c>
      <c r="I3805" s="368"/>
      <c r="J3805" s="348">
        <f t="shared" si="291"/>
        <v>14.472341663520002</v>
      </c>
      <c r="K3805" s="368"/>
      <c r="L3805" s="352">
        <f t="shared" si="292"/>
        <v>12.89479031928</v>
      </c>
      <c r="M3805" s="368"/>
      <c r="N3805" s="349">
        <f t="shared" si="293"/>
        <v>10.227590108400001</v>
      </c>
      <c r="O3805" s="368"/>
      <c r="P3805" s="350">
        <f t="shared" si="294"/>
        <v>194.03304445200004</v>
      </c>
      <c r="Q3805" s="368"/>
      <c r="R3805" s="351">
        <f t="shared" si="295"/>
        <v>81.904661078400011</v>
      </c>
      <c r="S3805" s="341"/>
      <c r="T3805" s="16"/>
      <c r="U3805" s="337"/>
      <c r="V3805" s="16"/>
    </row>
    <row r="3806" spans="4:22" ht="21">
      <c r="D3806" s="338"/>
      <c r="E3806" s="338"/>
      <c r="F3806" s="338"/>
      <c r="G3806" s="344">
        <v>0.93</v>
      </c>
      <c r="H3806" s="347">
        <f t="shared" si="290"/>
        <v>50.06144584566001</v>
      </c>
      <c r="I3806" s="368"/>
      <c r="J3806" s="348">
        <f t="shared" si="291"/>
        <v>14.629649725080002</v>
      </c>
      <c r="K3806" s="368"/>
      <c r="L3806" s="352">
        <f t="shared" si="292"/>
        <v>13.034951083620001</v>
      </c>
      <c r="M3806" s="368"/>
      <c r="N3806" s="349">
        <f t="shared" si="293"/>
        <v>10.338759566100002</v>
      </c>
      <c r="O3806" s="368"/>
      <c r="P3806" s="350">
        <f t="shared" si="294"/>
        <v>196.14209928300002</v>
      </c>
      <c r="Q3806" s="368"/>
      <c r="R3806" s="351">
        <f t="shared" si="295"/>
        <v>82.794929133600007</v>
      </c>
      <c r="S3806" s="341"/>
      <c r="T3806" s="16"/>
      <c r="U3806" s="337"/>
      <c r="V3806" s="16"/>
    </row>
    <row r="3807" spans="4:22" ht="21">
      <c r="D3807" s="338"/>
      <c r="E3807" s="338"/>
      <c r="F3807" s="338"/>
      <c r="G3807" s="344">
        <v>0.94</v>
      </c>
      <c r="H3807" s="347">
        <f t="shared" si="290"/>
        <v>50.599740962280002</v>
      </c>
      <c r="I3807" s="368"/>
      <c r="J3807" s="348">
        <f t="shared" si="291"/>
        <v>14.78695778664</v>
      </c>
      <c r="K3807" s="368"/>
      <c r="L3807" s="352">
        <f t="shared" si="292"/>
        <v>13.17511184796</v>
      </c>
      <c r="M3807" s="368"/>
      <c r="N3807" s="349">
        <f t="shared" si="293"/>
        <v>10.449929023800001</v>
      </c>
      <c r="O3807" s="368"/>
      <c r="P3807" s="350">
        <f t="shared" si="294"/>
        <v>198.251154114</v>
      </c>
      <c r="Q3807" s="368"/>
      <c r="R3807" s="351">
        <f t="shared" si="295"/>
        <v>83.685197188800004</v>
      </c>
      <c r="S3807" s="341"/>
      <c r="T3807" s="16"/>
      <c r="U3807" s="337"/>
      <c r="V3807" s="16"/>
    </row>
    <row r="3808" spans="4:22" ht="21">
      <c r="D3808" s="338"/>
      <c r="E3808" s="338"/>
      <c r="F3808" s="338"/>
      <c r="G3808" s="344">
        <v>0.95</v>
      </c>
      <c r="H3808" s="347">
        <f t="shared" si="290"/>
        <v>51.138036078900008</v>
      </c>
      <c r="I3808" s="368"/>
      <c r="J3808" s="348">
        <f t="shared" si="291"/>
        <v>14.944265848200001</v>
      </c>
      <c r="K3808" s="368"/>
      <c r="L3808" s="352">
        <f t="shared" si="292"/>
        <v>13.315272612299999</v>
      </c>
      <c r="M3808" s="368"/>
      <c r="N3808" s="349">
        <f t="shared" si="293"/>
        <v>10.5610984815</v>
      </c>
      <c r="O3808" s="368"/>
      <c r="P3808" s="350">
        <f t="shared" si="294"/>
        <v>200.36020894500001</v>
      </c>
      <c r="Q3808" s="368"/>
      <c r="R3808" s="351">
        <f t="shared" si="295"/>
        <v>84.575465244</v>
      </c>
      <c r="S3808" s="341"/>
      <c r="T3808" s="16"/>
      <c r="U3808" s="337"/>
      <c r="V3808" s="16"/>
    </row>
    <row r="3809" spans="4:22" ht="21">
      <c r="D3809" s="338"/>
      <c r="E3809" s="338"/>
      <c r="F3809" s="338"/>
      <c r="G3809" s="344">
        <v>0.96</v>
      </c>
      <c r="H3809" s="347">
        <f t="shared" si="290"/>
        <v>51.676331195520007</v>
      </c>
      <c r="I3809" s="368"/>
      <c r="J3809" s="348">
        <f t="shared" si="291"/>
        <v>15.101573909760001</v>
      </c>
      <c r="K3809" s="368"/>
      <c r="L3809" s="352">
        <f t="shared" si="292"/>
        <v>13.45543337664</v>
      </c>
      <c r="M3809" s="368"/>
      <c r="N3809" s="349">
        <f t="shared" si="293"/>
        <v>10.672267939200001</v>
      </c>
      <c r="O3809" s="368"/>
      <c r="P3809" s="350">
        <f t="shared" si="294"/>
        <v>202.46926377600002</v>
      </c>
      <c r="Q3809" s="368"/>
      <c r="R3809" s="351">
        <f t="shared" si="295"/>
        <v>85.465733299200011</v>
      </c>
      <c r="S3809" s="341"/>
      <c r="T3809" s="16"/>
      <c r="U3809" s="337"/>
      <c r="V3809" s="16"/>
    </row>
    <row r="3810" spans="4:22" ht="21">
      <c r="D3810" s="338"/>
      <c r="E3810" s="338"/>
      <c r="F3810" s="338"/>
      <c r="G3810" s="344">
        <v>0.97</v>
      </c>
      <c r="H3810" s="347">
        <f t="shared" si="290"/>
        <v>52.214626312140005</v>
      </c>
      <c r="I3810" s="368"/>
      <c r="J3810" s="348">
        <f t="shared" si="291"/>
        <v>15.258881971320001</v>
      </c>
      <c r="K3810" s="368"/>
      <c r="L3810" s="352">
        <f t="shared" si="292"/>
        <v>13.595594140979999</v>
      </c>
      <c r="M3810" s="368"/>
      <c r="N3810" s="349">
        <f t="shared" si="293"/>
        <v>10.7834373969</v>
      </c>
      <c r="O3810" s="368"/>
      <c r="P3810" s="350">
        <f t="shared" si="294"/>
        <v>204.57831860700003</v>
      </c>
      <c r="Q3810" s="368"/>
      <c r="R3810" s="351">
        <f t="shared" si="295"/>
        <v>86.356001354400007</v>
      </c>
      <c r="S3810" s="341"/>
      <c r="T3810" s="16"/>
      <c r="U3810" s="337"/>
      <c r="V3810" s="16"/>
    </row>
    <row r="3811" spans="4:22" ht="21">
      <c r="D3811" s="338"/>
      <c r="E3811" s="338"/>
      <c r="F3811" s="338"/>
      <c r="G3811" s="344">
        <v>0.98</v>
      </c>
      <c r="H3811" s="347">
        <f t="shared" si="290"/>
        <v>52.752921428760004</v>
      </c>
      <c r="I3811" s="368"/>
      <c r="J3811" s="348">
        <f t="shared" si="291"/>
        <v>15.416190032880001</v>
      </c>
      <c r="K3811" s="368"/>
      <c r="L3811" s="352">
        <f t="shared" si="292"/>
        <v>13.73575490532</v>
      </c>
      <c r="M3811" s="368"/>
      <c r="N3811" s="349">
        <f t="shared" si="293"/>
        <v>10.894606854600001</v>
      </c>
      <c r="O3811" s="368"/>
      <c r="P3811" s="350">
        <f t="shared" si="294"/>
        <v>206.68737343800001</v>
      </c>
      <c r="Q3811" s="368"/>
      <c r="R3811" s="351">
        <f t="shared" si="295"/>
        <v>87.246269409600004</v>
      </c>
      <c r="S3811" s="341"/>
      <c r="T3811" s="16"/>
      <c r="U3811" s="337"/>
      <c r="V3811" s="16"/>
    </row>
    <row r="3812" spans="4:22" ht="21">
      <c r="D3812" s="338"/>
      <c r="E3812" s="338"/>
      <c r="F3812" s="338"/>
      <c r="G3812" s="344">
        <v>0.99</v>
      </c>
      <c r="H3812" s="347">
        <f t="shared" si="290"/>
        <v>53.29121654538001</v>
      </c>
      <c r="I3812" s="368"/>
      <c r="J3812" s="348">
        <f t="shared" si="291"/>
        <v>15.573498094440001</v>
      </c>
      <c r="K3812" s="368"/>
      <c r="L3812" s="352">
        <f t="shared" si="292"/>
        <v>13.875915669659999</v>
      </c>
      <c r="M3812" s="368"/>
      <c r="N3812" s="349">
        <f t="shared" si="293"/>
        <v>11.0057763123</v>
      </c>
      <c r="O3812" s="368"/>
      <c r="P3812" s="350">
        <f t="shared" si="294"/>
        <v>208.79642826900002</v>
      </c>
      <c r="Q3812" s="368"/>
      <c r="R3812" s="351">
        <f t="shared" si="295"/>
        <v>88.136537464800014</v>
      </c>
      <c r="S3812" s="341"/>
      <c r="T3812" s="16"/>
      <c r="U3812" s="337"/>
      <c r="V3812" s="16"/>
    </row>
    <row r="3813" spans="4:22" ht="28.8">
      <c r="D3813" s="338"/>
      <c r="E3813" s="338"/>
      <c r="F3813" s="338"/>
      <c r="G3813" s="381">
        <v>1</v>
      </c>
      <c r="H3813" s="383">
        <f t="shared" si="290"/>
        <v>53.829511662000009</v>
      </c>
      <c r="I3813" s="382"/>
      <c r="J3813" s="383">
        <f t="shared" si="291"/>
        <v>15.730806156000002</v>
      </c>
      <c r="K3813" s="382"/>
      <c r="L3813" s="383">
        <f t="shared" si="292"/>
        <v>14.016076434</v>
      </c>
      <c r="M3813" s="382"/>
      <c r="N3813" s="383">
        <f t="shared" si="293"/>
        <v>11.116945770000001</v>
      </c>
      <c r="O3813" s="382"/>
      <c r="P3813" s="383">
        <f t="shared" si="294"/>
        <v>210.90548310000003</v>
      </c>
      <c r="Q3813" s="382"/>
      <c r="R3813" s="383">
        <f t="shared" si="295"/>
        <v>89.026805520000011</v>
      </c>
      <c r="S3813" s="341"/>
      <c r="T3813" s="16"/>
      <c r="U3813" s="337"/>
      <c r="V3813" s="16"/>
    </row>
    <row r="3814" spans="4:22" ht="21">
      <c r="D3814" s="338"/>
      <c r="E3814" s="338"/>
      <c r="F3814" s="338"/>
      <c r="G3814" s="344">
        <v>1.01</v>
      </c>
      <c r="H3814" s="347">
        <f t="shared" si="290"/>
        <v>54.367806778620007</v>
      </c>
      <c r="I3814" s="368"/>
      <c r="J3814" s="348">
        <f t="shared" si="291"/>
        <v>15.888114217560002</v>
      </c>
      <c r="K3814" s="368"/>
      <c r="L3814" s="352">
        <f t="shared" si="292"/>
        <v>14.156237198340001</v>
      </c>
      <c r="M3814" s="368"/>
      <c r="N3814" s="349">
        <f t="shared" si="293"/>
        <v>11.228115227700002</v>
      </c>
      <c r="O3814" s="368"/>
      <c r="P3814" s="350">
        <f t="shared" si="294"/>
        <v>213.01453793100004</v>
      </c>
      <c r="Q3814" s="368"/>
      <c r="R3814" s="351">
        <f t="shared" si="295"/>
        <v>89.917073575200007</v>
      </c>
      <c r="S3814" s="341"/>
      <c r="T3814" s="16"/>
      <c r="U3814" s="337"/>
      <c r="V3814" s="16"/>
    </row>
    <row r="3815" spans="4:22" ht="21">
      <c r="D3815" s="338"/>
      <c r="E3815" s="338"/>
      <c r="F3815" s="338"/>
      <c r="G3815" s="344">
        <v>1.02</v>
      </c>
      <c r="H3815" s="347">
        <f t="shared" si="290"/>
        <v>54.906101895240013</v>
      </c>
      <c r="I3815" s="368"/>
      <c r="J3815" s="348">
        <f t="shared" si="291"/>
        <v>16.04542227912</v>
      </c>
      <c r="K3815" s="368"/>
      <c r="L3815" s="352">
        <f t="shared" si="292"/>
        <v>14.29639796268</v>
      </c>
      <c r="M3815" s="368"/>
      <c r="N3815" s="349">
        <f t="shared" si="293"/>
        <v>11.339284685400001</v>
      </c>
      <c r="O3815" s="368"/>
      <c r="P3815" s="350">
        <f t="shared" si="294"/>
        <v>215.12359276200004</v>
      </c>
      <c r="Q3815" s="368"/>
      <c r="R3815" s="351">
        <f t="shared" si="295"/>
        <v>90.807341630400018</v>
      </c>
      <c r="S3815" s="341"/>
      <c r="T3815" s="16"/>
      <c r="U3815" s="337"/>
      <c r="V3815" s="16"/>
    </row>
    <row r="3816" spans="4:22" ht="21">
      <c r="D3816" s="338"/>
      <c r="E3816" s="338"/>
      <c r="F3816" s="338"/>
      <c r="G3816" s="344">
        <v>1.03</v>
      </c>
      <c r="H3816" s="347">
        <f t="shared" si="290"/>
        <v>55.444397011860012</v>
      </c>
      <c r="I3816" s="368"/>
      <c r="J3816" s="348">
        <f t="shared" si="291"/>
        <v>16.202730340680002</v>
      </c>
      <c r="K3816" s="368"/>
      <c r="L3816" s="352">
        <f t="shared" si="292"/>
        <v>14.436558727020001</v>
      </c>
      <c r="M3816" s="368"/>
      <c r="N3816" s="349">
        <f t="shared" si="293"/>
        <v>11.450454143100002</v>
      </c>
      <c r="O3816" s="368"/>
      <c r="P3816" s="350">
        <f t="shared" si="294"/>
        <v>217.23264759300002</v>
      </c>
      <c r="Q3816" s="368"/>
      <c r="R3816" s="351">
        <f t="shared" si="295"/>
        <v>91.697609685600014</v>
      </c>
      <c r="S3816" s="341"/>
      <c r="T3816" s="16"/>
      <c r="U3816" s="337"/>
      <c r="V3816" s="16"/>
    </row>
    <row r="3817" spans="4:22" ht="21">
      <c r="D3817" s="338"/>
      <c r="E3817" s="338"/>
      <c r="F3817" s="338"/>
      <c r="G3817" s="344">
        <v>1.04</v>
      </c>
      <c r="H3817" s="347">
        <f t="shared" si="290"/>
        <v>55.982692128480011</v>
      </c>
      <c r="I3817" s="368"/>
      <c r="J3817" s="348">
        <f t="shared" si="291"/>
        <v>16.360038402240001</v>
      </c>
      <c r="K3817" s="368"/>
      <c r="L3817" s="352">
        <f t="shared" si="292"/>
        <v>14.57671949136</v>
      </c>
      <c r="M3817" s="368"/>
      <c r="N3817" s="349">
        <f t="shared" si="293"/>
        <v>11.561623600800001</v>
      </c>
      <c r="O3817" s="368"/>
      <c r="P3817" s="350">
        <f t="shared" si="294"/>
        <v>219.34170242400003</v>
      </c>
      <c r="Q3817" s="368"/>
      <c r="R3817" s="351">
        <f t="shared" si="295"/>
        <v>92.58787774080001</v>
      </c>
      <c r="S3817" s="341"/>
      <c r="T3817" s="16"/>
      <c r="U3817" s="337"/>
      <c r="V3817" s="16"/>
    </row>
    <row r="3818" spans="4:22" ht="21">
      <c r="D3818" s="338"/>
      <c r="E3818" s="338"/>
      <c r="F3818" s="338"/>
      <c r="G3818" s="344">
        <v>1.05</v>
      </c>
      <c r="H3818" s="347">
        <f t="shared" si="290"/>
        <v>56.520987245100009</v>
      </c>
      <c r="I3818" s="368"/>
      <c r="J3818" s="348">
        <f t="shared" si="291"/>
        <v>16.517346463800003</v>
      </c>
      <c r="K3818" s="368"/>
      <c r="L3818" s="352">
        <f t="shared" si="292"/>
        <v>14.716880255700001</v>
      </c>
      <c r="M3818" s="368"/>
      <c r="N3818" s="349">
        <f t="shared" si="293"/>
        <v>11.672793058500002</v>
      </c>
      <c r="O3818" s="368"/>
      <c r="P3818" s="350">
        <f t="shared" si="294"/>
        <v>221.45075725500004</v>
      </c>
      <c r="Q3818" s="368"/>
      <c r="R3818" s="351">
        <f t="shared" si="295"/>
        <v>93.478145796000021</v>
      </c>
      <c r="S3818" s="341"/>
      <c r="T3818" s="16"/>
      <c r="U3818" s="337"/>
      <c r="V3818" s="16"/>
    </row>
    <row r="3819" spans="4:22" ht="21">
      <c r="D3819" s="338"/>
      <c r="E3819" s="338"/>
      <c r="F3819" s="338"/>
      <c r="G3819" s="344">
        <v>1.06</v>
      </c>
      <c r="H3819" s="347">
        <f t="shared" si="290"/>
        <v>57.059282361720015</v>
      </c>
      <c r="I3819" s="368"/>
      <c r="J3819" s="348">
        <f t="shared" si="291"/>
        <v>16.674654525360001</v>
      </c>
      <c r="K3819" s="368"/>
      <c r="L3819" s="352">
        <f t="shared" si="292"/>
        <v>14.85704102004</v>
      </c>
      <c r="M3819" s="368"/>
      <c r="N3819" s="349">
        <f t="shared" si="293"/>
        <v>11.783962516200001</v>
      </c>
      <c r="O3819" s="368"/>
      <c r="P3819" s="350">
        <f t="shared" si="294"/>
        <v>223.55981208600005</v>
      </c>
      <c r="Q3819" s="368"/>
      <c r="R3819" s="351">
        <f t="shared" si="295"/>
        <v>94.368413851200017</v>
      </c>
      <c r="S3819" s="341"/>
      <c r="T3819" s="16"/>
      <c r="U3819" s="337"/>
      <c r="V3819" s="16"/>
    </row>
    <row r="3820" spans="4:22" ht="21">
      <c r="D3820" s="338"/>
      <c r="E3820" s="338"/>
      <c r="F3820" s="338"/>
      <c r="G3820" s="344">
        <v>1.07</v>
      </c>
      <c r="H3820" s="347">
        <f t="shared" si="290"/>
        <v>57.597577478340014</v>
      </c>
      <c r="I3820" s="368"/>
      <c r="J3820" s="348">
        <f t="shared" si="291"/>
        <v>16.831962586920003</v>
      </c>
      <c r="K3820" s="368"/>
      <c r="L3820" s="352">
        <f t="shared" si="292"/>
        <v>14.997201784380001</v>
      </c>
      <c r="M3820" s="368"/>
      <c r="N3820" s="349">
        <f t="shared" si="293"/>
        <v>11.895131973900002</v>
      </c>
      <c r="O3820" s="368"/>
      <c r="P3820" s="350">
        <f t="shared" si="294"/>
        <v>225.66886691700003</v>
      </c>
      <c r="Q3820" s="368"/>
      <c r="R3820" s="351">
        <f t="shared" si="295"/>
        <v>95.258681906400014</v>
      </c>
      <c r="S3820" s="341"/>
      <c r="T3820" s="16"/>
      <c r="U3820" s="337"/>
      <c r="V3820" s="16"/>
    </row>
    <row r="3821" spans="4:22" ht="21">
      <c r="D3821" s="338"/>
      <c r="E3821" s="338"/>
      <c r="F3821" s="338"/>
      <c r="G3821" s="344">
        <v>1.08</v>
      </c>
      <c r="H3821" s="347">
        <f t="shared" si="290"/>
        <v>58.135872594960013</v>
      </c>
      <c r="I3821" s="368"/>
      <c r="J3821" s="348">
        <f t="shared" si="291"/>
        <v>16.989270648480002</v>
      </c>
      <c r="K3821" s="368"/>
      <c r="L3821" s="352">
        <f t="shared" si="292"/>
        <v>15.137362548720001</v>
      </c>
      <c r="M3821" s="368"/>
      <c r="N3821" s="349">
        <f t="shared" si="293"/>
        <v>12.006301431600003</v>
      </c>
      <c r="O3821" s="368"/>
      <c r="P3821" s="350">
        <f t="shared" si="294"/>
        <v>227.77792174800004</v>
      </c>
      <c r="Q3821" s="368"/>
      <c r="R3821" s="351">
        <f t="shared" si="295"/>
        <v>96.148949961600024</v>
      </c>
      <c r="S3821" s="341"/>
      <c r="T3821" s="16"/>
      <c r="U3821" s="337"/>
      <c r="V3821" s="16"/>
    </row>
    <row r="3822" spans="4:22" ht="21">
      <c r="D3822" s="338"/>
      <c r="E3822" s="338"/>
      <c r="F3822" s="338"/>
      <c r="G3822" s="344">
        <v>1.0900000000000001</v>
      </c>
      <c r="H3822" s="347">
        <f t="shared" si="290"/>
        <v>58.674167711580012</v>
      </c>
      <c r="I3822" s="368"/>
      <c r="J3822" s="348">
        <f t="shared" si="291"/>
        <v>17.146578710040004</v>
      </c>
      <c r="K3822" s="368"/>
      <c r="L3822" s="352">
        <f t="shared" si="292"/>
        <v>15.277523313060001</v>
      </c>
      <c r="M3822" s="368"/>
      <c r="N3822" s="349">
        <f t="shared" si="293"/>
        <v>12.117470889300002</v>
      </c>
      <c r="O3822" s="368"/>
      <c r="P3822" s="350">
        <f t="shared" si="294"/>
        <v>229.88697657900005</v>
      </c>
      <c r="Q3822" s="368"/>
      <c r="R3822" s="351">
        <f t="shared" si="295"/>
        <v>97.039218016800021</v>
      </c>
      <c r="S3822" s="341"/>
      <c r="T3822" s="16"/>
      <c r="U3822" s="337"/>
      <c r="V3822" s="16"/>
    </row>
    <row r="3823" spans="4:22" ht="21">
      <c r="D3823" s="338"/>
      <c r="E3823" s="338"/>
      <c r="F3823" s="338"/>
      <c r="G3823" s="344">
        <v>1.1000000000000001</v>
      </c>
      <c r="H3823" s="347">
        <f t="shared" si="290"/>
        <v>59.212462828200017</v>
      </c>
      <c r="I3823" s="368"/>
      <c r="J3823" s="348">
        <f t="shared" si="291"/>
        <v>17.303886771600002</v>
      </c>
      <c r="K3823" s="368"/>
      <c r="L3823" s="352">
        <f t="shared" si="292"/>
        <v>15.417684077400002</v>
      </c>
      <c r="M3823" s="368"/>
      <c r="N3823" s="349">
        <f t="shared" si="293"/>
        <v>12.228640347000002</v>
      </c>
      <c r="O3823" s="368"/>
      <c r="P3823" s="350">
        <f t="shared" si="294"/>
        <v>231.99603141000006</v>
      </c>
      <c r="Q3823" s="368"/>
      <c r="R3823" s="351">
        <f t="shared" si="295"/>
        <v>97.929486072000017</v>
      </c>
      <c r="S3823" s="341"/>
      <c r="T3823" s="16"/>
      <c r="U3823" s="337"/>
      <c r="V3823" s="16"/>
    </row>
    <row r="3824" spans="4:22">
      <c r="D3824" s="338"/>
      <c r="E3824" s="338"/>
      <c r="F3824" s="338"/>
      <c r="G3824" s="16"/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</row>
    <row r="3825" spans="4:22">
      <c r="D3825" s="338"/>
      <c r="E3825" s="338"/>
      <c r="F3825" s="338"/>
      <c r="G3825" s="16"/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</row>
    <row r="3826" spans="4:22">
      <c r="D3826" s="338"/>
      <c r="E3826" s="338"/>
      <c r="F3826" s="338"/>
      <c r="G3826" s="16"/>
      <c r="H3826" s="16"/>
      <c r="I3826" s="16"/>
      <c r="J3826" s="16"/>
      <c r="K3826" s="16"/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</row>
    <row r="3829" spans="4:22" ht="15" thickBot="1">
      <c r="D3829" s="16"/>
      <c r="E3829" s="16"/>
      <c r="F3829" s="16"/>
      <c r="G3829" s="16"/>
      <c r="H3829" s="16"/>
      <c r="I3829" s="16"/>
      <c r="J3829" s="16"/>
      <c r="K3829" s="16"/>
      <c r="L3829" s="16"/>
      <c r="M3829" s="16"/>
      <c r="N3829" s="16"/>
      <c r="O3829" s="16"/>
      <c r="P3829" s="16"/>
      <c r="Q3829" s="16"/>
      <c r="R3829" s="16"/>
      <c r="S3829" s="16"/>
      <c r="T3829" s="229"/>
      <c r="U3829" s="16"/>
      <c r="V3829" s="16"/>
    </row>
    <row r="3830" spans="4:22">
      <c r="D3830" s="16"/>
      <c r="E3830" s="84"/>
      <c r="F3830" s="85"/>
      <c r="G3830" s="197"/>
      <c r="H3830" s="85"/>
      <c r="I3830" s="197"/>
      <c r="J3830" s="85"/>
      <c r="K3830" s="197"/>
      <c r="L3830" s="85"/>
      <c r="M3830" s="197"/>
      <c r="N3830" s="85"/>
      <c r="O3830" s="197"/>
      <c r="P3830" s="85"/>
      <c r="Q3830" s="197"/>
      <c r="R3830" s="85"/>
      <c r="S3830" s="85"/>
      <c r="T3830" s="85"/>
      <c r="U3830" s="106"/>
      <c r="V3830" s="16"/>
    </row>
    <row r="3831" spans="4:22" ht="15" thickBot="1">
      <c r="D3831" s="16"/>
      <c r="E3831" s="86"/>
      <c r="F3831" s="1"/>
      <c r="H3831" s="1"/>
      <c r="J3831" s="1"/>
      <c r="L3831" s="1"/>
      <c r="N3831" s="1"/>
      <c r="P3831" s="1"/>
      <c r="R3831" s="1"/>
      <c r="T3831" s="1"/>
      <c r="U3831" s="107"/>
      <c r="V3831" s="16"/>
    </row>
    <row r="3832" spans="4:22" ht="35.4" thickBot="1">
      <c r="D3832" s="16"/>
      <c r="E3832" s="86"/>
      <c r="F3832" s="1"/>
      <c r="H3832" s="393" t="s">
        <v>68</v>
      </c>
      <c r="I3832" s="394"/>
      <c r="J3832" s="394"/>
      <c r="K3832" s="394"/>
      <c r="L3832" s="394"/>
      <c r="M3832" s="394"/>
      <c r="N3832" s="394"/>
      <c r="O3832" s="394"/>
      <c r="P3832" s="394"/>
      <c r="Q3832" s="394"/>
      <c r="R3832" s="394"/>
      <c r="S3832" s="394"/>
      <c r="T3832" s="395"/>
      <c r="U3832" s="107"/>
      <c r="V3832" s="16"/>
    </row>
    <row r="3833" spans="4:22">
      <c r="D3833" s="16"/>
      <c r="E3833" s="86"/>
      <c r="F3833" s="1"/>
      <c r="H3833" s="1"/>
      <c r="J3833" s="1"/>
      <c r="L3833" s="1"/>
      <c r="N3833" s="1"/>
      <c r="P3833" s="1"/>
      <c r="R3833" s="1"/>
      <c r="T3833" s="1"/>
      <c r="U3833" s="107"/>
      <c r="V3833" s="16"/>
    </row>
    <row r="3834" spans="4:22">
      <c r="D3834" s="16"/>
      <c r="E3834" s="86"/>
      <c r="F3834" s="253" t="s">
        <v>10</v>
      </c>
      <c r="G3834" s="194"/>
      <c r="H3834" s="239" t="s">
        <v>3</v>
      </c>
      <c r="I3834" s="179"/>
      <c r="J3834" s="94" t="s">
        <v>11</v>
      </c>
      <c r="K3834" s="179"/>
      <c r="L3834" s="31" t="s">
        <v>12</v>
      </c>
      <c r="M3834" s="179"/>
      <c r="N3834" s="32" t="s">
        <v>13</v>
      </c>
      <c r="O3834" s="179"/>
      <c r="P3834" s="238" t="s">
        <v>14</v>
      </c>
      <c r="Q3834" s="179"/>
      <c r="R3834" s="99" t="s">
        <v>15</v>
      </c>
      <c r="S3834" s="29"/>
      <c r="T3834" s="56" t="s">
        <v>16</v>
      </c>
      <c r="U3834" s="107"/>
      <c r="V3834" s="16"/>
    </row>
    <row r="3835" spans="4:22">
      <c r="D3835" s="16"/>
      <c r="E3835" s="86"/>
      <c r="F3835" s="252">
        <v>45761</v>
      </c>
      <c r="G3835" s="244"/>
      <c r="H3835" s="297">
        <v>9212.5</v>
      </c>
      <c r="I3835" s="246"/>
      <c r="J3835" s="297">
        <v>2628</v>
      </c>
      <c r="K3835" s="246"/>
      <c r="L3835" s="297">
        <v>2355.5</v>
      </c>
      <c r="M3835" s="246"/>
      <c r="N3835" s="297">
        <v>1897</v>
      </c>
      <c r="O3835" s="246"/>
      <c r="P3835" s="297">
        <v>31550</v>
      </c>
      <c r="Q3835" s="246"/>
      <c r="R3835" s="297">
        <v>15175</v>
      </c>
      <c r="S3835" s="298"/>
      <c r="T3835" s="326">
        <v>5.8737000000000004</v>
      </c>
      <c r="U3835" s="107"/>
      <c r="V3835" s="16"/>
    </row>
    <row r="3836" spans="4:22">
      <c r="D3836" s="16"/>
      <c r="E3836" s="86"/>
      <c r="F3836" s="250">
        <f>F3835+1</f>
        <v>45762</v>
      </c>
      <c r="G3836" s="244"/>
      <c r="H3836" s="297">
        <v>9094</v>
      </c>
      <c r="I3836" s="246"/>
      <c r="J3836" s="297">
        <v>2608</v>
      </c>
      <c r="K3836" s="246"/>
      <c r="L3836" s="297">
        <v>2333.5</v>
      </c>
      <c r="M3836" s="246"/>
      <c r="N3836" s="297">
        <v>1917</v>
      </c>
      <c r="O3836" s="246"/>
      <c r="P3836" s="297">
        <v>30730</v>
      </c>
      <c r="Q3836" s="246"/>
      <c r="R3836" s="297">
        <v>15360</v>
      </c>
      <c r="S3836" s="246"/>
      <c r="T3836" s="325">
        <v>5.8425000000000002</v>
      </c>
      <c r="U3836" s="107"/>
      <c r="V3836" s="16"/>
    </row>
    <row r="3837" spans="4:22">
      <c r="D3837" s="16"/>
      <c r="E3837" s="86"/>
      <c r="F3837" s="250">
        <f>F3836+1</f>
        <v>45763</v>
      </c>
      <c r="G3837" s="244"/>
      <c r="H3837" s="248">
        <v>9083</v>
      </c>
      <c r="I3837" s="246"/>
      <c r="J3837" s="248">
        <v>2544</v>
      </c>
      <c r="K3837" s="246"/>
      <c r="L3837" s="248">
        <v>2332.5</v>
      </c>
      <c r="M3837" s="246"/>
      <c r="N3837" s="248">
        <v>1884</v>
      </c>
      <c r="O3837" s="246"/>
      <c r="P3837" s="248">
        <v>30700</v>
      </c>
      <c r="Q3837" s="246"/>
      <c r="R3837" s="248">
        <v>15400</v>
      </c>
      <c r="S3837" s="246"/>
      <c r="T3837" s="325">
        <v>5.8707000000000003</v>
      </c>
      <c r="U3837" s="107"/>
      <c r="V3837" s="16"/>
    </row>
    <row r="3838" spans="4:22">
      <c r="D3838" s="16"/>
      <c r="E3838" s="86"/>
      <c r="F3838" s="250">
        <f>F3837+1</f>
        <v>45764</v>
      </c>
      <c r="G3838" s="195"/>
      <c r="H3838" s="248">
        <v>9104</v>
      </c>
      <c r="I3838" s="246"/>
      <c r="J3838" s="248">
        <v>2521</v>
      </c>
      <c r="K3838" s="246"/>
      <c r="L3838" s="248">
        <v>2327.5</v>
      </c>
      <c r="M3838" s="246"/>
      <c r="N3838" s="248">
        <v>1891</v>
      </c>
      <c r="O3838" s="246"/>
      <c r="P3838" s="248">
        <v>30500</v>
      </c>
      <c r="Q3838" s="246"/>
      <c r="R3838" s="248">
        <v>15425</v>
      </c>
      <c r="S3838" s="246"/>
      <c r="T3838" s="325">
        <v>5.8807999999999998</v>
      </c>
      <c r="U3838" s="107"/>
      <c r="V3838" s="16"/>
    </row>
    <row r="3839" spans="4:22">
      <c r="D3839" s="16"/>
      <c r="E3839" s="86"/>
      <c r="F3839" s="415">
        <f>F3838+1</f>
        <v>45765</v>
      </c>
      <c r="G3839" s="416"/>
      <c r="H3839" s="417" t="s">
        <v>31</v>
      </c>
      <c r="I3839" s="418"/>
      <c r="J3839" s="417" t="s">
        <v>31</v>
      </c>
      <c r="K3839" s="418"/>
      <c r="L3839" s="417" t="s">
        <v>31</v>
      </c>
      <c r="M3839" s="418"/>
      <c r="N3839" s="417" t="s">
        <v>31</v>
      </c>
      <c r="O3839" s="418"/>
      <c r="P3839" s="417" t="s">
        <v>31</v>
      </c>
      <c r="Q3839" s="418"/>
      <c r="R3839" s="417" t="s">
        <v>31</v>
      </c>
      <c r="S3839" s="419"/>
      <c r="T3839" s="417">
        <v>5.8559000000000001</v>
      </c>
      <c r="U3839" s="107"/>
      <c r="V3839" s="16"/>
    </row>
    <row r="3840" spans="4:22">
      <c r="D3840" s="16"/>
      <c r="E3840" s="86"/>
      <c r="F3840" s="1"/>
      <c r="H3840" s="353"/>
      <c r="J3840" s="353"/>
      <c r="L3840" s="353"/>
      <c r="N3840" s="353"/>
      <c r="P3840" s="353"/>
      <c r="R3840" s="353"/>
      <c r="S3840" s="268"/>
      <c r="T3840" s="362"/>
      <c r="U3840" s="107"/>
      <c r="V3840" s="16"/>
    </row>
    <row r="3841" spans="4:22">
      <c r="D3841" s="16"/>
      <c r="E3841" s="86"/>
      <c r="F3841" s="236" t="s">
        <v>17</v>
      </c>
      <c r="G3841" s="263"/>
      <c r="H3841" s="331">
        <f>AVERAGE(H3835:H3839)</f>
        <v>9123.375</v>
      </c>
      <c r="I3841" s="332"/>
      <c r="J3841" s="331">
        <f>AVERAGE(J3835:J3839)</f>
        <v>2575.25</v>
      </c>
      <c r="K3841" s="332"/>
      <c r="L3841" s="331">
        <f>AVERAGE(L3835:L3839)</f>
        <v>2337.25</v>
      </c>
      <c r="M3841" s="332"/>
      <c r="N3841" s="331">
        <f>AVERAGE(N3835:N3839)</f>
        <v>1897.25</v>
      </c>
      <c r="O3841" s="332"/>
      <c r="P3841" s="331">
        <f>AVERAGE(P3835:P3839)</f>
        <v>30870</v>
      </c>
      <c r="Q3841" s="332"/>
      <c r="R3841" s="331">
        <f>AVERAGE(R3835:R3839)</f>
        <v>15340</v>
      </c>
      <c r="S3841" s="333"/>
      <c r="T3841" s="334">
        <f>AVERAGE(T3835:T3839)</f>
        <v>5.8647200000000002</v>
      </c>
      <c r="U3841" s="107"/>
      <c r="V3841" s="16"/>
    </row>
    <row r="3842" spans="4:22">
      <c r="D3842" s="16"/>
      <c r="E3842" s="86"/>
      <c r="F3842" s="21"/>
      <c r="G3842" s="194"/>
      <c r="H3842" s="354"/>
      <c r="I3842" s="214"/>
      <c r="J3842" s="354"/>
      <c r="K3842" s="214"/>
      <c r="L3842" s="354"/>
      <c r="M3842" s="214"/>
      <c r="N3842" s="354"/>
      <c r="O3842" s="214"/>
      <c r="P3842" s="354"/>
      <c r="Q3842" s="214"/>
      <c r="R3842" s="354"/>
      <c r="S3842" s="269"/>
      <c r="T3842" s="355"/>
      <c r="U3842" s="107"/>
      <c r="V3842" s="16"/>
    </row>
    <row r="3843" spans="4:22" ht="15.6">
      <c r="D3843" s="16"/>
      <c r="E3843" s="86"/>
      <c r="F3843" s="237" t="s">
        <v>18</v>
      </c>
      <c r="G3843" s="202"/>
      <c r="H3843" s="413">
        <f>H3841*T3841*0.001</f>
        <v>53.506039830000006</v>
      </c>
      <c r="I3843" s="216"/>
      <c r="J3843" s="235">
        <f>J3841*T3841*0.001</f>
        <v>15.103120179999999</v>
      </c>
      <c r="K3843" s="216"/>
      <c r="L3843" s="235">
        <f>L3841*T3841*0.001</f>
        <v>13.707316820000001</v>
      </c>
      <c r="M3843" s="216"/>
      <c r="N3843" s="235">
        <f>N3841*T3841*0.001</f>
        <v>11.126840019999999</v>
      </c>
      <c r="O3843" s="216"/>
      <c r="P3843" s="235">
        <f>P3841*T3841*0.001</f>
        <v>181.0439064</v>
      </c>
      <c r="Q3843" s="216"/>
      <c r="R3843" s="235">
        <f>R3841*T3841*0.001</f>
        <v>89.964804799999996</v>
      </c>
      <c r="S3843" s="269"/>
      <c r="T3843" s="363"/>
      <c r="U3843" s="107"/>
      <c r="V3843" s="16"/>
    </row>
    <row r="3844" spans="4:22">
      <c r="D3844" s="16"/>
      <c r="E3844" s="86"/>
      <c r="F3844" s="21"/>
      <c r="G3844" s="312"/>
      <c r="H3844" s="355"/>
      <c r="I3844" s="264"/>
      <c r="J3844" s="355"/>
      <c r="K3844" s="264"/>
      <c r="L3844" s="355"/>
      <c r="M3844" s="264"/>
      <c r="N3844" s="355"/>
      <c r="O3844" s="264"/>
      <c r="P3844" s="355"/>
      <c r="Q3844" s="264"/>
      <c r="R3844" s="355"/>
      <c r="S3844" s="269"/>
      <c r="T3844" s="364"/>
      <c r="U3844" s="107"/>
      <c r="V3844" s="16"/>
    </row>
    <row r="3845" spans="4:22">
      <c r="D3845" s="16"/>
      <c r="E3845" s="86"/>
      <c r="F3845" s="256" t="s">
        <v>19</v>
      </c>
      <c r="G3845" s="311"/>
      <c r="H3845" s="257">
        <f>H3779</f>
        <v>52.384188975999997</v>
      </c>
      <c r="I3845" s="265"/>
      <c r="J3845" s="257">
        <f>J3779</f>
        <v>15.373260644</v>
      </c>
      <c r="K3845" s="265"/>
      <c r="L3845" s="257">
        <f>L3779</f>
        <v>13.850780828</v>
      </c>
      <c r="M3845" s="265"/>
      <c r="N3845" s="257">
        <f>N3779</f>
        <v>10.987998268</v>
      </c>
      <c r="O3845" s="265"/>
      <c r="P3845" s="257">
        <f>P3779</f>
        <v>189.77764139999999</v>
      </c>
      <c r="Q3845" s="265"/>
      <c r="R3845" s="257">
        <f>R3779</f>
        <v>85.232844400000005</v>
      </c>
      <c r="S3845" s="361">
        <f>U3806</f>
        <v>0</v>
      </c>
      <c r="T3845" s="258">
        <f>T3777</f>
        <v>5.9148399999999999</v>
      </c>
      <c r="U3845" s="107"/>
      <c r="V3845" s="16"/>
    </row>
    <row r="3846" spans="4:22" ht="15" thickBot="1">
      <c r="D3846" s="16"/>
      <c r="E3846" s="86"/>
      <c r="F3846" s="21"/>
      <c r="G3846" s="194"/>
      <c r="H3846" s="355"/>
      <c r="I3846" s="264"/>
      <c r="J3846" s="355"/>
      <c r="K3846" s="264"/>
      <c r="L3846" s="355"/>
      <c r="M3846" s="264"/>
      <c r="N3846" s="355"/>
      <c r="O3846" s="264"/>
      <c r="P3846" s="355"/>
      <c r="Q3846" s="264"/>
      <c r="R3846" s="355"/>
      <c r="S3846" s="270"/>
      <c r="T3846" s="355"/>
      <c r="U3846" s="107"/>
      <c r="V3846" s="16"/>
    </row>
    <row r="3847" spans="4:22" ht="15" thickBot="1">
      <c r="D3847" s="16"/>
      <c r="E3847" s="86"/>
      <c r="F3847" s="259" t="s">
        <v>44</v>
      </c>
      <c r="G3847" s="194"/>
      <c r="H3847" s="356">
        <f>(H3779-H3781)/H3781</f>
        <v>-2.6850005533680357E-2</v>
      </c>
      <c r="I3847" s="321"/>
      <c r="J3847" s="356">
        <f>(J3779-J3781)/J3781</f>
        <v>-2.272900120021042E-2</v>
      </c>
      <c r="K3847" s="321"/>
      <c r="L3847" s="356">
        <f>(L3779-L3781)/L3781</f>
        <v>-1.179328657191317E-2</v>
      </c>
      <c r="M3847" s="321"/>
      <c r="N3847" s="356">
        <f>(N3779-N3781)/N3781</f>
        <v>-1.1599184224499534E-2</v>
      </c>
      <c r="O3847" s="321"/>
      <c r="P3847" s="356">
        <f>(P3779-P3781)/P3781</f>
        <v>-0.10017682513252796</v>
      </c>
      <c r="Q3847" s="321"/>
      <c r="R3847" s="356">
        <f>(R3779-R3781)/R3781</f>
        <v>-4.2615941320591211E-2</v>
      </c>
      <c r="S3847" s="322"/>
      <c r="T3847" s="356">
        <f>(T3777-T3781)/T3781</f>
        <v>3.7243575579662035E-2</v>
      </c>
      <c r="U3847" s="107"/>
      <c r="V3847" s="16"/>
    </row>
    <row r="3848" spans="4:22" ht="15" thickBot="1">
      <c r="D3848" s="16"/>
      <c r="E3848" s="86"/>
      <c r="F3848" s="29"/>
      <c r="G3848" s="179"/>
      <c r="H3848" s="357"/>
      <c r="I3848" s="217"/>
      <c r="J3848" s="357"/>
      <c r="K3848" s="217"/>
      <c r="L3848" s="357"/>
      <c r="M3848" s="217"/>
      <c r="N3848" s="357"/>
      <c r="O3848" s="217"/>
      <c r="P3848" s="357"/>
      <c r="Q3848" s="217"/>
      <c r="R3848" s="357"/>
      <c r="S3848" s="271"/>
      <c r="T3848" s="357"/>
      <c r="U3848" s="107"/>
      <c r="V3848" s="16"/>
    </row>
    <row r="3849" spans="4:22" ht="15" thickBot="1">
      <c r="D3849" s="16"/>
      <c r="E3849" s="86"/>
      <c r="F3849" s="176" t="s">
        <v>26</v>
      </c>
      <c r="G3849" s="179"/>
      <c r="H3849" s="358">
        <f>(H3843-H3845)/H3845</f>
        <v>2.1415829392987046E-2</v>
      </c>
      <c r="I3849" s="188"/>
      <c r="J3849" s="358">
        <f>(J3843-J3845)/J3845</f>
        <v>-1.7572099390992454E-2</v>
      </c>
      <c r="K3849" s="188"/>
      <c r="L3849" s="358">
        <f>(L3843-L3845)/L3845</f>
        <v>-1.0357828181785933E-2</v>
      </c>
      <c r="M3849" s="188"/>
      <c r="N3849" s="358">
        <f>(N3843-N3845)/N3845</f>
        <v>1.2635763913828037E-2</v>
      </c>
      <c r="O3849" s="188"/>
      <c r="P3849" s="358">
        <f>(P3843-P3845)/P3845</f>
        <v>-4.6020884944984866E-2</v>
      </c>
      <c r="Q3849" s="188"/>
      <c r="R3849" s="358">
        <f>(R3843-R3845)/R3845</f>
        <v>5.5518039240750612E-2</v>
      </c>
      <c r="S3849" s="272"/>
      <c r="T3849" s="358">
        <f>(T3841-T3845)/T3845</f>
        <v>-8.4736019909244752E-3</v>
      </c>
      <c r="U3849" s="107"/>
      <c r="V3849" s="16"/>
    </row>
    <row r="3850" spans="4:22" ht="15" thickBot="1">
      <c r="D3850" s="16"/>
      <c r="E3850" s="86"/>
      <c r="F3850" s="1"/>
      <c r="H3850" s="359"/>
      <c r="I3850" s="215"/>
      <c r="J3850" s="359"/>
      <c r="K3850" s="215"/>
      <c r="L3850" s="359"/>
      <c r="M3850" s="215"/>
      <c r="N3850" s="359"/>
      <c r="O3850" s="215"/>
      <c r="P3850" s="359"/>
      <c r="Q3850" s="215"/>
      <c r="R3850" s="359"/>
      <c r="S3850" s="271"/>
      <c r="T3850" s="359"/>
      <c r="U3850" s="107"/>
      <c r="V3850" s="16"/>
    </row>
    <row r="3851" spans="4:22" ht="21.6" thickBot="1">
      <c r="D3851" s="230"/>
      <c r="E3851" s="183"/>
      <c r="F3851" s="184" t="s">
        <v>40</v>
      </c>
      <c r="G3851" s="182"/>
      <c r="H3851" s="360">
        <f>H3843-H3845</f>
        <v>1.1218508540000087</v>
      </c>
      <c r="I3851" s="306"/>
      <c r="J3851" s="360">
        <f>J3843-J3845</f>
        <v>-0.27014046400000069</v>
      </c>
      <c r="K3851" s="306"/>
      <c r="L3851" s="360">
        <f>L3843-L3845</f>
        <v>-0.1434640079999987</v>
      </c>
      <c r="M3851" s="306"/>
      <c r="N3851" s="360">
        <f>N3843-N3845</f>
        <v>0.13884175199999937</v>
      </c>
      <c r="O3851" s="306"/>
      <c r="P3851" s="360">
        <f>P3843-P3845</f>
        <v>-8.7337349999999958</v>
      </c>
      <c r="Q3851" s="306"/>
      <c r="R3851" s="360">
        <f>R3843-R3845</f>
        <v>4.7319603999999913</v>
      </c>
      <c r="S3851" s="307"/>
      <c r="T3851" s="360">
        <f>T3841-T3845</f>
        <v>-5.011999999999972E-2</v>
      </c>
      <c r="U3851" s="186"/>
      <c r="V3851" s="230"/>
    </row>
    <row r="3852" spans="4:22">
      <c r="D3852" s="16"/>
      <c r="E3852" s="86"/>
      <c r="F3852" s="179"/>
      <c r="H3852" s="180"/>
      <c r="I3852" s="180"/>
      <c r="J3852" s="180"/>
      <c r="K3852" s="180"/>
      <c r="L3852" s="180"/>
      <c r="M3852" s="180"/>
      <c r="N3852" s="180"/>
      <c r="O3852" s="180"/>
      <c r="P3852" s="180"/>
      <c r="Q3852" s="180"/>
      <c r="R3852" s="180"/>
      <c r="S3852" s="274"/>
      <c r="T3852" s="180"/>
      <c r="U3852" s="107"/>
      <c r="V3852" s="16"/>
    </row>
    <row r="3853" spans="4:22">
      <c r="D3853" s="16"/>
      <c r="E3853" s="86"/>
      <c r="F3853" s="29"/>
      <c r="H3853" s="323"/>
      <c r="I3853" s="180"/>
      <c r="J3853" s="159"/>
      <c r="K3853" s="180"/>
      <c r="L3853" s="159"/>
      <c r="M3853" s="180"/>
      <c r="N3853" s="159"/>
      <c r="O3853" s="180">
        <f>L3853+N3853</f>
        <v>0</v>
      </c>
      <c r="P3853" s="159"/>
      <c r="Q3853" s="180"/>
      <c r="R3853" s="159"/>
      <c r="S3853" s="159"/>
      <c r="T3853" s="159"/>
      <c r="U3853" s="107"/>
      <c r="V3853" s="16"/>
    </row>
    <row r="3854" spans="4:22" ht="18">
      <c r="D3854" s="16"/>
      <c r="E3854" s="134"/>
      <c r="F3854" s="403" t="s">
        <v>36</v>
      </c>
      <c r="G3854" s="404"/>
      <c r="H3854" s="405">
        <f>AVERAGE(H3835:H3839,H3771:H3775,H3708:H3711)</f>
        <v>9100.0769230769238</v>
      </c>
      <c r="I3854" s="406"/>
      <c r="J3854" s="405">
        <f>AVERAGE(J3835:J3839,J3771:J3775,J3708:J3711)</f>
        <v>2635.4230769230771</v>
      </c>
      <c r="K3854" s="406"/>
      <c r="L3854" s="405">
        <f>AVERAGE(L3835:L3839,L3771:L3775,L3708:L3711)</f>
        <v>2371.4230769230771</v>
      </c>
      <c r="M3854" s="406" t="e">
        <f>AVERAGE(O3799:O3803,M3835:M3839)</f>
        <v>#DIV/0!</v>
      </c>
      <c r="N3854" s="405">
        <f>AVERAGE(N3835:N3839,N3771:N3775,N3708:N3711)</f>
        <v>1894.0769230769231</v>
      </c>
      <c r="O3854" s="406" t="e">
        <f>AVERAGE(O3772:O3775,O3835:O3840)</f>
        <v>#DIV/0!</v>
      </c>
      <c r="P3854" s="405">
        <f>AVERAGE(P3835:P3839,P3771:P3775,P3708:P3711)</f>
        <v>33301.923076923078</v>
      </c>
      <c r="Q3854" s="406" t="e">
        <f>AVERAGE(S3799:S3803,Q3835:Q3839)</f>
        <v>#DIV/0!</v>
      </c>
      <c r="R3854" s="405">
        <f>AVERAGE(R3835:R3839,R3771:R3775,R3708:R3711)</f>
        <v>15058.076923076924</v>
      </c>
      <c r="S3854" s="407" t="e">
        <f>AVERAGE(U3799:U3803,S3835:S3839)</f>
        <v>#DIV/0!</v>
      </c>
      <c r="T3854" s="409">
        <f>AVERAGE(T3835:T3839,T3771:T3775,T3708:T3711)</f>
        <v>5.8317214285714289</v>
      </c>
      <c r="U3854" s="135"/>
      <c r="V3854" s="16"/>
    </row>
    <row r="3855" spans="4:22">
      <c r="D3855" s="16"/>
      <c r="E3855" s="1"/>
      <c r="F3855" s="1"/>
      <c r="H3855" s="329"/>
      <c r="I3855" s="139"/>
      <c r="J3855" s="329"/>
      <c r="K3855" s="139"/>
      <c r="L3855" s="329"/>
      <c r="M3855" s="139"/>
      <c r="N3855" s="329"/>
      <c r="O3855" s="139"/>
      <c r="P3855" s="329"/>
      <c r="Q3855" s="139"/>
      <c r="R3855" s="329"/>
      <c r="S3855" s="329"/>
      <c r="T3855" s="329"/>
      <c r="U3855" s="1"/>
      <c r="V3855" s="16"/>
    </row>
    <row r="3856" spans="4:22" ht="15" thickBot="1">
      <c r="D3856" s="16"/>
      <c r="T3856" s="174"/>
      <c r="V3856" s="16"/>
    </row>
    <row r="3857" spans="4:22" ht="15" thickBot="1">
      <c r="D3857" s="16"/>
      <c r="F3857" s="280" t="s">
        <v>42</v>
      </c>
      <c r="G3857" s="281"/>
      <c r="H3857" s="281" t="s">
        <v>3</v>
      </c>
      <c r="I3857" s="281"/>
      <c r="J3857" s="281" t="s">
        <v>11</v>
      </c>
      <c r="K3857" s="281"/>
      <c r="L3857" s="281" t="s">
        <v>12</v>
      </c>
      <c r="M3857" s="281"/>
      <c r="N3857" s="281" t="s">
        <v>13</v>
      </c>
      <c r="O3857" s="281"/>
      <c r="P3857" s="281" t="s">
        <v>14</v>
      </c>
      <c r="Q3857" s="281"/>
      <c r="R3857" s="281" t="s">
        <v>15</v>
      </c>
      <c r="S3857" s="281"/>
      <c r="T3857" s="282" t="s">
        <v>16</v>
      </c>
      <c r="V3857" s="16"/>
    </row>
    <row r="3858" spans="4:22">
      <c r="D3858" s="16"/>
      <c r="E3858" s="1"/>
      <c r="F3858" s="283" t="s">
        <v>19</v>
      </c>
      <c r="G3858" s="284"/>
      <c r="H3858" s="410">
        <f>H3845</f>
        <v>52.384188975999997</v>
      </c>
      <c r="I3858" s="410">
        <f t="shared" ref="I3858:T3858" si="296">I3845</f>
        <v>0</v>
      </c>
      <c r="J3858" s="410">
        <f t="shared" si="296"/>
        <v>15.373260644</v>
      </c>
      <c r="K3858" s="410">
        <f t="shared" si="296"/>
        <v>0</v>
      </c>
      <c r="L3858" s="410">
        <f t="shared" si="296"/>
        <v>13.850780828</v>
      </c>
      <c r="M3858" s="410">
        <f t="shared" si="296"/>
        <v>0</v>
      </c>
      <c r="N3858" s="410">
        <f t="shared" si="296"/>
        <v>10.987998268</v>
      </c>
      <c r="O3858" s="410">
        <f t="shared" si="296"/>
        <v>0</v>
      </c>
      <c r="P3858" s="410">
        <f t="shared" si="296"/>
        <v>189.77764139999999</v>
      </c>
      <c r="Q3858" s="410">
        <f t="shared" si="296"/>
        <v>0</v>
      </c>
      <c r="R3858" s="410">
        <f t="shared" si="296"/>
        <v>85.232844400000005</v>
      </c>
      <c r="S3858" s="410">
        <f t="shared" si="296"/>
        <v>0</v>
      </c>
      <c r="T3858" s="410">
        <f t="shared" si="296"/>
        <v>5.9148399999999999</v>
      </c>
      <c r="U3858" s="1"/>
      <c r="V3858" s="16"/>
    </row>
    <row r="3859" spans="4:22" ht="15.6">
      <c r="D3859" s="16"/>
      <c r="E3859" s="1"/>
      <c r="F3859" s="288" t="s">
        <v>41</v>
      </c>
      <c r="G3859" s="289"/>
      <c r="H3859" s="411">
        <f>H3843</f>
        <v>53.506039830000006</v>
      </c>
      <c r="I3859" s="411">
        <f t="shared" ref="I3859:S3859" si="297">I3843</f>
        <v>0</v>
      </c>
      <c r="J3859" s="411">
        <f t="shared" si="297"/>
        <v>15.103120179999999</v>
      </c>
      <c r="K3859" s="411">
        <f t="shared" si="297"/>
        <v>0</v>
      </c>
      <c r="L3859" s="411">
        <f t="shared" si="297"/>
        <v>13.707316820000001</v>
      </c>
      <c r="M3859" s="411">
        <f t="shared" si="297"/>
        <v>0</v>
      </c>
      <c r="N3859" s="411">
        <f t="shared" si="297"/>
        <v>11.126840019999999</v>
      </c>
      <c r="O3859" s="411">
        <f t="shared" si="297"/>
        <v>0</v>
      </c>
      <c r="P3859" s="411">
        <f t="shared" si="297"/>
        <v>181.0439064</v>
      </c>
      <c r="Q3859" s="411">
        <f t="shared" si="297"/>
        <v>0</v>
      </c>
      <c r="R3859" s="411">
        <f t="shared" si="297"/>
        <v>89.964804799999996</v>
      </c>
      <c r="S3859" s="411">
        <f t="shared" si="297"/>
        <v>0</v>
      </c>
      <c r="T3859" s="411">
        <f>T3841</f>
        <v>5.8647200000000002</v>
      </c>
      <c r="U3859" s="1"/>
      <c r="V3859" s="16"/>
    </row>
    <row r="3860" spans="4:22" ht="21">
      <c r="D3860" s="16"/>
      <c r="F3860" s="201" t="s">
        <v>45</v>
      </c>
      <c r="G3860" s="201"/>
      <c r="H3860" s="412">
        <f>H3859-H3858</f>
        <v>1.1218508540000087</v>
      </c>
      <c r="I3860" s="412"/>
      <c r="J3860" s="412">
        <f>J3859-J3858</f>
        <v>-0.27014046400000069</v>
      </c>
      <c r="K3860" s="412"/>
      <c r="L3860" s="412">
        <f>L3859-L3858</f>
        <v>-0.1434640079999987</v>
      </c>
      <c r="M3860" s="412"/>
      <c r="N3860" s="412">
        <f>N3859-N3858</f>
        <v>0.13884175199999937</v>
      </c>
      <c r="O3860" s="412"/>
      <c r="P3860" s="412">
        <f>P3859-P3858</f>
        <v>-8.7337349999999958</v>
      </c>
      <c r="Q3860" s="412"/>
      <c r="R3860" s="412">
        <f>R3859-R3858</f>
        <v>4.7319603999999913</v>
      </c>
      <c r="S3860" s="412"/>
      <c r="T3860" s="412">
        <f>T3859-T3858</f>
        <v>-5.011999999999972E-2</v>
      </c>
      <c r="V3860" s="16"/>
    </row>
    <row r="3861" spans="4:22" ht="21">
      <c r="D3861" s="16"/>
      <c r="F3861" s="201"/>
      <c r="G3861" s="201"/>
      <c r="H3861" s="187"/>
      <c r="I3861" s="187"/>
      <c r="J3861" s="187"/>
      <c r="K3861" s="187"/>
      <c r="L3861" s="187"/>
      <c r="M3861" s="187"/>
      <c r="N3861" s="187"/>
      <c r="O3861" s="187"/>
      <c r="P3861" s="187"/>
      <c r="Q3861" s="187"/>
      <c r="R3861" s="187"/>
      <c r="S3861" s="187"/>
      <c r="T3861" s="187"/>
      <c r="V3861" s="16"/>
    </row>
    <row r="3862" spans="4:22">
      <c r="D3862" s="16"/>
      <c r="E3862" s="16"/>
      <c r="F3862" s="231"/>
      <c r="G3862" s="231"/>
      <c r="H3862" s="231"/>
      <c r="I3862" s="231"/>
      <c r="J3862" s="231"/>
      <c r="K3862" s="231"/>
      <c r="L3862" s="231"/>
      <c r="M3862" s="231"/>
      <c r="N3862" s="231"/>
      <c r="O3862" s="231"/>
      <c r="P3862" s="231"/>
      <c r="Q3862" s="231"/>
      <c r="R3862" s="231"/>
      <c r="S3862" s="231"/>
      <c r="T3862" s="232"/>
      <c r="U3862" s="16"/>
      <c r="V3862" s="16"/>
    </row>
    <row r="3863" spans="4:22">
      <c r="D3863" s="335"/>
      <c r="E3863" s="335"/>
      <c r="F3863" s="339"/>
      <c r="G3863" s="339"/>
      <c r="H3863" s="339"/>
      <c r="I3863" s="339"/>
      <c r="J3863" s="339"/>
      <c r="K3863" s="339"/>
      <c r="L3863" s="339"/>
      <c r="M3863" s="339"/>
      <c r="N3863" s="339"/>
      <c r="O3863" s="339"/>
      <c r="P3863" s="339"/>
      <c r="Q3863" s="339"/>
      <c r="R3863" s="339"/>
      <c r="S3863" s="339"/>
      <c r="T3863" s="340"/>
      <c r="U3863" s="335"/>
      <c r="V3863" s="335"/>
    </row>
    <row r="3864" spans="4:22">
      <c r="D3864" s="335"/>
      <c r="E3864" s="335"/>
      <c r="F3864" s="335"/>
      <c r="G3864" s="512" t="s">
        <v>48</v>
      </c>
      <c r="H3864" s="512"/>
      <c r="I3864" s="512"/>
      <c r="J3864" s="512"/>
      <c r="K3864" s="512"/>
      <c r="L3864" s="512"/>
      <c r="M3864" s="512"/>
      <c r="N3864" s="512"/>
      <c r="O3864" s="512"/>
      <c r="P3864" s="512"/>
      <c r="Q3864" s="512"/>
      <c r="R3864" s="512"/>
      <c r="S3864" s="335"/>
      <c r="T3864" s="335"/>
      <c r="U3864" s="335"/>
      <c r="V3864" s="335"/>
    </row>
    <row r="3865" spans="4:22">
      <c r="D3865" s="335"/>
      <c r="E3865" s="335"/>
      <c r="F3865" s="335"/>
      <c r="G3865" s="512"/>
      <c r="H3865" s="512"/>
      <c r="I3865" s="512"/>
      <c r="J3865" s="512"/>
      <c r="K3865" s="512"/>
      <c r="L3865" s="512"/>
      <c r="M3865" s="512"/>
      <c r="N3865" s="512"/>
      <c r="O3865" s="512"/>
      <c r="P3865" s="512"/>
      <c r="Q3865" s="512"/>
      <c r="R3865" s="512"/>
      <c r="S3865" s="335"/>
      <c r="T3865" s="335"/>
      <c r="U3865" s="335"/>
      <c r="V3865" s="335"/>
    </row>
    <row r="3866" spans="4:22" ht="23.4">
      <c r="D3866" s="338"/>
      <c r="E3866" s="338"/>
      <c r="F3866" s="338"/>
      <c r="G3866" s="343" t="s">
        <v>46</v>
      </c>
      <c r="H3866" s="375" t="s">
        <v>3</v>
      </c>
      <c r="I3866" s="376"/>
      <c r="J3866" s="377" t="s">
        <v>11</v>
      </c>
      <c r="K3866" s="376"/>
      <c r="L3866" s="378" t="s">
        <v>12</v>
      </c>
      <c r="M3866" s="376"/>
      <c r="N3866" s="379" t="s">
        <v>13</v>
      </c>
      <c r="O3866" s="376"/>
      <c r="P3866" s="374" t="s">
        <v>14</v>
      </c>
      <c r="Q3866" s="376"/>
      <c r="R3866" s="380" t="s">
        <v>15</v>
      </c>
      <c r="S3866" s="367"/>
      <c r="T3866" s="16"/>
      <c r="U3866" s="336"/>
      <c r="V3866" s="16"/>
    </row>
    <row r="3867" spans="4:22" ht="21">
      <c r="D3867" s="338"/>
      <c r="E3867" s="338"/>
      <c r="F3867" s="338"/>
      <c r="G3867" s="344">
        <v>0.9</v>
      </c>
      <c r="H3867" s="347">
        <f>$H$3845*G3867</f>
        <v>47.145770078399998</v>
      </c>
      <c r="I3867" s="368"/>
      <c r="J3867" s="348">
        <f>$J$3845*G3867</f>
        <v>13.8359345796</v>
      </c>
      <c r="K3867" s="368"/>
      <c r="L3867" s="352">
        <f>$L$3845*G3867</f>
        <v>12.4657027452</v>
      </c>
      <c r="M3867" s="368"/>
      <c r="N3867" s="349">
        <f>$N$3845*G3867</f>
        <v>9.8891984411999996</v>
      </c>
      <c r="O3867" s="368"/>
      <c r="P3867" s="350">
        <f>$P$3845*G3867</f>
        <v>170.79987725999999</v>
      </c>
      <c r="Q3867" s="368"/>
      <c r="R3867" s="351">
        <f>$R$3845*G3867</f>
        <v>76.709559960000007</v>
      </c>
      <c r="S3867" s="341"/>
      <c r="T3867" s="414">
        <f>H3867*24.63</f>
        <v>1161.200317030992</v>
      </c>
      <c r="U3867" s="337"/>
      <c r="V3867" s="16"/>
    </row>
    <row r="3868" spans="4:22" ht="21">
      <c r="D3868" s="338"/>
      <c r="E3868" s="338"/>
      <c r="F3868" s="338"/>
      <c r="G3868" s="344">
        <v>0.91</v>
      </c>
      <c r="H3868" s="347">
        <f t="shared" ref="H3868:H3887" si="298">$H$3845*G3868</f>
        <v>47.669611968159998</v>
      </c>
      <c r="I3868" s="368"/>
      <c r="J3868" s="348">
        <f t="shared" ref="J3868:J3887" si="299">$J$3845*G3868</f>
        <v>13.98966718604</v>
      </c>
      <c r="K3868" s="368"/>
      <c r="L3868" s="352">
        <f t="shared" ref="L3868:L3887" si="300">$L$3845*G3868</f>
        <v>12.60421055348</v>
      </c>
      <c r="M3868" s="368"/>
      <c r="N3868" s="349">
        <f t="shared" ref="N3868:N3887" si="301">$N$3845*G3868</f>
        <v>9.9990784238800003</v>
      </c>
      <c r="O3868" s="368"/>
      <c r="P3868" s="350">
        <f t="shared" ref="P3868:P3887" si="302">$P$3845*G3868</f>
        <v>172.69765367400001</v>
      </c>
      <c r="Q3868" s="368"/>
      <c r="R3868" s="351">
        <f t="shared" ref="R3868:R3887" si="303">$R$3845*G3868</f>
        <v>77.561888404000001</v>
      </c>
      <c r="S3868" s="341"/>
      <c r="T3868" s="16"/>
      <c r="U3868" s="337"/>
      <c r="V3868" s="16"/>
    </row>
    <row r="3869" spans="4:22" ht="21">
      <c r="D3869" s="338"/>
      <c r="E3869" s="338"/>
      <c r="F3869" s="338"/>
      <c r="G3869" s="344">
        <v>0.92</v>
      </c>
      <c r="H3869" s="347">
        <f t="shared" si="298"/>
        <v>48.193453857919998</v>
      </c>
      <c r="I3869" s="368"/>
      <c r="J3869" s="348">
        <f t="shared" si="299"/>
        <v>14.14339979248</v>
      </c>
      <c r="K3869" s="368"/>
      <c r="L3869" s="352">
        <f t="shared" si="300"/>
        <v>12.74271836176</v>
      </c>
      <c r="M3869" s="368"/>
      <c r="N3869" s="349">
        <f t="shared" si="301"/>
        <v>10.108958406560001</v>
      </c>
      <c r="O3869" s="368"/>
      <c r="P3869" s="350">
        <f t="shared" si="302"/>
        <v>174.595430088</v>
      </c>
      <c r="Q3869" s="368"/>
      <c r="R3869" s="351">
        <f t="shared" si="303"/>
        <v>78.414216848000009</v>
      </c>
      <c r="S3869" s="341"/>
      <c r="T3869" s="16"/>
      <c r="U3869" s="337"/>
      <c r="V3869" s="16"/>
    </row>
    <row r="3870" spans="4:22" ht="21">
      <c r="D3870" s="338"/>
      <c r="E3870" s="338"/>
      <c r="F3870" s="338"/>
      <c r="G3870" s="344">
        <v>0.93</v>
      </c>
      <c r="H3870" s="347">
        <f t="shared" si="298"/>
        <v>48.717295747679998</v>
      </c>
      <c r="I3870" s="368"/>
      <c r="J3870" s="348">
        <f t="shared" si="299"/>
        <v>14.297132398920001</v>
      </c>
      <c r="K3870" s="368"/>
      <c r="L3870" s="352">
        <f t="shared" si="300"/>
        <v>12.88122617004</v>
      </c>
      <c r="M3870" s="368"/>
      <c r="N3870" s="349">
        <f t="shared" si="301"/>
        <v>10.21883838924</v>
      </c>
      <c r="O3870" s="368"/>
      <c r="P3870" s="350">
        <f t="shared" si="302"/>
        <v>176.49320650199999</v>
      </c>
      <c r="Q3870" s="368"/>
      <c r="R3870" s="351">
        <f t="shared" si="303"/>
        <v>79.266545292000004</v>
      </c>
      <c r="S3870" s="341"/>
      <c r="T3870" s="16"/>
      <c r="U3870" s="337"/>
      <c r="V3870" s="16"/>
    </row>
    <row r="3871" spans="4:22" ht="21">
      <c r="D3871" s="338"/>
      <c r="E3871" s="338"/>
      <c r="F3871" s="338"/>
      <c r="G3871" s="344">
        <v>0.94</v>
      </c>
      <c r="H3871" s="347">
        <f t="shared" si="298"/>
        <v>49.241137637439998</v>
      </c>
      <c r="I3871" s="368"/>
      <c r="J3871" s="348">
        <f t="shared" si="299"/>
        <v>14.450865005359999</v>
      </c>
      <c r="K3871" s="368"/>
      <c r="L3871" s="352">
        <f t="shared" si="300"/>
        <v>13.01973397832</v>
      </c>
      <c r="M3871" s="368"/>
      <c r="N3871" s="349">
        <f t="shared" si="301"/>
        <v>10.328718371919999</v>
      </c>
      <c r="O3871" s="368"/>
      <c r="P3871" s="350">
        <f t="shared" si="302"/>
        <v>178.39098291599998</v>
      </c>
      <c r="Q3871" s="368"/>
      <c r="R3871" s="351">
        <f t="shared" si="303"/>
        <v>80.118873735999998</v>
      </c>
      <c r="S3871" s="341"/>
      <c r="T3871" s="16"/>
      <c r="U3871" s="337"/>
      <c r="V3871" s="16"/>
    </row>
    <row r="3872" spans="4:22" ht="21">
      <c r="D3872" s="338"/>
      <c r="E3872" s="338"/>
      <c r="F3872" s="338"/>
      <c r="G3872" s="344">
        <v>0.95</v>
      </c>
      <c r="H3872" s="347">
        <f t="shared" si="298"/>
        <v>49.764979527199998</v>
      </c>
      <c r="I3872" s="368"/>
      <c r="J3872" s="348">
        <f t="shared" si="299"/>
        <v>14.604597611799999</v>
      </c>
      <c r="K3872" s="368"/>
      <c r="L3872" s="352">
        <f t="shared" si="300"/>
        <v>13.1582417866</v>
      </c>
      <c r="M3872" s="368"/>
      <c r="N3872" s="349">
        <f t="shared" si="301"/>
        <v>10.4385983546</v>
      </c>
      <c r="O3872" s="368"/>
      <c r="P3872" s="350">
        <f t="shared" si="302"/>
        <v>180.28875932999998</v>
      </c>
      <c r="Q3872" s="368"/>
      <c r="R3872" s="351">
        <f t="shared" si="303"/>
        <v>80.971202180000006</v>
      </c>
      <c r="S3872" s="341"/>
      <c r="T3872" s="16"/>
      <c r="U3872" s="337"/>
      <c r="V3872" s="16"/>
    </row>
    <row r="3873" spans="4:22" ht="21">
      <c r="D3873" s="338"/>
      <c r="E3873" s="338"/>
      <c r="F3873" s="338"/>
      <c r="G3873" s="344">
        <v>0.96</v>
      </c>
      <c r="H3873" s="347">
        <f t="shared" si="298"/>
        <v>50.288821416959998</v>
      </c>
      <c r="I3873" s="368"/>
      <c r="J3873" s="348">
        <f t="shared" si="299"/>
        <v>14.758330218239999</v>
      </c>
      <c r="K3873" s="368"/>
      <c r="L3873" s="352">
        <f t="shared" si="300"/>
        <v>13.29674959488</v>
      </c>
      <c r="M3873" s="368"/>
      <c r="N3873" s="349">
        <f t="shared" si="301"/>
        <v>10.548478337279999</v>
      </c>
      <c r="O3873" s="368"/>
      <c r="P3873" s="350">
        <f t="shared" si="302"/>
        <v>182.186535744</v>
      </c>
      <c r="Q3873" s="368"/>
      <c r="R3873" s="351">
        <f t="shared" si="303"/>
        <v>81.823530624</v>
      </c>
      <c r="S3873" s="341"/>
      <c r="T3873" s="16"/>
      <c r="U3873" s="337"/>
      <c r="V3873" s="16"/>
    </row>
    <row r="3874" spans="4:22" ht="21">
      <c r="D3874" s="338"/>
      <c r="E3874" s="338"/>
      <c r="F3874" s="338"/>
      <c r="G3874" s="344">
        <v>0.97</v>
      </c>
      <c r="H3874" s="347">
        <f t="shared" si="298"/>
        <v>50.812663306719998</v>
      </c>
      <c r="I3874" s="368"/>
      <c r="J3874" s="348">
        <f t="shared" si="299"/>
        <v>14.91206282468</v>
      </c>
      <c r="K3874" s="368"/>
      <c r="L3874" s="352">
        <f t="shared" si="300"/>
        <v>13.43525740316</v>
      </c>
      <c r="M3874" s="368"/>
      <c r="N3874" s="349">
        <f t="shared" si="301"/>
        <v>10.65835831996</v>
      </c>
      <c r="O3874" s="368"/>
      <c r="P3874" s="350">
        <f t="shared" si="302"/>
        <v>184.08431215799999</v>
      </c>
      <c r="Q3874" s="368"/>
      <c r="R3874" s="351">
        <f t="shared" si="303"/>
        <v>82.675859068000008</v>
      </c>
      <c r="S3874" s="341"/>
      <c r="T3874" s="16"/>
      <c r="U3874" s="337"/>
      <c r="V3874" s="16"/>
    </row>
    <row r="3875" spans="4:22" ht="21">
      <c r="D3875" s="338"/>
      <c r="E3875" s="338"/>
      <c r="F3875" s="338"/>
      <c r="G3875" s="344">
        <v>0.98</v>
      </c>
      <c r="H3875" s="347">
        <f t="shared" si="298"/>
        <v>51.336505196479997</v>
      </c>
      <c r="I3875" s="368"/>
      <c r="J3875" s="348">
        <f t="shared" si="299"/>
        <v>15.06579543112</v>
      </c>
      <c r="K3875" s="368"/>
      <c r="L3875" s="352">
        <f t="shared" si="300"/>
        <v>13.57376521144</v>
      </c>
      <c r="M3875" s="368"/>
      <c r="N3875" s="349">
        <f t="shared" si="301"/>
        <v>10.76823830264</v>
      </c>
      <c r="O3875" s="368"/>
      <c r="P3875" s="350">
        <f t="shared" si="302"/>
        <v>185.98208857199998</v>
      </c>
      <c r="Q3875" s="368"/>
      <c r="R3875" s="351">
        <f t="shared" si="303"/>
        <v>83.528187512000002</v>
      </c>
      <c r="S3875" s="341"/>
      <c r="T3875" s="16"/>
      <c r="U3875" s="337"/>
      <c r="V3875" s="16"/>
    </row>
    <row r="3876" spans="4:22" ht="21">
      <c r="D3876" s="338"/>
      <c r="E3876" s="338"/>
      <c r="F3876" s="338"/>
      <c r="G3876" s="344">
        <v>0.99</v>
      </c>
      <c r="H3876" s="347">
        <f t="shared" si="298"/>
        <v>51.860347086239997</v>
      </c>
      <c r="I3876" s="368"/>
      <c r="J3876" s="348">
        <f t="shared" si="299"/>
        <v>15.21952803756</v>
      </c>
      <c r="K3876" s="368"/>
      <c r="L3876" s="352">
        <f t="shared" si="300"/>
        <v>13.71227301972</v>
      </c>
      <c r="M3876" s="368"/>
      <c r="N3876" s="349">
        <f t="shared" si="301"/>
        <v>10.878118285319999</v>
      </c>
      <c r="O3876" s="368"/>
      <c r="P3876" s="350">
        <f t="shared" si="302"/>
        <v>187.879864986</v>
      </c>
      <c r="Q3876" s="368"/>
      <c r="R3876" s="351">
        <f t="shared" si="303"/>
        <v>84.380515956000011</v>
      </c>
      <c r="S3876" s="341"/>
      <c r="T3876" s="16"/>
      <c r="U3876" s="337"/>
      <c r="V3876" s="16"/>
    </row>
    <row r="3877" spans="4:22" ht="28.8">
      <c r="D3877" s="338"/>
      <c r="E3877" s="338"/>
      <c r="F3877" s="338"/>
      <c r="G3877" s="381">
        <v>1</v>
      </c>
      <c r="H3877" s="383">
        <f t="shared" si="298"/>
        <v>52.384188975999997</v>
      </c>
      <c r="I3877" s="382"/>
      <c r="J3877" s="383">
        <f t="shared" si="299"/>
        <v>15.373260644</v>
      </c>
      <c r="K3877" s="382"/>
      <c r="L3877" s="383">
        <f t="shared" si="300"/>
        <v>13.850780828</v>
      </c>
      <c r="M3877" s="382"/>
      <c r="N3877" s="383">
        <f t="shared" si="301"/>
        <v>10.987998268</v>
      </c>
      <c r="O3877" s="382"/>
      <c r="P3877" s="383">
        <f t="shared" si="302"/>
        <v>189.77764139999999</v>
      </c>
      <c r="Q3877" s="382"/>
      <c r="R3877" s="383">
        <f t="shared" si="303"/>
        <v>85.232844400000005</v>
      </c>
      <c r="S3877" s="341"/>
      <c r="T3877" s="16"/>
      <c r="U3877" s="337"/>
      <c r="V3877" s="16"/>
    </row>
    <row r="3878" spans="4:22" ht="21">
      <c r="D3878" s="338"/>
      <c r="E3878" s="338"/>
      <c r="F3878" s="338"/>
      <c r="G3878" s="344">
        <v>1.01</v>
      </c>
      <c r="H3878" s="347">
        <f t="shared" si="298"/>
        <v>52.908030865759997</v>
      </c>
      <c r="I3878" s="368"/>
      <c r="J3878" s="348">
        <f t="shared" si="299"/>
        <v>15.52699325044</v>
      </c>
      <c r="K3878" s="368"/>
      <c r="L3878" s="352">
        <f t="shared" si="300"/>
        <v>13.98928863628</v>
      </c>
      <c r="M3878" s="368"/>
      <c r="N3878" s="349">
        <f t="shared" si="301"/>
        <v>11.097878250680001</v>
      </c>
      <c r="O3878" s="368"/>
      <c r="P3878" s="350">
        <f t="shared" si="302"/>
        <v>191.67541781399999</v>
      </c>
      <c r="Q3878" s="368"/>
      <c r="R3878" s="351">
        <f t="shared" si="303"/>
        <v>86.085172843999999</v>
      </c>
      <c r="S3878" s="341"/>
      <c r="T3878" s="16"/>
      <c r="U3878" s="337"/>
      <c r="V3878" s="16"/>
    </row>
    <row r="3879" spans="4:22" ht="21">
      <c r="D3879" s="338"/>
      <c r="E3879" s="338"/>
      <c r="F3879" s="338"/>
      <c r="G3879" s="344">
        <v>1.02</v>
      </c>
      <c r="H3879" s="347">
        <f t="shared" si="298"/>
        <v>53.431872755519997</v>
      </c>
      <c r="I3879" s="368"/>
      <c r="J3879" s="348">
        <f t="shared" si="299"/>
        <v>15.680725856880001</v>
      </c>
      <c r="K3879" s="368"/>
      <c r="L3879" s="352">
        <f t="shared" si="300"/>
        <v>14.12779644456</v>
      </c>
      <c r="M3879" s="368"/>
      <c r="N3879" s="349">
        <f t="shared" si="301"/>
        <v>11.20775823336</v>
      </c>
      <c r="O3879" s="368"/>
      <c r="P3879" s="350">
        <f t="shared" si="302"/>
        <v>193.57319422800001</v>
      </c>
      <c r="Q3879" s="368"/>
      <c r="R3879" s="351">
        <f t="shared" si="303"/>
        <v>86.937501288000007</v>
      </c>
      <c r="S3879" s="341"/>
      <c r="T3879" s="16"/>
      <c r="U3879" s="337"/>
      <c r="V3879" s="16"/>
    </row>
    <row r="3880" spans="4:22" ht="21">
      <c r="D3880" s="338"/>
      <c r="E3880" s="338"/>
      <c r="F3880" s="338"/>
      <c r="G3880" s="344">
        <v>1.03</v>
      </c>
      <c r="H3880" s="347">
        <f t="shared" si="298"/>
        <v>53.955714645279997</v>
      </c>
      <c r="I3880" s="368"/>
      <c r="J3880" s="348">
        <f t="shared" si="299"/>
        <v>15.834458463320001</v>
      </c>
      <c r="K3880" s="368"/>
      <c r="L3880" s="352">
        <f t="shared" si="300"/>
        <v>14.266304252839999</v>
      </c>
      <c r="M3880" s="368"/>
      <c r="N3880" s="349">
        <f t="shared" si="301"/>
        <v>11.317638216040001</v>
      </c>
      <c r="O3880" s="368"/>
      <c r="P3880" s="350">
        <f t="shared" si="302"/>
        <v>195.470970642</v>
      </c>
      <c r="Q3880" s="368"/>
      <c r="R3880" s="351">
        <f t="shared" si="303"/>
        <v>87.789829732000001</v>
      </c>
      <c r="S3880" s="341"/>
      <c r="T3880" s="16"/>
      <c r="U3880" s="337"/>
      <c r="V3880" s="16"/>
    </row>
    <row r="3881" spans="4:22" ht="21">
      <c r="D3881" s="338"/>
      <c r="E3881" s="338"/>
      <c r="F3881" s="338"/>
      <c r="G3881" s="344">
        <v>1.04</v>
      </c>
      <c r="H3881" s="347">
        <f t="shared" si="298"/>
        <v>54.479556535039997</v>
      </c>
      <c r="I3881" s="368"/>
      <c r="J3881" s="348">
        <f t="shared" si="299"/>
        <v>15.988191069760001</v>
      </c>
      <c r="K3881" s="368"/>
      <c r="L3881" s="352">
        <f t="shared" si="300"/>
        <v>14.404812061119999</v>
      </c>
      <c r="M3881" s="368"/>
      <c r="N3881" s="349">
        <f t="shared" si="301"/>
        <v>11.427518198720001</v>
      </c>
      <c r="O3881" s="368"/>
      <c r="P3881" s="350">
        <f t="shared" si="302"/>
        <v>197.36874705599999</v>
      </c>
      <c r="Q3881" s="368"/>
      <c r="R3881" s="351">
        <f t="shared" si="303"/>
        <v>88.642158176000009</v>
      </c>
      <c r="S3881" s="341"/>
      <c r="T3881" s="16"/>
      <c r="U3881" s="337"/>
      <c r="V3881" s="16"/>
    </row>
    <row r="3882" spans="4:22" ht="21">
      <c r="D3882" s="338"/>
      <c r="E3882" s="338"/>
      <c r="F3882" s="338"/>
      <c r="G3882" s="344">
        <v>1.05</v>
      </c>
      <c r="H3882" s="347">
        <f t="shared" si="298"/>
        <v>55.003398424799997</v>
      </c>
      <c r="I3882" s="368"/>
      <c r="J3882" s="348">
        <f t="shared" si="299"/>
        <v>16.141923676200001</v>
      </c>
      <c r="K3882" s="368"/>
      <c r="L3882" s="352">
        <f t="shared" si="300"/>
        <v>14.543319869399999</v>
      </c>
      <c r="M3882" s="368"/>
      <c r="N3882" s="349">
        <f t="shared" si="301"/>
        <v>11.5373981814</v>
      </c>
      <c r="O3882" s="368"/>
      <c r="P3882" s="350">
        <f t="shared" si="302"/>
        <v>199.26652347000001</v>
      </c>
      <c r="Q3882" s="368"/>
      <c r="R3882" s="351">
        <f t="shared" si="303"/>
        <v>89.494486620000004</v>
      </c>
      <c r="S3882" s="341"/>
      <c r="T3882" s="16"/>
      <c r="U3882" s="337"/>
      <c r="V3882" s="16"/>
    </row>
    <row r="3883" spans="4:22" ht="21">
      <c r="D3883" s="338"/>
      <c r="E3883" s="338"/>
      <c r="F3883" s="338"/>
      <c r="G3883" s="344">
        <v>1.06</v>
      </c>
      <c r="H3883" s="347">
        <f t="shared" si="298"/>
        <v>55.527240314559997</v>
      </c>
      <c r="I3883" s="368"/>
      <c r="J3883" s="348">
        <f t="shared" si="299"/>
        <v>16.29565628264</v>
      </c>
      <c r="K3883" s="368"/>
      <c r="L3883" s="352">
        <f t="shared" si="300"/>
        <v>14.681827677679999</v>
      </c>
      <c r="M3883" s="368"/>
      <c r="N3883" s="349">
        <f t="shared" si="301"/>
        <v>11.647278164080001</v>
      </c>
      <c r="O3883" s="368"/>
      <c r="P3883" s="350">
        <f t="shared" si="302"/>
        <v>201.164299884</v>
      </c>
      <c r="Q3883" s="368"/>
      <c r="R3883" s="351">
        <f t="shared" si="303"/>
        <v>90.346815064000012</v>
      </c>
      <c r="S3883" s="341"/>
      <c r="T3883" s="16"/>
      <c r="U3883" s="337"/>
      <c r="V3883" s="16"/>
    </row>
    <row r="3884" spans="4:22" ht="21">
      <c r="D3884" s="338"/>
      <c r="E3884" s="338"/>
      <c r="F3884" s="338"/>
      <c r="G3884" s="344">
        <v>1.07</v>
      </c>
      <c r="H3884" s="347">
        <f t="shared" si="298"/>
        <v>56.051082204320004</v>
      </c>
      <c r="I3884" s="368"/>
      <c r="J3884" s="348">
        <f t="shared" si="299"/>
        <v>16.449388889080002</v>
      </c>
      <c r="K3884" s="368"/>
      <c r="L3884" s="352">
        <f t="shared" si="300"/>
        <v>14.820335485960001</v>
      </c>
      <c r="M3884" s="368"/>
      <c r="N3884" s="349">
        <f t="shared" si="301"/>
        <v>11.75715814676</v>
      </c>
      <c r="O3884" s="368"/>
      <c r="P3884" s="350">
        <f t="shared" si="302"/>
        <v>203.06207629799999</v>
      </c>
      <c r="Q3884" s="368"/>
      <c r="R3884" s="351">
        <f t="shared" si="303"/>
        <v>91.199143508000006</v>
      </c>
      <c r="S3884" s="341"/>
      <c r="T3884" s="16"/>
      <c r="U3884" s="337"/>
      <c r="V3884" s="16"/>
    </row>
    <row r="3885" spans="4:22" ht="21">
      <c r="D3885" s="338"/>
      <c r="E3885" s="338"/>
      <c r="F3885" s="338"/>
      <c r="G3885" s="344">
        <v>1.08</v>
      </c>
      <c r="H3885" s="347">
        <f t="shared" si="298"/>
        <v>56.574924094080004</v>
      </c>
      <c r="I3885" s="368"/>
      <c r="J3885" s="348">
        <f t="shared" si="299"/>
        <v>16.60312149552</v>
      </c>
      <c r="K3885" s="368"/>
      <c r="L3885" s="352">
        <f t="shared" si="300"/>
        <v>14.958843294240001</v>
      </c>
      <c r="M3885" s="368"/>
      <c r="N3885" s="349">
        <f t="shared" si="301"/>
        <v>11.867038129440001</v>
      </c>
      <c r="O3885" s="368"/>
      <c r="P3885" s="350">
        <f t="shared" si="302"/>
        <v>204.95985271200001</v>
      </c>
      <c r="Q3885" s="368"/>
      <c r="R3885" s="351">
        <f t="shared" si="303"/>
        <v>92.051471952000014</v>
      </c>
      <c r="S3885" s="341"/>
      <c r="T3885" s="16"/>
      <c r="U3885" s="337"/>
      <c r="V3885" s="16"/>
    </row>
    <row r="3886" spans="4:22" ht="21">
      <c r="D3886" s="338"/>
      <c r="E3886" s="338"/>
      <c r="F3886" s="338"/>
      <c r="G3886" s="344">
        <v>1.0900000000000001</v>
      </c>
      <c r="H3886" s="347">
        <f t="shared" si="298"/>
        <v>57.098765983840003</v>
      </c>
      <c r="I3886" s="368"/>
      <c r="J3886" s="348">
        <f t="shared" si="299"/>
        <v>16.756854101960002</v>
      </c>
      <c r="K3886" s="368"/>
      <c r="L3886" s="352">
        <f t="shared" si="300"/>
        <v>15.097351102520001</v>
      </c>
      <c r="M3886" s="368"/>
      <c r="N3886" s="349">
        <f t="shared" si="301"/>
        <v>11.976918112120002</v>
      </c>
      <c r="O3886" s="368"/>
      <c r="P3886" s="350">
        <f t="shared" si="302"/>
        <v>206.85762912600001</v>
      </c>
      <c r="Q3886" s="368"/>
      <c r="R3886" s="351">
        <f t="shared" si="303"/>
        <v>92.903800396000008</v>
      </c>
      <c r="S3886" s="341"/>
      <c r="T3886" s="16"/>
      <c r="U3886" s="337"/>
      <c r="V3886" s="16"/>
    </row>
    <row r="3887" spans="4:22" ht="21">
      <c r="D3887" s="338"/>
      <c r="E3887" s="338"/>
      <c r="F3887" s="338"/>
      <c r="G3887" s="344">
        <v>1.1000000000000001</v>
      </c>
      <c r="H3887" s="347">
        <f t="shared" si="298"/>
        <v>57.622607873600003</v>
      </c>
      <c r="I3887" s="368"/>
      <c r="J3887" s="348">
        <f t="shared" si="299"/>
        <v>16.9105867084</v>
      </c>
      <c r="K3887" s="368"/>
      <c r="L3887" s="352">
        <f t="shared" si="300"/>
        <v>15.235858910800001</v>
      </c>
      <c r="M3887" s="368"/>
      <c r="N3887" s="349">
        <f t="shared" si="301"/>
        <v>12.086798094800001</v>
      </c>
      <c r="O3887" s="368"/>
      <c r="P3887" s="350">
        <f t="shared" si="302"/>
        <v>208.75540554</v>
      </c>
      <c r="Q3887" s="368"/>
      <c r="R3887" s="351">
        <f t="shared" si="303"/>
        <v>93.756128840000017</v>
      </c>
      <c r="S3887" s="341"/>
      <c r="T3887" s="16"/>
      <c r="U3887" s="337"/>
      <c r="V3887" s="16"/>
    </row>
    <row r="3888" spans="4:22">
      <c r="D3888" s="338"/>
      <c r="E3888" s="338"/>
      <c r="F3888" s="338"/>
      <c r="G3888" s="16"/>
      <c r="H3888" s="16"/>
      <c r="I3888" s="16"/>
      <c r="J3888" s="16"/>
      <c r="K3888" s="16"/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</row>
    <row r="3889" spans="4:22">
      <c r="D3889" s="338"/>
      <c r="E3889" s="338"/>
      <c r="F3889" s="338"/>
      <c r="G3889" s="16"/>
      <c r="H3889" s="16"/>
      <c r="I3889" s="16"/>
      <c r="J3889" s="16"/>
      <c r="K3889" s="16"/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</row>
    <row r="3890" spans="4:22">
      <c r="D3890" s="338"/>
      <c r="E3890" s="338"/>
      <c r="F3890" s="338"/>
      <c r="G3890" s="16"/>
      <c r="H3890" s="16"/>
      <c r="I3890" s="16"/>
      <c r="J3890" s="16"/>
      <c r="K3890" s="16"/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</row>
    <row r="3893" spans="4:22" ht="15" thickBot="1">
      <c r="D3893" s="16"/>
      <c r="E3893" s="16"/>
      <c r="F3893" s="16"/>
      <c r="G3893" s="16"/>
      <c r="H3893" s="16"/>
      <c r="I3893" s="16"/>
      <c r="J3893" s="16"/>
      <c r="K3893" s="16"/>
      <c r="L3893" s="16"/>
      <c r="M3893" s="16"/>
      <c r="N3893" s="16"/>
      <c r="O3893" s="16"/>
      <c r="P3893" s="16"/>
      <c r="Q3893" s="16"/>
      <c r="R3893" s="16"/>
      <c r="S3893" s="16"/>
      <c r="T3893" s="229"/>
      <c r="U3893" s="16"/>
      <c r="V3893" s="16"/>
    </row>
    <row r="3894" spans="4:22">
      <c r="D3894" s="16"/>
      <c r="E3894" s="84"/>
      <c r="F3894" s="85"/>
      <c r="G3894" s="197"/>
      <c r="H3894" s="85"/>
      <c r="I3894" s="197"/>
      <c r="J3894" s="85"/>
      <c r="K3894" s="197"/>
      <c r="L3894" s="85"/>
      <c r="M3894" s="197"/>
      <c r="N3894" s="85"/>
      <c r="O3894" s="197"/>
      <c r="P3894" s="85"/>
      <c r="Q3894" s="197"/>
      <c r="R3894" s="85"/>
      <c r="S3894" s="85"/>
      <c r="T3894" s="85"/>
      <c r="U3894" s="106"/>
      <c r="V3894" s="16"/>
    </row>
    <row r="3895" spans="4:22" ht="15" thickBot="1">
      <c r="D3895" s="16"/>
      <c r="E3895" s="86"/>
      <c r="F3895" s="1"/>
      <c r="H3895" s="1"/>
      <c r="J3895" s="1"/>
      <c r="L3895" s="1"/>
      <c r="N3895" s="1"/>
      <c r="P3895" s="1"/>
      <c r="R3895" s="1"/>
      <c r="T3895" s="1"/>
      <c r="U3895" s="107"/>
      <c r="V3895" s="16"/>
    </row>
    <row r="3896" spans="4:22" ht="35.4" thickBot="1">
      <c r="D3896" s="16"/>
      <c r="E3896" s="86"/>
      <c r="F3896" s="1"/>
      <c r="H3896" s="393" t="s">
        <v>69</v>
      </c>
      <c r="I3896" s="394"/>
      <c r="J3896" s="394"/>
      <c r="K3896" s="394"/>
      <c r="L3896" s="394"/>
      <c r="M3896" s="394"/>
      <c r="N3896" s="394"/>
      <c r="O3896" s="394"/>
      <c r="P3896" s="394"/>
      <c r="Q3896" s="394"/>
      <c r="R3896" s="394"/>
      <c r="S3896" s="394"/>
      <c r="T3896" s="395"/>
      <c r="U3896" s="107"/>
      <c r="V3896" s="16"/>
    </row>
    <row r="3897" spans="4:22">
      <c r="D3897" s="16"/>
      <c r="E3897" s="86"/>
      <c r="F3897" s="1"/>
      <c r="H3897" s="1"/>
      <c r="J3897" s="1"/>
      <c r="L3897" s="1"/>
      <c r="N3897" s="1"/>
      <c r="P3897" s="1"/>
      <c r="R3897" s="1"/>
      <c r="T3897" s="1"/>
      <c r="U3897" s="107"/>
      <c r="V3897" s="16"/>
    </row>
    <row r="3898" spans="4:22">
      <c r="D3898" s="16"/>
      <c r="E3898" s="86"/>
      <c r="F3898" s="253" t="s">
        <v>10</v>
      </c>
      <c r="G3898" s="194"/>
      <c r="H3898" s="239" t="s">
        <v>3</v>
      </c>
      <c r="I3898" s="179"/>
      <c r="J3898" s="94" t="s">
        <v>11</v>
      </c>
      <c r="K3898" s="179"/>
      <c r="L3898" s="31" t="s">
        <v>12</v>
      </c>
      <c r="M3898" s="179"/>
      <c r="N3898" s="32" t="s">
        <v>13</v>
      </c>
      <c r="O3898" s="179"/>
      <c r="P3898" s="238" t="s">
        <v>14</v>
      </c>
      <c r="Q3898" s="179"/>
      <c r="R3898" s="99" t="s">
        <v>15</v>
      </c>
      <c r="S3898" s="29"/>
      <c r="T3898" s="56" t="s">
        <v>16</v>
      </c>
      <c r="U3898" s="107"/>
      <c r="V3898" s="16"/>
    </row>
    <row r="3899" spans="4:22">
      <c r="D3899" s="16"/>
      <c r="E3899" s="86"/>
      <c r="F3899" s="252">
        <v>45709</v>
      </c>
      <c r="G3899" s="244"/>
      <c r="H3899" s="417" t="s">
        <v>52</v>
      </c>
      <c r="I3899" s="418"/>
      <c r="J3899" s="417" t="s">
        <v>52</v>
      </c>
      <c r="K3899" s="418"/>
      <c r="L3899" s="417" t="s">
        <v>52</v>
      </c>
      <c r="M3899" s="418"/>
      <c r="N3899" s="417" t="s">
        <v>52</v>
      </c>
      <c r="O3899" s="418"/>
      <c r="P3899" s="417" t="s">
        <v>52</v>
      </c>
      <c r="Q3899" s="418"/>
      <c r="R3899" s="417" t="s">
        <v>52</v>
      </c>
      <c r="S3899" s="419"/>
      <c r="T3899" s="417"/>
      <c r="U3899" s="107"/>
      <c r="V3899" s="16"/>
    </row>
    <row r="3900" spans="4:22">
      <c r="D3900" s="16"/>
      <c r="E3900" s="86"/>
      <c r="F3900" s="250">
        <f>F3899+1</f>
        <v>45710</v>
      </c>
      <c r="G3900" s="244"/>
      <c r="H3900" s="297">
        <v>9293.5</v>
      </c>
      <c r="I3900" s="246"/>
      <c r="J3900" s="297">
        <v>2567</v>
      </c>
      <c r="K3900" s="246"/>
      <c r="L3900" s="297">
        <v>2355.5</v>
      </c>
      <c r="M3900" s="246"/>
      <c r="N3900" s="297">
        <v>1912</v>
      </c>
      <c r="O3900" s="246"/>
      <c r="P3900" s="297">
        <v>31100</v>
      </c>
      <c r="Q3900" s="246"/>
      <c r="R3900" s="297">
        <v>15525</v>
      </c>
      <c r="S3900" s="298"/>
      <c r="T3900" s="417"/>
      <c r="U3900" s="107"/>
      <c r="V3900" s="16"/>
    </row>
    <row r="3901" spans="4:22">
      <c r="D3901" s="16"/>
      <c r="E3901" s="86"/>
      <c r="F3901" s="250">
        <f>F3900+1</f>
        <v>45711</v>
      </c>
      <c r="G3901" s="244"/>
      <c r="H3901" s="248">
        <v>9416.5</v>
      </c>
      <c r="I3901" s="246"/>
      <c r="J3901" s="248">
        <v>2608</v>
      </c>
      <c r="K3901" s="246"/>
      <c r="L3901" s="248">
        <v>2384</v>
      </c>
      <c r="M3901" s="246"/>
      <c r="N3901" s="248">
        <v>1920</v>
      </c>
      <c r="O3901" s="246"/>
      <c r="P3901" s="248">
        <v>30800</v>
      </c>
      <c r="Q3901" s="246"/>
      <c r="R3901" s="248">
        <v>15550</v>
      </c>
      <c r="S3901" s="246"/>
      <c r="T3901" s="325">
        <v>5.7496</v>
      </c>
      <c r="U3901" s="107"/>
      <c r="V3901" s="16"/>
    </row>
    <row r="3902" spans="4:22">
      <c r="D3902" s="16"/>
      <c r="E3902" s="86"/>
      <c r="F3902" s="250">
        <f>F3901+1</f>
        <v>45712</v>
      </c>
      <c r="G3902" s="195"/>
      <c r="H3902" s="248">
        <v>9410.5</v>
      </c>
      <c r="I3902" s="246"/>
      <c r="J3902" s="248">
        <v>2636</v>
      </c>
      <c r="K3902" s="246"/>
      <c r="L3902" s="248">
        <v>2410</v>
      </c>
      <c r="M3902" s="246"/>
      <c r="N3902" s="248">
        <v>1929</v>
      </c>
      <c r="O3902" s="246"/>
      <c r="P3902" s="248">
        <v>31300</v>
      </c>
      <c r="Q3902" s="246"/>
      <c r="R3902" s="248">
        <v>15625</v>
      </c>
      <c r="S3902" s="246"/>
      <c r="T3902" s="325">
        <v>5.6879999999999997</v>
      </c>
      <c r="U3902" s="107"/>
      <c r="V3902" s="16"/>
    </row>
    <row r="3903" spans="4:22">
      <c r="D3903" s="16"/>
      <c r="E3903" s="86"/>
      <c r="F3903" s="251">
        <f>F3902+1</f>
        <v>45713</v>
      </c>
      <c r="G3903" s="195"/>
      <c r="H3903" s="297">
        <v>9364</v>
      </c>
      <c r="I3903" s="246"/>
      <c r="J3903" s="297">
        <v>2618</v>
      </c>
      <c r="K3903" s="246"/>
      <c r="L3903" s="297">
        <v>2412</v>
      </c>
      <c r="M3903" s="246"/>
      <c r="N3903" s="297">
        <v>1936</v>
      </c>
      <c r="O3903" s="246"/>
      <c r="P3903" s="297">
        <v>32100</v>
      </c>
      <c r="Q3903" s="246"/>
      <c r="R3903" s="297">
        <v>15530</v>
      </c>
      <c r="S3903" s="298"/>
      <c r="T3903" s="325">
        <v>5.6738</v>
      </c>
      <c r="U3903" s="107"/>
      <c r="V3903" s="16"/>
    </row>
    <row r="3904" spans="4:22">
      <c r="D3904" s="16"/>
      <c r="E3904" s="86"/>
      <c r="F3904" s="1"/>
      <c r="H3904" s="353"/>
      <c r="J3904" s="353"/>
      <c r="L3904" s="353"/>
      <c r="N3904" s="353"/>
      <c r="P3904" s="353"/>
      <c r="R3904" s="353"/>
      <c r="S3904" s="268"/>
      <c r="T3904" s="362"/>
      <c r="U3904" s="107"/>
      <c r="V3904" s="16"/>
    </row>
    <row r="3905" spans="4:22">
      <c r="D3905" s="16"/>
      <c r="E3905" s="86"/>
      <c r="F3905" s="236" t="s">
        <v>17</v>
      </c>
      <c r="G3905" s="263"/>
      <c r="H3905" s="331">
        <f>AVERAGE(H3899:H3903)</f>
        <v>9371.125</v>
      </c>
      <c r="I3905" s="332"/>
      <c r="J3905" s="331">
        <f>AVERAGE(J3899:J3903)</f>
        <v>2607.25</v>
      </c>
      <c r="K3905" s="332"/>
      <c r="L3905" s="331">
        <f>AVERAGE(L3899:L3903)</f>
        <v>2390.375</v>
      </c>
      <c r="M3905" s="332"/>
      <c r="N3905" s="331">
        <f>AVERAGE(N3899:N3903)</f>
        <v>1924.25</v>
      </c>
      <c r="O3905" s="332"/>
      <c r="P3905" s="331">
        <f>AVERAGE(P3899:P3903)</f>
        <v>31325</v>
      </c>
      <c r="Q3905" s="332"/>
      <c r="R3905" s="331">
        <f>AVERAGE(R3899:R3903)</f>
        <v>15557.5</v>
      </c>
      <c r="S3905" s="333"/>
      <c r="T3905" s="334">
        <f>AVERAGE(T3899:T3903)</f>
        <v>5.7038000000000002</v>
      </c>
      <c r="U3905" s="107"/>
      <c r="V3905" s="16"/>
    </row>
    <row r="3906" spans="4:22">
      <c r="D3906" s="16"/>
      <c r="E3906" s="86"/>
      <c r="F3906" s="21"/>
      <c r="G3906" s="194"/>
      <c r="H3906" s="354"/>
      <c r="I3906" s="214"/>
      <c r="J3906" s="354"/>
      <c r="K3906" s="214"/>
      <c r="L3906" s="354"/>
      <c r="M3906" s="214"/>
      <c r="N3906" s="354"/>
      <c r="O3906" s="214"/>
      <c r="P3906" s="354"/>
      <c r="Q3906" s="214"/>
      <c r="R3906" s="354"/>
      <c r="S3906" s="269"/>
      <c r="T3906" s="355"/>
      <c r="U3906" s="107"/>
      <c r="V3906" s="16"/>
    </row>
    <row r="3907" spans="4:22" ht="15.6">
      <c r="D3907" s="16"/>
      <c r="E3907" s="86"/>
      <c r="F3907" s="237" t="s">
        <v>18</v>
      </c>
      <c r="G3907" s="202"/>
      <c r="H3907" s="413">
        <f>H3905*T3905*0.001</f>
        <v>53.451022775000006</v>
      </c>
      <c r="I3907" s="216"/>
      <c r="J3907" s="235">
        <f>J3905*T3905*0.001</f>
        <v>14.87123255</v>
      </c>
      <c r="K3907" s="216"/>
      <c r="L3907" s="235">
        <f>L3905*T3905*0.001</f>
        <v>13.634220924999999</v>
      </c>
      <c r="M3907" s="216"/>
      <c r="N3907" s="235">
        <f>N3905*T3905*0.001</f>
        <v>10.975537150000001</v>
      </c>
      <c r="O3907" s="216"/>
      <c r="P3907" s="235">
        <f>P3905*T3905*0.001</f>
        <v>178.67153500000001</v>
      </c>
      <c r="Q3907" s="216"/>
      <c r="R3907" s="235">
        <f>R3905*T3905*0.001</f>
        <v>88.7368685</v>
      </c>
      <c r="S3907" s="269"/>
      <c r="T3907" s="363"/>
      <c r="U3907" s="107"/>
      <c r="V3907" s="16"/>
    </row>
    <row r="3908" spans="4:22">
      <c r="D3908" s="16"/>
      <c r="E3908" s="86"/>
      <c r="F3908" s="21"/>
      <c r="G3908" s="312"/>
      <c r="H3908" s="355"/>
      <c r="I3908" s="264"/>
      <c r="J3908" s="355"/>
      <c r="K3908" s="264"/>
      <c r="L3908" s="355"/>
      <c r="M3908" s="264"/>
      <c r="N3908" s="355"/>
      <c r="O3908" s="264"/>
      <c r="P3908" s="355"/>
      <c r="Q3908" s="264"/>
      <c r="R3908" s="355"/>
      <c r="S3908" s="269"/>
      <c r="T3908" s="364"/>
      <c r="U3908" s="107"/>
      <c r="V3908" s="16"/>
    </row>
    <row r="3909" spans="4:22">
      <c r="D3909" s="16"/>
      <c r="E3909" s="86"/>
      <c r="F3909" s="256" t="s">
        <v>19</v>
      </c>
      <c r="G3909" s="311"/>
      <c r="H3909" s="436">
        <f>H3843</f>
        <v>53.506039830000006</v>
      </c>
      <c r="I3909" s="265"/>
      <c r="J3909" s="257">
        <f>J3843</f>
        <v>15.103120179999999</v>
      </c>
      <c r="K3909" s="265"/>
      <c r="L3909" s="257">
        <f>L3843</f>
        <v>13.707316820000001</v>
      </c>
      <c r="M3909" s="265"/>
      <c r="N3909" s="257">
        <f>N3843</f>
        <v>11.126840019999999</v>
      </c>
      <c r="O3909" s="265"/>
      <c r="P3909" s="257">
        <f>P3843</f>
        <v>181.0439064</v>
      </c>
      <c r="Q3909" s="265"/>
      <c r="R3909" s="257">
        <f>R3843</f>
        <v>89.964804799999996</v>
      </c>
      <c r="S3909" s="361">
        <f>U3870</f>
        <v>0</v>
      </c>
      <c r="T3909" s="258">
        <f>T3841</f>
        <v>5.8647200000000002</v>
      </c>
      <c r="U3909" s="107"/>
      <c r="V3909" s="16"/>
    </row>
    <row r="3910" spans="4:22" ht="15" thickBot="1">
      <c r="D3910" s="16"/>
      <c r="E3910" s="86"/>
      <c r="F3910" s="21"/>
      <c r="G3910" s="194"/>
      <c r="H3910" s="355"/>
      <c r="I3910" s="264"/>
      <c r="J3910" s="355"/>
      <c r="K3910" s="264"/>
      <c r="L3910" s="355"/>
      <c r="M3910" s="264"/>
      <c r="N3910" s="355"/>
      <c r="O3910" s="264"/>
      <c r="P3910" s="355"/>
      <c r="Q3910" s="264"/>
      <c r="R3910" s="355"/>
      <c r="S3910" s="270"/>
      <c r="T3910" s="355"/>
      <c r="U3910" s="107"/>
      <c r="V3910" s="16"/>
    </row>
    <row r="3911" spans="4:22" ht="15" thickBot="1">
      <c r="D3911" s="16"/>
      <c r="E3911" s="86"/>
      <c r="F3911" s="259" t="s">
        <v>44</v>
      </c>
      <c r="G3911" s="194"/>
      <c r="H3911" s="356">
        <f>(H3843-H3845)/H3845</f>
        <v>2.1415829392987046E-2</v>
      </c>
      <c r="I3911" s="321"/>
      <c r="J3911" s="356">
        <f>(J3843-J3845)/J3845</f>
        <v>-1.7572099390992454E-2</v>
      </c>
      <c r="K3911" s="321"/>
      <c r="L3911" s="356">
        <f>(L3843-L3845)/L3845</f>
        <v>-1.0357828181785933E-2</v>
      </c>
      <c r="M3911" s="321"/>
      <c r="N3911" s="356">
        <f>(N3843-N3845)/N3845</f>
        <v>1.2635763913828037E-2</v>
      </c>
      <c r="O3911" s="321"/>
      <c r="P3911" s="356">
        <f>(P3843-P3845)/P3845</f>
        <v>-4.6020884944984866E-2</v>
      </c>
      <c r="Q3911" s="321"/>
      <c r="R3911" s="356">
        <f>(R3843-R3845)/R3845</f>
        <v>5.5518039240750612E-2</v>
      </c>
      <c r="S3911" s="322"/>
      <c r="T3911" s="356">
        <f>(T3841-T3845)/T3845</f>
        <v>-8.4736019909244752E-3</v>
      </c>
      <c r="U3911" s="107"/>
      <c r="V3911" s="16"/>
    </row>
    <row r="3912" spans="4:22" ht="15" thickBot="1">
      <c r="D3912" s="16"/>
      <c r="E3912" s="86"/>
      <c r="F3912" s="29"/>
      <c r="G3912" s="179"/>
      <c r="H3912" s="357"/>
      <c r="I3912" s="217"/>
      <c r="J3912" s="357"/>
      <c r="K3912" s="217"/>
      <c r="L3912" s="357"/>
      <c r="M3912" s="217"/>
      <c r="N3912" s="357"/>
      <c r="O3912" s="217"/>
      <c r="P3912" s="357"/>
      <c r="Q3912" s="217"/>
      <c r="R3912" s="357"/>
      <c r="S3912" s="271"/>
      <c r="T3912" s="357"/>
      <c r="U3912" s="107"/>
      <c r="V3912" s="16"/>
    </row>
    <row r="3913" spans="4:22" ht="15" thickBot="1">
      <c r="D3913" s="16"/>
      <c r="E3913" s="86"/>
      <c r="F3913" s="176" t="s">
        <v>26</v>
      </c>
      <c r="G3913" s="179"/>
      <c r="H3913" s="358">
        <f>(H3907-H3909)/H3909</f>
        <v>-1.0282400860688109E-3</v>
      </c>
      <c r="I3913" s="188"/>
      <c r="J3913" s="358">
        <f>(J3907-J3909)/J3909</f>
        <v>-1.5353624101268275E-2</v>
      </c>
      <c r="K3913" s="188"/>
      <c r="L3913" s="358">
        <f>(L3907-L3909)/L3909</f>
        <v>-5.3326187728694793E-3</v>
      </c>
      <c r="M3913" s="188"/>
      <c r="N3913" s="358">
        <f>(N3907-N3909)/N3909</f>
        <v>-1.3598008934076374E-2</v>
      </c>
      <c r="O3913" s="188"/>
      <c r="P3913" s="358">
        <f>(P3907-P3909)/P3909</f>
        <v>-1.3103845620511818E-2</v>
      </c>
      <c r="Q3913" s="188"/>
      <c r="R3913" s="358">
        <f>(R3907-R3909)/R3909</f>
        <v>-1.3649074243308936E-2</v>
      </c>
      <c r="S3913" s="272"/>
      <c r="T3913" s="358">
        <f>(T3905-T3909)/T3909</f>
        <v>-2.7438650097532356E-2</v>
      </c>
      <c r="U3913" s="107"/>
      <c r="V3913" s="16"/>
    </row>
    <row r="3914" spans="4:22" ht="15" thickBot="1">
      <c r="D3914" s="16"/>
      <c r="E3914" s="86"/>
      <c r="F3914" s="1"/>
      <c r="H3914" s="359"/>
      <c r="I3914" s="215"/>
      <c r="J3914" s="359"/>
      <c r="K3914" s="215"/>
      <c r="L3914" s="359"/>
      <c r="M3914" s="215"/>
      <c r="N3914" s="359"/>
      <c r="O3914" s="215"/>
      <c r="P3914" s="359"/>
      <c r="Q3914" s="215"/>
      <c r="R3914" s="359"/>
      <c r="S3914" s="271"/>
      <c r="T3914" s="359"/>
      <c r="U3914" s="107"/>
      <c r="V3914" s="16"/>
    </row>
    <row r="3915" spans="4:22" ht="21.6" thickBot="1">
      <c r="D3915" s="230"/>
      <c r="E3915" s="183"/>
      <c r="F3915" s="184" t="s">
        <v>40</v>
      </c>
      <c r="G3915" s="182"/>
      <c r="H3915" s="360">
        <f>H3907-H3909</f>
        <v>-5.5017055000000425E-2</v>
      </c>
      <c r="I3915" s="306"/>
      <c r="J3915" s="360">
        <f>J3907-J3909</f>
        <v>-0.23188762999999923</v>
      </c>
      <c r="K3915" s="306"/>
      <c r="L3915" s="360">
        <f>L3907-L3909</f>
        <v>-7.3095895000001576E-2</v>
      </c>
      <c r="M3915" s="306"/>
      <c r="N3915" s="360">
        <f>N3907-N3909</f>
        <v>-0.15130286999999853</v>
      </c>
      <c r="O3915" s="306"/>
      <c r="P3915" s="360">
        <f>P3907-P3909</f>
        <v>-2.3723713999999916</v>
      </c>
      <c r="Q3915" s="306"/>
      <c r="R3915" s="360">
        <f>R3907-R3909</f>
        <v>-1.2279362999999961</v>
      </c>
      <c r="S3915" s="307"/>
      <c r="T3915" s="360">
        <f>T3905-T3909</f>
        <v>-0.16091999999999995</v>
      </c>
      <c r="U3915" s="186"/>
      <c r="V3915" s="230"/>
    </row>
    <row r="3916" spans="4:22">
      <c r="D3916" s="16"/>
      <c r="E3916" s="86"/>
      <c r="F3916" s="179"/>
      <c r="H3916" s="180"/>
      <c r="I3916" s="180"/>
      <c r="J3916" s="180"/>
      <c r="K3916" s="180"/>
      <c r="L3916" s="180"/>
      <c r="M3916" s="180"/>
      <c r="N3916" s="180"/>
      <c r="O3916" s="180"/>
      <c r="P3916" s="180"/>
      <c r="Q3916" s="180"/>
      <c r="R3916" s="180"/>
      <c r="S3916" s="274"/>
      <c r="T3916" s="180"/>
      <c r="U3916" s="107"/>
      <c r="V3916" s="16"/>
    </row>
    <row r="3917" spans="4:22">
      <c r="D3917" s="16"/>
      <c r="E3917" s="86"/>
      <c r="F3917" s="29"/>
      <c r="H3917" s="323"/>
      <c r="I3917" s="180"/>
      <c r="J3917" s="159"/>
      <c r="K3917" s="180"/>
      <c r="L3917" s="159"/>
      <c r="M3917" s="180"/>
      <c r="N3917" s="159"/>
      <c r="O3917" s="180">
        <f>L3917+N3917</f>
        <v>0</v>
      </c>
      <c r="P3917" s="159"/>
      <c r="Q3917" s="180"/>
      <c r="R3917" s="159"/>
      <c r="S3917" s="159"/>
      <c r="T3917" s="159"/>
      <c r="U3917" s="107"/>
      <c r="V3917" s="16"/>
    </row>
    <row r="3918" spans="4:22" ht="18">
      <c r="D3918" s="16"/>
      <c r="E3918" s="134"/>
      <c r="F3918" s="403" t="s">
        <v>36</v>
      </c>
      <c r="G3918" s="404"/>
      <c r="H3918" s="405">
        <f>AVERAGE(H3899:H3903,H3835:H3839,H3771:H3775,H3708:H3711)</f>
        <v>9163.8529411764703</v>
      </c>
      <c r="I3918" s="406"/>
      <c r="J3918" s="405">
        <f>AVERAGE(J3899:J3903,J3835:J3839,J3771:J3775,J3708:J3711)</f>
        <v>2628.794117647059</v>
      </c>
      <c r="K3918" s="406"/>
      <c r="L3918" s="405">
        <f>AVERAGE(L3899:L3903,L3835:L3839,L3771:L3775,L3708:L3711)</f>
        <v>2375.8823529411766</v>
      </c>
      <c r="M3918" s="406" t="e">
        <f>AVERAGE(O3863:O3867,M3899:M3903)</f>
        <v>#DIV/0!</v>
      </c>
      <c r="N3918" s="405">
        <f>AVERAGE(N3899:N3903,N3835:N3839,N3771:N3775,N3708:N3711)</f>
        <v>1901.1764705882354</v>
      </c>
      <c r="O3918" s="406" t="e">
        <f>AVERAGE(O3836:O3839,O3899:O3904)</f>
        <v>#DIV/0!</v>
      </c>
      <c r="P3918" s="405">
        <f>AVERAGE(P3899:P3903,P3835:P3839,P3771:P3775,P3708:P3711)</f>
        <v>32836.76470588235</v>
      </c>
      <c r="Q3918" s="406" t="e">
        <f>AVERAGE(S3863:S3867,Q3899:Q3903)</f>
        <v>#DIV/0!</v>
      </c>
      <c r="R3918" s="405">
        <f>AVERAGE(R3899:R3903,R3835:R3839,R3771:R3775,R3708:R3711)</f>
        <v>15175.588235294117</v>
      </c>
      <c r="S3918" s="407" t="e">
        <f>AVERAGE(U3863:U3867,S3899:S3903)</f>
        <v>#DIV/0!</v>
      </c>
      <c r="T3918" s="409">
        <f>AVERAGE(T3899:T3903,T3835:T3839,T3771:T3775,T3708:T3711)</f>
        <v>5.8091470588235312</v>
      </c>
      <c r="U3918" s="135"/>
      <c r="V3918" s="16"/>
    </row>
    <row r="3919" spans="4:22">
      <c r="D3919" s="16"/>
      <c r="E3919" s="1"/>
      <c r="F3919" s="1"/>
      <c r="H3919" s="329"/>
      <c r="I3919" s="139"/>
      <c r="J3919" s="329"/>
      <c r="K3919" s="139"/>
      <c r="L3919" s="329"/>
      <c r="M3919" s="139"/>
      <c r="N3919" s="329"/>
      <c r="O3919" s="139"/>
      <c r="P3919" s="329"/>
      <c r="Q3919" s="139"/>
      <c r="R3919" s="329"/>
      <c r="S3919" s="329"/>
      <c r="T3919" s="329"/>
      <c r="U3919" s="1"/>
      <c r="V3919" s="16"/>
    </row>
    <row r="3920" spans="4:22" ht="15" thickBot="1">
      <c r="D3920" s="16"/>
      <c r="T3920" s="174"/>
      <c r="V3920" s="16"/>
    </row>
    <row r="3921" spans="4:22" ht="15" thickBot="1">
      <c r="D3921" s="16"/>
      <c r="F3921" s="280" t="s">
        <v>42</v>
      </c>
      <c r="G3921" s="281"/>
      <c r="H3921" s="281" t="s">
        <v>3</v>
      </c>
      <c r="I3921" s="281"/>
      <c r="J3921" s="281" t="s">
        <v>11</v>
      </c>
      <c r="K3921" s="281"/>
      <c r="L3921" s="281" t="s">
        <v>12</v>
      </c>
      <c r="M3921" s="281"/>
      <c r="N3921" s="281" t="s">
        <v>13</v>
      </c>
      <c r="O3921" s="281"/>
      <c r="P3921" s="281" t="s">
        <v>14</v>
      </c>
      <c r="Q3921" s="281"/>
      <c r="R3921" s="281" t="s">
        <v>15</v>
      </c>
      <c r="S3921" s="281"/>
      <c r="T3921" s="282" t="s">
        <v>16</v>
      </c>
      <c r="V3921" s="16"/>
    </row>
    <row r="3922" spans="4:22">
      <c r="D3922" s="16"/>
      <c r="E3922" s="1"/>
      <c r="F3922" s="283" t="s">
        <v>19</v>
      </c>
      <c r="G3922" s="284"/>
      <c r="H3922" s="410">
        <f>H3909</f>
        <v>53.506039830000006</v>
      </c>
      <c r="I3922" s="410">
        <f t="shared" ref="I3922:T3922" si="304">I3909</f>
        <v>0</v>
      </c>
      <c r="J3922" s="410">
        <f t="shared" si="304"/>
        <v>15.103120179999999</v>
      </c>
      <c r="K3922" s="410">
        <f t="shared" si="304"/>
        <v>0</v>
      </c>
      <c r="L3922" s="410">
        <f t="shared" si="304"/>
        <v>13.707316820000001</v>
      </c>
      <c r="M3922" s="410">
        <f t="shared" si="304"/>
        <v>0</v>
      </c>
      <c r="N3922" s="410">
        <f t="shared" si="304"/>
        <v>11.126840019999999</v>
      </c>
      <c r="O3922" s="410">
        <f t="shared" si="304"/>
        <v>0</v>
      </c>
      <c r="P3922" s="410">
        <f t="shared" si="304"/>
        <v>181.0439064</v>
      </c>
      <c r="Q3922" s="410">
        <f t="shared" si="304"/>
        <v>0</v>
      </c>
      <c r="R3922" s="410">
        <f t="shared" si="304"/>
        <v>89.964804799999996</v>
      </c>
      <c r="S3922" s="410">
        <f t="shared" si="304"/>
        <v>0</v>
      </c>
      <c r="T3922" s="410">
        <f t="shared" si="304"/>
        <v>5.8647200000000002</v>
      </c>
      <c r="U3922" s="1"/>
      <c r="V3922" s="16"/>
    </row>
    <row r="3923" spans="4:22" ht="15.6">
      <c r="D3923" s="16"/>
      <c r="E3923" s="1"/>
      <c r="F3923" s="288" t="s">
        <v>41</v>
      </c>
      <c r="G3923" s="289"/>
      <c r="H3923" s="411">
        <f>H3907</f>
        <v>53.451022775000006</v>
      </c>
      <c r="I3923" s="411">
        <f t="shared" ref="I3923:S3923" si="305">I3907</f>
        <v>0</v>
      </c>
      <c r="J3923" s="411">
        <f t="shared" si="305"/>
        <v>14.87123255</v>
      </c>
      <c r="K3923" s="411">
        <f t="shared" si="305"/>
        <v>0</v>
      </c>
      <c r="L3923" s="411">
        <f t="shared" si="305"/>
        <v>13.634220924999999</v>
      </c>
      <c r="M3923" s="411">
        <f t="shared" si="305"/>
        <v>0</v>
      </c>
      <c r="N3923" s="411">
        <f t="shared" si="305"/>
        <v>10.975537150000001</v>
      </c>
      <c r="O3923" s="411">
        <f t="shared" si="305"/>
        <v>0</v>
      </c>
      <c r="P3923" s="411">
        <f t="shared" si="305"/>
        <v>178.67153500000001</v>
      </c>
      <c r="Q3923" s="411">
        <f t="shared" si="305"/>
        <v>0</v>
      </c>
      <c r="R3923" s="411">
        <f t="shared" si="305"/>
        <v>88.7368685</v>
      </c>
      <c r="S3923" s="411">
        <f t="shared" si="305"/>
        <v>0</v>
      </c>
      <c r="T3923" s="411">
        <f>T3905</f>
        <v>5.7038000000000002</v>
      </c>
      <c r="U3923" s="1"/>
      <c r="V3923" s="16"/>
    </row>
    <row r="3924" spans="4:22" ht="21">
      <c r="D3924" s="16"/>
      <c r="F3924" s="201" t="s">
        <v>45</v>
      </c>
      <c r="G3924" s="201"/>
      <c r="H3924" s="412">
        <f>H3923-H3922</f>
        <v>-5.5017055000000425E-2</v>
      </c>
      <c r="I3924" s="412"/>
      <c r="J3924" s="412">
        <f>J3923-J3922</f>
        <v>-0.23188762999999923</v>
      </c>
      <c r="K3924" s="412"/>
      <c r="L3924" s="412">
        <f>L3923-L3922</f>
        <v>-7.3095895000001576E-2</v>
      </c>
      <c r="M3924" s="412"/>
      <c r="N3924" s="412">
        <f>N3923-N3922</f>
        <v>-0.15130286999999853</v>
      </c>
      <c r="O3924" s="412"/>
      <c r="P3924" s="412">
        <f>P3923-P3922</f>
        <v>-2.3723713999999916</v>
      </c>
      <c r="Q3924" s="412"/>
      <c r="R3924" s="412">
        <f>R3923-R3922</f>
        <v>-1.2279362999999961</v>
      </c>
      <c r="S3924" s="412"/>
      <c r="T3924" s="412">
        <f>T3923-T3922</f>
        <v>-0.16091999999999995</v>
      </c>
      <c r="V3924" s="16"/>
    </row>
    <row r="3925" spans="4:22" ht="21">
      <c r="D3925" s="16"/>
      <c r="F3925" s="201"/>
      <c r="G3925" s="201"/>
      <c r="H3925" s="187"/>
      <c r="I3925" s="187"/>
      <c r="J3925" s="187"/>
      <c r="K3925" s="187"/>
      <c r="L3925" s="187"/>
      <c r="M3925" s="187"/>
      <c r="N3925" s="187"/>
      <c r="O3925" s="187"/>
      <c r="P3925" s="187"/>
      <c r="Q3925" s="187"/>
      <c r="R3925" s="187"/>
      <c r="S3925" s="187"/>
      <c r="T3925" s="187"/>
      <c r="V3925" s="16"/>
    </row>
    <row r="3926" spans="4:22">
      <c r="D3926" s="16"/>
      <c r="E3926" s="16"/>
      <c r="F3926" s="231"/>
      <c r="G3926" s="231"/>
      <c r="H3926" s="231"/>
      <c r="I3926" s="231"/>
      <c r="J3926" s="231"/>
      <c r="K3926" s="231"/>
      <c r="L3926" s="231"/>
      <c r="M3926" s="231"/>
      <c r="N3926" s="231"/>
      <c r="O3926" s="231"/>
      <c r="P3926" s="231"/>
      <c r="Q3926" s="231"/>
      <c r="R3926" s="231"/>
      <c r="S3926" s="231"/>
      <c r="T3926" s="232"/>
      <c r="U3926" s="16"/>
      <c r="V3926" s="16"/>
    </row>
    <row r="3927" spans="4:22">
      <c r="D3927" s="335"/>
      <c r="E3927" s="335"/>
      <c r="F3927" s="339"/>
      <c r="G3927" s="339"/>
      <c r="H3927" s="339"/>
      <c r="I3927" s="339"/>
      <c r="J3927" s="339"/>
      <c r="K3927" s="339"/>
      <c r="L3927" s="339"/>
      <c r="M3927" s="339"/>
      <c r="N3927" s="339"/>
      <c r="O3927" s="339"/>
      <c r="P3927" s="339"/>
      <c r="Q3927" s="339"/>
      <c r="R3927" s="339"/>
      <c r="S3927" s="339"/>
      <c r="T3927" s="340"/>
      <c r="U3927" s="335"/>
      <c r="V3927" s="335"/>
    </row>
    <row r="3928" spans="4:22">
      <c r="D3928" s="335"/>
      <c r="E3928" s="335"/>
      <c r="F3928" s="335"/>
      <c r="G3928" s="512" t="s">
        <v>48</v>
      </c>
      <c r="H3928" s="512"/>
      <c r="I3928" s="512"/>
      <c r="J3928" s="512"/>
      <c r="K3928" s="512"/>
      <c r="L3928" s="512"/>
      <c r="M3928" s="512"/>
      <c r="N3928" s="512"/>
      <c r="O3928" s="512"/>
      <c r="P3928" s="512"/>
      <c r="Q3928" s="512"/>
      <c r="R3928" s="512"/>
      <c r="S3928" s="335"/>
      <c r="T3928" s="335"/>
      <c r="U3928" s="335"/>
      <c r="V3928" s="335"/>
    </row>
    <row r="3929" spans="4:22">
      <c r="D3929" s="335"/>
      <c r="E3929" s="335"/>
      <c r="F3929" s="335"/>
      <c r="G3929" s="512"/>
      <c r="H3929" s="512"/>
      <c r="I3929" s="512"/>
      <c r="J3929" s="512"/>
      <c r="K3929" s="512"/>
      <c r="L3929" s="512"/>
      <c r="M3929" s="512"/>
      <c r="N3929" s="512"/>
      <c r="O3929" s="512"/>
      <c r="P3929" s="512"/>
      <c r="Q3929" s="512"/>
      <c r="R3929" s="512"/>
      <c r="S3929" s="335"/>
      <c r="T3929" s="335"/>
      <c r="U3929" s="335"/>
      <c r="V3929" s="335"/>
    </row>
    <row r="3930" spans="4:22" ht="23.4">
      <c r="D3930" s="338"/>
      <c r="E3930" s="338"/>
      <c r="F3930" s="338"/>
      <c r="G3930" s="343" t="s">
        <v>46</v>
      </c>
      <c r="H3930" s="375" t="s">
        <v>3</v>
      </c>
      <c r="I3930" s="376"/>
      <c r="J3930" s="377" t="s">
        <v>11</v>
      </c>
      <c r="K3930" s="376"/>
      <c r="L3930" s="378" t="s">
        <v>12</v>
      </c>
      <c r="M3930" s="376"/>
      <c r="N3930" s="379" t="s">
        <v>13</v>
      </c>
      <c r="O3930" s="376"/>
      <c r="P3930" s="374" t="s">
        <v>14</v>
      </c>
      <c r="Q3930" s="376"/>
      <c r="R3930" s="380" t="s">
        <v>15</v>
      </c>
      <c r="S3930" s="367"/>
      <c r="T3930" s="16"/>
      <c r="U3930" s="336"/>
      <c r="V3930" s="16"/>
    </row>
    <row r="3931" spans="4:22" ht="21">
      <c r="D3931" s="338"/>
      <c r="E3931" s="338"/>
      <c r="F3931" s="338"/>
      <c r="G3931" s="344">
        <v>0.9</v>
      </c>
      <c r="H3931" s="347">
        <f>$H$3909*G3931</f>
        <v>48.155435847000007</v>
      </c>
      <c r="I3931" s="368"/>
      <c r="J3931" s="348">
        <f>$J$3909*G3931</f>
        <v>13.592808161999999</v>
      </c>
      <c r="K3931" s="368"/>
      <c r="L3931" s="352">
        <f>$L$3909*G3931</f>
        <v>12.336585138</v>
      </c>
      <c r="M3931" s="368"/>
      <c r="N3931" s="349">
        <f>$N$3909*G3931</f>
        <v>10.014156018</v>
      </c>
      <c r="O3931" s="368"/>
      <c r="P3931" s="350">
        <f>$P$3909*G3931</f>
        <v>162.93951576000001</v>
      </c>
      <c r="Q3931" s="368"/>
      <c r="R3931" s="351">
        <f>$R$3909*G3931</f>
        <v>80.968324319999994</v>
      </c>
      <c r="S3931" s="341"/>
      <c r="T3931" s="414">
        <f>H3931*24.63</f>
        <v>1186.0683849116101</v>
      </c>
      <c r="U3931" s="337"/>
      <c r="V3931" s="16"/>
    </row>
    <row r="3932" spans="4:22" ht="21">
      <c r="D3932" s="338"/>
      <c r="E3932" s="338"/>
      <c r="F3932" s="338"/>
      <c r="G3932" s="344">
        <v>0.91</v>
      </c>
      <c r="H3932" s="347">
        <f t="shared" ref="H3932:H3951" si="306">$H$3909*G3932</f>
        <v>48.690496245300004</v>
      </c>
      <c r="I3932" s="368"/>
      <c r="J3932" s="348">
        <f t="shared" ref="J3932:J3951" si="307">$J$3909*G3932</f>
        <v>13.743839363799999</v>
      </c>
      <c r="K3932" s="368"/>
      <c r="L3932" s="352">
        <f t="shared" ref="L3932:L3951" si="308">$L$3909*G3932</f>
        <v>12.473658306200001</v>
      </c>
      <c r="M3932" s="368"/>
      <c r="N3932" s="349">
        <f t="shared" ref="N3932:N3951" si="309">$N$3909*G3932</f>
        <v>10.1254244182</v>
      </c>
      <c r="O3932" s="368"/>
      <c r="P3932" s="350">
        <f t="shared" ref="P3932:P3951" si="310">$P$3909*G3932</f>
        <v>164.74995482400001</v>
      </c>
      <c r="Q3932" s="368"/>
      <c r="R3932" s="351">
        <f t="shared" ref="R3932:R3951" si="311">$R$3909*G3932</f>
        <v>81.867972367999997</v>
      </c>
      <c r="S3932" s="341"/>
      <c r="T3932" s="16"/>
      <c r="U3932" s="337"/>
      <c r="V3932" s="16"/>
    </row>
    <row r="3933" spans="4:22" ht="21">
      <c r="D3933" s="338"/>
      <c r="E3933" s="338"/>
      <c r="F3933" s="338"/>
      <c r="G3933" s="344">
        <v>0.92</v>
      </c>
      <c r="H3933" s="347">
        <f t="shared" si="306"/>
        <v>49.225556643600008</v>
      </c>
      <c r="I3933" s="368"/>
      <c r="J3933" s="348">
        <f t="shared" si="307"/>
        <v>13.8948705656</v>
      </c>
      <c r="K3933" s="368"/>
      <c r="L3933" s="352">
        <f t="shared" si="308"/>
        <v>12.610731474400001</v>
      </c>
      <c r="M3933" s="368"/>
      <c r="N3933" s="349">
        <f t="shared" si="309"/>
        <v>10.2366928184</v>
      </c>
      <c r="O3933" s="368"/>
      <c r="P3933" s="350">
        <f t="shared" si="310"/>
        <v>166.56039388799999</v>
      </c>
      <c r="Q3933" s="368"/>
      <c r="R3933" s="351">
        <f t="shared" si="311"/>
        <v>82.767620416</v>
      </c>
      <c r="S3933" s="341"/>
      <c r="T3933" s="16"/>
      <c r="U3933" s="337"/>
      <c r="V3933" s="16"/>
    </row>
    <row r="3934" spans="4:22" ht="21">
      <c r="D3934" s="338"/>
      <c r="E3934" s="338"/>
      <c r="F3934" s="338"/>
      <c r="G3934" s="344">
        <v>0.93</v>
      </c>
      <c r="H3934" s="347">
        <f t="shared" si="306"/>
        <v>49.760617041900005</v>
      </c>
      <c r="I3934" s="368"/>
      <c r="J3934" s="348">
        <f t="shared" si="307"/>
        <v>14.0459017674</v>
      </c>
      <c r="K3934" s="368"/>
      <c r="L3934" s="352">
        <f t="shared" si="308"/>
        <v>12.747804642600002</v>
      </c>
      <c r="M3934" s="368"/>
      <c r="N3934" s="349">
        <f t="shared" si="309"/>
        <v>10.3479612186</v>
      </c>
      <c r="O3934" s="368"/>
      <c r="P3934" s="350">
        <f t="shared" si="310"/>
        <v>168.370832952</v>
      </c>
      <c r="Q3934" s="368"/>
      <c r="R3934" s="351">
        <f t="shared" si="311"/>
        <v>83.667268464000003</v>
      </c>
      <c r="S3934" s="341"/>
      <c r="T3934" s="16"/>
      <c r="U3934" s="337"/>
      <c r="V3934" s="16"/>
    </row>
    <row r="3935" spans="4:22" ht="21">
      <c r="D3935" s="338"/>
      <c r="E3935" s="338"/>
      <c r="F3935" s="338"/>
      <c r="G3935" s="344">
        <v>0.94</v>
      </c>
      <c r="H3935" s="347">
        <f t="shared" si="306"/>
        <v>50.295677440200002</v>
      </c>
      <c r="I3935" s="368"/>
      <c r="J3935" s="348">
        <f t="shared" si="307"/>
        <v>14.196932969199999</v>
      </c>
      <c r="K3935" s="368"/>
      <c r="L3935" s="352">
        <f t="shared" si="308"/>
        <v>12.884877810800001</v>
      </c>
      <c r="M3935" s="368"/>
      <c r="N3935" s="349">
        <f t="shared" si="309"/>
        <v>10.459229618799998</v>
      </c>
      <c r="O3935" s="368"/>
      <c r="P3935" s="350">
        <f t="shared" si="310"/>
        <v>170.18127201599998</v>
      </c>
      <c r="Q3935" s="368"/>
      <c r="R3935" s="351">
        <f t="shared" si="311"/>
        <v>84.566916511999992</v>
      </c>
      <c r="S3935" s="341"/>
      <c r="T3935" s="16"/>
      <c r="U3935" s="337"/>
      <c r="V3935" s="16"/>
    </row>
    <row r="3936" spans="4:22" ht="21">
      <c r="D3936" s="338"/>
      <c r="E3936" s="338"/>
      <c r="F3936" s="338"/>
      <c r="G3936" s="344">
        <v>0.95</v>
      </c>
      <c r="H3936" s="347">
        <f t="shared" si="306"/>
        <v>50.830737838500006</v>
      </c>
      <c r="I3936" s="368"/>
      <c r="J3936" s="348">
        <f t="shared" si="307"/>
        <v>14.347964170999999</v>
      </c>
      <c r="K3936" s="368"/>
      <c r="L3936" s="352">
        <f t="shared" si="308"/>
        <v>13.021950979</v>
      </c>
      <c r="M3936" s="368"/>
      <c r="N3936" s="349">
        <f t="shared" si="309"/>
        <v>10.570498018999999</v>
      </c>
      <c r="O3936" s="368"/>
      <c r="P3936" s="350">
        <f t="shared" si="310"/>
        <v>171.99171107999999</v>
      </c>
      <c r="Q3936" s="368"/>
      <c r="R3936" s="351">
        <f t="shared" si="311"/>
        <v>85.466564559999995</v>
      </c>
      <c r="S3936" s="341"/>
      <c r="T3936" s="16"/>
      <c r="U3936" s="337"/>
      <c r="V3936" s="16"/>
    </row>
    <row r="3937" spans="4:22" ht="21">
      <c r="D3937" s="338"/>
      <c r="E3937" s="338"/>
      <c r="F3937" s="338"/>
      <c r="G3937" s="344">
        <v>0.96</v>
      </c>
      <c r="H3937" s="347">
        <f t="shared" si="306"/>
        <v>51.365798236800003</v>
      </c>
      <c r="I3937" s="368"/>
      <c r="J3937" s="348">
        <f t="shared" si="307"/>
        <v>14.4989953728</v>
      </c>
      <c r="K3937" s="368"/>
      <c r="L3937" s="352">
        <f t="shared" si="308"/>
        <v>13.1590241472</v>
      </c>
      <c r="M3937" s="368"/>
      <c r="N3937" s="349">
        <f t="shared" si="309"/>
        <v>10.681766419199999</v>
      </c>
      <c r="O3937" s="368"/>
      <c r="P3937" s="350">
        <f t="shared" si="310"/>
        <v>173.802150144</v>
      </c>
      <c r="Q3937" s="368"/>
      <c r="R3937" s="351">
        <f t="shared" si="311"/>
        <v>86.366212607999998</v>
      </c>
      <c r="S3937" s="341"/>
      <c r="T3937" s="16"/>
      <c r="U3937" s="337"/>
      <c r="V3937" s="16"/>
    </row>
    <row r="3938" spans="4:22" ht="21">
      <c r="D3938" s="338"/>
      <c r="E3938" s="338"/>
      <c r="F3938" s="338"/>
      <c r="G3938" s="344">
        <v>0.97</v>
      </c>
      <c r="H3938" s="347">
        <f t="shared" si="306"/>
        <v>51.900858635100008</v>
      </c>
      <c r="I3938" s="368"/>
      <c r="J3938" s="348">
        <f t="shared" si="307"/>
        <v>14.650026574599998</v>
      </c>
      <c r="K3938" s="368"/>
      <c r="L3938" s="352">
        <f t="shared" si="308"/>
        <v>13.296097315400001</v>
      </c>
      <c r="M3938" s="368"/>
      <c r="N3938" s="349">
        <f t="shared" si="309"/>
        <v>10.793034819399999</v>
      </c>
      <c r="O3938" s="368"/>
      <c r="P3938" s="350">
        <f t="shared" si="310"/>
        <v>175.612589208</v>
      </c>
      <c r="Q3938" s="368"/>
      <c r="R3938" s="351">
        <f t="shared" si="311"/>
        <v>87.265860655999987</v>
      </c>
      <c r="S3938" s="341"/>
      <c r="T3938" s="16"/>
      <c r="U3938" s="337"/>
      <c r="V3938" s="16"/>
    </row>
    <row r="3939" spans="4:22" ht="21">
      <c r="D3939" s="338"/>
      <c r="E3939" s="338"/>
      <c r="F3939" s="338"/>
      <c r="G3939" s="344">
        <v>0.98</v>
      </c>
      <c r="H3939" s="347">
        <f t="shared" si="306"/>
        <v>52.435919033400005</v>
      </c>
      <c r="I3939" s="368"/>
      <c r="J3939" s="348">
        <f t="shared" si="307"/>
        <v>14.801057776399999</v>
      </c>
      <c r="K3939" s="368"/>
      <c r="L3939" s="352">
        <f t="shared" si="308"/>
        <v>13.433170483600001</v>
      </c>
      <c r="M3939" s="368"/>
      <c r="N3939" s="349">
        <f t="shared" si="309"/>
        <v>10.904303219599999</v>
      </c>
      <c r="O3939" s="368"/>
      <c r="P3939" s="350">
        <f t="shared" si="310"/>
        <v>177.42302827199998</v>
      </c>
      <c r="Q3939" s="368"/>
      <c r="R3939" s="351">
        <f t="shared" si="311"/>
        <v>88.16550870399999</v>
      </c>
      <c r="S3939" s="341"/>
      <c r="T3939" s="16"/>
      <c r="U3939" s="337"/>
      <c r="V3939" s="16"/>
    </row>
    <row r="3940" spans="4:22" ht="21">
      <c r="D3940" s="338"/>
      <c r="E3940" s="338"/>
      <c r="F3940" s="338"/>
      <c r="G3940" s="344">
        <v>0.99</v>
      </c>
      <c r="H3940" s="347">
        <f t="shared" si="306"/>
        <v>52.970979431700009</v>
      </c>
      <c r="I3940" s="368"/>
      <c r="J3940" s="348">
        <f t="shared" si="307"/>
        <v>14.952088978199999</v>
      </c>
      <c r="K3940" s="368"/>
      <c r="L3940" s="352">
        <f t="shared" si="308"/>
        <v>13.5702436518</v>
      </c>
      <c r="M3940" s="368"/>
      <c r="N3940" s="349">
        <f t="shared" si="309"/>
        <v>11.015571619799999</v>
      </c>
      <c r="O3940" s="368"/>
      <c r="P3940" s="350">
        <f t="shared" si="310"/>
        <v>179.23346733599999</v>
      </c>
      <c r="Q3940" s="368"/>
      <c r="R3940" s="351">
        <f t="shared" si="311"/>
        <v>89.065156751999993</v>
      </c>
      <c r="S3940" s="341"/>
      <c r="T3940" s="16"/>
      <c r="U3940" s="337"/>
      <c r="V3940" s="16"/>
    </row>
    <row r="3941" spans="4:22" ht="28.8">
      <c r="D3941" s="338"/>
      <c r="E3941" s="338"/>
      <c r="F3941" s="338"/>
      <c r="G3941" s="381">
        <v>1</v>
      </c>
      <c r="H3941" s="383">
        <f t="shared" si="306"/>
        <v>53.506039830000006</v>
      </c>
      <c r="I3941" s="382"/>
      <c r="J3941" s="383">
        <f t="shared" si="307"/>
        <v>15.103120179999999</v>
      </c>
      <c r="K3941" s="382"/>
      <c r="L3941" s="383">
        <f t="shared" si="308"/>
        <v>13.707316820000001</v>
      </c>
      <c r="M3941" s="382"/>
      <c r="N3941" s="383">
        <f t="shared" si="309"/>
        <v>11.126840019999999</v>
      </c>
      <c r="O3941" s="382"/>
      <c r="P3941" s="383">
        <f t="shared" si="310"/>
        <v>181.0439064</v>
      </c>
      <c r="Q3941" s="382"/>
      <c r="R3941" s="383">
        <f t="shared" si="311"/>
        <v>89.964804799999996</v>
      </c>
      <c r="S3941" s="420"/>
      <c r="T3941" s="16"/>
      <c r="U3941" s="337"/>
      <c r="V3941" s="16"/>
    </row>
    <row r="3942" spans="4:22" ht="21">
      <c r="D3942" s="338"/>
      <c r="E3942" s="338"/>
      <c r="F3942" s="338"/>
      <c r="G3942" s="344">
        <v>1.01</v>
      </c>
      <c r="H3942" s="347">
        <f t="shared" si="306"/>
        <v>54.041100228300003</v>
      </c>
      <c r="I3942" s="368"/>
      <c r="J3942" s="348">
        <f t="shared" si="307"/>
        <v>15.2541513818</v>
      </c>
      <c r="K3942" s="368"/>
      <c r="L3942" s="352">
        <f t="shared" si="308"/>
        <v>13.844389988200001</v>
      </c>
      <c r="M3942" s="368"/>
      <c r="N3942" s="349">
        <f t="shared" si="309"/>
        <v>11.2381084202</v>
      </c>
      <c r="O3942" s="368"/>
      <c r="P3942" s="350">
        <f t="shared" si="310"/>
        <v>182.854345464</v>
      </c>
      <c r="Q3942" s="368"/>
      <c r="R3942" s="351">
        <f t="shared" si="311"/>
        <v>90.864452847999999</v>
      </c>
      <c r="S3942" s="341"/>
      <c r="T3942" s="16"/>
      <c r="U3942" s="337"/>
      <c r="V3942" s="16"/>
    </row>
    <row r="3943" spans="4:22" ht="21">
      <c r="D3943" s="338"/>
      <c r="E3943" s="338"/>
      <c r="F3943" s="338"/>
      <c r="G3943" s="344">
        <v>1.02</v>
      </c>
      <c r="H3943" s="347">
        <f t="shared" si="306"/>
        <v>54.576160626600007</v>
      </c>
      <c r="I3943" s="368"/>
      <c r="J3943" s="348">
        <f t="shared" si="307"/>
        <v>15.4051825836</v>
      </c>
      <c r="K3943" s="368"/>
      <c r="L3943" s="352">
        <f t="shared" si="308"/>
        <v>13.9814631564</v>
      </c>
      <c r="M3943" s="368"/>
      <c r="N3943" s="349">
        <f t="shared" si="309"/>
        <v>11.3493768204</v>
      </c>
      <c r="O3943" s="368"/>
      <c r="P3943" s="350">
        <f t="shared" si="310"/>
        <v>184.66478452800001</v>
      </c>
      <c r="Q3943" s="368"/>
      <c r="R3943" s="351">
        <f t="shared" si="311"/>
        <v>91.764100896000002</v>
      </c>
      <c r="S3943" s="341"/>
      <c r="T3943" s="16"/>
      <c r="U3943" s="337"/>
      <c r="V3943" s="16"/>
    </row>
    <row r="3944" spans="4:22" ht="21">
      <c r="D3944" s="338"/>
      <c r="E3944" s="338"/>
      <c r="F3944" s="338"/>
      <c r="G3944" s="344">
        <v>1.03</v>
      </c>
      <c r="H3944" s="347">
        <f t="shared" si="306"/>
        <v>55.111221024900004</v>
      </c>
      <c r="I3944" s="368"/>
      <c r="J3944" s="348">
        <f t="shared" si="307"/>
        <v>15.556213785400001</v>
      </c>
      <c r="K3944" s="368"/>
      <c r="L3944" s="352">
        <f t="shared" si="308"/>
        <v>14.118536324600001</v>
      </c>
      <c r="M3944" s="368"/>
      <c r="N3944" s="349">
        <f t="shared" si="309"/>
        <v>11.4606452206</v>
      </c>
      <c r="O3944" s="368"/>
      <c r="P3944" s="350">
        <f t="shared" si="310"/>
        <v>186.47522359199999</v>
      </c>
      <c r="Q3944" s="368"/>
      <c r="R3944" s="351">
        <f t="shared" si="311"/>
        <v>92.663748944000005</v>
      </c>
      <c r="S3944" s="341"/>
      <c r="T3944" s="16"/>
      <c r="U3944" s="337"/>
      <c r="V3944" s="16"/>
    </row>
    <row r="3945" spans="4:22" ht="21">
      <c r="D3945" s="338"/>
      <c r="E3945" s="338"/>
      <c r="F3945" s="338"/>
      <c r="G3945" s="344">
        <v>1.04</v>
      </c>
      <c r="H3945" s="347">
        <f t="shared" si="306"/>
        <v>55.646281423200008</v>
      </c>
      <c r="I3945" s="368"/>
      <c r="J3945" s="348">
        <f t="shared" si="307"/>
        <v>15.707244987199999</v>
      </c>
      <c r="K3945" s="368"/>
      <c r="L3945" s="352">
        <f t="shared" si="308"/>
        <v>14.255609492800001</v>
      </c>
      <c r="M3945" s="368"/>
      <c r="N3945" s="349">
        <f t="shared" si="309"/>
        <v>11.5719136208</v>
      </c>
      <c r="O3945" s="368"/>
      <c r="P3945" s="350">
        <f t="shared" si="310"/>
        <v>188.285662656</v>
      </c>
      <c r="Q3945" s="368"/>
      <c r="R3945" s="351">
        <f t="shared" si="311"/>
        <v>93.563396991999994</v>
      </c>
      <c r="S3945" s="341"/>
      <c r="T3945" s="16"/>
      <c r="U3945" s="337"/>
      <c r="V3945" s="16"/>
    </row>
    <row r="3946" spans="4:22" ht="21">
      <c r="D3946" s="338"/>
      <c r="E3946" s="338"/>
      <c r="F3946" s="338"/>
      <c r="G3946" s="344">
        <v>1.05</v>
      </c>
      <c r="H3946" s="347">
        <f t="shared" si="306"/>
        <v>56.181341821500006</v>
      </c>
      <c r="I3946" s="368"/>
      <c r="J3946" s="348">
        <f t="shared" si="307"/>
        <v>15.858276189</v>
      </c>
      <c r="K3946" s="368"/>
      <c r="L3946" s="352">
        <f t="shared" si="308"/>
        <v>14.392682661000002</v>
      </c>
      <c r="M3946" s="368"/>
      <c r="N3946" s="349">
        <f t="shared" si="309"/>
        <v>11.683182021</v>
      </c>
      <c r="O3946" s="368"/>
      <c r="P3946" s="350">
        <f t="shared" si="310"/>
        <v>190.09610172000001</v>
      </c>
      <c r="Q3946" s="368"/>
      <c r="R3946" s="351">
        <f t="shared" si="311"/>
        <v>94.463045039999997</v>
      </c>
      <c r="S3946" s="341"/>
      <c r="T3946" s="16"/>
      <c r="U3946" s="337"/>
      <c r="V3946" s="16"/>
    </row>
    <row r="3947" spans="4:22" ht="21">
      <c r="D3947" s="338"/>
      <c r="E3947" s="338"/>
      <c r="F3947" s="338"/>
      <c r="G3947" s="344">
        <v>1.06</v>
      </c>
      <c r="H3947" s="347">
        <f t="shared" si="306"/>
        <v>56.71640221980001</v>
      </c>
      <c r="I3947" s="368"/>
      <c r="J3947" s="348">
        <f t="shared" si="307"/>
        <v>16.0093073908</v>
      </c>
      <c r="K3947" s="368"/>
      <c r="L3947" s="352">
        <f t="shared" si="308"/>
        <v>14.529755829200001</v>
      </c>
      <c r="M3947" s="368"/>
      <c r="N3947" s="349">
        <f t="shared" si="309"/>
        <v>11.794450421200001</v>
      </c>
      <c r="O3947" s="368"/>
      <c r="P3947" s="350">
        <f t="shared" si="310"/>
        <v>191.90654078400001</v>
      </c>
      <c r="Q3947" s="368"/>
      <c r="R3947" s="351">
        <f t="shared" si="311"/>
        <v>95.362693088</v>
      </c>
      <c r="S3947" s="341"/>
      <c r="T3947" s="16"/>
      <c r="U3947" s="337"/>
      <c r="V3947" s="16"/>
    </row>
    <row r="3948" spans="4:22" ht="21">
      <c r="D3948" s="338"/>
      <c r="E3948" s="338"/>
      <c r="F3948" s="338"/>
      <c r="G3948" s="344">
        <v>1.07</v>
      </c>
      <c r="H3948" s="347">
        <f t="shared" si="306"/>
        <v>57.251462618100007</v>
      </c>
      <c r="I3948" s="368"/>
      <c r="J3948" s="348">
        <f t="shared" si="307"/>
        <v>16.160338592599999</v>
      </c>
      <c r="K3948" s="368"/>
      <c r="L3948" s="352">
        <f t="shared" si="308"/>
        <v>14.666828997400001</v>
      </c>
      <c r="M3948" s="368"/>
      <c r="N3948" s="349">
        <f t="shared" si="309"/>
        <v>11.905718821400001</v>
      </c>
      <c r="O3948" s="368"/>
      <c r="P3948" s="350">
        <f t="shared" si="310"/>
        <v>193.71697984800002</v>
      </c>
      <c r="Q3948" s="368"/>
      <c r="R3948" s="351">
        <f t="shared" si="311"/>
        <v>96.262341136000003</v>
      </c>
      <c r="S3948" s="341"/>
      <c r="T3948" s="16"/>
      <c r="U3948" s="337"/>
      <c r="V3948" s="16"/>
    </row>
    <row r="3949" spans="4:22" ht="21">
      <c r="D3949" s="338"/>
      <c r="E3949" s="338"/>
      <c r="F3949" s="338"/>
      <c r="G3949" s="344">
        <v>1.08</v>
      </c>
      <c r="H3949" s="347">
        <f t="shared" si="306"/>
        <v>57.786523016400011</v>
      </c>
      <c r="I3949" s="368"/>
      <c r="J3949" s="348">
        <f t="shared" si="307"/>
        <v>16.311369794400001</v>
      </c>
      <c r="K3949" s="368"/>
      <c r="L3949" s="352">
        <f t="shared" si="308"/>
        <v>14.803902165600002</v>
      </c>
      <c r="M3949" s="368"/>
      <c r="N3949" s="349">
        <f t="shared" si="309"/>
        <v>12.016987221600001</v>
      </c>
      <c r="O3949" s="368"/>
      <c r="P3949" s="350">
        <f t="shared" si="310"/>
        <v>195.527418912</v>
      </c>
      <c r="Q3949" s="368"/>
      <c r="R3949" s="351">
        <f t="shared" si="311"/>
        <v>97.161989184000007</v>
      </c>
      <c r="S3949" s="341"/>
      <c r="T3949" s="16"/>
      <c r="U3949" s="337"/>
      <c r="V3949" s="16"/>
    </row>
    <row r="3950" spans="4:22" ht="21">
      <c r="D3950" s="338"/>
      <c r="E3950" s="338"/>
      <c r="F3950" s="338"/>
      <c r="G3950" s="344">
        <v>1.0900000000000001</v>
      </c>
      <c r="H3950" s="347">
        <f t="shared" si="306"/>
        <v>58.321583414700008</v>
      </c>
      <c r="I3950" s="368"/>
      <c r="J3950" s="348">
        <f t="shared" si="307"/>
        <v>16.4624009962</v>
      </c>
      <c r="K3950" s="368"/>
      <c r="L3950" s="352">
        <f t="shared" si="308"/>
        <v>14.940975333800003</v>
      </c>
      <c r="M3950" s="368"/>
      <c r="N3950" s="349">
        <f t="shared" si="309"/>
        <v>12.128255621800001</v>
      </c>
      <c r="O3950" s="368"/>
      <c r="P3950" s="350">
        <f t="shared" si="310"/>
        <v>197.33785797600001</v>
      </c>
      <c r="Q3950" s="368"/>
      <c r="R3950" s="351">
        <f t="shared" si="311"/>
        <v>98.06163723200001</v>
      </c>
      <c r="S3950" s="341"/>
      <c r="T3950" s="16"/>
      <c r="U3950" s="337"/>
      <c r="V3950" s="16"/>
    </row>
    <row r="3951" spans="4:22" ht="21">
      <c r="D3951" s="338"/>
      <c r="E3951" s="338"/>
      <c r="F3951" s="338"/>
      <c r="G3951" s="344">
        <v>1.1000000000000001</v>
      </c>
      <c r="H3951" s="347">
        <f t="shared" si="306"/>
        <v>58.856643813000012</v>
      </c>
      <c r="I3951" s="368"/>
      <c r="J3951" s="348">
        <f t="shared" si="307"/>
        <v>16.613432198000002</v>
      </c>
      <c r="K3951" s="368"/>
      <c r="L3951" s="352">
        <f t="shared" si="308"/>
        <v>15.078048502000001</v>
      </c>
      <c r="M3951" s="368"/>
      <c r="N3951" s="349">
        <f t="shared" si="309"/>
        <v>12.239524022000001</v>
      </c>
      <c r="O3951" s="368"/>
      <c r="P3951" s="350">
        <f t="shared" si="310"/>
        <v>199.14829704000002</v>
      </c>
      <c r="Q3951" s="368"/>
      <c r="R3951" s="351">
        <f t="shared" si="311"/>
        <v>98.961285279999998</v>
      </c>
      <c r="S3951" s="341"/>
      <c r="T3951" s="16"/>
      <c r="U3951" s="337"/>
      <c r="V3951" s="16"/>
    </row>
    <row r="3952" spans="4:22">
      <c r="D3952" s="338"/>
      <c r="E3952" s="338"/>
      <c r="F3952" s="338"/>
      <c r="G3952" s="16"/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</row>
    <row r="3953" spans="4:22">
      <c r="D3953" s="338"/>
      <c r="E3953" s="338"/>
      <c r="F3953" s="338"/>
      <c r="G3953" s="16"/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</row>
    <row r="3954" spans="4:22">
      <c r="D3954" s="338"/>
      <c r="E3954" s="338"/>
      <c r="F3954" s="338"/>
      <c r="G3954" s="16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</row>
    <row r="3957" spans="4:22" ht="15" thickBot="1">
      <c r="D3957" s="16"/>
      <c r="E3957" s="16"/>
      <c r="F3957" s="16"/>
      <c r="G3957" s="16"/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6"/>
      <c r="S3957" s="16"/>
      <c r="T3957" s="229"/>
      <c r="U3957" s="16"/>
      <c r="V3957" s="16"/>
    </row>
    <row r="3958" spans="4:22">
      <c r="D3958" s="16"/>
      <c r="E3958" s="84"/>
      <c r="F3958" s="85"/>
      <c r="G3958" s="197"/>
      <c r="H3958" s="85"/>
      <c r="I3958" s="197"/>
      <c r="J3958" s="85"/>
      <c r="K3958" s="197"/>
      <c r="L3958" s="85"/>
      <c r="M3958" s="197"/>
      <c r="N3958" s="85"/>
      <c r="O3958" s="197"/>
      <c r="P3958" s="85"/>
      <c r="Q3958" s="197"/>
      <c r="R3958" s="85"/>
      <c r="S3958" s="85"/>
      <c r="T3958" s="85"/>
      <c r="U3958" s="106"/>
      <c r="V3958" s="16"/>
    </row>
    <row r="3959" spans="4:22" ht="15" thickBot="1">
      <c r="D3959" s="16"/>
      <c r="E3959" s="86"/>
      <c r="F3959" s="1"/>
      <c r="H3959" s="1"/>
      <c r="J3959" s="1"/>
      <c r="L3959" s="1"/>
      <c r="N3959" s="1"/>
      <c r="P3959" s="1"/>
      <c r="R3959" s="1"/>
      <c r="T3959" s="1"/>
      <c r="U3959" s="107"/>
      <c r="V3959" s="16"/>
    </row>
    <row r="3960" spans="4:22" ht="35.4" thickBot="1">
      <c r="D3960" s="16"/>
      <c r="E3960" s="86"/>
      <c r="F3960" s="1"/>
      <c r="H3960" s="393" t="s">
        <v>70</v>
      </c>
      <c r="I3960" s="394"/>
      <c r="J3960" s="394"/>
      <c r="K3960" s="394"/>
      <c r="L3960" s="394"/>
      <c r="M3960" s="394"/>
      <c r="N3960" s="394"/>
      <c r="O3960" s="394"/>
      <c r="P3960" s="394"/>
      <c r="Q3960" s="394"/>
      <c r="R3960" s="394"/>
      <c r="S3960" s="394"/>
      <c r="T3960" s="395"/>
      <c r="U3960" s="107"/>
      <c r="V3960" s="16"/>
    </row>
    <row r="3961" spans="4:22">
      <c r="D3961" s="16"/>
      <c r="E3961" s="86"/>
      <c r="F3961" s="1"/>
      <c r="H3961" s="1"/>
      <c r="J3961" s="1"/>
      <c r="L3961" s="1"/>
      <c r="N3961" s="1"/>
      <c r="P3961" s="1"/>
      <c r="R3961" s="1"/>
      <c r="T3961" s="1"/>
      <c r="U3961" s="107"/>
      <c r="V3961" s="16"/>
    </row>
    <row r="3962" spans="4:22">
      <c r="D3962" s="16"/>
      <c r="E3962" s="86"/>
      <c r="F3962" s="253" t="s">
        <v>10</v>
      </c>
      <c r="G3962" s="194"/>
      <c r="H3962" s="421" t="s">
        <v>3</v>
      </c>
      <c r="I3962" s="179"/>
      <c r="J3962" s="422" t="s">
        <v>11</v>
      </c>
      <c r="K3962" s="179"/>
      <c r="L3962" s="423" t="s">
        <v>12</v>
      </c>
      <c r="M3962" s="179"/>
      <c r="N3962" s="424" t="s">
        <v>13</v>
      </c>
      <c r="O3962" s="179"/>
      <c r="P3962" s="425" t="s">
        <v>14</v>
      </c>
      <c r="Q3962" s="179"/>
      <c r="R3962" s="426" t="s">
        <v>15</v>
      </c>
      <c r="S3962" s="29"/>
      <c r="T3962" s="427" t="s">
        <v>16</v>
      </c>
      <c r="U3962" s="107"/>
      <c r="V3962" s="16"/>
    </row>
    <row r="3963" spans="4:22">
      <c r="D3963" s="16"/>
      <c r="E3963" s="86"/>
      <c r="F3963" s="252">
        <v>45775</v>
      </c>
      <c r="G3963" s="244"/>
      <c r="H3963" s="430">
        <v>9365.5</v>
      </c>
      <c r="I3963" s="430"/>
      <c r="J3963" s="430">
        <v>2599</v>
      </c>
      <c r="K3963" s="430"/>
      <c r="L3963" s="430">
        <v>2400</v>
      </c>
      <c r="M3963" s="430"/>
      <c r="N3963" s="430">
        <v>1961</v>
      </c>
      <c r="O3963" s="430"/>
      <c r="P3963" s="430">
        <v>31975</v>
      </c>
      <c r="Q3963" s="430"/>
      <c r="R3963" s="430">
        <v>15450</v>
      </c>
      <c r="S3963" s="431"/>
      <c r="T3963" s="435">
        <v>5.6845999999999997</v>
      </c>
      <c r="U3963" s="107"/>
      <c r="V3963" s="16"/>
    </row>
    <row r="3964" spans="4:22">
      <c r="D3964" s="16"/>
      <c r="E3964" s="86"/>
      <c r="F3964" s="250">
        <f>F3963+1</f>
        <v>45776</v>
      </c>
      <c r="G3964" s="244"/>
      <c r="H3964" s="430">
        <v>9487.5</v>
      </c>
      <c r="I3964" s="430"/>
      <c r="J3964" s="430">
        <v>2625</v>
      </c>
      <c r="K3964" s="430"/>
      <c r="L3964" s="430">
        <v>2430</v>
      </c>
      <c r="M3964" s="430"/>
      <c r="N3964" s="430">
        <v>1954</v>
      </c>
      <c r="O3964" s="430"/>
      <c r="P3964" s="430">
        <v>32025</v>
      </c>
      <c r="Q3964" s="430"/>
      <c r="R3964" s="430">
        <v>15380</v>
      </c>
      <c r="S3964" s="431"/>
      <c r="T3964" s="435">
        <v>5.6680999999999999</v>
      </c>
      <c r="U3964" s="107"/>
      <c r="V3964" s="16"/>
    </row>
    <row r="3965" spans="4:22">
      <c r="D3965" s="16"/>
      <c r="E3965" s="86"/>
      <c r="F3965" s="250">
        <f>F3964+1</f>
        <v>45777</v>
      </c>
      <c r="G3965" s="244"/>
      <c r="H3965" s="430">
        <v>9204</v>
      </c>
      <c r="I3965" s="430"/>
      <c r="J3965" s="430">
        <v>2593</v>
      </c>
      <c r="K3965" s="430"/>
      <c r="L3965" s="430">
        <v>2405</v>
      </c>
      <c r="M3965" s="430"/>
      <c r="N3965" s="430">
        <v>1947.5</v>
      </c>
      <c r="O3965" s="430"/>
      <c r="P3965" s="430">
        <v>31600</v>
      </c>
      <c r="Q3965" s="430"/>
      <c r="R3965" s="430">
        <v>15375</v>
      </c>
      <c r="S3965" s="430"/>
      <c r="T3965" s="435">
        <v>5.6467000000000001</v>
      </c>
      <c r="U3965" s="107"/>
      <c r="V3965" s="16"/>
    </row>
    <row r="3966" spans="4:22">
      <c r="D3966" s="16"/>
      <c r="E3966" s="86"/>
      <c r="F3966" s="250">
        <f>F3965+1</f>
        <v>45778</v>
      </c>
      <c r="G3966" s="195"/>
      <c r="H3966" s="430">
        <v>9195</v>
      </c>
      <c r="I3966" s="430"/>
      <c r="J3966" s="430">
        <v>2567.5</v>
      </c>
      <c r="K3966" s="430"/>
      <c r="L3966" s="430">
        <v>2377.5</v>
      </c>
      <c r="M3966" s="430"/>
      <c r="N3966" s="430">
        <v>1948</v>
      </c>
      <c r="O3966" s="430"/>
      <c r="P3966" s="430">
        <v>30710</v>
      </c>
      <c r="Q3966" s="430"/>
      <c r="R3966" s="430">
        <v>15005</v>
      </c>
      <c r="S3966" s="430"/>
      <c r="T3966" s="435">
        <v>5.6608000000000001</v>
      </c>
      <c r="U3966" s="107"/>
      <c r="V3966" s="16"/>
    </row>
    <row r="3967" spans="4:22">
      <c r="D3967" s="16"/>
      <c r="E3967" s="86"/>
      <c r="F3967" s="251">
        <f>F3966+1</f>
        <v>45779</v>
      </c>
      <c r="G3967" s="195"/>
      <c r="H3967" s="430">
        <v>9376</v>
      </c>
      <c r="I3967" s="430"/>
      <c r="J3967" s="430">
        <v>2581.5</v>
      </c>
      <c r="K3967" s="430"/>
      <c r="L3967" s="430">
        <v>2401.5</v>
      </c>
      <c r="M3967" s="430"/>
      <c r="N3967" s="430">
        <v>1947</v>
      </c>
      <c r="O3967" s="430"/>
      <c r="P3967" s="430">
        <v>30855</v>
      </c>
      <c r="Q3967" s="430"/>
      <c r="R3967" s="430">
        <v>15325</v>
      </c>
      <c r="S3967" s="431"/>
      <c r="T3967" s="435" t="s">
        <v>52</v>
      </c>
      <c r="U3967" s="107"/>
      <c r="V3967" s="16"/>
    </row>
    <row r="3968" spans="4:22">
      <c r="D3968" s="16"/>
      <c r="E3968" s="86"/>
      <c r="F3968" s="1"/>
      <c r="H3968" s="432"/>
      <c r="I3968" s="432"/>
      <c r="J3968" s="432"/>
      <c r="K3968" s="432"/>
      <c r="L3968" s="432"/>
      <c r="M3968" s="432"/>
      <c r="N3968" s="432"/>
      <c r="O3968" s="432"/>
      <c r="P3968" s="432"/>
      <c r="Q3968" s="432"/>
      <c r="R3968" s="432"/>
      <c r="S3968" s="433"/>
      <c r="T3968" s="434"/>
      <c r="U3968" s="107"/>
      <c r="V3968" s="16"/>
    </row>
    <row r="3969" spans="4:22">
      <c r="D3969" s="16"/>
      <c r="E3969" s="86"/>
      <c r="F3969" s="236" t="s">
        <v>17</v>
      </c>
      <c r="G3969" s="263"/>
      <c r="H3969" s="428">
        <f>AVERAGE(H3963:H3967)</f>
        <v>9325.6</v>
      </c>
      <c r="I3969" s="332"/>
      <c r="J3969" s="428">
        <f>AVERAGE(J3963:J3967)</f>
        <v>2593.1999999999998</v>
      </c>
      <c r="K3969" s="332"/>
      <c r="L3969" s="428">
        <f>AVERAGE(L3963:L3967)</f>
        <v>2402.8000000000002</v>
      </c>
      <c r="M3969" s="332"/>
      <c r="N3969" s="428">
        <f>AVERAGE(N3963:N3967)</f>
        <v>1951.5</v>
      </c>
      <c r="O3969" s="332"/>
      <c r="P3969" s="428">
        <f>AVERAGE(P3963:P3967)</f>
        <v>31433</v>
      </c>
      <c r="Q3969" s="332"/>
      <c r="R3969" s="428">
        <f>AVERAGE(R3963:R3967)</f>
        <v>15307</v>
      </c>
      <c r="S3969" s="333"/>
      <c r="T3969" s="429">
        <f>AVERAGE(T3963:T3967)</f>
        <v>5.665049999999999</v>
      </c>
      <c r="U3969" s="107"/>
      <c r="V3969" s="16"/>
    </row>
    <row r="3970" spans="4:22">
      <c r="D3970" s="16"/>
      <c r="E3970" s="86"/>
      <c r="F3970" s="21"/>
      <c r="G3970" s="194"/>
      <c r="H3970" s="354"/>
      <c r="I3970" s="214"/>
      <c r="J3970" s="354"/>
      <c r="K3970" s="214"/>
      <c r="L3970" s="354"/>
      <c r="M3970" s="214"/>
      <c r="N3970" s="354"/>
      <c r="O3970" s="214"/>
      <c r="P3970" s="354"/>
      <c r="Q3970" s="214"/>
      <c r="R3970" s="354"/>
      <c r="S3970" s="269"/>
      <c r="T3970" s="355"/>
      <c r="U3970" s="107"/>
      <c r="V3970" s="16"/>
    </row>
    <row r="3971" spans="4:22" ht="15.6">
      <c r="D3971" s="16"/>
      <c r="E3971" s="86"/>
      <c r="F3971" s="237" t="s">
        <v>18</v>
      </c>
      <c r="G3971" s="202"/>
      <c r="H3971" s="413">
        <f>H3969*T3969*0.001</f>
        <v>52.82999027999999</v>
      </c>
      <c r="I3971" s="216"/>
      <c r="J3971" s="235">
        <f>J3969*T3969*0.001</f>
        <v>14.690607659999996</v>
      </c>
      <c r="K3971" s="216"/>
      <c r="L3971" s="235">
        <f>L3969*T3969*0.001</f>
        <v>13.611982139999999</v>
      </c>
      <c r="M3971" s="216"/>
      <c r="N3971" s="235">
        <f>N3969*T3969*0.001</f>
        <v>11.055345074999998</v>
      </c>
      <c r="O3971" s="216"/>
      <c r="P3971" s="235">
        <f>P3969*T3969*0.001</f>
        <v>178.06951664999997</v>
      </c>
      <c r="Q3971" s="216"/>
      <c r="R3971" s="235">
        <f>R3969*T3969*0.001</f>
        <v>86.714920349999986</v>
      </c>
      <c r="S3971" s="269"/>
      <c r="T3971" s="363"/>
      <c r="U3971" s="107"/>
      <c r="V3971" s="16"/>
    </row>
    <row r="3972" spans="4:22">
      <c r="D3972" s="16"/>
      <c r="E3972" s="86"/>
      <c r="F3972" s="21"/>
      <c r="G3972" s="312"/>
      <c r="H3972" s="355"/>
      <c r="I3972" s="264"/>
      <c r="J3972" s="355"/>
      <c r="K3972" s="264"/>
      <c r="L3972" s="355"/>
      <c r="M3972" s="264"/>
      <c r="N3972" s="355"/>
      <c r="O3972" s="264"/>
      <c r="P3972" s="355"/>
      <c r="Q3972" s="264"/>
      <c r="R3972" s="355"/>
      <c r="S3972" s="269"/>
      <c r="T3972" s="364"/>
      <c r="U3972" s="107"/>
      <c r="V3972" s="16"/>
    </row>
    <row r="3973" spans="4:22">
      <c r="D3973" s="16"/>
      <c r="E3973" s="86"/>
      <c r="F3973" s="256" t="s">
        <v>19</v>
      </c>
      <c r="G3973" s="311"/>
      <c r="H3973" s="257">
        <f>H3907</f>
        <v>53.451022775000006</v>
      </c>
      <c r="I3973" s="265"/>
      <c r="J3973" s="257">
        <f>J3907</f>
        <v>14.87123255</v>
      </c>
      <c r="K3973" s="265"/>
      <c r="L3973" s="257">
        <f>L3907</f>
        <v>13.634220924999999</v>
      </c>
      <c r="M3973" s="265"/>
      <c r="N3973" s="257">
        <f>N3907</f>
        <v>10.975537150000001</v>
      </c>
      <c r="O3973" s="265"/>
      <c r="P3973" s="257">
        <f>P3907</f>
        <v>178.67153500000001</v>
      </c>
      <c r="Q3973" s="265"/>
      <c r="R3973" s="257">
        <f>R3907</f>
        <v>88.7368685</v>
      </c>
      <c r="S3973" s="361">
        <f>U3934</f>
        <v>0</v>
      </c>
      <c r="T3973" s="258">
        <f>T3905</f>
        <v>5.7038000000000002</v>
      </c>
      <c r="U3973" s="107"/>
      <c r="V3973" s="16"/>
    </row>
    <row r="3974" spans="4:22" ht="15" thickBot="1">
      <c r="D3974" s="16"/>
      <c r="E3974" s="86"/>
      <c r="F3974" s="21"/>
      <c r="G3974" s="194"/>
      <c r="H3974" s="355"/>
      <c r="I3974" s="264"/>
      <c r="J3974" s="355"/>
      <c r="K3974" s="264"/>
      <c r="L3974" s="355"/>
      <c r="M3974" s="264"/>
      <c r="N3974" s="355"/>
      <c r="O3974" s="264"/>
      <c r="P3974" s="355"/>
      <c r="Q3974" s="264"/>
      <c r="R3974" s="355"/>
      <c r="S3974" s="270"/>
      <c r="T3974" s="355"/>
      <c r="U3974" s="107"/>
      <c r="V3974" s="16"/>
    </row>
    <row r="3975" spans="4:22" ht="15" thickBot="1">
      <c r="D3975" s="16"/>
      <c r="E3975" s="86"/>
      <c r="F3975" s="259" t="s">
        <v>44</v>
      </c>
      <c r="G3975" s="194"/>
      <c r="H3975" s="356">
        <f>(H3907-H3909)/H3909</f>
        <v>-1.0282400860688109E-3</v>
      </c>
      <c r="I3975" s="321"/>
      <c r="J3975" s="356">
        <f>(J3907-J3909)/J3909</f>
        <v>-1.5353624101268275E-2</v>
      </c>
      <c r="K3975" s="321"/>
      <c r="L3975" s="356">
        <f>(L3907-L3909)/L3909</f>
        <v>-5.3326187728694793E-3</v>
      </c>
      <c r="M3975" s="321"/>
      <c r="N3975" s="356">
        <f>(N3907-N3909)/N3909</f>
        <v>-1.3598008934076374E-2</v>
      </c>
      <c r="O3975" s="321"/>
      <c r="P3975" s="356">
        <f>(P3907-P3909)/P3909</f>
        <v>-1.3103845620511818E-2</v>
      </c>
      <c r="Q3975" s="321"/>
      <c r="R3975" s="356">
        <f>(R3907-R3909)/R3909</f>
        <v>-1.3649074243308936E-2</v>
      </c>
      <c r="S3975" s="322"/>
      <c r="T3975" s="356">
        <f>(T3905-T3909)/T3909</f>
        <v>-2.7438650097532356E-2</v>
      </c>
      <c r="U3975" s="107"/>
      <c r="V3975" s="16"/>
    </row>
    <row r="3976" spans="4:22" ht="15" thickBot="1">
      <c r="D3976" s="16"/>
      <c r="E3976" s="86"/>
      <c r="F3976" s="29"/>
      <c r="G3976" s="179"/>
      <c r="H3976" s="357"/>
      <c r="I3976" s="217"/>
      <c r="J3976" s="357"/>
      <c r="K3976" s="217"/>
      <c r="L3976" s="357"/>
      <c r="M3976" s="217"/>
      <c r="N3976" s="357"/>
      <c r="O3976" s="217"/>
      <c r="P3976" s="357"/>
      <c r="Q3976" s="217"/>
      <c r="R3976" s="357"/>
      <c r="S3976" s="271"/>
      <c r="T3976" s="357"/>
      <c r="U3976" s="107"/>
      <c r="V3976" s="16"/>
    </row>
    <row r="3977" spans="4:22" ht="15" thickBot="1">
      <c r="D3977" s="16"/>
      <c r="E3977" s="86"/>
      <c r="F3977" s="176" t="s">
        <v>26</v>
      </c>
      <c r="G3977" s="179"/>
      <c r="H3977" s="358">
        <f>(H3971-H3973)/H3973</f>
        <v>-1.1618720517551698E-2</v>
      </c>
      <c r="I3977" s="188"/>
      <c r="J3977" s="358">
        <f>(J3971-J3973)/J3973</f>
        <v>-1.2145925994547389E-2</v>
      </c>
      <c r="K3977" s="188"/>
      <c r="L3977" s="358">
        <f>(L3971-L3973)/L3973</f>
        <v>-1.6311005316939854E-3</v>
      </c>
      <c r="M3977" s="188"/>
      <c r="N3977" s="358">
        <f>(N3971-N3973)/N3973</f>
        <v>7.2714368243924372E-3</v>
      </c>
      <c r="O3977" s="188"/>
      <c r="P3977" s="358">
        <f>(P3971-P3973)/P3973</f>
        <v>-3.3694138800567036E-3</v>
      </c>
      <c r="Q3977" s="188"/>
      <c r="R3977" s="358">
        <f>(R3971-R3973)/R3973</f>
        <v>-2.2785885778694278E-2</v>
      </c>
      <c r="S3977" s="272"/>
      <c r="T3977" s="358">
        <f>(T3969-T3973)/T3973</f>
        <v>-6.7937164697221449E-3</v>
      </c>
      <c r="U3977" s="107"/>
      <c r="V3977" s="16"/>
    </row>
    <row r="3978" spans="4:22" ht="15" thickBot="1">
      <c r="D3978" s="16"/>
      <c r="E3978" s="86"/>
      <c r="F3978" s="1"/>
      <c r="H3978" s="359"/>
      <c r="I3978" s="215"/>
      <c r="J3978" s="359"/>
      <c r="K3978" s="215"/>
      <c r="L3978" s="359"/>
      <c r="M3978" s="215"/>
      <c r="N3978" s="359"/>
      <c r="O3978" s="215"/>
      <c r="P3978" s="359"/>
      <c r="Q3978" s="215"/>
      <c r="R3978" s="359"/>
      <c r="S3978" s="271"/>
      <c r="T3978" s="359"/>
      <c r="U3978" s="107"/>
      <c r="V3978" s="16"/>
    </row>
    <row r="3979" spans="4:22" ht="21.6" thickBot="1">
      <c r="D3979" s="230"/>
      <c r="E3979" s="183"/>
      <c r="F3979" s="184" t="s">
        <v>40</v>
      </c>
      <c r="G3979" s="182"/>
      <c r="H3979" s="360">
        <f>H3971-H3973</f>
        <v>-0.62103249500001567</v>
      </c>
      <c r="I3979" s="306"/>
      <c r="J3979" s="360">
        <f>J3971-J3973</f>
        <v>-0.18062489000000426</v>
      </c>
      <c r="K3979" s="306"/>
      <c r="L3979" s="360">
        <f>L3971-L3973</f>
        <v>-2.223878500000076E-2</v>
      </c>
      <c r="M3979" s="306"/>
      <c r="N3979" s="360">
        <f>N3971-N3973</f>
        <v>7.9807924999997226E-2</v>
      </c>
      <c r="O3979" s="306"/>
      <c r="P3979" s="360">
        <f>P3971-P3973</f>
        <v>-0.60201835000003712</v>
      </c>
      <c r="Q3979" s="306"/>
      <c r="R3979" s="360">
        <f>R3971-R3973</f>
        <v>-2.0219481500000143</v>
      </c>
      <c r="S3979" s="307"/>
      <c r="T3979" s="360">
        <f>T3969-T3973</f>
        <v>-3.8750000000001172E-2</v>
      </c>
      <c r="U3979" s="186"/>
      <c r="V3979" s="230"/>
    </row>
    <row r="3980" spans="4:22">
      <c r="D3980" s="16"/>
      <c r="E3980" s="86"/>
      <c r="F3980" s="179"/>
      <c r="H3980" s="180"/>
      <c r="I3980" s="180"/>
      <c r="J3980" s="180"/>
      <c r="K3980" s="180"/>
      <c r="L3980" s="180"/>
      <c r="M3980" s="180"/>
      <c r="N3980" s="180"/>
      <c r="O3980" s="180"/>
      <c r="P3980" s="180"/>
      <c r="Q3980" s="180"/>
      <c r="R3980" s="180"/>
      <c r="S3980" s="274"/>
      <c r="T3980" s="180"/>
      <c r="U3980" s="107"/>
      <c r="V3980" s="16"/>
    </row>
    <row r="3981" spans="4:22">
      <c r="D3981" s="16"/>
      <c r="E3981" s="86"/>
      <c r="F3981" s="29"/>
      <c r="H3981" s="323"/>
      <c r="I3981" s="180"/>
      <c r="J3981" s="159"/>
      <c r="K3981" s="180"/>
      <c r="L3981" s="159"/>
      <c r="M3981" s="180"/>
      <c r="N3981" s="159"/>
      <c r="O3981" s="180">
        <f>L3981+N3981</f>
        <v>0</v>
      </c>
      <c r="P3981" s="159"/>
      <c r="Q3981" s="180"/>
      <c r="R3981" s="159"/>
      <c r="S3981" s="159"/>
      <c r="T3981" s="159"/>
      <c r="U3981" s="107"/>
      <c r="V3981" s="16"/>
    </row>
    <row r="3982" spans="4:22" ht="18">
      <c r="D3982" s="16"/>
      <c r="E3982" s="134"/>
      <c r="F3982" s="403" t="s">
        <v>36</v>
      </c>
      <c r="G3982" s="404"/>
      <c r="H3982" s="405">
        <f>AVERAGE(H3963:H3965,H3899:H3903,H3835:H3839,H3771:H3775,H3708:H3711)</f>
        <v>9192.125</v>
      </c>
      <c r="I3982" s="406"/>
      <c r="J3982" s="405">
        <f>AVERAGE(J3963:J3965,J3899:J3903,J3835:J3839,J3771:J3775,J3708:J3711)</f>
        <v>2625.3249999999998</v>
      </c>
      <c r="K3982" s="406"/>
      <c r="L3982" s="405">
        <f>AVERAGE(L3963:L3965,L3899:L3903,L3835:L3839,L3771:L3775,L3708:L3711)</f>
        <v>2381.25</v>
      </c>
      <c r="M3982" s="406" t="e">
        <f>AVERAGE(O3927:O3931,M3963:M3967)</f>
        <v>#DIV/0!</v>
      </c>
      <c r="N3982" s="405">
        <f>AVERAGE(N3963:N3965,N3899:N3903,N3835:N3839,N3771:N3775,N3708:N3711)</f>
        <v>1909.125</v>
      </c>
      <c r="O3982" s="406" t="e">
        <f>AVERAGE(O3900:O3903,O3963:O3968)</f>
        <v>#DIV/0!</v>
      </c>
      <c r="P3982" s="405">
        <f>AVERAGE(P3963:P3965,P3899:P3903,P3835:P3839,P3771:P3775,P3708:P3711)</f>
        <v>32691.25</v>
      </c>
      <c r="Q3982" s="406" t="e">
        <f>AVERAGE(S3927:S3931,Q3963:Q3967)</f>
        <v>#DIV/0!</v>
      </c>
      <c r="R3982" s="405">
        <f>AVERAGE(R3963:R3965,R3899:R3903,R3835:R3839,R3771:R3775,R3708:R3711)</f>
        <v>15209.5</v>
      </c>
      <c r="S3982" s="407" t="e">
        <f>AVERAGE(U3927:U3931,S3963:S3967)</f>
        <v>#DIV/0!</v>
      </c>
      <c r="T3982" s="409">
        <f>AVERAGE(T3963:T3965,T3899:T3903,T3835:T3839,T3771:T3775,T3708:T3711)</f>
        <v>5.7877450000000001</v>
      </c>
      <c r="U3982" s="135"/>
      <c r="V3982" s="16"/>
    </row>
    <row r="3983" spans="4:22">
      <c r="D3983" s="16"/>
      <c r="E3983" s="1"/>
      <c r="F3983" s="1"/>
      <c r="H3983" s="329"/>
      <c r="I3983" s="139"/>
      <c r="J3983" s="329"/>
      <c r="K3983" s="139"/>
      <c r="L3983" s="329"/>
      <c r="M3983" s="139"/>
      <c r="N3983" s="329"/>
      <c r="O3983" s="139"/>
      <c r="P3983" s="329"/>
      <c r="Q3983" s="139"/>
      <c r="R3983" s="329"/>
      <c r="S3983" s="329"/>
      <c r="T3983" s="329"/>
      <c r="U3983" s="1"/>
      <c r="V3983" s="16"/>
    </row>
    <row r="3984" spans="4:22" ht="15" thickBot="1">
      <c r="D3984" s="16"/>
      <c r="T3984" s="174"/>
      <c r="V3984" s="16"/>
    </row>
    <row r="3985" spans="4:22" ht="15" thickBot="1">
      <c r="D3985" s="16"/>
      <c r="F3985" s="280" t="s">
        <v>42</v>
      </c>
      <c r="G3985" s="281"/>
      <c r="H3985" s="281" t="s">
        <v>3</v>
      </c>
      <c r="I3985" s="281"/>
      <c r="J3985" s="281" t="s">
        <v>11</v>
      </c>
      <c r="K3985" s="281"/>
      <c r="L3985" s="281" t="s">
        <v>12</v>
      </c>
      <c r="M3985" s="281"/>
      <c r="N3985" s="281" t="s">
        <v>13</v>
      </c>
      <c r="O3985" s="281"/>
      <c r="P3985" s="281" t="s">
        <v>14</v>
      </c>
      <c r="Q3985" s="281"/>
      <c r="R3985" s="281" t="s">
        <v>15</v>
      </c>
      <c r="S3985" s="281"/>
      <c r="T3985" s="282" t="s">
        <v>16</v>
      </c>
      <c r="V3985" s="16"/>
    </row>
    <row r="3986" spans="4:22">
      <c r="D3986" s="16"/>
      <c r="E3986" s="1"/>
      <c r="F3986" s="283" t="s">
        <v>19</v>
      </c>
      <c r="G3986" s="284"/>
      <c r="H3986" s="410">
        <f>H3973</f>
        <v>53.451022775000006</v>
      </c>
      <c r="I3986" s="410">
        <f t="shared" ref="I3986:T3986" si="312">I3973</f>
        <v>0</v>
      </c>
      <c r="J3986" s="410">
        <f t="shared" si="312"/>
        <v>14.87123255</v>
      </c>
      <c r="K3986" s="410">
        <f t="shared" si="312"/>
        <v>0</v>
      </c>
      <c r="L3986" s="410">
        <f t="shared" si="312"/>
        <v>13.634220924999999</v>
      </c>
      <c r="M3986" s="410">
        <f t="shared" si="312"/>
        <v>0</v>
      </c>
      <c r="N3986" s="410">
        <f t="shared" si="312"/>
        <v>10.975537150000001</v>
      </c>
      <c r="O3986" s="410">
        <f t="shared" si="312"/>
        <v>0</v>
      </c>
      <c r="P3986" s="410">
        <f t="shared" si="312"/>
        <v>178.67153500000001</v>
      </c>
      <c r="Q3986" s="410">
        <f t="shared" si="312"/>
        <v>0</v>
      </c>
      <c r="R3986" s="410">
        <f t="shared" si="312"/>
        <v>88.7368685</v>
      </c>
      <c r="S3986" s="410">
        <f t="shared" si="312"/>
        <v>0</v>
      </c>
      <c r="T3986" s="410">
        <f t="shared" si="312"/>
        <v>5.7038000000000002</v>
      </c>
      <c r="U3986" s="1"/>
      <c r="V3986" s="16"/>
    </row>
    <row r="3987" spans="4:22" ht="15.6">
      <c r="D3987" s="16"/>
      <c r="E3987" s="1"/>
      <c r="F3987" s="288" t="s">
        <v>41</v>
      </c>
      <c r="G3987" s="289"/>
      <c r="H3987" s="411">
        <f>H3971</f>
        <v>52.82999027999999</v>
      </c>
      <c r="I3987" s="411">
        <f t="shared" ref="I3987:S3987" si="313">I3971</f>
        <v>0</v>
      </c>
      <c r="J3987" s="411">
        <f t="shared" si="313"/>
        <v>14.690607659999996</v>
      </c>
      <c r="K3987" s="411">
        <f t="shared" si="313"/>
        <v>0</v>
      </c>
      <c r="L3987" s="411">
        <f t="shared" si="313"/>
        <v>13.611982139999999</v>
      </c>
      <c r="M3987" s="411">
        <f t="shared" si="313"/>
        <v>0</v>
      </c>
      <c r="N3987" s="411">
        <f t="shared" si="313"/>
        <v>11.055345074999998</v>
      </c>
      <c r="O3987" s="411">
        <f t="shared" si="313"/>
        <v>0</v>
      </c>
      <c r="P3987" s="411">
        <f t="shared" si="313"/>
        <v>178.06951664999997</v>
      </c>
      <c r="Q3987" s="411">
        <f t="shared" si="313"/>
        <v>0</v>
      </c>
      <c r="R3987" s="411">
        <f t="shared" si="313"/>
        <v>86.714920349999986</v>
      </c>
      <c r="S3987" s="411">
        <f t="shared" si="313"/>
        <v>0</v>
      </c>
      <c r="T3987" s="411">
        <f>T3969</f>
        <v>5.665049999999999</v>
      </c>
      <c r="U3987" s="1"/>
      <c r="V3987" s="16"/>
    </row>
    <row r="3988" spans="4:22" ht="21">
      <c r="D3988" s="16"/>
      <c r="F3988" s="201" t="s">
        <v>45</v>
      </c>
      <c r="G3988" s="201"/>
      <c r="H3988" s="412">
        <f>H3987-H3986</f>
        <v>-0.62103249500001567</v>
      </c>
      <c r="I3988" s="412"/>
      <c r="J3988" s="412">
        <f>J3987-J3986</f>
        <v>-0.18062489000000426</v>
      </c>
      <c r="K3988" s="412"/>
      <c r="L3988" s="412">
        <f>L3987-L3986</f>
        <v>-2.223878500000076E-2</v>
      </c>
      <c r="M3988" s="412"/>
      <c r="N3988" s="412">
        <f>N3987-N3986</f>
        <v>7.9807924999997226E-2</v>
      </c>
      <c r="O3988" s="412"/>
      <c r="P3988" s="412">
        <f>P3987-P3986</f>
        <v>-0.60201835000003712</v>
      </c>
      <c r="Q3988" s="412"/>
      <c r="R3988" s="412">
        <f>R3987-R3986</f>
        <v>-2.0219481500000143</v>
      </c>
      <c r="S3988" s="412"/>
      <c r="T3988" s="412">
        <f>T3987-T3986</f>
        <v>-3.8750000000001172E-2</v>
      </c>
      <c r="V3988" s="16"/>
    </row>
    <row r="3989" spans="4:22" ht="21">
      <c r="D3989" s="16"/>
      <c r="F3989" s="201"/>
      <c r="G3989" s="201"/>
      <c r="H3989" s="187"/>
      <c r="I3989" s="187"/>
      <c r="J3989" s="187"/>
      <c r="K3989" s="187"/>
      <c r="L3989" s="187"/>
      <c r="M3989" s="187"/>
      <c r="N3989" s="187"/>
      <c r="O3989" s="187"/>
      <c r="P3989" s="187"/>
      <c r="Q3989" s="187"/>
      <c r="R3989" s="187"/>
      <c r="S3989" s="187"/>
      <c r="T3989" s="187"/>
      <c r="V3989" s="16"/>
    </row>
    <row r="3990" spans="4:22">
      <c r="D3990" s="16"/>
      <c r="E3990" s="16"/>
      <c r="F3990" s="231"/>
      <c r="G3990" s="231"/>
      <c r="H3990" s="231"/>
      <c r="I3990" s="231"/>
      <c r="J3990" s="231"/>
      <c r="K3990" s="231"/>
      <c r="L3990" s="231"/>
      <c r="M3990" s="231"/>
      <c r="N3990" s="231"/>
      <c r="O3990" s="231"/>
      <c r="P3990" s="231"/>
      <c r="Q3990" s="231"/>
      <c r="R3990" s="231"/>
      <c r="S3990" s="231"/>
      <c r="T3990" s="232"/>
      <c r="U3990" s="16"/>
      <c r="V3990" s="16"/>
    </row>
    <row r="3991" spans="4:22">
      <c r="D3991" s="335"/>
      <c r="E3991" s="335"/>
      <c r="F3991" s="339"/>
      <c r="G3991" s="339"/>
      <c r="H3991" s="339"/>
      <c r="I3991" s="339"/>
      <c r="J3991" s="339"/>
      <c r="K3991" s="339"/>
      <c r="L3991" s="339"/>
      <c r="M3991" s="339"/>
      <c r="N3991" s="339"/>
      <c r="O3991" s="339"/>
      <c r="P3991" s="339"/>
      <c r="Q3991" s="339"/>
      <c r="R3991" s="339"/>
      <c r="S3991" s="339"/>
      <c r="T3991" s="340"/>
      <c r="U3991" s="335"/>
      <c r="V3991" s="335"/>
    </row>
    <row r="3992" spans="4:22">
      <c r="D3992" s="335"/>
      <c r="E3992" s="335"/>
      <c r="F3992" s="335"/>
      <c r="G3992" s="512" t="s">
        <v>48</v>
      </c>
      <c r="H3992" s="512"/>
      <c r="I3992" s="512"/>
      <c r="J3992" s="512"/>
      <c r="K3992" s="512"/>
      <c r="L3992" s="512"/>
      <c r="M3992" s="512"/>
      <c r="N3992" s="512"/>
      <c r="O3992" s="512"/>
      <c r="P3992" s="512"/>
      <c r="Q3992" s="512"/>
      <c r="R3992" s="512"/>
      <c r="S3992" s="335"/>
      <c r="T3992" s="335"/>
      <c r="U3992" s="335"/>
      <c r="V3992" s="335"/>
    </row>
    <row r="3993" spans="4:22">
      <c r="D3993" s="335"/>
      <c r="E3993" s="335"/>
      <c r="F3993" s="335"/>
      <c r="G3993" s="512"/>
      <c r="H3993" s="512"/>
      <c r="I3993" s="512"/>
      <c r="J3993" s="512"/>
      <c r="K3993" s="512"/>
      <c r="L3993" s="512"/>
      <c r="M3993" s="512"/>
      <c r="N3993" s="512"/>
      <c r="O3993" s="512"/>
      <c r="P3993" s="512"/>
      <c r="Q3993" s="512"/>
      <c r="R3993" s="512"/>
      <c r="S3993" s="335"/>
      <c r="T3993" s="335"/>
      <c r="U3993" s="335"/>
      <c r="V3993" s="335"/>
    </row>
    <row r="3994" spans="4:22" ht="23.4">
      <c r="D3994" s="338"/>
      <c r="E3994" s="338"/>
      <c r="F3994" s="338"/>
      <c r="G3994" s="343" t="s">
        <v>46</v>
      </c>
      <c r="H3994" s="375" t="s">
        <v>3</v>
      </c>
      <c r="I3994" s="376"/>
      <c r="J3994" s="377" t="s">
        <v>11</v>
      </c>
      <c r="K3994" s="376"/>
      <c r="L3994" s="378" t="s">
        <v>12</v>
      </c>
      <c r="M3994" s="376"/>
      <c r="N3994" s="379" t="s">
        <v>13</v>
      </c>
      <c r="O3994" s="376"/>
      <c r="P3994" s="374" t="s">
        <v>14</v>
      </c>
      <c r="Q3994" s="376"/>
      <c r="R3994" s="380" t="s">
        <v>15</v>
      </c>
      <c r="S3994" s="367"/>
      <c r="T3994" s="16"/>
      <c r="U3994" s="336"/>
      <c r="V3994" s="16"/>
    </row>
    <row r="3995" spans="4:22" ht="21">
      <c r="D3995" s="338"/>
      <c r="E3995" s="338"/>
      <c r="F3995" s="338"/>
      <c r="G3995" s="344">
        <v>0.9</v>
      </c>
      <c r="H3995" s="347">
        <f>$H$3973*G3995</f>
        <v>48.105920497500009</v>
      </c>
      <c r="I3995" s="368"/>
      <c r="J3995" s="348">
        <f>$J$3973*G3995</f>
        <v>13.384109295</v>
      </c>
      <c r="K3995" s="368"/>
      <c r="L3995" s="352">
        <f>$L$3973*G3995</f>
        <v>12.270798832499999</v>
      </c>
      <c r="M3995" s="368"/>
      <c r="N3995" s="349">
        <f>$N$3973*G3995</f>
        <v>9.8779834350000009</v>
      </c>
      <c r="O3995" s="368"/>
      <c r="P3995" s="350">
        <f>$P$3973*G3995</f>
        <v>160.80438150000001</v>
      </c>
      <c r="Q3995" s="368"/>
      <c r="R3995" s="351">
        <f>$R$3973*G3995</f>
        <v>79.863181650000001</v>
      </c>
      <c r="S3995" s="341"/>
      <c r="T3995" s="414">
        <f>H3995*24.63</f>
        <v>1184.8488218534251</v>
      </c>
      <c r="U3995" s="337"/>
      <c r="V3995" s="16"/>
    </row>
    <row r="3996" spans="4:22" ht="21">
      <c r="D3996" s="338"/>
      <c r="E3996" s="338"/>
      <c r="F3996" s="338"/>
      <c r="G3996" s="344">
        <v>0.91</v>
      </c>
      <c r="H3996" s="347">
        <f t="shared" ref="H3996:H4015" si="314">$H$3973*G3996</f>
        <v>48.640430725250006</v>
      </c>
      <c r="I3996" s="368"/>
      <c r="J3996" s="348">
        <f t="shared" ref="J3996:J4015" si="315">$J$3973*G3996</f>
        <v>13.5328216205</v>
      </c>
      <c r="K3996" s="368"/>
      <c r="L3996" s="352">
        <f t="shared" ref="L3996:L4015" si="316">$L$3973*G3996</f>
        <v>12.40714104175</v>
      </c>
      <c r="M3996" s="368"/>
      <c r="N3996" s="349">
        <f t="shared" ref="N3996:N4015" si="317">$N$3973*G3996</f>
        <v>9.9877388065000012</v>
      </c>
      <c r="O3996" s="368"/>
      <c r="P3996" s="350">
        <f t="shared" ref="P3996:P4015" si="318">$P$3973*G3996</f>
        <v>162.59109685000001</v>
      </c>
      <c r="Q3996" s="368"/>
      <c r="R3996" s="351">
        <f t="shared" ref="R3996:R4015" si="319">$R$3973*G3996</f>
        <v>80.750550335</v>
      </c>
      <c r="S3996" s="341"/>
      <c r="T3996" s="16"/>
      <c r="U3996" s="337"/>
      <c r="V3996" s="16"/>
    </row>
    <row r="3997" spans="4:22" ht="21">
      <c r="D3997" s="338"/>
      <c r="E3997" s="338"/>
      <c r="F3997" s="338"/>
      <c r="G3997" s="344">
        <v>0.92</v>
      </c>
      <c r="H3997" s="347">
        <f t="shared" si="314"/>
        <v>49.174940953000011</v>
      </c>
      <c r="I3997" s="368"/>
      <c r="J3997" s="348">
        <f t="shared" si="315"/>
        <v>13.681533946</v>
      </c>
      <c r="K3997" s="368"/>
      <c r="L3997" s="352">
        <f t="shared" si="316"/>
        <v>12.543483251</v>
      </c>
      <c r="M3997" s="368"/>
      <c r="N3997" s="349">
        <f t="shared" si="317"/>
        <v>10.097494178000002</v>
      </c>
      <c r="O3997" s="368"/>
      <c r="P3997" s="350">
        <f t="shared" si="318"/>
        <v>164.37781220000002</v>
      </c>
      <c r="Q3997" s="368"/>
      <c r="R3997" s="351">
        <f t="shared" si="319"/>
        <v>81.637919019999998</v>
      </c>
      <c r="S3997" s="341"/>
      <c r="T3997" s="16"/>
      <c r="U3997" s="337"/>
      <c r="V3997" s="16"/>
    </row>
    <row r="3998" spans="4:22" ht="21">
      <c r="D3998" s="338"/>
      <c r="E3998" s="338"/>
      <c r="F3998" s="338"/>
      <c r="G3998" s="344">
        <v>0.93</v>
      </c>
      <c r="H3998" s="347">
        <f t="shared" si="314"/>
        <v>49.709451180750008</v>
      </c>
      <c r="I3998" s="368"/>
      <c r="J3998" s="348">
        <f t="shared" si="315"/>
        <v>13.8302462715</v>
      </c>
      <c r="K3998" s="368"/>
      <c r="L3998" s="352">
        <f t="shared" si="316"/>
        <v>12.679825460249999</v>
      </c>
      <c r="M3998" s="368"/>
      <c r="N3998" s="349">
        <f t="shared" si="317"/>
        <v>10.207249549500002</v>
      </c>
      <c r="O3998" s="368"/>
      <c r="P3998" s="350">
        <f t="shared" si="318"/>
        <v>166.16452755</v>
      </c>
      <c r="Q3998" s="368"/>
      <c r="R3998" s="351">
        <f t="shared" si="319"/>
        <v>82.525287705000011</v>
      </c>
      <c r="S3998" s="341"/>
      <c r="T3998" s="16"/>
      <c r="U3998" s="337"/>
      <c r="V3998" s="16"/>
    </row>
    <row r="3999" spans="4:22" ht="21">
      <c r="D3999" s="338"/>
      <c r="E3999" s="338"/>
      <c r="F3999" s="338"/>
      <c r="G3999" s="344">
        <v>0.94</v>
      </c>
      <c r="H3999" s="347">
        <f t="shared" si="314"/>
        <v>50.243961408499999</v>
      </c>
      <c r="I3999" s="368"/>
      <c r="J3999" s="348">
        <f t="shared" si="315"/>
        <v>13.978958597</v>
      </c>
      <c r="K3999" s="368"/>
      <c r="L3999" s="352">
        <f t="shared" si="316"/>
        <v>12.816167669499999</v>
      </c>
      <c r="M3999" s="368"/>
      <c r="N3999" s="349">
        <f t="shared" si="317"/>
        <v>10.317004921000001</v>
      </c>
      <c r="O3999" s="368"/>
      <c r="P3999" s="350">
        <f t="shared" si="318"/>
        <v>167.95124289999998</v>
      </c>
      <c r="Q3999" s="368"/>
      <c r="R3999" s="351">
        <f t="shared" si="319"/>
        <v>83.412656389999995</v>
      </c>
      <c r="S3999" s="341"/>
      <c r="T3999" s="16"/>
      <c r="U3999" s="337"/>
      <c r="V3999" s="16"/>
    </row>
    <row r="4000" spans="4:22" ht="21">
      <c r="D4000" s="338"/>
      <c r="E4000" s="338"/>
      <c r="F4000" s="338"/>
      <c r="G4000" s="344">
        <v>0.95</v>
      </c>
      <c r="H4000" s="347">
        <f t="shared" si="314"/>
        <v>50.778471636250003</v>
      </c>
      <c r="I4000" s="368"/>
      <c r="J4000" s="348">
        <f t="shared" si="315"/>
        <v>14.1276709225</v>
      </c>
      <c r="K4000" s="368"/>
      <c r="L4000" s="352">
        <f t="shared" si="316"/>
        <v>12.952509878749998</v>
      </c>
      <c r="M4000" s="368"/>
      <c r="N4000" s="349">
        <f t="shared" si="317"/>
        <v>10.426760292500001</v>
      </c>
      <c r="O4000" s="368"/>
      <c r="P4000" s="350">
        <f t="shared" si="318"/>
        <v>169.73795824999999</v>
      </c>
      <c r="Q4000" s="368"/>
      <c r="R4000" s="351">
        <f t="shared" si="319"/>
        <v>84.300025074999994</v>
      </c>
      <c r="S4000" s="341"/>
      <c r="T4000" s="16"/>
      <c r="U4000" s="337"/>
      <c r="V4000" s="16"/>
    </row>
    <row r="4001" spans="4:22" ht="21">
      <c r="D4001" s="338"/>
      <c r="E4001" s="338"/>
      <c r="F4001" s="338"/>
      <c r="G4001" s="344">
        <v>0.96</v>
      </c>
      <c r="H4001" s="347">
        <f t="shared" si="314"/>
        <v>51.312981864000001</v>
      </c>
      <c r="I4001" s="368"/>
      <c r="J4001" s="348">
        <f t="shared" si="315"/>
        <v>14.276383248</v>
      </c>
      <c r="K4001" s="368"/>
      <c r="L4001" s="352">
        <f t="shared" si="316"/>
        <v>13.088852087999999</v>
      </c>
      <c r="M4001" s="368"/>
      <c r="N4001" s="349">
        <f t="shared" si="317"/>
        <v>10.536515664000001</v>
      </c>
      <c r="O4001" s="368"/>
      <c r="P4001" s="350">
        <f t="shared" si="318"/>
        <v>171.5246736</v>
      </c>
      <c r="Q4001" s="368"/>
      <c r="R4001" s="351">
        <f t="shared" si="319"/>
        <v>85.187393759999992</v>
      </c>
      <c r="S4001" s="341"/>
      <c r="T4001" s="16"/>
      <c r="U4001" s="337"/>
      <c r="V4001" s="16"/>
    </row>
    <row r="4002" spans="4:22" ht="21">
      <c r="D4002" s="338"/>
      <c r="E4002" s="338"/>
      <c r="F4002" s="338"/>
      <c r="G4002" s="344">
        <v>0.97</v>
      </c>
      <c r="H4002" s="347">
        <f t="shared" si="314"/>
        <v>51.847492091750006</v>
      </c>
      <c r="I4002" s="368"/>
      <c r="J4002" s="348">
        <f t="shared" si="315"/>
        <v>14.4250955735</v>
      </c>
      <c r="K4002" s="368"/>
      <c r="L4002" s="352">
        <f t="shared" si="316"/>
        <v>13.225194297249999</v>
      </c>
      <c r="M4002" s="368"/>
      <c r="N4002" s="349">
        <f t="shared" si="317"/>
        <v>10.6462710355</v>
      </c>
      <c r="O4002" s="368"/>
      <c r="P4002" s="350">
        <f t="shared" si="318"/>
        <v>173.31138895000001</v>
      </c>
      <c r="Q4002" s="368"/>
      <c r="R4002" s="351">
        <f t="shared" si="319"/>
        <v>86.074762445000005</v>
      </c>
      <c r="S4002" s="341"/>
      <c r="T4002" s="16"/>
      <c r="U4002" s="337"/>
      <c r="V4002" s="16"/>
    </row>
    <row r="4003" spans="4:22" ht="21">
      <c r="D4003" s="338"/>
      <c r="E4003" s="338"/>
      <c r="F4003" s="338"/>
      <c r="G4003" s="344">
        <v>0.98</v>
      </c>
      <c r="H4003" s="347">
        <f t="shared" si="314"/>
        <v>52.382002319500003</v>
      </c>
      <c r="I4003" s="368"/>
      <c r="J4003" s="348">
        <f t="shared" si="315"/>
        <v>14.573807899</v>
      </c>
      <c r="K4003" s="368"/>
      <c r="L4003" s="352">
        <f t="shared" si="316"/>
        <v>13.361536506499998</v>
      </c>
      <c r="M4003" s="368"/>
      <c r="N4003" s="349">
        <f t="shared" si="317"/>
        <v>10.756026407</v>
      </c>
      <c r="O4003" s="368"/>
      <c r="P4003" s="350">
        <f t="shared" si="318"/>
        <v>175.09810429999999</v>
      </c>
      <c r="Q4003" s="368"/>
      <c r="R4003" s="351">
        <f t="shared" si="319"/>
        <v>86.962131130000003</v>
      </c>
      <c r="S4003" s="341"/>
      <c r="T4003" s="16"/>
      <c r="U4003" s="337"/>
      <c r="V4003" s="16"/>
    </row>
    <row r="4004" spans="4:22" ht="21">
      <c r="D4004" s="338"/>
      <c r="E4004" s="338"/>
      <c r="F4004" s="338"/>
      <c r="G4004" s="344">
        <v>0.99</v>
      </c>
      <c r="H4004" s="347">
        <f t="shared" si="314"/>
        <v>52.916512547250008</v>
      </c>
      <c r="I4004" s="368"/>
      <c r="J4004" s="348">
        <f t="shared" si="315"/>
        <v>14.7225202245</v>
      </c>
      <c r="K4004" s="368"/>
      <c r="L4004" s="352">
        <f t="shared" si="316"/>
        <v>13.49787871575</v>
      </c>
      <c r="M4004" s="368"/>
      <c r="N4004" s="349">
        <f t="shared" si="317"/>
        <v>10.865781778500001</v>
      </c>
      <c r="O4004" s="368"/>
      <c r="P4004" s="350">
        <f t="shared" si="318"/>
        <v>176.88481965</v>
      </c>
      <c r="Q4004" s="368"/>
      <c r="R4004" s="351">
        <f t="shared" si="319"/>
        <v>87.849499815000001</v>
      </c>
      <c r="S4004" s="341"/>
      <c r="T4004" s="16"/>
      <c r="U4004" s="337"/>
      <c r="V4004" s="16"/>
    </row>
    <row r="4005" spans="4:22" ht="28.8">
      <c r="D4005" s="338"/>
      <c r="E4005" s="338"/>
      <c r="F4005" s="338"/>
      <c r="G4005" s="381">
        <v>1</v>
      </c>
      <c r="H4005" s="383">
        <f t="shared" si="314"/>
        <v>53.451022775000006</v>
      </c>
      <c r="I4005" s="382"/>
      <c r="J4005" s="383">
        <f t="shared" si="315"/>
        <v>14.87123255</v>
      </c>
      <c r="K4005" s="382"/>
      <c r="L4005" s="383">
        <f t="shared" si="316"/>
        <v>13.634220924999999</v>
      </c>
      <c r="M4005" s="382"/>
      <c r="N4005" s="383">
        <f t="shared" si="317"/>
        <v>10.975537150000001</v>
      </c>
      <c r="O4005" s="382"/>
      <c r="P4005" s="383">
        <f t="shared" si="318"/>
        <v>178.67153500000001</v>
      </c>
      <c r="Q4005" s="382"/>
      <c r="R4005" s="383">
        <f t="shared" si="319"/>
        <v>88.7368685</v>
      </c>
      <c r="S4005" s="420"/>
      <c r="T4005" s="16"/>
      <c r="U4005" s="337"/>
      <c r="V4005" s="16"/>
    </row>
    <row r="4006" spans="4:22" ht="21">
      <c r="D4006" s="338"/>
      <c r="E4006" s="338"/>
      <c r="F4006" s="338"/>
      <c r="G4006" s="344">
        <v>1.01</v>
      </c>
      <c r="H4006" s="347">
        <f t="shared" si="314"/>
        <v>53.985533002750003</v>
      </c>
      <c r="I4006" s="368"/>
      <c r="J4006" s="348">
        <f t="shared" si="315"/>
        <v>15.0199448755</v>
      </c>
      <c r="K4006" s="368"/>
      <c r="L4006" s="352">
        <f t="shared" si="316"/>
        <v>13.770563134249999</v>
      </c>
      <c r="M4006" s="368"/>
      <c r="N4006" s="349">
        <f t="shared" si="317"/>
        <v>11.085292521500001</v>
      </c>
      <c r="O4006" s="368"/>
      <c r="P4006" s="350">
        <f t="shared" si="318"/>
        <v>180.45825035000001</v>
      </c>
      <c r="Q4006" s="368"/>
      <c r="R4006" s="351">
        <f t="shared" si="319"/>
        <v>89.624237184999998</v>
      </c>
      <c r="S4006" s="341"/>
      <c r="T4006" s="16"/>
      <c r="U4006" s="337"/>
      <c r="V4006" s="16"/>
    </row>
    <row r="4007" spans="4:22" ht="21">
      <c r="D4007" s="338"/>
      <c r="E4007" s="338"/>
      <c r="F4007" s="338"/>
      <c r="G4007" s="344">
        <v>1.02</v>
      </c>
      <c r="H4007" s="347">
        <f t="shared" si="314"/>
        <v>54.520043230500008</v>
      </c>
      <c r="I4007" s="368"/>
      <c r="J4007" s="348">
        <f t="shared" si="315"/>
        <v>15.168657201</v>
      </c>
      <c r="K4007" s="368"/>
      <c r="L4007" s="352">
        <f t="shared" si="316"/>
        <v>13.9069053435</v>
      </c>
      <c r="M4007" s="368"/>
      <c r="N4007" s="349">
        <f t="shared" si="317"/>
        <v>11.195047893000002</v>
      </c>
      <c r="O4007" s="368"/>
      <c r="P4007" s="350">
        <f t="shared" si="318"/>
        <v>182.24496570000002</v>
      </c>
      <c r="Q4007" s="368"/>
      <c r="R4007" s="351">
        <f t="shared" si="319"/>
        <v>90.511605869999997</v>
      </c>
      <c r="S4007" s="341"/>
      <c r="T4007" s="16"/>
      <c r="U4007" s="337"/>
      <c r="V4007" s="16"/>
    </row>
    <row r="4008" spans="4:22" ht="21">
      <c r="D4008" s="338"/>
      <c r="E4008" s="338"/>
      <c r="F4008" s="338"/>
      <c r="G4008" s="344">
        <v>1.03</v>
      </c>
      <c r="H4008" s="347">
        <f t="shared" si="314"/>
        <v>55.054553458250005</v>
      </c>
      <c r="I4008" s="368"/>
      <c r="J4008" s="348">
        <f t="shared" si="315"/>
        <v>15.3173695265</v>
      </c>
      <c r="K4008" s="368"/>
      <c r="L4008" s="352">
        <f t="shared" si="316"/>
        <v>14.04324755275</v>
      </c>
      <c r="M4008" s="368"/>
      <c r="N4008" s="349">
        <f t="shared" si="317"/>
        <v>11.304803264500002</v>
      </c>
      <c r="O4008" s="368"/>
      <c r="P4008" s="350">
        <f t="shared" si="318"/>
        <v>184.03168105</v>
      </c>
      <c r="Q4008" s="368"/>
      <c r="R4008" s="351">
        <f t="shared" si="319"/>
        <v>91.398974554999995</v>
      </c>
      <c r="S4008" s="341"/>
      <c r="T4008" s="16"/>
      <c r="U4008" s="337"/>
      <c r="V4008" s="16"/>
    </row>
    <row r="4009" spans="4:22" ht="21">
      <c r="D4009" s="338"/>
      <c r="E4009" s="338"/>
      <c r="F4009" s="338"/>
      <c r="G4009" s="344">
        <v>1.04</v>
      </c>
      <c r="H4009" s="347">
        <f t="shared" si="314"/>
        <v>55.58906368600001</v>
      </c>
      <c r="I4009" s="368"/>
      <c r="J4009" s="348">
        <f t="shared" si="315"/>
        <v>15.466081852</v>
      </c>
      <c r="K4009" s="368"/>
      <c r="L4009" s="352">
        <f t="shared" si="316"/>
        <v>14.179589761999999</v>
      </c>
      <c r="M4009" s="368"/>
      <c r="N4009" s="349">
        <f t="shared" si="317"/>
        <v>11.414558636000001</v>
      </c>
      <c r="O4009" s="368"/>
      <c r="P4009" s="350">
        <f t="shared" si="318"/>
        <v>185.81839640000001</v>
      </c>
      <c r="Q4009" s="368"/>
      <c r="R4009" s="351">
        <f t="shared" si="319"/>
        <v>92.286343240000008</v>
      </c>
      <c r="S4009" s="341"/>
      <c r="T4009" s="16"/>
      <c r="U4009" s="337"/>
      <c r="V4009" s="16"/>
    </row>
    <row r="4010" spans="4:22" ht="21">
      <c r="D4010" s="338"/>
      <c r="E4010" s="338"/>
      <c r="F4010" s="338"/>
      <c r="G4010" s="344">
        <v>1.05</v>
      </c>
      <c r="H4010" s="347">
        <f t="shared" si="314"/>
        <v>56.123573913750008</v>
      </c>
      <c r="I4010" s="368"/>
      <c r="J4010" s="348">
        <f t="shared" si="315"/>
        <v>15.6147941775</v>
      </c>
      <c r="K4010" s="368"/>
      <c r="L4010" s="352">
        <f t="shared" si="316"/>
        <v>14.31593197125</v>
      </c>
      <c r="M4010" s="368"/>
      <c r="N4010" s="349">
        <f t="shared" si="317"/>
        <v>11.524314007500001</v>
      </c>
      <c r="O4010" s="368"/>
      <c r="P4010" s="350">
        <f t="shared" si="318"/>
        <v>187.60511175000002</v>
      </c>
      <c r="Q4010" s="368"/>
      <c r="R4010" s="351">
        <f t="shared" si="319"/>
        <v>93.173711925000006</v>
      </c>
      <c r="S4010" s="341"/>
      <c r="T4010" s="16"/>
      <c r="U4010" s="337"/>
      <c r="V4010" s="16"/>
    </row>
    <row r="4011" spans="4:22" ht="21">
      <c r="D4011" s="338"/>
      <c r="E4011" s="338"/>
      <c r="F4011" s="338"/>
      <c r="G4011" s="344">
        <v>1.06</v>
      </c>
      <c r="H4011" s="347">
        <f t="shared" si="314"/>
        <v>56.658084141500012</v>
      </c>
      <c r="I4011" s="368"/>
      <c r="J4011" s="348">
        <f t="shared" si="315"/>
        <v>15.763506503</v>
      </c>
      <c r="K4011" s="368"/>
      <c r="L4011" s="352">
        <f t="shared" si="316"/>
        <v>14.4522741805</v>
      </c>
      <c r="M4011" s="368"/>
      <c r="N4011" s="349">
        <f t="shared" si="317"/>
        <v>11.634069379000001</v>
      </c>
      <c r="O4011" s="368"/>
      <c r="P4011" s="350">
        <f t="shared" si="318"/>
        <v>189.39182710000003</v>
      </c>
      <c r="Q4011" s="368"/>
      <c r="R4011" s="351">
        <f t="shared" si="319"/>
        <v>94.061080610000005</v>
      </c>
      <c r="S4011" s="341"/>
      <c r="T4011" s="16"/>
      <c r="U4011" s="337"/>
      <c r="V4011" s="16"/>
    </row>
    <row r="4012" spans="4:22" ht="21">
      <c r="D4012" s="338"/>
      <c r="E4012" s="338"/>
      <c r="F4012" s="338"/>
      <c r="G4012" s="344">
        <v>1.07</v>
      </c>
      <c r="H4012" s="347">
        <f t="shared" si="314"/>
        <v>57.19259436925001</v>
      </c>
      <c r="I4012" s="368"/>
      <c r="J4012" s="348">
        <f t="shared" si="315"/>
        <v>15.9122188285</v>
      </c>
      <c r="K4012" s="368"/>
      <c r="L4012" s="352">
        <f t="shared" si="316"/>
        <v>14.588616389749999</v>
      </c>
      <c r="M4012" s="368"/>
      <c r="N4012" s="349">
        <f t="shared" si="317"/>
        <v>11.743824750500002</v>
      </c>
      <c r="O4012" s="368"/>
      <c r="P4012" s="350">
        <f t="shared" si="318"/>
        <v>191.17854245000001</v>
      </c>
      <c r="Q4012" s="368"/>
      <c r="R4012" s="351">
        <f t="shared" si="319"/>
        <v>94.948449295000003</v>
      </c>
      <c r="S4012" s="341"/>
      <c r="T4012" s="16"/>
      <c r="U4012" s="337"/>
      <c r="V4012" s="16"/>
    </row>
    <row r="4013" spans="4:22" ht="21">
      <c r="D4013" s="338"/>
      <c r="E4013" s="338"/>
      <c r="F4013" s="338"/>
      <c r="G4013" s="344">
        <v>1.08</v>
      </c>
      <c r="H4013" s="347">
        <f t="shared" si="314"/>
        <v>57.727104597000007</v>
      </c>
      <c r="I4013" s="368"/>
      <c r="J4013" s="348">
        <f t="shared" si="315"/>
        <v>16.060931154000002</v>
      </c>
      <c r="K4013" s="368"/>
      <c r="L4013" s="352">
        <f t="shared" si="316"/>
        <v>14.724958599000001</v>
      </c>
      <c r="M4013" s="368"/>
      <c r="N4013" s="349">
        <f t="shared" si="317"/>
        <v>11.853580122000002</v>
      </c>
      <c r="O4013" s="368"/>
      <c r="P4013" s="350">
        <f t="shared" si="318"/>
        <v>192.96525780000002</v>
      </c>
      <c r="Q4013" s="368"/>
      <c r="R4013" s="351">
        <f t="shared" si="319"/>
        <v>95.835817980000002</v>
      </c>
      <c r="S4013" s="341"/>
      <c r="T4013" s="16"/>
      <c r="U4013" s="337"/>
      <c r="V4013" s="16"/>
    </row>
    <row r="4014" spans="4:22" ht="21">
      <c r="D4014" s="338"/>
      <c r="E4014" s="338"/>
      <c r="F4014" s="338"/>
      <c r="G4014" s="344">
        <v>1.0900000000000001</v>
      </c>
      <c r="H4014" s="347">
        <f t="shared" si="314"/>
        <v>58.261614824750012</v>
      </c>
      <c r="I4014" s="368"/>
      <c r="J4014" s="348">
        <f t="shared" si="315"/>
        <v>16.209643479500002</v>
      </c>
      <c r="K4014" s="368"/>
      <c r="L4014" s="352">
        <f t="shared" si="316"/>
        <v>14.86130080825</v>
      </c>
      <c r="M4014" s="368"/>
      <c r="N4014" s="349">
        <f t="shared" si="317"/>
        <v>11.963335493500002</v>
      </c>
      <c r="O4014" s="368"/>
      <c r="P4014" s="350">
        <f t="shared" si="318"/>
        <v>194.75197315000003</v>
      </c>
      <c r="Q4014" s="368"/>
      <c r="R4014" s="351">
        <f t="shared" si="319"/>
        <v>96.723186665</v>
      </c>
      <c r="S4014" s="341"/>
      <c r="T4014" s="16"/>
      <c r="U4014" s="337"/>
      <c r="V4014" s="16"/>
    </row>
    <row r="4015" spans="4:22" ht="21">
      <c r="D4015" s="338"/>
      <c r="E4015" s="338"/>
      <c r="F4015" s="338"/>
      <c r="G4015" s="344">
        <v>1.1000000000000001</v>
      </c>
      <c r="H4015" s="347">
        <f t="shared" si="314"/>
        <v>58.79612505250001</v>
      </c>
      <c r="I4015" s="368"/>
      <c r="J4015" s="348">
        <f t="shared" si="315"/>
        <v>16.358355805000002</v>
      </c>
      <c r="K4015" s="368"/>
      <c r="L4015" s="352">
        <f t="shared" si="316"/>
        <v>14.9976430175</v>
      </c>
      <c r="M4015" s="368"/>
      <c r="N4015" s="349">
        <f t="shared" si="317"/>
        <v>12.073090865000003</v>
      </c>
      <c r="O4015" s="368"/>
      <c r="P4015" s="350">
        <f t="shared" si="318"/>
        <v>196.53868850000003</v>
      </c>
      <c r="Q4015" s="368"/>
      <c r="R4015" s="351">
        <f t="shared" si="319"/>
        <v>97.610555350000013</v>
      </c>
      <c r="S4015" s="341"/>
      <c r="T4015" s="16"/>
      <c r="U4015" s="337"/>
      <c r="V4015" s="16"/>
    </row>
    <row r="4016" spans="4:22">
      <c r="D4016" s="338"/>
      <c r="E4016" s="338"/>
      <c r="F4016" s="338"/>
      <c r="G4016" s="16"/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</row>
    <row r="4017" spans="4:22">
      <c r="D4017" s="338"/>
      <c r="E4017" s="338"/>
      <c r="F4017" s="338"/>
      <c r="G4017" s="16"/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</row>
    <row r="4018" spans="4:22">
      <c r="D4018" s="338"/>
      <c r="E4018" s="338"/>
      <c r="F4018" s="338"/>
      <c r="G4018" s="16"/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</row>
    <row r="4021" spans="4:22" ht="15" thickBot="1">
      <c r="D4021" s="16"/>
      <c r="E4021" s="16"/>
      <c r="F4021" s="16"/>
      <c r="G4021" s="16"/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6"/>
      <c r="S4021" s="16"/>
      <c r="T4021" s="229"/>
      <c r="U4021" s="16"/>
      <c r="V4021" s="16"/>
    </row>
    <row r="4022" spans="4:22">
      <c r="D4022" s="16"/>
      <c r="E4022" s="84"/>
      <c r="F4022" s="85"/>
      <c r="G4022" s="197"/>
      <c r="H4022" s="85"/>
      <c r="I4022" s="197"/>
      <c r="J4022" s="85"/>
      <c r="K4022" s="197"/>
      <c r="L4022" s="85"/>
      <c r="M4022" s="197"/>
      <c r="N4022" s="85"/>
      <c r="O4022" s="197"/>
      <c r="P4022" s="85"/>
      <c r="Q4022" s="197"/>
      <c r="R4022" s="85"/>
      <c r="S4022" s="85"/>
      <c r="T4022" s="85"/>
      <c r="U4022" s="106"/>
      <c r="V4022" s="16"/>
    </row>
    <row r="4023" spans="4:22" ht="15" thickBot="1">
      <c r="D4023" s="16"/>
      <c r="E4023" s="86"/>
      <c r="F4023" s="1"/>
      <c r="H4023" s="1"/>
      <c r="J4023" s="1"/>
      <c r="L4023" s="1"/>
      <c r="N4023" s="1"/>
      <c r="P4023" s="1"/>
      <c r="R4023" s="1"/>
      <c r="T4023" s="1"/>
      <c r="U4023" s="107"/>
      <c r="V4023" s="16"/>
    </row>
    <row r="4024" spans="4:22" ht="35.4" thickBot="1">
      <c r="D4024" s="16"/>
      <c r="E4024" s="86"/>
      <c r="F4024" s="1"/>
      <c r="H4024" s="393" t="s">
        <v>71</v>
      </c>
      <c r="I4024" s="394"/>
      <c r="J4024" s="394"/>
      <c r="K4024" s="394"/>
      <c r="L4024" s="394"/>
      <c r="M4024" s="394"/>
      <c r="N4024" s="394"/>
      <c r="O4024" s="394"/>
      <c r="P4024" s="394"/>
      <c r="Q4024" s="394"/>
      <c r="R4024" s="394"/>
      <c r="S4024" s="394"/>
      <c r="T4024" s="395"/>
      <c r="U4024" s="107"/>
      <c r="V4024" s="16"/>
    </row>
    <row r="4025" spans="4:22">
      <c r="D4025" s="16"/>
      <c r="E4025" s="86"/>
      <c r="F4025" s="1"/>
      <c r="H4025" s="1"/>
      <c r="J4025" s="1"/>
      <c r="L4025" s="1"/>
      <c r="N4025" s="1"/>
      <c r="P4025" s="1"/>
      <c r="R4025" s="1"/>
      <c r="T4025" s="1"/>
      <c r="U4025" s="107"/>
      <c r="V4025" s="16"/>
    </row>
    <row r="4026" spans="4:22">
      <c r="D4026" s="16"/>
      <c r="E4026" s="86"/>
      <c r="F4026" s="253" t="s">
        <v>10</v>
      </c>
      <c r="G4026" s="194"/>
      <c r="H4026" s="421" t="s">
        <v>3</v>
      </c>
      <c r="I4026" s="179"/>
      <c r="J4026" s="422" t="s">
        <v>11</v>
      </c>
      <c r="K4026" s="179"/>
      <c r="L4026" s="423" t="s">
        <v>12</v>
      </c>
      <c r="M4026" s="179"/>
      <c r="N4026" s="424" t="s">
        <v>13</v>
      </c>
      <c r="O4026" s="179"/>
      <c r="P4026" s="425" t="s">
        <v>14</v>
      </c>
      <c r="Q4026" s="179"/>
      <c r="R4026" s="426" t="s">
        <v>15</v>
      </c>
      <c r="S4026" s="29"/>
      <c r="T4026" s="427" t="s">
        <v>16</v>
      </c>
      <c r="U4026" s="107"/>
      <c r="V4026" s="16"/>
    </row>
    <row r="4027" spans="4:22">
      <c r="D4027" s="16"/>
      <c r="E4027" s="86"/>
      <c r="F4027" s="252">
        <v>45782</v>
      </c>
      <c r="G4027" s="244"/>
      <c r="H4027" s="430" t="s">
        <v>32</v>
      </c>
      <c r="I4027" s="430"/>
      <c r="J4027" s="430" t="s">
        <v>52</v>
      </c>
      <c r="K4027" s="430"/>
      <c r="L4027" s="430" t="s">
        <v>52</v>
      </c>
      <c r="M4027" s="430"/>
      <c r="N4027" s="430" t="s">
        <v>52</v>
      </c>
      <c r="O4027" s="430"/>
      <c r="P4027" s="430" t="s">
        <v>52</v>
      </c>
      <c r="Q4027" s="430"/>
      <c r="R4027" s="430" t="s">
        <v>52</v>
      </c>
      <c r="S4027" s="431"/>
      <c r="T4027" s="437">
        <v>5.6394000000000002</v>
      </c>
      <c r="U4027" s="107"/>
      <c r="V4027" s="16"/>
    </row>
    <row r="4028" spans="4:22">
      <c r="D4028" s="16"/>
      <c r="E4028" s="86"/>
      <c r="F4028" s="250">
        <f>F4027+1</f>
        <v>45783</v>
      </c>
      <c r="G4028" s="244"/>
      <c r="H4028" s="437">
        <v>9500</v>
      </c>
      <c r="I4028" s="437"/>
      <c r="J4028" s="437">
        <v>2584</v>
      </c>
      <c r="K4028" s="437"/>
      <c r="L4028" s="437">
        <v>2404</v>
      </c>
      <c r="M4028" s="437"/>
      <c r="N4028" s="437">
        <v>1924</v>
      </c>
      <c r="O4028" s="437"/>
      <c r="P4028" s="437">
        <v>31700</v>
      </c>
      <c r="Q4028" s="437"/>
      <c r="R4028" s="437">
        <v>15440</v>
      </c>
      <c r="S4028" s="438"/>
      <c r="T4028" s="437">
        <v>5.6520000000000001</v>
      </c>
      <c r="U4028" s="107"/>
      <c r="V4028" s="16"/>
    </row>
    <row r="4029" spans="4:22">
      <c r="D4029" s="16"/>
      <c r="E4029" s="86"/>
      <c r="F4029" s="250">
        <f>F4028+1</f>
        <v>45784</v>
      </c>
      <c r="G4029" s="244"/>
      <c r="H4029" s="437">
        <v>9486</v>
      </c>
      <c r="I4029" s="437"/>
      <c r="J4029" s="437">
        <v>2583.5</v>
      </c>
      <c r="K4029" s="437"/>
      <c r="L4029" s="437">
        <v>2363.5</v>
      </c>
      <c r="M4029" s="437"/>
      <c r="N4029" s="437">
        <v>1912.5</v>
      </c>
      <c r="O4029" s="437"/>
      <c r="P4029" s="437">
        <v>31350</v>
      </c>
      <c r="Q4029" s="437"/>
      <c r="R4029" s="437">
        <v>15355</v>
      </c>
      <c r="S4029" s="437"/>
      <c r="T4029" s="437">
        <v>5.7210000000000001</v>
      </c>
      <c r="U4029" s="107"/>
      <c r="V4029" s="16"/>
    </row>
    <row r="4030" spans="4:22">
      <c r="D4030" s="16"/>
      <c r="E4030" s="86"/>
      <c r="F4030" s="250">
        <f>F4029+1</f>
        <v>45785</v>
      </c>
      <c r="G4030" s="195"/>
      <c r="H4030" s="437">
        <v>9413</v>
      </c>
      <c r="I4030" s="437"/>
      <c r="J4030" s="437">
        <v>2562</v>
      </c>
      <c r="K4030" s="437"/>
      <c r="L4030" s="437">
        <v>2363.5</v>
      </c>
      <c r="M4030" s="437"/>
      <c r="N4030" s="437">
        <v>1925</v>
      </c>
      <c r="O4030" s="437"/>
      <c r="P4030" s="437">
        <v>31900</v>
      </c>
      <c r="Q4030" s="437"/>
      <c r="R4030" s="437">
        <v>15375</v>
      </c>
      <c r="S4030" s="437"/>
      <c r="T4030" s="437">
        <v>5.7374999999999998</v>
      </c>
      <c r="U4030" s="107"/>
      <c r="V4030" s="16"/>
    </row>
    <row r="4031" spans="4:22">
      <c r="D4031" s="16"/>
      <c r="E4031" s="86"/>
      <c r="F4031" s="251">
        <f>F4030+1</f>
        <v>45786</v>
      </c>
      <c r="G4031" s="195"/>
      <c r="H4031" s="437">
        <v>9485.5</v>
      </c>
      <c r="I4031" s="437"/>
      <c r="J4031" s="437">
        <v>2622</v>
      </c>
      <c r="K4031" s="437"/>
      <c r="L4031" s="437">
        <v>2401</v>
      </c>
      <c r="M4031" s="437"/>
      <c r="N4031" s="437">
        <v>1992</v>
      </c>
      <c r="O4031" s="437"/>
      <c r="P4031" s="437">
        <v>31745</v>
      </c>
      <c r="Q4031" s="437"/>
      <c r="R4031" s="437">
        <v>15460</v>
      </c>
      <c r="S4031" s="438"/>
      <c r="T4031" s="437">
        <v>5.6859999999999999</v>
      </c>
      <c r="U4031" s="107"/>
      <c r="V4031" s="16"/>
    </row>
    <row r="4032" spans="4:22">
      <c r="D4032" s="16"/>
      <c r="E4032" s="86"/>
      <c r="F4032" s="1"/>
      <c r="H4032" s="439"/>
      <c r="I4032" s="439"/>
      <c r="J4032" s="439"/>
      <c r="K4032" s="439"/>
      <c r="L4032" s="439"/>
      <c r="M4032" s="439"/>
      <c r="N4032" s="439"/>
      <c r="O4032" s="439"/>
      <c r="P4032" s="439"/>
      <c r="Q4032" s="439"/>
      <c r="R4032" s="439"/>
      <c r="S4032" s="440"/>
      <c r="T4032" s="439"/>
      <c r="U4032" s="107"/>
      <c r="V4032" s="16"/>
    </row>
    <row r="4033" spans="4:22">
      <c r="D4033" s="16"/>
      <c r="E4033" s="86"/>
      <c r="F4033" s="236" t="s">
        <v>17</v>
      </c>
      <c r="G4033" s="263"/>
      <c r="H4033" s="428">
        <f>AVERAGE(H4027:H4031)</f>
        <v>9471.125</v>
      </c>
      <c r="I4033" s="332"/>
      <c r="J4033" s="428">
        <f>AVERAGE(J4027:J4031)</f>
        <v>2587.875</v>
      </c>
      <c r="K4033" s="332"/>
      <c r="L4033" s="428">
        <f>AVERAGE(L4027:L4031)</f>
        <v>2383</v>
      </c>
      <c r="M4033" s="332"/>
      <c r="N4033" s="428">
        <f>AVERAGE(N4027:N4031)</f>
        <v>1938.375</v>
      </c>
      <c r="O4033" s="332"/>
      <c r="P4033" s="428">
        <f>AVERAGE(P4027:P4031)</f>
        <v>31673.75</v>
      </c>
      <c r="Q4033" s="332"/>
      <c r="R4033" s="428">
        <f>AVERAGE(R4027:R4031)</f>
        <v>15407.5</v>
      </c>
      <c r="S4033" s="333"/>
      <c r="T4033" s="429">
        <f>AVERAGE(T4027:T4031)</f>
        <v>5.6871799999999997</v>
      </c>
      <c r="U4033" s="107"/>
      <c r="V4033" s="16"/>
    </row>
    <row r="4034" spans="4:22">
      <c r="D4034" s="16"/>
      <c r="E4034" s="86"/>
      <c r="F4034" s="21"/>
      <c r="G4034" s="194"/>
      <c r="H4034" s="354"/>
      <c r="I4034" s="214"/>
      <c r="J4034" s="354"/>
      <c r="K4034" s="214"/>
      <c r="L4034" s="354"/>
      <c r="M4034" s="214"/>
      <c r="N4034" s="354"/>
      <c r="O4034" s="214"/>
      <c r="P4034" s="354"/>
      <c r="Q4034" s="214"/>
      <c r="R4034" s="354"/>
      <c r="S4034" s="269"/>
      <c r="T4034" s="355"/>
      <c r="U4034" s="107"/>
      <c r="V4034" s="16"/>
    </row>
    <row r="4035" spans="4:22" ht="15.6">
      <c r="D4035" s="16"/>
      <c r="E4035" s="86"/>
      <c r="F4035" s="237" t="s">
        <v>18</v>
      </c>
      <c r="G4035" s="202"/>
      <c r="H4035" s="413">
        <f>H4033*T4033*0.001</f>
        <v>53.863992677500001</v>
      </c>
      <c r="I4035" s="216"/>
      <c r="J4035" s="235">
        <f>J4033*T4033*0.001</f>
        <v>14.7177109425</v>
      </c>
      <c r="K4035" s="216"/>
      <c r="L4035" s="235">
        <f>L4033*T4033*0.001</f>
        <v>13.552549939999999</v>
      </c>
      <c r="M4035" s="216"/>
      <c r="N4035" s="235">
        <f>N4033*T4033*0.001</f>
        <v>11.0238875325</v>
      </c>
      <c r="O4035" s="216"/>
      <c r="P4035" s="235">
        <f>P4033*T4033*0.001</f>
        <v>180.134317525</v>
      </c>
      <c r="Q4035" s="216"/>
      <c r="R4035" s="235">
        <f>R4033*T4033*0.001</f>
        <v>87.625225849999993</v>
      </c>
      <c r="S4035" s="269"/>
      <c r="T4035" s="363"/>
      <c r="U4035" s="107"/>
      <c r="V4035" s="16"/>
    </row>
    <row r="4036" spans="4:22">
      <c r="D4036" s="16"/>
      <c r="E4036" s="86"/>
      <c r="F4036" s="21"/>
      <c r="G4036" s="312"/>
      <c r="H4036" s="355"/>
      <c r="I4036" s="264"/>
      <c r="J4036" s="355"/>
      <c r="K4036" s="264"/>
      <c r="L4036" s="355"/>
      <c r="M4036" s="264"/>
      <c r="N4036" s="355"/>
      <c r="O4036" s="264"/>
      <c r="P4036" s="355"/>
      <c r="Q4036" s="264"/>
      <c r="R4036" s="355"/>
      <c r="S4036" s="269"/>
      <c r="T4036" s="364"/>
      <c r="U4036" s="107"/>
      <c r="V4036" s="16"/>
    </row>
    <row r="4037" spans="4:22">
      <c r="D4037" s="16"/>
      <c r="E4037" s="86"/>
      <c r="F4037" s="256" t="s">
        <v>19</v>
      </c>
      <c r="G4037" s="311"/>
      <c r="H4037" s="257">
        <f>H3971</f>
        <v>52.82999027999999</v>
      </c>
      <c r="I4037" s="265"/>
      <c r="J4037" s="257">
        <f>J3971</f>
        <v>14.690607659999996</v>
      </c>
      <c r="K4037" s="265"/>
      <c r="L4037" s="257">
        <f>L3971</f>
        <v>13.611982139999999</v>
      </c>
      <c r="M4037" s="265"/>
      <c r="N4037" s="257">
        <f>N3971</f>
        <v>11.055345074999998</v>
      </c>
      <c r="O4037" s="265"/>
      <c r="P4037" s="257">
        <f>P3971</f>
        <v>178.06951664999997</v>
      </c>
      <c r="Q4037" s="265"/>
      <c r="R4037" s="257">
        <f>R3971</f>
        <v>86.714920349999986</v>
      </c>
      <c r="S4037" s="361">
        <f>U3998</f>
        <v>0</v>
      </c>
      <c r="T4037" s="258">
        <f>T3969</f>
        <v>5.665049999999999</v>
      </c>
      <c r="U4037" s="107"/>
      <c r="V4037" s="16"/>
    </row>
    <row r="4038" spans="4:22" ht="15" thickBot="1">
      <c r="D4038" s="16"/>
      <c r="E4038" s="86"/>
      <c r="F4038" s="21"/>
      <c r="G4038" s="194"/>
      <c r="H4038" s="355"/>
      <c r="I4038" s="264"/>
      <c r="J4038" s="355"/>
      <c r="K4038" s="264"/>
      <c r="L4038" s="355"/>
      <c r="M4038" s="264"/>
      <c r="N4038" s="355"/>
      <c r="O4038" s="264"/>
      <c r="P4038" s="355"/>
      <c r="Q4038" s="264"/>
      <c r="R4038" s="355"/>
      <c r="S4038" s="270"/>
      <c r="T4038" s="355"/>
      <c r="U4038" s="107"/>
      <c r="V4038" s="16"/>
    </row>
    <row r="4039" spans="4:22" ht="15" thickBot="1">
      <c r="D4039" s="16"/>
      <c r="E4039" s="86"/>
      <c r="F4039" s="259" t="s">
        <v>44</v>
      </c>
      <c r="G4039" s="194"/>
      <c r="H4039" s="356">
        <f>(H3971-H3973)/H3973</f>
        <v>-1.1618720517551698E-2</v>
      </c>
      <c r="I4039" s="321"/>
      <c r="J4039" s="356">
        <f>(J3971-J3973)/J3973</f>
        <v>-1.2145925994547389E-2</v>
      </c>
      <c r="K4039" s="321"/>
      <c r="L4039" s="356">
        <f>(L3971-L3973)/L3973</f>
        <v>-1.6311005316939854E-3</v>
      </c>
      <c r="M4039" s="321"/>
      <c r="N4039" s="356">
        <f>(N3971-N3973)/N3973</f>
        <v>7.2714368243924372E-3</v>
      </c>
      <c r="O4039" s="321"/>
      <c r="P4039" s="356">
        <f>(P3971-P3973)/P3973</f>
        <v>-3.3694138800567036E-3</v>
      </c>
      <c r="Q4039" s="321"/>
      <c r="R4039" s="356">
        <f>(R3971-R3973)/R3973</f>
        <v>-2.2785885778694278E-2</v>
      </c>
      <c r="S4039" s="322"/>
      <c r="T4039" s="356">
        <f>(T3969-T3973)/T3973</f>
        <v>-6.7937164697221449E-3</v>
      </c>
      <c r="U4039" s="107"/>
      <c r="V4039" s="16"/>
    </row>
    <row r="4040" spans="4:22" ht="15" thickBot="1">
      <c r="D4040" s="16"/>
      <c r="E4040" s="86"/>
      <c r="F4040" s="29"/>
      <c r="G4040" s="179"/>
      <c r="H4040" s="357"/>
      <c r="I4040" s="217"/>
      <c r="J4040" s="357"/>
      <c r="K4040" s="217"/>
      <c r="L4040" s="357"/>
      <c r="M4040" s="217"/>
      <c r="N4040" s="357"/>
      <c r="O4040" s="217"/>
      <c r="P4040" s="357"/>
      <c r="Q4040" s="217"/>
      <c r="R4040" s="357"/>
      <c r="S4040" s="271"/>
      <c r="T4040" s="357"/>
      <c r="U4040" s="107"/>
      <c r="V4040" s="16"/>
    </row>
    <row r="4041" spans="4:22" ht="15" thickBot="1">
      <c r="D4041" s="16"/>
      <c r="E4041" s="86"/>
      <c r="F4041" s="176" t="s">
        <v>26</v>
      </c>
      <c r="G4041" s="179"/>
      <c r="H4041" s="358">
        <f>(H4035-H4037)/H4037</f>
        <v>1.9572261740344408E-2</v>
      </c>
      <c r="I4041" s="188"/>
      <c r="J4041" s="358">
        <f>(J4035-J4037)/J4037</f>
        <v>1.844939510147136E-3</v>
      </c>
      <c r="K4041" s="188"/>
      <c r="L4041" s="358">
        <f>(L4035-L4037)/L4037</f>
        <v>-4.3661679385659131E-3</v>
      </c>
      <c r="M4041" s="188"/>
      <c r="N4041" s="358">
        <f>(N4035-N4037)/N4037</f>
        <v>-2.8454600273975011E-3</v>
      </c>
      <c r="O4041" s="188"/>
      <c r="P4041" s="358">
        <f>(P4035-P4037)/P4037</f>
        <v>1.1595476383857708E-2</v>
      </c>
      <c r="Q4041" s="188"/>
      <c r="R4041" s="358">
        <f>(R4035-R4037)/R4037</f>
        <v>1.0497680172291215E-2</v>
      </c>
      <c r="S4041" s="272"/>
      <c r="T4041" s="358">
        <f>(T4033-T4037)/T4037</f>
        <v>3.9064085930398942E-3</v>
      </c>
      <c r="U4041" s="107"/>
      <c r="V4041" s="16"/>
    </row>
    <row r="4042" spans="4:22" ht="15" thickBot="1">
      <c r="D4042" s="16"/>
      <c r="E4042" s="86"/>
      <c r="F4042" s="1"/>
      <c r="H4042" s="359"/>
      <c r="I4042" s="215"/>
      <c r="J4042" s="359"/>
      <c r="K4042" s="215"/>
      <c r="L4042" s="359"/>
      <c r="M4042" s="215"/>
      <c r="N4042" s="359"/>
      <c r="O4042" s="215"/>
      <c r="P4042" s="359"/>
      <c r="Q4042" s="215"/>
      <c r="R4042" s="359"/>
      <c r="S4042" s="271"/>
      <c r="T4042" s="359"/>
      <c r="U4042" s="107"/>
      <c r="V4042" s="16"/>
    </row>
    <row r="4043" spans="4:22" ht="21.6" thickBot="1">
      <c r="D4043" s="230"/>
      <c r="E4043" s="183"/>
      <c r="F4043" s="184" t="s">
        <v>40</v>
      </c>
      <c r="G4043" s="182"/>
      <c r="H4043" s="360">
        <f>H4035-H4037</f>
        <v>1.0340023975000108</v>
      </c>
      <c r="I4043" s="306"/>
      <c r="J4043" s="360">
        <f>J4035-J4037</f>
        <v>2.7103282500004156E-2</v>
      </c>
      <c r="K4043" s="306"/>
      <c r="L4043" s="360">
        <f>L4035-L4037</f>
        <v>-5.9432199999999824E-2</v>
      </c>
      <c r="M4043" s="306"/>
      <c r="N4043" s="360">
        <f>N4035-N4037</f>
        <v>-3.1457542499998326E-2</v>
      </c>
      <c r="O4043" s="306"/>
      <c r="P4043" s="360">
        <f>P4035-P4037</f>
        <v>2.0648008750000315</v>
      </c>
      <c r="Q4043" s="306"/>
      <c r="R4043" s="360">
        <f>R4035-R4037</f>
        <v>0.91030550000000687</v>
      </c>
      <c r="S4043" s="307"/>
      <c r="T4043" s="360">
        <f>T4033-T4037</f>
        <v>2.2130000000000649E-2</v>
      </c>
      <c r="U4043" s="186"/>
      <c r="V4043" s="230"/>
    </row>
    <row r="4044" spans="4:22">
      <c r="D4044" s="16"/>
      <c r="E4044" s="86"/>
      <c r="F4044" s="179"/>
      <c r="H4044" s="180"/>
      <c r="I4044" s="180"/>
      <c r="J4044" s="180"/>
      <c r="K4044" s="180"/>
      <c r="L4044" s="180"/>
      <c r="M4044" s="180"/>
      <c r="N4044" s="180"/>
      <c r="O4044" s="180"/>
      <c r="P4044" s="180"/>
      <c r="Q4044" s="180"/>
      <c r="R4044" s="180"/>
      <c r="S4044" s="274"/>
      <c r="T4044" s="180"/>
      <c r="U4044" s="107"/>
      <c r="V4044" s="16"/>
    </row>
    <row r="4045" spans="4:22">
      <c r="D4045" s="16"/>
      <c r="E4045" s="86"/>
      <c r="F4045" s="29"/>
      <c r="H4045" s="323"/>
      <c r="I4045" s="180"/>
      <c r="J4045" s="159"/>
      <c r="K4045" s="180"/>
      <c r="L4045" s="159"/>
      <c r="M4045" s="180"/>
      <c r="N4045" s="159"/>
      <c r="O4045" s="180">
        <f>L4045+N4045</f>
        <v>0</v>
      </c>
      <c r="P4045" s="159"/>
      <c r="Q4045" s="180"/>
      <c r="R4045" s="159"/>
      <c r="S4045" s="159"/>
      <c r="T4045" s="159"/>
      <c r="U4045" s="107"/>
      <c r="V4045" s="16"/>
    </row>
    <row r="4046" spans="4:22" ht="18">
      <c r="D4046" s="16"/>
      <c r="E4046" s="134"/>
      <c r="F4046" s="403" t="s">
        <v>36</v>
      </c>
      <c r="G4046" s="404"/>
      <c r="H4046" s="405">
        <f>AVERAGE(H3966:H3967,H4027:H4031)</f>
        <v>9409.25</v>
      </c>
      <c r="I4046" s="406"/>
      <c r="J4046" s="405">
        <f>AVERAGE(J3966:J3967,J4027:J4031)</f>
        <v>2583.4166666666665</v>
      </c>
      <c r="K4046" s="406"/>
      <c r="L4046" s="405">
        <f>AVERAGE(L3966:L3967,L4027:L4031)</f>
        <v>2385.1666666666665</v>
      </c>
      <c r="M4046" s="406" t="e">
        <f>AVERAGE(O3991:O3995,M4027:M4031)</f>
        <v>#DIV/0!</v>
      </c>
      <c r="N4046" s="405">
        <f>AVERAGE(N3966:N3967,N4027:N4031)</f>
        <v>1941.4166666666667</v>
      </c>
      <c r="O4046" s="406" t="e">
        <f>AVERAGE(O3964:O3967,O4027:O4032)</f>
        <v>#DIV/0!</v>
      </c>
      <c r="P4046" s="405">
        <f>AVERAGE(P3966:P3967,P4027:P4031)</f>
        <v>31376.666666666668</v>
      </c>
      <c r="Q4046" s="406" t="e">
        <f>AVERAGE(S3991:S3995,Q4027:Q4031)</f>
        <v>#DIV/0!</v>
      </c>
      <c r="R4046" s="405">
        <f>AVERAGE(R3966:R3967,R4027:R4031)</f>
        <v>15326.666666666666</v>
      </c>
      <c r="S4046" s="407" t="e">
        <f>AVERAGE(U3991:U3995,S4027:S4031)</f>
        <v>#DIV/0!</v>
      </c>
      <c r="T4046" s="405">
        <f>AVERAGE(T3966:T3967,T4027:T4031)</f>
        <v>5.6827833333333331</v>
      </c>
      <c r="U4046" s="135"/>
      <c r="V4046" s="16"/>
    </row>
    <row r="4047" spans="4:22">
      <c r="D4047" s="16"/>
      <c r="E4047" s="1"/>
      <c r="F4047" s="1"/>
      <c r="H4047" s="329"/>
      <c r="I4047" s="139"/>
      <c r="J4047" s="329"/>
      <c r="K4047" s="139"/>
      <c r="L4047" s="329"/>
      <c r="M4047" s="139"/>
      <c r="N4047" s="329"/>
      <c r="O4047" s="139"/>
      <c r="P4047" s="329"/>
      <c r="Q4047" s="139"/>
      <c r="R4047" s="329"/>
      <c r="S4047" s="329"/>
      <c r="T4047" s="329"/>
      <c r="U4047" s="1"/>
      <c r="V4047" s="16"/>
    </row>
    <row r="4048" spans="4:22" ht="15" thickBot="1">
      <c r="D4048" s="16"/>
      <c r="T4048" s="174"/>
      <c r="V4048" s="16"/>
    </row>
    <row r="4049" spans="4:22" ht="15" thickBot="1">
      <c r="D4049" s="16"/>
      <c r="F4049" s="280" t="s">
        <v>42</v>
      </c>
      <c r="G4049" s="281"/>
      <c r="H4049" s="281" t="s">
        <v>3</v>
      </c>
      <c r="I4049" s="281"/>
      <c r="J4049" s="281" t="s">
        <v>11</v>
      </c>
      <c r="K4049" s="281"/>
      <c r="L4049" s="281" t="s">
        <v>12</v>
      </c>
      <c r="M4049" s="281"/>
      <c r="N4049" s="281" t="s">
        <v>13</v>
      </c>
      <c r="O4049" s="281"/>
      <c r="P4049" s="281" t="s">
        <v>14</v>
      </c>
      <c r="Q4049" s="281"/>
      <c r="R4049" s="281" t="s">
        <v>15</v>
      </c>
      <c r="S4049" s="281"/>
      <c r="T4049" s="282" t="s">
        <v>16</v>
      </c>
      <c r="V4049" s="16"/>
    </row>
    <row r="4050" spans="4:22">
      <c r="D4050" s="16"/>
      <c r="E4050" s="1"/>
      <c r="F4050" s="283" t="s">
        <v>19</v>
      </c>
      <c r="G4050" s="284"/>
      <c r="H4050" s="410">
        <f>H4037</f>
        <v>52.82999027999999</v>
      </c>
      <c r="I4050" s="410">
        <f t="shared" ref="I4050:T4050" si="320">I4037</f>
        <v>0</v>
      </c>
      <c r="J4050" s="410">
        <f t="shared" si="320"/>
        <v>14.690607659999996</v>
      </c>
      <c r="K4050" s="410">
        <f t="shared" si="320"/>
        <v>0</v>
      </c>
      <c r="L4050" s="410">
        <f t="shared" si="320"/>
        <v>13.611982139999999</v>
      </c>
      <c r="M4050" s="410">
        <f t="shared" si="320"/>
        <v>0</v>
      </c>
      <c r="N4050" s="410">
        <f t="shared" si="320"/>
        <v>11.055345074999998</v>
      </c>
      <c r="O4050" s="410">
        <f t="shared" si="320"/>
        <v>0</v>
      </c>
      <c r="P4050" s="410">
        <f t="shared" si="320"/>
        <v>178.06951664999997</v>
      </c>
      <c r="Q4050" s="410">
        <f t="shared" si="320"/>
        <v>0</v>
      </c>
      <c r="R4050" s="410">
        <f t="shared" si="320"/>
        <v>86.714920349999986</v>
      </c>
      <c r="S4050" s="410">
        <f t="shared" si="320"/>
        <v>0</v>
      </c>
      <c r="T4050" s="410">
        <f t="shared" si="320"/>
        <v>5.665049999999999</v>
      </c>
      <c r="U4050" s="1"/>
      <c r="V4050" s="16"/>
    </row>
    <row r="4051" spans="4:22" ht="15.6">
      <c r="D4051" s="16"/>
      <c r="E4051" s="1"/>
      <c r="F4051" s="288" t="s">
        <v>41</v>
      </c>
      <c r="G4051" s="289"/>
      <c r="H4051" s="411">
        <f>H4035</f>
        <v>53.863992677500001</v>
      </c>
      <c r="I4051" s="411">
        <f t="shared" ref="I4051:S4051" si="321">I4035</f>
        <v>0</v>
      </c>
      <c r="J4051" s="411">
        <f t="shared" si="321"/>
        <v>14.7177109425</v>
      </c>
      <c r="K4051" s="411">
        <f t="shared" si="321"/>
        <v>0</v>
      </c>
      <c r="L4051" s="411">
        <f t="shared" si="321"/>
        <v>13.552549939999999</v>
      </c>
      <c r="M4051" s="411">
        <f t="shared" si="321"/>
        <v>0</v>
      </c>
      <c r="N4051" s="411">
        <f t="shared" si="321"/>
        <v>11.0238875325</v>
      </c>
      <c r="O4051" s="411">
        <f t="shared" si="321"/>
        <v>0</v>
      </c>
      <c r="P4051" s="411">
        <f t="shared" si="321"/>
        <v>180.134317525</v>
      </c>
      <c r="Q4051" s="411">
        <f t="shared" si="321"/>
        <v>0</v>
      </c>
      <c r="R4051" s="411">
        <f t="shared" si="321"/>
        <v>87.625225849999993</v>
      </c>
      <c r="S4051" s="411">
        <f t="shared" si="321"/>
        <v>0</v>
      </c>
      <c r="T4051" s="411">
        <f>T4033</f>
        <v>5.6871799999999997</v>
      </c>
      <c r="U4051" s="1"/>
      <c r="V4051" s="16"/>
    </row>
    <row r="4052" spans="4:22" ht="21">
      <c r="D4052" s="16"/>
      <c r="F4052" s="201" t="s">
        <v>45</v>
      </c>
      <c r="G4052" s="201"/>
      <c r="H4052" s="412">
        <f>H4051-H4050</f>
        <v>1.0340023975000108</v>
      </c>
      <c r="I4052" s="412"/>
      <c r="J4052" s="412">
        <f>J4051-J4050</f>
        <v>2.7103282500004156E-2</v>
      </c>
      <c r="K4052" s="412"/>
      <c r="L4052" s="412">
        <f>L4051-L4050</f>
        <v>-5.9432199999999824E-2</v>
      </c>
      <c r="M4052" s="412"/>
      <c r="N4052" s="412">
        <f>N4051-N4050</f>
        <v>-3.1457542499998326E-2</v>
      </c>
      <c r="O4052" s="412"/>
      <c r="P4052" s="412">
        <f>P4051-P4050</f>
        <v>2.0648008750000315</v>
      </c>
      <c r="Q4052" s="412"/>
      <c r="R4052" s="412">
        <f>R4051-R4050</f>
        <v>0.91030550000000687</v>
      </c>
      <c r="S4052" s="412"/>
      <c r="T4052" s="412">
        <f>T4051-T4050</f>
        <v>2.2130000000000649E-2</v>
      </c>
      <c r="V4052" s="16"/>
    </row>
    <row r="4053" spans="4:22" ht="21">
      <c r="D4053" s="16"/>
      <c r="F4053" s="201"/>
      <c r="G4053" s="201"/>
      <c r="H4053" s="187"/>
      <c r="I4053" s="187"/>
      <c r="J4053" s="187"/>
      <c r="K4053" s="187"/>
      <c r="L4053" s="187"/>
      <c r="M4053" s="187"/>
      <c r="N4053" s="187"/>
      <c r="O4053" s="187"/>
      <c r="P4053" s="187"/>
      <c r="Q4053" s="187"/>
      <c r="R4053" s="187"/>
      <c r="S4053" s="187"/>
      <c r="T4053" s="187"/>
      <c r="V4053" s="16"/>
    </row>
    <row r="4054" spans="4:22">
      <c r="D4054" s="16"/>
      <c r="E4054" s="16"/>
      <c r="F4054" s="231"/>
      <c r="G4054" s="231"/>
      <c r="H4054" s="231"/>
      <c r="I4054" s="231"/>
      <c r="J4054" s="231"/>
      <c r="K4054" s="231"/>
      <c r="L4054" s="231"/>
      <c r="M4054" s="231"/>
      <c r="N4054" s="231"/>
      <c r="O4054" s="231"/>
      <c r="P4054" s="231"/>
      <c r="Q4054" s="231"/>
      <c r="R4054" s="231"/>
      <c r="S4054" s="231"/>
      <c r="T4054" s="232"/>
      <c r="U4054" s="16"/>
      <c r="V4054" s="16"/>
    </row>
    <row r="4055" spans="4:22">
      <c r="D4055" s="335"/>
      <c r="E4055" s="335"/>
      <c r="F4055" s="339"/>
      <c r="G4055" s="339"/>
      <c r="H4055" s="339"/>
      <c r="I4055" s="339"/>
      <c r="J4055" s="339"/>
      <c r="K4055" s="339"/>
      <c r="L4055" s="339"/>
      <c r="M4055" s="339"/>
      <c r="N4055" s="339"/>
      <c r="O4055" s="339"/>
      <c r="P4055" s="339"/>
      <c r="Q4055" s="339"/>
      <c r="R4055" s="339"/>
      <c r="S4055" s="339"/>
      <c r="T4055" s="340"/>
      <c r="U4055" s="335"/>
      <c r="V4055" s="335"/>
    </row>
    <row r="4056" spans="4:22">
      <c r="D4056" s="335"/>
      <c r="E4056" s="335"/>
      <c r="F4056" s="335"/>
      <c r="G4056" s="512" t="s">
        <v>48</v>
      </c>
      <c r="H4056" s="512"/>
      <c r="I4056" s="512"/>
      <c r="J4056" s="512"/>
      <c r="K4056" s="512"/>
      <c r="L4056" s="512"/>
      <c r="M4056" s="512"/>
      <c r="N4056" s="512"/>
      <c r="O4056" s="512"/>
      <c r="P4056" s="512"/>
      <c r="Q4056" s="512"/>
      <c r="R4056" s="512"/>
      <c r="S4056" s="335"/>
      <c r="T4056" s="335"/>
      <c r="U4056" s="335"/>
      <c r="V4056" s="335"/>
    </row>
    <row r="4057" spans="4:22">
      <c r="D4057" s="335"/>
      <c r="E4057" s="335"/>
      <c r="F4057" s="335"/>
      <c r="G4057" s="512"/>
      <c r="H4057" s="512"/>
      <c r="I4057" s="512"/>
      <c r="J4057" s="512"/>
      <c r="K4057" s="512"/>
      <c r="L4057" s="512"/>
      <c r="M4057" s="512"/>
      <c r="N4057" s="512"/>
      <c r="O4057" s="512"/>
      <c r="P4057" s="512"/>
      <c r="Q4057" s="512"/>
      <c r="R4057" s="512"/>
      <c r="S4057" s="335"/>
      <c r="T4057" s="335"/>
      <c r="U4057" s="335"/>
      <c r="V4057" s="335"/>
    </row>
    <row r="4058" spans="4:22" ht="23.4">
      <c r="D4058" s="338"/>
      <c r="E4058" s="338"/>
      <c r="F4058" s="338"/>
      <c r="G4058" s="343" t="s">
        <v>46</v>
      </c>
      <c r="H4058" s="375" t="s">
        <v>3</v>
      </c>
      <c r="I4058" s="376"/>
      <c r="J4058" s="377" t="s">
        <v>11</v>
      </c>
      <c r="K4058" s="376"/>
      <c r="L4058" s="378" t="s">
        <v>12</v>
      </c>
      <c r="M4058" s="376"/>
      <c r="N4058" s="379" t="s">
        <v>13</v>
      </c>
      <c r="O4058" s="376"/>
      <c r="P4058" s="374" t="s">
        <v>14</v>
      </c>
      <c r="Q4058" s="376"/>
      <c r="R4058" s="380" t="s">
        <v>15</v>
      </c>
      <c r="S4058" s="367"/>
      <c r="T4058" s="16"/>
      <c r="U4058" s="336"/>
      <c r="V4058" s="16"/>
    </row>
    <row r="4059" spans="4:22" ht="21">
      <c r="D4059" s="338"/>
      <c r="E4059" s="338"/>
      <c r="F4059" s="338"/>
      <c r="G4059" s="344">
        <v>0.9</v>
      </c>
      <c r="H4059" s="347">
        <f>$H$4037*G4059</f>
        <v>47.546991251999991</v>
      </c>
      <c r="I4059" s="368"/>
      <c r="J4059" s="348">
        <f>$J$4037*G4059</f>
        <v>13.221546893999996</v>
      </c>
      <c r="K4059" s="368"/>
      <c r="L4059" s="352">
        <f>$L$4037*G4059</f>
        <v>12.250783925999999</v>
      </c>
      <c r="M4059" s="368"/>
      <c r="N4059" s="349">
        <f>$N$4037*G4059</f>
        <v>9.9498105674999984</v>
      </c>
      <c r="O4059" s="368"/>
      <c r="P4059" s="350">
        <f>$P$4037*G4059</f>
        <v>160.26256498499998</v>
      </c>
      <c r="Q4059" s="368"/>
      <c r="R4059" s="351">
        <f>$R$4037*G4059</f>
        <v>78.043428314999986</v>
      </c>
      <c r="S4059" s="341"/>
      <c r="T4059" s="414">
        <f>H4059*24.63</f>
        <v>1171.0823945367597</v>
      </c>
      <c r="U4059" s="337"/>
      <c r="V4059" s="16"/>
    </row>
    <row r="4060" spans="4:22" ht="21">
      <c r="D4060" s="338"/>
      <c r="E4060" s="338"/>
      <c r="F4060" s="338"/>
      <c r="G4060" s="344">
        <v>0.91</v>
      </c>
      <c r="H4060" s="347">
        <f t="shared" ref="H4060:H4079" si="322">$H$4037*G4060</f>
        <v>48.075291154799991</v>
      </c>
      <c r="I4060" s="368"/>
      <c r="J4060" s="348">
        <f t="shared" ref="J4060:J4079" si="323">$J$4037*G4060</f>
        <v>13.368452970599996</v>
      </c>
      <c r="K4060" s="368"/>
      <c r="L4060" s="352">
        <f t="shared" ref="L4060:L4079" si="324">$L$4037*G4060</f>
        <v>12.3869037474</v>
      </c>
      <c r="M4060" s="368"/>
      <c r="N4060" s="349">
        <f t="shared" ref="N4060:N4079" si="325">$N$4037*G4060</f>
        <v>10.060364018249999</v>
      </c>
      <c r="O4060" s="368"/>
      <c r="P4060" s="350">
        <f t="shared" ref="P4060:P4079" si="326">$P$4037*G4060</f>
        <v>162.04326015149996</v>
      </c>
      <c r="Q4060" s="368"/>
      <c r="R4060" s="351">
        <f t="shared" ref="R4060:R4079" si="327">$R$4037*G4060</f>
        <v>78.910577518499991</v>
      </c>
      <c r="S4060" s="341"/>
      <c r="T4060" s="16"/>
      <c r="U4060" s="337"/>
      <c r="V4060" s="16"/>
    </row>
    <row r="4061" spans="4:22" ht="21">
      <c r="D4061" s="338"/>
      <c r="E4061" s="338"/>
      <c r="F4061" s="338"/>
      <c r="G4061" s="344">
        <v>0.92</v>
      </c>
      <c r="H4061" s="347">
        <f t="shared" si="322"/>
        <v>48.603591057599992</v>
      </c>
      <c r="I4061" s="368"/>
      <c r="J4061" s="348">
        <f t="shared" si="323"/>
        <v>13.515359047199997</v>
      </c>
      <c r="K4061" s="368"/>
      <c r="L4061" s="352">
        <f t="shared" si="324"/>
        <v>12.523023568799999</v>
      </c>
      <c r="M4061" s="368"/>
      <c r="N4061" s="349">
        <f t="shared" si="325"/>
        <v>10.170917468999999</v>
      </c>
      <c r="O4061" s="368"/>
      <c r="P4061" s="350">
        <f t="shared" si="326"/>
        <v>163.82395531799997</v>
      </c>
      <c r="Q4061" s="368"/>
      <c r="R4061" s="351">
        <f t="shared" si="327"/>
        <v>79.777726721999997</v>
      </c>
      <c r="S4061" s="341"/>
      <c r="T4061" s="16"/>
      <c r="U4061" s="337"/>
      <c r="V4061" s="16"/>
    </row>
    <row r="4062" spans="4:22" ht="21">
      <c r="D4062" s="338"/>
      <c r="E4062" s="338"/>
      <c r="F4062" s="338"/>
      <c r="G4062" s="344">
        <v>0.93</v>
      </c>
      <c r="H4062" s="347">
        <f t="shared" si="322"/>
        <v>49.131890960399993</v>
      </c>
      <c r="I4062" s="368"/>
      <c r="J4062" s="348">
        <f t="shared" si="323"/>
        <v>13.662265123799997</v>
      </c>
      <c r="K4062" s="368"/>
      <c r="L4062" s="352">
        <f t="shared" si="324"/>
        <v>12.659143390199999</v>
      </c>
      <c r="M4062" s="368"/>
      <c r="N4062" s="349">
        <f t="shared" si="325"/>
        <v>10.281470919749999</v>
      </c>
      <c r="O4062" s="368"/>
      <c r="P4062" s="350">
        <f t="shared" si="326"/>
        <v>165.60465048449998</v>
      </c>
      <c r="Q4062" s="368"/>
      <c r="R4062" s="351">
        <f t="shared" si="327"/>
        <v>80.644875925499989</v>
      </c>
      <c r="S4062" s="341"/>
      <c r="T4062" s="16"/>
      <c r="U4062" s="337"/>
      <c r="V4062" s="16"/>
    </row>
    <row r="4063" spans="4:22" ht="21">
      <c r="D4063" s="338"/>
      <c r="E4063" s="338"/>
      <c r="F4063" s="338"/>
      <c r="G4063" s="344">
        <v>0.94</v>
      </c>
      <c r="H4063" s="347">
        <f t="shared" si="322"/>
        <v>49.660190863199986</v>
      </c>
      <c r="I4063" s="368"/>
      <c r="J4063" s="348">
        <f t="shared" si="323"/>
        <v>13.809171200399996</v>
      </c>
      <c r="K4063" s="368"/>
      <c r="L4063" s="352">
        <f t="shared" si="324"/>
        <v>12.795263211599998</v>
      </c>
      <c r="M4063" s="368"/>
      <c r="N4063" s="349">
        <f t="shared" si="325"/>
        <v>10.392024370499998</v>
      </c>
      <c r="O4063" s="368"/>
      <c r="P4063" s="350">
        <f t="shared" si="326"/>
        <v>167.38534565099997</v>
      </c>
      <c r="Q4063" s="368"/>
      <c r="R4063" s="351">
        <f t="shared" si="327"/>
        <v>81.51202512899998</v>
      </c>
      <c r="S4063" s="341"/>
      <c r="T4063" s="16"/>
      <c r="U4063" s="337"/>
      <c r="V4063" s="16"/>
    </row>
    <row r="4064" spans="4:22" ht="21">
      <c r="D4064" s="338"/>
      <c r="E4064" s="338"/>
      <c r="F4064" s="338"/>
      <c r="G4064" s="344">
        <v>0.95</v>
      </c>
      <c r="H4064" s="347">
        <f t="shared" si="322"/>
        <v>50.188490765999987</v>
      </c>
      <c r="I4064" s="368"/>
      <c r="J4064" s="348">
        <f t="shared" si="323"/>
        <v>13.956077276999995</v>
      </c>
      <c r="K4064" s="368"/>
      <c r="L4064" s="352">
        <f t="shared" si="324"/>
        <v>12.931383032999998</v>
      </c>
      <c r="M4064" s="368"/>
      <c r="N4064" s="349">
        <f t="shared" si="325"/>
        <v>10.502577821249998</v>
      </c>
      <c r="O4064" s="368"/>
      <c r="P4064" s="350">
        <f t="shared" si="326"/>
        <v>169.16604081749998</v>
      </c>
      <c r="Q4064" s="368"/>
      <c r="R4064" s="351">
        <f t="shared" si="327"/>
        <v>82.379174332499986</v>
      </c>
      <c r="S4064" s="341"/>
      <c r="T4064" s="16"/>
      <c r="U4064" s="337"/>
      <c r="V4064" s="16"/>
    </row>
    <row r="4065" spans="4:22" ht="21">
      <c r="D4065" s="338"/>
      <c r="E4065" s="338"/>
      <c r="F4065" s="338"/>
      <c r="G4065" s="344">
        <v>0.96</v>
      </c>
      <c r="H4065" s="347">
        <f t="shared" si="322"/>
        <v>50.716790668799987</v>
      </c>
      <c r="I4065" s="368"/>
      <c r="J4065" s="348">
        <f t="shared" si="323"/>
        <v>14.102983353599996</v>
      </c>
      <c r="K4065" s="368"/>
      <c r="L4065" s="352">
        <f t="shared" si="324"/>
        <v>13.067502854399999</v>
      </c>
      <c r="M4065" s="368"/>
      <c r="N4065" s="349">
        <f t="shared" si="325"/>
        <v>10.613131271999999</v>
      </c>
      <c r="O4065" s="368"/>
      <c r="P4065" s="350">
        <f t="shared" si="326"/>
        <v>170.94673598399996</v>
      </c>
      <c r="Q4065" s="368"/>
      <c r="R4065" s="351">
        <f t="shared" si="327"/>
        <v>83.246323535999977</v>
      </c>
      <c r="S4065" s="341"/>
      <c r="T4065" s="16"/>
      <c r="U4065" s="337"/>
      <c r="V4065" s="16"/>
    </row>
    <row r="4066" spans="4:22" ht="21">
      <c r="D4066" s="338"/>
      <c r="E4066" s="338"/>
      <c r="F4066" s="338"/>
      <c r="G4066" s="344">
        <v>0.97</v>
      </c>
      <c r="H4066" s="347">
        <f t="shared" si="322"/>
        <v>51.245090571599988</v>
      </c>
      <c r="I4066" s="368"/>
      <c r="J4066" s="348">
        <f t="shared" si="323"/>
        <v>14.249889430199996</v>
      </c>
      <c r="K4066" s="368"/>
      <c r="L4066" s="352">
        <f t="shared" si="324"/>
        <v>13.203622675799998</v>
      </c>
      <c r="M4066" s="368"/>
      <c r="N4066" s="349">
        <f t="shared" si="325"/>
        <v>10.723684722749997</v>
      </c>
      <c r="O4066" s="368"/>
      <c r="P4066" s="350">
        <f t="shared" si="326"/>
        <v>172.72743115049997</v>
      </c>
      <c r="Q4066" s="368"/>
      <c r="R4066" s="351">
        <f t="shared" si="327"/>
        <v>84.113472739499983</v>
      </c>
      <c r="S4066" s="341"/>
      <c r="T4066" s="16"/>
      <c r="U4066" s="337"/>
      <c r="V4066" s="16"/>
    </row>
    <row r="4067" spans="4:22" ht="21">
      <c r="D4067" s="338"/>
      <c r="E4067" s="338"/>
      <c r="F4067" s="338"/>
      <c r="G4067" s="344">
        <v>0.98</v>
      </c>
      <c r="H4067" s="347">
        <f t="shared" si="322"/>
        <v>51.773390474399989</v>
      </c>
      <c r="I4067" s="368"/>
      <c r="J4067" s="348">
        <f t="shared" si="323"/>
        <v>14.396795506799997</v>
      </c>
      <c r="K4067" s="368"/>
      <c r="L4067" s="352">
        <f t="shared" si="324"/>
        <v>13.339742497199998</v>
      </c>
      <c r="M4067" s="368"/>
      <c r="N4067" s="349">
        <f t="shared" si="325"/>
        <v>10.834238173499998</v>
      </c>
      <c r="O4067" s="368"/>
      <c r="P4067" s="350">
        <f t="shared" si="326"/>
        <v>174.50812631699998</v>
      </c>
      <c r="Q4067" s="368"/>
      <c r="R4067" s="351">
        <f t="shared" si="327"/>
        <v>84.980621942999989</v>
      </c>
      <c r="S4067" s="341"/>
      <c r="T4067" s="16"/>
      <c r="U4067" s="337"/>
      <c r="V4067" s="16"/>
    </row>
    <row r="4068" spans="4:22" ht="21">
      <c r="D4068" s="338"/>
      <c r="E4068" s="338"/>
      <c r="F4068" s="338"/>
      <c r="G4068" s="344">
        <v>0.99</v>
      </c>
      <c r="H4068" s="347">
        <f t="shared" si="322"/>
        <v>52.301690377199989</v>
      </c>
      <c r="I4068" s="368"/>
      <c r="J4068" s="348">
        <f t="shared" si="323"/>
        <v>14.543701583399995</v>
      </c>
      <c r="K4068" s="368"/>
      <c r="L4068" s="352">
        <f t="shared" si="324"/>
        <v>13.475862318599999</v>
      </c>
      <c r="M4068" s="368"/>
      <c r="N4068" s="349">
        <f t="shared" si="325"/>
        <v>10.944791624249998</v>
      </c>
      <c r="O4068" s="368"/>
      <c r="P4068" s="350">
        <f t="shared" si="326"/>
        <v>176.28882148349996</v>
      </c>
      <c r="Q4068" s="368"/>
      <c r="R4068" s="351">
        <f t="shared" si="327"/>
        <v>85.84777114649998</v>
      </c>
      <c r="S4068" s="341"/>
      <c r="T4068" s="16"/>
      <c r="U4068" s="337"/>
      <c r="V4068" s="16"/>
    </row>
    <row r="4069" spans="4:22" ht="28.8">
      <c r="D4069" s="338"/>
      <c r="E4069" s="338"/>
      <c r="F4069" s="338"/>
      <c r="G4069" s="381">
        <v>1</v>
      </c>
      <c r="H4069" s="383">
        <f t="shared" si="322"/>
        <v>52.82999027999999</v>
      </c>
      <c r="I4069" s="382"/>
      <c r="J4069" s="383">
        <f t="shared" si="323"/>
        <v>14.690607659999996</v>
      </c>
      <c r="K4069" s="382"/>
      <c r="L4069" s="383">
        <f t="shared" si="324"/>
        <v>13.611982139999999</v>
      </c>
      <c r="M4069" s="382"/>
      <c r="N4069" s="383">
        <f t="shared" si="325"/>
        <v>11.055345074999998</v>
      </c>
      <c r="O4069" s="382"/>
      <c r="P4069" s="383">
        <f t="shared" si="326"/>
        <v>178.06951664999997</v>
      </c>
      <c r="Q4069" s="382"/>
      <c r="R4069" s="383">
        <f t="shared" si="327"/>
        <v>86.714920349999986</v>
      </c>
      <c r="S4069" s="420"/>
      <c r="T4069" s="16"/>
      <c r="U4069" s="337"/>
      <c r="V4069" s="16"/>
    </row>
    <row r="4070" spans="4:22" ht="21">
      <c r="D4070" s="338"/>
      <c r="E4070" s="338"/>
      <c r="F4070" s="338"/>
      <c r="G4070" s="344">
        <v>1.01</v>
      </c>
      <c r="H4070" s="347">
        <f t="shared" si="322"/>
        <v>53.35829018279999</v>
      </c>
      <c r="I4070" s="368"/>
      <c r="J4070" s="348">
        <f t="shared" si="323"/>
        <v>14.837513736599997</v>
      </c>
      <c r="K4070" s="368"/>
      <c r="L4070" s="352">
        <f t="shared" si="324"/>
        <v>13.748101961399998</v>
      </c>
      <c r="M4070" s="368"/>
      <c r="N4070" s="349">
        <f t="shared" si="325"/>
        <v>11.165898525749999</v>
      </c>
      <c r="O4070" s="368"/>
      <c r="P4070" s="350">
        <f t="shared" si="326"/>
        <v>179.85021181649998</v>
      </c>
      <c r="Q4070" s="368"/>
      <c r="R4070" s="351">
        <f t="shared" si="327"/>
        <v>87.582069553499991</v>
      </c>
      <c r="S4070" s="341"/>
      <c r="T4070" s="16"/>
      <c r="U4070" s="337"/>
      <c r="V4070" s="16"/>
    </row>
    <row r="4071" spans="4:22" ht="21">
      <c r="D4071" s="338"/>
      <c r="E4071" s="338"/>
      <c r="F4071" s="338"/>
      <c r="G4071" s="344">
        <v>1.02</v>
      </c>
      <c r="H4071" s="347">
        <f t="shared" si="322"/>
        <v>53.886590085599991</v>
      </c>
      <c r="I4071" s="368"/>
      <c r="J4071" s="348">
        <f t="shared" si="323"/>
        <v>14.984419813199995</v>
      </c>
      <c r="K4071" s="368"/>
      <c r="L4071" s="352">
        <f t="shared" si="324"/>
        <v>13.884221782799999</v>
      </c>
      <c r="M4071" s="368"/>
      <c r="N4071" s="349">
        <f t="shared" si="325"/>
        <v>11.276451976499999</v>
      </c>
      <c r="O4071" s="368"/>
      <c r="P4071" s="350">
        <f t="shared" si="326"/>
        <v>181.63090698299996</v>
      </c>
      <c r="Q4071" s="368"/>
      <c r="R4071" s="351">
        <f t="shared" si="327"/>
        <v>88.449218756999983</v>
      </c>
      <c r="S4071" s="341"/>
      <c r="T4071" s="16"/>
      <c r="U4071" s="337"/>
      <c r="V4071" s="16"/>
    </row>
    <row r="4072" spans="4:22" ht="21">
      <c r="D4072" s="338"/>
      <c r="E4072" s="338"/>
      <c r="F4072" s="338"/>
      <c r="G4072" s="344">
        <v>1.03</v>
      </c>
      <c r="H4072" s="347">
        <f t="shared" si="322"/>
        <v>54.414889988399992</v>
      </c>
      <c r="I4072" s="368"/>
      <c r="J4072" s="348">
        <f t="shared" si="323"/>
        <v>15.131325889799996</v>
      </c>
      <c r="K4072" s="368"/>
      <c r="L4072" s="352">
        <f t="shared" si="324"/>
        <v>14.020341604199999</v>
      </c>
      <c r="M4072" s="368"/>
      <c r="N4072" s="349">
        <f t="shared" si="325"/>
        <v>11.387005427249999</v>
      </c>
      <c r="O4072" s="368"/>
      <c r="P4072" s="350">
        <f t="shared" si="326"/>
        <v>183.41160214949997</v>
      </c>
      <c r="Q4072" s="368"/>
      <c r="R4072" s="351">
        <f t="shared" si="327"/>
        <v>89.316367960499988</v>
      </c>
      <c r="S4072" s="341"/>
      <c r="T4072" s="16"/>
      <c r="U4072" s="337"/>
      <c r="V4072" s="16"/>
    </row>
    <row r="4073" spans="4:22" ht="21">
      <c r="D4073" s="338"/>
      <c r="E4073" s="338"/>
      <c r="F4073" s="338"/>
      <c r="G4073" s="344">
        <v>1.04</v>
      </c>
      <c r="H4073" s="347">
        <f t="shared" si="322"/>
        <v>54.943189891199992</v>
      </c>
      <c r="I4073" s="368"/>
      <c r="J4073" s="348">
        <f t="shared" si="323"/>
        <v>15.278231966399996</v>
      </c>
      <c r="K4073" s="368"/>
      <c r="L4073" s="352">
        <f t="shared" si="324"/>
        <v>14.156461425599998</v>
      </c>
      <c r="M4073" s="368"/>
      <c r="N4073" s="349">
        <f t="shared" si="325"/>
        <v>11.497558877999998</v>
      </c>
      <c r="O4073" s="368"/>
      <c r="P4073" s="350">
        <f t="shared" si="326"/>
        <v>185.19229731599998</v>
      </c>
      <c r="Q4073" s="368"/>
      <c r="R4073" s="351">
        <f t="shared" si="327"/>
        <v>90.183517163999994</v>
      </c>
      <c r="S4073" s="341"/>
      <c r="T4073" s="16"/>
      <c r="U4073" s="337"/>
      <c r="V4073" s="16"/>
    </row>
    <row r="4074" spans="4:22" ht="21">
      <c r="D4074" s="338"/>
      <c r="E4074" s="338"/>
      <c r="F4074" s="338"/>
      <c r="G4074" s="344">
        <v>1.05</v>
      </c>
      <c r="H4074" s="347">
        <f t="shared" si="322"/>
        <v>55.471489793999993</v>
      </c>
      <c r="I4074" s="368"/>
      <c r="J4074" s="348">
        <f t="shared" si="323"/>
        <v>15.425138042999997</v>
      </c>
      <c r="K4074" s="368"/>
      <c r="L4074" s="352">
        <f t="shared" si="324"/>
        <v>14.292581246999999</v>
      </c>
      <c r="M4074" s="368"/>
      <c r="N4074" s="349">
        <f t="shared" si="325"/>
        <v>11.608112328749998</v>
      </c>
      <c r="O4074" s="368"/>
      <c r="P4074" s="350">
        <f t="shared" si="326"/>
        <v>186.97299248249996</v>
      </c>
      <c r="Q4074" s="368"/>
      <c r="R4074" s="351">
        <f t="shared" si="327"/>
        <v>91.050666367499986</v>
      </c>
      <c r="S4074" s="341"/>
      <c r="T4074" s="16"/>
      <c r="U4074" s="337"/>
      <c r="V4074" s="16"/>
    </row>
    <row r="4075" spans="4:22" ht="21">
      <c r="D4075" s="338"/>
      <c r="E4075" s="338"/>
      <c r="F4075" s="338"/>
      <c r="G4075" s="344">
        <v>1.06</v>
      </c>
      <c r="H4075" s="347">
        <f t="shared" si="322"/>
        <v>55.999789696799994</v>
      </c>
      <c r="I4075" s="368"/>
      <c r="J4075" s="348">
        <f t="shared" si="323"/>
        <v>15.572044119599996</v>
      </c>
      <c r="K4075" s="368"/>
      <c r="L4075" s="352">
        <f t="shared" si="324"/>
        <v>14.428701068399999</v>
      </c>
      <c r="M4075" s="368"/>
      <c r="N4075" s="349">
        <f t="shared" si="325"/>
        <v>11.718665779499998</v>
      </c>
      <c r="O4075" s="368"/>
      <c r="P4075" s="350">
        <f t="shared" si="326"/>
        <v>188.75368764899997</v>
      </c>
      <c r="Q4075" s="368"/>
      <c r="R4075" s="351">
        <f t="shared" si="327"/>
        <v>91.917815570999991</v>
      </c>
      <c r="S4075" s="341"/>
      <c r="T4075" s="16"/>
      <c r="U4075" s="337"/>
      <c r="V4075" s="16"/>
    </row>
    <row r="4076" spans="4:22" ht="21">
      <c r="D4076" s="338"/>
      <c r="E4076" s="338"/>
      <c r="F4076" s="338"/>
      <c r="G4076" s="344">
        <v>1.07</v>
      </c>
      <c r="H4076" s="347">
        <f t="shared" si="322"/>
        <v>56.528089599599994</v>
      </c>
      <c r="I4076" s="368"/>
      <c r="J4076" s="348">
        <f t="shared" si="323"/>
        <v>15.718950196199996</v>
      </c>
      <c r="K4076" s="368"/>
      <c r="L4076" s="352">
        <f t="shared" si="324"/>
        <v>14.5648208898</v>
      </c>
      <c r="M4076" s="368"/>
      <c r="N4076" s="349">
        <f t="shared" si="325"/>
        <v>11.829219230249999</v>
      </c>
      <c r="O4076" s="368"/>
      <c r="P4076" s="350">
        <f t="shared" si="326"/>
        <v>190.53438281549998</v>
      </c>
      <c r="Q4076" s="368"/>
      <c r="R4076" s="351">
        <f t="shared" si="327"/>
        <v>92.784964774499997</v>
      </c>
      <c r="S4076" s="341"/>
      <c r="T4076" s="16"/>
      <c r="U4076" s="337"/>
      <c r="V4076" s="16"/>
    </row>
    <row r="4077" spans="4:22" ht="21">
      <c r="D4077" s="338"/>
      <c r="E4077" s="338"/>
      <c r="F4077" s="338"/>
      <c r="G4077" s="344">
        <v>1.08</v>
      </c>
      <c r="H4077" s="347">
        <f t="shared" si="322"/>
        <v>57.056389502399995</v>
      </c>
      <c r="I4077" s="368"/>
      <c r="J4077" s="348">
        <f t="shared" si="323"/>
        <v>15.865856272799997</v>
      </c>
      <c r="K4077" s="368"/>
      <c r="L4077" s="352">
        <f t="shared" si="324"/>
        <v>14.700940711199999</v>
      </c>
      <c r="M4077" s="368"/>
      <c r="N4077" s="349">
        <f t="shared" si="325"/>
        <v>11.939772680999999</v>
      </c>
      <c r="O4077" s="368"/>
      <c r="P4077" s="350">
        <f t="shared" si="326"/>
        <v>192.31507798199999</v>
      </c>
      <c r="Q4077" s="368"/>
      <c r="R4077" s="351">
        <f t="shared" si="327"/>
        <v>93.652113977999988</v>
      </c>
      <c r="S4077" s="341"/>
      <c r="T4077" s="16"/>
      <c r="U4077" s="337"/>
      <c r="V4077" s="16"/>
    </row>
    <row r="4078" spans="4:22" ht="21">
      <c r="D4078" s="338"/>
      <c r="E4078" s="338"/>
      <c r="F4078" s="338"/>
      <c r="G4078" s="344">
        <v>1.0900000000000001</v>
      </c>
      <c r="H4078" s="347">
        <f t="shared" si="322"/>
        <v>57.584689405199995</v>
      </c>
      <c r="I4078" s="368"/>
      <c r="J4078" s="348">
        <f t="shared" si="323"/>
        <v>16.012762349399996</v>
      </c>
      <c r="K4078" s="368"/>
      <c r="L4078" s="352">
        <f t="shared" si="324"/>
        <v>14.837060532599999</v>
      </c>
      <c r="M4078" s="368"/>
      <c r="N4078" s="349">
        <f t="shared" si="325"/>
        <v>12.050326131749999</v>
      </c>
      <c r="O4078" s="368"/>
      <c r="P4078" s="350">
        <f t="shared" si="326"/>
        <v>194.09577314849997</v>
      </c>
      <c r="Q4078" s="368"/>
      <c r="R4078" s="351">
        <f t="shared" si="327"/>
        <v>94.519263181499994</v>
      </c>
      <c r="S4078" s="341"/>
      <c r="T4078" s="16"/>
      <c r="U4078" s="337"/>
      <c r="V4078" s="16"/>
    </row>
    <row r="4079" spans="4:22" ht="21">
      <c r="D4079" s="338"/>
      <c r="E4079" s="338"/>
      <c r="F4079" s="338"/>
      <c r="G4079" s="344">
        <v>1.1000000000000001</v>
      </c>
      <c r="H4079" s="347">
        <f t="shared" si="322"/>
        <v>58.112989307999996</v>
      </c>
      <c r="I4079" s="368"/>
      <c r="J4079" s="348">
        <f t="shared" si="323"/>
        <v>16.159668425999996</v>
      </c>
      <c r="K4079" s="368"/>
      <c r="L4079" s="352">
        <f t="shared" si="324"/>
        <v>14.973180354</v>
      </c>
      <c r="M4079" s="368"/>
      <c r="N4079" s="349">
        <f t="shared" si="325"/>
        <v>12.1608795825</v>
      </c>
      <c r="O4079" s="368"/>
      <c r="P4079" s="350">
        <f t="shared" si="326"/>
        <v>195.87646831499998</v>
      </c>
      <c r="Q4079" s="368"/>
      <c r="R4079" s="351">
        <f t="shared" si="327"/>
        <v>95.386412384999986</v>
      </c>
      <c r="S4079" s="341"/>
      <c r="T4079" s="16"/>
      <c r="U4079" s="337"/>
      <c r="V4079" s="16"/>
    </row>
    <row r="4080" spans="4:22">
      <c r="D4080" s="338"/>
      <c r="E4080" s="338"/>
      <c r="F4080" s="338"/>
      <c r="G4080" s="16"/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</row>
    <row r="4081" spans="4:22">
      <c r="D4081" s="338"/>
      <c r="E4081" s="338"/>
      <c r="F4081" s="338"/>
      <c r="G4081" s="16"/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</row>
    <row r="4082" spans="4:22">
      <c r="D4082" s="338"/>
      <c r="E4082" s="338"/>
      <c r="F4082" s="338"/>
      <c r="G4082" s="16"/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</row>
    <row r="4085" spans="4:22" ht="15" thickBot="1">
      <c r="D4085" s="16"/>
      <c r="E4085" s="16"/>
      <c r="F4085" s="16"/>
      <c r="G4085" s="16"/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6"/>
      <c r="S4085" s="16"/>
      <c r="T4085" s="229"/>
      <c r="U4085" s="16"/>
      <c r="V4085" s="16"/>
    </row>
    <row r="4086" spans="4:22">
      <c r="D4086" s="16"/>
      <c r="E4086" s="84"/>
      <c r="F4086" s="85"/>
      <c r="G4086" s="197"/>
      <c r="H4086" s="85"/>
      <c r="I4086" s="197"/>
      <c r="J4086" s="85"/>
      <c r="K4086" s="197"/>
      <c r="L4086" s="85"/>
      <c r="M4086" s="197"/>
      <c r="N4086" s="85"/>
      <c r="O4086" s="197"/>
      <c r="P4086" s="85"/>
      <c r="Q4086" s="197"/>
      <c r="R4086" s="85"/>
      <c r="S4086" s="85"/>
      <c r="T4086" s="85"/>
      <c r="U4086" s="106"/>
      <c r="V4086" s="16"/>
    </row>
    <row r="4087" spans="4:22" ht="15" thickBot="1">
      <c r="D4087" s="16"/>
      <c r="E4087" s="86"/>
      <c r="F4087" s="1"/>
      <c r="H4087" s="1"/>
      <c r="J4087" s="1"/>
      <c r="L4087" s="1"/>
      <c r="N4087" s="1"/>
      <c r="P4087" s="1"/>
      <c r="R4087" s="1"/>
      <c r="T4087" s="1"/>
      <c r="U4087" s="107"/>
      <c r="V4087" s="16"/>
    </row>
    <row r="4088" spans="4:22" ht="35.4" thickBot="1">
      <c r="D4088" s="16"/>
      <c r="E4088" s="86"/>
      <c r="F4088" s="1"/>
      <c r="H4088" s="393" t="s">
        <v>72</v>
      </c>
      <c r="I4088" s="394"/>
      <c r="J4088" s="394"/>
      <c r="K4088" s="394"/>
      <c r="L4088" s="394"/>
      <c r="M4088" s="394"/>
      <c r="N4088" s="394"/>
      <c r="O4088" s="394"/>
      <c r="P4088" s="394"/>
      <c r="Q4088" s="394"/>
      <c r="R4088" s="394"/>
      <c r="S4088" s="394"/>
      <c r="T4088" s="395"/>
      <c r="U4088" s="107"/>
      <c r="V4088" s="16"/>
    </row>
    <row r="4089" spans="4:22">
      <c r="D4089" s="16"/>
      <c r="E4089" s="86"/>
      <c r="F4089" s="1"/>
      <c r="H4089" s="1"/>
      <c r="J4089" s="1"/>
      <c r="L4089" s="1"/>
      <c r="N4089" s="1"/>
      <c r="P4089" s="1"/>
      <c r="R4089" s="1"/>
      <c r="T4089" s="1"/>
      <c r="U4089" s="107"/>
      <c r="V4089" s="16"/>
    </row>
    <row r="4090" spans="4:22">
      <c r="D4090" s="16"/>
      <c r="E4090" s="86"/>
      <c r="F4090" s="253" t="s">
        <v>10</v>
      </c>
      <c r="G4090" s="194"/>
      <c r="H4090" s="421" t="s">
        <v>3</v>
      </c>
      <c r="I4090" s="179"/>
      <c r="J4090" s="422" t="s">
        <v>11</v>
      </c>
      <c r="K4090" s="179"/>
      <c r="L4090" s="423" t="s">
        <v>12</v>
      </c>
      <c r="M4090" s="179"/>
      <c r="N4090" s="424" t="s">
        <v>13</v>
      </c>
      <c r="O4090" s="179"/>
      <c r="P4090" s="425" t="s">
        <v>14</v>
      </c>
      <c r="Q4090" s="179"/>
      <c r="R4090" s="426" t="s">
        <v>15</v>
      </c>
      <c r="S4090" s="29"/>
      <c r="T4090" s="427" t="s">
        <v>16</v>
      </c>
      <c r="U4090" s="107"/>
      <c r="V4090" s="16"/>
    </row>
    <row r="4091" spans="4:22">
      <c r="D4091" s="16"/>
      <c r="E4091" s="86"/>
      <c r="F4091" s="252">
        <v>45789</v>
      </c>
      <c r="G4091" s="244"/>
      <c r="H4091" s="437">
        <v>9590</v>
      </c>
      <c r="I4091" s="437"/>
      <c r="J4091" s="437">
        <v>2686</v>
      </c>
      <c r="K4091" s="437"/>
      <c r="L4091" s="437">
        <v>2468.5</v>
      </c>
      <c r="M4091" s="437"/>
      <c r="N4091" s="437">
        <v>1998.5</v>
      </c>
      <c r="O4091" s="437"/>
      <c r="P4091" s="437">
        <v>32605</v>
      </c>
      <c r="Q4091" s="437"/>
      <c r="R4091" s="437">
        <v>15485</v>
      </c>
      <c r="S4091" s="438"/>
      <c r="T4091" s="441">
        <v>5.6510999999999996</v>
      </c>
      <c r="U4091" s="107"/>
      <c r="V4091" s="16"/>
    </row>
    <row r="4092" spans="4:22">
      <c r="D4092" s="16"/>
      <c r="E4092" s="86"/>
      <c r="F4092" s="250">
        <f>F4091+1</f>
        <v>45790</v>
      </c>
      <c r="G4092" s="244"/>
      <c r="H4092" s="437">
        <v>9534</v>
      </c>
      <c r="I4092" s="437"/>
      <c r="J4092" s="437">
        <v>2638.5</v>
      </c>
      <c r="K4092" s="437"/>
      <c r="L4092" s="437">
        <v>2470</v>
      </c>
      <c r="M4092" s="437"/>
      <c r="N4092" s="437">
        <v>1987</v>
      </c>
      <c r="O4092" s="437"/>
      <c r="P4092" s="437">
        <v>32620</v>
      </c>
      <c r="Q4092" s="437"/>
      <c r="R4092" s="437">
        <v>15475</v>
      </c>
      <c r="S4092" s="438"/>
      <c r="T4092" s="441">
        <v>5.6821999999999999</v>
      </c>
      <c r="U4092" s="107"/>
      <c r="V4092" s="16"/>
    </row>
    <row r="4093" spans="4:22">
      <c r="D4093" s="16"/>
      <c r="E4093" s="86"/>
      <c r="F4093" s="250">
        <f>F4092+1</f>
        <v>45791</v>
      </c>
      <c r="G4093" s="244"/>
      <c r="H4093" s="437">
        <v>9649.5</v>
      </c>
      <c r="I4093" s="437"/>
      <c r="J4093" s="437">
        <v>2738</v>
      </c>
      <c r="K4093" s="437"/>
      <c r="L4093" s="437">
        <v>2530</v>
      </c>
      <c r="M4093" s="437"/>
      <c r="N4093" s="437">
        <v>1994</v>
      </c>
      <c r="O4093" s="437"/>
      <c r="P4093" s="437">
        <v>33025</v>
      </c>
      <c r="Q4093" s="437"/>
      <c r="R4093" s="437">
        <v>15725</v>
      </c>
      <c r="S4093" s="437"/>
      <c r="T4093" s="441">
        <v>5.6261999999999999</v>
      </c>
      <c r="U4093" s="107"/>
      <c r="V4093" s="16"/>
    </row>
    <row r="4094" spans="4:22">
      <c r="D4094" s="16"/>
      <c r="E4094" s="86"/>
      <c r="F4094" s="250">
        <f>F4093+1</f>
        <v>45792</v>
      </c>
      <c r="G4094" s="195"/>
      <c r="H4094" s="437">
        <v>9537.5</v>
      </c>
      <c r="I4094" s="437"/>
      <c r="J4094" s="437">
        <v>2691</v>
      </c>
      <c r="K4094" s="437"/>
      <c r="L4094" s="437">
        <v>2480.5</v>
      </c>
      <c r="M4094" s="437"/>
      <c r="N4094" s="437">
        <v>1977</v>
      </c>
      <c r="O4094" s="437"/>
      <c r="P4094" s="437">
        <v>32950</v>
      </c>
      <c r="Q4094" s="437"/>
      <c r="R4094" s="437">
        <v>15475</v>
      </c>
      <c r="S4094" s="437"/>
      <c r="T4094" s="441">
        <v>5.61</v>
      </c>
      <c r="U4094" s="107"/>
      <c r="V4094" s="16"/>
    </row>
    <row r="4095" spans="4:22">
      <c r="D4095" s="16"/>
      <c r="E4095" s="86"/>
      <c r="F4095" s="251">
        <f>F4094+1</f>
        <v>45793</v>
      </c>
      <c r="G4095" s="195"/>
      <c r="H4095" s="437">
        <v>9534</v>
      </c>
      <c r="I4095" s="437"/>
      <c r="J4095" s="437">
        <v>2681</v>
      </c>
      <c r="K4095" s="437"/>
      <c r="L4095" s="437">
        <v>2473.5</v>
      </c>
      <c r="M4095" s="437"/>
      <c r="N4095" s="437">
        <v>1995</v>
      </c>
      <c r="O4095" s="437"/>
      <c r="P4095" s="437">
        <v>32835</v>
      </c>
      <c r="Q4095" s="437"/>
      <c r="R4095" s="437">
        <v>15435</v>
      </c>
      <c r="S4095" s="438"/>
      <c r="T4095" s="441">
        <v>5.6327999999999996</v>
      </c>
      <c r="U4095" s="107"/>
      <c r="V4095" s="16"/>
    </row>
    <row r="4096" spans="4:22">
      <c r="D4096" s="16"/>
      <c r="E4096" s="86"/>
      <c r="F4096" s="1"/>
      <c r="H4096" s="439"/>
      <c r="I4096" s="439"/>
      <c r="J4096" s="439"/>
      <c r="K4096" s="439"/>
      <c r="L4096" s="439"/>
      <c r="M4096" s="439"/>
      <c r="N4096" s="439"/>
      <c r="O4096" s="439"/>
      <c r="P4096" s="439"/>
      <c r="Q4096" s="439"/>
      <c r="R4096" s="439"/>
      <c r="S4096" s="440"/>
      <c r="T4096" s="439"/>
      <c r="U4096" s="107"/>
      <c r="V4096" s="16"/>
    </row>
    <row r="4097" spans="4:22">
      <c r="D4097" s="16"/>
      <c r="E4097" s="86"/>
      <c r="F4097" s="236" t="s">
        <v>17</v>
      </c>
      <c r="G4097" s="263"/>
      <c r="H4097" s="428">
        <f>AVERAGE(H4091:H4095)</f>
        <v>9569</v>
      </c>
      <c r="I4097" s="332"/>
      <c r="J4097" s="428">
        <f>AVERAGE(J4091:J4095)</f>
        <v>2686.9</v>
      </c>
      <c r="K4097" s="332"/>
      <c r="L4097" s="428">
        <f>AVERAGE(L4091:L4095)</f>
        <v>2484.5</v>
      </c>
      <c r="M4097" s="332"/>
      <c r="N4097" s="428">
        <f>AVERAGE(N4091:N4095)</f>
        <v>1990.3</v>
      </c>
      <c r="O4097" s="332"/>
      <c r="P4097" s="428">
        <f>AVERAGE(P4091:P4095)</f>
        <v>32807</v>
      </c>
      <c r="Q4097" s="332"/>
      <c r="R4097" s="428">
        <f>AVERAGE(R4091:R4095)</f>
        <v>15519</v>
      </c>
      <c r="S4097" s="333"/>
      <c r="T4097" s="429">
        <f>AVERAGE(T4091:T4095)</f>
        <v>5.6404599999999991</v>
      </c>
      <c r="U4097" s="107"/>
      <c r="V4097" s="16"/>
    </row>
    <row r="4098" spans="4:22">
      <c r="D4098" s="16"/>
      <c r="E4098" s="86"/>
      <c r="F4098" s="21"/>
      <c r="G4098" s="194"/>
      <c r="H4098" s="354"/>
      <c r="I4098" s="214"/>
      <c r="J4098" s="354"/>
      <c r="K4098" s="214"/>
      <c r="L4098" s="354"/>
      <c r="M4098" s="214"/>
      <c r="N4098" s="354"/>
      <c r="O4098" s="214"/>
      <c r="P4098" s="354"/>
      <c r="Q4098" s="214"/>
      <c r="R4098" s="354"/>
      <c r="S4098" s="269"/>
      <c r="T4098" s="355"/>
      <c r="U4098" s="107"/>
      <c r="V4098" s="16"/>
    </row>
    <row r="4099" spans="4:22" ht="15.6">
      <c r="D4099" s="16"/>
      <c r="E4099" s="86"/>
      <c r="F4099" s="237" t="s">
        <v>18</v>
      </c>
      <c r="G4099" s="202"/>
      <c r="H4099" s="413">
        <f>H4097*T4097*0.001</f>
        <v>53.973561739999994</v>
      </c>
      <c r="I4099" s="216"/>
      <c r="J4099" s="235">
        <f>J4097*T4097*0.001</f>
        <v>15.155351973999998</v>
      </c>
      <c r="K4099" s="216"/>
      <c r="L4099" s="235">
        <f>L4097*T4097*0.001</f>
        <v>14.013722869999999</v>
      </c>
      <c r="M4099" s="216"/>
      <c r="N4099" s="235">
        <f>N4097*T4097*0.001</f>
        <v>11.226207537999999</v>
      </c>
      <c r="O4099" s="216"/>
      <c r="P4099" s="235">
        <f>P4097*T4097*0.001</f>
        <v>185.04657121999998</v>
      </c>
      <c r="Q4099" s="216"/>
      <c r="R4099" s="235">
        <f>R4097*T4097*0.001</f>
        <v>87.534298739999983</v>
      </c>
      <c r="S4099" s="269"/>
      <c r="T4099" s="363"/>
      <c r="U4099" s="107"/>
      <c r="V4099" s="16"/>
    </row>
    <row r="4100" spans="4:22">
      <c r="D4100" s="16"/>
      <c r="E4100" s="86"/>
      <c r="F4100" s="21"/>
      <c r="G4100" s="312"/>
      <c r="H4100" s="355"/>
      <c r="I4100" s="264"/>
      <c r="J4100" s="355"/>
      <c r="K4100" s="264"/>
      <c r="L4100" s="355"/>
      <c r="M4100" s="264"/>
      <c r="N4100" s="355"/>
      <c r="O4100" s="264"/>
      <c r="P4100" s="355"/>
      <c r="Q4100" s="264"/>
      <c r="R4100" s="355"/>
      <c r="S4100" s="269"/>
      <c r="T4100" s="364"/>
      <c r="U4100" s="107"/>
      <c r="V4100" s="16"/>
    </row>
    <row r="4101" spans="4:22">
      <c r="D4101" s="16"/>
      <c r="E4101" s="86"/>
      <c r="F4101" s="256" t="s">
        <v>19</v>
      </c>
      <c r="G4101" s="311"/>
      <c r="H4101" s="257">
        <f>H4035</f>
        <v>53.863992677500001</v>
      </c>
      <c r="I4101" s="265"/>
      <c r="J4101" s="257">
        <f>J4035</f>
        <v>14.7177109425</v>
      </c>
      <c r="K4101" s="265"/>
      <c r="L4101" s="257">
        <f>L4035</f>
        <v>13.552549939999999</v>
      </c>
      <c r="M4101" s="265"/>
      <c r="N4101" s="257">
        <f>N4035</f>
        <v>11.0238875325</v>
      </c>
      <c r="O4101" s="265"/>
      <c r="P4101" s="257">
        <f>P4035</f>
        <v>180.134317525</v>
      </c>
      <c r="Q4101" s="265"/>
      <c r="R4101" s="257">
        <f>R4035</f>
        <v>87.625225849999993</v>
      </c>
      <c r="S4101" s="361">
        <f>U4062</f>
        <v>0</v>
      </c>
      <c r="T4101" s="258">
        <f>T4033</f>
        <v>5.6871799999999997</v>
      </c>
      <c r="U4101" s="107"/>
      <c r="V4101" s="16"/>
    </row>
    <row r="4102" spans="4:22" ht="15" thickBot="1">
      <c r="D4102" s="16"/>
      <c r="E4102" s="86"/>
      <c r="F4102" s="21"/>
      <c r="G4102" s="194"/>
      <c r="H4102" s="355"/>
      <c r="I4102" s="264"/>
      <c r="J4102" s="355"/>
      <c r="K4102" s="264"/>
      <c r="L4102" s="355"/>
      <c r="M4102" s="264"/>
      <c r="N4102" s="355"/>
      <c r="O4102" s="264"/>
      <c r="P4102" s="355"/>
      <c r="Q4102" s="264"/>
      <c r="R4102" s="355"/>
      <c r="S4102" s="270"/>
      <c r="T4102" s="355"/>
      <c r="U4102" s="107"/>
      <c r="V4102" s="16"/>
    </row>
    <row r="4103" spans="4:22" ht="15" thickBot="1">
      <c r="D4103" s="16"/>
      <c r="E4103" s="86"/>
      <c r="F4103" s="259" t="s">
        <v>44</v>
      </c>
      <c r="G4103" s="194"/>
      <c r="H4103" s="356">
        <f>(H4035-H4037)/H4037</f>
        <v>1.9572261740344408E-2</v>
      </c>
      <c r="I4103" s="321"/>
      <c r="J4103" s="356">
        <f>(J4035-J4037)/J4037</f>
        <v>1.844939510147136E-3</v>
      </c>
      <c r="K4103" s="321"/>
      <c r="L4103" s="356">
        <f>(L4035-L4037)/L4037</f>
        <v>-4.3661679385659131E-3</v>
      </c>
      <c r="M4103" s="321"/>
      <c r="N4103" s="356">
        <f>(N4035-N4037)/N4037</f>
        <v>-2.8454600273975011E-3</v>
      </c>
      <c r="O4103" s="321"/>
      <c r="P4103" s="356">
        <f>(P4035-P4037)/P4037</f>
        <v>1.1595476383857708E-2</v>
      </c>
      <c r="Q4103" s="321"/>
      <c r="R4103" s="356">
        <f>(R4035-R4037)/R4037</f>
        <v>1.0497680172291215E-2</v>
      </c>
      <c r="S4103" s="322"/>
      <c r="T4103" s="356">
        <f>(T4033-T4037)/T4037</f>
        <v>3.9064085930398942E-3</v>
      </c>
      <c r="U4103" s="107"/>
      <c r="V4103" s="16"/>
    </row>
    <row r="4104" spans="4:22" ht="15" thickBot="1">
      <c r="D4104" s="16"/>
      <c r="E4104" s="86"/>
      <c r="F4104" s="29"/>
      <c r="G4104" s="179"/>
      <c r="H4104" s="357"/>
      <c r="I4104" s="217"/>
      <c r="J4104" s="357"/>
      <c r="K4104" s="217"/>
      <c r="L4104" s="357"/>
      <c r="M4104" s="217"/>
      <c r="N4104" s="357"/>
      <c r="O4104" s="217"/>
      <c r="P4104" s="357"/>
      <c r="Q4104" s="217"/>
      <c r="R4104" s="357"/>
      <c r="S4104" s="271"/>
      <c r="T4104" s="357"/>
      <c r="U4104" s="107"/>
      <c r="V4104" s="16"/>
    </row>
    <row r="4105" spans="4:22" ht="15" thickBot="1">
      <c r="D4105" s="16"/>
      <c r="E4105" s="86"/>
      <c r="F4105" s="176" t="s">
        <v>26</v>
      </c>
      <c r="G4105" s="179"/>
      <c r="H4105" s="358">
        <f>(H4099-H4101)/H4101</f>
        <v>2.034180109076137E-3</v>
      </c>
      <c r="I4105" s="188"/>
      <c r="J4105" s="358">
        <f>(J4099-J4101)/J4101</f>
        <v>2.9735672429618946E-2</v>
      </c>
      <c r="K4105" s="188"/>
      <c r="L4105" s="358">
        <f>(L4099-L4101)/L4101</f>
        <v>3.4028498846468747E-2</v>
      </c>
      <c r="M4105" s="188"/>
      <c r="N4105" s="358">
        <f>(N4099-N4101)/N4101</f>
        <v>1.8352872786803257E-2</v>
      </c>
      <c r="O4105" s="188"/>
      <c r="P4105" s="358">
        <f>(P4099-P4101)/P4101</f>
        <v>2.7269949238396658E-2</v>
      </c>
      <c r="Q4105" s="188"/>
      <c r="R4105" s="358">
        <f>(R4099-R4101)/R4101</f>
        <v>-1.0376818903230223E-3</v>
      </c>
      <c r="S4105" s="272"/>
      <c r="T4105" s="358">
        <f>(T4097-T4101)/T4101</f>
        <v>-8.2149676992816379E-3</v>
      </c>
      <c r="U4105" s="107"/>
      <c r="V4105" s="16"/>
    </row>
    <row r="4106" spans="4:22" ht="15" thickBot="1">
      <c r="D4106" s="16"/>
      <c r="E4106" s="86"/>
      <c r="F4106" s="1"/>
      <c r="H4106" s="359"/>
      <c r="I4106" s="215"/>
      <c r="J4106" s="359"/>
      <c r="K4106" s="215"/>
      <c r="L4106" s="359"/>
      <c r="M4106" s="215"/>
      <c r="N4106" s="359"/>
      <c r="O4106" s="215"/>
      <c r="P4106" s="359"/>
      <c r="Q4106" s="215"/>
      <c r="R4106" s="359"/>
      <c r="S4106" s="271"/>
      <c r="T4106" s="359"/>
      <c r="U4106" s="107"/>
      <c r="V4106" s="16"/>
    </row>
    <row r="4107" spans="4:22" ht="21.6" thickBot="1">
      <c r="D4107" s="230"/>
      <c r="E4107" s="183"/>
      <c r="F4107" s="184" t="s">
        <v>40</v>
      </c>
      <c r="G4107" s="182"/>
      <c r="H4107" s="360">
        <f>H4099-H4101</f>
        <v>0.10956906249999321</v>
      </c>
      <c r="I4107" s="306"/>
      <c r="J4107" s="360">
        <f>J4099-J4101</f>
        <v>0.43764103149999833</v>
      </c>
      <c r="K4107" s="306"/>
      <c r="L4107" s="360">
        <f>L4099-L4101</f>
        <v>0.46117293000000004</v>
      </c>
      <c r="M4107" s="306"/>
      <c r="N4107" s="360">
        <f>N4099-N4101</f>
        <v>0.20232000549999896</v>
      </c>
      <c r="O4107" s="306"/>
      <c r="P4107" s="360">
        <f>P4099-P4101</f>
        <v>4.9122536949999756</v>
      </c>
      <c r="Q4107" s="306"/>
      <c r="R4107" s="360">
        <f>R4099-R4101</f>
        <v>-9.0927110000009748E-2</v>
      </c>
      <c r="S4107" s="307"/>
      <c r="T4107" s="360">
        <f>T4097-T4101</f>
        <v>-4.6720000000000539E-2</v>
      </c>
      <c r="U4107" s="186"/>
      <c r="V4107" s="230"/>
    </row>
    <row r="4108" spans="4:22">
      <c r="D4108" s="16"/>
      <c r="E4108" s="86"/>
      <c r="F4108" s="179"/>
      <c r="H4108" s="180"/>
      <c r="I4108" s="180"/>
      <c r="J4108" s="180"/>
      <c r="K4108" s="180"/>
      <c r="L4108" s="180"/>
      <c r="M4108" s="180"/>
      <c r="N4108" s="180"/>
      <c r="O4108" s="180"/>
      <c r="P4108" s="180"/>
      <c r="Q4108" s="180"/>
      <c r="R4108" s="180"/>
      <c r="S4108" s="274"/>
      <c r="T4108" s="180"/>
      <c r="U4108" s="107"/>
      <c r="V4108" s="16"/>
    </row>
    <row r="4109" spans="4:22">
      <c r="D4109" s="16"/>
      <c r="E4109" s="86"/>
      <c r="F4109" s="29"/>
      <c r="H4109" s="323"/>
      <c r="I4109" s="180"/>
      <c r="J4109" s="159"/>
      <c r="K4109" s="180"/>
      <c r="L4109" s="159"/>
      <c r="M4109" s="180"/>
      <c r="N4109" s="159"/>
      <c r="O4109" s="180">
        <f>L4109+N4109</f>
        <v>0</v>
      </c>
      <c r="P4109" s="159"/>
      <c r="Q4109" s="180"/>
      <c r="R4109" s="159"/>
      <c r="S4109" s="159"/>
      <c r="T4109" s="159"/>
      <c r="U4109" s="107"/>
      <c r="V4109" s="16"/>
    </row>
    <row r="4110" spans="4:22" ht="18">
      <c r="D4110" s="16"/>
      <c r="E4110" s="134"/>
      <c r="F4110" s="403" t="s">
        <v>36</v>
      </c>
      <c r="G4110" s="404"/>
      <c r="H4110" s="405">
        <f>AVERAGE(H4028:H4031,H4091:H4095,H3966:H3967)</f>
        <v>9481.863636363636</v>
      </c>
      <c r="I4110" s="406"/>
      <c r="J4110" s="405">
        <f>AVERAGE(J4028:J4031,J4091:J4095,J3966:J3967)</f>
        <v>2630.4545454545455</v>
      </c>
      <c r="K4110" s="406"/>
      <c r="L4110" s="405">
        <f>AVERAGE(L4028:L4031,L4091:L4095,L3966:L3967)</f>
        <v>2430.318181818182</v>
      </c>
      <c r="M4110" s="406" t="e">
        <f>AVERAGE(O4055:O4059,M4091:M4095)</f>
        <v>#DIV/0!</v>
      </c>
      <c r="N4110" s="405">
        <f>AVERAGE(N4028:N4031,N4091:N4095,N3966:N3967)</f>
        <v>1963.6363636363637</v>
      </c>
      <c r="O4110" s="406" t="e">
        <f>AVERAGE(O4028:O4031,O4091:O4096)</f>
        <v>#DIV/0!</v>
      </c>
      <c r="P4110" s="405">
        <f>AVERAGE(P4028:P4031,P4091:P4095,P3966:P3967)</f>
        <v>32026.81818181818</v>
      </c>
      <c r="Q4110" s="406" t="e">
        <f>AVERAGE(S4055:S4059,Q4091:Q4095)</f>
        <v>#DIV/0!</v>
      </c>
      <c r="R4110" s="405">
        <f>AVERAGE(R4028:R4031,R4091:R4095,R3966:R3967)</f>
        <v>15414.09090909091</v>
      </c>
      <c r="S4110" s="407" t="e">
        <f>AVERAGE(U4055:U4059,S4091:S4095)</f>
        <v>#DIV/0!</v>
      </c>
      <c r="T4110" s="409">
        <f>AVERAGE(T4027:T4031,T4091:T4095,T3966:T3967)</f>
        <v>5.6635454545454547</v>
      </c>
      <c r="U4110" s="135"/>
      <c r="V4110" s="16"/>
    </row>
    <row r="4111" spans="4:22">
      <c r="D4111" s="16"/>
      <c r="E4111" s="1"/>
      <c r="F4111" s="1"/>
      <c r="H4111" s="329"/>
      <c r="I4111" s="139"/>
      <c r="J4111" s="329"/>
      <c r="K4111" s="139"/>
      <c r="L4111" s="329"/>
      <c r="M4111" s="139"/>
      <c r="N4111" s="329"/>
      <c r="O4111" s="139"/>
      <c r="P4111" s="329"/>
      <c r="Q4111" s="139"/>
      <c r="R4111" s="329"/>
      <c r="S4111" s="329"/>
      <c r="T4111" s="329"/>
      <c r="U4111" s="1"/>
      <c r="V4111" s="16"/>
    </row>
    <row r="4112" spans="4:22" ht="15" thickBot="1">
      <c r="D4112" s="16"/>
      <c r="T4112" s="174"/>
      <c r="V4112" s="16"/>
    </row>
    <row r="4113" spans="4:22" ht="15" thickBot="1">
      <c r="D4113" s="16"/>
      <c r="F4113" s="280" t="s">
        <v>42</v>
      </c>
      <c r="G4113" s="281"/>
      <c r="H4113" s="281" t="s">
        <v>3</v>
      </c>
      <c r="I4113" s="281"/>
      <c r="J4113" s="281" t="s">
        <v>11</v>
      </c>
      <c r="K4113" s="281"/>
      <c r="L4113" s="281" t="s">
        <v>12</v>
      </c>
      <c r="M4113" s="281"/>
      <c r="N4113" s="281" t="s">
        <v>13</v>
      </c>
      <c r="O4113" s="281"/>
      <c r="P4113" s="281" t="s">
        <v>14</v>
      </c>
      <c r="Q4113" s="281"/>
      <c r="R4113" s="281" t="s">
        <v>15</v>
      </c>
      <c r="S4113" s="281"/>
      <c r="T4113" s="282" t="s">
        <v>16</v>
      </c>
      <c r="V4113" s="16"/>
    </row>
    <row r="4114" spans="4:22">
      <c r="D4114" s="16"/>
      <c r="E4114" s="1"/>
      <c r="F4114" s="283" t="s">
        <v>19</v>
      </c>
      <c r="G4114" s="284"/>
      <c r="H4114" s="410">
        <f>H4101</f>
        <v>53.863992677500001</v>
      </c>
      <c r="I4114" s="410">
        <f t="shared" ref="I4114:T4114" si="328">I4101</f>
        <v>0</v>
      </c>
      <c r="J4114" s="410">
        <f t="shared" si="328"/>
        <v>14.7177109425</v>
      </c>
      <c r="K4114" s="410">
        <f t="shared" si="328"/>
        <v>0</v>
      </c>
      <c r="L4114" s="410">
        <f t="shared" si="328"/>
        <v>13.552549939999999</v>
      </c>
      <c r="M4114" s="410">
        <f t="shared" si="328"/>
        <v>0</v>
      </c>
      <c r="N4114" s="410">
        <f t="shared" si="328"/>
        <v>11.0238875325</v>
      </c>
      <c r="O4114" s="410">
        <f t="shared" si="328"/>
        <v>0</v>
      </c>
      <c r="P4114" s="410">
        <f t="shared" si="328"/>
        <v>180.134317525</v>
      </c>
      <c r="Q4114" s="410">
        <f t="shared" si="328"/>
        <v>0</v>
      </c>
      <c r="R4114" s="410">
        <f t="shared" si="328"/>
        <v>87.625225849999993</v>
      </c>
      <c r="S4114" s="410">
        <f t="shared" si="328"/>
        <v>0</v>
      </c>
      <c r="T4114" s="410">
        <f t="shared" si="328"/>
        <v>5.6871799999999997</v>
      </c>
      <c r="U4114" s="1"/>
      <c r="V4114" s="16"/>
    </row>
    <row r="4115" spans="4:22" ht="15.6">
      <c r="D4115" s="16"/>
      <c r="E4115" s="1"/>
      <c r="F4115" s="288" t="s">
        <v>41</v>
      </c>
      <c r="G4115" s="289"/>
      <c r="H4115" s="411">
        <f>H4099</f>
        <v>53.973561739999994</v>
      </c>
      <c r="I4115" s="411">
        <f t="shared" ref="I4115:S4115" si="329">I4099</f>
        <v>0</v>
      </c>
      <c r="J4115" s="411">
        <f t="shared" si="329"/>
        <v>15.155351973999998</v>
      </c>
      <c r="K4115" s="411">
        <f t="shared" si="329"/>
        <v>0</v>
      </c>
      <c r="L4115" s="411">
        <f t="shared" si="329"/>
        <v>14.013722869999999</v>
      </c>
      <c r="M4115" s="411">
        <f t="shared" si="329"/>
        <v>0</v>
      </c>
      <c r="N4115" s="411">
        <f t="shared" si="329"/>
        <v>11.226207537999999</v>
      </c>
      <c r="O4115" s="411">
        <f t="shared" si="329"/>
        <v>0</v>
      </c>
      <c r="P4115" s="411">
        <f t="shared" si="329"/>
        <v>185.04657121999998</v>
      </c>
      <c r="Q4115" s="411">
        <f t="shared" si="329"/>
        <v>0</v>
      </c>
      <c r="R4115" s="411">
        <f t="shared" si="329"/>
        <v>87.534298739999983</v>
      </c>
      <c r="S4115" s="411">
        <f t="shared" si="329"/>
        <v>0</v>
      </c>
      <c r="T4115" s="411">
        <f>T4097</f>
        <v>5.6404599999999991</v>
      </c>
      <c r="U4115" s="1"/>
      <c r="V4115" s="16"/>
    </row>
    <row r="4116" spans="4:22" ht="21">
      <c r="D4116" s="16"/>
      <c r="F4116" s="201" t="s">
        <v>45</v>
      </c>
      <c r="G4116" s="201"/>
      <c r="H4116" s="412">
        <f>H4115-H4114</f>
        <v>0.10956906249999321</v>
      </c>
      <c r="I4116" s="412"/>
      <c r="J4116" s="412">
        <f>J4115-J4114</f>
        <v>0.43764103149999833</v>
      </c>
      <c r="K4116" s="412"/>
      <c r="L4116" s="412">
        <f>L4115-L4114</f>
        <v>0.46117293000000004</v>
      </c>
      <c r="M4116" s="412"/>
      <c r="N4116" s="412">
        <f>N4115-N4114</f>
        <v>0.20232000549999896</v>
      </c>
      <c r="O4116" s="412"/>
      <c r="P4116" s="412">
        <f>P4115-P4114</f>
        <v>4.9122536949999756</v>
      </c>
      <c r="Q4116" s="412"/>
      <c r="R4116" s="412">
        <f>R4115-R4114</f>
        <v>-9.0927110000009748E-2</v>
      </c>
      <c r="S4116" s="412"/>
      <c r="T4116" s="412">
        <f>T4115-T4114</f>
        <v>-4.6720000000000539E-2</v>
      </c>
      <c r="V4116" s="16"/>
    </row>
    <row r="4117" spans="4:22" ht="21">
      <c r="D4117" s="16"/>
      <c r="F4117" s="201"/>
      <c r="G4117" s="201"/>
      <c r="H4117" s="187"/>
      <c r="I4117" s="187"/>
      <c r="J4117" s="187"/>
      <c r="K4117" s="187"/>
      <c r="L4117" s="187"/>
      <c r="M4117" s="187"/>
      <c r="N4117" s="187"/>
      <c r="O4117" s="187"/>
      <c r="P4117" s="187"/>
      <c r="Q4117" s="187"/>
      <c r="R4117" s="187"/>
      <c r="S4117" s="187"/>
      <c r="T4117" s="187"/>
      <c r="V4117" s="16"/>
    </row>
    <row r="4118" spans="4:22">
      <c r="D4118" s="16"/>
      <c r="E4118" s="16"/>
      <c r="F4118" s="231"/>
      <c r="G4118" s="231"/>
      <c r="H4118" s="231"/>
      <c r="I4118" s="231"/>
      <c r="J4118" s="231"/>
      <c r="K4118" s="231"/>
      <c r="L4118" s="231"/>
      <c r="M4118" s="231"/>
      <c r="N4118" s="231"/>
      <c r="O4118" s="231"/>
      <c r="P4118" s="231"/>
      <c r="Q4118" s="231"/>
      <c r="R4118" s="231"/>
      <c r="S4118" s="231"/>
      <c r="T4118" s="232"/>
      <c r="U4118" s="16"/>
      <c r="V4118" s="16"/>
    </row>
    <row r="4119" spans="4:22">
      <c r="D4119" s="335"/>
      <c r="E4119" s="335"/>
      <c r="F4119" s="339"/>
      <c r="G4119" s="339"/>
      <c r="H4119" s="339"/>
      <c r="I4119" s="339"/>
      <c r="J4119" s="339"/>
      <c r="K4119" s="339"/>
      <c r="L4119" s="339"/>
      <c r="M4119" s="339"/>
      <c r="N4119" s="339"/>
      <c r="O4119" s="339"/>
      <c r="P4119" s="339"/>
      <c r="Q4119" s="339"/>
      <c r="R4119" s="339"/>
      <c r="S4119" s="339"/>
      <c r="T4119" s="340"/>
      <c r="U4119" s="335"/>
      <c r="V4119" s="335"/>
    </row>
    <row r="4120" spans="4:22">
      <c r="D4120" s="335"/>
      <c r="E4120" s="335"/>
      <c r="F4120" s="335"/>
      <c r="G4120" s="512" t="s">
        <v>48</v>
      </c>
      <c r="H4120" s="512"/>
      <c r="I4120" s="512"/>
      <c r="J4120" s="512"/>
      <c r="K4120" s="512"/>
      <c r="L4120" s="512"/>
      <c r="M4120" s="512"/>
      <c r="N4120" s="512"/>
      <c r="O4120" s="512"/>
      <c r="P4120" s="512"/>
      <c r="Q4120" s="512"/>
      <c r="R4120" s="512"/>
      <c r="S4120" s="335"/>
      <c r="T4120" s="335"/>
      <c r="U4120" s="335"/>
      <c r="V4120" s="335"/>
    </row>
    <row r="4121" spans="4:22">
      <c r="D4121" s="335"/>
      <c r="E4121" s="335"/>
      <c r="F4121" s="335"/>
      <c r="G4121" s="512"/>
      <c r="H4121" s="512"/>
      <c r="I4121" s="512"/>
      <c r="J4121" s="512"/>
      <c r="K4121" s="512"/>
      <c r="L4121" s="512"/>
      <c r="M4121" s="512"/>
      <c r="N4121" s="512"/>
      <c r="O4121" s="512"/>
      <c r="P4121" s="512"/>
      <c r="Q4121" s="512"/>
      <c r="R4121" s="512"/>
      <c r="S4121" s="335"/>
      <c r="T4121" s="335"/>
      <c r="U4121" s="335"/>
      <c r="V4121" s="335"/>
    </row>
    <row r="4122" spans="4:22" ht="23.4">
      <c r="D4122" s="338"/>
      <c r="E4122" s="338"/>
      <c r="F4122" s="338"/>
      <c r="G4122" s="343" t="s">
        <v>46</v>
      </c>
      <c r="H4122" s="375" t="s">
        <v>3</v>
      </c>
      <c r="I4122" s="376"/>
      <c r="J4122" s="377" t="s">
        <v>11</v>
      </c>
      <c r="K4122" s="376"/>
      <c r="L4122" s="378" t="s">
        <v>12</v>
      </c>
      <c r="M4122" s="376"/>
      <c r="N4122" s="379" t="s">
        <v>13</v>
      </c>
      <c r="O4122" s="376"/>
      <c r="P4122" s="374" t="s">
        <v>14</v>
      </c>
      <c r="Q4122" s="376"/>
      <c r="R4122" s="380" t="s">
        <v>15</v>
      </c>
      <c r="S4122" s="367"/>
      <c r="T4122" s="16"/>
      <c r="U4122" s="336"/>
      <c r="V4122" s="16"/>
    </row>
    <row r="4123" spans="4:22" ht="21">
      <c r="D4123" s="338"/>
      <c r="E4123" s="338"/>
      <c r="F4123" s="338"/>
      <c r="G4123" s="344">
        <v>0.9</v>
      </c>
      <c r="H4123" s="347">
        <f>$H$4101*G4123</f>
        <v>48.47759340975</v>
      </c>
      <c r="I4123" s="368"/>
      <c r="J4123" s="348">
        <f>$J$4101*G4123</f>
        <v>13.24593984825</v>
      </c>
      <c r="K4123" s="368"/>
      <c r="L4123" s="352">
        <f>$L$4101*G4123</f>
        <v>12.197294946</v>
      </c>
      <c r="M4123" s="368"/>
      <c r="N4123" s="349">
        <f>$N$4101*G4123</f>
        <v>9.9214987792499993</v>
      </c>
      <c r="O4123" s="368"/>
      <c r="P4123" s="350">
        <f>$P$4101*G4123</f>
        <v>162.1208857725</v>
      </c>
      <c r="Q4123" s="368"/>
      <c r="R4123" s="351">
        <f>$R$4101*G4123</f>
        <v>78.862703264999993</v>
      </c>
      <c r="S4123" s="341"/>
      <c r="T4123" s="414">
        <f>H4123*24.63</f>
        <v>1194.0031256821424</v>
      </c>
      <c r="U4123" s="337"/>
      <c r="V4123" s="16"/>
    </row>
    <row r="4124" spans="4:22" ht="21">
      <c r="D4124" s="338"/>
      <c r="E4124" s="338"/>
      <c r="F4124" s="338"/>
      <c r="G4124" s="344">
        <v>0.91</v>
      </c>
      <c r="H4124" s="347">
        <f t="shared" ref="H4124:H4143" si="330">$H$4101*G4124</f>
        <v>49.016233336525005</v>
      </c>
      <c r="I4124" s="368"/>
      <c r="J4124" s="348">
        <f t="shared" ref="J4124:J4143" si="331">$J$4101*G4124</f>
        <v>13.393116957675</v>
      </c>
      <c r="K4124" s="368"/>
      <c r="L4124" s="352">
        <f t="shared" ref="L4124:L4143" si="332">$L$4101*G4124</f>
        <v>12.332820445399999</v>
      </c>
      <c r="M4124" s="368"/>
      <c r="N4124" s="349">
        <f t="shared" ref="N4124:N4143" si="333">$N$4101*G4124</f>
        <v>10.031737654575</v>
      </c>
      <c r="O4124" s="368"/>
      <c r="P4124" s="350">
        <f t="shared" ref="P4124:P4143" si="334">$P$4101*G4124</f>
        <v>163.92222894775</v>
      </c>
      <c r="Q4124" s="368"/>
      <c r="R4124" s="351">
        <f t="shared" ref="R4124:R4143" si="335">$R$4101*G4124</f>
        <v>79.738955523499996</v>
      </c>
      <c r="S4124" s="341"/>
      <c r="T4124" s="16"/>
      <c r="U4124" s="337"/>
      <c r="V4124" s="16"/>
    </row>
    <row r="4125" spans="4:22" ht="21">
      <c r="D4125" s="338"/>
      <c r="E4125" s="338"/>
      <c r="F4125" s="338"/>
      <c r="G4125" s="344">
        <v>0.92</v>
      </c>
      <c r="H4125" s="347">
        <f t="shared" si="330"/>
        <v>49.554873263300003</v>
      </c>
      <c r="I4125" s="368"/>
      <c r="J4125" s="348">
        <f t="shared" si="331"/>
        <v>13.540294067100001</v>
      </c>
      <c r="K4125" s="368"/>
      <c r="L4125" s="352">
        <f t="shared" si="332"/>
        <v>12.468345944799999</v>
      </c>
      <c r="M4125" s="368"/>
      <c r="N4125" s="349">
        <f t="shared" si="333"/>
        <v>10.141976529900001</v>
      </c>
      <c r="O4125" s="368"/>
      <c r="P4125" s="350">
        <f t="shared" si="334"/>
        <v>165.723572123</v>
      </c>
      <c r="Q4125" s="368"/>
      <c r="R4125" s="351">
        <f t="shared" si="335"/>
        <v>80.615207781999999</v>
      </c>
      <c r="S4125" s="341"/>
      <c r="T4125" s="16"/>
      <c r="U4125" s="337"/>
      <c r="V4125" s="16"/>
    </row>
    <row r="4126" spans="4:22" ht="21">
      <c r="D4126" s="338"/>
      <c r="E4126" s="338"/>
      <c r="F4126" s="338"/>
      <c r="G4126" s="344">
        <v>0.93</v>
      </c>
      <c r="H4126" s="347">
        <f t="shared" si="330"/>
        <v>50.093513190075001</v>
      </c>
      <c r="I4126" s="368"/>
      <c r="J4126" s="348">
        <f t="shared" si="331"/>
        <v>13.687471176525001</v>
      </c>
      <c r="K4126" s="368"/>
      <c r="L4126" s="352">
        <f t="shared" si="332"/>
        <v>12.603871444199999</v>
      </c>
      <c r="M4126" s="368"/>
      <c r="N4126" s="349">
        <f t="shared" si="333"/>
        <v>10.252215405225</v>
      </c>
      <c r="O4126" s="368"/>
      <c r="P4126" s="350">
        <f t="shared" si="334"/>
        <v>167.52491529825002</v>
      </c>
      <c r="Q4126" s="368"/>
      <c r="R4126" s="351">
        <f t="shared" si="335"/>
        <v>81.491460040500002</v>
      </c>
      <c r="S4126" s="341"/>
      <c r="T4126" s="16"/>
      <c r="U4126" s="337"/>
      <c r="V4126" s="16"/>
    </row>
    <row r="4127" spans="4:22" ht="21">
      <c r="D4127" s="338"/>
      <c r="E4127" s="338"/>
      <c r="F4127" s="338"/>
      <c r="G4127" s="344">
        <v>0.94</v>
      </c>
      <c r="H4127" s="347">
        <f t="shared" si="330"/>
        <v>50.632153116849999</v>
      </c>
      <c r="I4127" s="368"/>
      <c r="J4127" s="348">
        <f t="shared" si="331"/>
        <v>13.834648285949999</v>
      </c>
      <c r="K4127" s="368"/>
      <c r="L4127" s="352">
        <f t="shared" si="332"/>
        <v>12.739396943599997</v>
      </c>
      <c r="M4127" s="368"/>
      <c r="N4127" s="349">
        <f t="shared" si="333"/>
        <v>10.362454280549999</v>
      </c>
      <c r="O4127" s="368"/>
      <c r="P4127" s="350">
        <f t="shared" si="334"/>
        <v>169.32625847349999</v>
      </c>
      <c r="Q4127" s="368"/>
      <c r="R4127" s="351">
        <f t="shared" si="335"/>
        <v>82.36771229899999</v>
      </c>
      <c r="S4127" s="341"/>
      <c r="T4127" s="16"/>
      <c r="U4127" s="337"/>
      <c r="V4127" s="16"/>
    </row>
    <row r="4128" spans="4:22" ht="21">
      <c r="D4128" s="338"/>
      <c r="E4128" s="338"/>
      <c r="F4128" s="338"/>
      <c r="G4128" s="344">
        <v>0.95</v>
      </c>
      <c r="H4128" s="347">
        <f t="shared" si="330"/>
        <v>51.170793043624997</v>
      </c>
      <c r="I4128" s="368"/>
      <c r="J4128" s="348">
        <f t="shared" si="331"/>
        <v>13.981825395374999</v>
      </c>
      <c r="K4128" s="368"/>
      <c r="L4128" s="352">
        <f t="shared" si="332"/>
        <v>12.874922442999997</v>
      </c>
      <c r="M4128" s="368"/>
      <c r="N4128" s="349">
        <f t="shared" si="333"/>
        <v>10.472693155875</v>
      </c>
      <c r="O4128" s="368"/>
      <c r="P4128" s="350">
        <f t="shared" si="334"/>
        <v>171.12760164874999</v>
      </c>
      <c r="Q4128" s="368"/>
      <c r="R4128" s="351">
        <f t="shared" si="335"/>
        <v>83.243964557499993</v>
      </c>
      <c r="S4128" s="341"/>
      <c r="T4128" s="16"/>
      <c r="U4128" s="337"/>
      <c r="V4128" s="16"/>
    </row>
    <row r="4129" spans="4:22" ht="21">
      <c r="D4129" s="338"/>
      <c r="E4129" s="338"/>
      <c r="F4129" s="338"/>
      <c r="G4129" s="344">
        <v>0.96</v>
      </c>
      <c r="H4129" s="347">
        <f t="shared" si="330"/>
        <v>51.709432970400002</v>
      </c>
      <c r="I4129" s="368"/>
      <c r="J4129" s="348">
        <f t="shared" si="331"/>
        <v>14.129002504799999</v>
      </c>
      <c r="K4129" s="368"/>
      <c r="L4129" s="352">
        <f t="shared" si="332"/>
        <v>13.010447942399999</v>
      </c>
      <c r="M4129" s="368"/>
      <c r="N4129" s="349">
        <f t="shared" si="333"/>
        <v>10.582932031199999</v>
      </c>
      <c r="O4129" s="368"/>
      <c r="P4129" s="350">
        <f t="shared" si="334"/>
        <v>172.92894482399998</v>
      </c>
      <c r="Q4129" s="368"/>
      <c r="R4129" s="351">
        <f t="shared" si="335"/>
        <v>84.120216815999996</v>
      </c>
      <c r="S4129" s="341"/>
      <c r="T4129" s="16"/>
      <c r="U4129" s="337"/>
      <c r="V4129" s="16"/>
    </row>
    <row r="4130" spans="4:22" ht="21">
      <c r="D4130" s="338"/>
      <c r="E4130" s="338"/>
      <c r="F4130" s="338"/>
      <c r="G4130" s="344">
        <v>0.97</v>
      </c>
      <c r="H4130" s="347">
        <f t="shared" si="330"/>
        <v>52.248072897175</v>
      </c>
      <c r="I4130" s="368"/>
      <c r="J4130" s="348">
        <f t="shared" si="331"/>
        <v>14.276179614225001</v>
      </c>
      <c r="K4130" s="368"/>
      <c r="L4130" s="352">
        <f t="shared" si="332"/>
        <v>13.145973441799999</v>
      </c>
      <c r="M4130" s="368"/>
      <c r="N4130" s="349">
        <f t="shared" si="333"/>
        <v>10.693170906524999</v>
      </c>
      <c r="O4130" s="368"/>
      <c r="P4130" s="350">
        <f t="shared" si="334"/>
        <v>174.73028799925001</v>
      </c>
      <c r="Q4130" s="368"/>
      <c r="R4130" s="351">
        <f t="shared" si="335"/>
        <v>84.996469074499984</v>
      </c>
      <c r="S4130" s="341"/>
      <c r="T4130" s="16"/>
      <c r="U4130" s="337"/>
      <c r="V4130" s="16"/>
    </row>
    <row r="4131" spans="4:22" ht="21">
      <c r="D4131" s="338"/>
      <c r="E4131" s="338"/>
      <c r="F4131" s="338"/>
      <c r="G4131" s="344">
        <v>0.98</v>
      </c>
      <c r="H4131" s="347">
        <f t="shared" si="330"/>
        <v>52.786712823949998</v>
      </c>
      <c r="I4131" s="368"/>
      <c r="J4131" s="348">
        <f t="shared" si="331"/>
        <v>14.42335672365</v>
      </c>
      <c r="K4131" s="368"/>
      <c r="L4131" s="352">
        <f t="shared" si="332"/>
        <v>13.281498941199999</v>
      </c>
      <c r="M4131" s="368"/>
      <c r="N4131" s="349">
        <f t="shared" si="333"/>
        <v>10.80340978185</v>
      </c>
      <c r="O4131" s="368"/>
      <c r="P4131" s="350">
        <f t="shared" si="334"/>
        <v>176.53163117450001</v>
      </c>
      <c r="Q4131" s="368"/>
      <c r="R4131" s="351">
        <f t="shared" si="335"/>
        <v>85.872721332999987</v>
      </c>
      <c r="S4131" s="341"/>
      <c r="T4131" s="16"/>
      <c r="U4131" s="337"/>
      <c r="V4131" s="16"/>
    </row>
    <row r="4132" spans="4:22" ht="21">
      <c r="D4132" s="338"/>
      <c r="E4132" s="338"/>
      <c r="F4132" s="338"/>
      <c r="G4132" s="344">
        <v>0.99</v>
      </c>
      <c r="H4132" s="347">
        <f t="shared" si="330"/>
        <v>53.325352750725003</v>
      </c>
      <c r="I4132" s="368"/>
      <c r="J4132" s="348">
        <f t="shared" si="331"/>
        <v>14.570533833075</v>
      </c>
      <c r="K4132" s="368"/>
      <c r="L4132" s="352">
        <f t="shared" si="332"/>
        <v>13.417024440599999</v>
      </c>
      <c r="M4132" s="368"/>
      <c r="N4132" s="349">
        <f t="shared" si="333"/>
        <v>10.913648657174999</v>
      </c>
      <c r="O4132" s="368"/>
      <c r="P4132" s="350">
        <f t="shared" si="334"/>
        <v>178.33297434975</v>
      </c>
      <c r="Q4132" s="368"/>
      <c r="R4132" s="351">
        <f t="shared" si="335"/>
        <v>86.74897359149999</v>
      </c>
      <c r="S4132" s="341"/>
      <c r="T4132" s="16"/>
      <c r="U4132" s="337"/>
      <c r="V4132" s="16"/>
    </row>
    <row r="4133" spans="4:22" ht="28.8">
      <c r="D4133" s="338"/>
      <c r="E4133" s="338"/>
      <c r="F4133" s="338"/>
      <c r="G4133" s="381">
        <v>1</v>
      </c>
      <c r="H4133" s="383">
        <f t="shared" si="330"/>
        <v>53.863992677500001</v>
      </c>
      <c r="I4133" s="382"/>
      <c r="J4133" s="383">
        <f t="shared" si="331"/>
        <v>14.7177109425</v>
      </c>
      <c r="K4133" s="382"/>
      <c r="L4133" s="383">
        <f t="shared" si="332"/>
        <v>13.552549939999999</v>
      </c>
      <c r="M4133" s="382"/>
      <c r="N4133" s="383">
        <f t="shared" si="333"/>
        <v>11.0238875325</v>
      </c>
      <c r="O4133" s="382"/>
      <c r="P4133" s="383">
        <f t="shared" si="334"/>
        <v>180.134317525</v>
      </c>
      <c r="Q4133" s="382"/>
      <c r="R4133" s="383">
        <f t="shared" si="335"/>
        <v>87.625225849999993</v>
      </c>
      <c r="S4133" s="420"/>
      <c r="T4133" s="16"/>
      <c r="U4133" s="337"/>
      <c r="V4133" s="16"/>
    </row>
    <row r="4134" spans="4:22" ht="21">
      <c r="D4134" s="338"/>
      <c r="E4134" s="338"/>
      <c r="F4134" s="338"/>
      <c r="G4134" s="344">
        <v>1.01</v>
      </c>
      <c r="H4134" s="347">
        <f t="shared" si="330"/>
        <v>54.402632604274999</v>
      </c>
      <c r="I4134" s="368"/>
      <c r="J4134" s="348">
        <f t="shared" si="331"/>
        <v>14.864888051925</v>
      </c>
      <c r="K4134" s="368"/>
      <c r="L4134" s="352">
        <f t="shared" si="332"/>
        <v>13.688075439399999</v>
      </c>
      <c r="M4134" s="368"/>
      <c r="N4134" s="349">
        <f t="shared" si="333"/>
        <v>11.134126407825001</v>
      </c>
      <c r="O4134" s="368"/>
      <c r="P4134" s="350">
        <f t="shared" si="334"/>
        <v>181.93566070025</v>
      </c>
      <c r="Q4134" s="368"/>
      <c r="R4134" s="351">
        <f t="shared" si="335"/>
        <v>88.501478108499995</v>
      </c>
      <c r="S4134" s="341"/>
      <c r="T4134" s="16"/>
      <c r="U4134" s="337"/>
      <c r="V4134" s="16"/>
    </row>
    <row r="4135" spans="4:22" ht="21">
      <c r="D4135" s="338"/>
      <c r="E4135" s="338"/>
      <c r="F4135" s="338"/>
      <c r="G4135" s="344">
        <v>1.02</v>
      </c>
      <c r="H4135" s="347">
        <f t="shared" si="330"/>
        <v>54.941272531050004</v>
      </c>
      <c r="I4135" s="368"/>
      <c r="J4135" s="348">
        <f t="shared" si="331"/>
        <v>15.01206516135</v>
      </c>
      <c r="K4135" s="368"/>
      <c r="L4135" s="352">
        <f t="shared" si="332"/>
        <v>13.823600938799999</v>
      </c>
      <c r="M4135" s="368"/>
      <c r="N4135" s="349">
        <f t="shared" si="333"/>
        <v>11.24436528315</v>
      </c>
      <c r="O4135" s="368"/>
      <c r="P4135" s="350">
        <f t="shared" si="334"/>
        <v>183.73700387549999</v>
      </c>
      <c r="Q4135" s="368"/>
      <c r="R4135" s="351">
        <f t="shared" si="335"/>
        <v>89.377730366999998</v>
      </c>
      <c r="S4135" s="341"/>
      <c r="T4135" s="16"/>
      <c r="U4135" s="337"/>
      <c r="V4135" s="16"/>
    </row>
    <row r="4136" spans="4:22" ht="21">
      <c r="D4136" s="338"/>
      <c r="E4136" s="338"/>
      <c r="F4136" s="338"/>
      <c r="G4136" s="344">
        <v>1.03</v>
      </c>
      <c r="H4136" s="347">
        <f t="shared" si="330"/>
        <v>55.479912457825002</v>
      </c>
      <c r="I4136" s="368"/>
      <c r="J4136" s="348">
        <f t="shared" si="331"/>
        <v>15.159242270775</v>
      </c>
      <c r="K4136" s="368"/>
      <c r="L4136" s="352">
        <f t="shared" si="332"/>
        <v>13.959126438199998</v>
      </c>
      <c r="M4136" s="368"/>
      <c r="N4136" s="349">
        <f t="shared" si="333"/>
        <v>11.354604158475</v>
      </c>
      <c r="O4136" s="368"/>
      <c r="P4136" s="350">
        <f t="shared" si="334"/>
        <v>185.53834705074999</v>
      </c>
      <c r="Q4136" s="368"/>
      <c r="R4136" s="351">
        <f t="shared" si="335"/>
        <v>90.253982625500001</v>
      </c>
      <c r="S4136" s="341"/>
      <c r="T4136" s="16"/>
      <c r="U4136" s="337"/>
      <c r="V4136" s="16"/>
    </row>
    <row r="4137" spans="4:22" ht="21">
      <c r="D4137" s="338"/>
      <c r="E4137" s="338"/>
      <c r="F4137" s="338"/>
      <c r="G4137" s="344">
        <v>1.04</v>
      </c>
      <c r="H4137" s="347">
        <f t="shared" si="330"/>
        <v>56.0185523846</v>
      </c>
      <c r="I4137" s="368"/>
      <c r="J4137" s="348">
        <f t="shared" si="331"/>
        <v>15.306419380200001</v>
      </c>
      <c r="K4137" s="368"/>
      <c r="L4137" s="352">
        <f t="shared" si="332"/>
        <v>14.094651937599998</v>
      </c>
      <c r="M4137" s="368"/>
      <c r="N4137" s="349">
        <f t="shared" si="333"/>
        <v>11.464843033800001</v>
      </c>
      <c r="O4137" s="368"/>
      <c r="P4137" s="350">
        <f t="shared" si="334"/>
        <v>187.33969022600002</v>
      </c>
      <c r="Q4137" s="368"/>
      <c r="R4137" s="351">
        <f t="shared" si="335"/>
        <v>91.130234883999989</v>
      </c>
      <c r="S4137" s="341"/>
      <c r="T4137" s="16"/>
      <c r="U4137" s="337"/>
      <c r="V4137" s="16"/>
    </row>
    <row r="4138" spans="4:22" ht="21">
      <c r="D4138" s="338"/>
      <c r="E4138" s="338"/>
      <c r="F4138" s="338"/>
      <c r="G4138" s="344">
        <v>1.05</v>
      </c>
      <c r="H4138" s="347">
        <f t="shared" si="330"/>
        <v>56.557192311375005</v>
      </c>
      <c r="I4138" s="368"/>
      <c r="J4138" s="348">
        <f t="shared" si="331"/>
        <v>15.453596489625001</v>
      </c>
      <c r="K4138" s="368"/>
      <c r="L4138" s="352">
        <f t="shared" si="332"/>
        <v>14.230177437</v>
      </c>
      <c r="M4138" s="368"/>
      <c r="N4138" s="349">
        <f t="shared" si="333"/>
        <v>11.575081909125</v>
      </c>
      <c r="O4138" s="368"/>
      <c r="P4138" s="350">
        <f t="shared" si="334"/>
        <v>189.14103340125001</v>
      </c>
      <c r="Q4138" s="368"/>
      <c r="R4138" s="351">
        <f t="shared" si="335"/>
        <v>92.006487142499992</v>
      </c>
      <c r="S4138" s="341"/>
      <c r="T4138" s="16"/>
      <c r="U4138" s="337"/>
      <c r="V4138" s="16"/>
    </row>
    <row r="4139" spans="4:22" ht="21">
      <c r="D4139" s="338"/>
      <c r="E4139" s="338"/>
      <c r="F4139" s="338"/>
      <c r="G4139" s="344">
        <v>1.06</v>
      </c>
      <c r="H4139" s="347">
        <f t="shared" si="330"/>
        <v>57.095832238150003</v>
      </c>
      <c r="I4139" s="368"/>
      <c r="J4139" s="348">
        <f t="shared" si="331"/>
        <v>15.600773599050001</v>
      </c>
      <c r="K4139" s="368"/>
      <c r="L4139" s="352">
        <f t="shared" si="332"/>
        <v>14.3657029364</v>
      </c>
      <c r="M4139" s="368"/>
      <c r="N4139" s="349">
        <f t="shared" si="333"/>
        <v>11.685320784450001</v>
      </c>
      <c r="O4139" s="368"/>
      <c r="P4139" s="350">
        <f t="shared" si="334"/>
        <v>190.94237657650001</v>
      </c>
      <c r="Q4139" s="368"/>
      <c r="R4139" s="351">
        <f t="shared" si="335"/>
        <v>92.882739400999995</v>
      </c>
      <c r="S4139" s="341"/>
      <c r="T4139" s="16"/>
      <c r="U4139" s="337"/>
      <c r="V4139" s="16"/>
    </row>
    <row r="4140" spans="4:22" ht="21">
      <c r="D4140" s="338"/>
      <c r="E4140" s="338"/>
      <c r="F4140" s="338"/>
      <c r="G4140" s="344">
        <v>1.07</v>
      </c>
      <c r="H4140" s="347">
        <f t="shared" si="330"/>
        <v>57.634472164925008</v>
      </c>
      <c r="I4140" s="368"/>
      <c r="J4140" s="348">
        <f t="shared" si="331"/>
        <v>15.747950708475001</v>
      </c>
      <c r="K4140" s="368"/>
      <c r="L4140" s="352">
        <f t="shared" si="332"/>
        <v>14.5012284358</v>
      </c>
      <c r="M4140" s="368"/>
      <c r="N4140" s="349">
        <f t="shared" si="333"/>
        <v>11.795559659775</v>
      </c>
      <c r="O4140" s="368"/>
      <c r="P4140" s="350">
        <f t="shared" si="334"/>
        <v>192.74371975175001</v>
      </c>
      <c r="Q4140" s="368"/>
      <c r="R4140" s="351">
        <f t="shared" si="335"/>
        <v>93.758991659499998</v>
      </c>
      <c r="S4140" s="341"/>
      <c r="T4140" s="16"/>
      <c r="U4140" s="337"/>
      <c r="V4140" s="16"/>
    </row>
    <row r="4141" spans="4:22" ht="21">
      <c r="D4141" s="338"/>
      <c r="E4141" s="338"/>
      <c r="F4141" s="338"/>
      <c r="G4141" s="344">
        <v>1.08</v>
      </c>
      <c r="H4141" s="347">
        <f t="shared" si="330"/>
        <v>58.173112091700006</v>
      </c>
      <c r="I4141" s="368"/>
      <c r="J4141" s="348">
        <f t="shared" si="331"/>
        <v>15.895127817900001</v>
      </c>
      <c r="K4141" s="368"/>
      <c r="L4141" s="352">
        <f t="shared" si="332"/>
        <v>14.6367539352</v>
      </c>
      <c r="M4141" s="368"/>
      <c r="N4141" s="349">
        <f t="shared" si="333"/>
        <v>11.905798535100001</v>
      </c>
      <c r="O4141" s="368"/>
      <c r="P4141" s="350">
        <f t="shared" si="334"/>
        <v>194.545062927</v>
      </c>
      <c r="Q4141" s="368"/>
      <c r="R4141" s="351">
        <f t="shared" si="335"/>
        <v>94.635243918</v>
      </c>
      <c r="S4141" s="341"/>
      <c r="T4141" s="16"/>
      <c r="U4141" s="337"/>
      <c r="V4141" s="16"/>
    </row>
    <row r="4142" spans="4:22" ht="21">
      <c r="D4142" s="338"/>
      <c r="E4142" s="338"/>
      <c r="F4142" s="338"/>
      <c r="G4142" s="344">
        <v>1.0900000000000001</v>
      </c>
      <c r="H4142" s="347">
        <f t="shared" si="330"/>
        <v>58.711752018475003</v>
      </c>
      <c r="I4142" s="368"/>
      <c r="J4142" s="348">
        <f t="shared" si="331"/>
        <v>16.042304927325002</v>
      </c>
      <c r="K4142" s="368"/>
      <c r="L4142" s="352">
        <f t="shared" si="332"/>
        <v>14.7722794346</v>
      </c>
      <c r="M4142" s="368"/>
      <c r="N4142" s="349">
        <f t="shared" si="333"/>
        <v>12.016037410425001</v>
      </c>
      <c r="O4142" s="368"/>
      <c r="P4142" s="350">
        <f t="shared" si="334"/>
        <v>196.34640610225</v>
      </c>
      <c r="Q4142" s="368"/>
      <c r="R4142" s="351">
        <f t="shared" si="335"/>
        <v>95.511496176500003</v>
      </c>
      <c r="S4142" s="341"/>
      <c r="T4142" s="16"/>
      <c r="U4142" s="337"/>
      <c r="V4142" s="16"/>
    </row>
    <row r="4143" spans="4:22" ht="21">
      <c r="D4143" s="338"/>
      <c r="E4143" s="338"/>
      <c r="F4143" s="338"/>
      <c r="G4143" s="344">
        <v>1.1000000000000001</v>
      </c>
      <c r="H4143" s="347">
        <f t="shared" si="330"/>
        <v>59.250391945250009</v>
      </c>
      <c r="I4143" s="368"/>
      <c r="J4143" s="348">
        <f t="shared" si="331"/>
        <v>16.18948203675</v>
      </c>
      <c r="K4143" s="368"/>
      <c r="L4143" s="352">
        <f t="shared" si="332"/>
        <v>14.907804934</v>
      </c>
      <c r="M4143" s="368"/>
      <c r="N4143" s="349">
        <f t="shared" si="333"/>
        <v>12.12627628575</v>
      </c>
      <c r="O4143" s="368"/>
      <c r="P4143" s="350">
        <f t="shared" si="334"/>
        <v>198.14774927750003</v>
      </c>
      <c r="Q4143" s="368"/>
      <c r="R4143" s="351">
        <f t="shared" si="335"/>
        <v>96.387748435000006</v>
      </c>
      <c r="S4143" s="341"/>
      <c r="T4143" s="16"/>
      <c r="U4143" s="337"/>
      <c r="V4143" s="16"/>
    </row>
    <row r="4144" spans="4:22">
      <c r="D4144" s="338"/>
      <c r="E4144" s="338"/>
      <c r="F4144" s="338"/>
      <c r="G4144" s="16"/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</row>
    <row r="4145" spans="4:22">
      <c r="D4145" s="338"/>
      <c r="E4145" s="338"/>
      <c r="F4145" s="338"/>
      <c r="G4145" s="16"/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</row>
    <row r="4146" spans="4:22">
      <c r="D4146" s="338"/>
      <c r="E4146" s="338"/>
      <c r="F4146" s="338"/>
      <c r="G4146" s="16"/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</row>
    <row r="4149" spans="4:22" ht="15" thickBot="1">
      <c r="D4149" s="16"/>
      <c r="E4149" s="16"/>
      <c r="F4149" s="16"/>
      <c r="G4149" s="16"/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6"/>
      <c r="S4149" s="16"/>
      <c r="T4149" s="229"/>
      <c r="U4149" s="16"/>
      <c r="V4149" s="16"/>
    </row>
    <row r="4150" spans="4:22">
      <c r="D4150" s="16"/>
      <c r="E4150" s="84"/>
      <c r="F4150" s="85"/>
      <c r="G4150" s="197"/>
      <c r="H4150" s="85"/>
      <c r="I4150" s="197"/>
      <c r="J4150" s="85"/>
      <c r="K4150" s="197"/>
      <c r="L4150" s="85"/>
      <c r="M4150" s="197"/>
      <c r="N4150" s="85"/>
      <c r="O4150" s="197"/>
      <c r="P4150" s="85"/>
      <c r="Q4150" s="197"/>
      <c r="R4150" s="85"/>
      <c r="S4150" s="85"/>
      <c r="T4150" s="85"/>
      <c r="U4150" s="106"/>
      <c r="V4150" s="16"/>
    </row>
    <row r="4151" spans="4:22" ht="15" thickBot="1">
      <c r="D4151" s="16"/>
      <c r="E4151" s="86"/>
      <c r="F4151" s="1"/>
      <c r="H4151" s="1"/>
      <c r="J4151" s="1"/>
      <c r="L4151" s="1"/>
      <c r="N4151" s="1"/>
      <c r="P4151" s="1"/>
      <c r="R4151" s="1"/>
      <c r="T4151" s="1"/>
      <c r="U4151" s="107"/>
      <c r="V4151" s="16"/>
    </row>
    <row r="4152" spans="4:22" ht="35.4" thickBot="1">
      <c r="D4152" s="16"/>
      <c r="E4152" s="86"/>
      <c r="F4152" s="1"/>
      <c r="H4152" s="393" t="s">
        <v>73</v>
      </c>
      <c r="I4152" s="394"/>
      <c r="J4152" s="394"/>
      <c r="K4152" s="394"/>
      <c r="L4152" s="394"/>
      <c r="M4152" s="394"/>
      <c r="N4152" s="394"/>
      <c r="O4152" s="394"/>
      <c r="P4152" s="394"/>
      <c r="Q4152" s="394"/>
      <c r="R4152" s="394"/>
      <c r="S4152" s="394"/>
      <c r="T4152" s="395"/>
      <c r="U4152" s="107"/>
      <c r="V4152" s="16"/>
    </row>
    <row r="4153" spans="4:22">
      <c r="D4153" s="16"/>
      <c r="E4153" s="86"/>
      <c r="F4153" s="1"/>
      <c r="H4153" s="1"/>
      <c r="J4153" s="1"/>
      <c r="L4153" s="1"/>
      <c r="N4153" s="1"/>
      <c r="P4153" s="1"/>
      <c r="R4153" s="1"/>
      <c r="T4153" s="1"/>
      <c r="U4153" s="107"/>
      <c r="V4153" s="16"/>
    </row>
    <row r="4154" spans="4:22">
      <c r="D4154" s="16"/>
      <c r="E4154" s="86"/>
      <c r="F4154" s="253" t="s">
        <v>10</v>
      </c>
      <c r="G4154" s="194"/>
      <c r="H4154" s="421" t="s">
        <v>3</v>
      </c>
      <c r="I4154" s="179"/>
      <c r="J4154" s="422" t="s">
        <v>11</v>
      </c>
      <c r="K4154" s="179"/>
      <c r="L4154" s="423" t="s">
        <v>12</v>
      </c>
      <c r="M4154" s="179"/>
      <c r="N4154" s="424" t="s">
        <v>13</v>
      </c>
      <c r="O4154" s="179"/>
      <c r="P4154" s="425" t="s">
        <v>14</v>
      </c>
      <c r="Q4154" s="179"/>
      <c r="R4154" s="426" t="s">
        <v>15</v>
      </c>
      <c r="S4154" s="29"/>
      <c r="T4154" s="427" t="s">
        <v>16</v>
      </c>
      <c r="U4154" s="107"/>
      <c r="V4154" s="16"/>
    </row>
    <row r="4155" spans="4:22">
      <c r="D4155" s="16"/>
      <c r="E4155" s="86"/>
      <c r="F4155" s="252">
        <v>45796</v>
      </c>
      <c r="G4155" s="244"/>
      <c r="H4155" s="437">
        <v>9545</v>
      </c>
      <c r="I4155" s="437"/>
      <c r="J4155" s="437">
        <v>2658.5</v>
      </c>
      <c r="K4155" s="437"/>
      <c r="L4155" s="437">
        <v>2450.5</v>
      </c>
      <c r="M4155" s="437"/>
      <c r="N4155" s="437">
        <v>1970.5</v>
      </c>
      <c r="O4155" s="437"/>
      <c r="P4155" s="437">
        <v>32950</v>
      </c>
      <c r="Q4155" s="437"/>
      <c r="R4155" s="437">
        <v>15310</v>
      </c>
      <c r="S4155" s="438"/>
      <c r="T4155" s="442">
        <v>5.6924999999999999</v>
      </c>
      <c r="U4155" s="107"/>
      <c r="V4155" s="16"/>
    </row>
    <row r="4156" spans="4:22">
      <c r="D4156" s="16"/>
      <c r="E4156" s="86"/>
      <c r="F4156" s="250">
        <f>F4155+1</f>
        <v>45797</v>
      </c>
      <c r="G4156" s="244"/>
      <c r="H4156" s="437">
        <v>9530</v>
      </c>
      <c r="I4156" s="437"/>
      <c r="J4156" s="437">
        <v>2666</v>
      </c>
      <c r="K4156" s="437"/>
      <c r="L4156" s="437">
        <v>2458.5</v>
      </c>
      <c r="M4156" s="437"/>
      <c r="N4156" s="437">
        <v>1957</v>
      </c>
      <c r="O4156" s="437"/>
      <c r="P4156" s="437">
        <v>32885</v>
      </c>
      <c r="Q4156" s="437"/>
      <c r="R4156" s="437">
        <v>15350</v>
      </c>
      <c r="S4156" s="438"/>
      <c r="T4156" s="442">
        <v>5.6590999999999996</v>
      </c>
      <c r="U4156" s="107"/>
      <c r="V4156" s="16"/>
    </row>
    <row r="4157" spans="4:22">
      <c r="D4157" s="16"/>
      <c r="E4157" s="86"/>
      <c r="F4157" s="250">
        <f>F4156+1</f>
        <v>45798</v>
      </c>
      <c r="G4157" s="244"/>
      <c r="H4157" s="437">
        <v>9532.5</v>
      </c>
      <c r="I4157" s="437"/>
      <c r="J4157" s="437">
        <v>2680.5</v>
      </c>
      <c r="K4157" s="437"/>
      <c r="L4157" s="437">
        <v>2460.5</v>
      </c>
      <c r="M4157" s="437"/>
      <c r="N4157" s="437">
        <v>1944.5</v>
      </c>
      <c r="O4157" s="437"/>
      <c r="P4157" s="437">
        <v>33025</v>
      </c>
      <c r="Q4157" s="437"/>
      <c r="R4157" s="437">
        <v>15330</v>
      </c>
      <c r="S4157" s="437"/>
      <c r="T4157" s="442">
        <v>5.6619999999999999</v>
      </c>
      <c r="U4157" s="107"/>
      <c r="V4157" s="16"/>
    </row>
    <row r="4158" spans="4:22">
      <c r="D4158" s="16"/>
      <c r="E4158" s="86"/>
      <c r="F4158" s="250">
        <f>F4157+1</f>
        <v>45799</v>
      </c>
      <c r="G4158" s="195"/>
      <c r="H4158" s="437">
        <v>9493</v>
      </c>
      <c r="I4158" s="437"/>
      <c r="J4158" s="437">
        <v>2662</v>
      </c>
      <c r="K4158" s="437"/>
      <c r="L4158" s="437">
        <v>2445.5</v>
      </c>
      <c r="M4158" s="437"/>
      <c r="N4158" s="437">
        <v>1928.5</v>
      </c>
      <c r="O4158" s="437"/>
      <c r="P4158" s="437">
        <v>32400</v>
      </c>
      <c r="Q4158" s="437"/>
      <c r="R4158" s="437">
        <v>15250</v>
      </c>
      <c r="S4158" s="437"/>
      <c r="T4158" s="442">
        <v>5.6570999999999998</v>
      </c>
      <c r="U4158" s="107"/>
      <c r="V4158" s="16"/>
    </row>
    <row r="4159" spans="4:22">
      <c r="D4159" s="16"/>
      <c r="E4159" s="86"/>
      <c r="F4159" s="251">
        <f>F4158+1</f>
        <v>45800</v>
      </c>
      <c r="G4159" s="195"/>
      <c r="H4159" s="437">
        <v>9595</v>
      </c>
      <c r="I4159" s="437"/>
      <c r="J4159" s="437">
        <v>2651</v>
      </c>
      <c r="K4159" s="437"/>
      <c r="L4159" s="437">
        <v>2437</v>
      </c>
      <c r="M4159" s="437"/>
      <c r="N4159" s="437">
        <v>1958</v>
      </c>
      <c r="O4159" s="437"/>
      <c r="P4159" s="437">
        <v>32695</v>
      </c>
      <c r="Q4159" s="437"/>
      <c r="R4159" s="437">
        <v>15205</v>
      </c>
      <c r="S4159" s="438"/>
      <c r="T4159" s="442">
        <v>5.6390000000000002</v>
      </c>
      <c r="U4159" s="107"/>
      <c r="V4159" s="16"/>
    </row>
    <row r="4160" spans="4:22">
      <c r="D4160" s="16"/>
      <c r="E4160" s="86"/>
      <c r="F4160" s="1"/>
      <c r="H4160" s="439"/>
      <c r="I4160" s="439"/>
      <c r="J4160" s="439"/>
      <c r="K4160" s="439"/>
      <c r="L4160" s="439"/>
      <c r="M4160" s="439"/>
      <c r="N4160" s="439"/>
      <c r="O4160" s="439"/>
      <c r="P4160" s="439"/>
      <c r="Q4160" s="439"/>
      <c r="R4160" s="439"/>
      <c r="S4160" s="440"/>
      <c r="T4160" s="443"/>
      <c r="U4160" s="107"/>
      <c r="V4160" s="16"/>
    </row>
    <row r="4161" spans="4:22">
      <c r="D4161" s="16"/>
      <c r="E4161" s="86"/>
      <c r="F4161" s="236" t="s">
        <v>17</v>
      </c>
      <c r="G4161" s="263"/>
      <c r="H4161" s="428">
        <f>AVERAGE(H4155:H4159)</f>
        <v>9539.1</v>
      </c>
      <c r="I4161" s="332"/>
      <c r="J4161" s="428">
        <f>AVERAGE(J4155:J4159)</f>
        <v>2663.6</v>
      </c>
      <c r="K4161" s="332"/>
      <c r="L4161" s="428">
        <f>AVERAGE(L4155:L4159)</f>
        <v>2450.4</v>
      </c>
      <c r="M4161" s="332"/>
      <c r="N4161" s="428">
        <f>AVERAGE(N4155:N4159)</f>
        <v>1951.7</v>
      </c>
      <c r="O4161" s="332"/>
      <c r="P4161" s="428">
        <f>AVERAGE(P4155:P4159)</f>
        <v>32791</v>
      </c>
      <c r="Q4161" s="332"/>
      <c r="R4161" s="428">
        <f>AVERAGE(R4155:R4159)</f>
        <v>15289</v>
      </c>
      <c r="S4161" s="333"/>
      <c r="T4161" s="429">
        <f>AVERAGE(T4155:T4159)</f>
        <v>5.6619399999999995</v>
      </c>
      <c r="U4161" s="107"/>
      <c r="V4161" s="16"/>
    </row>
    <row r="4162" spans="4:22">
      <c r="D4162" s="16"/>
      <c r="E4162" s="86"/>
      <c r="F4162" s="21"/>
      <c r="G4162" s="194"/>
      <c r="H4162" s="354"/>
      <c r="I4162" s="214"/>
      <c r="J4162" s="354"/>
      <c r="K4162" s="214"/>
      <c r="L4162" s="354"/>
      <c r="M4162" s="214"/>
      <c r="N4162" s="354"/>
      <c r="O4162" s="214"/>
      <c r="P4162" s="354"/>
      <c r="Q4162" s="214"/>
      <c r="R4162" s="354"/>
      <c r="S4162" s="269"/>
      <c r="T4162" s="355"/>
      <c r="U4162" s="107"/>
      <c r="V4162" s="16"/>
    </row>
    <row r="4163" spans="4:22" ht="15.6">
      <c r="D4163" s="16"/>
      <c r="E4163" s="86"/>
      <c r="F4163" s="237" t="s">
        <v>18</v>
      </c>
      <c r="G4163" s="202"/>
      <c r="H4163" s="413">
        <f>H4161*T4161*0.001</f>
        <v>54.009811853999999</v>
      </c>
      <c r="I4163" s="216"/>
      <c r="J4163" s="235">
        <f>J4161*T4161*0.001</f>
        <v>15.081143383999999</v>
      </c>
      <c r="K4163" s="216"/>
      <c r="L4163" s="235">
        <f>L4161*T4161*0.001</f>
        <v>13.874017775999999</v>
      </c>
      <c r="M4163" s="216"/>
      <c r="N4163" s="235">
        <f>N4161*T4161*0.001</f>
        <v>11.050408297999999</v>
      </c>
      <c r="O4163" s="216"/>
      <c r="P4163" s="235">
        <f>P4161*T4161*0.001</f>
        <v>185.66067453999997</v>
      </c>
      <c r="Q4163" s="216"/>
      <c r="R4163" s="235">
        <f>R4161*T4161*0.001</f>
        <v>86.565400659999995</v>
      </c>
      <c r="S4163" s="269"/>
      <c r="T4163" s="363"/>
      <c r="U4163" s="107"/>
      <c r="V4163" s="16"/>
    </row>
    <row r="4164" spans="4:22">
      <c r="D4164" s="16"/>
      <c r="E4164" s="86"/>
      <c r="F4164" s="21"/>
      <c r="G4164" s="312"/>
      <c r="H4164" s="355"/>
      <c r="I4164" s="264"/>
      <c r="J4164" s="355"/>
      <c r="K4164" s="264"/>
      <c r="L4164" s="355"/>
      <c r="M4164" s="264"/>
      <c r="N4164" s="355"/>
      <c r="O4164" s="264"/>
      <c r="P4164" s="355"/>
      <c r="Q4164" s="264"/>
      <c r="R4164" s="355"/>
      <c r="S4164" s="269"/>
      <c r="T4164" s="364"/>
      <c r="U4164" s="107"/>
      <c r="V4164" s="16"/>
    </row>
    <row r="4165" spans="4:22">
      <c r="D4165" s="16"/>
      <c r="E4165" s="86"/>
      <c r="F4165" s="256" t="s">
        <v>19</v>
      </c>
      <c r="G4165" s="311"/>
      <c r="H4165" s="257">
        <f>H4099</f>
        <v>53.973561739999994</v>
      </c>
      <c r="I4165" s="265"/>
      <c r="J4165" s="257">
        <f>J4099</f>
        <v>15.155351973999998</v>
      </c>
      <c r="K4165" s="265"/>
      <c r="L4165" s="257">
        <f>L4099</f>
        <v>14.013722869999999</v>
      </c>
      <c r="M4165" s="265"/>
      <c r="N4165" s="257">
        <f>N4099</f>
        <v>11.226207537999999</v>
      </c>
      <c r="O4165" s="265"/>
      <c r="P4165" s="257">
        <f>P4099</f>
        <v>185.04657121999998</v>
      </c>
      <c r="Q4165" s="265"/>
      <c r="R4165" s="257">
        <f>R4099</f>
        <v>87.534298739999983</v>
      </c>
      <c r="S4165" s="361">
        <f>U4126</f>
        <v>0</v>
      </c>
      <c r="T4165" s="258">
        <f>T4097</f>
        <v>5.6404599999999991</v>
      </c>
      <c r="U4165" s="107"/>
      <c r="V4165" s="16"/>
    </row>
    <row r="4166" spans="4:22" ht="15" thickBot="1">
      <c r="D4166" s="16"/>
      <c r="E4166" s="86"/>
      <c r="F4166" s="21"/>
      <c r="G4166" s="194"/>
      <c r="H4166" s="355"/>
      <c r="I4166" s="264"/>
      <c r="J4166" s="355"/>
      <c r="K4166" s="264"/>
      <c r="L4166" s="355"/>
      <c r="M4166" s="264"/>
      <c r="N4166" s="355"/>
      <c r="O4166" s="264"/>
      <c r="P4166" s="355"/>
      <c r="Q4166" s="264"/>
      <c r="R4166" s="355"/>
      <c r="S4166" s="270"/>
      <c r="T4166" s="355"/>
      <c r="U4166" s="107"/>
      <c r="V4166" s="16"/>
    </row>
    <row r="4167" spans="4:22" ht="15" thickBot="1">
      <c r="D4167" s="16"/>
      <c r="E4167" s="86"/>
      <c r="F4167" s="259" t="s">
        <v>44</v>
      </c>
      <c r="G4167" s="194"/>
      <c r="H4167" s="356">
        <f>(H4099-H4101)/H4101</f>
        <v>2.034180109076137E-3</v>
      </c>
      <c r="I4167" s="321"/>
      <c r="J4167" s="356">
        <f>(J4099-J4101)/J4101</f>
        <v>2.9735672429618946E-2</v>
      </c>
      <c r="K4167" s="321"/>
      <c r="L4167" s="356">
        <f>(L4099-L4101)/L4101</f>
        <v>3.4028498846468747E-2</v>
      </c>
      <c r="M4167" s="321"/>
      <c r="N4167" s="356">
        <f>(N4099-N4101)/N4101</f>
        <v>1.8352872786803257E-2</v>
      </c>
      <c r="O4167" s="321"/>
      <c r="P4167" s="356">
        <f>(P4099-P4101)/P4101</f>
        <v>2.7269949238396658E-2</v>
      </c>
      <c r="Q4167" s="321"/>
      <c r="R4167" s="356">
        <f>(R4099-R4101)/R4101</f>
        <v>-1.0376818903230223E-3</v>
      </c>
      <c r="S4167" s="322"/>
      <c r="T4167" s="356">
        <f>(T4097-T4101)/T4101</f>
        <v>-8.2149676992816379E-3</v>
      </c>
      <c r="U4167" s="107"/>
      <c r="V4167" s="16"/>
    </row>
    <row r="4168" spans="4:22" ht="15" thickBot="1">
      <c r="D4168" s="16"/>
      <c r="E4168" s="86"/>
      <c r="F4168" s="29"/>
      <c r="G4168" s="179"/>
      <c r="H4168" s="357"/>
      <c r="I4168" s="217"/>
      <c r="J4168" s="357"/>
      <c r="K4168" s="217"/>
      <c r="L4168" s="357"/>
      <c r="M4168" s="217"/>
      <c r="N4168" s="357"/>
      <c r="O4168" s="217"/>
      <c r="P4168" s="357"/>
      <c r="Q4168" s="217"/>
      <c r="R4168" s="357"/>
      <c r="S4168" s="271"/>
      <c r="T4168" s="357"/>
      <c r="U4168" s="107"/>
      <c r="V4168" s="16"/>
    </row>
    <row r="4169" spans="4:22" ht="15" thickBot="1">
      <c r="D4169" s="16"/>
      <c r="E4169" s="86"/>
      <c r="F4169" s="176" t="s">
        <v>26</v>
      </c>
      <c r="G4169" s="179"/>
      <c r="H4169" s="358">
        <f>(H4163-H4165)/H4165</f>
        <v>6.7162723436018485E-4</v>
      </c>
      <c r="I4169" s="188"/>
      <c r="J4169" s="358">
        <f>(J4163-J4165)/J4165</f>
        <v>-4.8965269910794078E-3</v>
      </c>
      <c r="K4169" s="188"/>
      <c r="L4169" s="358">
        <f>(L4163-L4165)/L4165</f>
        <v>-9.9691634618431692E-3</v>
      </c>
      <c r="M4169" s="188"/>
      <c r="N4169" s="358">
        <f>(N4163-N4165)/N4165</f>
        <v>-1.5659717621015881E-2</v>
      </c>
      <c r="O4169" s="188"/>
      <c r="P4169" s="358">
        <f>(P4163-P4165)/P4165</f>
        <v>3.3186419826709296E-3</v>
      </c>
      <c r="Q4169" s="188"/>
      <c r="R4169" s="358">
        <f>(R4163-R4165)/R4165</f>
        <v>-1.1068782111088497E-2</v>
      </c>
      <c r="S4169" s="272"/>
      <c r="T4169" s="358">
        <f>(T4161-T4165)/T4165</f>
        <v>3.8082000404223043E-3</v>
      </c>
      <c r="U4169" s="107"/>
      <c r="V4169" s="16"/>
    </row>
    <row r="4170" spans="4:22" ht="15" thickBot="1">
      <c r="D4170" s="16"/>
      <c r="E4170" s="86"/>
      <c r="F4170" s="1"/>
      <c r="H4170" s="359"/>
      <c r="I4170" s="215"/>
      <c r="J4170" s="359"/>
      <c r="K4170" s="215"/>
      <c r="L4170" s="359"/>
      <c r="M4170" s="215"/>
      <c r="N4170" s="359"/>
      <c r="O4170" s="215"/>
      <c r="P4170" s="359"/>
      <c r="Q4170" s="215"/>
      <c r="R4170" s="359"/>
      <c r="S4170" s="271"/>
      <c r="T4170" s="359"/>
      <c r="U4170" s="107"/>
      <c r="V4170" s="16"/>
    </row>
    <row r="4171" spans="4:22" ht="21.6" thickBot="1">
      <c r="D4171" s="230"/>
      <c r="E4171" s="183"/>
      <c r="F4171" s="184" t="s">
        <v>40</v>
      </c>
      <c r="G4171" s="182"/>
      <c r="H4171" s="360">
        <f>H4163-H4165</f>
        <v>3.6250114000004885E-2</v>
      </c>
      <c r="I4171" s="306"/>
      <c r="J4171" s="360">
        <f>J4163-J4165</f>
        <v>-7.4208589999999575E-2</v>
      </c>
      <c r="K4171" s="306"/>
      <c r="L4171" s="360">
        <f>L4163-L4165</f>
        <v>-0.13970509399999997</v>
      </c>
      <c r="M4171" s="306"/>
      <c r="N4171" s="360">
        <f>N4163-N4165</f>
        <v>-0.17579923999999991</v>
      </c>
      <c r="O4171" s="306"/>
      <c r="P4171" s="360">
        <f>P4163-P4165</f>
        <v>0.61410331999999812</v>
      </c>
      <c r="Q4171" s="306"/>
      <c r="R4171" s="360">
        <f>R4163-R4165</f>
        <v>-0.96889807999998823</v>
      </c>
      <c r="S4171" s="307"/>
      <c r="T4171" s="360">
        <f>T4161-T4165</f>
        <v>2.1480000000000388E-2</v>
      </c>
      <c r="U4171" s="186"/>
      <c r="V4171" s="230"/>
    </row>
    <row r="4172" spans="4:22">
      <c r="D4172" s="16"/>
      <c r="E4172" s="86"/>
      <c r="F4172" s="179"/>
      <c r="H4172" s="180"/>
      <c r="I4172" s="180"/>
      <c r="J4172" s="180"/>
      <c r="K4172" s="180"/>
      <c r="L4172" s="180"/>
      <c r="M4172" s="180"/>
      <c r="N4172" s="180"/>
      <c r="O4172" s="180"/>
      <c r="P4172" s="180"/>
      <c r="Q4172" s="180"/>
      <c r="R4172" s="180"/>
      <c r="S4172" s="274"/>
      <c r="T4172" s="180"/>
      <c r="U4172" s="107"/>
      <c r="V4172" s="16"/>
    </row>
    <row r="4173" spans="4:22">
      <c r="D4173" s="16"/>
      <c r="E4173" s="86"/>
      <c r="F4173" s="29"/>
      <c r="H4173" s="323"/>
      <c r="I4173" s="180"/>
      <c r="J4173" s="159"/>
      <c r="K4173" s="180"/>
      <c r="L4173" s="159"/>
      <c r="M4173" s="180"/>
      <c r="N4173" s="159"/>
      <c r="O4173" s="180">
        <f>L4173+N4173</f>
        <v>0</v>
      </c>
      <c r="P4173" s="159"/>
      <c r="Q4173" s="180"/>
      <c r="R4173" s="159"/>
      <c r="S4173" s="159"/>
      <c r="T4173" s="159"/>
      <c r="U4173" s="107"/>
      <c r="V4173" s="16"/>
    </row>
    <row r="4174" spans="4:22" ht="18">
      <c r="D4174" s="16"/>
      <c r="E4174" s="134"/>
      <c r="F4174" s="403" t="s">
        <v>36</v>
      </c>
      <c r="G4174" s="404"/>
      <c r="H4174" s="405">
        <f>AVERAGE(H3966:H3967,H4027:H4031,H4091:H4095,H4155:H4160)</f>
        <v>9499.75</v>
      </c>
      <c r="I4174" s="406"/>
      <c r="J4174" s="405">
        <f>AVERAGE(J3966:J3967,J4027:J4031,J4091:J4095,J4155:J4160)</f>
        <v>2640.8125</v>
      </c>
      <c r="K4174" s="406"/>
      <c r="L4174" s="405">
        <f>AVERAGE(L3966:L3967,L4027:L4031,L4091:L4095,L4155:L4160)</f>
        <v>2436.59375</v>
      </c>
      <c r="M4174" s="406" t="e">
        <f>AVERAGE(O4119:O4123,M4155:M4159)</f>
        <v>#DIV/0!</v>
      </c>
      <c r="N4174" s="405">
        <f>AVERAGE(N3966:N3967,N4027:N4031,N4091:N4095,N4155:N4160)</f>
        <v>1959.90625</v>
      </c>
      <c r="O4174" s="406" t="e">
        <f>AVERAGE(O4092:O4095,O4155:O4160)</f>
        <v>#DIV/0!</v>
      </c>
      <c r="P4174" s="405">
        <f>AVERAGE(P3966:P3967,P4027:P4031,P4091:P4095,P4155:P4160)</f>
        <v>32265.625</v>
      </c>
      <c r="Q4174" s="406" t="e">
        <f>AVERAGE(S4119:S4123,Q4155:Q4159)</f>
        <v>#DIV/0!</v>
      </c>
      <c r="R4174" s="405">
        <f>AVERAGE(R3966:R3967,R4027:R4031,R4091:R4095,R4155:R4160)</f>
        <v>15375</v>
      </c>
      <c r="S4174" s="407" t="e">
        <f>AVERAGE(U4119:U4123,S4155:S4159)</f>
        <v>#DIV/0!</v>
      </c>
      <c r="T4174" s="409">
        <f>AVERAGE(T3966:T3967,T4027:T4031,T4091:T4095,T4155:T4160)</f>
        <v>5.663043749999999</v>
      </c>
      <c r="U4174" s="135"/>
      <c r="V4174" s="16"/>
    </row>
    <row r="4175" spans="4:22">
      <c r="D4175" s="16"/>
      <c r="E4175" s="1"/>
      <c r="F4175" s="1"/>
      <c r="H4175" s="329"/>
      <c r="I4175" s="139"/>
      <c r="J4175" s="329"/>
      <c r="K4175" s="139"/>
      <c r="L4175" s="329"/>
      <c r="M4175" s="139"/>
      <c r="N4175" s="329"/>
      <c r="O4175" s="139"/>
      <c r="P4175" s="329"/>
      <c r="Q4175" s="139"/>
      <c r="R4175" s="329"/>
      <c r="S4175" s="329"/>
      <c r="T4175" s="329"/>
      <c r="U4175" s="1"/>
      <c r="V4175" s="16"/>
    </row>
    <row r="4176" spans="4:22" ht="15" thickBot="1">
      <c r="D4176" s="16"/>
      <c r="T4176" s="174"/>
      <c r="V4176" s="16"/>
    </row>
    <row r="4177" spans="4:22" ht="15" thickBot="1">
      <c r="D4177" s="16"/>
      <c r="F4177" s="280" t="s">
        <v>42</v>
      </c>
      <c r="G4177" s="281"/>
      <c r="H4177" s="281" t="s">
        <v>3</v>
      </c>
      <c r="I4177" s="281"/>
      <c r="J4177" s="281" t="s">
        <v>11</v>
      </c>
      <c r="K4177" s="281"/>
      <c r="L4177" s="281" t="s">
        <v>12</v>
      </c>
      <c r="M4177" s="281"/>
      <c r="N4177" s="281" t="s">
        <v>13</v>
      </c>
      <c r="O4177" s="281"/>
      <c r="P4177" s="281" t="s">
        <v>14</v>
      </c>
      <c r="Q4177" s="281"/>
      <c r="R4177" s="281" t="s">
        <v>15</v>
      </c>
      <c r="S4177" s="281"/>
      <c r="T4177" s="282" t="s">
        <v>16</v>
      </c>
      <c r="V4177" s="16"/>
    </row>
    <row r="4178" spans="4:22">
      <c r="D4178" s="16"/>
      <c r="E4178" s="1"/>
      <c r="F4178" s="283" t="s">
        <v>19</v>
      </c>
      <c r="G4178" s="284"/>
      <c r="H4178" s="410">
        <f>H4165</f>
        <v>53.973561739999994</v>
      </c>
      <c r="I4178" s="410">
        <f t="shared" ref="I4178:T4178" si="336">I4165</f>
        <v>0</v>
      </c>
      <c r="J4178" s="410">
        <f t="shared" si="336"/>
        <v>15.155351973999998</v>
      </c>
      <c r="K4178" s="410">
        <f t="shared" si="336"/>
        <v>0</v>
      </c>
      <c r="L4178" s="410">
        <f t="shared" si="336"/>
        <v>14.013722869999999</v>
      </c>
      <c r="M4178" s="410">
        <f t="shared" si="336"/>
        <v>0</v>
      </c>
      <c r="N4178" s="410">
        <f t="shared" si="336"/>
        <v>11.226207537999999</v>
      </c>
      <c r="O4178" s="410">
        <f t="shared" si="336"/>
        <v>0</v>
      </c>
      <c r="P4178" s="410">
        <f t="shared" si="336"/>
        <v>185.04657121999998</v>
      </c>
      <c r="Q4178" s="410">
        <f t="shared" si="336"/>
        <v>0</v>
      </c>
      <c r="R4178" s="410">
        <f t="shared" si="336"/>
        <v>87.534298739999983</v>
      </c>
      <c r="S4178" s="410">
        <f t="shared" si="336"/>
        <v>0</v>
      </c>
      <c r="T4178" s="410">
        <f t="shared" si="336"/>
        <v>5.6404599999999991</v>
      </c>
      <c r="U4178" s="1"/>
      <c r="V4178" s="16"/>
    </row>
    <row r="4179" spans="4:22" ht="15.6">
      <c r="D4179" s="16"/>
      <c r="E4179" s="1"/>
      <c r="F4179" s="288" t="s">
        <v>41</v>
      </c>
      <c r="G4179" s="289"/>
      <c r="H4179" s="411">
        <f>H4163</f>
        <v>54.009811853999999</v>
      </c>
      <c r="I4179" s="411">
        <f t="shared" ref="I4179:S4179" si="337">I4163</f>
        <v>0</v>
      </c>
      <c r="J4179" s="411">
        <f t="shared" si="337"/>
        <v>15.081143383999999</v>
      </c>
      <c r="K4179" s="411">
        <f t="shared" si="337"/>
        <v>0</v>
      </c>
      <c r="L4179" s="411">
        <f t="shared" si="337"/>
        <v>13.874017775999999</v>
      </c>
      <c r="M4179" s="411">
        <f t="shared" si="337"/>
        <v>0</v>
      </c>
      <c r="N4179" s="411">
        <f t="shared" si="337"/>
        <v>11.050408297999999</v>
      </c>
      <c r="O4179" s="411">
        <f t="shared" si="337"/>
        <v>0</v>
      </c>
      <c r="P4179" s="411">
        <f t="shared" si="337"/>
        <v>185.66067453999997</v>
      </c>
      <c r="Q4179" s="411">
        <f t="shared" si="337"/>
        <v>0</v>
      </c>
      <c r="R4179" s="411">
        <f t="shared" si="337"/>
        <v>86.565400659999995</v>
      </c>
      <c r="S4179" s="411">
        <f t="shared" si="337"/>
        <v>0</v>
      </c>
      <c r="T4179" s="411">
        <f>T4161</f>
        <v>5.6619399999999995</v>
      </c>
      <c r="U4179" s="1"/>
      <c r="V4179" s="16"/>
    </row>
    <row r="4180" spans="4:22" ht="21">
      <c r="D4180" s="16"/>
      <c r="F4180" s="201" t="s">
        <v>45</v>
      </c>
      <c r="G4180" s="201"/>
      <c r="H4180" s="412">
        <f>H4179-H4178</f>
        <v>3.6250114000004885E-2</v>
      </c>
      <c r="I4180" s="412"/>
      <c r="J4180" s="412">
        <f>J4179-J4178</f>
        <v>-7.4208589999999575E-2</v>
      </c>
      <c r="K4180" s="412"/>
      <c r="L4180" s="412">
        <f>L4179-L4178</f>
        <v>-0.13970509399999997</v>
      </c>
      <c r="M4180" s="412"/>
      <c r="N4180" s="412">
        <f>N4179-N4178</f>
        <v>-0.17579923999999991</v>
      </c>
      <c r="O4180" s="412"/>
      <c r="P4180" s="412">
        <f>P4179-P4178</f>
        <v>0.61410331999999812</v>
      </c>
      <c r="Q4180" s="412"/>
      <c r="R4180" s="412">
        <f>R4179-R4178</f>
        <v>-0.96889807999998823</v>
      </c>
      <c r="S4180" s="412"/>
      <c r="T4180" s="412">
        <f>T4179-T4178</f>
        <v>2.1480000000000388E-2</v>
      </c>
      <c r="V4180" s="16"/>
    </row>
    <row r="4181" spans="4:22" ht="21">
      <c r="D4181" s="16"/>
      <c r="F4181" s="201"/>
      <c r="G4181" s="201"/>
      <c r="H4181" s="187"/>
      <c r="I4181" s="187"/>
      <c r="J4181" s="187"/>
      <c r="K4181" s="187"/>
      <c r="L4181" s="187"/>
      <c r="M4181" s="187"/>
      <c r="N4181" s="187"/>
      <c r="O4181" s="187"/>
      <c r="P4181" s="187"/>
      <c r="Q4181" s="187"/>
      <c r="R4181" s="187"/>
      <c r="S4181" s="187"/>
      <c r="T4181" s="187"/>
      <c r="V4181" s="16"/>
    </row>
    <row r="4182" spans="4:22">
      <c r="D4182" s="16"/>
      <c r="E4182" s="16"/>
      <c r="F4182" s="231"/>
      <c r="G4182" s="231"/>
      <c r="H4182" s="231"/>
      <c r="I4182" s="231"/>
      <c r="J4182" s="231"/>
      <c r="K4182" s="231"/>
      <c r="L4182" s="231"/>
      <c r="M4182" s="231"/>
      <c r="N4182" s="231"/>
      <c r="O4182" s="231"/>
      <c r="P4182" s="231"/>
      <c r="Q4182" s="231"/>
      <c r="R4182" s="231"/>
      <c r="S4182" s="231"/>
      <c r="T4182" s="232"/>
      <c r="U4182" s="16"/>
      <c r="V4182" s="16"/>
    </row>
    <row r="4183" spans="4:22">
      <c r="D4183" s="335"/>
      <c r="E4183" s="335"/>
      <c r="F4183" s="339"/>
      <c r="G4183" s="339"/>
      <c r="H4183" s="339"/>
      <c r="I4183" s="339"/>
      <c r="J4183" s="339"/>
      <c r="K4183" s="339"/>
      <c r="L4183" s="339"/>
      <c r="M4183" s="339"/>
      <c r="N4183" s="339"/>
      <c r="O4183" s="339"/>
      <c r="P4183" s="339"/>
      <c r="Q4183" s="339"/>
      <c r="R4183" s="339"/>
      <c r="S4183" s="339"/>
      <c r="T4183" s="340"/>
      <c r="U4183" s="335"/>
      <c r="V4183" s="335"/>
    </row>
    <row r="4184" spans="4:22">
      <c r="D4184" s="335"/>
      <c r="E4184" s="335"/>
      <c r="F4184" s="335"/>
      <c r="G4184" s="512" t="s">
        <v>48</v>
      </c>
      <c r="H4184" s="512"/>
      <c r="I4184" s="512"/>
      <c r="J4184" s="512"/>
      <c r="K4184" s="512"/>
      <c r="L4184" s="512"/>
      <c r="M4184" s="512"/>
      <c r="N4184" s="512"/>
      <c r="O4184" s="512"/>
      <c r="P4184" s="512"/>
      <c r="Q4184" s="512"/>
      <c r="R4184" s="512"/>
      <c r="S4184" s="335"/>
      <c r="T4184" s="335"/>
      <c r="U4184" s="335"/>
      <c r="V4184" s="335"/>
    </row>
    <row r="4185" spans="4:22">
      <c r="D4185" s="335"/>
      <c r="E4185" s="335"/>
      <c r="F4185" s="335"/>
      <c r="G4185" s="512"/>
      <c r="H4185" s="512"/>
      <c r="I4185" s="512"/>
      <c r="J4185" s="512"/>
      <c r="K4185" s="512"/>
      <c r="L4185" s="512"/>
      <c r="M4185" s="512"/>
      <c r="N4185" s="512"/>
      <c r="O4185" s="512"/>
      <c r="P4185" s="512"/>
      <c r="Q4185" s="512"/>
      <c r="R4185" s="512"/>
      <c r="S4185" s="335"/>
      <c r="T4185" s="335"/>
      <c r="U4185" s="335"/>
      <c r="V4185" s="335"/>
    </row>
    <row r="4186" spans="4:22" ht="23.4">
      <c r="D4186" s="338"/>
      <c r="E4186" s="338"/>
      <c r="F4186" s="338"/>
      <c r="G4186" s="343" t="s">
        <v>46</v>
      </c>
      <c r="H4186" s="375" t="s">
        <v>3</v>
      </c>
      <c r="I4186" s="376"/>
      <c r="J4186" s="377" t="s">
        <v>11</v>
      </c>
      <c r="K4186" s="376"/>
      <c r="L4186" s="378" t="s">
        <v>12</v>
      </c>
      <c r="M4186" s="376"/>
      <c r="N4186" s="379" t="s">
        <v>13</v>
      </c>
      <c r="O4186" s="376"/>
      <c r="P4186" s="374" t="s">
        <v>14</v>
      </c>
      <c r="Q4186" s="376"/>
      <c r="R4186" s="380" t="s">
        <v>15</v>
      </c>
      <c r="S4186" s="367"/>
      <c r="T4186" s="16"/>
      <c r="U4186" s="336"/>
      <c r="V4186" s="16"/>
    </row>
    <row r="4187" spans="4:22" ht="21">
      <c r="D4187" s="338"/>
      <c r="E4187" s="338"/>
      <c r="F4187" s="338"/>
      <c r="G4187" s="344">
        <v>0.9</v>
      </c>
      <c r="H4187" s="347">
        <f>$H$4165*G4187</f>
        <v>48.576205565999999</v>
      </c>
      <c r="I4187" s="368"/>
      <c r="J4187" s="348">
        <f>$J$4165*G4187</f>
        <v>13.639816776599998</v>
      </c>
      <c r="K4187" s="368"/>
      <c r="L4187" s="352">
        <f>$L$4165*G4187</f>
        <v>12.612350583</v>
      </c>
      <c r="M4187" s="368"/>
      <c r="N4187" s="349">
        <f>$N$4165*G4187</f>
        <v>10.103586784199999</v>
      </c>
      <c r="O4187" s="368"/>
      <c r="P4187" s="350">
        <f>$P$4165*G4187</f>
        <v>166.54191409799998</v>
      </c>
      <c r="Q4187" s="368"/>
      <c r="R4187" s="351">
        <f>$R$4165*G4187</f>
        <v>78.780868865999992</v>
      </c>
      <c r="S4187" s="341"/>
      <c r="T4187" s="414">
        <f>H4187*24.63</f>
        <v>1196.4319430905798</v>
      </c>
      <c r="U4187" s="337"/>
      <c r="V4187" s="16"/>
    </row>
    <row r="4188" spans="4:22" ht="21">
      <c r="D4188" s="338"/>
      <c r="E4188" s="338"/>
      <c r="F4188" s="338"/>
      <c r="G4188" s="344">
        <v>0.91</v>
      </c>
      <c r="H4188" s="347">
        <f t="shared" ref="H4188:H4207" si="338">$H$4165*G4188</f>
        <v>49.115941183399997</v>
      </c>
      <c r="I4188" s="368"/>
      <c r="J4188" s="348">
        <f t="shared" ref="J4188:J4207" si="339">$J$4165*G4188</f>
        <v>13.791370296339998</v>
      </c>
      <c r="K4188" s="368"/>
      <c r="L4188" s="352">
        <f t="shared" ref="L4188:L4207" si="340">$L$4165*G4188</f>
        <v>12.7524878117</v>
      </c>
      <c r="M4188" s="368"/>
      <c r="N4188" s="349">
        <f t="shared" ref="N4188:N4207" si="341">$N$4165*G4188</f>
        <v>10.215848859579999</v>
      </c>
      <c r="O4188" s="368"/>
      <c r="P4188" s="350">
        <f t="shared" ref="P4188:P4207" si="342">$P$4165*G4188</f>
        <v>168.3923798102</v>
      </c>
      <c r="Q4188" s="368"/>
      <c r="R4188" s="351">
        <f t="shared" ref="R4188:R4207" si="343">$R$4165*G4188</f>
        <v>79.656211853399981</v>
      </c>
      <c r="S4188" s="341"/>
      <c r="T4188" s="16"/>
      <c r="U4188" s="337"/>
      <c r="V4188" s="16"/>
    </row>
    <row r="4189" spans="4:22" ht="21">
      <c r="D4189" s="338"/>
      <c r="E4189" s="338"/>
      <c r="F4189" s="338"/>
      <c r="G4189" s="344">
        <v>0.92</v>
      </c>
      <c r="H4189" s="347">
        <f t="shared" si="338"/>
        <v>49.655676800799995</v>
      </c>
      <c r="I4189" s="368"/>
      <c r="J4189" s="348">
        <f t="shared" si="339"/>
        <v>13.942923816079999</v>
      </c>
      <c r="K4189" s="368"/>
      <c r="L4189" s="352">
        <f t="shared" si="340"/>
        <v>12.892625040399999</v>
      </c>
      <c r="M4189" s="368"/>
      <c r="N4189" s="349">
        <f t="shared" si="341"/>
        <v>10.32811093496</v>
      </c>
      <c r="O4189" s="368"/>
      <c r="P4189" s="350">
        <f t="shared" si="342"/>
        <v>170.24284552239999</v>
      </c>
      <c r="Q4189" s="368"/>
      <c r="R4189" s="351">
        <f t="shared" si="343"/>
        <v>80.531554840799984</v>
      </c>
      <c r="S4189" s="341"/>
      <c r="T4189" s="16"/>
      <c r="U4189" s="337"/>
      <c r="V4189" s="16"/>
    </row>
    <row r="4190" spans="4:22" ht="21">
      <c r="D4190" s="338"/>
      <c r="E4190" s="338"/>
      <c r="F4190" s="338"/>
      <c r="G4190" s="344">
        <v>0.93</v>
      </c>
      <c r="H4190" s="347">
        <f t="shared" si="338"/>
        <v>50.1954124182</v>
      </c>
      <c r="I4190" s="368"/>
      <c r="J4190" s="348">
        <f t="shared" si="339"/>
        <v>14.094477335819999</v>
      </c>
      <c r="K4190" s="368"/>
      <c r="L4190" s="352">
        <f t="shared" si="340"/>
        <v>13.032762269099999</v>
      </c>
      <c r="M4190" s="368"/>
      <c r="N4190" s="349">
        <f t="shared" si="341"/>
        <v>10.44037301034</v>
      </c>
      <c r="O4190" s="368"/>
      <c r="P4190" s="350">
        <f t="shared" si="342"/>
        <v>172.09331123459998</v>
      </c>
      <c r="Q4190" s="368"/>
      <c r="R4190" s="351">
        <f t="shared" si="343"/>
        <v>81.406897828199988</v>
      </c>
      <c r="S4190" s="341"/>
      <c r="T4190" s="16"/>
      <c r="U4190" s="337"/>
      <c r="V4190" s="16"/>
    </row>
    <row r="4191" spans="4:22" ht="21">
      <c r="D4191" s="338"/>
      <c r="E4191" s="338"/>
      <c r="F4191" s="338"/>
      <c r="G4191" s="344">
        <v>0.94</v>
      </c>
      <c r="H4191" s="347">
        <f t="shared" si="338"/>
        <v>50.735148035599991</v>
      </c>
      <c r="I4191" s="368"/>
      <c r="J4191" s="348">
        <f t="shared" si="339"/>
        <v>14.246030855559997</v>
      </c>
      <c r="K4191" s="368"/>
      <c r="L4191" s="352">
        <f t="shared" si="340"/>
        <v>13.172899497799998</v>
      </c>
      <c r="M4191" s="368"/>
      <c r="N4191" s="349">
        <f t="shared" si="341"/>
        <v>10.552635085719999</v>
      </c>
      <c r="O4191" s="368"/>
      <c r="P4191" s="350">
        <f t="shared" si="342"/>
        <v>173.94377694679997</v>
      </c>
      <c r="Q4191" s="368"/>
      <c r="R4191" s="351">
        <f t="shared" si="343"/>
        <v>82.282240815599977</v>
      </c>
      <c r="S4191" s="341"/>
      <c r="T4191" s="16"/>
      <c r="U4191" s="337"/>
      <c r="V4191" s="16"/>
    </row>
    <row r="4192" spans="4:22" ht="21">
      <c r="D4192" s="338"/>
      <c r="E4192" s="338"/>
      <c r="F4192" s="338"/>
      <c r="G4192" s="344">
        <v>0.95</v>
      </c>
      <c r="H4192" s="347">
        <f t="shared" si="338"/>
        <v>51.274883652999989</v>
      </c>
      <c r="I4192" s="368"/>
      <c r="J4192" s="348">
        <f t="shared" si="339"/>
        <v>14.397584375299997</v>
      </c>
      <c r="K4192" s="368"/>
      <c r="L4192" s="352">
        <f t="shared" si="340"/>
        <v>13.313036726499998</v>
      </c>
      <c r="M4192" s="368"/>
      <c r="N4192" s="349">
        <f t="shared" si="341"/>
        <v>10.664897161099999</v>
      </c>
      <c r="O4192" s="368"/>
      <c r="P4192" s="350">
        <f t="shared" si="342"/>
        <v>175.79424265899996</v>
      </c>
      <c r="Q4192" s="368"/>
      <c r="R4192" s="351">
        <f t="shared" si="343"/>
        <v>83.15758380299998</v>
      </c>
      <c r="S4192" s="341"/>
      <c r="T4192" s="16"/>
      <c r="U4192" s="337"/>
      <c r="V4192" s="16"/>
    </row>
    <row r="4193" spans="4:22" ht="21">
      <c r="D4193" s="338"/>
      <c r="E4193" s="338"/>
      <c r="F4193" s="338"/>
      <c r="G4193" s="344">
        <v>0.96</v>
      </c>
      <c r="H4193" s="347">
        <f t="shared" si="338"/>
        <v>51.814619270399994</v>
      </c>
      <c r="I4193" s="368"/>
      <c r="J4193" s="348">
        <f t="shared" si="339"/>
        <v>14.549137895039998</v>
      </c>
      <c r="K4193" s="368"/>
      <c r="L4193" s="352">
        <f t="shared" si="340"/>
        <v>13.453173955199999</v>
      </c>
      <c r="M4193" s="368"/>
      <c r="N4193" s="349">
        <f t="shared" si="341"/>
        <v>10.777159236479999</v>
      </c>
      <c r="O4193" s="368"/>
      <c r="P4193" s="350">
        <f t="shared" si="342"/>
        <v>177.64470837119998</v>
      </c>
      <c r="Q4193" s="368"/>
      <c r="R4193" s="351">
        <f t="shared" si="343"/>
        <v>84.032926790399983</v>
      </c>
      <c r="S4193" s="341"/>
      <c r="T4193" s="16"/>
      <c r="U4193" s="337"/>
      <c r="V4193" s="16"/>
    </row>
    <row r="4194" spans="4:22" ht="21">
      <c r="D4194" s="338"/>
      <c r="E4194" s="338"/>
      <c r="F4194" s="338"/>
      <c r="G4194" s="344">
        <v>0.97</v>
      </c>
      <c r="H4194" s="347">
        <f t="shared" si="338"/>
        <v>52.354354887799992</v>
      </c>
      <c r="I4194" s="368"/>
      <c r="J4194" s="348">
        <f t="shared" si="339"/>
        <v>14.700691414779998</v>
      </c>
      <c r="K4194" s="368"/>
      <c r="L4194" s="352">
        <f t="shared" si="340"/>
        <v>13.593311183899999</v>
      </c>
      <c r="M4194" s="368"/>
      <c r="N4194" s="349">
        <f t="shared" si="341"/>
        <v>10.889421311859998</v>
      </c>
      <c r="O4194" s="368"/>
      <c r="P4194" s="350">
        <f t="shared" si="342"/>
        <v>179.49517408339997</v>
      </c>
      <c r="Q4194" s="368"/>
      <c r="R4194" s="351">
        <f t="shared" si="343"/>
        <v>84.908269777799987</v>
      </c>
      <c r="S4194" s="341"/>
      <c r="T4194" s="16"/>
      <c r="U4194" s="337"/>
      <c r="V4194" s="16"/>
    </row>
    <row r="4195" spans="4:22" ht="21">
      <c r="D4195" s="338"/>
      <c r="E4195" s="338"/>
      <c r="F4195" s="338"/>
      <c r="G4195" s="344">
        <v>0.98</v>
      </c>
      <c r="H4195" s="347">
        <f t="shared" si="338"/>
        <v>52.894090505199991</v>
      </c>
      <c r="I4195" s="368"/>
      <c r="J4195" s="348">
        <f t="shared" si="339"/>
        <v>14.852244934519998</v>
      </c>
      <c r="K4195" s="368"/>
      <c r="L4195" s="352">
        <f t="shared" si="340"/>
        <v>13.733448412599998</v>
      </c>
      <c r="M4195" s="368"/>
      <c r="N4195" s="349">
        <f t="shared" si="341"/>
        <v>11.001683387239998</v>
      </c>
      <c r="O4195" s="368"/>
      <c r="P4195" s="350">
        <f t="shared" si="342"/>
        <v>181.34563979559996</v>
      </c>
      <c r="Q4195" s="368"/>
      <c r="R4195" s="351">
        <f t="shared" si="343"/>
        <v>85.783612765199976</v>
      </c>
      <c r="S4195" s="341"/>
      <c r="T4195" s="16"/>
      <c r="U4195" s="337"/>
      <c r="V4195" s="16"/>
    </row>
    <row r="4196" spans="4:22" ht="21">
      <c r="D4196" s="338"/>
      <c r="E4196" s="338"/>
      <c r="F4196" s="338"/>
      <c r="G4196" s="344">
        <v>0.99</v>
      </c>
      <c r="H4196" s="347">
        <f t="shared" si="338"/>
        <v>53.433826122599996</v>
      </c>
      <c r="I4196" s="368"/>
      <c r="J4196" s="348">
        <f t="shared" si="339"/>
        <v>15.003798454259998</v>
      </c>
      <c r="K4196" s="368"/>
      <c r="L4196" s="352">
        <f t="shared" si="340"/>
        <v>13.873585641299998</v>
      </c>
      <c r="M4196" s="368"/>
      <c r="N4196" s="349">
        <f t="shared" si="341"/>
        <v>11.113945462619998</v>
      </c>
      <c r="O4196" s="368"/>
      <c r="P4196" s="350">
        <f t="shared" si="342"/>
        <v>183.19610550779998</v>
      </c>
      <c r="Q4196" s="368"/>
      <c r="R4196" s="351">
        <f t="shared" si="343"/>
        <v>86.658955752599979</v>
      </c>
      <c r="S4196" s="341"/>
      <c r="T4196" s="16"/>
      <c r="U4196" s="337"/>
      <c r="V4196" s="16"/>
    </row>
    <row r="4197" spans="4:22" ht="28.8">
      <c r="D4197" s="338"/>
      <c r="E4197" s="338"/>
      <c r="F4197" s="338"/>
      <c r="G4197" s="381">
        <v>1</v>
      </c>
      <c r="H4197" s="383">
        <f t="shared" si="338"/>
        <v>53.973561739999994</v>
      </c>
      <c r="I4197" s="382"/>
      <c r="J4197" s="383">
        <f t="shared" si="339"/>
        <v>15.155351973999998</v>
      </c>
      <c r="K4197" s="382"/>
      <c r="L4197" s="383">
        <f t="shared" si="340"/>
        <v>14.013722869999999</v>
      </c>
      <c r="M4197" s="382"/>
      <c r="N4197" s="383">
        <f t="shared" si="341"/>
        <v>11.226207537999999</v>
      </c>
      <c r="O4197" s="382"/>
      <c r="P4197" s="383">
        <f t="shared" si="342"/>
        <v>185.04657121999998</v>
      </c>
      <c r="Q4197" s="382"/>
      <c r="R4197" s="383">
        <f t="shared" si="343"/>
        <v>87.534298739999983</v>
      </c>
      <c r="S4197" s="420"/>
      <c r="T4197" s="16"/>
      <c r="U4197" s="337"/>
      <c r="V4197" s="16"/>
    </row>
    <row r="4198" spans="4:22" ht="21">
      <c r="D4198" s="338"/>
      <c r="E4198" s="338"/>
      <c r="F4198" s="338"/>
      <c r="G4198" s="344">
        <v>1.01</v>
      </c>
      <c r="H4198" s="347">
        <f t="shared" si="338"/>
        <v>54.513297357399992</v>
      </c>
      <c r="I4198" s="368"/>
      <c r="J4198" s="348">
        <f t="shared" si="339"/>
        <v>15.306905493739999</v>
      </c>
      <c r="K4198" s="368"/>
      <c r="L4198" s="352">
        <f t="shared" si="340"/>
        <v>14.153860098699999</v>
      </c>
      <c r="M4198" s="368"/>
      <c r="N4198" s="349">
        <f t="shared" si="341"/>
        <v>11.338469613379999</v>
      </c>
      <c r="O4198" s="368"/>
      <c r="P4198" s="350">
        <f t="shared" si="342"/>
        <v>186.89703693219997</v>
      </c>
      <c r="Q4198" s="368"/>
      <c r="R4198" s="351">
        <f t="shared" si="343"/>
        <v>88.409641727399986</v>
      </c>
      <c r="S4198" s="341"/>
      <c r="T4198" s="16"/>
      <c r="U4198" s="337"/>
      <c r="V4198" s="16"/>
    </row>
    <row r="4199" spans="4:22" ht="21">
      <c r="D4199" s="338"/>
      <c r="E4199" s="338"/>
      <c r="F4199" s="338"/>
      <c r="G4199" s="344">
        <v>1.02</v>
      </c>
      <c r="H4199" s="347">
        <f t="shared" si="338"/>
        <v>55.053032974799997</v>
      </c>
      <c r="I4199" s="368"/>
      <c r="J4199" s="348">
        <f t="shared" si="339"/>
        <v>15.458459013479999</v>
      </c>
      <c r="K4199" s="368"/>
      <c r="L4199" s="352">
        <f t="shared" si="340"/>
        <v>14.2939973274</v>
      </c>
      <c r="M4199" s="368"/>
      <c r="N4199" s="349">
        <f t="shared" si="341"/>
        <v>11.450731688759999</v>
      </c>
      <c r="O4199" s="368"/>
      <c r="P4199" s="350">
        <f t="shared" si="342"/>
        <v>188.74750264439999</v>
      </c>
      <c r="Q4199" s="368"/>
      <c r="R4199" s="351">
        <f t="shared" si="343"/>
        <v>89.28498471479999</v>
      </c>
      <c r="S4199" s="341"/>
      <c r="T4199" s="16"/>
      <c r="U4199" s="337"/>
      <c r="V4199" s="16"/>
    </row>
    <row r="4200" spans="4:22" ht="21">
      <c r="D4200" s="338"/>
      <c r="E4200" s="338"/>
      <c r="F4200" s="338"/>
      <c r="G4200" s="344">
        <v>1.03</v>
      </c>
      <c r="H4200" s="347">
        <f t="shared" si="338"/>
        <v>55.592768592199995</v>
      </c>
      <c r="I4200" s="368"/>
      <c r="J4200" s="348">
        <f t="shared" si="339"/>
        <v>15.610012533219999</v>
      </c>
      <c r="K4200" s="368"/>
      <c r="L4200" s="352">
        <f t="shared" si="340"/>
        <v>14.434134556099998</v>
      </c>
      <c r="M4200" s="368"/>
      <c r="N4200" s="349">
        <f t="shared" si="341"/>
        <v>11.56299376414</v>
      </c>
      <c r="O4200" s="368"/>
      <c r="P4200" s="350">
        <f t="shared" si="342"/>
        <v>190.59796835659998</v>
      </c>
      <c r="Q4200" s="368"/>
      <c r="R4200" s="351">
        <f t="shared" si="343"/>
        <v>90.160327702199979</v>
      </c>
      <c r="S4200" s="341"/>
      <c r="T4200" s="16"/>
      <c r="U4200" s="337"/>
      <c r="V4200" s="16"/>
    </row>
    <row r="4201" spans="4:22" ht="21">
      <c r="D4201" s="338"/>
      <c r="E4201" s="338"/>
      <c r="F4201" s="338"/>
      <c r="G4201" s="344">
        <v>1.04</v>
      </c>
      <c r="H4201" s="347">
        <f t="shared" si="338"/>
        <v>56.132504209599993</v>
      </c>
      <c r="I4201" s="368"/>
      <c r="J4201" s="348">
        <f t="shared" si="339"/>
        <v>15.761566052959999</v>
      </c>
      <c r="K4201" s="368"/>
      <c r="L4201" s="352">
        <f t="shared" si="340"/>
        <v>14.574271784799999</v>
      </c>
      <c r="M4201" s="368"/>
      <c r="N4201" s="349">
        <f t="shared" si="341"/>
        <v>11.675255839519998</v>
      </c>
      <c r="O4201" s="368"/>
      <c r="P4201" s="350">
        <f t="shared" si="342"/>
        <v>192.44843406879997</v>
      </c>
      <c r="Q4201" s="368"/>
      <c r="R4201" s="351">
        <f t="shared" si="343"/>
        <v>91.035670689599982</v>
      </c>
      <c r="S4201" s="341"/>
      <c r="T4201" s="16"/>
      <c r="U4201" s="337"/>
      <c r="V4201" s="16"/>
    </row>
    <row r="4202" spans="4:22" ht="21">
      <c r="D4202" s="338"/>
      <c r="E4202" s="338"/>
      <c r="F4202" s="338"/>
      <c r="G4202" s="344">
        <v>1.05</v>
      </c>
      <c r="H4202" s="347">
        <f t="shared" si="338"/>
        <v>56.672239826999999</v>
      </c>
      <c r="I4202" s="368"/>
      <c r="J4202" s="348">
        <f t="shared" si="339"/>
        <v>15.913119572699999</v>
      </c>
      <c r="K4202" s="368"/>
      <c r="L4202" s="352">
        <f t="shared" si="340"/>
        <v>14.714409013499999</v>
      </c>
      <c r="M4202" s="368"/>
      <c r="N4202" s="349">
        <f t="shared" si="341"/>
        <v>11.787517914899999</v>
      </c>
      <c r="O4202" s="368"/>
      <c r="P4202" s="350">
        <f t="shared" si="342"/>
        <v>194.29889978099999</v>
      </c>
      <c r="Q4202" s="368"/>
      <c r="R4202" s="351">
        <f t="shared" si="343"/>
        <v>91.911013676999985</v>
      </c>
      <c r="S4202" s="341"/>
      <c r="T4202" s="16"/>
      <c r="U4202" s="337"/>
      <c r="V4202" s="16"/>
    </row>
    <row r="4203" spans="4:22" ht="21">
      <c r="D4203" s="338"/>
      <c r="E4203" s="338"/>
      <c r="F4203" s="338"/>
      <c r="G4203" s="344">
        <v>1.06</v>
      </c>
      <c r="H4203" s="347">
        <f t="shared" si="338"/>
        <v>57.211975444399997</v>
      </c>
      <c r="I4203" s="368"/>
      <c r="J4203" s="348">
        <f t="shared" si="339"/>
        <v>16.06467309244</v>
      </c>
      <c r="K4203" s="368"/>
      <c r="L4203" s="352">
        <f t="shared" si="340"/>
        <v>14.8545462422</v>
      </c>
      <c r="M4203" s="368"/>
      <c r="N4203" s="349">
        <f t="shared" si="341"/>
        <v>11.899779990279999</v>
      </c>
      <c r="O4203" s="368"/>
      <c r="P4203" s="350">
        <f t="shared" si="342"/>
        <v>196.14936549319998</v>
      </c>
      <c r="Q4203" s="368"/>
      <c r="R4203" s="351">
        <f t="shared" si="343"/>
        <v>92.786356664399989</v>
      </c>
      <c r="S4203" s="341"/>
      <c r="T4203" s="16"/>
      <c r="U4203" s="337"/>
      <c r="V4203" s="16"/>
    </row>
    <row r="4204" spans="4:22" ht="21">
      <c r="D4204" s="338"/>
      <c r="E4204" s="338"/>
      <c r="F4204" s="338"/>
      <c r="G4204" s="344">
        <v>1.07</v>
      </c>
      <c r="H4204" s="347">
        <f t="shared" si="338"/>
        <v>57.751711061799995</v>
      </c>
      <c r="I4204" s="368"/>
      <c r="J4204" s="348">
        <f t="shared" si="339"/>
        <v>16.216226612179998</v>
      </c>
      <c r="K4204" s="368"/>
      <c r="L4204" s="352">
        <f t="shared" si="340"/>
        <v>14.9946834709</v>
      </c>
      <c r="M4204" s="368"/>
      <c r="N4204" s="349">
        <f t="shared" si="341"/>
        <v>12.012042065659999</v>
      </c>
      <c r="O4204" s="368"/>
      <c r="P4204" s="350">
        <f t="shared" si="342"/>
        <v>197.9998312054</v>
      </c>
      <c r="Q4204" s="368"/>
      <c r="R4204" s="351">
        <f t="shared" si="343"/>
        <v>93.661699651799992</v>
      </c>
      <c r="S4204" s="341"/>
      <c r="T4204" s="16"/>
      <c r="U4204" s="337"/>
      <c r="V4204" s="16"/>
    </row>
    <row r="4205" spans="4:22" ht="21">
      <c r="D4205" s="338"/>
      <c r="E4205" s="338"/>
      <c r="F4205" s="338"/>
      <c r="G4205" s="344">
        <v>1.08</v>
      </c>
      <c r="H4205" s="347">
        <f t="shared" si="338"/>
        <v>58.2914466792</v>
      </c>
      <c r="I4205" s="368"/>
      <c r="J4205" s="348">
        <f t="shared" si="339"/>
        <v>16.36778013192</v>
      </c>
      <c r="K4205" s="368"/>
      <c r="L4205" s="352">
        <f t="shared" si="340"/>
        <v>15.134820699599999</v>
      </c>
      <c r="M4205" s="368"/>
      <c r="N4205" s="349">
        <f t="shared" si="341"/>
        <v>12.12430414104</v>
      </c>
      <c r="O4205" s="368"/>
      <c r="P4205" s="350">
        <f t="shared" si="342"/>
        <v>199.85029691759999</v>
      </c>
      <c r="Q4205" s="368"/>
      <c r="R4205" s="351">
        <f t="shared" si="343"/>
        <v>94.537042639199981</v>
      </c>
      <c r="S4205" s="341"/>
      <c r="T4205" s="16"/>
      <c r="U4205" s="337"/>
      <c r="V4205" s="16"/>
    </row>
    <row r="4206" spans="4:22" ht="21">
      <c r="D4206" s="338"/>
      <c r="E4206" s="338"/>
      <c r="F4206" s="338"/>
      <c r="G4206" s="344">
        <v>1.0900000000000001</v>
      </c>
      <c r="H4206" s="347">
        <f t="shared" si="338"/>
        <v>58.831182296599998</v>
      </c>
      <c r="I4206" s="368"/>
      <c r="J4206" s="348">
        <f t="shared" si="339"/>
        <v>16.519333651659998</v>
      </c>
      <c r="K4206" s="368"/>
      <c r="L4206" s="352">
        <f t="shared" si="340"/>
        <v>15.274957928299999</v>
      </c>
      <c r="M4206" s="368"/>
      <c r="N4206" s="349">
        <f t="shared" si="341"/>
        <v>12.23656621642</v>
      </c>
      <c r="O4206" s="368"/>
      <c r="P4206" s="350">
        <f t="shared" si="342"/>
        <v>201.70076262979998</v>
      </c>
      <c r="Q4206" s="368"/>
      <c r="R4206" s="351">
        <f t="shared" si="343"/>
        <v>95.412385626599985</v>
      </c>
      <c r="S4206" s="341"/>
      <c r="T4206" s="16"/>
      <c r="U4206" s="337"/>
      <c r="V4206" s="16"/>
    </row>
    <row r="4207" spans="4:22" ht="21">
      <c r="D4207" s="338"/>
      <c r="E4207" s="338"/>
      <c r="F4207" s="338"/>
      <c r="G4207" s="344">
        <v>1.1000000000000001</v>
      </c>
      <c r="H4207" s="347">
        <f t="shared" si="338"/>
        <v>59.370917913999996</v>
      </c>
      <c r="I4207" s="368"/>
      <c r="J4207" s="348">
        <f t="shared" si="339"/>
        <v>16.6708871714</v>
      </c>
      <c r="K4207" s="368"/>
      <c r="L4207" s="352">
        <f t="shared" si="340"/>
        <v>15.415095157</v>
      </c>
      <c r="M4207" s="368"/>
      <c r="N4207" s="349">
        <f t="shared" si="341"/>
        <v>12.3488282918</v>
      </c>
      <c r="O4207" s="368"/>
      <c r="P4207" s="350">
        <f t="shared" si="342"/>
        <v>203.551228342</v>
      </c>
      <c r="Q4207" s="368"/>
      <c r="R4207" s="351">
        <f t="shared" si="343"/>
        <v>96.287728613999988</v>
      </c>
      <c r="S4207" s="341"/>
      <c r="T4207" s="16"/>
      <c r="U4207" s="337"/>
      <c r="V4207" s="16"/>
    </row>
    <row r="4208" spans="4:22">
      <c r="D4208" s="338"/>
      <c r="E4208" s="338"/>
      <c r="F4208" s="338"/>
      <c r="G4208" s="16"/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</row>
    <row r="4209" spans="4:22">
      <c r="D4209" s="338"/>
      <c r="E4209" s="338"/>
      <c r="F4209" s="338"/>
      <c r="G4209" s="16"/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</row>
    <row r="4210" spans="4:22">
      <c r="D4210" s="338"/>
      <c r="E4210" s="338"/>
      <c r="F4210" s="338"/>
      <c r="G4210" s="16"/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</row>
    <row r="4213" spans="4:22" ht="15" thickBot="1">
      <c r="D4213" s="16"/>
      <c r="E4213" s="16"/>
      <c r="F4213" s="16"/>
      <c r="G4213" s="16"/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6"/>
      <c r="S4213" s="16"/>
      <c r="T4213" s="229"/>
      <c r="U4213" s="16"/>
      <c r="V4213" s="16"/>
    </row>
    <row r="4214" spans="4:22">
      <c r="D4214" s="16"/>
      <c r="E4214" s="84"/>
      <c r="F4214" s="85"/>
      <c r="G4214" s="197"/>
      <c r="H4214" s="85"/>
      <c r="I4214" s="197"/>
      <c r="J4214" s="85"/>
      <c r="K4214" s="197"/>
      <c r="L4214" s="85"/>
      <c r="M4214" s="197"/>
      <c r="N4214" s="85"/>
      <c r="O4214" s="197"/>
      <c r="P4214" s="85"/>
      <c r="Q4214" s="197"/>
      <c r="R4214" s="85"/>
      <c r="S4214" s="85"/>
      <c r="T4214" s="85"/>
      <c r="U4214" s="106"/>
      <c r="V4214" s="16"/>
    </row>
    <row r="4215" spans="4:22" ht="15" thickBot="1">
      <c r="D4215" s="16"/>
      <c r="E4215" s="86"/>
      <c r="F4215" s="1"/>
      <c r="H4215" s="1"/>
      <c r="J4215" s="1"/>
      <c r="L4215" s="1"/>
      <c r="N4215" s="1"/>
      <c r="P4215" s="1"/>
      <c r="R4215" s="1"/>
      <c r="T4215" s="1"/>
      <c r="U4215" s="107"/>
      <c r="V4215" s="16"/>
    </row>
    <row r="4216" spans="4:22" ht="35.4" thickBot="1">
      <c r="D4216" s="16"/>
      <c r="E4216" s="86"/>
      <c r="F4216" s="1"/>
      <c r="H4216" s="393" t="s">
        <v>74</v>
      </c>
      <c r="I4216" s="394"/>
      <c r="J4216" s="394"/>
      <c r="K4216" s="394"/>
      <c r="L4216" s="394"/>
      <c r="M4216" s="394"/>
      <c r="N4216" s="394"/>
      <c r="O4216" s="394"/>
      <c r="P4216" s="394"/>
      <c r="Q4216" s="394"/>
      <c r="R4216" s="394"/>
      <c r="S4216" s="394"/>
      <c r="T4216" s="395"/>
      <c r="U4216" s="107"/>
      <c r="V4216" s="16"/>
    </row>
    <row r="4217" spans="4:22">
      <c r="D4217" s="16"/>
      <c r="E4217" s="86"/>
      <c r="F4217" s="1"/>
      <c r="H4217" s="1"/>
      <c r="J4217" s="1"/>
      <c r="L4217" s="1"/>
      <c r="N4217" s="1"/>
      <c r="P4217" s="1"/>
      <c r="R4217" s="1"/>
      <c r="T4217" s="1"/>
      <c r="U4217" s="107"/>
      <c r="V4217" s="16"/>
    </row>
    <row r="4218" spans="4:22">
      <c r="D4218" s="16"/>
      <c r="E4218" s="86"/>
      <c r="F4218" s="253" t="s">
        <v>10</v>
      </c>
      <c r="G4218" s="194"/>
      <c r="H4218" s="421" t="s">
        <v>3</v>
      </c>
      <c r="I4218" s="179"/>
      <c r="J4218" s="422" t="s">
        <v>11</v>
      </c>
      <c r="K4218" s="179"/>
      <c r="L4218" s="423" t="s">
        <v>12</v>
      </c>
      <c r="M4218" s="179"/>
      <c r="N4218" s="424" t="s">
        <v>13</v>
      </c>
      <c r="O4218" s="179"/>
      <c r="P4218" s="425" t="s">
        <v>14</v>
      </c>
      <c r="Q4218" s="179"/>
      <c r="R4218" s="426" t="s">
        <v>15</v>
      </c>
      <c r="S4218" s="29"/>
      <c r="T4218" s="427" t="s">
        <v>16</v>
      </c>
      <c r="U4218" s="107"/>
      <c r="V4218" s="16"/>
    </row>
    <row r="4219" spans="4:22">
      <c r="D4219" s="16"/>
      <c r="E4219" s="86"/>
      <c r="F4219" s="252">
        <v>45803</v>
      </c>
      <c r="G4219" s="244"/>
      <c r="H4219" s="437" t="s">
        <v>31</v>
      </c>
      <c r="I4219" s="437"/>
      <c r="J4219" s="437" t="s">
        <v>31</v>
      </c>
      <c r="K4219" s="437"/>
      <c r="L4219" s="437" t="s">
        <v>31</v>
      </c>
      <c r="M4219" s="437"/>
      <c r="N4219" s="437" t="s">
        <v>31</v>
      </c>
      <c r="O4219" s="437"/>
      <c r="P4219" s="437" t="s">
        <v>31</v>
      </c>
      <c r="Q4219" s="437"/>
      <c r="R4219" s="437" t="s">
        <v>31</v>
      </c>
      <c r="S4219" s="438"/>
      <c r="T4219" s="441">
        <v>5.6932</v>
      </c>
      <c r="U4219" s="107"/>
      <c r="V4219" s="16"/>
    </row>
    <row r="4220" spans="4:22">
      <c r="D4220" s="16"/>
      <c r="E4220" s="86"/>
      <c r="F4220" s="250">
        <f>F4219+1</f>
        <v>45804</v>
      </c>
      <c r="G4220" s="244"/>
      <c r="H4220" s="437">
        <v>9653</v>
      </c>
      <c r="I4220" s="437"/>
      <c r="J4220" s="437">
        <v>2672</v>
      </c>
      <c r="K4220" s="437"/>
      <c r="L4220" s="437">
        <v>2470.5</v>
      </c>
      <c r="M4220" s="437"/>
      <c r="N4220" s="437">
        <v>1964</v>
      </c>
      <c r="O4220" s="437"/>
      <c r="P4220" s="437">
        <v>32455</v>
      </c>
      <c r="Q4220" s="437"/>
      <c r="R4220" s="437">
        <v>15275</v>
      </c>
      <c r="S4220" s="437"/>
      <c r="T4220" s="441">
        <v>5.6619000000000002</v>
      </c>
      <c r="U4220" s="107"/>
      <c r="V4220" s="16"/>
    </row>
    <row r="4221" spans="4:22">
      <c r="D4221" s="16"/>
      <c r="E4221" s="86"/>
      <c r="F4221" s="250">
        <f>F4220+1</f>
        <v>45805</v>
      </c>
      <c r="G4221" s="244"/>
      <c r="H4221" s="437">
        <v>9682</v>
      </c>
      <c r="I4221" s="437"/>
      <c r="J4221" s="437">
        <v>2685</v>
      </c>
      <c r="K4221" s="437"/>
      <c r="L4221" s="437">
        <v>2479</v>
      </c>
      <c r="M4221" s="437"/>
      <c r="N4221" s="437">
        <v>1960</v>
      </c>
      <c r="O4221" s="437"/>
      <c r="P4221" s="437">
        <v>31765</v>
      </c>
      <c r="Q4221" s="437"/>
      <c r="R4221" s="437">
        <v>14965</v>
      </c>
      <c r="S4221" s="437"/>
      <c r="T4221" s="441">
        <v>5.6539000000000001</v>
      </c>
      <c r="U4221" s="107"/>
      <c r="V4221" s="16"/>
    </row>
    <row r="4222" spans="4:22">
      <c r="D4222" s="16"/>
      <c r="E4222" s="86"/>
      <c r="F4222" s="250">
        <f>F4221+1</f>
        <v>45806</v>
      </c>
      <c r="G4222" s="195"/>
      <c r="H4222" s="437">
        <v>9641.5</v>
      </c>
      <c r="I4222" s="437"/>
      <c r="J4222" s="437">
        <v>2682</v>
      </c>
      <c r="K4222" s="437"/>
      <c r="L4222" s="437">
        <v>2468</v>
      </c>
      <c r="M4222" s="437"/>
      <c r="N4222" s="437">
        <v>1957</v>
      </c>
      <c r="O4222" s="437"/>
      <c r="P4222" s="437">
        <v>31625</v>
      </c>
      <c r="Q4222" s="437"/>
      <c r="R4222" s="437">
        <v>15105</v>
      </c>
      <c r="S4222" s="438"/>
      <c r="T4222" s="441">
        <v>5.6936</v>
      </c>
      <c r="U4222" s="107"/>
      <c r="V4222" s="16"/>
    </row>
    <row r="4223" spans="4:22">
      <c r="D4223" s="16"/>
      <c r="E4223" s="86"/>
      <c r="F4223" s="251">
        <f>F4222+1</f>
        <v>45807</v>
      </c>
      <c r="G4223" s="195"/>
      <c r="H4223" s="437">
        <v>9623</v>
      </c>
      <c r="I4223" s="437"/>
      <c r="J4223" s="437">
        <v>2631</v>
      </c>
      <c r="K4223" s="437"/>
      <c r="L4223" s="437">
        <v>2445</v>
      </c>
      <c r="M4223" s="437"/>
      <c r="N4223" s="437">
        <v>1926</v>
      </c>
      <c r="O4223" s="437"/>
      <c r="P4223" s="437">
        <v>30775</v>
      </c>
      <c r="Q4223" s="437"/>
      <c r="R4223" s="437">
        <v>15150</v>
      </c>
      <c r="S4223" s="438"/>
      <c r="T4223" s="441">
        <v>5.6558999999999999</v>
      </c>
      <c r="U4223" s="107"/>
      <c r="V4223" s="16"/>
    </row>
    <row r="4224" spans="4:22">
      <c r="D4224" s="16"/>
      <c r="E4224" s="86"/>
      <c r="F4224" s="1"/>
      <c r="H4224" s="439"/>
      <c r="I4224" s="439"/>
      <c r="J4224" s="439"/>
      <c r="K4224" s="439"/>
      <c r="L4224" s="439"/>
      <c r="M4224" s="439"/>
      <c r="N4224" s="439"/>
      <c r="O4224" s="439"/>
      <c r="P4224" s="439"/>
      <c r="Q4224" s="439"/>
      <c r="R4224" s="439"/>
      <c r="S4224" s="440"/>
      <c r="T4224" s="444"/>
      <c r="U4224" s="107"/>
      <c r="V4224" s="16"/>
    </row>
    <row r="4225" spans="4:22">
      <c r="D4225" s="16"/>
      <c r="E4225" s="86"/>
      <c r="F4225" s="236" t="s">
        <v>17</v>
      </c>
      <c r="G4225" s="263"/>
      <c r="H4225" s="428">
        <f>AVERAGE(H4220:H4223)</f>
        <v>9649.875</v>
      </c>
      <c r="I4225" s="332"/>
      <c r="J4225" s="428">
        <f>AVERAGE(J4220:J4223)</f>
        <v>2667.5</v>
      </c>
      <c r="K4225" s="332"/>
      <c r="L4225" s="428">
        <f>AVERAGE(L4220:L4223)</f>
        <v>2465.625</v>
      </c>
      <c r="M4225" s="332"/>
      <c r="N4225" s="428">
        <f>AVERAGE(N4220:N4223)</f>
        <v>1951.75</v>
      </c>
      <c r="O4225" s="332"/>
      <c r="P4225" s="428">
        <f>AVERAGE(P4220:P4223)</f>
        <v>31655</v>
      </c>
      <c r="Q4225" s="332"/>
      <c r="R4225" s="428">
        <f>AVERAGE(R4220:R4223)</f>
        <v>15123.75</v>
      </c>
      <c r="S4225" s="333"/>
      <c r="T4225" s="429">
        <f>AVERAGE(T4219:T4223)</f>
        <v>5.6716999999999995</v>
      </c>
      <c r="U4225" s="107"/>
      <c r="V4225" s="16"/>
    </row>
    <row r="4226" spans="4:22">
      <c r="D4226" s="16"/>
      <c r="E4226" s="86"/>
      <c r="F4226" s="21"/>
      <c r="G4226" s="194"/>
      <c r="H4226" s="354"/>
      <c r="I4226" s="214"/>
      <c r="J4226" s="354"/>
      <c r="K4226" s="214"/>
      <c r="L4226" s="354"/>
      <c r="M4226" s="214"/>
      <c r="N4226" s="354"/>
      <c r="O4226" s="214"/>
      <c r="P4226" s="354"/>
      <c r="Q4226" s="214"/>
      <c r="R4226" s="354"/>
      <c r="S4226" s="269"/>
      <c r="T4226" s="355"/>
      <c r="U4226" s="107"/>
      <c r="V4226" s="16"/>
    </row>
    <row r="4227" spans="4:22" ht="15.6">
      <c r="D4227" s="16"/>
      <c r="E4227" s="86"/>
      <c r="F4227" s="237" t="s">
        <v>18</v>
      </c>
      <c r="G4227" s="202"/>
      <c r="H4227" s="413">
        <f>H4225*T4225*0.001</f>
        <v>54.731196037499998</v>
      </c>
      <c r="I4227" s="216"/>
      <c r="J4227" s="235">
        <f>J4225*T4225*0.001</f>
        <v>15.129259749999999</v>
      </c>
      <c r="K4227" s="216"/>
      <c r="L4227" s="235">
        <f>L4225*T4225*0.001</f>
        <v>13.984285312499999</v>
      </c>
      <c r="M4227" s="216"/>
      <c r="N4227" s="235">
        <f>N4225*T4225*0.001</f>
        <v>11.069740475</v>
      </c>
      <c r="O4227" s="216"/>
      <c r="P4227" s="235">
        <f>P4225*T4225*0.001</f>
        <v>179.53766350000001</v>
      </c>
      <c r="Q4227" s="216"/>
      <c r="R4227" s="235">
        <f>R4225*T4225*0.001</f>
        <v>85.777372874999983</v>
      </c>
      <c r="S4227" s="269"/>
      <c r="T4227" s="363"/>
      <c r="U4227" s="107"/>
      <c r="V4227" s="16"/>
    </row>
    <row r="4228" spans="4:22">
      <c r="D4228" s="16"/>
      <c r="E4228" s="86"/>
      <c r="F4228" s="21"/>
      <c r="G4228" s="312"/>
      <c r="H4228" s="355"/>
      <c r="I4228" s="264"/>
      <c r="J4228" s="355"/>
      <c r="K4228" s="264"/>
      <c r="L4228" s="355"/>
      <c r="M4228" s="264"/>
      <c r="N4228" s="355"/>
      <c r="O4228" s="264"/>
      <c r="P4228" s="355"/>
      <c r="Q4228" s="264"/>
      <c r="R4228" s="355"/>
      <c r="S4228" s="269"/>
      <c r="T4228" s="364"/>
      <c r="U4228" s="107"/>
      <c r="V4228" s="16"/>
    </row>
    <row r="4229" spans="4:22">
      <c r="D4229" s="16"/>
      <c r="E4229" s="86"/>
      <c r="F4229" s="256" t="s">
        <v>19</v>
      </c>
      <c r="G4229" s="311"/>
      <c r="H4229" s="257">
        <f>H4163</f>
        <v>54.009811853999999</v>
      </c>
      <c r="I4229" s="265"/>
      <c r="J4229" s="257">
        <f>J4163</f>
        <v>15.081143383999999</v>
      </c>
      <c r="K4229" s="265"/>
      <c r="L4229" s="257">
        <f>L4163</f>
        <v>13.874017775999999</v>
      </c>
      <c r="M4229" s="265"/>
      <c r="N4229" s="257">
        <f>N4163</f>
        <v>11.050408297999999</v>
      </c>
      <c r="O4229" s="265"/>
      <c r="P4229" s="257">
        <f>P4163</f>
        <v>185.66067453999997</v>
      </c>
      <c r="Q4229" s="265"/>
      <c r="R4229" s="257">
        <f>R4163</f>
        <v>86.565400659999995</v>
      </c>
      <c r="S4229" s="361">
        <f>U4190</f>
        <v>0</v>
      </c>
      <c r="T4229" s="258">
        <f>T4161</f>
        <v>5.6619399999999995</v>
      </c>
      <c r="U4229" s="107"/>
      <c r="V4229" s="16"/>
    </row>
    <row r="4230" spans="4:22" ht="15" thickBot="1">
      <c r="D4230" s="16"/>
      <c r="E4230" s="86"/>
      <c r="F4230" s="21"/>
      <c r="G4230" s="194"/>
      <c r="H4230" s="355"/>
      <c r="I4230" s="264"/>
      <c r="J4230" s="355"/>
      <c r="K4230" s="264"/>
      <c r="L4230" s="355"/>
      <c r="M4230" s="264"/>
      <c r="N4230" s="355"/>
      <c r="O4230" s="264"/>
      <c r="P4230" s="355"/>
      <c r="Q4230" s="264"/>
      <c r="R4230" s="355"/>
      <c r="S4230" s="270"/>
      <c r="T4230" s="355"/>
      <c r="U4230" s="107"/>
      <c r="V4230" s="16"/>
    </row>
    <row r="4231" spans="4:22" ht="15" thickBot="1">
      <c r="D4231" s="16"/>
      <c r="E4231" s="86"/>
      <c r="F4231" s="259" t="s">
        <v>44</v>
      </c>
      <c r="G4231" s="194"/>
      <c r="H4231" s="356">
        <f>(H4163-H4165)/H4165</f>
        <v>6.7162723436018485E-4</v>
      </c>
      <c r="I4231" s="321"/>
      <c r="J4231" s="356">
        <f>(J4163-J4165)/J4165</f>
        <v>-4.8965269910794078E-3</v>
      </c>
      <c r="K4231" s="321"/>
      <c r="L4231" s="356">
        <f>(L4163-L4165)/L4165</f>
        <v>-9.9691634618431692E-3</v>
      </c>
      <c r="M4231" s="321"/>
      <c r="N4231" s="356">
        <f>(N4163-N4165)/N4165</f>
        <v>-1.5659717621015881E-2</v>
      </c>
      <c r="O4231" s="321"/>
      <c r="P4231" s="356">
        <f>(P4163-P4165)/P4165</f>
        <v>3.3186419826709296E-3</v>
      </c>
      <c r="Q4231" s="321"/>
      <c r="R4231" s="356">
        <f>(R4163-R4165)/R4165</f>
        <v>-1.1068782111088497E-2</v>
      </c>
      <c r="S4231" s="322"/>
      <c r="T4231" s="356">
        <f>(T4161-T4165)/T4165</f>
        <v>3.8082000404223043E-3</v>
      </c>
      <c r="U4231" s="107"/>
      <c r="V4231" s="16"/>
    </row>
    <row r="4232" spans="4:22" ht="15" thickBot="1">
      <c r="D4232" s="16"/>
      <c r="E4232" s="86"/>
      <c r="F4232" s="29"/>
      <c r="G4232" s="179"/>
      <c r="H4232" s="357"/>
      <c r="I4232" s="217"/>
      <c r="J4232" s="357"/>
      <c r="K4232" s="217"/>
      <c r="L4232" s="357"/>
      <c r="M4232" s="217"/>
      <c r="N4232" s="357"/>
      <c r="O4232" s="217"/>
      <c r="P4232" s="357"/>
      <c r="Q4232" s="217"/>
      <c r="R4232" s="357"/>
      <c r="S4232" s="271"/>
      <c r="T4232" s="357"/>
      <c r="U4232" s="107"/>
      <c r="V4232" s="16"/>
    </row>
    <row r="4233" spans="4:22" ht="15" thickBot="1">
      <c r="D4233" s="16"/>
      <c r="E4233" s="86"/>
      <c r="F4233" s="176" t="s">
        <v>26</v>
      </c>
      <c r="G4233" s="179"/>
      <c r="H4233" s="358">
        <f>(H4227-H4229)/H4229</f>
        <v>1.335653946453386E-2</v>
      </c>
      <c r="I4233" s="188"/>
      <c r="J4233" s="358">
        <f>(J4227-J4229)/J4229</f>
        <v>3.1904985434359264E-3</v>
      </c>
      <c r="K4233" s="188"/>
      <c r="L4233" s="358">
        <f>(L4227-L4229)/L4229</f>
        <v>7.9477724679542262E-3</v>
      </c>
      <c r="M4233" s="188"/>
      <c r="N4233" s="358">
        <f>(N4227-N4229)/N4229</f>
        <v>1.749453638151967E-3</v>
      </c>
      <c r="O4233" s="188"/>
      <c r="P4233" s="358">
        <f>(P4227-P4229)/P4229</f>
        <v>-3.297957984463093E-2</v>
      </c>
      <c r="Q4233" s="188"/>
      <c r="R4233" s="358">
        <f>(R4227-R4229)/R4229</f>
        <v>-9.103265034203693E-3</v>
      </c>
      <c r="S4233" s="272"/>
      <c r="T4233" s="358">
        <f>(T4225-T4229)/T4229</f>
        <v>1.7237907854904841E-3</v>
      </c>
      <c r="U4233" s="107"/>
      <c r="V4233" s="16"/>
    </row>
    <row r="4234" spans="4:22" ht="15" thickBot="1">
      <c r="D4234" s="16"/>
      <c r="E4234" s="86"/>
      <c r="F4234" s="1"/>
      <c r="H4234" s="359"/>
      <c r="I4234" s="215"/>
      <c r="J4234" s="359"/>
      <c r="K4234" s="215"/>
      <c r="L4234" s="359"/>
      <c r="M4234" s="215"/>
      <c r="N4234" s="359"/>
      <c r="O4234" s="215"/>
      <c r="P4234" s="359"/>
      <c r="Q4234" s="215"/>
      <c r="R4234" s="359"/>
      <c r="S4234" s="271"/>
      <c r="T4234" s="359"/>
      <c r="U4234" s="107"/>
      <c r="V4234" s="16"/>
    </row>
    <row r="4235" spans="4:22" ht="21.6" thickBot="1">
      <c r="D4235" s="230"/>
      <c r="E4235" s="183"/>
      <c r="F4235" s="184" t="s">
        <v>40</v>
      </c>
      <c r="G4235" s="182"/>
      <c r="H4235" s="360">
        <f>H4227-H4229</f>
        <v>0.72138418349999966</v>
      </c>
      <c r="I4235" s="306"/>
      <c r="J4235" s="360">
        <f>J4227-J4229</f>
        <v>4.8116366000000355E-2</v>
      </c>
      <c r="K4235" s="306"/>
      <c r="L4235" s="360">
        <f>L4227-L4229</f>
        <v>0.11026753650000032</v>
      </c>
      <c r="M4235" s="306"/>
      <c r="N4235" s="360">
        <f>N4227-N4229</f>
        <v>1.9332177000000783E-2</v>
      </c>
      <c r="O4235" s="306"/>
      <c r="P4235" s="360">
        <f>P4227-P4229</f>
        <v>-6.123011039999966</v>
      </c>
      <c r="Q4235" s="306"/>
      <c r="R4235" s="360">
        <f>R4227-R4229</f>
        <v>-0.78802778500001125</v>
      </c>
      <c r="S4235" s="307"/>
      <c r="T4235" s="360">
        <f>T4225-T4229</f>
        <v>9.7599999999999909E-3</v>
      </c>
      <c r="U4235" s="186"/>
      <c r="V4235" s="230"/>
    </row>
    <row r="4236" spans="4:22">
      <c r="D4236" s="16"/>
      <c r="E4236" s="86"/>
      <c r="F4236" s="179"/>
      <c r="H4236" s="180"/>
      <c r="I4236" s="180"/>
      <c r="J4236" s="180"/>
      <c r="K4236" s="180"/>
      <c r="L4236" s="180"/>
      <c r="M4236" s="180"/>
      <c r="N4236" s="180"/>
      <c r="O4236" s="180"/>
      <c r="P4236" s="180"/>
      <c r="Q4236" s="180"/>
      <c r="R4236" s="180"/>
      <c r="S4236" s="274"/>
      <c r="T4236" s="180"/>
      <c r="U4236" s="107"/>
      <c r="V4236" s="16"/>
    </row>
    <row r="4237" spans="4:22">
      <c r="D4237" s="16"/>
      <c r="E4237" s="86"/>
      <c r="F4237" s="29"/>
      <c r="H4237" s="323"/>
      <c r="I4237" s="180"/>
      <c r="J4237" s="159"/>
      <c r="K4237" s="180"/>
      <c r="L4237" s="159"/>
      <c r="M4237" s="180"/>
      <c r="N4237" s="159"/>
      <c r="O4237" s="180">
        <f>L4237+N4237</f>
        <v>0</v>
      </c>
      <c r="P4237" s="159"/>
      <c r="Q4237" s="180"/>
      <c r="R4237" s="159"/>
      <c r="S4237" s="159"/>
      <c r="T4237" s="159"/>
      <c r="U4237" s="107"/>
      <c r="V4237" s="16"/>
    </row>
    <row r="4238" spans="4:22" ht="18">
      <c r="D4238" s="16"/>
      <c r="E4238" s="134"/>
      <c r="F4238" s="403" t="s">
        <v>36</v>
      </c>
      <c r="G4238" s="404"/>
      <c r="H4238" s="405">
        <f>AVERAGE(H4028:H4031,H4091:H4095,H4155:H4159,H4219:H4223,H3966:H3967)</f>
        <v>9529.7749999999996</v>
      </c>
      <c r="I4238" s="406"/>
      <c r="J4238" s="405">
        <f>AVERAGE(J4028:J4031,J4091:J4095,J4155:J4159,J4219:J4223,J3966:J3967)</f>
        <v>2646.15</v>
      </c>
      <c r="K4238" s="406"/>
      <c r="L4238" s="405">
        <f>AVERAGE(L4028:L4031,L4091:L4095,L4155:L4159,L4219:L4223,L3966:L3967)</f>
        <v>2442.4</v>
      </c>
      <c r="M4238" s="406" t="e">
        <f>AVERAGE(O4183:O4187,M4219:M4223)</f>
        <v>#DIV/0!</v>
      </c>
      <c r="N4238" s="405">
        <f>AVERAGE(N4028:N4031,N4091:N4095,N4155:N4159,N4219:N4223,N3966:N3967)</f>
        <v>1958.2750000000001</v>
      </c>
      <c r="O4238" s="406" t="e">
        <f>AVERAGE(O4156:O4159,O4219:O4224)</f>
        <v>#DIV/0!</v>
      </c>
      <c r="P4238" s="405">
        <f>AVERAGE(P4028:P4031,P4091:P4095,P4155:P4159,P4219:P4223,P3966:P3967)</f>
        <v>32143.5</v>
      </c>
      <c r="Q4238" s="406" t="e">
        <f>AVERAGE(S4183:S4187,Q4219:Q4223)</f>
        <v>#DIV/0!</v>
      </c>
      <c r="R4238" s="405">
        <f>AVERAGE(R4028:R4031,R4091:R4095,R4155:R4159,R4219:R4223,R3966:R3967)</f>
        <v>15324.75</v>
      </c>
      <c r="S4238" s="407" t="e">
        <f>AVERAGE(U4183:U4187,S4219:S4223)</f>
        <v>#DIV/0!</v>
      </c>
      <c r="T4238" s="409">
        <f>AVERAGE(T4027:T4031,T4091:T4095,T4155:T4159,T4219:T4223,T3966:T3967)</f>
        <v>5.6651047619047628</v>
      </c>
      <c r="U4238" s="135"/>
      <c r="V4238" s="16"/>
    </row>
    <row r="4239" spans="4:22">
      <c r="D4239" s="16"/>
      <c r="E4239" s="1"/>
      <c r="F4239" s="1"/>
      <c r="H4239" s="329"/>
      <c r="I4239" s="139"/>
      <c r="J4239" s="329"/>
      <c r="K4239" s="139"/>
      <c r="L4239" s="329"/>
      <c r="M4239" s="139"/>
      <c r="N4239" s="329"/>
      <c r="O4239" s="139"/>
      <c r="P4239" s="329"/>
      <c r="Q4239" s="139"/>
      <c r="R4239" s="329"/>
      <c r="S4239" s="329"/>
      <c r="T4239" s="329"/>
      <c r="U4239" s="1"/>
      <c r="V4239" s="16"/>
    </row>
    <row r="4240" spans="4:22" ht="15" thickBot="1">
      <c r="D4240" s="16"/>
      <c r="T4240" s="174"/>
      <c r="V4240" s="16"/>
    </row>
    <row r="4241" spans="4:22" ht="15" thickBot="1">
      <c r="D4241" s="16"/>
      <c r="F4241" s="280" t="s">
        <v>42</v>
      </c>
      <c r="G4241" s="281"/>
      <c r="H4241" s="281" t="s">
        <v>3</v>
      </c>
      <c r="I4241" s="281"/>
      <c r="J4241" s="281" t="s">
        <v>11</v>
      </c>
      <c r="K4241" s="281"/>
      <c r="L4241" s="281" t="s">
        <v>12</v>
      </c>
      <c r="M4241" s="281"/>
      <c r="N4241" s="281" t="s">
        <v>13</v>
      </c>
      <c r="O4241" s="281"/>
      <c r="P4241" s="281" t="s">
        <v>14</v>
      </c>
      <c r="Q4241" s="281"/>
      <c r="R4241" s="281" t="s">
        <v>15</v>
      </c>
      <c r="S4241" s="281"/>
      <c r="T4241" s="282" t="s">
        <v>16</v>
      </c>
      <c r="V4241" s="16"/>
    </row>
    <row r="4242" spans="4:22">
      <c r="D4242" s="16"/>
      <c r="E4242" s="1"/>
      <c r="F4242" s="283" t="s">
        <v>19</v>
      </c>
      <c r="G4242" s="284"/>
      <c r="H4242" s="410">
        <f>H4229</f>
        <v>54.009811853999999</v>
      </c>
      <c r="I4242" s="410">
        <f t="shared" ref="I4242:T4242" si="344">I4229</f>
        <v>0</v>
      </c>
      <c r="J4242" s="410">
        <f t="shared" si="344"/>
        <v>15.081143383999999</v>
      </c>
      <c r="K4242" s="410">
        <f t="shared" si="344"/>
        <v>0</v>
      </c>
      <c r="L4242" s="410">
        <f t="shared" si="344"/>
        <v>13.874017775999999</v>
      </c>
      <c r="M4242" s="410">
        <f t="shared" si="344"/>
        <v>0</v>
      </c>
      <c r="N4242" s="410">
        <f t="shared" si="344"/>
        <v>11.050408297999999</v>
      </c>
      <c r="O4242" s="410">
        <f t="shared" si="344"/>
        <v>0</v>
      </c>
      <c r="P4242" s="410">
        <f t="shared" si="344"/>
        <v>185.66067453999997</v>
      </c>
      <c r="Q4242" s="410">
        <f t="shared" si="344"/>
        <v>0</v>
      </c>
      <c r="R4242" s="410">
        <f t="shared" si="344"/>
        <v>86.565400659999995</v>
      </c>
      <c r="S4242" s="410">
        <f t="shared" si="344"/>
        <v>0</v>
      </c>
      <c r="T4242" s="410">
        <f t="shared" si="344"/>
        <v>5.6619399999999995</v>
      </c>
      <c r="U4242" s="1"/>
      <c r="V4242" s="16"/>
    </row>
    <row r="4243" spans="4:22" ht="15.6">
      <c r="D4243" s="16"/>
      <c r="E4243" s="1"/>
      <c r="F4243" s="288" t="s">
        <v>41</v>
      </c>
      <c r="G4243" s="289"/>
      <c r="H4243" s="411">
        <f>H4227</f>
        <v>54.731196037499998</v>
      </c>
      <c r="I4243" s="411">
        <f t="shared" ref="I4243:S4243" si="345">I4227</f>
        <v>0</v>
      </c>
      <c r="J4243" s="411">
        <f t="shared" si="345"/>
        <v>15.129259749999999</v>
      </c>
      <c r="K4243" s="411">
        <f t="shared" si="345"/>
        <v>0</v>
      </c>
      <c r="L4243" s="411">
        <f t="shared" si="345"/>
        <v>13.984285312499999</v>
      </c>
      <c r="M4243" s="411">
        <f t="shared" si="345"/>
        <v>0</v>
      </c>
      <c r="N4243" s="411">
        <f t="shared" si="345"/>
        <v>11.069740475</v>
      </c>
      <c r="O4243" s="411">
        <f t="shared" si="345"/>
        <v>0</v>
      </c>
      <c r="P4243" s="411">
        <f t="shared" si="345"/>
        <v>179.53766350000001</v>
      </c>
      <c r="Q4243" s="411">
        <f t="shared" si="345"/>
        <v>0</v>
      </c>
      <c r="R4243" s="411">
        <f t="shared" si="345"/>
        <v>85.777372874999983</v>
      </c>
      <c r="S4243" s="411">
        <f t="shared" si="345"/>
        <v>0</v>
      </c>
      <c r="T4243" s="411">
        <f>T4225</f>
        <v>5.6716999999999995</v>
      </c>
      <c r="U4243" s="1"/>
      <c r="V4243" s="16"/>
    </row>
    <row r="4244" spans="4:22" ht="21">
      <c r="D4244" s="16"/>
      <c r="F4244" s="201" t="s">
        <v>45</v>
      </c>
      <c r="G4244" s="201"/>
      <c r="H4244" s="412">
        <f>H4243-H4242</f>
        <v>0.72138418349999966</v>
      </c>
      <c r="I4244" s="412"/>
      <c r="J4244" s="412">
        <f>J4243-J4242</f>
        <v>4.8116366000000355E-2</v>
      </c>
      <c r="K4244" s="412"/>
      <c r="L4244" s="412">
        <f>L4243-L4242</f>
        <v>0.11026753650000032</v>
      </c>
      <c r="M4244" s="412"/>
      <c r="N4244" s="412">
        <f>N4243-N4242</f>
        <v>1.9332177000000783E-2</v>
      </c>
      <c r="O4244" s="412"/>
      <c r="P4244" s="412">
        <f>P4243-P4242</f>
        <v>-6.123011039999966</v>
      </c>
      <c r="Q4244" s="412"/>
      <c r="R4244" s="412">
        <f>R4243-R4242</f>
        <v>-0.78802778500001125</v>
      </c>
      <c r="S4244" s="412"/>
      <c r="T4244" s="412">
        <f>T4243-T4242</f>
        <v>9.7599999999999909E-3</v>
      </c>
      <c r="V4244" s="16"/>
    </row>
    <row r="4245" spans="4:22" ht="21">
      <c r="D4245" s="16"/>
      <c r="F4245" s="201"/>
      <c r="G4245" s="201"/>
      <c r="H4245" s="187"/>
      <c r="I4245" s="187"/>
      <c r="J4245" s="187"/>
      <c r="K4245" s="187"/>
      <c r="L4245" s="187"/>
      <c r="M4245" s="187"/>
      <c r="N4245" s="187"/>
      <c r="O4245" s="187"/>
      <c r="P4245" s="187"/>
      <c r="Q4245" s="187"/>
      <c r="R4245" s="187"/>
      <c r="S4245" s="187"/>
      <c r="T4245" s="187"/>
      <c r="V4245" s="16"/>
    </row>
    <row r="4246" spans="4:22">
      <c r="D4246" s="16"/>
      <c r="E4246" s="16"/>
      <c r="F4246" s="231"/>
      <c r="G4246" s="231"/>
      <c r="H4246" s="231"/>
      <c r="I4246" s="231"/>
      <c r="J4246" s="231"/>
      <c r="K4246" s="231"/>
      <c r="L4246" s="231"/>
      <c r="M4246" s="231"/>
      <c r="N4246" s="231"/>
      <c r="O4246" s="231"/>
      <c r="P4246" s="231"/>
      <c r="Q4246" s="231"/>
      <c r="R4246" s="231"/>
      <c r="S4246" s="231"/>
      <c r="T4246" s="232"/>
      <c r="U4246" s="16"/>
      <c r="V4246" s="16"/>
    </row>
    <row r="4247" spans="4:22">
      <c r="D4247" s="335"/>
      <c r="E4247" s="335"/>
      <c r="F4247" s="339"/>
      <c r="G4247" s="339"/>
      <c r="H4247" s="339"/>
      <c r="I4247" s="339"/>
      <c r="J4247" s="339"/>
      <c r="K4247" s="339"/>
      <c r="L4247" s="339"/>
      <c r="M4247" s="339"/>
      <c r="N4247" s="339"/>
      <c r="O4247" s="339"/>
      <c r="P4247" s="339"/>
      <c r="Q4247" s="339"/>
      <c r="R4247" s="339"/>
      <c r="S4247" s="339"/>
      <c r="T4247" s="340"/>
      <c r="U4247" s="335"/>
      <c r="V4247" s="335"/>
    </row>
    <row r="4248" spans="4:22">
      <c r="D4248" s="335"/>
      <c r="E4248" s="335"/>
      <c r="F4248" s="335"/>
      <c r="G4248" s="512" t="s">
        <v>48</v>
      </c>
      <c r="H4248" s="512"/>
      <c r="I4248" s="512"/>
      <c r="J4248" s="512"/>
      <c r="K4248" s="512"/>
      <c r="L4248" s="512"/>
      <c r="M4248" s="512"/>
      <c r="N4248" s="512"/>
      <c r="O4248" s="512"/>
      <c r="P4248" s="512"/>
      <c r="Q4248" s="512"/>
      <c r="R4248" s="512"/>
      <c r="S4248" s="335"/>
      <c r="T4248" s="335"/>
      <c r="U4248" s="335"/>
      <c r="V4248" s="335"/>
    </row>
    <row r="4249" spans="4:22">
      <c r="D4249" s="335"/>
      <c r="E4249" s="335"/>
      <c r="F4249" s="335"/>
      <c r="G4249" s="512"/>
      <c r="H4249" s="512"/>
      <c r="I4249" s="512"/>
      <c r="J4249" s="512"/>
      <c r="K4249" s="512"/>
      <c r="L4249" s="512"/>
      <c r="M4249" s="512"/>
      <c r="N4249" s="512"/>
      <c r="O4249" s="512"/>
      <c r="P4249" s="512"/>
      <c r="Q4249" s="512"/>
      <c r="R4249" s="512"/>
      <c r="S4249" s="335"/>
      <c r="T4249" s="335"/>
      <c r="U4249" s="335"/>
      <c r="V4249" s="335"/>
    </row>
    <row r="4250" spans="4:22" ht="23.4">
      <c r="D4250" s="338"/>
      <c r="E4250" s="338"/>
      <c r="F4250" s="338"/>
      <c r="G4250" s="343" t="s">
        <v>46</v>
      </c>
      <c r="H4250" s="375" t="s">
        <v>3</v>
      </c>
      <c r="I4250" s="376"/>
      <c r="J4250" s="377" t="s">
        <v>11</v>
      </c>
      <c r="K4250" s="376"/>
      <c r="L4250" s="378" t="s">
        <v>12</v>
      </c>
      <c r="M4250" s="376"/>
      <c r="N4250" s="379" t="s">
        <v>13</v>
      </c>
      <c r="O4250" s="376"/>
      <c r="P4250" s="374" t="s">
        <v>14</v>
      </c>
      <c r="Q4250" s="376"/>
      <c r="R4250" s="380" t="s">
        <v>15</v>
      </c>
      <c r="S4250" s="367"/>
      <c r="T4250" s="16"/>
      <c r="U4250" s="336"/>
      <c r="V4250" s="16"/>
    </row>
    <row r="4251" spans="4:22" ht="21">
      <c r="D4251" s="338"/>
      <c r="E4251" s="338"/>
      <c r="F4251" s="338"/>
      <c r="G4251" s="344">
        <v>0.9</v>
      </c>
      <c r="H4251" s="347">
        <f>$H$4229*G4251</f>
        <v>48.6088306686</v>
      </c>
      <c r="I4251" s="368"/>
      <c r="J4251" s="348">
        <f>$J$4229*G4251</f>
        <v>13.573029045599998</v>
      </c>
      <c r="K4251" s="368"/>
      <c r="L4251" s="352">
        <f>$L$4229*G4251</f>
        <v>12.4866159984</v>
      </c>
      <c r="M4251" s="368"/>
      <c r="N4251" s="349">
        <f>$N$4229*G4251</f>
        <v>9.9453674681999988</v>
      </c>
      <c r="O4251" s="368"/>
      <c r="P4251" s="350">
        <f>$P$4229*G4251</f>
        <v>167.09460708599997</v>
      </c>
      <c r="Q4251" s="368"/>
      <c r="R4251" s="351">
        <f>$R$4229*G4251</f>
        <v>77.908860594000004</v>
      </c>
      <c r="S4251" s="341"/>
      <c r="T4251" s="414">
        <f>H4251*24.63</f>
        <v>1197.2354993676179</v>
      </c>
      <c r="U4251" s="337"/>
      <c r="V4251" s="16"/>
    </row>
    <row r="4252" spans="4:22" ht="21">
      <c r="D4252" s="338"/>
      <c r="E4252" s="338"/>
      <c r="F4252" s="338"/>
      <c r="G4252" s="344">
        <v>0.91</v>
      </c>
      <c r="H4252" s="347">
        <f t="shared" ref="H4252:H4271" si="346">$H$4229*G4252</f>
        <v>49.148928787140001</v>
      </c>
      <c r="I4252" s="368"/>
      <c r="J4252" s="348">
        <f t="shared" ref="J4252:J4271" si="347">$J$4229*G4252</f>
        <v>13.72384047944</v>
      </c>
      <c r="K4252" s="368"/>
      <c r="L4252" s="352">
        <f t="shared" ref="L4252:L4271" si="348">$L$4229*G4252</f>
        <v>12.625356176159999</v>
      </c>
      <c r="M4252" s="368"/>
      <c r="N4252" s="349">
        <f t="shared" ref="N4252:N4271" si="349">$N$4229*G4252</f>
        <v>10.055871551179999</v>
      </c>
      <c r="O4252" s="368"/>
      <c r="P4252" s="350">
        <f t="shared" ref="P4252:P4271" si="350">$P$4229*G4252</f>
        <v>168.95121383139997</v>
      </c>
      <c r="Q4252" s="368"/>
      <c r="R4252" s="351">
        <f t="shared" ref="R4252:R4271" si="351">$R$4229*G4252</f>
        <v>78.7745146006</v>
      </c>
      <c r="S4252" s="341"/>
      <c r="T4252" s="16"/>
      <c r="U4252" s="337"/>
      <c r="V4252" s="16"/>
    </row>
    <row r="4253" spans="4:22" ht="21">
      <c r="D4253" s="338"/>
      <c r="E4253" s="338"/>
      <c r="F4253" s="338"/>
      <c r="G4253" s="344">
        <v>0.92</v>
      </c>
      <c r="H4253" s="347">
        <f t="shared" si="346"/>
        <v>49.689026905680002</v>
      </c>
      <c r="I4253" s="368"/>
      <c r="J4253" s="348">
        <f t="shared" si="347"/>
        <v>13.874651913279999</v>
      </c>
      <c r="K4253" s="368"/>
      <c r="L4253" s="352">
        <f t="shared" si="348"/>
        <v>12.764096353919999</v>
      </c>
      <c r="M4253" s="368"/>
      <c r="N4253" s="349">
        <f t="shared" si="349"/>
        <v>10.16637563416</v>
      </c>
      <c r="O4253" s="368"/>
      <c r="P4253" s="350">
        <f t="shared" si="350"/>
        <v>170.8078205768</v>
      </c>
      <c r="Q4253" s="368"/>
      <c r="R4253" s="351">
        <f t="shared" si="351"/>
        <v>79.640168607199996</v>
      </c>
      <c r="S4253" s="341"/>
      <c r="T4253" s="16"/>
      <c r="U4253" s="337"/>
      <c r="V4253" s="16"/>
    </row>
    <row r="4254" spans="4:22" ht="21">
      <c r="D4254" s="338"/>
      <c r="E4254" s="338"/>
      <c r="F4254" s="338"/>
      <c r="G4254" s="344">
        <v>0.93</v>
      </c>
      <c r="H4254" s="347">
        <f t="shared" si="346"/>
        <v>50.229125024220004</v>
      </c>
      <c r="I4254" s="368"/>
      <c r="J4254" s="348">
        <f t="shared" si="347"/>
        <v>14.025463347120001</v>
      </c>
      <c r="K4254" s="368"/>
      <c r="L4254" s="352">
        <f t="shared" si="348"/>
        <v>12.90283653168</v>
      </c>
      <c r="M4254" s="368"/>
      <c r="N4254" s="349">
        <f t="shared" si="349"/>
        <v>10.27687971714</v>
      </c>
      <c r="O4254" s="368"/>
      <c r="P4254" s="350">
        <f t="shared" si="350"/>
        <v>172.6644273222</v>
      </c>
      <c r="Q4254" s="368"/>
      <c r="R4254" s="351">
        <f t="shared" si="351"/>
        <v>80.505822613799992</v>
      </c>
      <c r="S4254" s="341"/>
      <c r="T4254" s="16"/>
      <c r="U4254" s="337"/>
      <c r="V4254" s="16"/>
    </row>
    <row r="4255" spans="4:22" ht="21">
      <c r="D4255" s="338"/>
      <c r="E4255" s="338"/>
      <c r="F4255" s="338"/>
      <c r="G4255" s="344">
        <v>0.94</v>
      </c>
      <c r="H4255" s="347">
        <f t="shared" si="346"/>
        <v>50.769223142759998</v>
      </c>
      <c r="I4255" s="368"/>
      <c r="J4255" s="348">
        <f t="shared" si="347"/>
        <v>14.176274780959998</v>
      </c>
      <c r="K4255" s="368"/>
      <c r="L4255" s="352">
        <f t="shared" si="348"/>
        <v>13.041576709439997</v>
      </c>
      <c r="M4255" s="368"/>
      <c r="N4255" s="349">
        <f t="shared" si="349"/>
        <v>10.387383800119999</v>
      </c>
      <c r="O4255" s="368"/>
      <c r="P4255" s="350">
        <f t="shared" si="350"/>
        <v>174.52103406759997</v>
      </c>
      <c r="Q4255" s="368"/>
      <c r="R4255" s="351">
        <f t="shared" si="351"/>
        <v>81.371476620399989</v>
      </c>
      <c r="S4255" s="341"/>
      <c r="T4255" s="16"/>
      <c r="U4255" s="337"/>
      <c r="V4255" s="16"/>
    </row>
    <row r="4256" spans="4:22" ht="21">
      <c r="D4256" s="338"/>
      <c r="E4256" s="338"/>
      <c r="F4256" s="338"/>
      <c r="G4256" s="344">
        <v>0.95</v>
      </c>
      <c r="H4256" s="347">
        <f t="shared" si="346"/>
        <v>51.309321261299999</v>
      </c>
      <c r="I4256" s="368"/>
      <c r="J4256" s="348">
        <f t="shared" si="347"/>
        <v>14.327086214799998</v>
      </c>
      <c r="K4256" s="368"/>
      <c r="L4256" s="352">
        <f t="shared" si="348"/>
        <v>13.180316887199998</v>
      </c>
      <c r="M4256" s="368"/>
      <c r="N4256" s="349">
        <f t="shared" si="349"/>
        <v>10.497887883099999</v>
      </c>
      <c r="O4256" s="368"/>
      <c r="P4256" s="350">
        <f t="shared" si="350"/>
        <v>176.37764081299997</v>
      </c>
      <c r="Q4256" s="368"/>
      <c r="R4256" s="351">
        <f t="shared" si="351"/>
        <v>82.237130626999985</v>
      </c>
      <c r="S4256" s="341"/>
      <c r="T4256" s="16"/>
      <c r="U4256" s="337"/>
      <c r="V4256" s="16"/>
    </row>
    <row r="4257" spans="4:22" ht="21">
      <c r="D4257" s="338"/>
      <c r="E4257" s="338"/>
      <c r="F4257" s="338"/>
      <c r="G4257" s="344">
        <v>0.96</v>
      </c>
      <c r="H4257" s="347">
        <f t="shared" si="346"/>
        <v>51.849419379839993</v>
      </c>
      <c r="I4257" s="368"/>
      <c r="J4257" s="348">
        <f t="shared" si="347"/>
        <v>14.477897648639999</v>
      </c>
      <c r="K4257" s="368"/>
      <c r="L4257" s="352">
        <f t="shared" si="348"/>
        <v>13.319057064959999</v>
      </c>
      <c r="M4257" s="368"/>
      <c r="N4257" s="349">
        <f t="shared" si="349"/>
        <v>10.608391966079999</v>
      </c>
      <c r="O4257" s="368"/>
      <c r="P4257" s="350">
        <f t="shared" si="350"/>
        <v>178.23424755839997</v>
      </c>
      <c r="Q4257" s="368"/>
      <c r="R4257" s="351">
        <f t="shared" si="351"/>
        <v>83.102784633599995</v>
      </c>
      <c r="S4257" s="341"/>
      <c r="T4257" s="16"/>
      <c r="U4257" s="337"/>
      <c r="V4257" s="16"/>
    </row>
    <row r="4258" spans="4:22" ht="21">
      <c r="D4258" s="338"/>
      <c r="E4258" s="338"/>
      <c r="F4258" s="338"/>
      <c r="G4258" s="344">
        <v>0.97</v>
      </c>
      <c r="H4258" s="347">
        <f t="shared" si="346"/>
        <v>52.389517498379995</v>
      </c>
      <c r="I4258" s="368"/>
      <c r="J4258" s="348">
        <f t="shared" si="347"/>
        <v>14.628709082479999</v>
      </c>
      <c r="K4258" s="368"/>
      <c r="L4258" s="352">
        <f t="shared" si="348"/>
        <v>13.457797242719998</v>
      </c>
      <c r="M4258" s="368"/>
      <c r="N4258" s="349">
        <f t="shared" si="349"/>
        <v>10.718896049059998</v>
      </c>
      <c r="O4258" s="368"/>
      <c r="P4258" s="350">
        <f t="shared" si="350"/>
        <v>180.09085430379997</v>
      </c>
      <c r="Q4258" s="368"/>
      <c r="R4258" s="351">
        <f t="shared" si="351"/>
        <v>83.968438640199992</v>
      </c>
      <c r="S4258" s="341"/>
      <c r="T4258" s="16"/>
      <c r="U4258" s="337"/>
      <c r="V4258" s="16"/>
    </row>
    <row r="4259" spans="4:22" ht="21">
      <c r="D4259" s="338"/>
      <c r="E4259" s="338"/>
      <c r="F4259" s="338"/>
      <c r="G4259" s="344">
        <v>0.98</v>
      </c>
      <c r="H4259" s="347">
        <f t="shared" si="346"/>
        <v>52.929615616919996</v>
      </c>
      <c r="I4259" s="368"/>
      <c r="J4259" s="348">
        <f t="shared" si="347"/>
        <v>14.779520516319998</v>
      </c>
      <c r="K4259" s="368"/>
      <c r="L4259" s="352">
        <f t="shared" si="348"/>
        <v>13.596537420479999</v>
      </c>
      <c r="M4259" s="368"/>
      <c r="N4259" s="349">
        <f t="shared" si="349"/>
        <v>10.829400132039998</v>
      </c>
      <c r="O4259" s="368"/>
      <c r="P4259" s="350">
        <f t="shared" si="350"/>
        <v>181.94746104919997</v>
      </c>
      <c r="Q4259" s="368"/>
      <c r="R4259" s="351">
        <f t="shared" si="351"/>
        <v>84.834092646799988</v>
      </c>
      <c r="S4259" s="341"/>
      <c r="T4259" s="16"/>
      <c r="U4259" s="337"/>
      <c r="V4259" s="16"/>
    </row>
    <row r="4260" spans="4:22" ht="21">
      <c r="D4260" s="338"/>
      <c r="E4260" s="338"/>
      <c r="F4260" s="338"/>
      <c r="G4260" s="344">
        <v>0.99</v>
      </c>
      <c r="H4260" s="347">
        <f t="shared" si="346"/>
        <v>53.469713735459997</v>
      </c>
      <c r="I4260" s="368"/>
      <c r="J4260" s="348">
        <f t="shared" si="347"/>
        <v>14.930331950159999</v>
      </c>
      <c r="K4260" s="368"/>
      <c r="L4260" s="352">
        <f t="shared" si="348"/>
        <v>13.735277598239998</v>
      </c>
      <c r="M4260" s="368"/>
      <c r="N4260" s="349">
        <f t="shared" si="349"/>
        <v>10.939904215019999</v>
      </c>
      <c r="O4260" s="368"/>
      <c r="P4260" s="350">
        <f t="shared" si="350"/>
        <v>183.80406779459997</v>
      </c>
      <c r="Q4260" s="368"/>
      <c r="R4260" s="351">
        <f t="shared" si="351"/>
        <v>85.699746653399998</v>
      </c>
      <c r="S4260" s="341"/>
      <c r="T4260" s="16"/>
      <c r="U4260" s="337"/>
      <c r="V4260" s="16"/>
    </row>
    <row r="4261" spans="4:22" ht="28.8">
      <c r="D4261" s="338"/>
      <c r="E4261" s="338"/>
      <c r="F4261" s="338"/>
      <c r="G4261" s="381">
        <v>1</v>
      </c>
      <c r="H4261" s="383">
        <f t="shared" si="346"/>
        <v>54.009811853999999</v>
      </c>
      <c r="I4261" s="382"/>
      <c r="J4261" s="383">
        <f t="shared" si="347"/>
        <v>15.081143383999999</v>
      </c>
      <c r="K4261" s="382"/>
      <c r="L4261" s="383">
        <f t="shared" si="348"/>
        <v>13.874017775999999</v>
      </c>
      <c r="M4261" s="382"/>
      <c r="N4261" s="383">
        <f t="shared" si="349"/>
        <v>11.050408297999999</v>
      </c>
      <c r="O4261" s="382"/>
      <c r="P4261" s="383">
        <f t="shared" si="350"/>
        <v>185.66067453999997</v>
      </c>
      <c r="Q4261" s="382"/>
      <c r="R4261" s="383">
        <f t="shared" si="351"/>
        <v>86.565400659999995</v>
      </c>
      <c r="S4261" s="420"/>
      <c r="T4261" s="16"/>
      <c r="U4261" s="337"/>
      <c r="V4261" s="16"/>
    </row>
    <row r="4262" spans="4:22" ht="21">
      <c r="D4262" s="338"/>
      <c r="E4262" s="338"/>
      <c r="F4262" s="338"/>
      <c r="G4262" s="344">
        <v>1.01</v>
      </c>
      <c r="H4262" s="347">
        <f t="shared" si="346"/>
        <v>54.54990997254</v>
      </c>
      <c r="I4262" s="368"/>
      <c r="J4262" s="348">
        <f t="shared" si="347"/>
        <v>15.231954817839998</v>
      </c>
      <c r="K4262" s="368"/>
      <c r="L4262" s="352">
        <f t="shared" si="348"/>
        <v>14.01275795376</v>
      </c>
      <c r="M4262" s="368"/>
      <c r="N4262" s="349">
        <f t="shared" si="349"/>
        <v>11.160912380979999</v>
      </c>
      <c r="O4262" s="368"/>
      <c r="P4262" s="350">
        <f t="shared" si="350"/>
        <v>187.51728128539997</v>
      </c>
      <c r="Q4262" s="368"/>
      <c r="R4262" s="351">
        <f t="shared" si="351"/>
        <v>87.431054666599991</v>
      </c>
      <c r="S4262" s="341"/>
      <c r="T4262" s="16"/>
      <c r="U4262" s="337"/>
      <c r="V4262" s="16"/>
    </row>
    <row r="4263" spans="4:22" ht="21">
      <c r="D4263" s="338"/>
      <c r="E4263" s="338"/>
      <c r="F4263" s="338"/>
      <c r="G4263" s="344">
        <v>1.02</v>
      </c>
      <c r="H4263" s="347">
        <f t="shared" si="346"/>
        <v>55.090008091080001</v>
      </c>
      <c r="I4263" s="368"/>
      <c r="J4263" s="348">
        <f t="shared" si="347"/>
        <v>15.38276625168</v>
      </c>
      <c r="K4263" s="368"/>
      <c r="L4263" s="352">
        <f t="shared" si="348"/>
        <v>14.151498131519999</v>
      </c>
      <c r="M4263" s="368"/>
      <c r="N4263" s="349">
        <f t="shared" si="349"/>
        <v>11.27141646396</v>
      </c>
      <c r="O4263" s="368"/>
      <c r="P4263" s="350">
        <f t="shared" si="350"/>
        <v>189.37388803079998</v>
      </c>
      <c r="Q4263" s="368"/>
      <c r="R4263" s="351">
        <f t="shared" si="351"/>
        <v>88.296708673200001</v>
      </c>
      <c r="S4263" s="341"/>
      <c r="T4263" s="16"/>
      <c r="U4263" s="337"/>
      <c r="V4263" s="16"/>
    </row>
    <row r="4264" spans="4:22" ht="21">
      <c r="D4264" s="338"/>
      <c r="E4264" s="338"/>
      <c r="F4264" s="338"/>
      <c r="G4264" s="344">
        <v>1.03</v>
      </c>
      <c r="H4264" s="347">
        <f t="shared" si="346"/>
        <v>55.630106209620003</v>
      </c>
      <c r="I4264" s="368"/>
      <c r="J4264" s="348">
        <f t="shared" si="347"/>
        <v>15.533577685519999</v>
      </c>
      <c r="K4264" s="368"/>
      <c r="L4264" s="352">
        <f t="shared" si="348"/>
        <v>14.290238309279999</v>
      </c>
      <c r="M4264" s="368"/>
      <c r="N4264" s="349">
        <f t="shared" si="349"/>
        <v>11.38192054694</v>
      </c>
      <c r="O4264" s="368"/>
      <c r="P4264" s="350">
        <f t="shared" si="350"/>
        <v>191.23049477619998</v>
      </c>
      <c r="Q4264" s="368"/>
      <c r="R4264" s="351">
        <f t="shared" si="351"/>
        <v>89.162362679799998</v>
      </c>
      <c r="S4264" s="341"/>
      <c r="T4264" s="16"/>
      <c r="U4264" s="337"/>
      <c r="V4264" s="16"/>
    </row>
    <row r="4265" spans="4:22" ht="21">
      <c r="D4265" s="338"/>
      <c r="E4265" s="338"/>
      <c r="F4265" s="338"/>
      <c r="G4265" s="344">
        <v>1.04</v>
      </c>
      <c r="H4265" s="347">
        <f t="shared" si="346"/>
        <v>56.170204328160004</v>
      </c>
      <c r="I4265" s="368"/>
      <c r="J4265" s="348">
        <f t="shared" si="347"/>
        <v>15.684389119359999</v>
      </c>
      <c r="K4265" s="368"/>
      <c r="L4265" s="352">
        <f t="shared" si="348"/>
        <v>14.428978487039998</v>
      </c>
      <c r="M4265" s="368"/>
      <c r="N4265" s="349">
        <f t="shared" si="349"/>
        <v>11.492424629919999</v>
      </c>
      <c r="O4265" s="368"/>
      <c r="P4265" s="350">
        <f t="shared" si="350"/>
        <v>193.08710152159998</v>
      </c>
      <c r="Q4265" s="368"/>
      <c r="R4265" s="351">
        <f t="shared" si="351"/>
        <v>90.028016686399994</v>
      </c>
      <c r="S4265" s="341"/>
      <c r="T4265" s="16"/>
      <c r="U4265" s="337"/>
      <c r="V4265" s="16"/>
    </row>
    <row r="4266" spans="4:22" ht="21">
      <c r="D4266" s="338"/>
      <c r="E4266" s="338"/>
      <c r="F4266" s="338"/>
      <c r="G4266" s="344">
        <v>1.05</v>
      </c>
      <c r="H4266" s="347">
        <f t="shared" si="346"/>
        <v>56.710302446699998</v>
      </c>
      <c r="I4266" s="368"/>
      <c r="J4266" s="348">
        <f t="shared" si="347"/>
        <v>15.8352005532</v>
      </c>
      <c r="K4266" s="368"/>
      <c r="L4266" s="352">
        <f t="shared" si="348"/>
        <v>14.567718664799999</v>
      </c>
      <c r="M4266" s="368"/>
      <c r="N4266" s="349">
        <f t="shared" si="349"/>
        <v>11.602928712899999</v>
      </c>
      <c r="O4266" s="368"/>
      <c r="P4266" s="350">
        <f t="shared" si="350"/>
        <v>194.94370826699998</v>
      </c>
      <c r="Q4266" s="368"/>
      <c r="R4266" s="351">
        <f t="shared" si="351"/>
        <v>90.893670693000004</v>
      </c>
      <c r="S4266" s="341"/>
      <c r="T4266" s="16"/>
      <c r="U4266" s="337"/>
      <c r="V4266" s="16"/>
    </row>
    <row r="4267" spans="4:22" ht="21">
      <c r="D4267" s="338"/>
      <c r="E4267" s="338"/>
      <c r="F4267" s="338"/>
      <c r="G4267" s="344">
        <v>1.06</v>
      </c>
      <c r="H4267" s="347">
        <f t="shared" si="346"/>
        <v>57.25040056524</v>
      </c>
      <c r="I4267" s="368"/>
      <c r="J4267" s="348">
        <f t="shared" si="347"/>
        <v>15.986011987039999</v>
      </c>
      <c r="K4267" s="368"/>
      <c r="L4267" s="352">
        <f t="shared" si="348"/>
        <v>14.70645884256</v>
      </c>
      <c r="M4267" s="368"/>
      <c r="N4267" s="349">
        <f t="shared" si="349"/>
        <v>11.713432795879999</v>
      </c>
      <c r="O4267" s="368"/>
      <c r="P4267" s="350">
        <f t="shared" si="350"/>
        <v>196.80031501239998</v>
      </c>
      <c r="Q4267" s="368"/>
      <c r="R4267" s="351">
        <f t="shared" si="351"/>
        <v>91.7593246996</v>
      </c>
      <c r="S4267" s="341"/>
      <c r="T4267" s="16"/>
      <c r="U4267" s="337"/>
      <c r="V4267" s="16"/>
    </row>
    <row r="4268" spans="4:22" ht="21">
      <c r="D4268" s="338"/>
      <c r="E4268" s="338"/>
      <c r="F4268" s="338"/>
      <c r="G4268" s="344">
        <v>1.07</v>
      </c>
      <c r="H4268" s="347">
        <f t="shared" si="346"/>
        <v>57.790498683780001</v>
      </c>
      <c r="I4268" s="368"/>
      <c r="J4268" s="348">
        <f t="shared" si="347"/>
        <v>16.136823420879999</v>
      </c>
      <c r="K4268" s="368"/>
      <c r="L4268" s="352">
        <f t="shared" si="348"/>
        <v>14.845199020319999</v>
      </c>
      <c r="M4268" s="368"/>
      <c r="N4268" s="349">
        <f t="shared" si="349"/>
        <v>11.82393687886</v>
      </c>
      <c r="O4268" s="368"/>
      <c r="P4268" s="350">
        <f t="shared" si="350"/>
        <v>198.65692175779998</v>
      </c>
      <c r="Q4268" s="368"/>
      <c r="R4268" s="351">
        <f t="shared" si="351"/>
        <v>92.624978706199997</v>
      </c>
      <c r="S4268" s="341"/>
      <c r="T4268" s="16"/>
      <c r="U4268" s="337"/>
      <c r="V4268" s="16"/>
    </row>
    <row r="4269" spans="4:22" ht="21">
      <c r="D4269" s="338"/>
      <c r="E4269" s="338"/>
      <c r="F4269" s="338"/>
      <c r="G4269" s="344">
        <v>1.08</v>
      </c>
      <c r="H4269" s="347">
        <f t="shared" si="346"/>
        <v>58.330596802320002</v>
      </c>
      <c r="I4269" s="368"/>
      <c r="J4269" s="348">
        <f t="shared" si="347"/>
        <v>16.28763485472</v>
      </c>
      <c r="K4269" s="368"/>
      <c r="L4269" s="352">
        <f t="shared" si="348"/>
        <v>14.98393919808</v>
      </c>
      <c r="M4269" s="368"/>
      <c r="N4269" s="349">
        <f t="shared" si="349"/>
        <v>11.93444096184</v>
      </c>
      <c r="O4269" s="368"/>
      <c r="P4269" s="350">
        <f t="shared" si="350"/>
        <v>200.51352850319998</v>
      </c>
      <c r="Q4269" s="368"/>
      <c r="R4269" s="351">
        <f t="shared" si="351"/>
        <v>93.490632712800007</v>
      </c>
      <c r="S4269" s="341"/>
      <c r="T4269" s="16"/>
      <c r="U4269" s="337"/>
      <c r="V4269" s="16"/>
    </row>
    <row r="4270" spans="4:22" ht="21">
      <c r="D4270" s="338"/>
      <c r="E4270" s="338"/>
      <c r="F4270" s="338"/>
      <c r="G4270" s="344">
        <v>1.0900000000000001</v>
      </c>
      <c r="H4270" s="347">
        <f t="shared" si="346"/>
        <v>58.870694920860004</v>
      </c>
      <c r="I4270" s="368"/>
      <c r="J4270" s="348">
        <f t="shared" si="347"/>
        <v>16.438446288560002</v>
      </c>
      <c r="K4270" s="368"/>
      <c r="L4270" s="352">
        <f t="shared" si="348"/>
        <v>15.122679375839999</v>
      </c>
      <c r="M4270" s="368"/>
      <c r="N4270" s="349">
        <f t="shared" si="349"/>
        <v>12.04494504482</v>
      </c>
      <c r="O4270" s="368"/>
      <c r="P4270" s="350">
        <f t="shared" si="350"/>
        <v>202.37013524859998</v>
      </c>
      <c r="Q4270" s="368"/>
      <c r="R4270" s="351">
        <f t="shared" si="351"/>
        <v>94.356286719400003</v>
      </c>
      <c r="S4270" s="341"/>
      <c r="T4270" s="16"/>
      <c r="U4270" s="337"/>
      <c r="V4270" s="16"/>
    </row>
    <row r="4271" spans="4:22" ht="21">
      <c r="D4271" s="338"/>
      <c r="E4271" s="338"/>
      <c r="F4271" s="338"/>
      <c r="G4271" s="344">
        <v>1.1000000000000001</v>
      </c>
      <c r="H4271" s="347">
        <f t="shared" si="346"/>
        <v>59.410793039400005</v>
      </c>
      <c r="I4271" s="368"/>
      <c r="J4271" s="348">
        <f t="shared" si="347"/>
        <v>16.589257722399999</v>
      </c>
      <c r="K4271" s="368"/>
      <c r="L4271" s="352">
        <f t="shared" si="348"/>
        <v>15.2614195536</v>
      </c>
      <c r="M4271" s="368"/>
      <c r="N4271" s="349">
        <f t="shared" si="349"/>
        <v>12.155449127799999</v>
      </c>
      <c r="O4271" s="368"/>
      <c r="P4271" s="350">
        <f t="shared" si="350"/>
        <v>204.22674199399998</v>
      </c>
      <c r="Q4271" s="368"/>
      <c r="R4271" s="351">
        <f t="shared" si="351"/>
        <v>95.221940726</v>
      </c>
      <c r="S4271" s="341"/>
      <c r="T4271" s="16"/>
      <c r="U4271" s="337"/>
      <c r="V4271" s="16"/>
    </row>
    <row r="4272" spans="4:22">
      <c r="D4272" s="338"/>
      <c r="E4272" s="338"/>
      <c r="F4272" s="338"/>
      <c r="G4272" s="16"/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</row>
    <row r="4273" spans="4:22">
      <c r="D4273" s="338"/>
      <c r="E4273" s="338"/>
      <c r="F4273" s="338"/>
      <c r="G4273" s="16"/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</row>
    <row r="4274" spans="4:22">
      <c r="D4274" s="338"/>
      <c r="E4274" s="338"/>
      <c r="F4274" s="338"/>
      <c r="G4274" s="16"/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</row>
    <row r="4277" spans="4:22" ht="15" thickBot="1">
      <c r="D4277" s="16"/>
      <c r="E4277" s="16"/>
      <c r="F4277" s="16"/>
      <c r="G4277" s="16"/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6"/>
      <c r="S4277" s="16"/>
      <c r="T4277" s="229"/>
      <c r="U4277" s="16"/>
      <c r="V4277" s="16"/>
    </row>
    <row r="4278" spans="4:22">
      <c r="D4278" s="16"/>
      <c r="E4278" s="84"/>
      <c r="F4278" s="85"/>
      <c r="G4278" s="197"/>
      <c r="H4278" s="85"/>
      <c r="I4278" s="197"/>
      <c r="J4278" s="85"/>
      <c r="K4278" s="197"/>
      <c r="L4278" s="85"/>
      <c r="M4278" s="197"/>
      <c r="N4278" s="85"/>
      <c r="O4278" s="197"/>
      <c r="P4278" s="85"/>
      <c r="Q4278" s="197"/>
      <c r="R4278" s="85"/>
      <c r="S4278" s="85"/>
      <c r="T4278" s="85"/>
      <c r="U4278" s="106"/>
      <c r="V4278" s="16"/>
    </row>
    <row r="4279" spans="4:22" ht="15" thickBot="1">
      <c r="D4279" s="16"/>
      <c r="E4279" s="86"/>
      <c r="F4279" s="1"/>
      <c r="H4279" s="1"/>
      <c r="J4279" s="1"/>
      <c r="L4279" s="1"/>
      <c r="N4279" s="1"/>
      <c r="P4279" s="1"/>
      <c r="R4279" s="1"/>
      <c r="T4279" s="1"/>
      <c r="U4279" s="107"/>
      <c r="V4279" s="16"/>
    </row>
    <row r="4280" spans="4:22" ht="35.4" thickBot="1">
      <c r="D4280" s="16"/>
      <c r="E4280" s="86"/>
      <c r="F4280" s="1"/>
      <c r="H4280" s="393" t="s">
        <v>75</v>
      </c>
      <c r="I4280" s="394"/>
      <c r="J4280" s="394"/>
      <c r="K4280" s="394"/>
      <c r="L4280" s="394"/>
      <c r="M4280" s="394"/>
      <c r="N4280" s="394"/>
      <c r="O4280" s="394"/>
      <c r="P4280" s="394"/>
      <c r="Q4280" s="394"/>
      <c r="R4280" s="394"/>
      <c r="S4280" s="394"/>
      <c r="T4280" s="395"/>
      <c r="U4280" s="107"/>
      <c r="V4280" s="16"/>
    </row>
    <row r="4281" spans="4:22">
      <c r="D4281" s="16"/>
      <c r="E4281" s="86"/>
      <c r="F4281" s="1"/>
      <c r="H4281" s="1"/>
      <c r="J4281" s="1"/>
      <c r="L4281" s="1"/>
      <c r="N4281" s="1"/>
      <c r="P4281" s="1"/>
      <c r="R4281" s="1"/>
      <c r="T4281" s="1"/>
      <c r="U4281" s="107"/>
      <c r="V4281" s="16"/>
    </row>
    <row r="4282" spans="4:22">
      <c r="D4282" s="16"/>
      <c r="E4282" s="86"/>
      <c r="F4282" s="253" t="s">
        <v>10</v>
      </c>
      <c r="G4282" s="194"/>
      <c r="H4282" s="421" t="s">
        <v>3</v>
      </c>
      <c r="I4282" s="179"/>
      <c r="J4282" s="422" t="s">
        <v>11</v>
      </c>
      <c r="K4282" s="179"/>
      <c r="L4282" s="423" t="s">
        <v>12</v>
      </c>
      <c r="M4282" s="179"/>
      <c r="N4282" s="424" t="s">
        <v>13</v>
      </c>
      <c r="O4282" s="179"/>
      <c r="P4282" s="425" t="s">
        <v>14</v>
      </c>
      <c r="Q4282" s="179"/>
      <c r="R4282" s="426" t="s">
        <v>15</v>
      </c>
      <c r="S4282" s="29"/>
      <c r="T4282" s="427" t="s">
        <v>16</v>
      </c>
      <c r="U4282" s="107"/>
      <c r="V4282" s="16"/>
    </row>
    <row r="4283" spans="4:22">
      <c r="D4283" s="16"/>
      <c r="E4283" s="86"/>
      <c r="F4283" s="252">
        <v>45810</v>
      </c>
      <c r="G4283" s="244"/>
      <c r="H4283" s="437">
        <v>9655</v>
      </c>
      <c r="I4283" s="437"/>
      <c r="J4283" s="437">
        <v>2653</v>
      </c>
      <c r="K4283" s="437"/>
      <c r="L4283" s="437">
        <v>2451</v>
      </c>
      <c r="M4283" s="437"/>
      <c r="N4283" s="437">
        <v>1957</v>
      </c>
      <c r="O4283" s="437"/>
      <c r="P4283" s="437">
        <v>30350</v>
      </c>
      <c r="Q4283" s="437"/>
      <c r="R4283" s="437">
        <v>15145</v>
      </c>
      <c r="S4283" s="438"/>
      <c r="T4283" s="441">
        <v>5.7087000000000003</v>
      </c>
      <c r="U4283" s="107"/>
      <c r="V4283" s="16"/>
    </row>
    <row r="4284" spans="4:22">
      <c r="D4284" s="16"/>
      <c r="E4284" s="86"/>
      <c r="F4284" s="250">
        <f>F4283+1</f>
        <v>45811</v>
      </c>
      <c r="G4284" s="244"/>
      <c r="H4284" s="437">
        <v>9643</v>
      </c>
      <c r="I4284" s="437"/>
      <c r="J4284" s="437">
        <v>2667</v>
      </c>
      <c r="K4284" s="437"/>
      <c r="L4284" s="437">
        <v>2446</v>
      </c>
      <c r="M4284" s="437"/>
      <c r="N4284" s="437">
        <v>1952</v>
      </c>
      <c r="O4284" s="437"/>
      <c r="P4284" s="437">
        <v>31250</v>
      </c>
      <c r="Q4284" s="437"/>
      <c r="R4284" s="437">
        <v>15200</v>
      </c>
      <c r="S4284" s="437"/>
      <c r="T4284" s="441">
        <v>5.6936999999999998</v>
      </c>
      <c r="U4284" s="107"/>
      <c r="V4284" s="16"/>
    </row>
    <row r="4285" spans="4:22">
      <c r="D4285" s="16"/>
      <c r="E4285" s="86"/>
      <c r="F4285" s="250">
        <f>F4284+1</f>
        <v>45812</v>
      </c>
      <c r="G4285" s="244"/>
      <c r="H4285" s="437">
        <v>9673.5</v>
      </c>
      <c r="I4285" s="437"/>
      <c r="J4285" s="437">
        <v>2679</v>
      </c>
      <c r="K4285" s="437"/>
      <c r="L4285" s="437">
        <v>2473</v>
      </c>
      <c r="M4285" s="437"/>
      <c r="N4285" s="437">
        <v>1965</v>
      </c>
      <c r="O4285" s="437"/>
      <c r="P4285" s="437">
        <v>31960</v>
      </c>
      <c r="Q4285" s="437"/>
      <c r="R4285" s="437">
        <v>15280</v>
      </c>
      <c r="S4285" s="437"/>
      <c r="T4285" s="441">
        <v>5.6694000000000004</v>
      </c>
      <c r="U4285" s="107"/>
      <c r="V4285" s="16"/>
    </row>
    <row r="4286" spans="4:22">
      <c r="D4286" s="16"/>
      <c r="E4286" s="86"/>
      <c r="F4286" s="250">
        <f>F4285+1</f>
        <v>45813</v>
      </c>
      <c r="G4286" s="195"/>
      <c r="H4286" s="437">
        <v>9834</v>
      </c>
      <c r="I4286" s="437"/>
      <c r="J4286" s="437">
        <v>2655</v>
      </c>
      <c r="K4286" s="437"/>
      <c r="L4286" s="437">
        <v>2472.5</v>
      </c>
      <c r="M4286" s="437"/>
      <c r="N4286" s="437">
        <v>1965</v>
      </c>
      <c r="O4286" s="437"/>
      <c r="P4286" s="437">
        <v>32000</v>
      </c>
      <c r="Q4286" s="437"/>
      <c r="R4286" s="437">
        <v>15285</v>
      </c>
      <c r="S4286" s="438"/>
      <c r="T4286" s="441">
        <v>5.6332000000000004</v>
      </c>
      <c r="U4286" s="107"/>
      <c r="V4286" s="16"/>
    </row>
    <row r="4287" spans="4:22">
      <c r="D4287" s="16"/>
      <c r="E4287" s="86"/>
      <c r="F4287" s="251">
        <f>F4286+1</f>
        <v>45814</v>
      </c>
      <c r="G4287" s="195"/>
      <c r="H4287" s="437">
        <v>9795</v>
      </c>
      <c r="I4287" s="437"/>
      <c r="J4287" s="437">
        <v>2629</v>
      </c>
      <c r="K4287" s="437"/>
      <c r="L4287" s="437">
        <v>2431.5</v>
      </c>
      <c r="M4287" s="437"/>
      <c r="N4287" s="437">
        <v>1955</v>
      </c>
      <c r="O4287" s="437"/>
      <c r="P4287" s="437">
        <v>32375</v>
      </c>
      <c r="Q4287" s="437"/>
      <c r="R4287" s="437">
        <v>15225</v>
      </c>
      <c r="S4287" s="438"/>
      <c r="T4287" s="441">
        <v>5.5968999999999998</v>
      </c>
      <c r="U4287" s="107"/>
      <c r="V4287" s="16"/>
    </row>
    <row r="4288" spans="4:22">
      <c r="D4288" s="16"/>
      <c r="E4288" s="86"/>
      <c r="F4288" s="1"/>
      <c r="H4288" s="439"/>
      <c r="I4288" s="439"/>
      <c r="J4288" s="439"/>
      <c r="K4288" s="439"/>
      <c r="L4288" s="439"/>
      <c r="M4288" s="439"/>
      <c r="N4288" s="439"/>
      <c r="O4288" s="439"/>
      <c r="P4288" s="439"/>
      <c r="Q4288" s="439"/>
      <c r="R4288" s="439"/>
      <c r="S4288" s="440"/>
      <c r="T4288" s="444"/>
      <c r="U4288" s="107"/>
      <c r="V4288" s="16"/>
    </row>
    <row r="4289" spans="4:22">
      <c r="D4289" s="16"/>
      <c r="E4289" s="86"/>
      <c r="F4289" s="236" t="s">
        <v>17</v>
      </c>
      <c r="G4289" s="263"/>
      <c r="H4289" s="428">
        <f>AVERAGE(H4283:H4287)</f>
        <v>9720.1</v>
      </c>
      <c r="I4289" s="332"/>
      <c r="J4289" s="428">
        <f>AVERAGE(J4283:J4287)</f>
        <v>2656.6</v>
      </c>
      <c r="K4289" s="332"/>
      <c r="L4289" s="428">
        <f>AVERAGE(L4283:L4287)</f>
        <v>2454.8000000000002</v>
      </c>
      <c r="M4289" s="332"/>
      <c r="N4289" s="428">
        <f>AVERAGE(N4283:N4287)</f>
        <v>1958.8</v>
      </c>
      <c r="O4289" s="332"/>
      <c r="P4289" s="428">
        <f>AVERAGE(P4283:P4287)</f>
        <v>31587</v>
      </c>
      <c r="Q4289" s="332"/>
      <c r="R4289" s="428">
        <f>AVERAGE(R4283:R4287)</f>
        <v>15227</v>
      </c>
      <c r="S4289" s="333"/>
      <c r="T4289" s="429">
        <f>AVERAGE(T4283:T4287)</f>
        <v>5.6603799999999991</v>
      </c>
      <c r="U4289" s="107"/>
      <c r="V4289" s="16"/>
    </row>
    <row r="4290" spans="4:22">
      <c r="D4290" s="16"/>
      <c r="E4290" s="86"/>
      <c r="F4290" s="21"/>
      <c r="G4290" s="194"/>
      <c r="H4290" s="354"/>
      <c r="I4290" s="214"/>
      <c r="J4290" s="354"/>
      <c r="K4290" s="214"/>
      <c r="L4290" s="354"/>
      <c r="M4290" s="214"/>
      <c r="N4290" s="354"/>
      <c r="O4290" s="214"/>
      <c r="P4290" s="354"/>
      <c r="Q4290" s="214"/>
      <c r="R4290" s="354"/>
      <c r="S4290" s="269"/>
      <c r="T4290" s="355"/>
      <c r="U4290" s="107"/>
      <c r="V4290" s="16"/>
    </row>
    <row r="4291" spans="4:22" ht="15.6">
      <c r="D4291" s="16"/>
      <c r="E4291" s="86"/>
      <c r="F4291" s="237" t="s">
        <v>18</v>
      </c>
      <c r="G4291" s="202"/>
      <c r="H4291" s="235">
        <f>H4289*T4289*0.001</f>
        <v>55.019459637999994</v>
      </c>
      <c r="I4291" s="216"/>
      <c r="J4291" s="235">
        <f>J4289*T4289*0.001</f>
        <v>15.037365507999997</v>
      </c>
      <c r="K4291" s="216"/>
      <c r="L4291" s="235">
        <f>L4289*T4289*0.001</f>
        <v>13.895100824</v>
      </c>
      <c r="M4291" s="216"/>
      <c r="N4291" s="235">
        <f>N4289*T4289*0.001</f>
        <v>11.087552343999999</v>
      </c>
      <c r="O4291" s="216"/>
      <c r="P4291" s="235">
        <f>P4289*T4289*0.001</f>
        <v>178.79442305999999</v>
      </c>
      <c r="Q4291" s="216"/>
      <c r="R4291" s="235">
        <f>R4289*T4289*0.001</f>
        <v>86.190606259999981</v>
      </c>
      <c r="S4291" s="269"/>
      <c r="T4291" s="363"/>
      <c r="U4291" s="107"/>
      <c r="V4291" s="16"/>
    </row>
    <row r="4292" spans="4:22">
      <c r="D4292" s="16"/>
      <c r="E4292" s="86"/>
      <c r="F4292" s="21"/>
      <c r="G4292" s="312"/>
      <c r="H4292" s="355"/>
      <c r="I4292" s="264"/>
      <c r="J4292" s="355"/>
      <c r="K4292" s="264"/>
      <c r="L4292" s="355"/>
      <c r="M4292" s="264"/>
      <c r="N4292" s="355"/>
      <c r="O4292" s="264"/>
      <c r="P4292" s="355"/>
      <c r="Q4292" s="264"/>
      <c r="R4292" s="355"/>
      <c r="S4292" s="269"/>
      <c r="T4292" s="364"/>
      <c r="U4292" s="107"/>
      <c r="V4292" s="16"/>
    </row>
    <row r="4293" spans="4:22">
      <c r="D4293" s="16"/>
      <c r="E4293" s="86"/>
      <c r="F4293" s="256" t="s">
        <v>19</v>
      </c>
      <c r="G4293" s="311"/>
      <c r="H4293" s="257">
        <f>H4227</f>
        <v>54.731196037499998</v>
      </c>
      <c r="I4293" s="265"/>
      <c r="J4293" s="257">
        <f>J4227</f>
        <v>15.129259749999999</v>
      </c>
      <c r="K4293" s="265"/>
      <c r="L4293" s="257">
        <f>L4227</f>
        <v>13.984285312499999</v>
      </c>
      <c r="M4293" s="265"/>
      <c r="N4293" s="257">
        <f>N4227</f>
        <v>11.069740475</v>
      </c>
      <c r="O4293" s="265"/>
      <c r="P4293" s="257">
        <f>P4227</f>
        <v>179.53766350000001</v>
      </c>
      <c r="Q4293" s="265"/>
      <c r="R4293" s="257">
        <f>R4227</f>
        <v>85.777372874999983</v>
      </c>
      <c r="S4293" s="361">
        <f>U4254</f>
        <v>0</v>
      </c>
      <c r="T4293" s="258">
        <f>T4225</f>
        <v>5.6716999999999995</v>
      </c>
      <c r="U4293" s="107"/>
      <c r="V4293" s="16"/>
    </row>
    <row r="4294" spans="4:22" ht="15" thickBot="1">
      <c r="D4294" s="16"/>
      <c r="E4294" s="86"/>
      <c r="F4294" s="21"/>
      <c r="G4294" s="194"/>
      <c r="H4294" s="355"/>
      <c r="I4294" s="264"/>
      <c r="J4294" s="355"/>
      <c r="K4294" s="264"/>
      <c r="L4294" s="355"/>
      <c r="M4294" s="264"/>
      <c r="N4294" s="355"/>
      <c r="O4294" s="264"/>
      <c r="P4294" s="355"/>
      <c r="Q4294" s="264"/>
      <c r="R4294" s="355"/>
      <c r="S4294" s="270"/>
      <c r="T4294" s="355"/>
      <c r="U4294" s="107"/>
      <c r="V4294" s="16"/>
    </row>
    <row r="4295" spans="4:22" ht="15" thickBot="1">
      <c r="D4295" s="16"/>
      <c r="E4295" s="86"/>
      <c r="F4295" s="259" t="s">
        <v>44</v>
      </c>
      <c r="G4295" s="194"/>
      <c r="H4295" s="356">
        <f>(H4227-H4229)/H4229</f>
        <v>1.335653946453386E-2</v>
      </c>
      <c r="I4295" s="321"/>
      <c r="J4295" s="356">
        <f>(J4227-J4229)/J4229</f>
        <v>3.1904985434359264E-3</v>
      </c>
      <c r="K4295" s="321"/>
      <c r="L4295" s="356">
        <f>(L4227-L4229)/L4229</f>
        <v>7.9477724679542262E-3</v>
      </c>
      <c r="M4295" s="321"/>
      <c r="N4295" s="356">
        <f>(N4227-N4229)/N4229</f>
        <v>1.749453638151967E-3</v>
      </c>
      <c r="O4295" s="321"/>
      <c r="P4295" s="356">
        <f>(P4227-P4229)/P4229</f>
        <v>-3.297957984463093E-2</v>
      </c>
      <c r="Q4295" s="321"/>
      <c r="R4295" s="356">
        <f>(R4227-R4229)/R4229</f>
        <v>-9.103265034203693E-3</v>
      </c>
      <c r="S4295" s="322"/>
      <c r="T4295" s="356">
        <f>(T4225-T4229)/T4229</f>
        <v>1.7237907854904841E-3</v>
      </c>
      <c r="U4295" s="107"/>
      <c r="V4295" s="16"/>
    </row>
    <row r="4296" spans="4:22" ht="15" thickBot="1">
      <c r="D4296" s="16"/>
      <c r="E4296" s="86"/>
      <c r="F4296" s="29"/>
      <c r="G4296" s="179"/>
      <c r="H4296" s="357"/>
      <c r="I4296" s="217"/>
      <c r="J4296" s="357"/>
      <c r="K4296" s="217"/>
      <c r="L4296" s="357"/>
      <c r="M4296" s="217"/>
      <c r="N4296" s="357"/>
      <c r="O4296" s="217"/>
      <c r="P4296" s="357"/>
      <c r="Q4296" s="217"/>
      <c r="R4296" s="357"/>
      <c r="S4296" s="271"/>
      <c r="T4296" s="357"/>
      <c r="U4296" s="107"/>
      <c r="V4296" s="16"/>
    </row>
    <row r="4297" spans="4:22" ht="15" thickBot="1">
      <c r="D4297" s="16"/>
      <c r="E4297" s="86"/>
      <c r="F4297" s="176" t="s">
        <v>26</v>
      </c>
      <c r="G4297" s="179"/>
      <c r="H4297" s="358">
        <f>(H4291-H4293)/H4293</f>
        <v>5.2668975167742826E-3</v>
      </c>
      <c r="I4297" s="188"/>
      <c r="J4297" s="358">
        <f>(J4291-J4293)/J4293</f>
        <v>-6.0739417207773296E-3</v>
      </c>
      <c r="K4297" s="188"/>
      <c r="L4297" s="358">
        <f>(L4291-L4293)/L4293</f>
        <v>-6.3774791851737012E-3</v>
      </c>
      <c r="M4297" s="188"/>
      <c r="N4297" s="358">
        <f>(N4291-N4293)/N4293</f>
        <v>1.6090593126573812E-3</v>
      </c>
      <c r="O4297" s="188"/>
      <c r="P4297" s="358">
        <f>(P4291-P4293)/P4293</f>
        <v>-4.139746644302421E-3</v>
      </c>
      <c r="Q4297" s="188"/>
      <c r="R4297" s="358">
        <f>(R4291-R4293)/R4293</f>
        <v>4.8175103893912316E-3</v>
      </c>
      <c r="S4297" s="272"/>
      <c r="T4297" s="358">
        <f>(T4289-T4293)/T4293</f>
        <v>-1.995874252869588E-3</v>
      </c>
      <c r="U4297" s="107"/>
      <c r="V4297" s="16"/>
    </row>
    <row r="4298" spans="4:22" ht="15" thickBot="1">
      <c r="D4298" s="16"/>
      <c r="E4298" s="86"/>
      <c r="F4298" s="1"/>
      <c r="H4298" s="359"/>
      <c r="I4298" s="215"/>
      <c r="J4298" s="359"/>
      <c r="K4298" s="215"/>
      <c r="L4298" s="359"/>
      <c r="M4298" s="215"/>
      <c r="N4298" s="359"/>
      <c r="O4298" s="215"/>
      <c r="P4298" s="359"/>
      <c r="Q4298" s="215"/>
      <c r="R4298" s="359"/>
      <c r="S4298" s="271"/>
      <c r="T4298" s="359"/>
      <c r="U4298" s="107"/>
      <c r="V4298" s="16"/>
    </row>
    <row r="4299" spans="4:22" ht="21.6" thickBot="1">
      <c r="D4299" s="230"/>
      <c r="E4299" s="183"/>
      <c r="F4299" s="184" t="s">
        <v>40</v>
      </c>
      <c r="G4299" s="182"/>
      <c r="H4299" s="360">
        <f>H4291-H4293</f>
        <v>0.28826360049999522</v>
      </c>
      <c r="I4299" s="306"/>
      <c r="J4299" s="360">
        <f>J4291-J4293</f>
        <v>-9.189424200000218E-2</v>
      </c>
      <c r="K4299" s="306"/>
      <c r="L4299" s="360">
        <f>L4291-L4293</f>
        <v>-8.9184488499999048E-2</v>
      </c>
      <c r="M4299" s="306"/>
      <c r="N4299" s="360">
        <f>N4291-N4293</f>
        <v>1.7811868999999092E-2</v>
      </c>
      <c r="O4299" s="306"/>
      <c r="P4299" s="360">
        <f>P4291-P4293</f>
        <v>-0.74324044000002232</v>
      </c>
      <c r="Q4299" s="306"/>
      <c r="R4299" s="360">
        <f>R4291-R4293</f>
        <v>0.41323338499999807</v>
      </c>
      <c r="S4299" s="307"/>
      <c r="T4299" s="360">
        <f>T4289-T4293</f>
        <v>-1.1320000000000441E-2</v>
      </c>
      <c r="U4299" s="186"/>
      <c r="V4299" s="230"/>
    </row>
    <row r="4300" spans="4:22">
      <c r="D4300" s="16"/>
      <c r="E4300" s="86"/>
      <c r="F4300" s="179"/>
      <c r="H4300" s="180"/>
      <c r="I4300" s="180"/>
      <c r="J4300" s="180"/>
      <c r="K4300" s="180"/>
      <c r="L4300" s="180"/>
      <c r="M4300" s="180"/>
      <c r="N4300" s="180"/>
      <c r="O4300" s="180"/>
      <c r="P4300" s="180"/>
      <c r="Q4300" s="180"/>
      <c r="R4300" s="180"/>
      <c r="S4300" s="274"/>
      <c r="T4300" s="180"/>
      <c r="U4300" s="107"/>
      <c r="V4300" s="16"/>
    </row>
    <row r="4301" spans="4:22">
      <c r="D4301" s="16"/>
      <c r="E4301" s="86"/>
      <c r="F4301" s="29"/>
      <c r="H4301" s="323"/>
      <c r="I4301" s="180"/>
      <c r="J4301" s="159"/>
      <c r="K4301" s="180"/>
      <c r="L4301" s="159"/>
      <c r="M4301" s="180"/>
      <c r="N4301" s="159"/>
      <c r="O4301" s="180">
        <f>L4301+N4301</f>
        <v>0</v>
      </c>
      <c r="P4301" s="159"/>
      <c r="Q4301" s="180"/>
      <c r="R4301" s="159"/>
      <c r="S4301" s="159"/>
      <c r="T4301" s="159"/>
      <c r="U4301" s="107"/>
      <c r="V4301" s="16"/>
    </row>
    <row r="4302" spans="4:22" ht="18">
      <c r="D4302" s="16"/>
      <c r="E4302" s="134"/>
      <c r="F4302" s="403" t="s">
        <v>36</v>
      </c>
      <c r="G4302" s="404"/>
      <c r="H4302" s="405">
        <f>AVERAGE(H4283:H4287)</f>
        <v>9720.1</v>
      </c>
      <c r="I4302" s="406"/>
      <c r="J4302" s="405">
        <f>AVERAGE(J4283:J4287)</f>
        <v>2656.6</v>
      </c>
      <c r="K4302" s="406"/>
      <c r="L4302" s="405">
        <f>AVERAGE(L4283:L4287)</f>
        <v>2454.8000000000002</v>
      </c>
      <c r="M4302" s="406" t="e">
        <f>AVERAGE(O4247:O4251,M4283:M4287)</f>
        <v>#DIV/0!</v>
      </c>
      <c r="N4302" s="405">
        <f>AVERAGE(N4283:N4287)</f>
        <v>1958.8</v>
      </c>
      <c r="O4302" s="406" t="e">
        <f>AVERAGE(O4220:O4223,O4283:O4288)</f>
        <v>#DIV/0!</v>
      </c>
      <c r="P4302" s="405">
        <f>AVERAGE(P4283:P4287)</f>
        <v>31587</v>
      </c>
      <c r="Q4302" s="406" t="e">
        <f>AVERAGE(S4247:S4251,Q4283:Q4287)</f>
        <v>#DIV/0!</v>
      </c>
      <c r="R4302" s="405">
        <f>AVERAGE(R4283:R4287)</f>
        <v>15227</v>
      </c>
      <c r="S4302" s="407" t="e">
        <f>AVERAGE(U4247:U4251,S4283:S4287)</f>
        <v>#DIV/0!</v>
      </c>
      <c r="T4302" s="409">
        <f>AVERAGE(T4283:T4287)</f>
        <v>5.6603799999999991</v>
      </c>
      <c r="U4302" s="135"/>
      <c r="V4302" s="16"/>
    </row>
    <row r="4303" spans="4:22">
      <c r="D4303" s="16"/>
      <c r="E4303" s="1"/>
      <c r="F4303" s="1"/>
      <c r="H4303" s="329"/>
      <c r="I4303" s="139"/>
      <c r="J4303" s="329"/>
      <c r="K4303" s="139"/>
      <c r="L4303" s="329"/>
      <c r="M4303" s="139"/>
      <c r="N4303" s="329"/>
      <c r="O4303" s="139"/>
      <c r="P4303" s="329"/>
      <c r="Q4303" s="139"/>
      <c r="R4303" s="329"/>
      <c r="S4303" s="329"/>
      <c r="T4303" s="329"/>
      <c r="U4303" s="1"/>
      <c r="V4303" s="16"/>
    </row>
    <row r="4304" spans="4:22" ht="15" thickBot="1">
      <c r="D4304" s="16"/>
      <c r="T4304" s="174"/>
      <c r="V4304" s="16"/>
    </row>
    <row r="4305" spans="4:22" ht="15" thickBot="1">
      <c r="D4305" s="16"/>
      <c r="F4305" s="280" t="s">
        <v>42</v>
      </c>
      <c r="G4305" s="281"/>
      <c r="H4305" s="281" t="s">
        <v>3</v>
      </c>
      <c r="I4305" s="281"/>
      <c r="J4305" s="281" t="s">
        <v>11</v>
      </c>
      <c r="K4305" s="281"/>
      <c r="L4305" s="281" t="s">
        <v>12</v>
      </c>
      <c r="M4305" s="281"/>
      <c r="N4305" s="281" t="s">
        <v>13</v>
      </c>
      <c r="O4305" s="281"/>
      <c r="P4305" s="281" t="s">
        <v>14</v>
      </c>
      <c r="Q4305" s="281"/>
      <c r="R4305" s="281" t="s">
        <v>15</v>
      </c>
      <c r="S4305" s="281"/>
      <c r="T4305" s="282" t="s">
        <v>16</v>
      </c>
      <c r="V4305" s="16"/>
    </row>
    <row r="4306" spans="4:22">
      <c r="D4306" s="16"/>
      <c r="E4306" s="1"/>
      <c r="F4306" s="283" t="s">
        <v>19</v>
      </c>
      <c r="G4306" s="284"/>
      <c r="H4306" s="410">
        <f>H4293</f>
        <v>54.731196037499998</v>
      </c>
      <c r="I4306" s="410">
        <f t="shared" ref="I4306:T4306" si="352">I4293</f>
        <v>0</v>
      </c>
      <c r="J4306" s="410">
        <f t="shared" si="352"/>
        <v>15.129259749999999</v>
      </c>
      <c r="K4306" s="410">
        <f t="shared" si="352"/>
        <v>0</v>
      </c>
      <c r="L4306" s="410">
        <f t="shared" si="352"/>
        <v>13.984285312499999</v>
      </c>
      <c r="M4306" s="410">
        <f t="shared" si="352"/>
        <v>0</v>
      </c>
      <c r="N4306" s="410">
        <f t="shared" si="352"/>
        <v>11.069740475</v>
      </c>
      <c r="O4306" s="410">
        <f t="shared" si="352"/>
        <v>0</v>
      </c>
      <c r="P4306" s="410">
        <f t="shared" si="352"/>
        <v>179.53766350000001</v>
      </c>
      <c r="Q4306" s="410">
        <f t="shared" si="352"/>
        <v>0</v>
      </c>
      <c r="R4306" s="410">
        <f t="shared" si="352"/>
        <v>85.777372874999983</v>
      </c>
      <c r="S4306" s="410">
        <f t="shared" si="352"/>
        <v>0</v>
      </c>
      <c r="T4306" s="410">
        <f t="shared" si="352"/>
        <v>5.6716999999999995</v>
      </c>
      <c r="U4306" s="1"/>
      <c r="V4306" s="16"/>
    </row>
    <row r="4307" spans="4:22" ht="15.6">
      <c r="D4307" s="16"/>
      <c r="E4307" s="1"/>
      <c r="F4307" s="288" t="s">
        <v>41</v>
      </c>
      <c r="G4307" s="289"/>
      <c r="H4307" s="411">
        <f>H4291</f>
        <v>55.019459637999994</v>
      </c>
      <c r="I4307" s="411">
        <f t="shared" ref="I4307:S4307" si="353">I4291</f>
        <v>0</v>
      </c>
      <c r="J4307" s="411">
        <f t="shared" si="353"/>
        <v>15.037365507999997</v>
      </c>
      <c r="K4307" s="411">
        <f t="shared" si="353"/>
        <v>0</v>
      </c>
      <c r="L4307" s="411">
        <f t="shared" si="353"/>
        <v>13.895100824</v>
      </c>
      <c r="M4307" s="411">
        <f t="shared" si="353"/>
        <v>0</v>
      </c>
      <c r="N4307" s="411">
        <f t="shared" si="353"/>
        <v>11.087552343999999</v>
      </c>
      <c r="O4307" s="411">
        <f t="shared" si="353"/>
        <v>0</v>
      </c>
      <c r="P4307" s="411">
        <f t="shared" si="353"/>
        <v>178.79442305999999</v>
      </c>
      <c r="Q4307" s="411">
        <f t="shared" si="353"/>
        <v>0</v>
      </c>
      <c r="R4307" s="411">
        <f t="shared" si="353"/>
        <v>86.190606259999981</v>
      </c>
      <c r="S4307" s="411">
        <f t="shared" si="353"/>
        <v>0</v>
      </c>
      <c r="T4307" s="411">
        <f>T4289</f>
        <v>5.6603799999999991</v>
      </c>
      <c r="U4307" s="1"/>
      <c r="V4307" s="16"/>
    </row>
    <row r="4308" spans="4:22" ht="21">
      <c r="D4308" s="16"/>
      <c r="F4308" s="201" t="s">
        <v>45</v>
      </c>
      <c r="G4308" s="201"/>
      <c r="H4308" s="412">
        <f>H4307-H4306</f>
        <v>0.28826360049999522</v>
      </c>
      <c r="I4308" s="412"/>
      <c r="J4308" s="412">
        <f>J4307-J4306</f>
        <v>-9.189424200000218E-2</v>
      </c>
      <c r="K4308" s="412"/>
      <c r="L4308" s="412">
        <f>L4307-L4306</f>
        <v>-8.9184488499999048E-2</v>
      </c>
      <c r="M4308" s="412"/>
      <c r="N4308" s="412">
        <f>N4307-N4306</f>
        <v>1.7811868999999092E-2</v>
      </c>
      <c r="O4308" s="412"/>
      <c r="P4308" s="412">
        <f>P4307-P4306</f>
        <v>-0.74324044000002232</v>
      </c>
      <c r="Q4308" s="412"/>
      <c r="R4308" s="412">
        <f>R4307-R4306</f>
        <v>0.41323338499999807</v>
      </c>
      <c r="S4308" s="412"/>
      <c r="T4308" s="412">
        <f>T4307-T4306</f>
        <v>-1.1320000000000441E-2</v>
      </c>
      <c r="V4308" s="16"/>
    </row>
    <row r="4309" spans="4:22" ht="21">
      <c r="D4309" s="16"/>
      <c r="F4309" s="201"/>
      <c r="G4309" s="201"/>
      <c r="H4309" s="187"/>
      <c r="I4309" s="187"/>
      <c r="J4309" s="187"/>
      <c r="K4309" s="187"/>
      <c r="L4309" s="187"/>
      <c r="M4309" s="187"/>
      <c r="N4309" s="187"/>
      <c r="O4309" s="187"/>
      <c r="P4309" s="187"/>
      <c r="Q4309" s="187"/>
      <c r="R4309" s="187"/>
      <c r="S4309" s="187"/>
      <c r="T4309" s="187"/>
      <c r="V4309" s="16"/>
    </row>
    <row r="4310" spans="4:22">
      <c r="D4310" s="16"/>
      <c r="E4310" s="16"/>
      <c r="F4310" s="231"/>
      <c r="G4310" s="231"/>
      <c r="H4310" s="231"/>
      <c r="I4310" s="231"/>
      <c r="J4310" s="231"/>
      <c r="K4310" s="231"/>
      <c r="L4310" s="231"/>
      <c r="M4310" s="231"/>
      <c r="N4310" s="231"/>
      <c r="O4310" s="231"/>
      <c r="P4310" s="231"/>
      <c r="Q4310" s="231"/>
      <c r="R4310" s="231"/>
      <c r="S4310" s="231"/>
      <c r="T4310" s="232"/>
      <c r="U4310" s="16"/>
      <c r="V4310" s="16"/>
    </row>
    <row r="4311" spans="4:22">
      <c r="D4311" s="335"/>
      <c r="E4311" s="335"/>
      <c r="F4311" s="339"/>
      <c r="G4311" s="339"/>
      <c r="H4311" s="339"/>
      <c r="I4311" s="339"/>
      <c r="J4311" s="339"/>
      <c r="K4311" s="339"/>
      <c r="L4311" s="339"/>
      <c r="M4311" s="339"/>
      <c r="N4311" s="339"/>
      <c r="O4311" s="339"/>
      <c r="P4311" s="339"/>
      <c r="Q4311" s="339"/>
      <c r="R4311" s="339"/>
      <c r="S4311" s="339"/>
      <c r="T4311" s="340"/>
      <c r="U4311" s="335"/>
      <c r="V4311" s="335"/>
    </row>
    <row r="4312" spans="4:22">
      <c r="D4312" s="335"/>
      <c r="E4312" s="335"/>
      <c r="F4312" s="335"/>
      <c r="G4312" s="512" t="s">
        <v>48</v>
      </c>
      <c r="H4312" s="512"/>
      <c r="I4312" s="512"/>
      <c r="J4312" s="512"/>
      <c r="K4312" s="512"/>
      <c r="L4312" s="512"/>
      <c r="M4312" s="512"/>
      <c r="N4312" s="512"/>
      <c r="O4312" s="512"/>
      <c r="P4312" s="512"/>
      <c r="Q4312" s="512"/>
      <c r="R4312" s="512"/>
      <c r="S4312" s="335"/>
      <c r="T4312" s="335"/>
      <c r="U4312" s="335"/>
      <c r="V4312" s="335"/>
    </row>
    <row r="4313" spans="4:22">
      <c r="D4313" s="335"/>
      <c r="E4313" s="335"/>
      <c r="F4313" s="335"/>
      <c r="G4313" s="512"/>
      <c r="H4313" s="512"/>
      <c r="I4313" s="512"/>
      <c r="J4313" s="512"/>
      <c r="K4313" s="512"/>
      <c r="L4313" s="512"/>
      <c r="M4313" s="512"/>
      <c r="N4313" s="512"/>
      <c r="O4313" s="512"/>
      <c r="P4313" s="512"/>
      <c r="Q4313" s="512"/>
      <c r="R4313" s="512"/>
      <c r="S4313" s="335"/>
      <c r="T4313" s="335"/>
      <c r="U4313" s="335"/>
      <c r="V4313" s="335"/>
    </row>
    <row r="4314" spans="4:22" ht="23.4">
      <c r="D4314" s="338"/>
      <c r="E4314" s="338"/>
      <c r="F4314" s="338"/>
      <c r="G4314" s="343" t="s">
        <v>46</v>
      </c>
      <c r="H4314" s="375" t="s">
        <v>3</v>
      </c>
      <c r="I4314" s="376"/>
      <c r="J4314" s="377" t="s">
        <v>11</v>
      </c>
      <c r="K4314" s="376"/>
      <c r="L4314" s="378" t="s">
        <v>12</v>
      </c>
      <c r="M4314" s="376"/>
      <c r="N4314" s="379" t="s">
        <v>13</v>
      </c>
      <c r="O4314" s="376"/>
      <c r="P4314" s="374" t="s">
        <v>14</v>
      </c>
      <c r="Q4314" s="376"/>
      <c r="R4314" s="380" t="s">
        <v>15</v>
      </c>
      <c r="S4314" s="367"/>
      <c r="T4314" s="16"/>
      <c r="U4314" s="336"/>
      <c r="V4314" s="16"/>
    </row>
    <row r="4315" spans="4:22" ht="21">
      <c r="D4315" s="338"/>
      <c r="E4315" s="338"/>
      <c r="F4315" s="338"/>
      <c r="G4315" s="344">
        <v>0.9</v>
      </c>
      <c r="H4315" s="347">
        <f>$H$4293*G4315</f>
        <v>49.258076433749999</v>
      </c>
      <c r="I4315" s="368"/>
      <c r="J4315" s="348">
        <f>$J$4293*G4315</f>
        <v>13.616333774999999</v>
      </c>
      <c r="K4315" s="368"/>
      <c r="L4315" s="352">
        <f>$L$4293*G4315</f>
        <v>12.58585678125</v>
      </c>
      <c r="M4315" s="368"/>
      <c r="N4315" s="349">
        <f>$N$4293*G4315</f>
        <v>9.9627664275000001</v>
      </c>
      <c r="O4315" s="368"/>
      <c r="P4315" s="350">
        <f>$P$4293*G4315</f>
        <v>161.58389715000001</v>
      </c>
      <c r="Q4315" s="368"/>
      <c r="R4315" s="351">
        <f>$R$4293*G4315</f>
        <v>77.199635587499984</v>
      </c>
      <c r="S4315" s="341"/>
      <c r="T4315" s="414">
        <f>H4315*24.63</f>
        <v>1213.2264225632623</v>
      </c>
      <c r="U4315" s="337"/>
      <c r="V4315" s="16"/>
    </row>
    <row r="4316" spans="4:22" ht="21">
      <c r="D4316" s="338"/>
      <c r="E4316" s="338"/>
      <c r="F4316" s="338"/>
      <c r="G4316" s="344">
        <v>0.91</v>
      </c>
      <c r="H4316" s="347">
        <f t="shared" ref="H4316:H4335" si="354">$H$4293*G4316</f>
        <v>49.805388394125004</v>
      </c>
      <c r="I4316" s="368"/>
      <c r="J4316" s="348">
        <f t="shared" ref="J4316:J4335" si="355">$J$4293*G4316</f>
        <v>13.767626372500001</v>
      </c>
      <c r="K4316" s="368"/>
      <c r="L4316" s="352">
        <f t="shared" ref="L4316:L4335" si="356">$L$4293*G4316</f>
        <v>12.725699634374999</v>
      </c>
      <c r="M4316" s="368"/>
      <c r="N4316" s="349">
        <f t="shared" ref="N4316:N4335" si="357">$N$4293*G4316</f>
        <v>10.073463832250001</v>
      </c>
      <c r="O4316" s="368"/>
      <c r="P4316" s="350">
        <f t="shared" ref="P4316:P4335" si="358">$P$4293*G4316</f>
        <v>163.37927378500001</v>
      </c>
      <c r="Q4316" s="368"/>
      <c r="R4316" s="351">
        <f t="shared" ref="R4316:R4335" si="359">$R$4293*G4316</f>
        <v>78.057409316249988</v>
      </c>
      <c r="S4316" s="341"/>
      <c r="T4316" s="16"/>
      <c r="U4316" s="337"/>
      <c r="V4316" s="16"/>
    </row>
    <row r="4317" spans="4:22" ht="21">
      <c r="D4317" s="338"/>
      <c r="E4317" s="338"/>
      <c r="F4317" s="338"/>
      <c r="G4317" s="344">
        <v>0.92</v>
      </c>
      <c r="H4317" s="347">
        <f t="shared" si="354"/>
        <v>50.352700354500001</v>
      </c>
      <c r="I4317" s="368"/>
      <c r="J4317" s="348">
        <f t="shared" si="355"/>
        <v>13.91891897</v>
      </c>
      <c r="K4317" s="368"/>
      <c r="L4317" s="352">
        <f t="shared" si="356"/>
        <v>12.865542487499999</v>
      </c>
      <c r="M4317" s="368"/>
      <c r="N4317" s="349">
        <f t="shared" si="357"/>
        <v>10.184161237</v>
      </c>
      <c r="O4317" s="368"/>
      <c r="P4317" s="350">
        <f t="shared" si="358"/>
        <v>165.17465042000001</v>
      </c>
      <c r="Q4317" s="368"/>
      <c r="R4317" s="351">
        <f t="shared" si="359"/>
        <v>78.915183044999992</v>
      </c>
      <c r="S4317" s="341"/>
      <c r="T4317" s="16"/>
      <c r="U4317" s="337"/>
      <c r="V4317" s="16"/>
    </row>
    <row r="4318" spans="4:22" ht="21">
      <c r="D4318" s="338"/>
      <c r="E4318" s="338"/>
      <c r="F4318" s="338"/>
      <c r="G4318" s="344">
        <v>0.93</v>
      </c>
      <c r="H4318" s="347">
        <f t="shared" si="354"/>
        <v>50.900012314874999</v>
      </c>
      <c r="I4318" s="368"/>
      <c r="J4318" s="348">
        <f t="shared" si="355"/>
        <v>14.070211567499999</v>
      </c>
      <c r="K4318" s="368"/>
      <c r="L4318" s="352">
        <f t="shared" si="356"/>
        <v>13.005385340625001</v>
      </c>
      <c r="M4318" s="368"/>
      <c r="N4318" s="349">
        <f t="shared" si="357"/>
        <v>10.29485864175</v>
      </c>
      <c r="O4318" s="368"/>
      <c r="P4318" s="350">
        <f t="shared" si="358"/>
        <v>166.970027055</v>
      </c>
      <c r="Q4318" s="368"/>
      <c r="R4318" s="351">
        <f t="shared" si="359"/>
        <v>79.772956773749982</v>
      </c>
      <c r="S4318" s="341"/>
      <c r="T4318" s="16"/>
      <c r="U4318" s="337"/>
      <c r="V4318" s="16"/>
    </row>
    <row r="4319" spans="4:22" ht="21">
      <c r="D4319" s="338"/>
      <c r="E4319" s="338"/>
      <c r="F4319" s="338"/>
      <c r="G4319" s="344">
        <v>0.94</v>
      </c>
      <c r="H4319" s="347">
        <f t="shared" si="354"/>
        <v>51.447324275249997</v>
      </c>
      <c r="I4319" s="368"/>
      <c r="J4319" s="348">
        <f t="shared" si="355"/>
        <v>14.221504164999999</v>
      </c>
      <c r="K4319" s="368"/>
      <c r="L4319" s="352">
        <f t="shared" si="356"/>
        <v>13.145228193749999</v>
      </c>
      <c r="M4319" s="368"/>
      <c r="N4319" s="349">
        <f t="shared" si="357"/>
        <v>10.405556046499999</v>
      </c>
      <c r="O4319" s="368"/>
      <c r="P4319" s="350">
        <f t="shared" si="358"/>
        <v>168.76540369</v>
      </c>
      <c r="Q4319" s="368"/>
      <c r="R4319" s="351">
        <f t="shared" si="359"/>
        <v>80.630730502499986</v>
      </c>
      <c r="S4319" s="341"/>
      <c r="T4319" s="16"/>
      <c r="U4319" s="337"/>
      <c r="V4319" s="16"/>
    </row>
    <row r="4320" spans="4:22" ht="21">
      <c r="D4320" s="338"/>
      <c r="E4320" s="338"/>
      <c r="F4320" s="338"/>
      <c r="G4320" s="344">
        <v>0.95</v>
      </c>
      <c r="H4320" s="347">
        <f t="shared" si="354"/>
        <v>51.994636235624995</v>
      </c>
      <c r="I4320" s="368"/>
      <c r="J4320" s="348">
        <f t="shared" si="355"/>
        <v>14.372796762499998</v>
      </c>
      <c r="K4320" s="368"/>
      <c r="L4320" s="352">
        <f t="shared" si="356"/>
        <v>13.285071046874998</v>
      </c>
      <c r="M4320" s="368"/>
      <c r="N4320" s="349">
        <f t="shared" si="357"/>
        <v>10.51625345125</v>
      </c>
      <c r="O4320" s="368"/>
      <c r="P4320" s="350">
        <f t="shared" si="358"/>
        <v>170.560780325</v>
      </c>
      <c r="Q4320" s="368"/>
      <c r="R4320" s="351">
        <f t="shared" si="359"/>
        <v>81.488504231249976</v>
      </c>
      <c r="S4320" s="341"/>
      <c r="T4320" s="16"/>
      <c r="U4320" s="337"/>
      <c r="V4320" s="16"/>
    </row>
    <row r="4321" spans="4:22" ht="21">
      <c r="D4321" s="338"/>
      <c r="E4321" s="338"/>
      <c r="F4321" s="338"/>
      <c r="G4321" s="344">
        <v>0.96</v>
      </c>
      <c r="H4321" s="347">
        <f t="shared" si="354"/>
        <v>52.541948196</v>
      </c>
      <c r="I4321" s="368"/>
      <c r="J4321" s="348">
        <f t="shared" si="355"/>
        <v>14.524089359999998</v>
      </c>
      <c r="K4321" s="368"/>
      <c r="L4321" s="352">
        <f t="shared" si="356"/>
        <v>13.424913899999998</v>
      </c>
      <c r="M4321" s="368"/>
      <c r="N4321" s="349">
        <f t="shared" si="357"/>
        <v>10.626950855999999</v>
      </c>
      <c r="O4321" s="368"/>
      <c r="P4321" s="350">
        <f t="shared" si="358"/>
        <v>172.35615695999999</v>
      </c>
      <c r="Q4321" s="368"/>
      <c r="R4321" s="351">
        <f t="shared" si="359"/>
        <v>82.346277959999981</v>
      </c>
      <c r="S4321" s="341"/>
      <c r="T4321" s="16"/>
      <c r="U4321" s="337"/>
      <c r="V4321" s="16"/>
    </row>
    <row r="4322" spans="4:22" ht="21">
      <c r="D4322" s="338"/>
      <c r="E4322" s="338"/>
      <c r="F4322" s="338"/>
      <c r="G4322" s="344">
        <v>0.97</v>
      </c>
      <c r="H4322" s="347">
        <f t="shared" si="354"/>
        <v>53.089260156374998</v>
      </c>
      <c r="I4322" s="368"/>
      <c r="J4322" s="348">
        <f t="shared" si="355"/>
        <v>14.675381957499999</v>
      </c>
      <c r="K4322" s="368"/>
      <c r="L4322" s="352">
        <f t="shared" si="356"/>
        <v>13.564756753124998</v>
      </c>
      <c r="M4322" s="368"/>
      <c r="N4322" s="349">
        <f t="shared" si="357"/>
        <v>10.737648260749999</v>
      </c>
      <c r="O4322" s="368"/>
      <c r="P4322" s="350">
        <f t="shared" si="358"/>
        <v>174.15153359499999</v>
      </c>
      <c r="Q4322" s="368"/>
      <c r="R4322" s="351">
        <f t="shared" si="359"/>
        <v>83.204051688749985</v>
      </c>
      <c r="S4322" s="341"/>
      <c r="T4322" s="16"/>
      <c r="U4322" s="337"/>
      <c r="V4322" s="16"/>
    </row>
    <row r="4323" spans="4:22" ht="21">
      <c r="D4323" s="338"/>
      <c r="E4323" s="338"/>
      <c r="F4323" s="338"/>
      <c r="G4323" s="344">
        <v>0.98</v>
      </c>
      <c r="H4323" s="347">
        <f t="shared" si="354"/>
        <v>53.636572116749996</v>
      </c>
      <c r="I4323" s="368"/>
      <c r="J4323" s="348">
        <f t="shared" si="355"/>
        <v>14.826674554999999</v>
      </c>
      <c r="K4323" s="368"/>
      <c r="L4323" s="352">
        <f t="shared" si="356"/>
        <v>13.70459960625</v>
      </c>
      <c r="M4323" s="368"/>
      <c r="N4323" s="349">
        <f t="shared" si="357"/>
        <v>10.8483456655</v>
      </c>
      <c r="O4323" s="368"/>
      <c r="P4323" s="350">
        <f t="shared" si="358"/>
        <v>175.94691023000001</v>
      </c>
      <c r="Q4323" s="368"/>
      <c r="R4323" s="351">
        <f t="shared" si="359"/>
        <v>84.061825417499989</v>
      </c>
      <c r="S4323" s="341"/>
      <c r="T4323" s="16"/>
      <c r="U4323" s="337"/>
      <c r="V4323" s="16"/>
    </row>
    <row r="4324" spans="4:22" ht="21">
      <c r="D4324" s="338"/>
      <c r="E4324" s="338"/>
      <c r="F4324" s="338"/>
      <c r="G4324" s="344">
        <v>0.99</v>
      </c>
      <c r="H4324" s="347">
        <f t="shared" si="354"/>
        <v>54.183884077125001</v>
      </c>
      <c r="I4324" s="368"/>
      <c r="J4324" s="348">
        <f t="shared" si="355"/>
        <v>14.9779671525</v>
      </c>
      <c r="K4324" s="368"/>
      <c r="L4324" s="352">
        <f t="shared" si="356"/>
        <v>13.844442459374999</v>
      </c>
      <c r="M4324" s="368"/>
      <c r="N4324" s="349">
        <f t="shared" si="357"/>
        <v>10.959043070249999</v>
      </c>
      <c r="O4324" s="368"/>
      <c r="P4324" s="350">
        <f t="shared" si="358"/>
        <v>177.74228686500001</v>
      </c>
      <c r="Q4324" s="368"/>
      <c r="R4324" s="351">
        <f t="shared" si="359"/>
        <v>84.919599146249979</v>
      </c>
      <c r="S4324" s="341"/>
      <c r="T4324" s="16"/>
      <c r="U4324" s="337"/>
      <c r="V4324" s="16"/>
    </row>
    <row r="4325" spans="4:22" ht="28.8">
      <c r="D4325" s="338"/>
      <c r="E4325" s="338"/>
      <c r="F4325" s="338"/>
      <c r="G4325" s="381">
        <v>1</v>
      </c>
      <c r="H4325" s="383">
        <f t="shared" si="354"/>
        <v>54.731196037499998</v>
      </c>
      <c r="I4325" s="382"/>
      <c r="J4325" s="383">
        <f t="shared" si="355"/>
        <v>15.129259749999999</v>
      </c>
      <c r="K4325" s="382"/>
      <c r="L4325" s="383">
        <f t="shared" si="356"/>
        <v>13.984285312499999</v>
      </c>
      <c r="M4325" s="382"/>
      <c r="N4325" s="383">
        <f t="shared" si="357"/>
        <v>11.069740475</v>
      </c>
      <c r="O4325" s="382"/>
      <c r="P4325" s="383">
        <f t="shared" si="358"/>
        <v>179.53766350000001</v>
      </c>
      <c r="Q4325" s="382"/>
      <c r="R4325" s="383">
        <f t="shared" si="359"/>
        <v>85.777372874999983</v>
      </c>
      <c r="S4325" s="445"/>
      <c r="T4325" s="16"/>
      <c r="U4325" s="337"/>
      <c r="V4325" s="16"/>
    </row>
    <row r="4326" spans="4:22" ht="21">
      <c r="D4326" s="338"/>
      <c r="E4326" s="338"/>
      <c r="F4326" s="338"/>
      <c r="G4326" s="344">
        <v>1.01</v>
      </c>
      <c r="H4326" s="347">
        <f t="shared" si="354"/>
        <v>55.278507997874996</v>
      </c>
      <c r="I4326" s="368"/>
      <c r="J4326" s="348">
        <f t="shared" si="355"/>
        <v>15.280552347499999</v>
      </c>
      <c r="K4326" s="368"/>
      <c r="L4326" s="352">
        <f t="shared" si="356"/>
        <v>14.124128165624999</v>
      </c>
      <c r="M4326" s="368"/>
      <c r="N4326" s="349">
        <f t="shared" si="357"/>
        <v>11.18043787975</v>
      </c>
      <c r="O4326" s="368"/>
      <c r="P4326" s="350">
        <f t="shared" si="358"/>
        <v>181.333040135</v>
      </c>
      <c r="Q4326" s="368"/>
      <c r="R4326" s="351">
        <f t="shared" si="359"/>
        <v>86.635146603749988</v>
      </c>
      <c r="S4326" s="341"/>
      <c r="T4326" s="16"/>
      <c r="U4326" s="337"/>
      <c r="V4326" s="16"/>
    </row>
    <row r="4327" spans="4:22" ht="21">
      <c r="D4327" s="338"/>
      <c r="E4327" s="338"/>
      <c r="F4327" s="338"/>
      <c r="G4327" s="344">
        <v>1.02</v>
      </c>
      <c r="H4327" s="347">
        <f t="shared" si="354"/>
        <v>55.825819958250001</v>
      </c>
      <c r="I4327" s="368"/>
      <c r="J4327" s="348">
        <f t="shared" si="355"/>
        <v>15.431844945</v>
      </c>
      <c r="K4327" s="368"/>
      <c r="L4327" s="352">
        <f t="shared" si="356"/>
        <v>14.263971018749999</v>
      </c>
      <c r="M4327" s="368"/>
      <c r="N4327" s="349">
        <f t="shared" si="357"/>
        <v>11.291135284499999</v>
      </c>
      <c r="O4327" s="368"/>
      <c r="P4327" s="350">
        <f t="shared" si="358"/>
        <v>183.12841677</v>
      </c>
      <c r="Q4327" s="368"/>
      <c r="R4327" s="351">
        <f t="shared" si="359"/>
        <v>87.492920332499978</v>
      </c>
      <c r="S4327" s="341"/>
      <c r="T4327" s="16"/>
      <c r="U4327" s="337"/>
      <c r="V4327" s="16"/>
    </row>
    <row r="4328" spans="4:22" ht="21">
      <c r="D4328" s="338"/>
      <c r="E4328" s="338"/>
      <c r="F4328" s="338"/>
      <c r="G4328" s="344">
        <v>1.03</v>
      </c>
      <c r="H4328" s="347">
        <f t="shared" si="354"/>
        <v>56.373131918624999</v>
      </c>
      <c r="I4328" s="368"/>
      <c r="J4328" s="348">
        <f t="shared" si="355"/>
        <v>15.583137542499999</v>
      </c>
      <c r="K4328" s="368"/>
      <c r="L4328" s="352">
        <f t="shared" si="356"/>
        <v>14.403813871875</v>
      </c>
      <c r="M4328" s="368"/>
      <c r="N4328" s="349">
        <f t="shared" si="357"/>
        <v>11.40183268925</v>
      </c>
      <c r="O4328" s="368"/>
      <c r="P4328" s="350">
        <f t="shared" si="358"/>
        <v>184.92379340500003</v>
      </c>
      <c r="Q4328" s="368"/>
      <c r="R4328" s="351">
        <f t="shared" si="359"/>
        <v>88.350694061249982</v>
      </c>
      <c r="S4328" s="341"/>
      <c r="T4328" s="16"/>
      <c r="U4328" s="337"/>
      <c r="V4328" s="16"/>
    </row>
    <row r="4329" spans="4:22" ht="21">
      <c r="D4329" s="338"/>
      <c r="E4329" s="338"/>
      <c r="F4329" s="338"/>
      <c r="G4329" s="344">
        <v>1.04</v>
      </c>
      <c r="H4329" s="347">
        <f t="shared" si="354"/>
        <v>56.920443878999997</v>
      </c>
      <c r="I4329" s="368"/>
      <c r="J4329" s="348">
        <f t="shared" si="355"/>
        <v>15.734430140000001</v>
      </c>
      <c r="K4329" s="368"/>
      <c r="L4329" s="352">
        <f t="shared" si="356"/>
        <v>14.543656725</v>
      </c>
      <c r="M4329" s="368"/>
      <c r="N4329" s="349">
        <f t="shared" si="357"/>
        <v>11.512530094000001</v>
      </c>
      <c r="O4329" s="368"/>
      <c r="P4329" s="350">
        <f t="shared" si="358"/>
        <v>186.71917004000002</v>
      </c>
      <c r="Q4329" s="368"/>
      <c r="R4329" s="351">
        <f t="shared" si="359"/>
        <v>89.208467789999986</v>
      </c>
      <c r="S4329" s="341"/>
      <c r="T4329" s="16"/>
      <c r="U4329" s="337"/>
      <c r="V4329" s="16"/>
    </row>
    <row r="4330" spans="4:22" ht="21">
      <c r="D4330" s="338"/>
      <c r="E4330" s="338"/>
      <c r="F4330" s="338"/>
      <c r="G4330" s="344">
        <v>1.05</v>
      </c>
      <c r="H4330" s="347">
        <f t="shared" si="354"/>
        <v>57.467755839375002</v>
      </c>
      <c r="I4330" s="368"/>
      <c r="J4330" s="348">
        <f t="shared" si="355"/>
        <v>15.8857227375</v>
      </c>
      <c r="K4330" s="368"/>
      <c r="L4330" s="352">
        <f t="shared" si="356"/>
        <v>14.683499578125</v>
      </c>
      <c r="M4330" s="368"/>
      <c r="N4330" s="349">
        <f t="shared" si="357"/>
        <v>11.623227498749999</v>
      </c>
      <c r="O4330" s="368"/>
      <c r="P4330" s="350">
        <f t="shared" si="358"/>
        <v>188.51454667500002</v>
      </c>
      <c r="Q4330" s="368"/>
      <c r="R4330" s="351">
        <f t="shared" si="359"/>
        <v>90.06624151874999</v>
      </c>
      <c r="S4330" s="341"/>
      <c r="T4330" s="16"/>
      <c r="U4330" s="337"/>
      <c r="V4330" s="16"/>
    </row>
    <row r="4331" spans="4:22" ht="21">
      <c r="D4331" s="338"/>
      <c r="E4331" s="338"/>
      <c r="F4331" s="338"/>
      <c r="G4331" s="344">
        <v>1.06</v>
      </c>
      <c r="H4331" s="347">
        <f t="shared" si="354"/>
        <v>58.01506779975</v>
      </c>
      <c r="I4331" s="368"/>
      <c r="J4331" s="348">
        <f t="shared" si="355"/>
        <v>16.037015335</v>
      </c>
      <c r="K4331" s="368"/>
      <c r="L4331" s="352">
        <f t="shared" si="356"/>
        <v>14.82334243125</v>
      </c>
      <c r="M4331" s="368"/>
      <c r="N4331" s="349">
        <f t="shared" si="357"/>
        <v>11.7339249035</v>
      </c>
      <c r="O4331" s="368"/>
      <c r="P4331" s="350">
        <f t="shared" si="358"/>
        <v>190.30992331000002</v>
      </c>
      <c r="Q4331" s="368"/>
      <c r="R4331" s="351">
        <f t="shared" si="359"/>
        <v>90.92401524749998</v>
      </c>
      <c r="S4331" s="341"/>
      <c r="T4331" s="16"/>
      <c r="U4331" s="337"/>
      <c r="V4331" s="16"/>
    </row>
    <row r="4332" spans="4:22" ht="21">
      <c r="D4332" s="338"/>
      <c r="E4332" s="338"/>
      <c r="F4332" s="338"/>
      <c r="G4332" s="344">
        <v>1.07</v>
      </c>
      <c r="H4332" s="347">
        <f t="shared" si="354"/>
        <v>58.562379760125005</v>
      </c>
      <c r="I4332" s="368"/>
      <c r="J4332" s="348">
        <f t="shared" si="355"/>
        <v>16.188307932499999</v>
      </c>
      <c r="K4332" s="368"/>
      <c r="L4332" s="352">
        <f t="shared" si="356"/>
        <v>14.963185284374999</v>
      </c>
      <c r="M4332" s="368"/>
      <c r="N4332" s="349">
        <f t="shared" si="357"/>
        <v>11.844622308250001</v>
      </c>
      <c r="O4332" s="368"/>
      <c r="P4332" s="350">
        <f t="shared" si="358"/>
        <v>192.10529994500001</v>
      </c>
      <c r="Q4332" s="368"/>
      <c r="R4332" s="351">
        <f t="shared" si="359"/>
        <v>91.781788976249985</v>
      </c>
      <c r="S4332" s="341"/>
      <c r="T4332" s="16"/>
      <c r="U4332" s="337"/>
      <c r="V4332" s="16"/>
    </row>
    <row r="4333" spans="4:22" ht="21">
      <c r="D4333" s="338"/>
      <c r="E4333" s="338"/>
      <c r="F4333" s="338"/>
      <c r="G4333" s="344">
        <v>1.08</v>
      </c>
      <c r="H4333" s="347">
        <f t="shared" si="354"/>
        <v>59.109691720500003</v>
      </c>
      <c r="I4333" s="368"/>
      <c r="J4333" s="348">
        <f t="shared" si="355"/>
        <v>16.339600530000002</v>
      </c>
      <c r="K4333" s="368"/>
      <c r="L4333" s="352">
        <f t="shared" si="356"/>
        <v>15.103028137500001</v>
      </c>
      <c r="M4333" s="368"/>
      <c r="N4333" s="349">
        <f t="shared" si="357"/>
        <v>11.955319713</v>
      </c>
      <c r="O4333" s="368"/>
      <c r="P4333" s="350">
        <f t="shared" si="358"/>
        <v>193.90067658000001</v>
      </c>
      <c r="Q4333" s="368"/>
      <c r="R4333" s="351">
        <f t="shared" si="359"/>
        <v>92.639562704999989</v>
      </c>
      <c r="S4333" s="341"/>
      <c r="T4333" s="16"/>
      <c r="U4333" s="337"/>
      <c r="V4333" s="16"/>
    </row>
    <row r="4334" spans="4:22" ht="21">
      <c r="D4334" s="338"/>
      <c r="E4334" s="338"/>
      <c r="F4334" s="338"/>
      <c r="G4334" s="344">
        <v>1.0900000000000001</v>
      </c>
      <c r="H4334" s="347">
        <f t="shared" si="354"/>
        <v>59.657003680875</v>
      </c>
      <c r="I4334" s="368"/>
      <c r="J4334" s="348">
        <f t="shared" si="355"/>
        <v>16.490893127500001</v>
      </c>
      <c r="K4334" s="368"/>
      <c r="L4334" s="352">
        <f t="shared" si="356"/>
        <v>15.242870990625001</v>
      </c>
      <c r="M4334" s="368"/>
      <c r="N4334" s="349">
        <f t="shared" si="357"/>
        <v>12.06601711775</v>
      </c>
      <c r="O4334" s="368"/>
      <c r="P4334" s="350">
        <f t="shared" si="358"/>
        <v>195.69605321500003</v>
      </c>
      <c r="Q4334" s="368"/>
      <c r="R4334" s="351">
        <f t="shared" si="359"/>
        <v>93.497336433749993</v>
      </c>
      <c r="S4334" s="341"/>
      <c r="T4334" s="16"/>
      <c r="U4334" s="337"/>
      <c r="V4334" s="16"/>
    </row>
    <row r="4335" spans="4:22" ht="21">
      <c r="D4335" s="338"/>
      <c r="E4335" s="338"/>
      <c r="F4335" s="338"/>
      <c r="G4335" s="344">
        <v>1.1000000000000001</v>
      </c>
      <c r="H4335" s="347">
        <f t="shared" si="354"/>
        <v>60.204315641250005</v>
      </c>
      <c r="I4335" s="368"/>
      <c r="J4335" s="348">
        <f t="shared" si="355"/>
        <v>16.642185725000001</v>
      </c>
      <c r="K4335" s="368"/>
      <c r="L4335" s="352">
        <f t="shared" si="356"/>
        <v>15.38271384375</v>
      </c>
      <c r="M4335" s="368"/>
      <c r="N4335" s="349">
        <f t="shared" si="357"/>
        <v>12.176714522500001</v>
      </c>
      <c r="O4335" s="368"/>
      <c r="P4335" s="350">
        <f t="shared" si="358"/>
        <v>197.49142985000003</v>
      </c>
      <c r="Q4335" s="368"/>
      <c r="R4335" s="351">
        <f t="shared" si="359"/>
        <v>94.355110162499983</v>
      </c>
      <c r="S4335" s="341"/>
      <c r="T4335" s="16"/>
      <c r="U4335" s="337"/>
      <c r="V4335" s="16"/>
    </row>
    <row r="4336" spans="4:22">
      <c r="D4336" s="338"/>
      <c r="E4336" s="338"/>
      <c r="F4336" s="338"/>
      <c r="G4336" s="16"/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</row>
    <row r="4337" spans="4:22">
      <c r="D4337" s="338"/>
      <c r="E4337" s="338"/>
      <c r="F4337" s="338"/>
      <c r="G4337" s="16"/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</row>
    <row r="4338" spans="4:22">
      <c r="D4338" s="338"/>
      <c r="E4338" s="338"/>
      <c r="F4338" s="338"/>
      <c r="G4338" s="16"/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</row>
    <row r="4341" spans="4:22" ht="15" thickBot="1">
      <c r="D4341" s="16"/>
      <c r="E4341" s="16"/>
      <c r="F4341" s="16"/>
      <c r="G4341" s="16"/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6"/>
      <c r="S4341" s="16"/>
      <c r="T4341" s="229"/>
      <c r="U4341" s="16"/>
      <c r="V4341" s="16"/>
    </row>
    <row r="4342" spans="4:22">
      <c r="D4342" s="16"/>
      <c r="E4342" s="84"/>
      <c r="F4342" s="85"/>
      <c r="G4342" s="197"/>
      <c r="H4342" s="85"/>
      <c r="I4342" s="197"/>
      <c r="J4342" s="85"/>
      <c r="K4342" s="197"/>
      <c r="L4342" s="85"/>
      <c r="M4342" s="197"/>
      <c r="N4342" s="85"/>
      <c r="O4342" s="197"/>
      <c r="P4342" s="85"/>
      <c r="Q4342" s="197"/>
      <c r="R4342" s="85"/>
      <c r="S4342" s="85"/>
      <c r="T4342" s="85"/>
      <c r="U4342" s="106"/>
      <c r="V4342" s="16"/>
    </row>
    <row r="4343" spans="4:22" ht="15" thickBot="1">
      <c r="D4343" s="16"/>
      <c r="E4343" s="86"/>
      <c r="F4343" s="1"/>
      <c r="H4343" s="1"/>
      <c r="J4343" s="1"/>
      <c r="L4343" s="1"/>
      <c r="N4343" s="1"/>
      <c r="P4343" s="1"/>
      <c r="R4343" s="1"/>
      <c r="T4343" s="1"/>
      <c r="U4343" s="107"/>
      <c r="V4343" s="16"/>
    </row>
    <row r="4344" spans="4:22" ht="35.4" thickBot="1">
      <c r="D4344" s="16"/>
      <c r="E4344" s="86"/>
      <c r="F4344" s="1"/>
      <c r="H4344" s="393" t="s">
        <v>76</v>
      </c>
      <c r="I4344" s="394"/>
      <c r="J4344" s="394"/>
      <c r="K4344" s="394"/>
      <c r="L4344" s="394"/>
      <c r="M4344" s="394"/>
      <c r="N4344" s="394"/>
      <c r="O4344" s="394"/>
      <c r="P4344" s="394"/>
      <c r="Q4344" s="394"/>
      <c r="R4344" s="394"/>
      <c r="S4344" s="394"/>
      <c r="T4344" s="395"/>
      <c r="U4344" s="107"/>
      <c r="V4344" s="16"/>
    </row>
    <row r="4345" spans="4:22">
      <c r="D4345" s="16"/>
      <c r="E4345" s="86"/>
      <c r="F4345" s="1"/>
      <c r="H4345" s="1"/>
      <c r="J4345" s="1"/>
      <c r="L4345" s="1"/>
      <c r="N4345" s="1"/>
      <c r="P4345" s="1"/>
      <c r="R4345" s="1"/>
      <c r="T4345" s="1"/>
      <c r="U4345" s="107"/>
      <c r="V4345" s="16"/>
    </row>
    <row r="4346" spans="4:22">
      <c r="D4346" s="16"/>
      <c r="E4346" s="86"/>
      <c r="F4346" s="253" t="s">
        <v>10</v>
      </c>
      <c r="G4346" s="194"/>
      <c r="H4346" s="421" t="s">
        <v>3</v>
      </c>
      <c r="I4346" s="179"/>
      <c r="J4346" s="422" t="s">
        <v>11</v>
      </c>
      <c r="K4346" s="179"/>
      <c r="L4346" s="423" t="s">
        <v>12</v>
      </c>
      <c r="M4346" s="179"/>
      <c r="N4346" s="424" t="s">
        <v>13</v>
      </c>
      <c r="O4346" s="179"/>
      <c r="P4346" s="425" t="s">
        <v>14</v>
      </c>
      <c r="Q4346" s="179"/>
      <c r="R4346" s="426" t="s">
        <v>15</v>
      </c>
      <c r="S4346" s="29"/>
      <c r="T4346" s="427" t="s">
        <v>16</v>
      </c>
      <c r="U4346" s="107"/>
      <c r="V4346" s="16"/>
    </row>
    <row r="4347" spans="4:22">
      <c r="D4347" s="16"/>
      <c r="E4347" s="86"/>
      <c r="F4347" s="252">
        <v>45817</v>
      </c>
      <c r="G4347" s="244"/>
      <c r="H4347" s="437">
        <v>9849</v>
      </c>
      <c r="I4347" s="437"/>
      <c r="J4347" s="437">
        <v>2617</v>
      </c>
      <c r="K4347" s="437"/>
      <c r="L4347" s="437">
        <v>2468.5</v>
      </c>
      <c r="M4347" s="437"/>
      <c r="N4347" s="437">
        <v>1964</v>
      </c>
      <c r="O4347" s="437"/>
      <c r="P4347" s="437">
        <v>32575</v>
      </c>
      <c r="Q4347" s="437"/>
      <c r="R4347" s="437">
        <v>15240</v>
      </c>
      <c r="S4347" s="438"/>
      <c r="T4347" s="441">
        <v>5.5946999999999996</v>
      </c>
      <c r="U4347" s="107"/>
      <c r="V4347" s="16"/>
    </row>
    <row r="4348" spans="4:22">
      <c r="D4348" s="16"/>
      <c r="E4348" s="86"/>
      <c r="F4348" s="250">
        <f>F4347+1</f>
        <v>45818</v>
      </c>
      <c r="G4348" s="244"/>
      <c r="H4348" s="437">
        <v>9854</v>
      </c>
      <c r="I4348" s="437"/>
      <c r="J4348" s="437">
        <v>2616</v>
      </c>
      <c r="K4348" s="437"/>
      <c r="L4348" s="437">
        <v>2482</v>
      </c>
      <c r="M4348" s="437"/>
      <c r="N4348" s="437">
        <v>1958</v>
      </c>
      <c r="O4348" s="437"/>
      <c r="P4348" s="437">
        <v>32695</v>
      </c>
      <c r="Q4348" s="437"/>
      <c r="R4348" s="437">
        <v>15070</v>
      </c>
      <c r="S4348" s="437"/>
      <c r="T4348" s="441">
        <v>5.5759999999999996</v>
      </c>
      <c r="U4348" s="107"/>
      <c r="V4348" s="16"/>
    </row>
    <row r="4349" spans="4:22">
      <c r="D4349" s="16"/>
      <c r="E4349" s="86"/>
      <c r="F4349" s="250">
        <f>F4348+1</f>
        <v>45819</v>
      </c>
      <c r="G4349" s="244"/>
      <c r="H4349" s="437">
        <v>9730</v>
      </c>
      <c r="I4349" s="437"/>
      <c r="J4349" s="437">
        <v>2633</v>
      </c>
      <c r="K4349" s="437"/>
      <c r="L4349" s="437">
        <v>2511.5</v>
      </c>
      <c r="M4349" s="437"/>
      <c r="N4349" s="437">
        <v>1957.5</v>
      </c>
      <c r="O4349" s="437"/>
      <c r="P4349" s="437">
        <v>32695</v>
      </c>
      <c r="Q4349" s="437"/>
      <c r="R4349" s="437">
        <v>15030</v>
      </c>
      <c r="S4349" s="437"/>
      <c r="T4349" s="441">
        <v>5.5556999999999999</v>
      </c>
      <c r="U4349" s="107"/>
      <c r="V4349" s="16"/>
    </row>
    <row r="4350" spans="4:22">
      <c r="D4350" s="16"/>
      <c r="E4350" s="86"/>
      <c r="F4350" s="250">
        <f>F4349+1</f>
        <v>45820</v>
      </c>
      <c r="G4350" s="195"/>
      <c r="H4350" s="437">
        <v>9779</v>
      </c>
      <c r="I4350" s="437"/>
      <c r="J4350" s="437">
        <v>2615</v>
      </c>
      <c r="K4350" s="437"/>
      <c r="L4350" s="437">
        <v>2510</v>
      </c>
      <c r="M4350" s="437"/>
      <c r="N4350" s="437">
        <v>1966</v>
      </c>
      <c r="O4350" s="437"/>
      <c r="P4350" s="437">
        <v>32725</v>
      </c>
      <c r="Q4350" s="437"/>
      <c r="R4350" s="437">
        <v>14940</v>
      </c>
      <c r="S4350" s="438"/>
      <c r="T4350" s="441">
        <v>5.5389999999999997</v>
      </c>
      <c r="U4350" s="107"/>
      <c r="V4350" s="16"/>
    </row>
    <row r="4351" spans="4:22">
      <c r="D4351" s="16"/>
      <c r="E4351" s="86"/>
      <c r="F4351" s="251">
        <f>F4350+1</f>
        <v>45821</v>
      </c>
      <c r="G4351" s="195"/>
      <c r="H4351" s="437">
        <v>9658</v>
      </c>
      <c r="I4351" s="437"/>
      <c r="J4351" s="437">
        <v>2562.5</v>
      </c>
      <c r="K4351" s="437"/>
      <c r="L4351" s="437">
        <v>2485</v>
      </c>
      <c r="M4351" s="437"/>
      <c r="N4351" s="437">
        <v>1954</v>
      </c>
      <c r="O4351" s="437"/>
      <c r="P4351" s="437">
        <v>32475</v>
      </c>
      <c r="Q4351" s="437"/>
      <c r="R4351" s="437">
        <v>14970</v>
      </c>
      <c r="S4351" s="438"/>
      <c r="T4351" s="441">
        <v>5.5388000000000002</v>
      </c>
      <c r="U4351" s="107"/>
      <c r="V4351" s="16"/>
    </row>
    <row r="4352" spans="4:22">
      <c r="D4352" s="16"/>
      <c r="E4352" s="86"/>
      <c r="F4352" s="1"/>
      <c r="H4352" s="439"/>
      <c r="I4352" s="439"/>
      <c r="J4352" s="439"/>
      <c r="K4352" s="439"/>
      <c r="L4352" s="439"/>
      <c r="M4352" s="439"/>
      <c r="N4352" s="439"/>
      <c r="O4352" s="439"/>
      <c r="P4352" s="439"/>
      <c r="Q4352" s="439"/>
      <c r="R4352" s="439"/>
      <c r="S4352" s="440"/>
      <c r="T4352" s="444"/>
      <c r="U4352" s="107"/>
      <c r="V4352" s="16"/>
    </row>
    <row r="4353" spans="4:22">
      <c r="D4353" s="16"/>
      <c r="E4353" s="86"/>
      <c r="F4353" s="236" t="s">
        <v>17</v>
      </c>
      <c r="G4353" s="263"/>
      <c r="H4353" s="428">
        <f>AVERAGE(H4347:H4351)</f>
        <v>9774</v>
      </c>
      <c r="I4353" s="332"/>
      <c r="J4353" s="428">
        <f>AVERAGE(J4347:J4351)</f>
        <v>2608.6999999999998</v>
      </c>
      <c r="K4353" s="332"/>
      <c r="L4353" s="428">
        <f>AVERAGE(L4347:L4351)</f>
        <v>2491.4</v>
      </c>
      <c r="M4353" s="332"/>
      <c r="N4353" s="428">
        <f>AVERAGE(N4347:N4351)</f>
        <v>1959.9</v>
      </c>
      <c r="O4353" s="332"/>
      <c r="P4353" s="428">
        <f>AVERAGE(P4347:P4351)</f>
        <v>32633</v>
      </c>
      <c r="Q4353" s="332"/>
      <c r="R4353" s="428">
        <f>AVERAGE(R4347:R4351)</f>
        <v>15050</v>
      </c>
      <c r="S4353" s="333"/>
      <c r="T4353" s="429">
        <f>AVERAGE(T4347:T4351)</f>
        <v>5.5608400000000007</v>
      </c>
      <c r="U4353" s="107"/>
      <c r="V4353" s="16"/>
    </row>
    <row r="4354" spans="4:22">
      <c r="D4354" s="16"/>
      <c r="E4354" s="86"/>
      <c r="F4354" s="21"/>
      <c r="G4354" s="194"/>
      <c r="H4354" s="354"/>
      <c r="I4354" s="214"/>
      <c r="J4354" s="354"/>
      <c r="K4354" s="214"/>
      <c r="L4354" s="354"/>
      <c r="M4354" s="214"/>
      <c r="N4354" s="354"/>
      <c r="O4354" s="214"/>
      <c r="P4354" s="354"/>
      <c r="Q4354" s="214"/>
      <c r="R4354" s="354"/>
      <c r="S4354" s="269"/>
      <c r="T4354" s="355"/>
      <c r="U4354" s="107"/>
      <c r="V4354" s="16"/>
    </row>
    <row r="4355" spans="4:22" ht="15.6">
      <c r="D4355" s="16"/>
      <c r="E4355" s="86"/>
      <c r="F4355" s="237" t="s">
        <v>18</v>
      </c>
      <c r="G4355" s="202"/>
      <c r="H4355" s="235">
        <f>H4353*T4353*0.001</f>
        <v>54.351650160000005</v>
      </c>
      <c r="I4355" s="216"/>
      <c r="J4355" s="235">
        <f>J4353*T4353*0.001</f>
        <v>14.506563308</v>
      </c>
      <c r="K4355" s="216"/>
      <c r="L4355" s="235">
        <f>L4353*T4353*0.001</f>
        <v>13.854276776000003</v>
      </c>
      <c r="M4355" s="216"/>
      <c r="N4355" s="235">
        <f>N4353*T4353*0.001</f>
        <v>10.898690316000001</v>
      </c>
      <c r="O4355" s="216"/>
      <c r="P4355" s="235">
        <f>P4353*T4353*0.001</f>
        <v>181.46689172000001</v>
      </c>
      <c r="Q4355" s="216"/>
      <c r="R4355" s="235">
        <f>R4353*T4353*0.001</f>
        <v>83.690642000000011</v>
      </c>
      <c r="S4355" s="269"/>
      <c r="T4355" s="363"/>
      <c r="U4355" s="107"/>
      <c r="V4355" s="16"/>
    </row>
    <row r="4356" spans="4:22">
      <c r="D4356" s="16"/>
      <c r="E4356" s="86"/>
      <c r="F4356" s="21"/>
      <c r="G4356" s="312"/>
      <c r="H4356" s="355"/>
      <c r="I4356" s="264"/>
      <c r="J4356" s="355"/>
      <c r="K4356" s="264"/>
      <c r="L4356" s="355"/>
      <c r="M4356" s="264"/>
      <c r="N4356" s="355"/>
      <c r="O4356" s="264"/>
      <c r="P4356" s="355"/>
      <c r="Q4356" s="264"/>
      <c r="R4356" s="355"/>
      <c r="S4356" s="269"/>
      <c r="T4356" s="364"/>
      <c r="U4356" s="107"/>
      <c r="V4356" s="16"/>
    </row>
    <row r="4357" spans="4:22">
      <c r="D4357" s="16"/>
      <c r="E4357" s="86"/>
      <c r="F4357" s="256" t="s">
        <v>19</v>
      </c>
      <c r="G4357" s="311"/>
      <c r="H4357" s="257">
        <f>H4291</f>
        <v>55.019459637999994</v>
      </c>
      <c r="I4357" s="265"/>
      <c r="J4357" s="257">
        <f>J4291</f>
        <v>15.037365507999997</v>
      </c>
      <c r="K4357" s="265"/>
      <c r="L4357" s="257">
        <f>L4291</f>
        <v>13.895100824</v>
      </c>
      <c r="M4357" s="265"/>
      <c r="N4357" s="257">
        <f>N4291</f>
        <v>11.087552343999999</v>
      </c>
      <c r="O4357" s="265"/>
      <c r="P4357" s="257">
        <f>P4291</f>
        <v>178.79442305999999</v>
      </c>
      <c r="Q4357" s="265"/>
      <c r="R4357" s="257">
        <f>R4291</f>
        <v>86.190606259999981</v>
      </c>
      <c r="S4357" s="361">
        <f>U4318</f>
        <v>0</v>
      </c>
      <c r="T4357" s="258">
        <f>T4289</f>
        <v>5.6603799999999991</v>
      </c>
      <c r="U4357" s="107"/>
      <c r="V4357" s="16"/>
    </row>
    <row r="4358" spans="4:22" ht="15" thickBot="1">
      <c r="D4358" s="16"/>
      <c r="E4358" s="86"/>
      <c r="F4358" s="21"/>
      <c r="G4358" s="194"/>
      <c r="H4358" s="355"/>
      <c r="I4358" s="264"/>
      <c r="J4358" s="355"/>
      <c r="K4358" s="264"/>
      <c r="L4358" s="355"/>
      <c r="M4358" s="264"/>
      <c r="N4358" s="355"/>
      <c r="O4358" s="264"/>
      <c r="P4358" s="355"/>
      <c r="Q4358" s="264"/>
      <c r="R4358" s="355"/>
      <c r="S4358" s="270"/>
      <c r="T4358" s="355"/>
      <c r="U4358" s="107"/>
      <c r="V4358" s="16"/>
    </row>
    <row r="4359" spans="4:22" ht="15" thickBot="1">
      <c r="D4359" s="16"/>
      <c r="E4359" s="86"/>
      <c r="F4359" s="259" t="s">
        <v>44</v>
      </c>
      <c r="G4359" s="194"/>
      <c r="H4359" s="356">
        <f>(H4291-H4293)/H4293</f>
        <v>5.2668975167742826E-3</v>
      </c>
      <c r="I4359" s="321"/>
      <c r="J4359" s="356">
        <f>(J4291-J4293)/J4293</f>
        <v>-6.0739417207773296E-3</v>
      </c>
      <c r="K4359" s="321"/>
      <c r="L4359" s="356">
        <f>(L4291-L4293)/L4293</f>
        <v>-6.3774791851737012E-3</v>
      </c>
      <c r="M4359" s="321"/>
      <c r="N4359" s="356">
        <f>(N4291-N4293)/N4293</f>
        <v>1.6090593126573812E-3</v>
      </c>
      <c r="O4359" s="321"/>
      <c r="P4359" s="356">
        <f>(P4291-P4293)/P4293</f>
        <v>-4.139746644302421E-3</v>
      </c>
      <c r="Q4359" s="321"/>
      <c r="R4359" s="356">
        <f>(R4291-R4293)/R4293</f>
        <v>4.8175103893912316E-3</v>
      </c>
      <c r="S4359" s="322"/>
      <c r="T4359" s="356">
        <f>(T4289-T4293)/T4293</f>
        <v>-1.995874252869588E-3</v>
      </c>
      <c r="U4359" s="107"/>
      <c r="V4359" s="16"/>
    </row>
    <row r="4360" spans="4:22" ht="15" thickBot="1">
      <c r="D4360" s="16"/>
      <c r="E4360" s="86"/>
      <c r="F4360" s="29"/>
      <c r="G4360" s="179"/>
      <c r="H4360" s="357"/>
      <c r="I4360" s="217"/>
      <c r="J4360" s="357"/>
      <c r="K4360" s="217"/>
      <c r="L4360" s="357"/>
      <c r="M4360" s="217"/>
      <c r="N4360" s="357"/>
      <c r="O4360" s="217"/>
      <c r="P4360" s="357"/>
      <c r="Q4360" s="217"/>
      <c r="R4360" s="357"/>
      <c r="S4360" s="271"/>
      <c r="T4360" s="357"/>
      <c r="U4360" s="107"/>
      <c r="V4360" s="16"/>
    </row>
    <row r="4361" spans="4:22" ht="15" thickBot="1">
      <c r="D4361" s="16"/>
      <c r="E4361" s="86"/>
      <c r="F4361" s="176" t="s">
        <v>26</v>
      </c>
      <c r="G4361" s="179"/>
      <c r="H4361" s="358">
        <f>(H4355-H4357)/H4357</f>
        <v>-1.2137696051430424E-2</v>
      </c>
      <c r="I4361" s="188"/>
      <c r="J4361" s="358">
        <f>(J4355-J4357)/J4357</f>
        <v>-3.5298882621268041E-2</v>
      </c>
      <c r="K4361" s="188"/>
      <c r="L4361" s="358">
        <f>(L4355-L4357)/L4357</f>
        <v>-2.9380174003117046E-3</v>
      </c>
      <c r="M4361" s="188"/>
      <c r="N4361" s="358">
        <f>(N4355-N4357)/N4357</f>
        <v>-1.7033698885056403E-2</v>
      </c>
      <c r="O4361" s="188"/>
      <c r="P4361" s="358">
        <f>(P4355-P4357)/P4357</f>
        <v>1.4947158945238419E-2</v>
      </c>
      <c r="Q4361" s="188"/>
      <c r="R4361" s="358">
        <f>(R4355-R4357)/R4357</f>
        <v>-2.9005066427525216E-2</v>
      </c>
      <c r="S4361" s="272"/>
      <c r="T4361" s="358">
        <f>(T4353-T4357)/T4357</f>
        <v>-1.7585391793483552E-2</v>
      </c>
      <c r="U4361" s="107"/>
      <c r="V4361" s="16"/>
    </row>
    <row r="4362" spans="4:22" ht="15" thickBot="1">
      <c r="D4362" s="16"/>
      <c r="E4362" s="86"/>
      <c r="F4362" s="1"/>
      <c r="H4362" s="359"/>
      <c r="I4362" s="215"/>
      <c r="J4362" s="359"/>
      <c r="K4362" s="215"/>
      <c r="L4362" s="359"/>
      <c r="M4362" s="215"/>
      <c r="N4362" s="359"/>
      <c r="O4362" s="215"/>
      <c r="P4362" s="359"/>
      <c r="Q4362" s="215"/>
      <c r="R4362" s="359"/>
      <c r="S4362" s="271"/>
      <c r="T4362" s="359"/>
      <c r="U4362" s="107"/>
      <c r="V4362" s="16"/>
    </row>
    <row r="4363" spans="4:22" ht="21.6" thickBot="1">
      <c r="D4363" s="230"/>
      <c r="E4363" s="183"/>
      <c r="F4363" s="184" t="s">
        <v>40</v>
      </c>
      <c r="G4363" s="182"/>
      <c r="H4363" s="360">
        <f>H4355-H4357</f>
        <v>-0.66780947799998813</v>
      </c>
      <c r="I4363" s="306"/>
      <c r="J4363" s="360">
        <f>J4355-J4357</f>
        <v>-0.53080219999999656</v>
      </c>
      <c r="K4363" s="306"/>
      <c r="L4363" s="360">
        <f>L4355-L4357</f>
        <v>-4.0824047999997504E-2</v>
      </c>
      <c r="M4363" s="306"/>
      <c r="N4363" s="360">
        <f>N4355-N4357</f>
        <v>-0.1888620279999973</v>
      </c>
      <c r="O4363" s="306"/>
      <c r="P4363" s="360">
        <f>P4355-P4357</f>
        <v>2.6724686600000211</v>
      </c>
      <c r="Q4363" s="306"/>
      <c r="R4363" s="360">
        <f>R4355-R4357</f>
        <v>-2.4999642599999703</v>
      </c>
      <c r="S4363" s="307"/>
      <c r="T4363" s="360">
        <f>T4353-T4357</f>
        <v>-9.9539999999998408E-2</v>
      </c>
      <c r="U4363" s="186"/>
      <c r="V4363" s="230"/>
    </row>
    <row r="4364" spans="4:22">
      <c r="D4364" s="16"/>
      <c r="E4364" s="86"/>
      <c r="F4364" s="179"/>
      <c r="H4364" s="180"/>
      <c r="I4364" s="180"/>
      <c r="J4364" s="180"/>
      <c r="K4364" s="180"/>
      <c r="L4364" s="180"/>
      <c r="M4364" s="180"/>
      <c r="N4364" s="180"/>
      <c r="O4364" s="180"/>
      <c r="P4364" s="180"/>
      <c r="Q4364" s="180"/>
      <c r="R4364" s="180"/>
      <c r="S4364" s="274"/>
      <c r="T4364" s="180"/>
      <c r="U4364" s="107"/>
      <c r="V4364" s="16"/>
    </row>
    <row r="4365" spans="4:22">
      <c r="D4365" s="16"/>
      <c r="E4365" s="86"/>
      <c r="F4365" s="29"/>
      <c r="H4365" s="323"/>
      <c r="I4365" s="180"/>
      <c r="J4365" s="159"/>
      <c r="K4365" s="180"/>
      <c r="L4365" s="159"/>
      <c r="M4365" s="180"/>
      <c r="N4365" s="159"/>
      <c r="O4365" s="180">
        <f>L4365+N4365</f>
        <v>0</v>
      </c>
      <c r="P4365" s="159"/>
      <c r="Q4365" s="180"/>
      <c r="R4365" s="159"/>
      <c r="S4365" s="159"/>
      <c r="T4365" s="159"/>
      <c r="U4365" s="107"/>
      <c r="V4365" s="16"/>
    </row>
    <row r="4366" spans="4:22" ht="18">
      <c r="D4366" s="16"/>
      <c r="E4366" s="134"/>
      <c r="F4366" s="403" t="s">
        <v>36</v>
      </c>
      <c r="G4366" s="404"/>
      <c r="H4366" s="405">
        <f>AVERAGE(H4283:H4287,H4347:H4351)</f>
        <v>9747.0499999999993</v>
      </c>
      <c r="I4366" s="406"/>
      <c r="J4366" s="405">
        <f>AVERAGE(J4283:J4287,J4347:J4351)</f>
        <v>2632.65</v>
      </c>
      <c r="K4366" s="406"/>
      <c r="L4366" s="405">
        <f>AVERAGE(L4283:L4287,L4347:L4351)</f>
        <v>2473.1</v>
      </c>
      <c r="M4366" s="406" t="e">
        <f>AVERAGE(O4311:O4315,M4347:M4351)</f>
        <v>#DIV/0!</v>
      </c>
      <c r="N4366" s="405">
        <f>AVERAGE(N4283:N4287,N4347:N4351)</f>
        <v>1959.35</v>
      </c>
      <c r="O4366" s="406" t="e">
        <f>AVERAGE(O4284:O4287,O4347:O4352)</f>
        <v>#DIV/0!</v>
      </c>
      <c r="P4366" s="405">
        <f>AVERAGE(P4283:P4287,P4347:P4351)</f>
        <v>32110</v>
      </c>
      <c r="Q4366" s="406" t="e">
        <f>AVERAGE(S4311:S4315,Q4347:Q4351)</f>
        <v>#DIV/0!</v>
      </c>
      <c r="R4366" s="405">
        <f>AVERAGE(R4283:R4287,R4347:R4351)</f>
        <v>15138.5</v>
      </c>
      <c r="S4366" s="407" t="e">
        <f>AVERAGE(U4311:U4315,S4347:S4351)</f>
        <v>#DIV/0!</v>
      </c>
      <c r="T4366" s="409">
        <f>AVERAGE(T4283:T4287,T4347:T4351)</f>
        <v>5.6106099999999994</v>
      </c>
      <c r="U4366" s="135"/>
      <c r="V4366" s="16"/>
    </row>
    <row r="4367" spans="4:22">
      <c r="D4367" s="16"/>
      <c r="E4367" s="1"/>
      <c r="F4367" s="1"/>
      <c r="H4367" s="329"/>
      <c r="I4367" s="139"/>
      <c r="J4367" s="329"/>
      <c r="K4367" s="139"/>
      <c r="L4367" s="329"/>
      <c r="M4367" s="139"/>
      <c r="N4367" s="329"/>
      <c r="O4367" s="139"/>
      <c r="P4367" s="329"/>
      <c r="Q4367" s="139"/>
      <c r="R4367" s="329"/>
      <c r="S4367" s="329"/>
      <c r="T4367" s="329"/>
      <c r="U4367" s="1"/>
      <c r="V4367" s="16"/>
    </row>
    <row r="4368" spans="4:22" ht="15" thickBot="1">
      <c r="D4368" s="16"/>
      <c r="T4368" s="174"/>
      <c r="V4368" s="16"/>
    </row>
    <row r="4369" spans="4:22" ht="15" thickBot="1">
      <c r="D4369" s="16"/>
      <c r="F4369" s="280" t="s">
        <v>42</v>
      </c>
      <c r="G4369" s="281"/>
      <c r="H4369" s="281" t="s">
        <v>3</v>
      </c>
      <c r="I4369" s="281"/>
      <c r="J4369" s="281" t="s">
        <v>11</v>
      </c>
      <c r="K4369" s="281"/>
      <c r="L4369" s="281" t="s">
        <v>12</v>
      </c>
      <c r="M4369" s="281"/>
      <c r="N4369" s="281" t="s">
        <v>13</v>
      </c>
      <c r="O4369" s="281"/>
      <c r="P4369" s="281" t="s">
        <v>14</v>
      </c>
      <c r="Q4369" s="281"/>
      <c r="R4369" s="281" t="s">
        <v>15</v>
      </c>
      <c r="S4369" s="281"/>
      <c r="T4369" s="282" t="s">
        <v>16</v>
      </c>
      <c r="V4369" s="16"/>
    </row>
    <row r="4370" spans="4:22">
      <c r="D4370" s="16"/>
      <c r="E4370" s="1"/>
      <c r="F4370" s="283" t="s">
        <v>19</v>
      </c>
      <c r="G4370" s="284"/>
      <c r="H4370" s="410">
        <f>H4357</f>
        <v>55.019459637999994</v>
      </c>
      <c r="I4370" s="410">
        <f t="shared" ref="I4370:T4370" si="360">I4357</f>
        <v>0</v>
      </c>
      <c r="J4370" s="410">
        <f t="shared" si="360"/>
        <v>15.037365507999997</v>
      </c>
      <c r="K4370" s="410">
        <f t="shared" si="360"/>
        <v>0</v>
      </c>
      <c r="L4370" s="410">
        <f t="shared" si="360"/>
        <v>13.895100824</v>
      </c>
      <c r="M4370" s="410">
        <f t="shared" si="360"/>
        <v>0</v>
      </c>
      <c r="N4370" s="410">
        <f t="shared" si="360"/>
        <v>11.087552343999999</v>
      </c>
      <c r="O4370" s="410">
        <f t="shared" si="360"/>
        <v>0</v>
      </c>
      <c r="P4370" s="410">
        <f t="shared" si="360"/>
        <v>178.79442305999999</v>
      </c>
      <c r="Q4370" s="410">
        <f t="shared" si="360"/>
        <v>0</v>
      </c>
      <c r="R4370" s="410">
        <f t="shared" si="360"/>
        <v>86.190606259999981</v>
      </c>
      <c r="S4370" s="410">
        <f t="shared" si="360"/>
        <v>0</v>
      </c>
      <c r="T4370" s="410">
        <f t="shared" si="360"/>
        <v>5.6603799999999991</v>
      </c>
      <c r="U4370" s="1"/>
      <c r="V4370" s="16"/>
    </row>
    <row r="4371" spans="4:22" ht="15.6">
      <c r="D4371" s="16"/>
      <c r="E4371" s="1"/>
      <c r="F4371" s="288" t="s">
        <v>41</v>
      </c>
      <c r="G4371" s="289"/>
      <c r="H4371" s="411">
        <f>H4355</f>
        <v>54.351650160000005</v>
      </c>
      <c r="I4371" s="411">
        <f t="shared" ref="I4371:S4371" si="361">I4355</f>
        <v>0</v>
      </c>
      <c r="J4371" s="411">
        <f t="shared" si="361"/>
        <v>14.506563308</v>
      </c>
      <c r="K4371" s="411">
        <f t="shared" si="361"/>
        <v>0</v>
      </c>
      <c r="L4371" s="411">
        <f t="shared" si="361"/>
        <v>13.854276776000003</v>
      </c>
      <c r="M4371" s="411">
        <f t="shared" si="361"/>
        <v>0</v>
      </c>
      <c r="N4371" s="411">
        <f t="shared" si="361"/>
        <v>10.898690316000001</v>
      </c>
      <c r="O4371" s="411">
        <f t="shared" si="361"/>
        <v>0</v>
      </c>
      <c r="P4371" s="411">
        <f t="shared" si="361"/>
        <v>181.46689172000001</v>
      </c>
      <c r="Q4371" s="411">
        <f t="shared" si="361"/>
        <v>0</v>
      </c>
      <c r="R4371" s="411">
        <f t="shared" si="361"/>
        <v>83.690642000000011</v>
      </c>
      <c r="S4371" s="411">
        <f t="shared" si="361"/>
        <v>0</v>
      </c>
      <c r="T4371" s="411">
        <f>T4353</f>
        <v>5.5608400000000007</v>
      </c>
      <c r="U4371" s="1"/>
      <c r="V4371" s="16"/>
    </row>
    <row r="4372" spans="4:22" ht="21">
      <c r="D4372" s="16"/>
      <c r="F4372" s="201" t="s">
        <v>45</v>
      </c>
      <c r="G4372" s="201"/>
      <c r="H4372" s="412">
        <f>H4371-H4370</f>
        <v>-0.66780947799998813</v>
      </c>
      <c r="I4372" s="412"/>
      <c r="J4372" s="412">
        <f>J4371-J4370</f>
        <v>-0.53080219999999656</v>
      </c>
      <c r="K4372" s="412"/>
      <c r="L4372" s="412">
        <f>L4371-L4370</f>
        <v>-4.0824047999997504E-2</v>
      </c>
      <c r="M4372" s="412"/>
      <c r="N4372" s="412">
        <f>N4371-N4370</f>
        <v>-0.1888620279999973</v>
      </c>
      <c r="O4372" s="412"/>
      <c r="P4372" s="412">
        <f>P4371-P4370</f>
        <v>2.6724686600000211</v>
      </c>
      <c r="Q4372" s="412"/>
      <c r="R4372" s="412">
        <f>R4371-R4370</f>
        <v>-2.4999642599999703</v>
      </c>
      <c r="S4372" s="412"/>
      <c r="T4372" s="412">
        <f>T4371-T4370</f>
        <v>-9.9539999999998408E-2</v>
      </c>
      <c r="V4372" s="16"/>
    </row>
    <row r="4373" spans="4:22" ht="21">
      <c r="D4373" s="16"/>
      <c r="F4373" s="201"/>
      <c r="G4373" s="201"/>
      <c r="H4373" s="187"/>
      <c r="I4373" s="187"/>
      <c r="J4373" s="187"/>
      <c r="K4373" s="187"/>
      <c r="L4373" s="187"/>
      <c r="M4373" s="187"/>
      <c r="N4373" s="187"/>
      <c r="O4373" s="187"/>
      <c r="P4373" s="187"/>
      <c r="Q4373" s="187"/>
      <c r="R4373" s="187"/>
      <c r="S4373" s="187"/>
      <c r="T4373" s="187"/>
      <c r="V4373" s="16"/>
    </row>
    <row r="4374" spans="4:22">
      <c r="D4374" s="16"/>
      <c r="E4374" s="16"/>
      <c r="F4374" s="231"/>
      <c r="G4374" s="231"/>
      <c r="H4374" s="231"/>
      <c r="I4374" s="231"/>
      <c r="J4374" s="231"/>
      <c r="K4374" s="231"/>
      <c r="L4374" s="231"/>
      <c r="M4374" s="231"/>
      <c r="N4374" s="231"/>
      <c r="O4374" s="231"/>
      <c r="P4374" s="231"/>
      <c r="Q4374" s="231"/>
      <c r="R4374" s="231"/>
      <c r="S4374" s="231"/>
      <c r="T4374" s="232"/>
      <c r="U4374" s="16"/>
      <c r="V4374" s="16"/>
    </row>
    <row r="4375" spans="4:22">
      <c r="D4375" s="335"/>
      <c r="E4375" s="335"/>
      <c r="F4375" s="339"/>
      <c r="G4375" s="339"/>
      <c r="H4375" s="339"/>
      <c r="I4375" s="339"/>
      <c r="J4375" s="339"/>
      <c r="K4375" s="339"/>
      <c r="L4375" s="339"/>
      <c r="M4375" s="339"/>
      <c r="N4375" s="339"/>
      <c r="O4375" s="339"/>
      <c r="P4375" s="339"/>
      <c r="Q4375" s="339"/>
      <c r="R4375" s="339"/>
      <c r="S4375" s="339"/>
      <c r="T4375" s="340"/>
      <c r="U4375" s="335"/>
      <c r="V4375" s="335"/>
    </row>
    <row r="4376" spans="4:22">
      <c r="D4376" s="335"/>
      <c r="E4376" s="335"/>
      <c r="F4376" s="335"/>
      <c r="G4376" s="512" t="s">
        <v>48</v>
      </c>
      <c r="H4376" s="512"/>
      <c r="I4376" s="512"/>
      <c r="J4376" s="512"/>
      <c r="K4376" s="512"/>
      <c r="L4376" s="512"/>
      <c r="M4376" s="512"/>
      <c r="N4376" s="512"/>
      <c r="O4376" s="512"/>
      <c r="P4376" s="512"/>
      <c r="Q4376" s="512"/>
      <c r="R4376" s="512"/>
      <c r="S4376" s="335"/>
      <c r="T4376" s="335"/>
      <c r="U4376" s="335"/>
      <c r="V4376" s="335"/>
    </row>
    <row r="4377" spans="4:22">
      <c r="D4377" s="335"/>
      <c r="E4377" s="335"/>
      <c r="F4377" s="335"/>
      <c r="G4377" s="512"/>
      <c r="H4377" s="512"/>
      <c r="I4377" s="512"/>
      <c r="J4377" s="512"/>
      <c r="K4377" s="512"/>
      <c r="L4377" s="512"/>
      <c r="M4377" s="512"/>
      <c r="N4377" s="512"/>
      <c r="O4377" s="512"/>
      <c r="P4377" s="512"/>
      <c r="Q4377" s="512"/>
      <c r="R4377" s="512"/>
      <c r="S4377" s="335"/>
      <c r="T4377" s="335"/>
      <c r="U4377" s="335"/>
      <c r="V4377" s="335"/>
    </row>
    <row r="4378" spans="4:22" ht="23.4">
      <c r="D4378" s="338"/>
      <c r="E4378" s="338"/>
      <c r="F4378" s="338"/>
      <c r="G4378" s="343" t="s">
        <v>46</v>
      </c>
      <c r="H4378" s="375" t="s">
        <v>3</v>
      </c>
      <c r="I4378" s="376"/>
      <c r="J4378" s="377" t="s">
        <v>11</v>
      </c>
      <c r="K4378" s="376"/>
      <c r="L4378" s="378" t="s">
        <v>12</v>
      </c>
      <c r="M4378" s="376"/>
      <c r="N4378" s="379" t="s">
        <v>13</v>
      </c>
      <c r="O4378" s="376"/>
      <c r="P4378" s="374" t="s">
        <v>14</v>
      </c>
      <c r="Q4378" s="376"/>
      <c r="R4378" s="380" t="s">
        <v>15</v>
      </c>
      <c r="S4378" s="367"/>
      <c r="T4378" s="16"/>
      <c r="U4378" s="336"/>
      <c r="V4378" s="16"/>
    </row>
    <row r="4379" spans="4:22" ht="21">
      <c r="D4379" s="338"/>
      <c r="E4379" s="338"/>
      <c r="F4379" s="338"/>
      <c r="G4379" s="344">
        <v>0.9</v>
      </c>
      <c r="H4379" s="347">
        <f>$H$4357*G4379</f>
        <v>49.517513674199996</v>
      </c>
      <c r="I4379" s="368"/>
      <c r="J4379" s="348">
        <f>$J$4357*G4379</f>
        <v>13.533628957199998</v>
      </c>
      <c r="K4379" s="368"/>
      <c r="L4379" s="352">
        <f>$L$4357*G4379</f>
        <v>12.505590741600001</v>
      </c>
      <c r="M4379" s="368"/>
      <c r="N4379" s="349">
        <f>$N$4357*G4379</f>
        <v>9.9787971095999985</v>
      </c>
      <c r="O4379" s="368"/>
      <c r="P4379" s="350">
        <f>$P$4357*G4379</f>
        <v>160.914980754</v>
      </c>
      <c r="Q4379" s="368"/>
      <c r="R4379" s="351">
        <f>$R$4357*G4379</f>
        <v>77.571545633999989</v>
      </c>
      <c r="S4379" s="341"/>
      <c r="T4379" s="414">
        <f>H4379*24.63</f>
        <v>1219.6163617955458</v>
      </c>
      <c r="U4379" s="337"/>
      <c r="V4379" s="16"/>
    </row>
    <row r="4380" spans="4:22" ht="21">
      <c r="D4380" s="338"/>
      <c r="E4380" s="338"/>
      <c r="F4380" s="338"/>
      <c r="G4380" s="344">
        <v>0.91</v>
      </c>
      <c r="H4380" s="347">
        <f t="shared" ref="H4380:H4399" si="362">$H$4357*G4380</f>
        <v>50.067708270579999</v>
      </c>
      <c r="I4380" s="368"/>
      <c r="J4380" s="348">
        <f t="shared" ref="J4380:J4399" si="363">$J$4357*G4380</f>
        <v>13.684002612279997</v>
      </c>
      <c r="K4380" s="368"/>
      <c r="L4380" s="352">
        <f t="shared" ref="L4380:L4399" si="364">$L$4357*G4380</f>
        <v>12.64454174984</v>
      </c>
      <c r="M4380" s="368"/>
      <c r="N4380" s="349">
        <f t="shared" ref="N4380:N4399" si="365">$N$4357*G4380</f>
        <v>10.089672633039999</v>
      </c>
      <c r="O4380" s="368"/>
      <c r="P4380" s="350">
        <f t="shared" ref="P4380:P4399" si="366">$P$4357*G4380</f>
        <v>162.7029249846</v>
      </c>
      <c r="Q4380" s="368"/>
      <c r="R4380" s="351">
        <f t="shared" ref="R4380:R4399" si="367">$R$4357*G4380</f>
        <v>78.433451696599988</v>
      </c>
      <c r="S4380" s="341"/>
      <c r="T4380" s="16"/>
      <c r="U4380" s="337"/>
      <c r="V4380" s="16"/>
    </row>
    <row r="4381" spans="4:22" ht="21">
      <c r="D4381" s="338"/>
      <c r="E4381" s="338"/>
      <c r="F4381" s="338"/>
      <c r="G4381" s="344">
        <v>0.92</v>
      </c>
      <c r="H4381" s="347">
        <f t="shared" si="362"/>
        <v>50.617902866959994</v>
      </c>
      <c r="I4381" s="368"/>
      <c r="J4381" s="348">
        <f t="shared" si="363"/>
        <v>13.834376267359998</v>
      </c>
      <c r="K4381" s="368"/>
      <c r="L4381" s="352">
        <f t="shared" si="364"/>
        <v>12.783492758080001</v>
      </c>
      <c r="M4381" s="368"/>
      <c r="N4381" s="349">
        <f t="shared" si="365"/>
        <v>10.20054815648</v>
      </c>
      <c r="O4381" s="368"/>
      <c r="P4381" s="350">
        <f t="shared" si="366"/>
        <v>164.49086921520001</v>
      </c>
      <c r="Q4381" s="368"/>
      <c r="R4381" s="351">
        <f t="shared" si="367"/>
        <v>79.295357759199987</v>
      </c>
      <c r="S4381" s="341"/>
      <c r="T4381" s="16"/>
      <c r="U4381" s="337"/>
      <c r="V4381" s="16"/>
    </row>
    <row r="4382" spans="4:22" ht="21">
      <c r="D4382" s="338"/>
      <c r="E4382" s="338"/>
      <c r="F4382" s="338"/>
      <c r="G4382" s="344">
        <v>0.93</v>
      </c>
      <c r="H4382" s="347">
        <f t="shared" si="362"/>
        <v>51.168097463339997</v>
      </c>
      <c r="I4382" s="368"/>
      <c r="J4382" s="348">
        <f t="shared" si="363"/>
        <v>13.984749922439997</v>
      </c>
      <c r="K4382" s="368"/>
      <c r="L4382" s="352">
        <f t="shared" si="364"/>
        <v>12.922443766320001</v>
      </c>
      <c r="M4382" s="368"/>
      <c r="N4382" s="349">
        <f t="shared" si="365"/>
        <v>10.311423679919999</v>
      </c>
      <c r="O4382" s="368"/>
      <c r="P4382" s="350">
        <f t="shared" si="366"/>
        <v>166.27881344579998</v>
      </c>
      <c r="Q4382" s="368"/>
      <c r="R4382" s="351">
        <f t="shared" si="367"/>
        <v>80.157263821799987</v>
      </c>
      <c r="S4382" s="341"/>
      <c r="T4382" s="16"/>
      <c r="U4382" s="337"/>
      <c r="V4382" s="16"/>
    </row>
    <row r="4383" spans="4:22" ht="21">
      <c r="D4383" s="338"/>
      <c r="E4383" s="338"/>
      <c r="F4383" s="338"/>
      <c r="G4383" s="344">
        <v>0.94</v>
      </c>
      <c r="H4383" s="347">
        <f t="shared" si="362"/>
        <v>51.718292059719992</v>
      </c>
      <c r="I4383" s="368"/>
      <c r="J4383" s="348">
        <f t="shared" si="363"/>
        <v>14.135123577519996</v>
      </c>
      <c r="K4383" s="368"/>
      <c r="L4383" s="352">
        <f t="shared" si="364"/>
        <v>13.06139477456</v>
      </c>
      <c r="M4383" s="368"/>
      <c r="N4383" s="349">
        <f t="shared" si="365"/>
        <v>10.422299203359998</v>
      </c>
      <c r="O4383" s="368"/>
      <c r="P4383" s="350">
        <f t="shared" si="366"/>
        <v>168.06675767639999</v>
      </c>
      <c r="Q4383" s="368"/>
      <c r="R4383" s="351">
        <f t="shared" si="367"/>
        <v>81.019169884399972</v>
      </c>
      <c r="S4383" s="341"/>
      <c r="T4383" s="16"/>
      <c r="U4383" s="337"/>
      <c r="V4383" s="16"/>
    </row>
    <row r="4384" spans="4:22" ht="21">
      <c r="D4384" s="338"/>
      <c r="E4384" s="338"/>
      <c r="F4384" s="338"/>
      <c r="G4384" s="344">
        <v>0.95</v>
      </c>
      <c r="H4384" s="347">
        <f t="shared" si="362"/>
        <v>52.268486656099995</v>
      </c>
      <c r="I4384" s="368"/>
      <c r="J4384" s="348">
        <f t="shared" si="363"/>
        <v>14.285497232599997</v>
      </c>
      <c r="K4384" s="368"/>
      <c r="L4384" s="352">
        <f t="shared" si="364"/>
        <v>13.200345782799999</v>
      </c>
      <c r="M4384" s="368"/>
      <c r="N4384" s="349">
        <f t="shared" si="365"/>
        <v>10.533174726799999</v>
      </c>
      <c r="O4384" s="368"/>
      <c r="P4384" s="350">
        <f t="shared" si="366"/>
        <v>169.85470190699999</v>
      </c>
      <c r="Q4384" s="368"/>
      <c r="R4384" s="351">
        <f t="shared" si="367"/>
        <v>81.881075946999985</v>
      </c>
      <c r="S4384" s="341"/>
      <c r="T4384" s="16"/>
      <c r="U4384" s="337"/>
      <c r="V4384" s="16"/>
    </row>
    <row r="4385" spans="4:22" ht="21">
      <c r="D4385" s="338"/>
      <c r="E4385" s="338"/>
      <c r="F4385" s="338"/>
      <c r="G4385" s="344">
        <v>0.96</v>
      </c>
      <c r="H4385" s="347">
        <f t="shared" si="362"/>
        <v>52.81868125247999</v>
      </c>
      <c r="I4385" s="368"/>
      <c r="J4385" s="348">
        <f t="shared" si="363"/>
        <v>14.435870887679997</v>
      </c>
      <c r="K4385" s="368"/>
      <c r="L4385" s="352">
        <f t="shared" si="364"/>
        <v>13.339296791039999</v>
      </c>
      <c r="M4385" s="368"/>
      <c r="N4385" s="349">
        <f t="shared" si="365"/>
        <v>10.644050250239998</v>
      </c>
      <c r="O4385" s="368"/>
      <c r="P4385" s="350">
        <f t="shared" si="366"/>
        <v>171.64264613759997</v>
      </c>
      <c r="Q4385" s="368"/>
      <c r="R4385" s="351">
        <f t="shared" si="367"/>
        <v>82.742982009599984</v>
      </c>
      <c r="S4385" s="341"/>
      <c r="T4385" s="16"/>
      <c r="U4385" s="337"/>
      <c r="V4385" s="16"/>
    </row>
    <row r="4386" spans="4:22" ht="21">
      <c r="D4386" s="338"/>
      <c r="E4386" s="338"/>
      <c r="F4386" s="338"/>
      <c r="G4386" s="344">
        <v>0.97</v>
      </c>
      <c r="H4386" s="347">
        <f t="shared" si="362"/>
        <v>53.368875848859993</v>
      </c>
      <c r="I4386" s="368"/>
      <c r="J4386" s="348">
        <f t="shared" si="363"/>
        <v>14.586244542759998</v>
      </c>
      <c r="K4386" s="368"/>
      <c r="L4386" s="352">
        <f t="shared" si="364"/>
        <v>13.47824779928</v>
      </c>
      <c r="M4386" s="368"/>
      <c r="N4386" s="349">
        <f t="shared" si="365"/>
        <v>10.754925773679998</v>
      </c>
      <c r="O4386" s="368"/>
      <c r="P4386" s="350">
        <f t="shared" si="366"/>
        <v>173.43059036819997</v>
      </c>
      <c r="Q4386" s="368"/>
      <c r="R4386" s="351">
        <f t="shared" si="367"/>
        <v>83.604888072199984</v>
      </c>
      <c r="S4386" s="341"/>
      <c r="T4386" s="16"/>
      <c r="U4386" s="337"/>
      <c r="V4386" s="16"/>
    </row>
    <row r="4387" spans="4:22" ht="21">
      <c r="D4387" s="338"/>
      <c r="E4387" s="338"/>
      <c r="F4387" s="338"/>
      <c r="G4387" s="344">
        <v>0.98</v>
      </c>
      <c r="H4387" s="347">
        <f t="shared" si="362"/>
        <v>53.919070445239996</v>
      </c>
      <c r="I4387" s="368"/>
      <c r="J4387" s="348">
        <f t="shared" si="363"/>
        <v>14.736618197839997</v>
      </c>
      <c r="K4387" s="368"/>
      <c r="L4387" s="352">
        <f t="shared" si="364"/>
        <v>13.617198807519999</v>
      </c>
      <c r="M4387" s="368"/>
      <c r="N4387" s="349">
        <f t="shared" si="365"/>
        <v>10.865801297119999</v>
      </c>
      <c r="O4387" s="368"/>
      <c r="P4387" s="350">
        <f t="shared" si="366"/>
        <v>175.21853459879998</v>
      </c>
      <c r="Q4387" s="368"/>
      <c r="R4387" s="351">
        <f t="shared" si="367"/>
        <v>84.466794134799983</v>
      </c>
      <c r="S4387" s="341"/>
      <c r="T4387" s="16"/>
      <c r="U4387" s="337"/>
      <c r="V4387" s="16"/>
    </row>
    <row r="4388" spans="4:22" ht="21">
      <c r="D4388" s="338"/>
      <c r="E4388" s="338"/>
      <c r="F4388" s="338"/>
      <c r="G4388" s="344">
        <v>0.99</v>
      </c>
      <c r="H4388" s="347">
        <f t="shared" si="362"/>
        <v>54.469265041619991</v>
      </c>
      <c r="I4388" s="368"/>
      <c r="J4388" s="348">
        <f t="shared" si="363"/>
        <v>14.886991852919998</v>
      </c>
      <c r="K4388" s="368"/>
      <c r="L4388" s="352">
        <f t="shared" si="364"/>
        <v>13.756149815760001</v>
      </c>
      <c r="M4388" s="368"/>
      <c r="N4388" s="349">
        <f t="shared" si="365"/>
        <v>10.976676820559998</v>
      </c>
      <c r="O4388" s="368"/>
      <c r="P4388" s="350">
        <f t="shared" si="366"/>
        <v>177.00647882939998</v>
      </c>
      <c r="Q4388" s="368"/>
      <c r="R4388" s="351">
        <f t="shared" si="367"/>
        <v>85.328700197399982</v>
      </c>
      <c r="S4388" s="341"/>
      <c r="T4388" s="16"/>
      <c r="U4388" s="337"/>
      <c r="V4388" s="16"/>
    </row>
    <row r="4389" spans="4:22" ht="28.8">
      <c r="D4389" s="338"/>
      <c r="E4389" s="338"/>
      <c r="F4389" s="338"/>
      <c r="G4389" s="381">
        <v>1</v>
      </c>
      <c r="H4389" s="383">
        <f t="shared" si="362"/>
        <v>55.019459637999994</v>
      </c>
      <c r="I4389" s="382"/>
      <c r="J4389" s="383">
        <f t="shared" si="363"/>
        <v>15.037365507999997</v>
      </c>
      <c r="K4389" s="382"/>
      <c r="L4389" s="383">
        <f t="shared" si="364"/>
        <v>13.895100824</v>
      </c>
      <c r="M4389" s="382"/>
      <c r="N4389" s="383">
        <f t="shared" si="365"/>
        <v>11.087552343999999</v>
      </c>
      <c r="O4389" s="382"/>
      <c r="P4389" s="383">
        <f t="shared" si="366"/>
        <v>178.79442305999999</v>
      </c>
      <c r="Q4389" s="382"/>
      <c r="R4389" s="383">
        <f t="shared" si="367"/>
        <v>86.190606259999981</v>
      </c>
      <c r="S4389" s="445"/>
      <c r="T4389" s="16"/>
      <c r="U4389" s="337"/>
      <c r="V4389" s="16"/>
    </row>
    <row r="4390" spans="4:22" ht="21">
      <c r="D4390" s="338"/>
      <c r="E4390" s="338"/>
      <c r="F4390" s="338"/>
      <c r="G4390" s="344">
        <v>1.01</v>
      </c>
      <c r="H4390" s="347">
        <f t="shared" si="362"/>
        <v>55.569654234379996</v>
      </c>
      <c r="I4390" s="368"/>
      <c r="J4390" s="348">
        <f t="shared" si="363"/>
        <v>15.187739163079996</v>
      </c>
      <c r="K4390" s="368"/>
      <c r="L4390" s="352">
        <f t="shared" si="364"/>
        <v>14.034051832239999</v>
      </c>
      <c r="M4390" s="368"/>
      <c r="N4390" s="349">
        <f t="shared" si="365"/>
        <v>11.19842786744</v>
      </c>
      <c r="O4390" s="368"/>
      <c r="P4390" s="350">
        <f t="shared" si="366"/>
        <v>180.58236729059999</v>
      </c>
      <c r="Q4390" s="368"/>
      <c r="R4390" s="351">
        <f t="shared" si="367"/>
        <v>87.052512322599981</v>
      </c>
      <c r="S4390" s="341"/>
      <c r="T4390" s="16"/>
      <c r="U4390" s="337"/>
      <c r="V4390" s="16"/>
    </row>
    <row r="4391" spans="4:22" ht="21">
      <c r="D4391" s="338"/>
      <c r="E4391" s="338"/>
      <c r="F4391" s="338"/>
      <c r="G4391" s="344">
        <v>1.02</v>
      </c>
      <c r="H4391" s="347">
        <f t="shared" si="362"/>
        <v>56.119848830759992</v>
      </c>
      <c r="I4391" s="368"/>
      <c r="J4391" s="348">
        <f t="shared" si="363"/>
        <v>15.338112818159997</v>
      </c>
      <c r="K4391" s="368"/>
      <c r="L4391" s="352">
        <f t="shared" si="364"/>
        <v>14.173002840480001</v>
      </c>
      <c r="M4391" s="368"/>
      <c r="N4391" s="349">
        <f t="shared" si="365"/>
        <v>11.309303390879998</v>
      </c>
      <c r="O4391" s="368"/>
      <c r="P4391" s="350">
        <f t="shared" si="366"/>
        <v>182.37031152119999</v>
      </c>
      <c r="Q4391" s="368"/>
      <c r="R4391" s="351">
        <f t="shared" si="367"/>
        <v>87.91441838519998</v>
      </c>
      <c r="S4391" s="341"/>
      <c r="T4391" s="16"/>
      <c r="U4391" s="337"/>
      <c r="V4391" s="16"/>
    </row>
    <row r="4392" spans="4:22" ht="21">
      <c r="D4392" s="338"/>
      <c r="E4392" s="338"/>
      <c r="F4392" s="338"/>
      <c r="G4392" s="344">
        <v>1.03</v>
      </c>
      <c r="H4392" s="347">
        <f t="shared" si="362"/>
        <v>56.670043427139994</v>
      </c>
      <c r="I4392" s="368"/>
      <c r="J4392" s="348">
        <f t="shared" si="363"/>
        <v>15.488486473239996</v>
      </c>
      <c r="K4392" s="368"/>
      <c r="L4392" s="352">
        <f t="shared" si="364"/>
        <v>14.31195384872</v>
      </c>
      <c r="M4392" s="368"/>
      <c r="N4392" s="349">
        <f t="shared" si="365"/>
        <v>11.420178914319999</v>
      </c>
      <c r="O4392" s="368"/>
      <c r="P4392" s="350">
        <f t="shared" si="366"/>
        <v>184.1582557518</v>
      </c>
      <c r="Q4392" s="368"/>
      <c r="R4392" s="351">
        <f t="shared" si="367"/>
        <v>88.776324447799979</v>
      </c>
      <c r="S4392" s="341"/>
      <c r="T4392" s="16"/>
      <c r="U4392" s="337"/>
      <c r="V4392" s="16"/>
    </row>
    <row r="4393" spans="4:22" ht="21">
      <c r="D4393" s="338"/>
      <c r="E4393" s="338"/>
      <c r="F4393" s="338"/>
      <c r="G4393" s="344">
        <v>1.04</v>
      </c>
      <c r="H4393" s="347">
        <f t="shared" si="362"/>
        <v>57.220238023519997</v>
      </c>
      <c r="I4393" s="368"/>
      <c r="J4393" s="348">
        <f t="shared" si="363"/>
        <v>15.638860128319998</v>
      </c>
      <c r="K4393" s="368"/>
      <c r="L4393" s="352">
        <f t="shared" si="364"/>
        <v>14.450904856960001</v>
      </c>
      <c r="M4393" s="368"/>
      <c r="N4393" s="349">
        <f t="shared" si="365"/>
        <v>11.53105443776</v>
      </c>
      <c r="O4393" s="368"/>
      <c r="P4393" s="350">
        <f t="shared" si="366"/>
        <v>185.9461999824</v>
      </c>
      <c r="Q4393" s="368"/>
      <c r="R4393" s="351">
        <f t="shared" si="367"/>
        <v>89.638230510399978</v>
      </c>
      <c r="S4393" s="341"/>
      <c r="T4393" s="16"/>
      <c r="U4393" s="337"/>
      <c r="V4393" s="16"/>
    </row>
    <row r="4394" spans="4:22" ht="21">
      <c r="D4394" s="338"/>
      <c r="E4394" s="338"/>
      <c r="F4394" s="338"/>
      <c r="G4394" s="344">
        <v>1.05</v>
      </c>
      <c r="H4394" s="347">
        <f t="shared" si="362"/>
        <v>57.770432619899992</v>
      </c>
      <c r="I4394" s="368"/>
      <c r="J4394" s="348">
        <f t="shared" si="363"/>
        <v>15.789233783399997</v>
      </c>
      <c r="K4394" s="368"/>
      <c r="L4394" s="352">
        <f t="shared" si="364"/>
        <v>14.589855865200001</v>
      </c>
      <c r="M4394" s="368"/>
      <c r="N4394" s="349">
        <f t="shared" si="365"/>
        <v>11.641929961199999</v>
      </c>
      <c r="O4394" s="368"/>
      <c r="P4394" s="350">
        <f t="shared" si="366"/>
        <v>187.73414421299998</v>
      </c>
      <c r="Q4394" s="368"/>
      <c r="R4394" s="351">
        <f t="shared" si="367"/>
        <v>90.500136572999978</v>
      </c>
      <c r="S4394" s="341"/>
      <c r="T4394" s="16"/>
      <c r="U4394" s="337"/>
      <c r="V4394" s="16"/>
    </row>
    <row r="4395" spans="4:22" ht="21">
      <c r="D4395" s="338"/>
      <c r="E4395" s="338"/>
      <c r="F4395" s="338"/>
      <c r="G4395" s="344">
        <v>1.06</v>
      </c>
      <c r="H4395" s="347">
        <f t="shared" si="362"/>
        <v>58.320627216279995</v>
      </c>
      <c r="I4395" s="368"/>
      <c r="J4395" s="348">
        <f t="shared" si="363"/>
        <v>15.939607438479998</v>
      </c>
      <c r="K4395" s="368"/>
      <c r="L4395" s="352">
        <f t="shared" si="364"/>
        <v>14.72880687344</v>
      </c>
      <c r="M4395" s="368"/>
      <c r="N4395" s="349">
        <f t="shared" si="365"/>
        <v>11.75280548464</v>
      </c>
      <c r="O4395" s="368"/>
      <c r="P4395" s="350">
        <f t="shared" si="366"/>
        <v>189.52208844359998</v>
      </c>
      <c r="Q4395" s="368"/>
      <c r="R4395" s="351">
        <f t="shared" si="367"/>
        <v>91.362042635599991</v>
      </c>
      <c r="S4395" s="341"/>
      <c r="T4395" s="16"/>
      <c r="U4395" s="337"/>
      <c r="V4395" s="16"/>
    </row>
    <row r="4396" spans="4:22" ht="21">
      <c r="D4396" s="338"/>
      <c r="E4396" s="338"/>
      <c r="F4396" s="338"/>
      <c r="G4396" s="344">
        <v>1.07</v>
      </c>
      <c r="H4396" s="347">
        <f t="shared" si="362"/>
        <v>58.870821812659997</v>
      </c>
      <c r="I4396" s="368"/>
      <c r="J4396" s="348">
        <f t="shared" si="363"/>
        <v>16.089981093559999</v>
      </c>
      <c r="K4396" s="368"/>
      <c r="L4396" s="352">
        <f t="shared" si="364"/>
        <v>14.867757881680001</v>
      </c>
      <c r="M4396" s="368"/>
      <c r="N4396" s="349">
        <f t="shared" si="365"/>
        <v>11.863681008079999</v>
      </c>
      <c r="O4396" s="368"/>
      <c r="P4396" s="350">
        <f t="shared" si="366"/>
        <v>191.31003267419999</v>
      </c>
      <c r="Q4396" s="368"/>
      <c r="R4396" s="351">
        <f t="shared" si="367"/>
        <v>92.22394869819999</v>
      </c>
      <c r="S4396" s="341"/>
      <c r="T4396" s="16"/>
      <c r="U4396" s="337"/>
      <c r="V4396" s="16"/>
    </row>
    <row r="4397" spans="4:22" ht="21">
      <c r="D4397" s="338"/>
      <c r="E4397" s="338"/>
      <c r="F4397" s="338"/>
      <c r="G4397" s="344">
        <v>1.08</v>
      </c>
      <c r="H4397" s="347">
        <f t="shared" si="362"/>
        <v>59.42101640904</v>
      </c>
      <c r="I4397" s="368"/>
      <c r="J4397" s="348">
        <f t="shared" si="363"/>
        <v>16.240354748639998</v>
      </c>
      <c r="K4397" s="368"/>
      <c r="L4397" s="352">
        <f t="shared" si="364"/>
        <v>15.006708889920001</v>
      </c>
      <c r="M4397" s="368"/>
      <c r="N4397" s="349">
        <f t="shared" si="365"/>
        <v>11.974556531519999</v>
      </c>
      <c r="O4397" s="368"/>
      <c r="P4397" s="350">
        <f t="shared" si="366"/>
        <v>193.09797690479999</v>
      </c>
      <c r="Q4397" s="368"/>
      <c r="R4397" s="351">
        <f t="shared" si="367"/>
        <v>93.08585476079999</v>
      </c>
      <c r="S4397" s="341"/>
      <c r="T4397" s="16"/>
      <c r="U4397" s="337"/>
      <c r="V4397" s="16"/>
    </row>
    <row r="4398" spans="4:22" ht="21">
      <c r="D4398" s="338"/>
      <c r="E4398" s="338"/>
      <c r="F4398" s="338"/>
      <c r="G4398" s="344">
        <v>1.0900000000000001</v>
      </c>
      <c r="H4398" s="347">
        <f t="shared" si="362"/>
        <v>59.971211005419995</v>
      </c>
      <c r="I4398" s="368"/>
      <c r="J4398" s="348">
        <f t="shared" si="363"/>
        <v>16.390728403719997</v>
      </c>
      <c r="K4398" s="368"/>
      <c r="L4398" s="352">
        <f t="shared" si="364"/>
        <v>15.145659898160002</v>
      </c>
      <c r="M4398" s="368"/>
      <c r="N4398" s="349">
        <f t="shared" si="365"/>
        <v>12.08543205496</v>
      </c>
      <c r="O4398" s="368"/>
      <c r="P4398" s="350">
        <f t="shared" si="366"/>
        <v>194.8859211354</v>
      </c>
      <c r="Q4398" s="368"/>
      <c r="R4398" s="351">
        <f t="shared" si="367"/>
        <v>93.947760823399989</v>
      </c>
      <c r="S4398" s="341"/>
      <c r="T4398" s="16"/>
      <c r="U4398" s="337"/>
      <c r="V4398" s="16"/>
    </row>
    <row r="4399" spans="4:22" ht="21">
      <c r="D4399" s="338"/>
      <c r="E4399" s="338"/>
      <c r="F4399" s="338"/>
      <c r="G4399" s="344">
        <v>1.1000000000000001</v>
      </c>
      <c r="H4399" s="347">
        <f t="shared" si="362"/>
        <v>60.521405601799998</v>
      </c>
      <c r="I4399" s="368"/>
      <c r="J4399" s="348">
        <f t="shared" si="363"/>
        <v>16.541102058799996</v>
      </c>
      <c r="K4399" s="368"/>
      <c r="L4399" s="352">
        <f t="shared" si="364"/>
        <v>15.284610906400001</v>
      </c>
      <c r="M4399" s="368"/>
      <c r="N4399" s="349">
        <f t="shared" si="365"/>
        <v>12.196307578399999</v>
      </c>
      <c r="O4399" s="368"/>
      <c r="P4399" s="350">
        <f t="shared" si="366"/>
        <v>196.673865366</v>
      </c>
      <c r="Q4399" s="368"/>
      <c r="R4399" s="351">
        <f t="shared" si="367"/>
        <v>94.809666885999988</v>
      </c>
      <c r="S4399" s="341"/>
      <c r="T4399" s="16"/>
      <c r="U4399" s="337"/>
      <c r="V4399" s="16"/>
    </row>
    <row r="4400" spans="4:22">
      <c r="D4400" s="338"/>
      <c r="E4400" s="338"/>
      <c r="F4400" s="338"/>
      <c r="G4400" s="16"/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</row>
    <row r="4401" spans="4:31">
      <c r="D4401" s="338"/>
      <c r="E4401" s="338"/>
      <c r="F4401" s="338"/>
      <c r="G4401" s="16"/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</row>
    <row r="4402" spans="4:31">
      <c r="D4402" s="338"/>
      <c r="E4402" s="338"/>
      <c r="F4402" s="338"/>
      <c r="G4402" s="16"/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</row>
    <row r="4405" spans="4:31" ht="15" thickBot="1">
      <c r="D4405" s="16"/>
      <c r="E4405" s="16"/>
      <c r="F4405" s="16"/>
      <c r="G4405" s="16"/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6"/>
      <c r="S4405" s="16"/>
      <c r="T4405" s="229"/>
      <c r="U4405" s="16"/>
      <c r="V4405" s="16"/>
    </row>
    <row r="4406" spans="4:31">
      <c r="D4406" s="16"/>
      <c r="E4406" s="84"/>
      <c r="F4406" s="85"/>
      <c r="G4406" s="197"/>
      <c r="H4406" s="85"/>
      <c r="I4406" s="197"/>
      <c r="J4406" s="85"/>
      <c r="K4406" s="197"/>
      <c r="L4406" s="85"/>
      <c r="M4406" s="197"/>
      <c r="N4406" s="85"/>
      <c r="O4406" s="197"/>
      <c r="P4406" s="85"/>
      <c r="Q4406" s="197"/>
      <c r="R4406" s="85"/>
      <c r="S4406" s="85"/>
      <c r="T4406" s="85"/>
      <c r="U4406" s="106"/>
      <c r="V4406" s="16"/>
    </row>
    <row r="4407" spans="4:31" ht="15" thickBot="1">
      <c r="D4407" s="16"/>
      <c r="E4407" s="86"/>
      <c r="F4407" s="1"/>
      <c r="H4407" s="1"/>
      <c r="J4407" s="1"/>
      <c r="L4407" s="1"/>
      <c r="N4407" s="1"/>
      <c r="P4407" s="1"/>
      <c r="R4407" s="1"/>
      <c r="T4407" s="1"/>
      <c r="U4407" s="107"/>
      <c r="V4407" s="16"/>
    </row>
    <row r="4408" spans="4:31" ht="35.4" thickBot="1">
      <c r="D4408" s="16"/>
      <c r="E4408" s="86"/>
      <c r="F4408" s="1"/>
      <c r="H4408" s="393" t="s">
        <v>77</v>
      </c>
      <c r="I4408" s="394"/>
      <c r="J4408" s="394"/>
      <c r="K4408" s="394"/>
      <c r="L4408" s="394"/>
      <c r="M4408" s="394"/>
      <c r="N4408" s="394"/>
      <c r="O4408" s="394"/>
      <c r="P4408" s="394"/>
      <c r="Q4408" s="394"/>
      <c r="R4408" s="394"/>
      <c r="S4408" s="394"/>
      <c r="T4408" s="395"/>
      <c r="U4408" s="107"/>
      <c r="V4408" s="16"/>
    </row>
    <row r="4409" spans="4:31">
      <c r="D4409" s="16"/>
      <c r="E4409" s="86"/>
      <c r="F4409" s="1"/>
      <c r="H4409" s="1"/>
      <c r="J4409" s="1"/>
      <c r="L4409" s="1"/>
      <c r="N4409" s="1"/>
      <c r="P4409" s="1"/>
      <c r="R4409" s="1"/>
      <c r="T4409" s="1"/>
      <c r="U4409" s="107"/>
      <c r="V4409" s="16"/>
      <c r="X4409" s="448" t="s">
        <v>78</v>
      </c>
      <c r="Y4409" s="448" t="s">
        <v>79</v>
      </c>
      <c r="Z4409" s="448" t="s">
        <v>80</v>
      </c>
      <c r="AA4409" s="448" t="s">
        <v>81</v>
      </c>
    </row>
    <row r="4410" spans="4:31">
      <c r="D4410" s="16"/>
      <c r="E4410" s="86"/>
      <c r="F4410" s="253" t="s">
        <v>10</v>
      </c>
      <c r="G4410" s="194"/>
      <c r="H4410" s="421" t="s">
        <v>3</v>
      </c>
      <c r="I4410" s="179"/>
      <c r="J4410" s="422" t="s">
        <v>11</v>
      </c>
      <c r="K4410" s="179"/>
      <c r="L4410" s="423" t="s">
        <v>12</v>
      </c>
      <c r="M4410" s="179"/>
      <c r="N4410" s="424" t="s">
        <v>13</v>
      </c>
      <c r="O4410" s="179"/>
      <c r="P4410" s="425" t="s">
        <v>14</v>
      </c>
      <c r="Q4410" s="179"/>
      <c r="R4410" s="426" t="s">
        <v>15</v>
      </c>
      <c r="S4410" s="29"/>
      <c r="T4410" s="427" t="s">
        <v>16</v>
      </c>
      <c r="U4410" s="107"/>
      <c r="V4410" s="16"/>
      <c r="X4410" t="str">
        <f>H4410</f>
        <v xml:space="preserve">COBRE </v>
      </c>
      <c r="Y4410" s="446">
        <f>H4419</f>
        <v>54.066885627499992</v>
      </c>
      <c r="Z4410" s="446">
        <f>H4421</f>
        <v>54.351650160000005</v>
      </c>
      <c r="AA4410" s="175">
        <f>Y4410-Z4410</f>
        <v>-0.28476453250001299</v>
      </c>
      <c r="AD4410" t="str">
        <f>X4410</f>
        <v xml:space="preserve">COBRE </v>
      </c>
      <c r="AE4410" s="330">
        <f>AA4410</f>
        <v>-0.28476453250001299</v>
      </c>
    </row>
    <row r="4411" spans="4:31">
      <c r="D4411" s="16"/>
      <c r="E4411" s="86"/>
      <c r="F4411" s="252">
        <v>45824</v>
      </c>
      <c r="G4411" s="244"/>
      <c r="H4411" s="437">
        <v>9738</v>
      </c>
      <c r="I4411" s="437"/>
      <c r="J4411" s="437">
        <v>2634</v>
      </c>
      <c r="K4411" s="437"/>
      <c r="L4411" s="437">
        <v>2508.5</v>
      </c>
      <c r="M4411" s="437"/>
      <c r="N4411" s="437">
        <v>1973</v>
      </c>
      <c r="O4411" s="437"/>
      <c r="P4411" s="437">
        <v>32525</v>
      </c>
      <c r="Q4411" s="437"/>
      <c r="R4411" s="437">
        <v>15000</v>
      </c>
      <c r="S4411" s="438"/>
      <c r="T4411" s="441">
        <v>5.5651999999999999</v>
      </c>
      <c r="U4411" s="107"/>
      <c r="V4411" s="16"/>
      <c r="X4411" s="408" t="str">
        <f>J4410</f>
        <v xml:space="preserve">ZINCO </v>
      </c>
      <c r="Y4411" s="308">
        <f>J4419</f>
        <v>14.3988427075</v>
      </c>
      <c r="Z4411" s="308">
        <f>J4421</f>
        <v>14.506563308</v>
      </c>
      <c r="AA4411" s="175">
        <f t="shared" ref="AA4411:AA4416" si="368">Y4411-Z4411</f>
        <v>-0.10772060050000043</v>
      </c>
      <c r="AD4411" t="str">
        <f t="shared" ref="AD4411:AD4416" si="369">X4411</f>
        <v xml:space="preserve">ZINCO </v>
      </c>
      <c r="AE4411" s="330">
        <f t="shared" ref="AE4411:AE4416" si="370">AA4411</f>
        <v>-0.10772060050000043</v>
      </c>
    </row>
    <row r="4412" spans="4:31">
      <c r="D4412" s="16"/>
      <c r="E4412" s="86"/>
      <c r="F4412" s="250">
        <f>F4411+1</f>
        <v>45825</v>
      </c>
      <c r="G4412" s="244"/>
      <c r="H4412" s="437">
        <v>9820.5</v>
      </c>
      <c r="I4412" s="437"/>
      <c r="J4412" s="437">
        <v>2612.5</v>
      </c>
      <c r="K4412" s="437"/>
      <c r="L4412" s="437">
        <v>2530</v>
      </c>
      <c r="M4412" s="437"/>
      <c r="N4412" s="437">
        <v>1951</v>
      </c>
      <c r="O4412" s="437"/>
      <c r="P4412" s="437">
        <v>32325</v>
      </c>
      <c r="Q4412" s="437"/>
      <c r="R4412" s="437">
        <v>14820</v>
      </c>
      <c r="S4412" s="437"/>
      <c r="T4412" s="441">
        <v>5.5122999999999998</v>
      </c>
      <c r="U4412" s="107"/>
      <c r="V4412" s="16"/>
      <c r="X4412" s="408" t="str">
        <f>L4410</f>
        <v xml:space="preserve">ALUMÍNIO </v>
      </c>
      <c r="Y4412" s="308">
        <f>L4419</f>
        <v>13.929333197499998</v>
      </c>
      <c r="Z4412" s="446">
        <f>L4421</f>
        <v>13.854276776000003</v>
      </c>
      <c r="AA4412" s="175">
        <f t="shared" si="368"/>
        <v>7.5056421499995807E-2</v>
      </c>
      <c r="AD4412" t="str">
        <f t="shared" si="369"/>
        <v xml:space="preserve">ALUMÍNIO </v>
      </c>
      <c r="AE4412" s="330">
        <f t="shared" si="370"/>
        <v>7.5056421499995807E-2</v>
      </c>
    </row>
    <row r="4413" spans="4:31">
      <c r="D4413" s="16"/>
      <c r="E4413" s="86"/>
      <c r="F4413" s="250">
        <f>F4412+1</f>
        <v>45826</v>
      </c>
      <c r="G4413" s="244"/>
      <c r="H4413" s="437">
        <v>9841</v>
      </c>
      <c r="I4413" s="437"/>
      <c r="J4413" s="437">
        <v>2603</v>
      </c>
      <c r="K4413" s="437"/>
      <c r="L4413" s="437">
        <v>2545.5</v>
      </c>
      <c r="M4413" s="437"/>
      <c r="N4413" s="437">
        <v>1945</v>
      </c>
      <c r="O4413" s="437"/>
      <c r="P4413" s="437">
        <v>32205</v>
      </c>
      <c r="Q4413" s="437"/>
      <c r="R4413" s="437">
        <v>14785</v>
      </c>
      <c r="S4413" s="437"/>
      <c r="T4413" s="441">
        <v>5.4772999999999996</v>
      </c>
      <c r="U4413" s="107"/>
      <c r="V4413" s="16"/>
      <c r="X4413" s="408" t="str">
        <f>N4410</f>
        <v xml:space="preserve">CHUMBO </v>
      </c>
      <c r="Y4413" s="308">
        <f>N4419</f>
        <v>10.782737772500001</v>
      </c>
      <c r="Z4413" s="446">
        <f>N4421</f>
        <v>10.898690316000001</v>
      </c>
      <c r="AA4413" s="175">
        <f t="shared" si="368"/>
        <v>-0.11595254350000062</v>
      </c>
      <c r="AD4413" t="str">
        <f t="shared" si="369"/>
        <v xml:space="preserve">CHUMBO </v>
      </c>
      <c r="AE4413" s="330">
        <f t="shared" si="370"/>
        <v>-0.11595254350000062</v>
      </c>
    </row>
    <row r="4414" spans="4:31">
      <c r="D4414" s="16"/>
      <c r="E4414" s="86"/>
      <c r="F4414" s="250">
        <f>F4413+1</f>
        <v>45827</v>
      </c>
      <c r="G4414" s="195"/>
      <c r="H4414" s="437">
        <v>9712</v>
      </c>
      <c r="I4414" s="437"/>
      <c r="J4414" s="437">
        <v>2599</v>
      </c>
      <c r="K4414" s="437"/>
      <c r="L4414" s="437">
        <v>2525.5</v>
      </c>
      <c r="M4414" s="437"/>
      <c r="N4414" s="437">
        <v>1958</v>
      </c>
      <c r="O4414" s="437"/>
      <c r="P4414" s="437">
        <v>32200</v>
      </c>
      <c r="Q4414" s="437"/>
      <c r="R4414" s="437">
        <v>14850</v>
      </c>
      <c r="S4414" s="438"/>
      <c r="T4414" s="441">
        <v>5.4878999999999998</v>
      </c>
      <c r="U4414" s="107"/>
      <c r="V4414" s="16"/>
      <c r="X4414" s="408" t="str">
        <f>P4410</f>
        <v xml:space="preserve">ESTANHO </v>
      </c>
      <c r="Y4414" s="308">
        <f>P4419</f>
        <v>178.16563342500001</v>
      </c>
      <c r="Z4414" s="446">
        <f>P4421</f>
        <v>181.46689172000001</v>
      </c>
      <c r="AA4414" s="175">
        <f t="shared" si="368"/>
        <v>-3.3012582949999967</v>
      </c>
      <c r="AD4414" t="str">
        <f t="shared" si="369"/>
        <v xml:space="preserve">ESTANHO </v>
      </c>
      <c r="AE4414" s="330">
        <f t="shared" si="370"/>
        <v>-3.3012582949999967</v>
      </c>
    </row>
    <row r="4415" spans="4:31">
      <c r="D4415" s="16"/>
      <c r="E4415" s="86"/>
      <c r="F4415" s="251">
        <f>F4414+1</f>
        <v>45828</v>
      </c>
      <c r="G4415" s="195"/>
      <c r="H4415" s="437">
        <v>9945</v>
      </c>
      <c r="I4415" s="437"/>
      <c r="J4415" s="437">
        <v>2616</v>
      </c>
      <c r="K4415" s="437"/>
      <c r="L4415" s="437">
        <v>2529</v>
      </c>
      <c r="M4415" s="437"/>
      <c r="N4415" s="437">
        <v>1956.5</v>
      </c>
      <c r="O4415" s="437"/>
      <c r="P4415" s="437">
        <v>32400</v>
      </c>
      <c r="Q4415" s="437"/>
      <c r="R4415" s="437">
        <v>14770</v>
      </c>
      <c r="S4415" s="438"/>
      <c r="T4415" s="441" t="s">
        <v>31</v>
      </c>
      <c r="U4415" s="107"/>
      <c r="V4415" s="16"/>
      <c r="X4415" s="408" t="str">
        <f>R4410</f>
        <v xml:space="preserve">NÍQUEL </v>
      </c>
      <c r="Y4415" s="308">
        <f>R4419</f>
        <v>81.805970375000001</v>
      </c>
      <c r="Z4415" s="446">
        <f>R4421</f>
        <v>83.690642000000011</v>
      </c>
      <c r="AA4415" s="175">
        <f t="shared" si="368"/>
        <v>-1.88467162500001</v>
      </c>
      <c r="AD4415" t="str">
        <f t="shared" si="369"/>
        <v xml:space="preserve">NÍQUEL </v>
      </c>
      <c r="AE4415" s="330">
        <f t="shared" si="370"/>
        <v>-1.88467162500001</v>
      </c>
    </row>
    <row r="4416" spans="4:31">
      <c r="D4416" s="16"/>
      <c r="E4416" s="86"/>
      <c r="F4416" s="1"/>
      <c r="H4416" s="439"/>
      <c r="I4416" s="439"/>
      <c r="J4416" s="439"/>
      <c r="K4416" s="439"/>
      <c r="L4416" s="439"/>
      <c r="M4416" s="439"/>
      <c r="N4416" s="439"/>
      <c r="O4416" s="439"/>
      <c r="P4416" s="439"/>
      <c r="Q4416" s="439"/>
      <c r="R4416" s="439"/>
      <c r="S4416" s="440"/>
      <c r="T4416" s="444"/>
      <c r="U4416" s="107"/>
      <c r="V4416" s="16"/>
      <c r="X4416" t="str">
        <f>T4410</f>
        <v xml:space="preserve">DÓLAR </v>
      </c>
      <c r="Y4416" s="447">
        <f>T4417</f>
        <v>5.510675</v>
      </c>
      <c r="Z4416" s="447">
        <f>T4421</f>
        <v>5.5608400000000007</v>
      </c>
      <c r="AA4416" s="175">
        <f t="shared" si="368"/>
        <v>-5.0165000000000681E-2</v>
      </c>
      <c r="AD4416" t="str">
        <f t="shared" si="369"/>
        <v xml:space="preserve">DÓLAR </v>
      </c>
      <c r="AE4416" s="175">
        <f t="shared" si="370"/>
        <v>-5.0165000000000681E-2</v>
      </c>
    </row>
    <row r="4417" spans="4:22">
      <c r="D4417" s="16"/>
      <c r="E4417" s="86"/>
      <c r="F4417" s="236" t="s">
        <v>17</v>
      </c>
      <c r="G4417" s="263"/>
      <c r="H4417" s="428">
        <f>AVERAGE(H4411:H4415)</f>
        <v>9811.2999999999993</v>
      </c>
      <c r="I4417" s="332"/>
      <c r="J4417" s="428">
        <f>AVERAGE(J4411:J4415)</f>
        <v>2612.9</v>
      </c>
      <c r="K4417" s="332"/>
      <c r="L4417" s="428">
        <f>AVERAGE(L4411:L4415)</f>
        <v>2527.6999999999998</v>
      </c>
      <c r="M4417" s="332"/>
      <c r="N4417" s="428">
        <f>AVERAGE(N4411:N4415)</f>
        <v>1956.7</v>
      </c>
      <c r="O4417" s="332"/>
      <c r="P4417" s="428">
        <f>AVERAGE(P4411:P4415)</f>
        <v>32331</v>
      </c>
      <c r="Q4417" s="332"/>
      <c r="R4417" s="428">
        <f>AVERAGE(R4411:R4415)</f>
        <v>14845</v>
      </c>
      <c r="S4417" s="333"/>
      <c r="T4417" s="429">
        <f>AVERAGE(T4411:T4415)</f>
        <v>5.510675</v>
      </c>
      <c r="U4417" s="107"/>
      <c r="V4417" s="16"/>
    </row>
    <row r="4418" spans="4:22">
      <c r="D4418" s="16"/>
      <c r="E4418" s="86"/>
      <c r="F4418" s="21"/>
      <c r="G4418" s="194"/>
      <c r="H4418" s="354"/>
      <c r="I4418" s="214"/>
      <c r="J4418" s="354"/>
      <c r="K4418" s="214"/>
      <c r="L4418" s="354"/>
      <c r="M4418" s="214"/>
      <c r="N4418" s="354"/>
      <c r="O4418" s="214"/>
      <c r="P4418" s="354"/>
      <c r="Q4418" s="214"/>
      <c r="R4418" s="354"/>
      <c r="S4418" s="269"/>
      <c r="T4418" s="355"/>
      <c r="U4418" s="107"/>
      <c r="V4418" s="16"/>
    </row>
    <row r="4419" spans="4:22" ht="15.6">
      <c r="D4419" s="16"/>
      <c r="E4419" s="86"/>
      <c r="F4419" s="237" t="s">
        <v>18</v>
      </c>
      <c r="G4419" s="202"/>
      <c r="H4419" s="235">
        <f>H4417*T4417*0.001</f>
        <v>54.066885627499992</v>
      </c>
      <c r="I4419" s="216"/>
      <c r="J4419" s="235">
        <f>J4417*T4417*0.001</f>
        <v>14.3988427075</v>
      </c>
      <c r="K4419" s="216"/>
      <c r="L4419" s="235">
        <f>L4417*T4417*0.001</f>
        <v>13.929333197499998</v>
      </c>
      <c r="M4419" s="216"/>
      <c r="N4419" s="235">
        <f>N4417*T4417*0.001</f>
        <v>10.782737772500001</v>
      </c>
      <c r="O4419" s="216"/>
      <c r="P4419" s="235">
        <f>P4417*T4417*0.001</f>
        <v>178.16563342500001</v>
      </c>
      <c r="Q4419" s="216"/>
      <c r="R4419" s="235">
        <f>R4417*T4417*0.001</f>
        <v>81.805970375000001</v>
      </c>
      <c r="S4419" s="269"/>
      <c r="T4419" s="363"/>
      <c r="U4419" s="107"/>
      <c r="V4419" s="16"/>
    </row>
    <row r="4420" spans="4:22">
      <c r="D4420" s="16"/>
      <c r="E4420" s="86"/>
      <c r="F4420" s="21"/>
      <c r="G4420" s="312"/>
      <c r="H4420" s="355"/>
      <c r="I4420" s="264"/>
      <c r="J4420" s="355"/>
      <c r="K4420" s="264"/>
      <c r="L4420" s="355"/>
      <c r="M4420" s="264"/>
      <c r="N4420" s="355"/>
      <c r="O4420" s="264"/>
      <c r="P4420" s="355"/>
      <c r="Q4420" s="264"/>
      <c r="R4420" s="355"/>
      <c r="S4420" s="269"/>
      <c r="T4420" s="364"/>
      <c r="U4420" s="107"/>
      <c r="V4420" s="16"/>
    </row>
    <row r="4421" spans="4:22">
      <c r="D4421" s="16"/>
      <c r="E4421" s="86"/>
      <c r="F4421" s="256" t="s">
        <v>19</v>
      </c>
      <c r="G4421" s="311"/>
      <c r="H4421" s="257">
        <f>H4355</f>
        <v>54.351650160000005</v>
      </c>
      <c r="I4421" s="265"/>
      <c r="J4421" s="257">
        <f>J4355</f>
        <v>14.506563308</v>
      </c>
      <c r="K4421" s="265"/>
      <c r="L4421" s="257">
        <f>L4355</f>
        <v>13.854276776000003</v>
      </c>
      <c r="M4421" s="265"/>
      <c r="N4421" s="257">
        <f>N4355</f>
        <v>10.898690316000001</v>
      </c>
      <c r="O4421" s="265"/>
      <c r="P4421" s="257">
        <f>P4355</f>
        <v>181.46689172000001</v>
      </c>
      <c r="Q4421" s="265"/>
      <c r="R4421" s="257">
        <f>R4355</f>
        <v>83.690642000000011</v>
      </c>
      <c r="S4421" s="361">
        <f>U4382</f>
        <v>0</v>
      </c>
      <c r="T4421" s="258">
        <f>T4353</f>
        <v>5.5608400000000007</v>
      </c>
      <c r="U4421" s="107"/>
      <c r="V4421" s="16"/>
    </row>
    <row r="4422" spans="4:22" ht="15" thickBot="1">
      <c r="D4422" s="16"/>
      <c r="E4422" s="86"/>
      <c r="F4422" s="21"/>
      <c r="G4422" s="194"/>
      <c r="H4422" s="355"/>
      <c r="I4422" s="264"/>
      <c r="J4422" s="355"/>
      <c r="K4422" s="264"/>
      <c r="L4422" s="355"/>
      <c r="M4422" s="264"/>
      <c r="N4422" s="355"/>
      <c r="O4422" s="264"/>
      <c r="P4422" s="355"/>
      <c r="Q4422" s="264"/>
      <c r="R4422" s="355"/>
      <c r="S4422" s="270"/>
      <c r="T4422" s="355"/>
      <c r="U4422" s="107"/>
      <c r="V4422" s="16"/>
    </row>
    <row r="4423" spans="4:22" ht="15" thickBot="1">
      <c r="D4423" s="16"/>
      <c r="E4423" s="86"/>
      <c r="F4423" s="259" t="s">
        <v>44</v>
      </c>
      <c r="G4423" s="194"/>
      <c r="H4423" s="356">
        <f>(H4355-H4357)/H4357</f>
        <v>-1.2137696051430424E-2</v>
      </c>
      <c r="I4423" s="321"/>
      <c r="J4423" s="356">
        <f>(J4355-J4357)/J4357</f>
        <v>-3.5298882621268041E-2</v>
      </c>
      <c r="K4423" s="321"/>
      <c r="L4423" s="356">
        <f>(L4355-L4357)/L4357</f>
        <v>-2.9380174003117046E-3</v>
      </c>
      <c r="M4423" s="321"/>
      <c r="N4423" s="356">
        <f>(N4355-N4357)/N4357</f>
        <v>-1.7033698885056403E-2</v>
      </c>
      <c r="O4423" s="321"/>
      <c r="P4423" s="356">
        <f>(P4355-P4357)/P4357</f>
        <v>1.4947158945238419E-2</v>
      </c>
      <c r="Q4423" s="321"/>
      <c r="R4423" s="356">
        <f>(R4355-R4357)/R4357</f>
        <v>-2.9005066427525216E-2</v>
      </c>
      <c r="S4423" s="322"/>
      <c r="T4423" s="356">
        <f>(T4353-T4357)/T4357</f>
        <v>-1.7585391793483552E-2</v>
      </c>
      <c r="U4423" s="107"/>
      <c r="V4423" s="16"/>
    </row>
    <row r="4424" spans="4:22" ht="15" thickBot="1">
      <c r="D4424" s="16"/>
      <c r="E4424" s="86"/>
      <c r="F4424" s="29"/>
      <c r="G4424" s="179"/>
      <c r="H4424" s="357"/>
      <c r="I4424" s="217"/>
      <c r="J4424" s="357"/>
      <c r="K4424" s="217"/>
      <c r="L4424" s="357"/>
      <c r="M4424" s="217"/>
      <c r="N4424" s="357"/>
      <c r="O4424" s="217"/>
      <c r="P4424" s="357"/>
      <c r="Q4424" s="217"/>
      <c r="R4424" s="357"/>
      <c r="S4424" s="271"/>
      <c r="T4424" s="357"/>
      <c r="U4424" s="107"/>
      <c r="V4424" s="16"/>
    </row>
    <row r="4425" spans="4:22" ht="15" thickBot="1">
      <c r="D4425" s="16"/>
      <c r="E4425" s="86"/>
      <c r="F4425" s="176" t="s">
        <v>26</v>
      </c>
      <c r="G4425" s="179"/>
      <c r="H4425" s="358">
        <f>(H4419-H4421)/H4421</f>
        <v>-5.2392987455160082E-3</v>
      </c>
      <c r="I4425" s="188"/>
      <c r="J4425" s="358">
        <f>(J4419-J4421)/J4421</f>
        <v>-7.4256457723929185E-3</v>
      </c>
      <c r="K4425" s="188"/>
      <c r="L4425" s="358">
        <f>(L4419-L4421)/L4421</f>
        <v>5.4175633065175451E-3</v>
      </c>
      <c r="M4425" s="188"/>
      <c r="N4425" s="358">
        <f>(N4419-N4421)/N4421</f>
        <v>-1.0639126366383178E-2</v>
      </c>
      <c r="O4425" s="188"/>
      <c r="P4425" s="358">
        <f>(P4419-P4421)/P4421</f>
        <v>-1.8192069438725915E-2</v>
      </c>
      <c r="Q4425" s="188"/>
      <c r="R4425" s="358">
        <f>(R4419-R4421)/R4421</f>
        <v>-2.2519502538886123E-2</v>
      </c>
      <c r="S4425" s="272"/>
      <c r="T4425" s="358">
        <f>(T4417-T4421)/T4421</f>
        <v>-9.0211191115012624E-3</v>
      </c>
      <c r="U4425" s="107"/>
      <c r="V4425" s="16"/>
    </row>
    <row r="4426" spans="4:22" ht="15" thickBot="1">
      <c r="D4426" s="16"/>
      <c r="E4426" s="86"/>
      <c r="F4426" s="1"/>
      <c r="H4426" s="359"/>
      <c r="I4426" s="215"/>
      <c r="J4426" s="359"/>
      <c r="K4426" s="215"/>
      <c r="L4426" s="359"/>
      <c r="M4426" s="215"/>
      <c r="N4426" s="359"/>
      <c r="O4426" s="215"/>
      <c r="P4426" s="359"/>
      <c r="Q4426" s="215"/>
      <c r="R4426" s="359"/>
      <c r="S4426" s="271"/>
      <c r="T4426" s="359"/>
      <c r="U4426" s="107"/>
      <c r="V4426" s="16"/>
    </row>
    <row r="4427" spans="4:22" ht="21.6" thickBot="1">
      <c r="D4427" s="230"/>
      <c r="E4427" s="183"/>
      <c r="F4427" s="184" t="s">
        <v>40</v>
      </c>
      <c r="G4427" s="182"/>
      <c r="H4427" s="360">
        <f>H4419-H4421</f>
        <v>-0.28476453250001299</v>
      </c>
      <c r="I4427" s="306"/>
      <c r="J4427" s="360">
        <f>J4419-J4421</f>
        <v>-0.10772060050000043</v>
      </c>
      <c r="K4427" s="306"/>
      <c r="L4427" s="360">
        <f>L4419-L4421</f>
        <v>7.5056421499995807E-2</v>
      </c>
      <c r="M4427" s="306"/>
      <c r="N4427" s="360">
        <f>N4419-N4421</f>
        <v>-0.11595254350000062</v>
      </c>
      <c r="O4427" s="306"/>
      <c r="P4427" s="360">
        <f>P4419-P4421</f>
        <v>-3.3012582949999967</v>
      </c>
      <c r="Q4427" s="306"/>
      <c r="R4427" s="360">
        <f>R4419-R4421</f>
        <v>-1.88467162500001</v>
      </c>
      <c r="S4427" s="307"/>
      <c r="T4427" s="360">
        <f>T4417-T4421</f>
        <v>-5.0165000000000681E-2</v>
      </c>
      <c r="U4427" s="186"/>
      <c r="V4427" s="230"/>
    </row>
    <row r="4428" spans="4:22">
      <c r="D4428" s="16"/>
      <c r="E4428" s="86"/>
      <c r="F4428" s="179"/>
      <c r="H4428" s="180"/>
      <c r="I4428" s="180"/>
      <c r="J4428" s="180"/>
      <c r="K4428" s="180"/>
      <c r="L4428" s="180"/>
      <c r="M4428" s="180"/>
      <c r="N4428" s="180"/>
      <c r="O4428" s="180"/>
      <c r="P4428" s="180"/>
      <c r="Q4428" s="180"/>
      <c r="R4428" s="180"/>
      <c r="S4428" s="274"/>
      <c r="T4428" s="180"/>
      <c r="U4428" s="107"/>
      <c r="V4428" s="16"/>
    </row>
    <row r="4429" spans="4:22">
      <c r="D4429" s="16"/>
      <c r="E4429" s="86"/>
      <c r="F4429" s="29"/>
      <c r="H4429" s="323"/>
      <c r="I4429" s="180"/>
      <c r="J4429" s="159"/>
      <c r="K4429" s="180"/>
      <c r="L4429" s="159"/>
      <c r="M4429" s="180"/>
      <c r="N4429" s="159"/>
      <c r="O4429" s="180">
        <f>L4429+N4429</f>
        <v>0</v>
      </c>
      <c r="P4429" s="159"/>
      <c r="Q4429" s="180"/>
      <c r="R4429" s="159"/>
      <c r="S4429" s="159"/>
      <c r="T4429" s="159"/>
      <c r="U4429" s="107"/>
      <c r="V4429" s="16"/>
    </row>
    <row r="4430" spans="4:22" ht="18">
      <c r="D4430" s="16"/>
      <c r="E4430" s="134"/>
      <c r="F4430" s="403" t="s">
        <v>36</v>
      </c>
      <c r="G4430" s="404"/>
      <c r="H4430" s="405">
        <f>AVERAGE(H4283:H4287,H4347:H4351,H4411:H4415)</f>
        <v>9768.4666666666672</v>
      </c>
      <c r="I4430" s="406"/>
      <c r="J4430" s="405">
        <f>AVERAGE(J4283:J4287,J4347:J4351,J4411:J4415)</f>
        <v>2626.0666666666666</v>
      </c>
      <c r="K4430" s="406"/>
      <c r="L4430" s="405">
        <f>AVERAGE(L4283:L4287,L4347:L4351,L4411:L4415)</f>
        <v>2491.3000000000002</v>
      </c>
      <c r="M4430" s="406" t="e">
        <f>AVERAGE(O4375:O4379,M4411:M4415)</f>
        <v>#DIV/0!</v>
      </c>
      <c r="N4430" s="405">
        <f>AVERAGE(N4283:N4287,N4347:N4351,N4411:N4415)</f>
        <v>1958.4666666666667</v>
      </c>
      <c r="O4430" s="406" t="e">
        <f>AVERAGE(O4348:O4351,O4411:O4416)</f>
        <v>#DIV/0!</v>
      </c>
      <c r="P4430" s="405">
        <f>AVERAGE(P4283:P4287,P4347:P4351,P4411:P4415)</f>
        <v>32183.666666666668</v>
      </c>
      <c r="Q4430" s="406" t="e">
        <f>AVERAGE(S4375:S4379,Q4411:Q4415)</f>
        <v>#DIV/0!</v>
      </c>
      <c r="R4430" s="405">
        <f>AVERAGE(R4283:R4287,R4347:R4351,R4411:R4415)</f>
        <v>15040.666666666666</v>
      </c>
      <c r="S4430" s="407" t="e">
        <f>AVERAGE(U4375:U4379,S4411:S4415)</f>
        <v>#DIV/0!</v>
      </c>
      <c r="T4430" s="409">
        <f>AVERAGE(T4283:T4287,T4347:T4351,T4411:T4415)</f>
        <v>5.5820571428571428</v>
      </c>
      <c r="U4430" s="135"/>
      <c r="V4430" s="16"/>
    </row>
    <row r="4431" spans="4:22">
      <c r="D4431" s="16"/>
      <c r="E4431" s="1"/>
      <c r="F4431" s="1"/>
      <c r="H4431" s="329"/>
      <c r="I4431" s="139"/>
      <c r="J4431" s="329"/>
      <c r="K4431" s="139"/>
      <c r="L4431" s="329"/>
      <c r="M4431" s="139"/>
      <c r="N4431" s="329"/>
      <c r="O4431" s="139"/>
      <c r="P4431" s="329"/>
      <c r="Q4431" s="139"/>
      <c r="R4431" s="329"/>
      <c r="S4431" s="329"/>
      <c r="T4431" s="329"/>
      <c r="U4431" s="1"/>
      <c r="V4431" s="16"/>
    </row>
    <row r="4432" spans="4:22" ht="15" thickBot="1">
      <c r="D4432" s="16"/>
      <c r="T4432" s="174"/>
      <c r="V4432" s="16"/>
    </row>
    <row r="4433" spans="4:22" ht="15" thickBot="1">
      <c r="D4433" s="16"/>
      <c r="F4433" s="280" t="s">
        <v>42</v>
      </c>
      <c r="G4433" s="281"/>
      <c r="H4433" s="281" t="s">
        <v>3</v>
      </c>
      <c r="I4433" s="281"/>
      <c r="J4433" s="281" t="s">
        <v>11</v>
      </c>
      <c r="K4433" s="281"/>
      <c r="L4433" s="281" t="s">
        <v>12</v>
      </c>
      <c r="M4433" s="281"/>
      <c r="N4433" s="281" t="s">
        <v>13</v>
      </c>
      <c r="O4433" s="281"/>
      <c r="P4433" s="281" t="s">
        <v>14</v>
      </c>
      <c r="Q4433" s="281"/>
      <c r="R4433" s="281" t="s">
        <v>15</v>
      </c>
      <c r="S4433" s="281"/>
      <c r="T4433" s="282" t="s">
        <v>16</v>
      </c>
      <c r="V4433" s="16"/>
    </row>
    <row r="4434" spans="4:22">
      <c r="D4434" s="16"/>
      <c r="E4434" s="1"/>
      <c r="F4434" s="283" t="s">
        <v>19</v>
      </c>
      <c r="G4434" s="284"/>
      <c r="H4434" s="410">
        <f>H4421</f>
        <v>54.351650160000005</v>
      </c>
      <c r="I4434" s="410">
        <f t="shared" ref="I4434:T4434" si="371">I4421</f>
        <v>0</v>
      </c>
      <c r="J4434" s="410">
        <f t="shared" si="371"/>
        <v>14.506563308</v>
      </c>
      <c r="K4434" s="410">
        <f t="shared" si="371"/>
        <v>0</v>
      </c>
      <c r="L4434" s="410">
        <f t="shared" si="371"/>
        <v>13.854276776000003</v>
      </c>
      <c r="M4434" s="410">
        <f t="shared" si="371"/>
        <v>0</v>
      </c>
      <c r="N4434" s="410">
        <f t="shared" si="371"/>
        <v>10.898690316000001</v>
      </c>
      <c r="O4434" s="410">
        <f t="shared" si="371"/>
        <v>0</v>
      </c>
      <c r="P4434" s="410">
        <f t="shared" si="371"/>
        <v>181.46689172000001</v>
      </c>
      <c r="Q4434" s="410">
        <f t="shared" si="371"/>
        <v>0</v>
      </c>
      <c r="R4434" s="410">
        <f t="shared" si="371"/>
        <v>83.690642000000011</v>
      </c>
      <c r="S4434" s="410">
        <f t="shared" si="371"/>
        <v>0</v>
      </c>
      <c r="T4434" s="410">
        <f t="shared" si="371"/>
        <v>5.5608400000000007</v>
      </c>
      <c r="U4434" s="1"/>
      <c r="V4434" s="16"/>
    </row>
    <row r="4435" spans="4:22" ht="15.6">
      <c r="D4435" s="16"/>
      <c r="E4435" s="1"/>
      <c r="F4435" s="288" t="s">
        <v>41</v>
      </c>
      <c r="G4435" s="289"/>
      <c r="H4435" s="411">
        <f>H4419</f>
        <v>54.066885627499992</v>
      </c>
      <c r="I4435" s="411">
        <f t="shared" ref="I4435:S4435" si="372">I4419</f>
        <v>0</v>
      </c>
      <c r="J4435" s="411">
        <f t="shared" si="372"/>
        <v>14.3988427075</v>
      </c>
      <c r="K4435" s="411">
        <f t="shared" si="372"/>
        <v>0</v>
      </c>
      <c r="L4435" s="411">
        <f t="shared" si="372"/>
        <v>13.929333197499998</v>
      </c>
      <c r="M4435" s="411">
        <f t="shared" si="372"/>
        <v>0</v>
      </c>
      <c r="N4435" s="411">
        <f t="shared" si="372"/>
        <v>10.782737772500001</v>
      </c>
      <c r="O4435" s="411">
        <f t="shared" si="372"/>
        <v>0</v>
      </c>
      <c r="P4435" s="411">
        <f t="shared" si="372"/>
        <v>178.16563342500001</v>
      </c>
      <c r="Q4435" s="411">
        <f t="shared" si="372"/>
        <v>0</v>
      </c>
      <c r="R4435" s="411">
        <f t="shared" si="372"/>
        <v>81.805970375000001</v>
      </c>
      <c r="S4435" s="411">
        <f t="shared" si="372"/>
        <v>0</v>
      </c>
      <c r="T4435" s="411">
        <f>T4417</f>
        <v>5.510675</v>
      </c>
      <c r="U4435" s="1"/>
      <c r="V4435" s="16"/>
    </row>
    <row r="4436" spans="4:22" ht="21">
      <c r="D4436" s="16"/>
      <c r="F4436" s="201" t="s">
        <v>45</v>
      </c>
      <c r="G4436" s="201"/>
      <c r="H4436" s="412">
        <f>H4435-H4434</f>
        <v>-0.28476453250001299</v>
      </c>
      <c r="I4436" s="412"/>
      <c r="J4436" s="412">
        <f>J4435-J4434</f>
        <v>-0.10772060050000043</v>
      </c>
      <c r="K4436" s="412"/>
      <c r="L4436" s="412">
        <f>L4435-L4434</f>
        <v>7.5056421499995807E-2</v>
      </c>
      <c r="M4436" s="412"/>
      <c r="N4436" s="412">
        <f>N4435-N4434</f>
        <v>-0.11595254350000062</v>
      </c>
      <c r="O4436" s="412"/>
      <c r="P4436" s="412">
        <f>P4435-P4434</f>
        <v>-3.3012582949999967</v>
      </c>
      <c r="Q4436" s="412"/>
      <c r="R4436" s="412">
        <f>R4435-R4434</f>
        <v>-1.88467162500001</v>
      </c>
      <c r="S4436" s="412"/>
      <c r="T4436" s="412">
        <f>T4435-T4434</f>
        <v>-5.0165000000000681E-2</v>
      </c>
      <c r="V4436" s="16"/>
    </row>
    <row r="4437" spans="4:22" ht="21">
      <c r="D4437" s="16"/>
      <c r="F4437" s="201"/>
      <c r="G4437" s="201"/>
      <c r="H4437" s="187"/>
      <c r="I4437" s="187"/>
      <c r="J4437" s="187"/>
      <c r="K4437" s="187"/>
      <c r="L4437" s="187"/>
      <c r="M4437" s="187"/>
      <c r="N4437" s="187"/>
      <c r="O4437" s="187"/>
      <c r="P4437" s="187"/>
      <c r="Q4437" s="187"/>
      <c r="R4437" s="187"/>
      <c r="S4437" s="187"/>
      <c r="T4437" s="187"/>
      <c r="V4437" s="16"/>
    </row>
    <row r="4438" spans="4:22">
      <c r="D4438" s="16"/>
      <c r="E4438" s="16"/>
      <c r="F4438" s="231"/>
      <c r="G4438" s="231"/>
      <c r="H4438" s="231"/>
      <c r="I4438" s="231"/>
      <c r="J4438" s="231"/>
      <c r="K4438" s="231"/>
      <c r="L4438" s="231"/>
      <c r="M4438" s="231"/>
      <c r="N4438" s="231"/>
      <c r="O4438" s="231"/>
      <c r="P4438" s="231"/>
      <c r="Q4438" s="231"/>
      <c r="R4438" s="231"/>
      <c r="S4438" s="231"/>
      <c r="T4438" s="232"/>
      <c r="U4438" s="16"/>
      <c r="V4438" s="16"/>
    </row>
    <row r="4439" spans="4:22">
      <c r="D4439" s="16"/>
      <c r="E4439" s="16"/>
      <c r="F4439" s="231"/>
      <c r="G4439" s="231"/>
      <c r="H4439" s="231"/>
      <c r="I4439" s="231"/>
      <c r="J4439" s="231"/>
      <c r="K4439" s="231"/>
      <c r="L4439" s="231"/>
      <c r="M4439" s="231"/>
      <c r="N4439" s="231"/>
      <c r="O4439" s="231"/>
      <c r="P4439" s="231"/>
      <c r="Q4439" s="231"/>
      <c r="R4439" s="231"/>
      <c r="S4439" s="231"/>
      <c r="T4439" s="232"/>
      <c r="U4439" s="16"/>
      <c r="V4439" s="16"/>
    </row>
    <row r="4440" spans="4:22">
      <c r="D4440" s="16"/>
      <c r="E4440" s="16"/>
      <c r="F4440" s="231"/>
      <c r="G4440" s="231"/>
      <c r="H4440" s="231"/>
      <c r="I4440" s="231"/>
      <c r="J4440" s="231"/>
      <c r="K4440" s="231"/>
      <c r="L4440" s="231"/>
      <c r="M4440" s="231"/>
      <c r="N4440" s="231"/>
      <c r="O4440" s="231"/>
      <c r="P4440" s="231"/>
      <c r="Q4440" s="231"/>
      <c r="R4440" s="231"/>
      <c r="S4440" s="231"/>
      <c r="T4440" s="232"/>
      <c r="U4440" s="16"/>
      <c r="V4440" s="16"/>
    </row>
    <row r="4441" spans="4:22">
      <c r="D4441" s="16"/>
      <c r="E4441" s="16"/>
      <c r="F4441" s="231"/>
      <c r="G4441" s="231"/>
      <c r="H4441" s="231"/>
      <c r="I4441" s="231"/>
      <c r="J4441" s="231"/>
      <c r="K4441" s="231"/>
      <c r="L4441" s="231"/>
      <c r="M4441" s="231"/>
      <c r="N4441" s="231"/>
      <c r="O4441" s="231"/>
      <c r="P4441" s="231"/>
      <c r="Q4441" s="231"/>
      <c r="R4441" s="231"/>
      <c r="S4441" s="231"/>
      <c r="T4441" s="232"/>
      <c r="U4441" s="16"/>
      <c r="V4441" s="16"/>
    </row>
    <row r="4442" spans="4:22">
      <c r="D4442" s="16"/>
      <c r="E4442" s="16"/>
      <c r="F4442" s="231"/>
      <c r="G4442" s="231"/>
      <c r="H4442" s="231"/>
      <c r="I4442" s="231"/>
      <c r="J4442" s="231"/>
      <c r="K4442" s="231"/>
      <c r="L4442" s="231"/>
      <c r="M4442" s="231"/>
      <c r="N4442" s="231"/>
      <c r="O4442" s="231"/>
      <c r="P4442" s="231"/>
      <c r="Q4442" s="231"/>
      <c r="R4442" s="231"/>
      <c r="S4442" s="231"/>
      <c r="T4442" s="232"/>
      <c r="U4442" s="16"/>
      <c r="V4442" s="16"/>
    </row>
    <row r="4443" spans="4:22">
      <c r="D4443" s="16"/>
      <c r="E4443" s="16"/>
      <c r="F4443" s="231"/>
      <c r="G4443" s="231"/>
      <c r="H4443" s="231"/>
      <c r="I4443" s="231"/>
      <c r="J4443" s="231"/>
      <c r="K4443" s="231"/>
      <c r="L4443" s="231"/>
      <c r="M4443" s="231"/>
      <c r="N4443" s="231"/>
      <c r="O4443" s="231"/>
      <c r="P4443" s="231"/>
      <c r="Q4443" s="231"/>
      <c r="R4443" s="231"/>
      <c r="S4443" s="231"/>
      <c r="T4443" s="232"/>
      <c r="U4443" s="16"/>
      <c r="V4443" s="16"/>
    </row>
    <row r="4444" spans="4:22">
      <c r="D4444" s="16"/>
      <c r="E4444" s="16"/>
      <c r="F4444" s="231"/>
      <c r="G4444" s="231"/>
      <c r="H4444" s="231"/>
      <c r="I4444" s="231"/>
      <c r="J4444" s="231"/>
      <c r="K4444" s="231"/>
      <c r="L4444" s="231"/>
      <c r="M4444" s="231"/>
      <c r="N4444" s="231"/>
      <c r="O4444" s="231"/>
      <c r="P4444" s="231"/>
      <c r="Q4444" s="231"/>
      <c r="R4444" s="231"/>
      <c r="S4444" s="231"/>
      <c r="T4444" s="232"/>
      <c r="U4444" s="16"/>
      <c r="V4444" s="16"/>
    </row>
    <row r="4445" spans="4:22">
      <c r="D4445" s="16"/>
      <c r="E4445" s="16"/>
      <c r="F4445" s="231"/>
      <c r="G4445" s="231"/>
      <c r="H4445" s="231"/>
      <c r="I4445" s="231"/>
      <c r="J4445" s="231"/>
      <c r="K4445" s="231"/>
      <c r="L4445" s="231"/>
      <c r="M4445" s="231"/>
      <c r="N4445" s="231"/>
      <c r="O4445" s="231"/>
      <c r="P4445" s="231"/>
      <c r="Q4445" s="231"/>
      <c r="R4445" s="231"/>
      <c r="S4445" s="231"/>
      <c r="T4445" s="232"/>
      <c r="U4445" s="16"/>
      <c r="V4445" s="16"/>
    </row>
    <row r="4446" spans="4:22">
      <c r="D4446" s="16"/>
      <c r="E4446" s="16"/>
      <c r="F4446" s="231"/>
      <c r="G4446" s="231"/>
      <c r="H4446" s="231"/>
      <c r="I4446" s="231"/>
      <c r="J4446" s="231"/>
      <c r="K4446" s="231"/>
      <c r="L4446" s="231"/>
      <c r="M4446" s="231"/>
      <c r="N4446" s="231"/>
      <c r="O4446" s="231"/>
      <c r="P4446" s="231"/>
      <c r="Q4446" s="231"/>
      <c r="R4446" s="231"/>
      <c r="S4446" s="231"/>
      <c r="T4446" s="232"/>
      <c r="U4446" s="16"/>
      <c r="V4446" s="16"/>
    </row>
    <row r="4447" spans="4:22">
      <c r="D4447" s="16"/>
      <c r="E4447" s="16"/>
      <c r="F4447" s="231"/>
      <c r="G4447" s="231"/>
      <c r="H4447" s="231"/>
      <c r="I4447" s="231"/>
      <c r="J4447" s="231"/>
      <c r="K4447" s="231"/>
      <c r="L4447" s="231"/>
      <c r="M4447" s="231"/>
      <c r="N4447" s="231"/>
      <c r="O4447" s="231"/>
      <c r="P4447" s="231"/>
      <c r="Q4447" s="231"/>
      <c r="R4447" s="231"/>
      <c r="S4447" s="231"/>
      <c r="T4447" s="232"/>
      <c r="U4447" s="16"/>
      <c r="V4447" s="16"/>
    </row>
    <row r="4448" spans="4:22">
      <c r="D4448" s="16"/>
      <c r="E4448" s="16"/>
      <c r="F4448" s="231"/>
      <c r="G4448" s="231"/>
      <c r="H4448" s="231"/>
      <c r="I4448" s="231"/>
      <c r="J4448" s="231"/>
      <c r="K4448" s="231"/>
      <c r="L4448" s="231"/>
      <c r="M4448" s="231"/>
      <c r="N4448" s="231"/>
      <c r="O4448" s="231"/>
      <c r="P4448" s="231"/>
      <c r="Q4448" s="231"/>
      <c r="R4448" s="231"/>
      <c r="S4448" s="231"/>
      <c r="T4448" s="232"/>
      <c r="U4448" s="16"/>
      <c r="V4448" s="16"/>
    </row>
    <row r="4449" spans="4:22">
      <c r="D4449" s="16"/>
      <c r="E4449" s="16"/>
      <c r="F4449" s="231"/>
      <c r="G4449" s="231"/>
      <c r="H4449" s="231"/>
      <c r="I4449" s="231"/>
      <c r="J4449" s="231"/>
      <c r="K4449" s="231"/>
      <c r="L4449" s="231"/>
      <c r="M4449" s="231"/>
      <c r="N4449" s="231"/>
      <c r="O4449" s="231"/>
      <c r="P4449" s="231"/>
      <c r="Q4449" s="231"/>
      <c r="R4449" s="231"/>
      <c r="S4449" s="231"/>
      <c r="T4449" s="232"/>
      <c r="U4449" s="16"/>
      <c r="V4449" s="16"/>
    </row>
    <row r="4450" spans="4:22">
      <c r="D4450" s="16"/>
      <c r="E4450" s="16"/>
      <c r="F4450" s="231"/>
      <c r="G4450" s="231"/>
      <c r="H4450" s="231"/>
      <c r="I4450" s="231"/>
      <c r="J4450" s="231"/>
      <c r="K4450" s="231"/>
      <c r="L4450" s="231"/>
      <c r="M4450" s="231"/>
      <c r="N4450" s="231"/>
      <c r="O4450" s="231"/>
      <c r="P4450" s="231"/>
      <c r="Q4450" s="231"/>
      <c r="R4450" s="231"/>
      <c r="S4450" s="231"/>
      <c r="T4450" s="232"/>
      <c r="U4450" s="16"/>
      <c r="V4450" s="16"/>
    </row>
    <row r="4451" spans="4:22">
      <c r="D4451" s="16"/>
      <c r="E4451" s="16"/>
      <c r="F4451" s="231"/>
      <c r="G4451" s="231"/>
      <c r="H4451" s="231"/>
      <c r="I4451" s="231"/>
      <c r="J4451" s="231"/>
      <c r="K4451" s="231"/>
      <c r="L4451" s="231"/>
      <c r="M4451" s="231"/>
      <c r="N4451" s="231"/>
      <c r="O4451" s="231"/>
      <c r="P4451" s="231"/>
      <c r="Q4451" s="231"/>
      <c r="R4451" s="231"/>
      <c r="S4451" s="231"/>
      <c r="T4451" s="232"/>
      <c r="U4451" s="16"/>
      <c r="V4451" s="16"/>
    </row>
    <row r="4452" spans="4:22">
      <c r="D4452" s="16"/>
      <c r="E4452" s="16"/>
      <c r="F4452" s="231"/>
      <c r="G4452" s="231"/>
      <c r="H4452" s="231"/>
      <c r="I4452" s="231"/>
      <c r="J4452" s="231"/>
      <c r="K4452" s="231"/>
      <c r="L4452" s="231"/>
      <c r="M4452" s="231"/>
      <c r="N4452" s="231"/>
      <c r="O4452" s="231"/>
      <c r="P4452" s="231"/>
      <c r="Q4452" s="231"/>
      <c r="R4452" s="231"/>
      <c r="S4452" s="231"/>
      <c r="T4452" s="232"/>
      <c r="U4452" s="16"/>
      <c r="V4452" s="16"/>
    </row>
    <row r="4453" spans="4:22">
      <c r="D4453" s="16"/>
      <c r="E4453" s="16"/>
      <c r="F4453" s="231"/>
      <c r="G4453" s="231"/>
      <c r="H4453" s="231"/>
      <c r="I4453" s="231"/>
      <c r="J4453" s="231"/>
      <c r="K4453" s="231"/>
      <c r="L4453" s="231"/>
      <c r="M4453" s="231"/>
      <c r="N4453" s="231"/>
      <c r="O4453" s="231"/>
      <c r="P4453" s="231"/>
      <c r="Q4453" s="231"/>
      <c r="R4453" s="231"/>
      <c r="S4453" s="231"/>
      <c r="T4453" s="232"/>
      <c r="U4453" s="16"/>
      <c r="V4453" s="16"/>
    </row>
    <row r="4454" spans="4:22">
      <c r="D4454" s="16"/>
      <c r="E4454" s="16"/>
      <c r="F4454" s="231"/>
      <c r="G4454" s="231"/>
      <c r="H4454" s="231"/>
      <c r="I4454" s="231"/>
      <c r="J4454" s="231"/>
      <c r="K4454" s="231"/>
      <c r="L4454" s="231"/>
      <c r="M4454" s="231"/>
      <c r="N4454" s="231"/>
      <c r="O4454" s="231"/>
      <c r="P4454" s="231"/>
      <c r="Q4454" s="231"/>
      <c r="R4454" s="231"/>
      <c r="S4454" s="231"/>
      <c r="T4454" s="232"/>
      <c r="U4454" s="16"/>
      <c r="V4454" s="16"/>
    </row>
    <row r="4455" spans="4:22">
      <c r="D4455" s="16"/>
      <c r="E4455" s="16"/>
      <c r="F4455" s="231"/>
      <c r="G4455" s="231"/>
      <c r="H4455" s="231"/>
      <c r="I4455" s="231"/>
      <c r="J4455" s="231"/>
      <c r="K4455" s="231"/>
      <c r="L4455" s="231"/>
      <c r="M4455" s="231"/>
      <c r="N4455" s="231"/>
      <c r="O4455" s="231"/>
      <c r="P4455" s="231"/>
      <c r="Q4455" s="231"/>
      <c r="R4455" s="231"/>
      <c r="S4455" s="231"/>
      <c r="T4455" s="232"/>
      <c r="U4455" s="16"/>
      <c r="V4455" s="16"/>
    </row>
    <row r="4456" spans="4:22">
      <c r="D4456" s="16"/>
      <c r="E4456" s="16"/>
      <c r="F4456" s="231"/>
      <c r="G4456" s="231"/>
      <c r="H4456" s="231"/>
      <c r="I4456" s="231"/>
      <c r="J4456" s="231"/>
      <c r="K4456" s="231"/>
      <c r="L4456" s="231"/>
      <c r="M4456" s="231"/>
      <c r="N4456" s="231"/>
      <c r="O4456" s="231"/>
      <c r="P4456" s="231"/>
      <c r="Q4456" s="231"/>
      <c r="R4456" s="231"/>
      <c r="S4456" s="231"/>
      <c r="T4456" s="232"/>
      <c r="U4456" s="16"/>
      <c r="V4456" s="16"/>
    </row>
    <row r="4457" spans="4:22">
      <c r="D4457" s="16"/>
      <c r="E4457" s="16"/>
      <c r="F4457" s="231"/>
      <c r="G4457" s="231"/>
      <c r="H4457" s="231"/>
      <c r="I4457" s="231"/>
      <c r="J4457" s="231"/>
      <c r="K4457" s="231"/>
      <c r="L4457" s="231"/>
      <c r="M4457" s="231"/>
      <c r="N4457" s="231"/>
      <c r="O4457" s="231"/>
      <c r="P4457" s="231"/>
      <c r="Q4457" s="231"/>
      <c r="R4457" s="231"/>
      <c r="S4457" s="231"/>
      <c r="T4457" s="232"/>
      <c r="U4457" s="16"/>
      <c r="V4457" s="16"/>
    </row>
    <row r="4458" spans="4:22">
      <c r="D4458" s="16"/>
      <c r="E4458" s="16"/>
      <c r="F4458" s="231"/>
      <c r="G4458" s="231"/>
      <c r="H4458" s="231"/>
      <c r="I4458" s="231"/>
      <c r="J4458" s="231"/>
      <c r="K4458" s="231"/>
      <c r="L4458" s="231"/>
      <c r="M4458" s="231"/>
      <c r="N4458" s="231"/>
      <c r="O4458" s="231"/>
      <c r="P4458" s="231"/>
      <c r="Q4458" s="231"/>
      <c r="R4458" s="231"/>
      <c r="S4458" s="231"/>
      <c r="T4458" s="232"/>
      <c r="U4458" s="16"/>
      <c r="V4458" s="16"/>
    </row>
    <row r="4459" spans="4:22">
      <c r="D4459" s="16"/>
      <c r="E4459" s="16"/>
      <c r="F4459" s="231"/>
      <c r="G4459" s="231"/>
      <c r="H4459" s="231"/>
      <c r="I4459" s="231"/>
      <c r="J4459" s="231"/>
      <c r="K4459" s="231"/>
      <c r="L4459" s="231"/>
      <c r="M4459" s="231"/>
      <c r="N4459" s="231"/>
      <c r="O4459" s="231"/>
      <c r="P4459" s="231"/>
      <c r="Q4459" s="231"/>
      <c r="R4459" s="231"/>
      <c r="S4459" s="231"/>
      <c r="T4459" s="232"/>
      <c r="U4459" s="16"/>
      <c r="V4459" s="16"/>
    </row>
    <row r="4460" spans="4:22">
      <c r="D4460" s="16"/>
      <c r="E4460" s="16"/>
      <c r="F4460" s="231"/>
      <c r="G4460" s="231"/>
      <c r="H4460" s="231"/>
      <c r="I4460" s="231"/>
      <c r="J4460" s="231"/>
      <c r="K4460" s="231"/>
      <c r="L4460" s="231"/>
      <c r="M4460" s="231"/>
      <c r="N4460" s="231"/>
      <c r="O4460" s="231"/>
      <c r="P4460" s="231"/>
      <c r="Q4460" s="231"/>
      <c r="R4460" s="231"/>
      <c r="S4460" s="231"/>
      <c r="T4460" s="232"/>
      <c r="U4460" s="16"/>
      <c r="V4460" s="16"/>
    </row>
    <row r="4461" spans="4:22">
      <c r="D4461" s="16"/>
      <c r="E4461" s="16"/>
      <c r="F4461" s="231"/>
      <c r="G4461" s="231"/>
      <c r="H4461" s="231"/>
      <c r="I4461" s="231"/>
      <c r="J4461" s="231"/>
      <c r="K4461" s="231"/>
      <c r="L4461" s="231"/>
      <c r="M4461" s="231"/>
      <c r="N4461" s="231"/>
      <c r="O4461" s="231"/>
      <c r="P4461" s="231"/>
      <c r="Q4461" s="231"/>
      <c r="R4461" s="231"/>
      <c r="S4461" s="231"/>
      <c r="T4461" s="232"/>
      <c r="U4461" s="16"/>
      <c r="V4461" s="16"/>
    </row>
    <row r="4462" spans="4:22">
      <c r="D4462" s="16"/>
      <c r="E4462" s="16"/>
      <c r="F4462" s="231"/>
      <c r="G4462" s="231"/>
      <c r="H4462" s="231"/>
      <c r="I4462" s="231"/>
      <c r="J4462" s="231"/>
      <c r="K4462" s="231"/>
      <c r="L4462" s="231"/>
      <c r="M4462" s="231"/>
      <c r="N4462" s="231"/>
      <c r="O4462" s="231"/>
      <c r="P4462" s="231"/>
      <c r="Q4462" s="231"/>
      <c r="R4462" s="231"/>
      <c r="S4462" s="231"/>
      <c r="T4462" s="232"/>
      <c r="U4462" s="16"/>
      <c r="V4462" s="16"/>
    </row>
    <row r="4463" spans="4:22">
      <c r="D4463" s="16"/>
      <c r="E4463" s="16"/>
      <c r="F4463" s="231"/>
      <c r="G4463" s="231"/>
      <c r="H4463" s="231"/>
      <c r="I4463" s="231"/>
      <c r="J4463" s="231"/>
      <c r="K4463" s="231"/>
      <c r="L4463" s="231"/>
      <c r="M4463" s="231"/>
      <c r="N4463" s="231"/>
      <c r="O4463" s="231"/>
      <c r="P4463" s="231"/>
      <c r="Q4463" s="231"/>
      <c r="R4463" s="231"/>
      <c r="S4463" s="231"/>
      <c r="T4463" s="232"/>
      <c r="U4463" s="16"/>
      <c r="V4463" s="16"/>
    </row>
    <row r="4464" spans="4:22">
      <c r="D4464" s="16"/>
      <c r="E4464" s="16"/>
      <c r="F4464" s="231"/>
      <c r="G4464" s="231"/>
      <c r="H4464" s="231"/>
      <c r="I4464" s="231"/>
      <c r="J4464" s="231"/>
      <c r="K4464" s="231"/>
      <c r="L4464" s="231"/>
      <c r="M4464" s="231"/>
      <c r="N4464" s="231"/>
      <c r="O4464" s="231"/>
      <c r="P4464" s="231"/>
      <c r="Q4464" s="231"/>
      <c r="R4464" s="231"/>
      <c r="S4464" s="231"/>
      <c r="T4464" s="232"/>
      <c r="U4464" s="16"/>
      <c r="V4464" s="16"/>
    </row>
    <row r="4465" spans="4:22">
      <c r="D4465" s="16"/>
      <c r="E4465" s="16"/>
      <c r="F4465" s="231"/>
      <c r="G4465" s="231"/>
      <c r="H4465" s="231"/>
      <c r="I4465" s="231"/>
      <c r="J4465" s="231"/>
      <c r="K4465" s="231"/>
      <c r="L4465" s="231"/>
      <c r="M4465" s="231"/>
      <c r="N4465" s="231"/>
      <c r="O4465" s="231"/>
      <c r="P4465" s="231"/>
      <c r="Q4465" s="231"/>
      <c r="R4465" s="231"/>
      <c r="S4465" s="231"/>
      <c r="T4465" s="232"/>
      <c r="U4465" s="16"/>
      <c r="V4465" s="16"/>
    </row>
    <row r="4466" spans="4:22">
      <c r="D4466" s="16"/>
      <c r="E4466" s="16"/>
      <c r="F4466" s="231"/>
      <c r="G4466" s="231"/>
      <c r="H4466" s="231"/>
      <c r="I4466" s="231"/>
      <c r="J4466" s="231"/>
      <c r="K4466" s="231"/>
      <c r="L4466" s="231"/>
      <c r="M4466" s="231"/>
      <c r="N4466" s="231"/>
      <c r="O4466" s="231"/>
      <c r="P4466" s="231"/>
      <c r="Q4466" s="231"/>
      <c r="R4466" s="231"/>
      <c r="S4466" s="231"/>
      <c r="T4466" s="232"/>
      <c r="U4466" s="16"/>
      <c r="V4466" s="16"/>
    </row>
    <row r="4467" spans="4:22">
      <c r="D4467" s="16"/>
      <c r="E4467" s="16"/>
      <c r="F4467" s="231"/>
      <c r="G4467" s="231"/>
      <c r="H4467" s="231"/>
      <c r="I4467" s="231"/>
      <c r="J4467" s="231"/>
      <c r="K4467" s="231"/>
      <c r="L4467" s="231"/>
      <c r="M4467" s="231"/>
      <c r="N4467" s="231"/>
      <c r="O4467" s="231"/>
      <c r="P4467" s="231"/>
      <c r="Q4467" s="231"/>
      <c r="R4467" s="231"/>
      <c r="S4467" s="231"/>
      <c r="T4467" s="232"/>
      <c r="U4467" s="16"/>
      <c r="V4467" s="16"/>
    </row>
    <row r="4468" spans="4:22">
      <c r="D4468" s="16"/>
      <c r="E4468" s="16"/>
      <c r="F4468" s="231"/>
      <c r="G4468" s="231"/>
      <c r="H4468" s="231"/>
      <c r="I4468" s="231"/>
      <c r="J4468" s="231"/>
      <c r="K4468" s="231"/>
      <c r="L4468" s="231"/>
      <c r="M4468" s="231"/>
      <c r="N4468" s="231"/>
      <c r="O4468" s="231"/>
      <c r="P4468" s="231"/>
      <c r="Q4468" s="231"/>
      <c r="R4468" s="231"/>
      <c r="S4468" s="231"/>
      <c r="T4468" s="232"/>
      <c r="U4468" s="16"/>
      <c r="V4468" s="16"/>
    </row>
    <row r="4469" spans="4:22">
      <c r="D4469" s="16"/>
      <c r="E4469" s="16"/>
      <c r="F4469" s="231"/>
      <c r="G4469" s="231"/>
      <c r="H4469" s="231"/>
      <c r="I4469" s="231"/>
      <c r="J4469" s="231"/>
      <c r="K4469" s="231"/>
      <c r="L4469" s="231"/>
      <c r="M4469" s="231"/>
      <c r="N4469" s="231"/>
      <c r="O4469" s="231"/>
      <c r="P4469" s="231"/>
      <c r="Q4469" s="231"/>
      <c r="R4469" s="231"/>
      <c r="S4469" s="231"/>
      <c r="T4469" s="232"/>
      <c r="U4469" s="16"/>
      <c r="V4469" s="16"/>
    </row>
    <row r="4470" spans="4:22">
      <c r="D4470" s="16"/>
      <c r="E4470" s="16"/>
      <c r="F4470" s="231"/>
      <c r="G4470" s="231"/>
      <c r="H4470" s="231"/>
      <c r="I4470" s="231"/>
      <c r="J4470" s="231"/>
      <c r="K4470" s="231"/>
      <c r="L4470" s="231"/>
      <c r="M4470" s="231"/>
      <c r="N4470" s="231"/>
      <c r="O4470" s="231"/>
      <c r="P4470" s="231"/>
      <c r="Q4470" s="231"/>
      <c r="R4470" s="231"/>
      <c r="S4470" s="231"/>
      <c r="T4470" s="232"/>
      <c r="U4470" s="16"/>
      <c r="V4470" s="16"/>
    </row>
    <row r="4471" spans="4:22">
      <c r="D4471" s="16"/>
      <c r="E4471" s="16"/>
      <c r="F4471" s="231"/>
      <c r="G4471" s="231"/>
      <c r="H4471" s="231"/>
      <c r="I4471" s="231"/>
      <c r="J4471" s="231"/>
      <c r="K4471" s="231"/>
      <c r="L4471" s="231"/>
      <c r="M4471" s="231"/>
      <c r="N4471" s="231"/>
      <c r="O4471" s="231"/>
      <c r="P4471" s="231"/>
      <c r="Q4471" s="231"/>
      <c r="R4471" s="231"/>
      <c r="S4471" s="231"/>
      <c r="T4471" s="232"/>
      <c r="U4471" s="16"/>
      <c r="V4471" s="16"/>
    </row>
    <row r="4472" spans="4:22">
      <c r="D4472" s="16"/>
      <c r="E4472" s="16"/>
      <c r="F4472" s="231"/>
      <c r="G4472" s="231"/>
      <c r="H4472" s="231"/>
      <c r="I4472" s="231"/>
      <c r="J4472" s="231"/>
      <c r="K4472" s="231"/>
      <c r="L4472" s="231"/>
      <c r="M4472" s="231"/>
      <c r="N4472" s="231"/>
      <c r="O4472" s="231"/>
      <c r="P4472" s="231"/>
      <c r="Q4472" s="231"/>
      <c r="R4472" s="231"/>
      <c r="S4472" s="231"/>
      <c r="T4472" s="232"/>
      <c r="U4472" s="16"/>
      <c r="V4472" s="16"/>
    </row>
    <row r="4473" spans="4:22">
      <c r="D4473" s="16"/>
      <c r="E4473" s="16"/>
      <c r="F4473" s="231"/>
      <c r="G4473" s="231"/>
      <c r="H4473" s="231"/>
      <c r="I4473" s="231"/>
      <c r="J4473" s="231"/>
      <c r="K4473" s="231"/>
      <c r="L4473" s="231"/>
      <c r="M4473" s="231"/>
      <c r="N4473" s="231"/>
      <c r="O4473" s="231"/>
      <c r="P4473" s="231"/>
      <c r="Q4473" s="231"/>
      <c r="R4473" s="231"/>
      <c r="S4473" s="231"/>
      <c r="T4473" s="232"/>
      <c r="U4473" s="16"/>
      <c r="V4473" s="16"/>
    </row>
    <row r="4474" spans="4:22">
      <c r="D4474" s="16"/>
      <c r="E4474" s="16"/>
      <c r="F4474" s="231"/>
      <c r="G4474" s="231"/>
      <c r="H4474" s="231"/>
      <c r="I4474" s="231"/>
      <c r="J4474" s="231"/>
      <c r="K4474" s="231"/>
      <c r="L4474" s="231"/>
      <c r="M4474" s="231"/>
      <c r="N4474" s="231"/>
      <c r="O4474" s="231"/>
      <c r="P4474" s="231"/>
      <c r="Q4474" s="231"/>
      <c r="R4474" s="231"/>
      <c r="S4474" s="231"/>
      <c r="T4474" s="232"/>
      <c r="U4474" s="16"/>
      <c r="V4474" s="16"/>
    </row>
    <row r="4475" spans="4:22">
      <c r="D4475" s="16"/>
      <c r="E4475" s="16"/>
      <c r="F4475" s="231"/>
      <c r="G4475" s="231"/>
      <c r="H4475" s="231"/>
      <c r="I4475" s="231"/>
      <c r="J4475" s="231"/>
      <c r="K4475" s="231"/>
      <c r="L4475" s="231"/>
      <c r="M4475" s="231"/>
      <c r="N4475" s="231"/>
      <c r="O4475" s="231"/>
      <c r="P4475" s="231"/>
      <c r="Q4475" s="231"/>
      <c r="R4475" s="231"/>
      <c r="S4475" s="231"/>
      <c r="T4475" s="232"/>
      <c r="U4475" s="16"/>
      <c r="V4475" s="16"/>
    </row>
    <row r="4476" spans="4:22">
      <c r="D4476" s="335"/>
      <c r="E4476" s="335"/>
      <c r="F4476" s="335"/>
      <c r="G4476" s="512" t="s">
        <v>48</v>
      </c>
      <c r="H4476" s="512"/>
      <c r="I4476" s="512"/>
      <c r="J4476" s="512"/>
      <c r="K4476" s="512"/>
      <c r="L4476" s="512"/>
      <c r="M4476" s="512"/>
      <c r="N4476" s="512"/>
      <c r="O4476" s="512"/>
      <c r="P4476" s="512"/>
      <c r="Q4476" s="512"/>
      <c r="R4476" s="512"/>
      <c r="S4476" s="335"/>
      <c r="T4476" s="335"/>
      <c r="U4476" s="335"/>
      <c r="V4476" s="335"/>
    </row>
    <row r="4477" spans="4:22">
      <c r="D4477" s="335"/>
      <c r="E4477" s="335"/>
      <c r="F4477" s="335"/>
      <c r="G4477" s="512"/>
      <c r="H4477" s="512"/>
      <c r="I4477" s="512"/>
      <c r="J4477" s="512"/>
      <c r="K4477" s="512"/>
      <c r="L4477" s="512"/>
      <c r="M4477" s="512"/>
      <c r="N4477" s="512"/>
      <c r="O4477" s="512"/>
      <c r="P4477" s="512"/>
      <c r="Q4477" s="512"/>
      <c r="R4477" s="512"/>
      <c r="S4477" s="335"/>
      <c r="T4477" s="335"/>
      <c r="U4477" s="335"/>
      <c r="V4477" s="335"/>
    </row>
    <row r="4478" spans="4:22" ht="23.4">
      <c r="D4478" s="338"/>
      <c r="E4478" s="338"/>
      <c r="F4478" s="338"/>
      <c r="G4478" s="343" t="s">
        <v>46</v>
      </c>
      <c r="H4478" s="375" t="s">
        <v>3</v>
      </c>
      <c r="I4478" s="376"/>
      <c r="J4478" s="377" t="s">
        <v>11</v>
      </c>
      <c r="K4478" s="376"/>
      <c r="L4478" s="378" t="s">
        <v>12</v>
      </c>
      <c r="M4478" s="376"/>
      <c r="N4478" s="379" t="s">
        <v>13</v>
      </c>
      <c r="O4478" s="376"/>
      <c r="P4478" s="374" t="s">
        <v>14</v>
      </c>
      <c r="Q4478" s="376"/>
      <c r="R4478" s="380" t="s">
        <v>15</v>
      </c>
      <c r="S4478" s="367"/>
      <c r="T4478" s="16"/>
      <c r="U4478" s="336"/>
      <c r="V4478" s="16"/>
    </row>
    <row r="4479" spans="4:22" ht="21">
      <c r="D4479" s="338"/>
      <c r="E4479" s="338"/>
      <c r="F4479" s="338"/>
      <c r="G4479" s="344">
        <v>0.9</v>
      </c>
      <c r="H4479" s="347">
        <f>$H$4421*G4479</f>
        <v>48.916485144000006</v>
      </c>
      <c r="I4479" s="368"/>
      <c r="J4479" s="348">
        <f>$J$4421*G4479</f>
        <v>13.055906977200001</v>
      </c>
      <c r="K4479" s="368"/>
      <c r="L4479" s="352">
        <f>$L$4421*G4479</f>
        <v>12.468849098400003</v>
      </c>
      <c r="M4479" s="368"/>
      <c r="N4479" s="349">
        <f>$N$4421*G4479</f>
        <v>9.8088212844000022</v>
      </c>
      <c r="O4479" s="368"/>
      <c r="P4479" s="350">
        <f>$P$4421*G4479</f>
        <v>163.320202548</v>
      </c>
      <c r="Q4479" s="368"/>
      <c r="R4479" s="351">
        <f>$R$4421*G4479</f>
        <v>75.321577800000014</v>
      </c>
      <c r="S4479" s="341"/>
      <c r="T4479" s="414">
        <f>H4479*24.63</f>
        <v>1204.8130290967201</v>
      </c>
      <c r="U4479" s="337"/>
      <c r="V4479" s="16"/>
    </row>
    <row r="4480" spans="4:22" ht="21">
      <c r="D4480" s="338"/>
      <c r="E4480" s="338"/>
      <c r="F4480" s="338"/>
      <c r="G4480" s="344">
        <v>0.91</v>
      </c>
      <c r="H4480" s="347">
        <f t="shared" ref="H4480:H4499" si="373">$H$4421*G4480</f>
        <v>49.460001645600009</v>
      </c>
      <c r="I4480" s="368"/>
      <c r="J4480" s="348">
        <f t="shared" ref="J4480:J4499" si="374">$J$4421*G4480</f>
        <v>13.200972610280001</v>
      </c>
      <c r="K4480" s="368"/>
      <c r="L4480" s="352">
        <f t="shared" ref="L4480:L4499" si="375">$L$4421*G4480</f>
        <v>12.607391866160002</v>
      </c>
      <c r="M4480" s="368"/>
      <c r="N4480" s="349">
        <f t="shared" ref="N4480:N4499" si="376">$N$4421*G4480</f>
        <v>9.9178081875600022</v>
      </c>
      <c r="O4480" s="368"/>
      <c r="P4480" s="350">
        <f t="shared" ref="P4480:P4499" si="377">$P$4421*G4480</f>
        <v>165.13487146520001</v>
      </c>
      <c r="Q4480" s="368"/>
      <c r="R4480" s="351">
        <f t="shared" ref="R4480:R4499" si="378">$R$4421*G4480</f>
        <v>76.15848422000002</v>
      </c>
      <c r="S4480" s="341"/>
      <c r="T4480" s="16"/>
      <c r="U4480" s="337"/>
      <c r="V4480" s="16"/>
    </row>
    <row r="4481" spans="4:22" ht="21">
      <c r="D4481" s="338"/>
      <c r="E4481" s="338"/>
      <c r="F4481" s="338"/>
      <c r="G4481" s="344">
        <v>0.92</v>
      </c>
      <c r="H4481" s="347">
        <f t="shared" si="373"/>
        <v>50.003518147200005</v>
      </c>
      <c r="I4481" s="368"/>
      <c r="J4481" s="348">
        <f t="shared" si="374"/>
        <v>13.346038243360001</v>
      </c>
      <c r="K4481" s="368"/>
      <c r="L4481" s="352">
        <f t="shared" si="375"/>
        <v>12.745934633920003</v>
      </c>
      <c r="M4481" s="368"/>
      <c r="N4481" s="349">
        <f t="shared" si="376"/>
        <v>10.026795090720002</v>
      </c>
      <c r="O4481" s="368"/>
      <c r="P4481" s="350">
        <f t="shared" si="377"/>
        <v>166.94954038240002</v>
      </c>
      <c r="Q4481" s="368"/>
      <c r="R4481" s="351">
        <f t="shared" si="378"/>
        <v>76.995390640000011</v>
      </c>
      <c r="S4481" s="341"/>
      <c r="T4481" s="16"/>
      <c r="U4481" s="337"/>
      <c r="V4481" s="16"/>
    </row>
    <row r="4482" spans="4:22" ht="21">
      <c r="D4482" s="338"/>
      <c r="E4482" s="338"/>
      <c r="F4482" s="338"/>
      <c r="G4482" s="344">
        <v>0.93</v>
      </c>
      <c r="H4482" s="347">
        <f t="shared" si="373"/>
        <v>50.547034648800008</v>
      </c>
      <c r="I4482" s="368"/>
      <c r="J4482" s="348">
        <f t="shared" si="374"/>
        <v>13.49110387644</v>
      </c>
      <c r="K4482" s="368"/>
      <c r="L4482" s="352">
        <f t="shared" si="375"/>
        <v>12.884477401680003</v>
      </c>
      <c r="M4482" s="368"/>
      <c r="N4482" s="349">
        <f t="shared" si="376"/>
        <v>10.135781993880002</v>
      </c>
      <c r="O4482" s="368"/>
      <c r="P4482" s="350">
        <f t="shared" si="377"/>
        <v>168.76420929960003</v>
      </c>
      <c r="Q4482" s="368"/>
      <c r="R4482" s="351">
        <f t="shared" si="378"/>
        <v>77.832297060000016</v>
      </c>
      <c r="S4482" s="341"/>
      <c r="T4482" s="16"/>
      <c r="U4482" s="337"/>
      <c r="V4482" s="16"/>
    </row>
    <row r="4483" spans="4:22" ht="21">
      <c r="D4483" s="338"/>
      <c r="E4483" s="338"/>
      <c r="F4483" s="338"/>
      <c r="G4483" s="344">
        <v>0.94</v>
      </c>
      <c r="H4483" s="347">
        <f t="shared" si="373"/>
        <v>51.090551150400003</v>
      </c>
      <c r="I4483" s="368"/>
      <c r="J4483" s="348">
        <f t="shared" si="374"/>
        <v>13.63616950952</v>
      </c>
      <c r="K4483" s="368"/>
      <c r="L4483" s="352">
        <f t="shared" si="375"/>
        <v>13.023020169440002</v>
      </c>
      <c r="M4483" s="368"/>
      <c r="N4483" s="349">
        <f t="shared" si="376"/>
        <v>10.24476889704</v>
      </c>
      <c r="O4483" s="368"/>
      <c r="P4483" s="350">
        <f t="shared" si="377"/>
        <v>170.57887821680001</v>
      </c>
      <c r="Q4483" s="368"/>
      <c r="R4483" s="351">
        <f t="shared" si="378"/>
        <v>78.669203480000007</v>
      </c>
      <c r="S4483" s="341"/>
      <c r="T4483" s="16"/>
      <c r="U4483" s="337"/>
      <c r="V4483" s="16"/>
    </row>
    <row r="4484" spans="4:22" ht="21">
      <c r="D4484" s="338"/>
      <c r="E4484" s="338"/>
      <c r="F4484" s="338"/>
      <c r="G4484" s="344">
        <v>0.95</v>
      </c>
      <c r="H4484" s="347">
        <f t="shared" si="373"/>
        <v>51.634067652000006</v>
      </c>
      <c r="I4484" s="368"/>
      <c r="J4484" s="348">
        <f t="shared" si="374"/>
        <v>13.7812351426</v>
      </c>
      <c r="K4484" s="368"/>
      <c r="L4484" s="352">
        <f t="shared" si="375"/>
        <v>13.161562937200001</v>
      </c>
      <c r="M4484" s="368"/>
      <c r="N4484" s="349">
        <f t="shared" si="376"/>
        <v>10.3537558002</v>
      </c>
      <c r="O4484" s="368"/>
      <c r="P4484" s="350">
        <f t="shared" si="377"/>
        <v>172.39354713399999</v>
      </c>
      <c r="Q4484" s="368"/>
      <c r="R4484" s="351">
        <f t="shared" si="378"/>
        <v>79.506109900000013</v>
      </c>
      <c r="S4484" s="341"/>
      <c r="T4484" s="16"/>
      <c r="U4484" s="337"/>
      <c r="V4484" s="16"/>
    </row>
    <row r="4485" spans="4:22" ht="21">
      <c r="D4485" s="338"/>
      <c r="E4485" s="338"/>
      <c r="F4485" s="338"/>
      <c r="G4485" s="344">
        <v>0.96</v>
      </c>
      <c r="H4485" s="347">
        <f t="shared" si="373"/>
        <v>52.177584153600002</v>
      </c>
      <c r="I4485" s="368"/>
      <c r="J4485" s="348">
        <f t="shared" si="374"/>
        <v>13.92630077568</v>
      </c>
      <c r="K4485" s="368"/>
      <c r="L4485" s="352">
        <f t="shared" si="375"/>
        <v>13.300105704960002</v>
      </c>
      <c r="M4485" s="368"/>
      <c r="N4485" s="349">
        <f t="shared" si="376"/>
        <v>10.462742703360002</v>
      </c>
      <c r="O4485" s="368"/>
      <c r="P4485" s="350">
        <f t="shared" si="377"/>
        <v>174.2082160512</v>
      </c>
      <c r="Q4485" s="368"/>
      <c r="R4485" s="351">
        <f t="shared" si="378"/>
        <v>80.343016320000004</v>
      </c>
      <c r="S4485" s="341"/>
      <c r="T4485" s="16"/>
      <c r="U4485" s="337"/>
      <c r="V4485" s="16"/>
    </row>
    <row r="4486" spans="4:22" ht="21">
      <c r="D4486" s="338"/>
      <c r="E4486" s="338"/>
      <c r="F4486" s="338"/>
      <c r="G4486" s="344">
        <v>0.97</v>
      </c>
      <c r="H4486" s="347">
        <f t="shared" si="373"/>
        <v>52.721100655200004</v>
      </c>
      <c r="I4486" s="368"/>
      <c r="J4486" s="348">
        <f t="shared" si="374"/>
        <v>14.071366408759999</v>
      </c>
      <c r="K4486" s="368"/>
      <c r="L4486" s="352">
        <f t="shared" si="375"/>
        <v>13.438648472720002</v>
      </c>
      <c r="M4486" s="368"/>
      <c r="N4486" s="349">
        <f t="shared" si="376"/>
        <v>10.571729606520002</v>
      </c>
      <c r="O4486" s="368"/>
      <c r="P4486" s="350">
        <f t="shared" si="377"/>
        <v>176.02288496840001</v>
      </c>
      <c r="Q4486" s="368"/>
      <c r="R4486" s="351">
        <f t="shared" si="378"/>
        <v>81.179922740000009</v>
      </c>
      <c r="S4486" s="341"/>
      <c r="T4486" s="16"/>
      <c r="U4486" s="337"/>
      <c r="V4486" s="16"/>
    </row>
    <row r="4487" spans="4:22" ht="21">
      <c r="D4487" s="338"/>
      <c r="E4487" s="338"/>
      <c r="F4487" s="338"/>
      <c r="G4487" s="344">
        <v>0.98</v>
      </c>
      <c r="H4487" s="347">
        <f t="shared" si="373"/>
        <v>53.264617156800007</v>
      </c>
      <c r="I4487" s="368"/>
      <c r="J4487" s="348">
        <f t="shared" si="374"/>
        <v>14.216432041840001</v>
      </c>
      <c r="K4487" s="368"/>
      <c r="L4487" s="352">
        <f t="shared" si="375"/>
        <v>13.577191240480003</v>
      </c>
      <c r="M4487" s="368"/>
      <c r="N4487" s="349">
        <f t="shared" si="376"/>
        <v>10.680716509680002</v>
      </c>
      <c r="O4487" s="368"/>
      <c r="P4487" s="350">
        <f t="shared" si="377"/>
        <v>177.83755388560002</v>
      </c>
      <c r="Q4487" s="368"/>
      <c r="R4487" s="351">
        <f t="shared" si="378"/>
        <v>82.016829160000015</v>
      </c>
      <c r="S4487" s="341"/>
      <c r="T4487" s="16"/>
      <c r="U4487" s="337"/>
      <c r="V4487" s="16"/>
    </row>
    <row r="4488" spans="4:22" ht="21">
      <c r="D4488" s="338"/>
      <c r="E4488" s="338"/>
      <c r="F4488" s="338"/>
      <c r="G4488" s="344">
        <v>0.99</v>
      </c>
      <c r="H4488" s="347">
        <f t="shared" si="373"/>
        <v>53.808133658400003</v>
      </c>
      <c r="I4488" s="368"/>
      <c r="J4488" s="348">
        <f t="shared" si="374"/>
        <v>14.361497674920001</v>
      </c>
      <c r="K4488" s="368"/>
      <c r="L4488" s="352">
        <f t="shared" si="375"/>
        <v>13.715734008240002</v>
      </c>
      <c r="M4488" s="368"/>
      <c r="N4488" s="349">
        <f t="shared" si="376"/>
        <v>10.789703412840002</v>
      </c>
      <c r="O4488" s="368"/>
      <c r="P4488" s="350">
        <f t="shared" si="377"/>
        <v>179.6522228028</v>
      </c>
      <c r="Q4488" s="368"/>
      <c r="R4488" s="351">
        <f t="shared" si="378"/>
        <v>82.853735580000006</v>
      </c>
      <c r="S4488" s="341"/>
      <c r="T4488" s="16"/>
      <c r="U4488" s="337"/>
      <c r="V4488" s="16"/>
    </row>
    <row r="4489" spans="4:22" ht="28.8">
      <c r="D4489" s="338"/>
      <c r="E4489" s="338"/>
      <c r="F4489" s="338"/>
      <c r="G4489" s="381">
        <v>1</v>
      </c>
      <c r="H4489" s="383">
        <f t="shared" si="373"/>
        <v>54.351650160000005</v>
      </c>
      <c r="I4489" s="382"/>
      <c r="J4489" s="383">
        <f t="shared" si="374"/>
        <v>14.506563308</v>
      </c>
      <c r="K4489" s="382"/>
      <c r="L4489" s="383">
        <f t="shared" si="375"/>
        <v>13.854276776000003</v>
      </c>
      <c r="M4489" s="382"/>
      <c r="N4489" s="383">
        <f t="shared" si="376"/>
        <v>10.898690316000001</v>
      </c>
      <c r="O4489" s="382"/>
      <c r="P4489" s="383">
        <f t="shared" si="377"/>
        <v>181.46689172000001</v>
      </c>
      <c r="Q4489" s="382"/>
      <c r="R4489" s="383">
        <f t="shared" si="378"/>
        <v>83.690642000000011</v>
      </c>
      <c r="S4489" s="445"/>
      <c r="T4489" s="16"/>
      <c r="U4489" s="337"/>
      <c r="V4489" s="16"/>
    </row>
    <row r="4490" spans="4:22" ht="21">
      <c r="D4490" s="338"/>
      <c r="E4490" s="338"/>
      <c r="F4490" s="338"/>
      <c r="G4490" s="344">
        <v>1.01</v>
      </c>
      <c r="H4490" s="347">
        <f t="shared" si="373"/>
        <v>54.895166661600008</v>
      </c>
      <c r="I4490" s="368"/>
      <c r="J4490" s="348">
        <f t="shared" si="374"/>
        <v>14.65162894108</v>
      </c>
      <c r="K4490" s="368"/>
      <c r="L4490" s="352">
        <f t="shared" si="375"/>
        <v>13.992819543760003</v>
      </c>
      <c r="M4490" s="368"/>
      <c r="N4490" s="349">
        <f t="shared" si="376"/>
        <v>11.007677219160001</v>
      </c>
      <c r="O4490" s="368"/>
      <c r="P4490" s="350">
        <f t="shared" si="377"/>
        <v>183.28156063720002</v>
      </c>
      <c r="Q4490" s="368"/>
      <c r="R4490" s="351">
        <f t="shared" si="378"/>
        <v>84.527548420000016</v>
      </c>
      <c r="S4490" s="341"/>
      <c r="T4490" s="16"/>
      <c r="U4490" s="337"/>
      <c r="V4490" s="16"/>
    </row>
    <row r="4491" spans="4:22" ht="21">
      <c r="D4491" s="338"/>
      <c r="E4491" s="338"/>
      <c r="F4491" s="338"/>
      <c r="G4491" s="344">
        <v>1.02</v>
      </c>
      <c r="H4491" s="347">
        <f t="shared" si="373"/>
        <v>55.438683163200004</v>
      </c>
      <c r="I4491" s="368"/>
      <c r="J4491" s="348">
        <f t="shared" si="374"/>
        <v>14.79669457416</v>
      </c>
      <c r="K4491" s="368"/>
      <c r="L4491" s="352">
        <f t="shared" si="375"/>
        <v>14.131362311520002</v>
      </c>
      <c r="M4491" s="368"/>
      <c r="N4491" s="349">
        <f t="shared" si="376"/>
        <v>11.116664122320001</v>
      </c>
      <c r="O4491" s="368"/>
      <c r="P4491" s="350">
        <f t="shared" si="377"/>
        <v>185.0962295544</v>
      </c>
      <c r="Q4491" s="368"/>
      <c r="R4491" s="351">
        <f t="shared" si="378"/>
        <v>85.364454840000008</v>
      </c>
      <c r="S4491" s="341"/>
      <c r="T4491" s="16"/>
      <c r="U4491" s="337"/>
      <c r="V4491" s="16"/>
    </row>
    <row r="4492" spans="4:22" ht="21">
      <c r="D4492" s="338"/>
      <c r="E4492" s="338"/>
      <c r="F4492" s="338"/>
      <c r="G4492" s="344">
        <v>1.03</v>
      </c>
      <c r="H4492" s="347">
        <f t="shared" si="373"/>
        <v>55.982199664800007</v>
      </c>
      <c r="I4492" s="368"/>
      <c r="J4492" s="348">
        <f t="shared" si="374"/>
        <v>14.941760207240002</v>
      </c>
      <c r="K4492" s="368"/>
      <c r="L4492" s="352">
        <f t="shared" si="375"/>
        <v>14.269905079280003</v>
      </c>
      <c r="M4492" s="368"/>
      <c r="N4492" s="349">
        <f t="shared" si="376"/>
        <v>11.225651025480001</v>
      </c>
      <c r="O4492" s="368"/>
      <c r="P4492" s="350">
        <f t="shared" si="377"/>
        <v>186.91089847160001</v>
      </c>
      <c r="Q4492" s="368"/>
      <c r="R4492" s="351">
        <f t="shared" si="378"/>
        <v>86.201361260000013</v>
      </c>
      <c r="S4492" s="341"/>
      <c r="T4492" s="16"/>
      <c r="U4492" s="337"/>
      <c r="V4492" s="16"/>
    </row>
    <row r="4493" spans="4:22" ht="21">
      <c r="D4493" s="338"/>
      <c r="E4493" s="338"/>
      <c r="F4493" s="338"/>
      <c r="G4493" s="344">
        <v>1.04</v>
      </c>
      <c r="H4493" s="347">
        <f t="shared" si="373"/>
        <v>56.525716166400009</v>
      </c>
      <c r="I4493" s="368"/>
      <c r="J4493" s="348">
        <f t="shared" si="374"/>
        <v>15.086825840320001</v>
      </c>
      <c r="K4493" s="368"/>
      <c r="L4493" s="352">
        <f t="shared" si="375"/>
        <v>14.408447847040003</v>
      </c>
      <c r="M4493" s="368"/>
      <c r="N4493" s="349">
        <f t="shared" si="376"/>
        <v>11.334637928640001</v>
      </c>
      <c r="O4493" s="368"/>
      <c r="P4493" s="350">
        <f t="shared" si="377"/>
        <v>188.72556738880002</v>
      </c>
      <c r="Q4493" s="368"/>
      <c r="R4493" s="351">
        <f t="shared" si="378"/>
        <v>87.038267680000018</v>
      </c>
      <c r="S4493" s="341"/>
      <c r="T4493" s="16"/>
      <c r="U4493" s="337"/>
      <c r="V4493" s="16"/>
    </row>
    <row r="4494" spans="4:22" ht="21">
      <c r="D4494" s="338"/>
      <c r="E4494" s="338"/>
      <c r="F4494" s="338"/>
      <c r="G4494" s="344">
        <v>1.05</v>
      </c>
      <c r="H4494" s="347">
        <f t="shared" si="373"/>
        <v>57.069232668000005</v>
      </c>
      <c r="I4494" s="368"/>
      <c r="J4494" s="348">
        <f t="shared" si="374"/>
        <v>15.231891473400001</v>
      </c>
      <c r="K4494" s="368"/>
      <c r="L4494" s="352">
        <f t="shared" si="375"/>
        <v>14.546990614800004</v>
      </c>
      <c r="M4494" s="368"/>
      <c r="N4494" s="349">
        <f t="shared" si="376"/>
        <v>11.443624831800003</v>
      </c>
      <c r="O4494" s="368"/>
      <c r="P4494" s="350">
        <f t="shared" si="377"/>
        <v>190.54023630600003</v>
      </c>
      <c r="Q4494" s="368"/>
      <c r="R4494" s="351">
        <f t="shared" si="378"/>
        <v>87.87517410000001</v>
      </c>
      <c r="S4494" s="341"/>
      <c r="T4494" s="16"/>
      <c r="U4494" s="337"/>
      <c r="V4494" s="16"/>
    </row>
    <row r="4495" spans="4:22" ht="21">
      <c r="D4495" s="338"/>
      <c r="E4495" s="338"/>
      <c r="F4495" s="338"/>
      <c r="G4495" s="344">
        <v>1.06</v>
      </c>
      <c r="H4495" s="347">
        <f t="shared" si="373"/>
        <v>57.612749169600008</v>
      </c>
      <c r="I4495" s="368"/>
      <c r="J4495" s="348">
        <f t="shared" si="374"/>
        <v>15.376957106480001</v>
      </c>
      <c r="K4495" s="368"/>
      <c r="L4495" s="352">
        <f t="shared" si="375"/>
        <v>14.685533382560003</v>
      </c>
      <c r="M4495" s="368"/>
      <c r="N4495" s="349">
        <f t="shared" si="376"/>
        <v>11.552611734960003</v>
      </c>
      <c r="O4495" s="368"/>
      <c r="P4495" s="350">
        <f t="shared" si="377"/>
        <v>192.35490522320001</v>
      </c>
      <c r="Q4495" s="368"/>
      <c r="R4495" s="351">
        <f t="shared" si="378"/>
        <v>88.712080520000015</v>
      </c>
      <c r="S4495" s="341"/>
      <c r="T4495" s="16"/>
      <c r="U4495" s="337"/>
      <c r="V4495" s="16"/>
    </row>
    <row r="4496" spans="4:22" ht="21">
      <c r="D4496" s="338"/>
      <c r="E4496" s="338"/>
      <c r="F4496" s="338"/>
      <c r="G4496" s="344">
        <v>1.07</v>
      </c>
      <c r="H4496" s="347">
        <f t="shared" si="373"/>
        <v>58.156265671200011</v>
      </c>
      <c r="I4496" s="368"/>
      <c r="J4496" s="348">
        <f t="shared" si="374"/>
        <v>15.522022739560001</v>
      </c>
      <c r="K4496" s="368"/>
      <c r="L4496" s="352">
        <f t="shared" si="375"/>
        <v>14.824076150320003</v>
      </c>
      <c r="M4496" s="368"/>
      <c r="N4496" s="349">
        <f t="shared" si="376"/>
        <v>11.661598638120003</v>
      </c>
      <c r="O4496" s="368"/>
      <c r="P4496" s="350">
        <f t="shared" si="377"/>
        <v>194.16957414040002</v>
      </c>
      <c r="Q4496" s="368"/>
      <c r="R4496" s="351">
        <f t="shared" si="378"/>
        <v>89.54898694000002</v>
      </c>
      <c r="S4496" s="341"/>
      <c r="T4496" s="16"/>
      <c r="U4496" s="337"/>
      <c r="V4496" s="16"/>
    </row>
    <row r="4497" spans="4:31" ht="21">
      <c r="D4497" s="338"/>
      <c r="E4497" s="338"/>
      <c r="F4497" s="338"/>
      <c r="G4497" s="344">
        <v>1.08</v>
      </c>
      <c r="H4497" s="347">
        <f t="shared" si="373"/>
        <v>58.699782172800013</v>
      </c>
      <c r="I4497" s="368"/>
      <c r="J4497" s="348">
        <f t="shared" si="374"/>
        <v>15.667088372640002</v>
      </c>
      <c r="K4497" s="368"/>
      <c r="L4497" s="352">
        <f t="shared" si="375"/>
        <v>14.962618918080004</v>
      </c>
      <c r="M4497" s="368"/>
      <c r="N4497" s="349">
        <f t="shared" si="376"/>
        <v>11.770585541280003</v>
      </c>
      <c r="O4497" s="368"/>
      <c r="P4497" s="350">
        <f t="shared" si="377"/>
        <v>195.98424305760003</v>
      </c>
      <c r="Q4497" s="368"/>
      <c r="R4497" s="351">
        <f t="shared" si="378"/>
        <v>90.385893360000011</v>
      </c>
      <c r="S4497" s="341"/>
      <c r="T4497" s="16"/>
      <c r="U4497" s="337"/>
      <c r="V4497" s="16"/>
    </row>
    <row r="4498" spans="4:31" ht="21">
      <c r="D4498" s="338"/>
      <c r="E4498" s="338"/>
      <c r="F4498" s="338"/>
      <c r="G4498" s="344">
        <v>1.0900000000000001</v>
      </c>
      <c r="H4498" s="347">
        <f t="shared" si="373"/>
        <v>59.243298674400009</v>
      </c>
      <c r="I4498" s="368"/>
      <c r="J4498" s="348">
        <f t="shared" si="374"/>
        <v>15.812154005720002</v>
      </c>
      <c r="K4498" s="368"/>
      <c r="L4498" s="352">
        <f t="shared" si="375"/>
        <v>15.101161685840005</v>
      </c>
      <c r="M4498" s="368"/>
      <c r="N4498" s="349">
        <f t="shared" si="376"/>
        <v>11.879572444440003</v>
      </c>
      <c r="O4498" s="368"/>
      <c r="P4498" s="350">
        <f t="shared" si="377"/>
        <v>197.79891197480003</v>
      </c>
      <c r="Q4498" s="368"/>
      <c r="R4498" s="351">
        <f t="shared" si="378"/>
        <v>91.222799780000017</v>
      </c>
      <c r="S4498" s="341"/>
      <c r="T4498" s="16"/>
      <c r="U4498" s="337"/>
      <c r="V4498" s="16"/>
    </row>
    <row r="4499" spans="4:31" ht="21">
      <c r="D4499" s="338"/>
      <c r="E4499" s="338"/>
      <c r="F4499" s="338"/>
      <c r="G4499" s="344">
        <v>1.1000000000000001</v>
      </c>
      <c r="H4499" s="347">
        <f t="shared" si="373"/>
        <v>59.786815176000012</v>
      </c>
      <c r="I4499" s="368"/>
      <c r="J4499" s="348">
        <f t="shared" si="374"/>
        <v>15.957219638800002</v>
      </c>
      <c r="K4499" s="368"/>
      <c r="L4499" s="352">
        <f t="shared" si="375"/>
        <v>15.239704453600003</v>
      </c>
      <c r="M4499" s="368"/>
      <c r="N4499" s="349">
        <f t="shared" si="376"/>
        <v>11.988559347600003</v>
      </c>
      <c r="O4499" s="368"/>
      <c r="P4499" s="350">
        <f t="shared" si="377"/>
        <v>199.61358089200002</v>
      </c>
      <c r="Q4499" s="368"/>
      <c r="R4499" s="351">
        <f t="shared" si="378"/>
        <v>92.059706200000022</v>
      </c>
      <c r="S4499" s="341"/>
      <c r="T4499" s="16"/>
      <c r="U4499" s="337"/>
      <c r="V4499" s="16"/>
    </row>
    <row r="4500" spans="4:31">
      <c r="D4500" s="338"/>
      <c r="E4500" s="338"/>
      <c r="F4500" s="338"/>
      <c r="G4500" s="16"/>
      <c r="H4500" s="16"/>
      <c r="I4500" s="16"/>
      <c r="J4500" s="16"/>
      <c r="K4500" s="16"/>
      <c r="L4500" s="16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</row>
    <row r="4501" spans="4:31">
      <c r="D4501" s="338"/>
      <c r="E4501" s="338"/>
      <c r="F4501" s="338"/>
      <c r="G4501" s="16"/>
      <c r="H4501" s="16"/>
      <c r="I4501" s="16"/>
      <c r="J4501" s="16"/>
      <c r="K4501" s="16"/>
      <c r="L4501" s="16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</row>
    <row r="4502" spans="4:31">
      <c r="D4502" s="338"/>
      <c r="E4502" s="338"/>
      <c r="F4502" s="338"/>
      <c r="G4502" s="16"/>
      <c r="H4502" s="16"/>
      <c r="I4502" s="16"/>
      <c r="J4502" s="16"/>
      <c r="K4502" s="16"/>
      <c r="L4502" s="16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</row>
    <row r="4505" spans="4:31" ht="15" thickBot="1">
      <c r="D4505" s="16"/>
      <c r="E4505" s="16"/>
      <c r="F4505" s="16"/>
      <c r="G4505" s="16"/>
      <c r="H4505" s="16"/>
      <c r="I4505" s="16"/>
      <c r="J4505" s="16"/>
      <c r="K4505" s="16"/>
      <c r="L4505" s="16"/>
      <c r="M4505" s="16"/>
      <c r="N4505" s="16"/>
      <c r="O4505" s="16"/>
      <c r="P4505" s="16"/>
      <c r="Q4505" s="16"/>
      <c r="R4505" s="16"/>
      <c r="S4505" s="16"/>
      <c r="T4505" s="229"/>
      <c r="U4505" s="16"/>
      <c r="V4505" s="16"/>
    </row>
    <row r="4506" spans="4:31">
      <c r="D4506" s="16"/>
      <c r="E4506" s="84"/>
      <c r="F4506" s="85"/>
      <c r="G4506" s="197"/>
      <c r="H4506" s="85"/>
      <c r="I4506" s="197"/>
      <c r="J4506" s="85"/>
      <c r="K4506" s="197"/>
      <c r="L4506" s="85"/>
      <c r="M4506" s="197"/>
      <c r="N4506" s="85"/>
      <c r="O4506" s="197"/>
      <c r="P4506" s="85"/>
      <c r="Q4506" s="197"/>
      <c r="R4506" s="85"/>
      <c r="S4506" s="85"/>
      <c r="T4506" s="85"/>
      <c r="U4506" s="106"/>
      <c r="V4506" s="16"/>
    </row>
    <row r="4507" spans="4:31" ht="15" thickBot="1">
      <c r="D4507" s="16"/>
      <c r="E4507" s="86"/>
      <c r="F4507" s="1"/>
      <c r="H4507" s="1"/>
      <c r="J4507" s="1"/>
      <c r="L4507" s="1"/>
      <c r="N4507" s="1"/>
      <c r="P4507" s="1"/>
      <c r="R4507" s="1"/>
      <c r="T4507" s="1"/>
      <c r="U4507" s="107"/>
      <c r="V4507" s="16"/>
    </row>
    <row r="4508" spans="4:31" ht="35.4" thickBot="1">
      <c r="D4508" s="16"/>
      <c r="E4508" s="86"/>
      <c r="F4508" s="1"/>
      <c r="H4508" s="393" t="s">
        <v>82</v>
      </c>
      <c r="I4508" s="394"/>
      <c r="J4508" s="394"/>
      <c r="K4508" s="394"/>
      <c r="L4508" s="394"/>
      <c r="M4508" s="394"/>
      <c r="N4508" s="394"/>
      <c r="O4508" s="394"/>
      <c r="P4508" s="394"/>
      <c r="Q4508" s="394"/>
      <c r="R4508" s="394"/>
      <c r="S4508" s="394"/>
      <c r="T4508" s="395"/>
      <c r="U4508" s="107"/>
      <c r="V4508" s="16"/>
    </row>
    <row r="4509" spans="4:31">
      <c r="D4509" s="16"/>
      <c r="E4509" s="86"/>
      <c r="F4509" s="1"/>
      <c r="H4509" s="1"/>
      <c r="J4509" s="1"/>
      <c r="L4509" s="1"/>
      <c r="N4509" s="1"/>
      <c r="P4509" s="1"/>
      <c r="R4509" s="1"/>
      <c r="T4509" s="1"/>
      <c r="U4509" s="107"/>
      <c r="V4509" s="16"/>
      <c r="X4509" s="448" t="s">
        <v>78</v>
      </c>
      <c r="Y4509" s="448" t="s">
        <v>79</v>
      </c>
      <c r="Z4509" s="448" t="s">
        <v>80</v>
      </c>
      <c r="AA4509" s="448" t="s">
        <v>81</v>
      </c>
    </row>
    <row r="4510" spans="4:31">
      <c r="D4510" s="16"/>
      <c r="E4510" s="86"/>
      <c r="F4510" s="253" t="s">
        <v>10</v>
      </c>
      <c r="G4510" s="194"/>
      <c r="H4510" s="421" t="s">
        <v>3</v>
      </c>
      <c r="I4510" s="179"/>
      <c r="J4510" s="422" t="s">
        <v>11</v>
      </c>
      <c r="K4510" s="179"/>
      <c r="L4510" s="423" t="s">
        <v>12</v>
      </c>
      <c r="M4510" s="179"/>
      <c r="N4510" s="424" t="s">
        <v>13</v>
      </c>
      <c r="O4510" s="179"/>
      <c r="P4510" s="425" t="s">
        <v>14</v>
      </c>
      <c r="Q4510" s="179"/>
      <c r="R4510" s="426" t="s">
        <v>15</v>
      </c>
      <c r="S4510" s="29"/>
      <c r="T4510" s="427" t="s">
        <v>16</v>
      </c>
      <c r="U4510" s="107"/>
      <c r="V4510" s="16"/>
      <c r="X4510" t="str">
        <f>H4510</f>
        <v xml:space="preserve">COBRE </v>
      </c>
      <c r="Y4510" s="446">
        <f>H4519</f>
        <v>55.071490879999992</v>
      </c>
      <c r="Z4510" s="446">
        <f>H4521</f>
        <v>54.066885627499992</v>
      </c>
      <c r="AA4510" s="175">
        <f>Y4510-Z4510</f>
        <v>1.0046052524999993</v>
      </c>
      <c r="AD4510" t="str">
        <f>X4510</f>
        <v xml:space="preserve">COBRE </v>
      </c>
      <c r="AE4510" s="330">
        <f>AA4510</f>
        <v>1.0046052524999993</v>
      </c>
    </row>
    <row r="4511" spans="4:31">
      <c r="D4511" s="16"/>
      <c r="E4511" s="86"/>
      <c r="F4511" s="252">
        <v>45831</v>
      </c>
      <c r="G4511" s="244"/>
      <c r="H4511" s="437">
        <v>10035</v>
      </c>
      <c r="I4511" s="437"/>
      <c r="J4511" s="437">
        <v>2646</v>
      </c>
      <c r="K4511" s="437"/>
      <c r="L4511" s="437">
        <v>2599</v>
      </c>
      <c r="M4511" s="437"/>
      <c r="N4511" s="437">
        <v>1979</v>
      </c>
      <c r="O4511" s="437"/>
      <c r="P4511" s="437">
        <v>32675</v>
      </c>
      <c r="Q4511" s="437"/>
      <c r="R4511" s="437">
        <v>14605</v>
      </c>
      <c r="S4511" s="438"/>
      <c r="T4511" s="441">
        <v>5.4957000000000003</v>
      </c>
      <c r="U4511" s="107"/>
      <c r="V4511" s="16"/>
      <c r="X4511" s="408" t="str">
        <f>J4510</f>
        <v xml:space="preserve">ZINCO </v>
      </c>
      <c r="Y4511" s="308">
        <f>J4519</f>
        <v>14.90215808</v>
      </c>
      <c r="Z4511" s="308">
        <f>J4521</f>
        <v>14.3988427075</v>
      </c>
      <c r="AA4511" s="175">
        <f t="shared" ref="AA4511:AA4516" si="379">Y4511-Z4511</f>
        <v>0.50331537249999947</v>
      </c>
      <c r="AD4511" t="str">
        <f t="shared" ref="AD4511:AD4516" si="380">X4511</f>
        <v xml:space="preserve">ZINCO </v>
      </c>
      <c r="AE4511" s="330">
        <f t="shared" ref="AE4511:AE4516" si="381">AA4511</f>
        <v>0.50331537249999947</v>
      </c>
    </row>
    <row r="4512" spans="4:31">
      <c r="D4512" s="16"/>
      <c r="E4512" s="86"/>
      <c r="F4512" s="250">
        <f>F4511+1</f>
        <v>45832</v>
      </c>
      <c r="G4512" s="244"/>
      <c r="H4512" s="437">
        <v>9930.5</v>
      </c>
      <c r="I4512" s="437"/>
      <c r="J4512" s="437">
        <v>2687</v>
      </c>
      <c r="K4512" s="437"/>
      <c r="L4512" s="437">
        <v>2572.5</v>
      </c>
      <c r="M4512" s="437"/>
      <c r="N4512" s="437">
        <v>2002</v>
      </c>
      <c r="O4512" s="437"/>
      <c r="P4512" s="437">
        <v>32675</v>
      </c>
      <c r="Q4512" s="437"/>
      <c r="R4512" s="437">
        <v>14745</v>
      </c>
      <c r="S4512" s="437"/>
      <c r="T4512" s="441">
        <v>5.5213000000000001</v>
      </c>
      <c r="U4512" s="107"/>
      <c r="V4512" s="16"/>
      <c r="X4512" s="408" t="str">
        <f>L4510</f>
        <v xml:space="preserve">ALUMÍNIO </v>
      </c>
      <c r="Y4512" s="308">
        <f>L4519</f>
        <v>14.206893119999997</v>
      </c>
      <c r="Z4512" s="446">
        <f>L4521</f>
        <v>13.929333197499998</v>
      </c>
      <c r="AA4512" s="175">
        <f t="shared" si="379"/>
        <v>0.27755992249999828</v>
      </c>
      <c r="AD4512" t="str">
        <f t="shared" si="380"/>
        <v xml:space="preserve">ALUMÍNIO </v>
      </c>
      <c r="AE4512" s="330">
        <f t="shared" si="381"/>
        <v>0.27755992249999828</v>
      </c>
    </row>
    <row r="4513" spans="4:31">
      <c r="D4513" s="16"/>
      <c r="E4513" s="86"/>
      <c r="F4513" s="250">
        <f>F4512+1</f>
        <v>45833</v>
      </c>
      <c r="G4513" s="244"/>
      <c r="H4513" s="437">
        <v>9810</v>
      </c>
      <c r="I4513" s="437"/>
      <c r="J4513" s="437">
        <v>2692</v>
      </c>
      <c r="K4513" s="437"/>
      <c r="L4513" s="437">
        <v>2555.5</v>
      </c>
      <c r="M4513" s="437"/>
      <c r="N4513" s="437">
        <v>2020</v>
      </c>
      <c r="O4513" s="437"/>
      <c r="P4513" s="437">
        <v>32610</v>
      </c>
      <c r="Q4513" s="437"/>
      <c r="R4513" s="437">
        <v>14805</v>
      </c>
      <c r="S4513" s="437"/>
      <c r="T4513" s="441">
        <v>5.4938000000000002</v>
      </c>
      <c r="U4513" s="107"/>
      <c r="V4513" s="16"/>
      <c r="X4513" s="408" t="str">
        <f>N4510</f>
        <v xml:space="preserve">CHUMBO </v>
      </c>
      <c r="Y4513" s="308">
        <f>N4519</f>
        <v>11.058627519999998</v>
      </c>
      <c r="Z4513" s="446">
        <f>N4521</f>
        <v>10.782737772500001</v>
      </c>
      <c r="AA4513" s="175">
        <f t="shared" si="379"/>
        <v>0.27588974749999728</v>
      </c>
      <c r="AD4513" t="str">
        <f t="shared" si="380"/>
        <v xml:space="preserve">CHUMBO </v>
      </c>
      <c r="AE4513" s="330">
        <f t="shared" si="381"/>
        <v>0.27588974749999728</v>
      </c>
    </row>
    <row r="4514" spans="4:31">
      <c r="D4514" s="16"/>
      <c r="E4514" s="86"/>
      <c r="F4514" s="250">
        <f>F4513+1</f>
        <v>45834</v>
      </c>
      <c r="G4514" s="195"/>
      <c r="H4514" s="437">
        <v>10115</v>
      </c>
      <c r="I4514" s="437"/>
      <c r="J4514" s="437">
        <v>2736</v>
      </c>
      <c r="K4514" s="437"/>
      <c r="L4514" s="437">
        <v>2573.5</v>
      </c>
      <c r="M4514" s="437"/>
      <c r="N4514" s="437">
        <v>2017.5</v>
      </c>
      <c r="O4514" s="437"/>
      <c r="P4514" s="437">
        <v>33400</v>
      </c>
      <c r="Q4514" s="437"/>
      <c r="R4514" s="437">
        <v>14960</v>
      </c>
      <c r="S4514" s="438"/>
      <c r="T4514" s="441">
        <v>5.5427</v>
      </c>
      <c r="U4514" s="107"/>
      <c r="V4514" s="16"/>
      <c r="X4514" s="408" t="str">
        <f>P4510</f>
        <v xml:space="preserve">ESTANHO </v>
      </c>
      <c r="Y4514" s="308">
        <f>P4519</f>
        <v>182.37334719999998</v>
      </c>
      <c r="Z4514" s="446">
        <f>P4521</f>
        <v>178.16563342500001</v>
      </c>
      <c r="AA4514" s="175">
        <f t="shared" si="379"/>
        <v>4.2077137749999736</v>
      </c>
      <c r="AD4514" t="str">
        <f t="shared" si="380"/>
        <v xml:space="preserve">ESTANHO </v>
      </c>
      <c r="AE4514" s="330">
        <f t="shared" si="381"/>
        <v>4.2077137749999736</v>
      </c>
    </row>
    <row r="4515" spans="4:31">
      <c r="D4515" s="16"/>
      <c r="E4515" s="86"/>
      <c r="F4515" s="251">
        <f>F4514+1</f>
        <v>45835</v>
      </c>
      <c r="G4515" s="195"/>
      <c r="H4515" s="437">
        <v>10051</v>
      </c>
      <c r="I4515" s="437"/>
      <c r="J4515" s="437">
        <v>2753</v>
      </c>
      <c r="K4515" s="437"/>
      <c r="L4515" s="437">
        <v>2583</v>
      </c>
      <c r="M4515" s="437"/>
      <c r="N4515" s="437">
        <v>2010</v>
      </c>
      <c r="O4515" s="437"/>
      <c r="P4515" s="437">
        <v>34025</v>
      </c>
      <c r="Q4515" s="437"/>
      <c r="R4515" s="437">
        <v>15030</v>
      </c>
      <c r="S4515" s="438"/>
      <c r="T4515" s="441">
        <v>5.5145</v>
      </c>
      <c r="U4515" s="107"/>
      <c r="V4515" s="16"/>
      <c r="X4515" s="408" t="str">
        <f>R4510</f>
        <v xml:space="preserve">NÍQUEL </v>
      </c>
      <c r="Y4515" s="308">
        <f>R4519</f>
        <v>81.761174399999987</v>
      </c>
      <c r="Z4515" s="446">
        <f>R4521</f>
        <v>81.805970375000001</v>
      </c>
      <c r="AA4515" s="175">
        <f t="shared" si="379"/>
        <v>-4.4795975000013755E-2</v>
      </c>
      <c r="AD4515" t="str">
        <f t="shared" si="380"/>
        <v xml:space="preserve">NÍQUEL </v>
      </c>
      <c r="AE4515" s="330">
        <f t="shared" si="381"/>
        <v>-4.4795975000013755E-2</v>
      </c>
    </row>
    <row r="4516" spans="4:31">
      <c r="D4516" s="16"/>
      <c r="E4516" s="86"/>
      <c r="F4516" s="1"/>
      <c r="H4516" s="439"/>
      <c r="I4516" s="439"/>
      <c r="J4516" s="439"/>
      <c r="K4516" s="439"/>
      <c r="L4516" s="439"/>
      <c r="M4516" s="439"/>
      <c r="N4516" s="439"/>
      <c r="O4516" s="439"/>
      <c r="P4516" s="439"/>
      <c r="Q4516" s="439"/>
      <c r="R4516" s="439"/>
      <c r="S4516" s="440"/>
      <c r="T4516" s="444"/>
      <c r="U4516" s="107"/>
      <c r="V4516" s="16"/>
      <c r="X4516" t="str">
        <f>T4510</f>
        <v xml:space="preserve">DÓLAR </v>
      </c>
      <c r="Y4516" s="447">
        <f>T4517</f>
        <v>5.5135999999999994</v>
      </c>
      <c r="Z4516" s="447">
        <f>T4521</f>
        <v>5.510675</v>
      </c>
      <c r="AA4516" s="175">
        <f t="shared" si="379"/>
        <v>2.9249999999994003E-3</v>
      </c>
      <c r="AD4516" t="str">
        <f t="shared" si="380"/>
        <v xml:space="preserve">DÓLAR </v>
      </c>
      <c r="AE4516" s="175">
        <f t="shared" si="381"/>
        <v>2.9249999999994003E-3</v>
      </c>
    </row>
    <row r="4517" spans="4:31">
      <c r="D4517" s="16"/>
      <c r="E4517" s="86"/>
      <c r="F4517" s="236" t="s">
        <v>17</v>
      </c>
      <c r="G4517" s="263"/>
      <c r="H4517" s="428">
        <f>AVERAGE(H4511:H4515)</f>
        <v>9988.2999999999993</v>
      </c>
      <c r="I4517" s="332"/>
      <c r="J4517" s="428">
        <f>AVERAGE(J4511:J4515)</f>
        <v>2702.8</v>
      </c>
      <c r="K4517" s="332"/>
      <c r="L4517" s="428">
        <f>AVERAGE(L4511:L4515)</f>
        <v>2576.6999999999998</v>
      </c>
      <c r="M4517" s="332"/>
      <c r="N4517" s="428">
        <f>AVERAGE(N4511:N4515)</f>
        <v>2005.7</v>
      </c>
      <c r="O4517" s="332"/>
      <c r="P4517" s="428">
        <f>AVERAGE(P4511:P4515)</f>
        <v>33077</v>
      </c>
      <c r="Q4517" s="332"/>
      <c r="R4517" s="428">
        <f>AVERAGE(R4511:R4515)</f>
        <v>14829</v>
      </c>
      <c r="S4517" s="333"/>
      <c r="T4517" s="429">
        <f>AVERAGE(T4511:T4515)</f>
        <v>5.5135999999999994</v>
      </c>
      <c r="U4517" s="107"/>
      <c r="V4517" s="16"/>
    </row>
    <row r="4518" spans="4:31">
      <c r="D4518" s="16"/>
      <c r="E4518" s="86"/>
      <c r="F4518" s="21"/>
      <c r="G4518" s="194"/>
      <c r="H4518" s="354"/>
      <c r="I4518" s="214"/>
      <c r="J4518" s="354"/>
      <c r="K4518" s="214"/>
      <c r="L4518" s="354"/>
      <c r="M4518" s="214"/>
      <c r="N4518" s="354"/>
      <c r="O4518" s="214"/>
      <c r="P4518" s="354"/>
      <c r="Q4518" s="214"/>
      <c r="R4518" s="354"/>
      <c r="S4518" s="269"/>
      <c r="T4518" s="355"/>
      <c r="U4518" s="107"/>
      <c r="V4518" s="16"/>
    </row>
    <row r="4519" spans="4:31" ht="15.6">
      <c r="D4519" s="16"/>
      <c r="E4519" s="86"/>
      <c r="F4519" s="237" t="s">
        <v>18</v>
      </c>
      <c r="G4519" s="202"/>
      <c r="H4519" s="413">
        <f>H4517*T4517*0.001</f>
        <v>55.071490879999992</v>
      </c>
      <c r="I4519" s="449"/>
      <c r="J4519" s="413">
        <f>J4517*T4517*0.001</f>
        <v>14.90215808</v>
      </c>
      <c r="K4519" s="449"/>
      <c r="L4519" s="413">
        <f>L4517*T4517*0.001</f>
        <v>14.206893119999997</v>
      </c>
      <c r="M4519" s="449"/>
      <c r="N4519" s="413">
        <f>N4517*T4517*0.001</f>
        <v>11.058627519999998</v>
      </c>
      <c r="O4519" s="449"/>
      <c r="P4519" s="413">
        <f>P4517*T4517*0.001</f>
        <v>182.37334719999998</v>
      </c>
      <c r="Q4519" s="449"/>
      <c r="R4519" s="413">
        <f>R4517*T4517*0.001</f>
        <v>81.761174399999987</v>
      </c>
      <c r="S4519" s="269"/>
      <c r="T4519" s="363"/>
      <c r="U4519" s="107"/>
      <c r="V4519" s="16"/>
    </row>
    <row r="4520" spans="4:31">
      <c r="D4520" s="16"/>
      <c r="E4520" s="86"/>
      <c r="F4520" s="21"/>
      <c r="G4520" s="312"/>
      <c r="H4520" s="450"/>
      <c r="I4520" s="451"/>
      <c r="J4520" s="450"/>
      <c r="K4520" s="451"/>
      <c r="L4520" s="450"/>
      <c r="M4520" s="451"/>
      <c r="N4520" s="450"/>
      <c r="O4520" s="451"/>
      <c r="P4520" s="450"/>
      <c r="Q4520" s="451"/>
      <c r="R4520" s="450"/>
      <c r="S4520" s="269"/>
      <c r="T4520" s="364"/>
      <c r="U4520" s="107"/>
      <c r="V4520" s="16"/>
    </row>
    <row r="4521" spans="4:31">
      <c r="D4521" s="16"/>
      <c r="E4521" s="86"/>
      <c r="F4521" s="256" t="s">
        <v>19</v>
      </c>
      <c r="G4521" s="311"/>
      <c r="H4521" s="436">
        <f>H4419</f>
        <v>54.066885627499992</v>
      </c>
      <c r="I4521" s="452"/>
      <c r="J4521" s="436">
        <f>J4419</f>
        <v>14.3988427075</v>
      </c>
      <c r="K4521" s="452"/>
      <c r="L4521" s="436">
        <f>L4419</f>
        <v>13.929333197499998</v>
      </c>
      <c r="M4521" s="452"/>
      <c r="N4521" s="436">
        <f>N4419</f>
        <v>10.782737772500001</v>
      </c>
      <c r="O4521" s="452"/>
      <c r="P4521" s="436">
        <f>P4419</f>
        <v>178.16563342500001</v>
      </c>
      <c r="Q4521" s="452"/>
      <c r="R4521" s="436">
        <f>R4419</f>
        <v>81.805970375000001</v>
      </c>
      <c r="S4521" s="361">
        <f>U4482</f>
        <v>0</v>
      </c>
      <c r="T4521" s="258">
        <f>T4417</f>
        <v>5.510675</v>
      </c>
      <c r="U4521" s="107"/>
      <c r="V4521" s="16"/>
    </row>
    <row r="4522" spans="4:31" ht="15" thickBot="1">
      <c r="D4522" s="16"/>
      <c r="E4522" s="86"/>
      <c r="F4522" s="21"/>
      <c r="G4522" s="194"/>
      <c r="H4522" s="355"/>
      <c r="I4522" s="264"/>
      <c r="J4522" s="355"/>
      <c r="K4522" s="264"/>
      <c r="L4522" s="355"/>
      <c r="M4522" s="264"/>
      <c r="N4522" s="355"/>
      <c r="O4522" s="264"/>
      <c r="P4522" s="355"/>
      <c r="Q4522" s="264"/>
      <c r="R4522" s="355"/>
      <c r="S4522" s="270"/>
      <c r="T4522" s="355"/>
      <c r="U4522" s="107"/>
      <c r="V4522" s="16"/>
    </row>
    <row r="4523" spans="4:31" ht="15" thickBot="1">
      <c r="D4523" s="16"/>
      <c r="E4523" s="86"/>
      <c r="F4523" s="259" t="s">
        <v>44</v>
      </c>
      <c r="G4523" s="194"/>
      <c r="H4523" s="356">
        <f>(H4419-H4421)/H4421</f>
        <v>-5.2392987455160082E-3</v>
      </c>
      <c r="I4523" s="321"/>
      <c r="J4523" s="356">
        <f>(J4419-J4421)/J4421</f>
        <v>-7.4256457723929185E-3</v>
      </c>
      <c r="K4523" s="321"/>
      <c r="L4523" s="356">
        <f>(L4419-L4421)/L4421</f>
        <v>5.4175633065175451E-3</v>
      </c>
      <c r="M4523" s="321"/>
      <c r="N4523" s="356">
        <f>(N4419-N4421)/N4421</f>
        <v>-1.0639126366383178E-2</v>
      </c>
      <c r="O4523" s="321"/>
      <c r="P4523" s="356">
        <f>(P4419-P4421)/P4421</f>
        <v>-1.8192069438725915E-2</v>
      </c>
      <c r="Q4523" s="321"/>
      <c r="R4523" s="356">
        <f>(R4419-R4421)/R4421</f>
        <v>-2.2519502538886123E-2</v>
      </c>
      <c r="S4523" s="322"/>
      <c r="T4523" s="356">
        <f>(T4417-T4421)/T4421</f>
        <v>-9.0211191115012624E-3</v>
      </c>
      <c r="U4523" s="107"/>
      <c r="V4523" s="16"/>
    </row>
    <row r="4524" spans="4:31" ht="15" thickBot="1">
      <c r="D4524" s="16"/>
      <c r="E4524" s="86"/>
      <c r="F4524" s="29"/>
      <c r="G4524" s="179"/>
      <c r="H4524" s="357"/>
      <c r="I4524" s="217"/>
      <c r="J4524" s="357"/>
      <c r="K4524" s="217"/>
      <c r="L4524" s="357"/>
      <c r="M4524" s="217"/>
      <c r="N4524" s="357"/>
      <c r="O4524" s="217"/>
      <c r="P4524" s="357"/>
      <c r="Q4524" s="217"/>
      <c r="R4524" s="357"/>
      <c r="S4524" s="271"/>
      <c r="T4524" s="357"/>
      <c r="U4524" s="107"/>
      <c r="V4524" s="16"/>
    </row>
    <row r="4525" spans="4:31" ht="15" thickBot="1">
      <c r="D4525" s="16"/>
      <c r="E4525" s="86"/>
      <c r="F4525" s="176" t="s">
        <v>26</v>
      </c>
      <c r="G4525" s="179"/>
      <c r="H4525" s="358">
        <f>(H4519-H4521)/H4521</f>
        <v>1.8580786387833441E-2</v>
      </c>
      <c r="I4525" s="188"/>
      <c r="J4525" s="358">
        <f>(J4519-J4521)/J4521</f>
        <v>3.495526569214031E-2</v>
      </c>
      <c r="K4525" s="188"/>
      <c r="L4525" s="358">
        <f>(L4519-L4521)/L4521</f>
        <v>1.992628926055226E-2</v>
      </c>
      <c r="M4525" s="188"/>
      <c r="N4525" s="358">
        <f>(N4519-N4521)/N4521</f>
        <v>2.5586242874571143E-2</v>
      </c>
      <c r="O4525" s="188"/>
      <c r="P4525" s="358">
        <f>(P4519-P4521)/P4521</f>
        <v>2.3616865352269176E-2</v>
      </c>
      <c r="Q4525" s="188"/>
      <c r="R4525" s="358">
        <f>(R4519-R4521)/R4521</f>
        <v>-5.4758808916596455E-4</v>
      </c>
      <c r="S4525" s="272"/>
      <c r="T4525" s="358">
        <f>(T4517-T4521)/T4521</f>
        <v>5.307879706205502E-4</v>
      </c>
      <c r="U4525" s="107"/>
      <c r="V4525" s="16"/>
    </row>
    <row r="4526" spans="4:31" ht="15" thickBot="1">
      <c r="D4526" s="16"/>
      <c r="E4526" s="86"/>
      <c r="F4526" s="1"/>
      <c r="H4526" s="359"/>
      <c r="I4526" s="215"/>
      <c r="J4526" s="359"/>
      <c r="K4526" s="215"/>
      <c r="L4526" s="359"/>
      <c r="M4526" s="215"/>
      <c r="N4526" s="359"/>
      <c r="O4526" s="215"/>
      <c r="P4526" s="359"/>
      <c r="Q4526" s="215"/>
      <c r="R4526" s="359"/>
      <c r="S4526" s="271"/>
      <c r="T4526" s="359"/>
      <c r="U4526" s="107"/>
      <c r="V4526" s="16"/>
    </row>
    <row r="4527" spans="4:31" ht="21.6" thickBot="1">
      <c r="D4527" s="230"/>
      <c r="E4527" s="183"/>
      <c r="F4527" s="184" t="s">
        <v>40</v>
      </c>
      <c r="G4527" s="182"/>
      <c r="H4527" s="360">
        <f>H4519-H4521</f>
        <v>1.0046052524999993</v>
      </c>
      <c r="I4527" s="306"/>
      <c r="J4527" s="360">
        <f>J4519-J4521</f>
        <v>0.50331537249999947</v>
      </c>
      <c r="K4527" s="306"/>
      <c r="L4527" s="360">
        <f>L4519-L4521</f>
        <v>0.27755992249999828</v>
      </c>
      <c r="M4527" s="306"/>
      <c r="N4527" s="360">
        <f>N4519-N4521</f>
        <v>0.27588974749999728</v>
      </c>
      <c r="O4527" s="306"/>
      <c r="P4527" s="360">
        <f>P4519-P4521</f>
        <v>4.2077137749999736</v>
      </c>
      <c r="Q4527" s="306"/>
      <c r="R4527" s="360">
        <f>R4519-R4521</f>
        <v>-4.4795975000013755E-2</v>
      </c>
      <c r="S4527" s="307"/>
      <c r="T4527" s="360">
        <f>T4517-T4521</f>
        <v>2.9249999999994003E-3</v>
      </c>
      <c r="U4527" s="186"/>
      <c r="V4527" s="230"/>
    </row>
    <row r="4528" spans="4:31">
      <c r="D4528" s="16"/>
      <c r="E4528" s="86"/>
      <c r="F4528" s="179"/>
      <c r="H4528" s="180"/>
      <c r="I4528" s="180"/>
      <c r="J4528" s="180"/>
      <c r="K4528" s="180"/>
      <c r="L4528" s="180"/>
      <c r="M4528" s="180"/>
      <c r="N4528" s="180"/>
      <c r="O4528" s="180"/>
      <c r="P4528" s="180"/>
      <c r="Q4528" s="180"/>
      <c r="R4528" s="180"/>
      <c r="S4528" s="274"/>
      <c r="T4528" s="180"/>
      <c r="U4528" s="107"/>
      <c r="V4528" s="16"/>
    </row>
    <row r="4529" spans="4:22">
      <c r="D4529" s="16"/>
      <c r="E4529" s="86"/>
      <c r="F4529" s="29"/>
      <c r="H4529" s="323"/>
      <c r="I4529" s="180"/>
      <c r="J4529" s="159"/>
      <c r="K4529" s="180"/>
      <c r="L4529" s="159"/>
      <c r="M4529" s="180"/>
      <c r="N4529" s="159"/>
      <c r="O4529" s="180">
        <f>L4529+N4529</f>
        <v>0</v>
      </c>
      <c r="P4529" s="159"/>
      <c r="Q4529" s="180"/>
      <c r="R4529" s="159"/>
      <c r="S4529" s="159"/>
      <c r="T4529" s="159"/>
      <c r="U4529" s="107"/>
      <c r="V4529" s="16"/>
    </row>
    <row r="4530" spans="4:22" ht="18">
      <c r="D4530" s="16"/>
      <c r="E4530" s="134"/>
      <c r="F4530" s="403" t="s">
        <v>36</v>
      </c>
      <c r="G4530" s="404"/>
      <c r="H4530" s="405">
        <f>AVERAGE(H4283:H4287,H4347:H4351,H4411:H4415,H4511:H4516)</f>
        <v>9823.4249999999993</v>
      </c>
      <c r="I4530" s="406"/>
      <c r="J4530" s="405">
        <f>AVERAGE(J4283:J4287,J4347:J4351,J4411:J4415,J4511:J4516)</f>
        <v>2645.25</v>
      </c>
      <c r="K4530" s="406"/>
      <c r="L4530" s="405">
        <f>AVERAGE(L4283:L4287,L4347:L4351,L4411:L4415,L4511:L4516)</f>
        <v>2512.65</v>
      </c>
      <c r="M4530" s="406" t="e">
        <f>AVERAGE(O4475:O4479,M4511:M4515)</f>
        <v>#DIV/0!</v>
      </c>
      <c r="N4530" s="405">
        <f>AVERAGE(N4283:N4287,N4347:N4351,N4411:N4415,N4511:N4516)</f>
        <v>1970.2750000000001</v>
      </c>
      <c r="O4530" s="406" t="e">
        <f>AVERAGE(O4448:O4451,O4511:O4516)</f>
        <v>#DIV/0!</v>
      </c>
      <c r="P4530" s="405">
        <f>AVERAGE(P4283:P4287,P4347:P4351,P4411:P4415,P4511:P4516)</f>
        <v>32407</v>
      </c>
      <c r="Q4530" s="406" t="e">
        <f>AVERAGE(S4475:S4479,Q4511:Q4515)</f>
        <v>#DIV/0!</v>
      </c>
      <c r="R4530" s="405">
        <f>AVERAGE(R4283:R4287,R4347:R4351,R4411:R4415,R4511:R4516)</f>
        <v>14987.75</v>
      </c>
      <c r="S4530" s="407" t="e">
        <f>AVERAGE(U4475:U4479,S4511:S4515)</f>
        <v>#DIV/0!</v>
      </c>
      <c r="T4530" s="409">
        <f>AVERAGE(T4283:T4287,T4347:T4351,T4411:T4415,T4511:T4516)</f>
        <v>5.564042105263157</v>
      </c>
      <c r="U4530" s="135"/>
      <c r="V4530" s="16"/>
    </row>
    <row r="4531" spans="4:22">
      <c r="D4531" s="16"/>
      <c r="E4531" s="1"/>
      <c r="F4531" s="1"/>
      <c r="H4531" s="329"/>
      <c r="I4531" s="139"/>
      <c r="J4531" s="329"/>
      <c r="K4531" s="139"/>
      <c r="L4531" s="329"/>
      <c r="M4531" s="139"/>
      <c r="N4531" s="329"/>
      <c r="O4531" s="139"/>
      <c r="P4531" s="329"/>
      <c r="Q4531" s="139"/>
      <c r="R4531" s="329"/>
      <c r="S4531" s="329"/>
      <c r="T4531" s="329"/>
      <c r="U4531" s="1"/>
      <c r="V4531" s="16"/>
    </row>
    <row r="4532" spans="4:22" ht="15" thickBot="1">
      <c r="D4532" s="16"/>
      <c r="T4532" s="174"/>
      <c r="V4532" s="16"/>
    </row>
    <row r="4533" spans="4:22" ht="15" thickBot="1">
      <c r="D4533" s="16"/>
      <c r="F4533" s="280" t="s">
        <v>42</v>
      </c>
      <c r="G4533" s="281"/>
      <c r="H4533" s="281" t="s">
        <v>3</v>
      </c>
      <c r="I4533" s="281"/>
      <c r="J4533" s="281" t="s">
        <v>11</v>
      </c>
      <c r="K4533" s="281"/>
      <c r="L4533" s="281" t="s">
        <v>12</v>
      </c>
      <c r="M4533" s="281"/>
      <c r="N4533" s="281" t="s">
        <v>13</v>
      </c>
      <c r="O4533" s="281"/>
      <c r="P4533" s="281" t="s">
        <v>14</v>
      </c>
      <c r="Q4533" s="281"/>
      <c r="R4533" s="281" t="s">
        <v>15</v>
      </c>
      <c r="S4533" s="281"/>
      <c r="T4533" s="282" t="s">
        <v>16</v>
      </c>
      <c r="V4533" s="16"/>
    </row>
    <row r="4534" spans="4:22">
      <c r="D4534" s="16"/>
      <c r="E4534" s="1"/>
      <c r="F4534" s="283" t="s">
        <v>19</v>
      </c>
      <c r="G4534" s="284"/>
      <c r="H4534" s="410">
        <f>H4521</f>
        <v>54.066885627499992</v>
      </c>
      <c r="I4534" s="410">
        <f t="shared" ref="I4534:T4534" si="382">I4521</f>
        <v>0</v>
      </c>
      <c r="J4534" s="410">
        <f t="shared" si="382"/>
        <v>14.3988427075</v>
      </c>
      <c r="K4534" s="410">
        <f t="shared" si="382"/>
        <v>0</v>
      </c>
      <c r="L4534" s="410">
        <f t="shared" si="382"/>
        <v>13.929333197499998</v>
      </c>
      <c r="M4534" s="410">
        <f t="shared" si="382"/>
        <v>0</v>
      </c>
      <c r="N4534" s="410">
        <f t="shared" si="382"/>
        <v>10.782737772500001</v>
      </c>
      <c r="O4534" s="410">
        <f t="shared" si="382"/>
        <v>0</v>
      </c>
      <c r="P4534" s="410">
        <f t="shared" si="382"/>
        <v>178.16563342500001</v>
      </c>
      <c r="Q4534" s="410">
        <f t="shared" si="382"/>
        <v>0</v>
      </c>
      <c r="R4534" s="410">
        <f t="shared" si="382"/>
        <v>81.805970375000001</v>
      </c>
      <c r="S4534" s="410">
        <f t="shared" si="382"/>
        <v>0</v>
      </c>
      <c r="T4534" s="410">
        <f t="shared" si="382"/>
        <v>5.510675</v>
      </c>
      <c r="U4534" s="1"/>
      <c r="V4534" s="16"/>
    </row>
    <row r="4535" spans="4:22" ht="15.6">
      <c r="D4535" s="16"/>
      <c r="E4535" s="1"/>
      <c r="F4535" s="288" t="s">
        <v>41</v>
      </c>
      <c r="G4535" s="289"/>
      <c r="H4535" s="411">
        <f>H4519</f>
        <v>55.071490879999992</v>
      </c>
      <c r="I4535" s="411">
        <f t="shared" ref="I4535:S4535" si="383">I4519</f>
        <v>0</v>
      </c>
      <c r="J4535" s="411">
        <f t="shared" si="383"/>
        <v>14.90215808</v>
      </c>
      <c r="K4535" s="411">
        <f t="shared" si="383"/>
        <v>0</v>
      </c>
      <c r="L4535" s="411">
        <f t="shared" si="383"/>
        <v>14.206893119999997</v>
      </c>
      <c r="M4535" s="411">
        <f t="shared" si="383"/>
        <v>0</v>
      </c>
      <c r="N4535" s="411">
        <f t="shared" si="383"/>
        <v>11.058627519999998</v>
      </c>
      <c r="O4535" s="411">
        <f t="shared" si="383"/>
        <v>0</v>
      </c>
      <c r="P4535" s="411">
        <f t="shared" si="383"/>
        <v>182.37334719999998</v>
      </c>
      <c r="Q4535" s="411">
        <f t="shared" si="383"/>
        <v>0</v>
      </c>
      <c r="R4535" s="411">
        <f t="shared" si="383"/>
        <v>81.761174399999987</v>
      </c>
      <c r="S4535" s="411">
        <f t="shared" si="383"/>
        <v>0</v>
      </c>
      <c r="T4535" s="411">
        <f>T4517</f>
        <v>5.5135999999999994</v>
      </c>
      <c r="U4535" s="1"/>
      <c r="V4535" s="16"/>
    </row>
    <row r="4536" spans="4:22" ht="21">
      <c r="D4536" s="16"/>
      <c r="F4536" s="201" t="s">
        <v>45</v>
      </c>
      <c r="G4536" s="201"/>
      <c r="H4536" s="412">
        <f>H4535-H4534</f>
        <v>1.0046052524999993</v>
      </c>
      <c r="I4536" s="412"/>
      <c r="J4536" s="412">
        <f>J4535-J4534</f>
        <v>0.50331537249999947</v>
      </c>
      <c r="K4536" s="412"/>
      <c r="L4536" s="412">
        <f>L4535-L4534</f>
        <v>0.27755992249999828</v>
      </c>
      <c r="M4536" s="412"/>
      <c r="N4536" s="412">
        <f>N4535-N4534</f>
        <v>0.27588974749999728</v>
      </c>
      <c r="O4536" s="412"/>
      <c r="P4536" s="412">
        <f>P4535-P4534</f>
        <v>4.2077137749999736</v>
      </c>
      <c r="Q4536" s="412"/>
      <c r="R4536" s="412">
        <f>R4535-R4534</f>
        <v>-4.4795975000013755E-2</v>
      </c>
      <c r="S4536" s="412"/>
      <c r="T4536" s="412">
        <f>T4535-T4534</f>
        <v>2.9249999999994003E-3</v>
      </c>
      <c r="V4536" s="16"/>
    </row>
    <row r="4537" spans="4:22" ht="21">
      <c r="D4537" s="16"/>
      <c r="F4537" s="201"/>
      <c r="G4537" s="201"/>
      <c r="H4537" s="187"/>
      <c r="I4537" s="187"/>
      <c r="J4537" s="187"/>
      <c r="K4537" s="187"/>
      <c r="L4537" s="187"/>
      <c r="M4537" s="187"/>
      <c r="N4537" s="187"/>
      <c r="O4537" s="187"/>
      <c r="P4537" s="187"/>
      <c r="Q4537" s="187"/>
      <c r="R4537" s="187"/>
      <c r="S4537" s="187"/>
      <c r="T4537" s="187"/>
      <c r="V4537" s="16"/>
    </row>
    <row r="4538" spans="4:22">
      <c r="D4538" s="16"/>
      <c r="E4538" s="16"/>
      <c r="F4538" s="231"/>
      <c r="G4538" s="231"/>
      <c r="H4538" s="231"/>
      <c r="I4538" s="231"/>
      <c r="J4538" s="231"/>
      <c r="K4538" s="231"/>
      <c r="L4538" s="231"/>
      <c r="M4538" s="231"/>
      <c r="N4538" s="231"/>
      <c r="O4538" s="231"/>
      <c r="P4538" s="231"/>
      <c r="Q4538" s="231"/>
      <c r="R4538" s="231"/>
      <c r="S4538" s="231"/>
      <c r="T4538" s="232"/>
      <c r="U4538" s="16"/>
      <c r="V4538" s="16"/>
    </row>
    <row r="4539" spans="4:22">
      <c r="D4539" s="16"/>
      <c r="E4539" s="16"/>
      <c r="F4539" s="231"/>
      <c r="G4539" s="231"/>
      <c r="H4539" s="231"/>
      <c r="I4539" s="231"/>
      <c r="J4539" s="231"/>
      <c r="K4539" s="231"/>
      <c r="L4539" s="231"/>
      <c r="M4539" s="231"/>
      <c r="N4539" s="231"/>
      <c r="O4539" s="231"/>
      <c r="P4539" s="231"/>
      <c r="Q4539" s="231"/>
      <c r="R4539" s="231"/>
      <c r="S4539" s="231"/>
      <c r="T4539" s="232"/>
      <c r="U4539" s="16"/>
      <c r="V4539" s="16"/>
    </row>
    <row r="4540" spans="4:22">
      <c r="D4540" s="16"/>
      <c r="E4540" s="16"/>
      <c r="F4540" s="231"/>
      <c r="G4540" s="231"/>
      <c r="H4540" s="231"/>
      <c r="I4540" s="231"/>
      <c r="J4540" s="231"/>
      <c r="K4540" s="231"/>
      <c r="L4540" s="231"/>
      <c r="M4540" s="231"/>
      <c r="N4540" s="231"/>
      <c r="O4540" s="231"/>
      <c r="P4540" s="231"/>
      <c r="Q4540" s="231"/>
      <c r="R4540" s="231"/>
      <c r="S4540" s="231"/>
      <c r="T4540" s="232"/>
      <c r="U4540" s="16"/>
      <c r="V4540" s="16"/>
    </row>
    <row r="4541" spans="4:22">
      <c r="D4541" s="16"/>
      <c r="E4541" s="16"/>
      <c r="F4541" s="231"/>
      <c r="G4541" s="231"/>
      <c r="H4541" s="231"/>
      <c r="I4541" s="231"/>
      <c r="J4541" s="231"/>
      <c r="K4541" s="231"/>
      <c r="L4541" s="231"/>
      <c r="M4541" s="231"/>
      <c r="N4541" s="231"/>
      <c r="O4541" s="231"/>
      <c r="P4541" s="231"/>
      <c r="Q4541" s="231"/>
      <c r="R4541" s="231"/>
      <c r="S4541" s="231"/>
      <c r="T4541" s="232"/>
      <c r="U4541" s="16"/>
      <c r="V4541" s="16"/>
    </row>
    <row r="4542" spans="4:22">
      <c r="D4542" s="16"/>
      <c r="E4542" s="16"/>
      <c r="F4542" s="231"/>
      <c r="G4542" s="231"/>
      <c r="H4542" s="231"/>
      <c r="I4542" s="231"/>
      <c r="J4542" s="231"/>
      <c r="K4542" s="231"/>
      <c r="L4542" s="231"/>
      <c r="M4542" s="231"/>
      <c r="N4542" s="231"/>
      <c r="O4542" s="231"/>
      <c r="P4542" s="231"/>
      <c r="Q4542" s="231"/>
      <c r="R4542" s="231"/>
      <c r="S4542" s="231"/>
      <c r="T4542" s="232"/>
      <c r="U4542" s="16"/>
      <c r="V4542" s="16"/>
    </row>
    <row r="4543" spans="4:22">
      <c r="D4543" s="16"/>
      <c r="E4543" s="16"/>
      <c r="F4543" s="231"/>
      <c r="G4543" s="231"/>
      <c r="H4543" s="231"/>
      <c r="I4543" s="231"/>
      <c r="J4543" s="231"/>
      <c r="K4543" s="231"/>
      <c r="L4543" s="231"/>
      <c r="M4543" s="231"/>
      <c r="N4543" s="231"/>
      <c r="O4543" s="231"/>
      <c r="P4543" s="231"/>
      <c r="Q4543" s="231"/>
      <c r="R4543" s="231"/>
      <c r="S4543" s="231"/>
      <c r="T4543" s="232"/>
      <c r="U4543" s="16"/>
      <c r="V4543" s="16"/>
    </row>
    <row r="4544" spans="4:22">
      <c r="D4544" s="16"/>
      <c r="E4544" s="16"/>
      <c r="F4544" s="231"/>
      <c r="G4544" s="231"/>
      <c r="H4544" s="231"/>
      <c r="I4544" s="231"/>
      <c r="J4544" s="231"/>
      <c r="K4544" s="231"/>
      <c r="L4544" s="231"/>
      <c r="M4544" s="231"/>
      <c r="N4544" s="231"/>
      <c r="O4544" s="231"/>
      <c r="P4544" s="231"/>
      <c r="Q4544" s="231"/>
      <c r="R4544" s="231"/>
      <c r="S4544" s="231"/>
      <c r="T4544" s="232"/>
      <c r="U4544" s="16"/>
      <c r="V4544" s="16"/>
    </row>
    <row r="4545" spans="4:22">
      <c r="D4545" s="16"/>
      <c r="E4545" s="16"/>
      <c r="F4545" s="231"/>
      <c r="G4545" s="231"/>
      <c r="H4545" s="231"/>
      <c r="I4545" s="231"/>
      <c r="J4545" s="231"/>
      <c r="K4545" s="231"/>
      <c r="L4545" s="231"/>
      <c r="M4545" s="231"/>
      <c r="N4545" s="231"/>
      <c r="O4545" s="231"/>
      <c r="P4545" s="231"/>
      <c r="Q4545" s="231"/>
      <c r="R4545" s="231"/>
      <c r="S4545" s="231"/>
      <c r="T4545" s="232"/>
      <c r="U4545" s="16"/>
      <c r="V4545" s="16"/>
    </row>
    <row r="4546" spans="4:22">
      <c r="D4546" s="16"/>
      <c r="E4546" s="16"/>
      <c r="F4546" s="231"/>
      <c r="G4546" s="231"/>
      <c r="H4546" s="231"/>
      <c r="I4546" s="231"/>
      <c r="J4546" s="231"/>
      <c r="K4546" s="231"/>
      <c r="L4546" s="231"/>
      <c r="M4546" s="231"/>
      <c r="N4546" s="231"/>
      <c r="O4546" s="231"/>
      <c r="P4546" s="231"/>
      <c r="Q4546" s="231"/>
      <c r="R4546" s="231"/>
      <c r="S4546" s="231"/>
      <c r="T4546" s="232"/>
      <c r="U4546" s="16"/>
      <c r="V4546" s="16"/>
    </row>
    <row r="4547" spans="4:22">
      <c r="D4547" s="16"/>
      <c r="E4547" s="16"/>
      <c r="F4547" s="231"/>
      <c r="G4547" s="231"/>
      <c r="H4547" s="231"/>
      <c r="I4547" s="231"/>
      <c r="J4547" s="231"/>
      <c r="K4547" s="231"/>
      <c r="L4547" s="231"/>
      <c r="M4547" s="231"/>
      <c r="N4547" s="231"/>
      <c r="O4547" s="231"/>
      <c r="P4547" s="231"/>
      <c r="Q4547" s="231"/>
      <c r="R4547" s="231"/>
      <c r="S4547" s="231"/>
      <c r="T4547" s="232"/>
      <c r="U4547" s="16"/>
      <c r="V4547" s="16"/>
    </row>
    <row r="4548" spans="4:22">
      <c r="D4548" s="16"/>
      <c r="E4548" s="16"/>
      <c r="F4548" s="231"/>
      <c r="G4548" s="231"/>
      <c r="H4548" s="231"/>
      <c r="I4548" s="231"/>
      <c r="J4548" s="231"/>
      <c r="K4548" s="231"/>
      <c r="L4548" s="231"/>
      <c r="M4548" s="231"/>
      <c r="N4548" s="231"/>
      <c r="O4548" s="231"/>
      <c r="P4548" s="231"/>
      <c r="Q4548" s="231"/>
      <c r="R4548" s="231"/>
      <c r="S4548" s="231"/>
      <c r="T4548" s="232"/>
      <c r="U4548" s="16"/>
      <c r="V4548" s="16"/>
    </row>
    <row r="4549" spans="4:22">
      <c r="D4549" s="16"/>
      <c r="E4549" s="16"/>
      <c r="F4549" s="231"/>
      <c r="G4549" s="231"/>
      <c r="H4549" s="231"/>
      <c r="I4549" s="231"/>
      <c r="J4549" s="231"/>
      <c r="K4549" s="231"/>
      <c r="L4549" s="231"/>
      <c r="M4549" s="231"/>
      <c r="N4549" s="231"/>
      <c r="O4549" s="231"/>
      <c r="P4549" s="231"/>
      <c r="Q4549" s="231"/>
      <c r="R4549" s="231"/>
      <c r="S4549" s="231"/>
      <c r="T4549" s="232"/>
      <c r="U4549" s="16"/>
      <c r="V4549" s="16"/>
    </row>
    <row r="4550" spans="4:22">
      <c r="D4550" s="16"/>
      <c r="E4550" s="16"/>
      <c r="F4550" s="231"/>
      <c r="G4550" s="231"/>
      <c r="H4550" s="231"/>
      <c r="I4550" s="231"/>
      <c r="J4550" s="231"/>
      <c r="K4550" s="231"/>
      <c r="L4550" s="231"/>
      <c r="M4550" s="231"/>
      <c r="N4550" s="231"/>
      <c r="O4550" s="231"/>
      <c r="P4550" s="231"/>
      <c r="Q4550" s="231"/>
      <c r="R4550" s="231"/>
      <c r="S4550" s="231"/>
      <c r="T4550" s="232"/>
      <c r="U4550" s="16"/>
      <c r="V4550" s="16"/>
    </row>
    <row r="4551" spans="4:22">
      <c r="D4551" s="16"/>
      <c r="E4551" s="16"/>
      <c r="F4551" s="231"/>
      <c r="G4551" s="231"/>
      <c r="H4551" s="231"/>
      <c r="I4551" s="231"/>
      <c r="J4551" s="231"/>
      <c r="K4551" s="231"/>
      <c r="L4551" s="231"/>
      <c r="M4551" s="231"/>
      <c r="N4551" s="231"/>
      <c r="O4551" s="231"/>
      <c r="P4551" s="231"/>
      <c r="Q4551" s="231"/>
      <c r="R4551" s="231"/>
      <c r="S4551" s="231"/>
      <c r="T4551" s="232"/>
      <c r="U4551" s="16"/>
      <c r="V4551" s="16"/>
    </row>
    <row r="4552" spans="4:22">
      <c r="D4552" s="16"/>
      <c r="E4552" s="16"/>
      <c r="F4552" s="231"/>
      <c r="G4552" s="231"/>
      <c r="H4552" s="231"/>
      <c r="I4552" s="231"/>
      <c r="J4552" s="231"/>
      <c r="K4552" s="231"/>
      <c r="L4552" s="231"/>
      <c r="M4552" s="231"/>
      <c r="N4552" s="231"/>
      <c r="O4552" s="231"/>
      <c r="P4552" s="231"/>
      <c r="Q4552" s="231"/>
      <c r="R4552" s="231"/>
      <c r="S4552" s="231"/>
      <c r="T4552" s="232"/>
      <c r="U4552" s="16"/>
      <c r="V4552" s="16"/>
    </row>
    <row r="4553" spans="4:22">
      <c r="D4553" s="16"/>
      <c r="E4553" s="16"/>
      <c r="F4553" s="231"/>
      <c r="G4553" s="231"/>
      <c r="H4553" s="231"/>
      <c r="I4553" s="231"/>
      <c r="J4553" s="231"/>
      <c r="K4553" s="231"/>
      <c r="L4553" s="231"/>
      <c r="M4553" s="231"/>
      <c r="N4553" s="231"/>
      <c r="O4553" s="231"/>
      <c r="P4553" s="231"/>
      <c r="Q4553" s="231"/>
      <c r="R4553" s="231"/>
      <c r="S4553" s="231"/>
      <c r="T4553" s="232"/>
      <c r="U4553" s="16"/>
      <c r="V4553" s="16"/>
    </row>
    <row r="4554" spans="4:22">
      <c r="D4554" s="16"/>
      <c r="E4554" s="16"/>
      <c r="F4554" s="231"/>
      <c r="G4554" s="231"/>
      <c r="H4554" s="231"/>
      <c r="I4554" s="231"/>
      <c r="J4554" s="231"/>
      <c r="K4554" s="231"/>
      <c r="L4554" s="231"/>
      <c r="M4554" s="231"/>
      <c r="N4554" s="231"/>
      <c r="O4554" s="231"/>
      <c r="P4554" s="231"/>
      <c r="Q4554" s="231"/>
      <c r="R4554" s="231"/>
      <c r="S4554" s="231"/>
      <c r="T4554" s="232"/>
      <c r="U4554" s="16"/>
      <c r="V4554" s="16"/>
    </row>
    <row r="4555" spans="4:22">
      <c r="D4555" s="16"/>
      <c r="E4555" s="16"/>
      <c r="F4555" s="231"/>
      <c r="G4555" s="231"/>
      <c r="H4555" s="231"/>
      <c r="I4555" s="231"/>
      <c r="J4555" s="231"/>
      <c r="K4555" s="231"/>
      <c r="L4555" s="231"/>
      <c r="M4555" s="231"/>
      <c r="N4555" s="231"/>
      <c r="O4555" s="231"/>
      <c r="P4555" s="231"/>
      <c r="Q4555" s="231"/>
      <c r="R4555" s="231"/>
      <c r="S4555" s="231"/>
      <c r="T4555" s="232"/>
      <c r="U4555" s="16"/>
      <c r="V4555" s="16"/>
    </row>
    <row r="4556" spans="4:22">
      <c r="D4556" s="16"/>
      <c r="E4556" s="16"/>
      <c r="F4556" s="231"/>
      <c r="G4556" s="231"/>
      <c r="H4556" s="231"/>
      <c r="I4556" s="231"/>
      <c r="J4556" s="231"/>
      <c r="K4556" s="231"/>
      <c r="L4556" s="231"/>
      <c r="M4556" s="231"/>
      <c r="N4556" s="231"/>
      <c r="O4556" s="231"/>
      <c r="P4556" s="231"/>
      <c r="Q4556" s="231"/>
      <c r="R4556" s="231"/>
      <c r="S4556" s="231"/>
      <c r="T4556" s="232"/>
      <c r="U4556" s="16"/>
      <c r="V4556" s="16"/>
    </row>
    <row r="4557" spans="4:22">
      <c r="D4557" s="16"/>
      <c r="E4557" s="16"/>
      <c r="F4557" s="231"/>
      <c r="G4557" s="231"/>
      <c r="H4557" s="231"/>
      <c r="I4557" s="231"/>
      <c r="J4557" s="231"/>
      <c r="K4557" s="231"/>
      <c r="L4557" s="231"/>
      <c r="M4557" s="231"/>
      <c r="N4557" s="231"/>
      <c r="O4557" s="231"/>
      <c r="P4557" s="231"/>
      <c r="Q4557" s="231"/>
      <c r="R4557" s="231"/>
      <c r="S4557" s="231"/>
      <c r="T4557" s="232"/>
      <c r="U4557" s="16"/>
      <c r="V4557" s="16"/>
    </row>
    <row r="4558" spans="4:22">
      <c r="D4558" s="16"/>
      <c r="E4558" s="16"/>
      <c r="F4558" s="231"/>
      <c r="G4558" s="231"/>
      <c r="H4558" s="231"/>
      <c r="I4558" s="231"/>
      <c r="J4558" s="231"/>
      <c r="K4558" s="231"/>
      <c r="L4558" s="231"/>
      <c r="M4558" s="231"/>
      <c r="N4558" s="231"/>
      <c r="O4558" s="231"/>
      <c r="P4558" s="231"/>
      <c r="Q4558" s="231"/>
      <c r="R4558" s="231"/>
      <c r="S4558" s="231"/>
      <c r="T4558" s="232"/>
      <c r="U4558" s="16"/>
      <c r="V4558" s="16"/>
    </row>
    <row r="4559" spans="4:22">
      <c r="D4559" s="16"/>
      <c r="E4559" s="16"/>
      <c r="F4559" s="231"/>
      <c r="G4559" s="231"/>
      <c r="H4559" s="231"/>
      <c r="I4559" s="231"/>
      <c r="J4559" s="231"/>
      <c r="K4559" s="231"/>
      <c r="L4559" s="231"/>
      <c r="M4559" s="231"/>
      <c r="N4559" s="231"/>
      <c r="O4559" s="231"/>
      <c r="P4559" s="231"/>
      <c r="Q4559" s="231"/>
      <c r="R4559" s="231"/>
      <c r="S4559" s="231"/>
      <c r="T4559" s="232"/>
      <c r="U4559" s="16"/>
      <c r="V4559" s="16"/>
    </row>
    <row r="4560" spans="4:22">
      <c r="D4560" s="16"/>
      <c r="E4560" s="16"/>
      <c r="F4560" s="231"/>
      <c r="G4560" s="231"/>
      <c r="H4560" s="231"/>
      <c r="I4560" s="231"/>
      <c r="J4560" s="231"/>
      <c r="K4560" s="231"/>
      <c r="L4560" s="231"/>
      <c r="M4560" s="231"/>
      <c r="N4560" s="231"/>
      <c r="O4560" s="231"/>
      <c r="P4560" s="231"/>
      <c r="Q4560" s="231"/>
      <c r="R4560" s="231"/>
      <c r="S4560" s="231"/>
      <c r="T4560" s="232"/>
      <c r="U4560" s="16"/>
      <c r="V4560" s="16"/>
    </row>
    <row r="4561" spans="4:22">
      <c r="D4561" s="16"/>
      <c r="E4561" s="16"/>
      <c r="F4561" s="231"/>
      <c r="G4561" s="231"/>
      <c r="H4561" s="231"/>
      <c r="I4561" s="231"/>
      <c r="J4561" s="231"/>
      <c r="K4561" s="231"/>
      <c r="L4561" s="231"/>
      <c r="M4561" s="231"/>
      <c r="N4561" s="231"/>
      <c r="O4561" s="231"/>
      <c r="P4561" s="231"/>
      <c r="Q4561" s="231"/>
      <c r="R4561" s="231"/>
      <c r="S4561" s="231"/>
      <c r="T4561" s="232"/>
      <c r="U4561" s="16"/>
      <c r="V4561" s="16"/>
    </row>
    <row r="4562" spans="4:22">
      <c r="D4562" s="16"/>
      <c r="E4562" s="16"/>
      <c r="F4562" s="231"/>
      <c r="G4562" s="231"/>
      <c r="H4562" s="231"/>
      <c r="I4562" s="231"/>
      <c r="J4562" s="231"/>
      <c r="K4562" s="231"/>
      <c r="L4562" s="231"/>
      <c r="M4562" s="231"/>
      <c r="N4562" s="231"/>
      <c r="O4562" s="231"/>
      <c r="P4562" s="231"/>
      <c r="Q4562" s="231"/>
      <c r="R4562" s="231"/>
      <c r="S4562" s="231"/>
      <c r="T4562" s="232"/>
      <c r="U4562" s="16"/>
      <c r="V4562" s="16"/>
    </row>
    <row r="4563" spans="4:22">
      <c r="D4563" s="16"/>
      <c r="E4563" s="16"/>
      <c r="F4563" s="231"/>
      <c r="G4563" s="231"/>
      <c r="H4563" s="231"/>
      <c r="I4563" s="231"/>
      <c r="J4563" s="231"/>
      <c r="K4563" s="231"/>
      <c r="L4563" s="231"/>
      <c r="M4563" s="231"/>
      <c r="N4563" s="231"/>
      <c r="O4563" s="231"/>
      <c r="P4563" s="231"/>
      <c r="Q4563" s="231"/>
      <c r="R4563" s="231"/>
      <c r="S4563" s="231"/>
      <c r="T4563" s="232"/>
      <c r="U4563" s="16"/>
      <c r="V4563" s="16"/>
    </row>
    <row r="4564" spans="4:22">
      <c r="D4564" s="16"/>
      <c r="E4564" s="16"/>
      <c r="F4564" s="231"/>
      <c r="G4564" s="231"/>
      <c r="H4564" s="231"/>
      <c r="I4564" s="231"/>
      <c r="J4564" s="231"/>
      <c r="K4564" s="231"/>
      <c r="L4564" s="231"/>
      <c r="M4564" s="231"/>
      <c r="N4564" s="231"/>
      <c r="O4564" s="231"/>
      <c r="P4564" s="231"/>
      <c r="Q4564" s="231"/>
      <c r="R4564" s="231"/>
      <c r="S4564" s="231"/>
      <c r="T4564" s="232"/>
      <c r="U4564" s="16"/>
      <c r="V4564" s="16"/>
    </row>
    <row r="4565" spans="4:22">
      <c r="D4565" s="16"/>
      <c r="E4565" s="16"/>
      <c r="F4565" s="231"/>
      <c r="G4565" s="231"/>
      <c r="H4565" s="231"/>
      <c r="I4565" s="231"/>
      <c r="J4565" s="231"/>
      <c r="K4565" s="231"/>
      <c r="L4565" s="231"/>
      <c r="M4565" s="231"/>
      <c r="N4565" s="231"/>
      <c r="O4565" s="231"/>
      <c r="P4565" s="231"/>
      <c r="Q4565" s="231"/>
      <c r="R4565" s="231"/>
      <c r="S4565" s="231"/>
      <c r="T4565" s="232"/>
      <c r="U4565" s="16"/>
      <c r="V4565" s="16"/>
    </row>
    <row r="4566" spans="4:22">
      <c r="D4566" s="16"/>
      <c r="E4566" s="16"/>
      <c r="F4566" s="231"/>
      <c r="G4566" s="231"/>
      <c r="H4566" s="231"/>
      <c r="I4566" s="231"/>
      <c r="J4566" s="231"/>
      <c r="K4566" s="231"/>
      <c r="L4566" s="231"/>
      <c r="M4566" s="231"/>
      <c r="N4566" s="231"/>
      <c r="O4566" s="231"/>
      <c r="P4566" s="231"/>
      <c r="Q4566" s="231"/>
      <c r="R4566" s="231"/>
      <c r="S4566" s="231"/>
      <c r="T4566" s="232"/>
      <c r="U4566" s="16"/>
      <c r="V4566" s="16"/>
    </row>
    <row r="4567" spans="4:22">
      <c r="D4567" s="16"/>
      <c r="E4567" s="16"/>
      <c r="F4567" s="231"/>
      <c r="G4567" s="231"/>
      <c r="H4567" s="231"/>
      <c r="I4567" s="231"/>
      <c r="J4567" s="231"/>
      <c r="K4567" s="231"/>
      <c r="L4567" s="231"/>
      <c r="M4567" s="231"/>
      <c r="N4567" s="231"/>
      <c r="O4567" s="231"/>
      <c r="P4567" s="231"/>
      <c r="Q4567" s="231"/>
      <c r="R4567" s="231"/>
      <c r="S4567" s="231"/>
      <c r="T4567" s="232"/>
      <c r="U4567" s="16"/>
      <c r="V4567" s="16"/>
    </row>
    <row r="4568" spans="4:22">
      <c r="D4568" s="16"/>
      <c r="E4568" s="16"/>
      <c r="F4568" s="231"/>
      <c r="G4568" s="231"/>
      <c r="H4568" s="231"/>
      <c r="I4568" s="231"/>
      <c r="J4568" s="231"/>
      <c r="K4568" s="231"/>
      <c r="L4568" s="231"/>
      <c r="M4568" s="231"/>
      <c r="N4568" s="231"/>
      <c r="O4568" s="231"/>
      <c r="P4568" s="231"/>
      <c r="Q4568" s="231"/>
      <c r="R4568" s="231"/>
      <c r="S4568" s="231"/>
      <c r="T4568" s="232"/>
      <c r="U4568" s="16"/>
      <c r="V4568" s="16"/>
    </row>
    <row r="4569" spans="4:22">
      <c r="D4569" s="16"/>
      <c r="E4569" s="16"/>
      <c r="F4569" s="231"/>
      <c r="G4569" s="231"/>
      <c r="H4569" s="231"/>
      <c r="I4569" s="231"/>
      <c r="J4569" s="231"/>
      <c r="K4569" s="231"/>
      <c r="L4569" s="231"/>
      <c r="M4569" s="231"/>
      <c r="N4569" s="231"/>
      <c r="O4569" s="231"/>
      <c r="P4569" s="231"/>
      <c r="Q4569" s="231"/>
      <c r="R4569" s="231"/>
      <c r="S4569" s="231"/>
      <c r="T4569" s="232"/>
      <c r="U4569" s="16"/>
      <c r="V4569" s="16"/>
    </row>
    <row r="4570" spans="4:22">
      <c r="D4570" s="16"/>
      <c r="E4570" s="16"/>
      <c r="F4570" s="231"/>
      <c r="G4570" s="231"/>
      <c r="H4570" s="231"/>
      <c r="I4570" s="231"/>
      <c r="J4570" s="231"/>
      <c r="K4570" s="231"/>
      <c r="L4570" s="231"/>
      <c r="M4570" s="231"/>
      <c r="N4570" s="231"/>
      <c r="O4570" s="231"/>
      <c r="P4570" s="231"/>
      <c r="Q4570" s="231"/>
      <c r="R4570" s="231"/>
      <c r="S4570" s="231"/>
      <c r="T4570" s="232"/>
      <c r="U4570" s="16"/>
      <c r="V4570" s="16"/>
    </row>
    <row r="4571" spans="4:22">
      <c r="D4571" s="16"/>
      <c r="E4571" s="16"/>
      <c r="F4571" s="231"/>
      <c r="G4571" s="231"/>
      <c r="H4571" s="231"/>
      <c r="I4571" s="231"/>
      <c r="J4571" s="231"/>
      <c r="K4571" s="231"/>
      <c r="L4571" s="231"/>
      <c r="M4571" s="231"/>
      <c r="N4571" s="231"/>
      <c r="O4571" s="231"/>
      <c r="P4571" s="231"/>
      <c r="Q4571" s="231"/>
      <c r="R4571" s="231"/>
      <c r="S4571" s="231"/>
      <c r="T4571" s="232"/>
      <c r="U4571" s="16"/>
      <c r="V4571" s="16"/>
    </row>
    <row r="4572" spans="4:22">
      <c r="D4572" s="16"/>
      <c r="E4572" s="16"/>
      <c r="F4572" s="231"/>
      <c r="G4572" s="231"/>
      <c r="H4572" s="231"/>
      <c r="I4572" s="231"/>
      <c r="J4572" s="231"/>
      <c r="K4572" s="231"/>
      <c r="L4572" s="231"/>
      <c r="M4572" s="231"/>
      <c r="N4572" s="231"/>
      <c r="O4572" s="231"/>
      <c r="P4572" s="231"/>
      <c r="Q4572" s="231"/>
      <c r="R4572" s="231"/>
      <c r="S4572" s="231"/>
      <c r="T4572" s="232"/>
      <c r="U4572" s="16"/>
      <c r="V4572" s="16"/>
    </row>
    <row r="4573" spans="4:22">
      <c r="D4573" s="16"/>
      <c r="E4573" s="16"/>
      <c r="F4573" s="231"/>
      <c r="G4573" s="231"/>
      <c r="H4573" s="231"/>
      <c r="I4573" s="231"/>
      <c r="J4573" s="231"/>
      <c r="K4573" s="231"/>
      <c r="L4573" s="231"/>
      <c r="M4573" s="231"/>
      <c r="N4573" s="231"/>
      <c r="O4573" s="231"/>
      <c r="P4573" s="231"/>
      <c r="Q4573" s="231"/>
      <c r="R4573" s="231"/>
      <c r="S4573" s="231"/>
      <c r="T4573" s="232"/>
      <c r="U4573" s="16"/>
      <c r="V4573" s="16"/>
    </row>
    <row r="4574" spans="4:22">
      <c r="D4574" s="16"/>
      <c r="E4574" s="16"/>
      <c r="F4574" s="231"/>
      <c r="G4574" s="231"/>
      <c r="H4574" s="231"/>
      <c r="I4574" s="231"/>
      <c r="J4574" s="231"/>
      <c r="K4574" s="231"/>
      <c r="L4574" s="231"/>
      <c r="M4574" s="231"/>
      <c r="N4574" s="231"/>
      <c r="O4574" s="231"/>
      <c r="P4574" s="231"/>
      <c r="Q4574" s="231"/>
      <c r="R4574" s="231"/>
      <c r="S4574" s="231"/>
      <c r="T4574" s="232"/>
      <c r="U4574" s="16"/>
      <c r="V4574" s="16"/>
    </row>
    <row r="4575" spans="4:22">
      <c r="D4575" s="16"/>
      <c r="E4575" s="16"/>
      <c r="F4575" s="231"/>
      <c r="G4575" s="231"/>
      <c r="H4575" s="231"/>
      <c r="I4575" s="231"/>
      <c r="J4575" s="231"/>
      <c r="K4575" s="231"/>
      <c r="L4575" s="231"/>
      <c r="M4575" s="231"/>
      <c r="N4575" s="231"/>
      <c r="O4575" s="231"/>
      <c r="P4575" s="231"/>
      <c r="Q4575" s="231"/>
      <c r="R4575" s="231"/>
      <c r="S4575" s="231"/>
      <c r="T4575" s="232"/>
      <c r="U4575" s="16"/>
      <c r="V4575" s="16"/>
    </row>
    <row r="4576" spans="4:22">
      <c r="D4576" s="335"/>
      <c r="E4576" s="335"/>
      <c r="F4576" s="335"/>
      <c r="G4576" s="512" t="s">
        <v>48</v>
      </c>
      <c r="H4576" s="512"/>
      <c r="I4576" s="512"/>
      <c r="J4576" s="512"/>
      <c r="K4576" s="512"/>
      <c r="L4576" s="512"/>
      <c r="M4576" s="512"/>
      <c r="N4576" s="512"/>
      <c r="O4576" s="512"/>
      <c r="P4576" s="512"/>
      <c r="Q4576" s="512"/>
      <c r="R4576" s="512"/>
      <c r="S4576" s="335"/>
      <c r="T4576" s="335"/>
      <c r="U4576" s="335"/>
      <c r="V4576" s="335"/>
    </row>
    <row r="4577" spans="4:22">
      <c r="D4577" s="335"/>
      <c r="E4577" s="335"/>
      <c r="F4577" s="335"/>
      <c r="G4577" s="512"/>
      <c r="H4577" s="512"/>
      <c r="I4577" s="512"/>
      <c r="J4577" s="512"/>
      <c r="K4577" s="512"/>
      <c r="L4577" s="512"/>
      <c r="M4577" s="512"/>
      <c r="N4577" s="512"/>
      <c r="O4577" s="512"/>
      <c r="P4577" s="512"/>
      <c r="Q4577" s="512"/>
      <c r="R4577" s="512"/>
      <c r="S4577" s="335"/>
      <c r="T4577" s="335"/>
      <c r="U4577" s="335"/>
      <c r="V4577" s="335"/>
    </row>
    <row r="4578" spans="4:22" ht="23.4">
      <c r="D4578" s="338"/>
      <c r="E4578" s="338"/>
      <c r="F4578" s="338"/>
      <c r="G4578" s="343" t="s">
        <v>46</v>
      </c>
      <c r="H4578" s="375" t="s">
        <v>3</v>
      </c>
      <c r="I4578" s="376"/>
      <c r="J4578" s="377" t="s">
        <v>11</v>
      </c>
      <c r="K4578" s="376"/>
      <c r="L4578" s="378" t="s">
        <v>12</v>
      </c>
      <c r="M4578" s="376"/>
      <c r="N4578" s="379" t="s">
        <v>13</v>
      </c>
      <c r="O4578" s="376"/>
      <c r="P4578" s="374" t="s">
        <v>14</v>
      </c>
      <c r="Q4578" s="376"/>
      <c r="R4578" s="380" t="s">
        <v>15</v>
      </c>
      <c r="S4578" s="367"/>
      <c r="T4578" s="16"/>
      <c r="U4578" s="336"/>
      <c r="V4578" s="16"/>
    </row>
    <row r="4579" spans="4:22" ht="21">
      <c r="D4579" s="338"/>
      <c r="E4579" s="338"/>
      <c r="F4579" s="338"/>
      <c r="G4579" s="344">
        <v>0.9</v>
      </c>
      <c r="H4579" s="347">
        <f>$H$4521*G4579</f>
        <v>48.660197064749994</v>
      </c>
      <c r="I4579" s="368"/>
      <c r="J4579" s="348">
        <f>$J$4521*G4579</f>
        <v>12.958958436750001</v>
      </c>
      <c r="K4579" s="368"/>
      <c r="L4579" s="352">
        <f>$L$4521*G4579</f>
        <v>12.536399877749998</v>
      </c>
      <c r="M4579" s="368"/>
      <c r="N4579" s="349">
        <f>$N$4521*G4579</f>
        <v>9.7044639952500003</v>
      </c>
      <c r="O4579" s="368"/>
      <c r="P4579" s="350">
        <f>$P$4521*G4579</f>
        <v>160.34907008250002</v>
      </c>
      <c r="Q4579" s="368"/>
      <c r="R4579" s="351">
        <f>$R$4521*G4579</f>
        <v>73.625373337500008</v>
      </c>
      <c r="S4579" s="341"/>
      <c r="T4579" s="414">
        <f>H4579*24.63</f>
        <v>1198.5006537047923</v>
      </c>
      <c r="U4579" s="337"/>
      <c r="V4579" s="16"/>
    </row>
    <row r="4580" spans="4:22" ht="21">
      <c r="D4580" s="338"/>
      <c r="E4580" s="338"/>
      <c r="F4580" s="338"/>
      <c r="G4580" s="344">
        <v>0.91</v>
      </c>
      <c r="H4580" s="347">
        <f t="shared" ref="H4580:H4599" si="384">$H$4521*G4580</f>
        <v>49.200865921024992</v>
      </c>
      <c r="I4580" s="368"/>
      <c r="J4580" s="348">
        <f t="shared" ref="J4580:J4599" si="385">$J$4521*G4580</f>
        <v>13.102946863825</v>
      </c>
      <c r="K4580" s="368"/>
      <c r="L4580" s="352">
        <f t="shared" ref="L4580:L4599" si="386">$L$4521*G4580</f>
        <v>12.675693209724999</v>
      </c>
      <c r="M4580" s="368"/>
      <c r="N4580" s="349">
        <f t="shared" ref="N4580:N4599" si="387">$N$4521*G4580</f>
        <v>9.8122913729750003</v>
      </c>
      <c r="O4580" s="368"/>
      <c r="P4580" s="350">
        <f t="shared" ref="P4580:P4599" si="388">$P$4521*G4580</f>
        <v>162.13072641675001</v>
      </c>
      <c r="Q4580" s="368"/>
      <c r="R4580" s="351">
        <f t="shared" ref="R4580:R4599" si="389">$R$4521*G4580</f>
        <v>74.443433041250003</v>
      </c>
      <c r="S4580" s="341"/>
      <c r="T4580" s="16"/>
      <c r="U4580" s="337"/>
      <c r="V4580" s="16"/>
    </row>
    <row r="4581" spans="4:22" ht="21">
      <c r="D4581" s="338"/>
      <c r="E4581" s="338"/>
      <c r="F4581" s="338"/>
      <c r="G4581" s="344">
        <v>0.92</v>
      </c>
      <c r="H4581" s="347">
        <f t="shared" si="384"/>
        <v>49.741534777299997</v>
      </c>
      <c r="I4581" s="368"/>
      <c r="J4581" s="348">
        <f t="shared" si="385"/>
        <v>13.2469352909</v>
      </c>
      <c r="K4581" s="368"/>
      <c r="L4581" s="352">
        <f t="shared" si="386"/>
        <v>12.8149865417</v>
      </c>
      <c r="M4581" s="368"/>
      <c r="N4581" s="349">
        <f t="shared" si="387"/>
        <v>9.9201187507000004</v>
      </c>
      <c r="O4581" s="368"/>
      <c r="P4581" s="350">
        <f t="shared" si="388"/>
        <v>163.91238275100002</v>
      </c>
      <c r="Q4581" s="368"/>
      <c r="R4581" s="351">
        <f t="shared" si="389"/>
        <v>75.261492744999998</v>
      </c>
      <c r="S4581" s="341"/>
      <c r="T4581" s="16"/>
      <c r="U4581" s="337"/>
      <c r="V4581" s="16"/>
    </row>
    <row r="4582" spans="4:22" ht="21">
      <c r="D4582" s="338"/>
      <c r="E4582" s="338"/>
      <c r="F4582" s="338"/>
      <c r="G4582" s="344">
        <v>0.93</v>
      </c>
      <c r="H4582" s="347">
        <f t="shared" si="384"/>
        <v>50.282203633574994</v>
      </c>
      <c r="I4582" s="368"/>
      <c r="J4582" s="348">
        <f t="shared" si="385"/>
        <v>13.390923717975001</v>
      </c>
      <c r="K4582" s="368"/>
      <c r="L4582" s="352">
        <f t="shared" si="386"/>
        <v>12.954279873674999</v>
      </c>
      <c r="M4582" s="368"/>
      <c r="N4582" s="349">
        <f t="shared" si="387"/>
        <v>10.027946128425002</v>
      </c>
      <c r="O4582" s="368"/>
      <c r="P4582" s="350">
        <f t="shared" si="388"/>
        <v>165.69403908525001</v>
      </c>
      <c r="Q4582" s="368"/>
      <c r="R4582" s="351">
        <f t="shared" si="389"/>
        <v>76.079552448750007</v>
      </c>
      <c r="S4582" s="341"/>
      <c r="T4582" s="16"/>
      <c r="U4582" s="337"/>
      <c r="V4582" s="16"/>
    </row>
    <row r="4583" spans="4:22" ht="21">
      <c r="D4583" s="338"/>
      <c r="E4583" s="338"/>
      <c r="F4583" s="338"/>
      <c r="G4583" s="344">
        <v>0.94</v>
      </c>
      <c r="H4583" s="347">
        <f t="shared" si="384"/>
        <v>50.822872489849992</v>
      </c>
      <c r="I4583" s="368"/>
      <c r="J4583" s="348">
        <f t="shared" si="385"/>
        <v>13.534912145049999</v>
      </c>
      <c r="K4583" s="368"/>
      <c r="L4583" s="352">
        <f t="shared" si="386"/>
        <v>13.093573205649998</v>
      </c>
      <c r="M4583" s="368"/>
      <c r="N4583" s="349">
        <f t="shared" si="387"/>
        <v>10.135773506150001</v>
      </c>
      <c r="O4583" s="368"/>
      <c r="P4583" s="350">
        <f t="shared" si="388"/>
        <v>167.4756954195</v>
      </c>
      <c r="Q4583" s="368"/>
      <c r="R4583" s="351">
        <f t="shared" si="389"/>
        <v>76.897612152500002</v>
      </c>
      <c r="S4583" s="341"/>
      <c r="T4583" s="16"/>
      <c r="U4583" s="337"/>
      <c r="V4583" s="16"/>
    </row>
    <row r="4584" spans="4:22" ht="21">
      <c r="D4584" s="338"/>
      <c r="E4584" s="338"/>
      <c r="F4584" s="338"/>
      <c r="G4584" s="344">
        <v>0.95</v>
      </c>
      <c r="H4584" s="347">
        <f t="shared" si="384"/>
        <v>51.36354134612499</v>
      </c>
      <c r="I4584" s="368"/>
      <c r="J4584" s="348">
        <f t="shared" si="385"/>
        <v>13.678900572124999</v>
      </c>
      <c r="K4584" s="368"/>
      <c r="L4584" s="352">
        <f t="shared" si="386"/>
        <v>13.232866537624998</v>
      </c>
      <c r="M4584" s="368"/>
      <c r="N4584" s="349">
        <f t="shared" si="387"/>
        <v>10.243600883875001</v>
      </c>
      <c r="O4584" s="368"/>
      <c r="P4584" s="350">
        <f t="shared" si="388"/>
        <v>169.25735175375002</v>
      </c>
      <c r="Q4584" s="368"/>
      <c r="R4584" s="351">
        <f t="shared" si="389"/>
        <v>77.715671856249998</v>
      </c>
      <c r="S4584" s="341"/>
      <c r="T4584" s="16"/>
      <c r="U4584" s="337"/>
      <c r="V4584" s="16"/>
    </row>
    <row r="4585" spans="4:22" ht="21">
      <c r="D4585" s="338"/>
      <c r="E4585" s="338"/>
      <c r="F4585" s="338"/>
      <c r="G4585" s="344">
        <v>0.96</v>
      </c>
      <c r="H4585" s="347">
        <f t="shared" si="384"/>
        <v>51.904210202399987</v>
      </c>
      <c r="I4585" s="368"/>
      <c r="J4585" s="348">
        <f t="shared" si="385"/>
        <v>13.8228889992</v>
      </c>
      <c r="K4585" s="368"/>
      <c r="L4585" s="352">
        <f t="shared" si="386"/>
        <v>13.372159869599997</v>
      </c>
      <c r="M4585" s="368"/>
      <c r="N4585" s="349">
        <f t="shared" si="387"/>
        <v>10.351428261600001</v>
      </c>
      <c r="O4585" s="368"/>
      <c r="P4585" s="350">
        <f t="shared" si="388"/>
        <v>171.039008088</v>
      </c>
      <c r="Q4585" s="368"/>
      <c r="R4585" s="351">
        <f t="shared" si="389"/>
        <v>78.533731559999993</v>
      </c>
      <c r="S4585" s="341"/>
      <c r="T4585" s="16"/>
      <c r="U4585" s="337"/>
      <c r="V4585" s="16"/>
    </row>
    <row r="4586" spans="4:22" ht="21">
      <c r="D4586" s="338"/>
      <c r="E4586" s="338"/>
      <c r="F4586" s="338"/>
      <c r="G4586" s="344">
        <v>0.97</v>
      </c>
      <c r="H4586" s="347">
        <f t="shared" si="384"/>
        <v>52.444879058674992</v>
      </c>
      <c r="I4586" s="368"/>
      <c r="J4586" s="348">
        <f t="shared" si="385"/>
        <v>13.966877426275</v>
      </c>
      <c r="K4586" s="368"/>
      <c r="L4586" s="352">
        <f t="shared" si="386"/>
        <v>13.511453201574998</v>
      </c>
      <c r="M4586" s="368"/>
      <c r="N4586" s="349">
        <f t="shared" si="387"/>
        <v>10.459255639325001</v>
      </c>
      <c r="O4586" s="368"/>
      <c r="P4586" s="350">
        <f t="shared" si="388"/>
        <v>172.82066442225002</v>
      </c>
      <c r="Q4586" s="368"/>
      <c r="R4586" s="351">
        <f t="shared" si="389"/>
        <v>79.351791263750002</v>
      </c>
      <c r="S4586" s="341"/>
      <c r="T4586" s="16"/>
      <c r="U4586" s="337"/>
      <c r="V4586" s="16"/>
    </row>
    <row r="4587" spans="4:22" ht="21">
      <c r="D4587" s="338"/>
      <c r="E4587" s="338"/>
      <c r="F4587" s="338"/>
      <c r="G4587" s="344">
        <v>0.98</v>
      </c>
      <c r="H4587" s="347">
        <f t="shared" si="384"/>
        <v>52.98554791494999</v>
      </c>
      <c r="I4587" s="368"/>
      <c r="J4587" s="348">
        <f t="shared" si="385"/>
        <v>14.110865853349999</v>
      </c>
      <c r="K4587" s="368"/>
      <c r="L4587" s="352">
        <f t="shared" si="386"/>
        <v>13.650746533549999</v>
      </c>
      <c r="M4587" s="368"/>
      <c r="N4587" s="349">
        <f t="shared" si="387"/>
        <v>10.567083017050001</v>
      </c>
      <c r="O4587" s="368"/>
      <c r="P4587" s="350">
        <f t="shared" si="388"/>
        <v>174.60232075650001</v>
      </c>
      <c r="Q4587" s="368"/>
      <c r="R4587" s="351">
        <f t="shared" si="389"/>
        <v>80.169850967499997</v>
      </c>
      <c r="S4587" s="341"/>
      <c r="T4587" s="16"/>
      <c r="U4587" s="337"/>
      <c r="V4587" s="16"/>
    </row>
    <row r="4588" spans="4:22" ht="21">
      <c r="D4588" s="338"/>
      <c r="E4588" s="338"/>
      <c r="F4588" s="338"/>
      <c r="G4588" s="344">
        <v>0.99</v>
      </c>
      <c r="H4588" s="347">
        <f t="shared" si="384"/>
        <v>53.526216771224995</v>
      </c>
      <c r="I4588" s="368"/>
      <c r="J4588" s="348">
        <f t="shared" si="385"/>
        <v>14.254854280425</v>
      </c>
      <c r="K4588" s="368"/>
      <c r="L4588" s="352">
        <f t="shared" si="386"/>
        <v>13.790039865524998</v>
      </c>
      <c r="M4588" s="368"/>
      <c r="N4588" s="349">
        <f t="shared" si="387"/>
        <v>10.674910394775001</v>
      </c>
      <c r="O4588" s="368"/>
      <c r="P4588" s="350">
        <f t="shared" si="388"/>
        <v>176.38397709075002</v>
      </c>
      <c r="Q4588" s="368"/>
      <c r="R4588" s="351">
        <f t="shared" si="389"/>
        <v>80.987910671250006</v>
      </c>
      <c r="S4588" s="341"/>
      <c r="T4588" s="16"/>
      <c r="U4588" s="337"/>
      <c r="V4588" s="16"/>
    </row>
    <row r="4589" spans="4:22" ht="28.8">
      <c r="D4589" s="338"/>
      <c r="E4589" s="338"/>
      <c r="F4589" s="338"/>
      <c r="G4589" s="381">
        <v>1</v>
      </c>
      <c r="H4589" s="383">
        <f t="shared" si="384"/>
        <v>54.066885627499992</v>
      </c>
      <c r="I4589" s="382"/>
      <c r="J4589" s="383">
        <f t="shared" si="385"/>
        <v>14.3988427075</v>
      </c>
      <c r="K4589" s="382"/>
      <c r="L4589" s="383">
        <f t="shared" si="386"/>
        <v>13.929333197499998</v>
      </c>
      <c r="M4589" s="382"/>
      <c r="N4589" s="383">
        <f t="shared" si="387"/>
        <v>10.782737772500001</v>
      </c>
      <c r="O4589" s="382"/>
      <c r="P4589" s="383">
        <f t="shared" si="388"/>
        <v>178.16563342500001</v>
      </c>
      <c r="Q4589" s="382"/>
      <c r="R4589" s="383">
        <f t="shared" si="389"/>
        <v>81.805970375000001</v>
      </c>
      <c r="S4589" s="445"/>
      <c r="T4589" s="16"/>
      <c r="U4589" s="337"/>
      <c r="V4589" s="16"/>
    </row>
    <row r="4590" spans="4:22" ht="21">
      <c r="D4590" s="338"/>
      <c r="E4590" s="338"/>
      <c r="F4590" s="338"/>
      <c r="G4590" s="344">
        <v>1.01</v>
      </c>
      <c r="H4590" s="347">
        <f t="shared" si="384"/>
        <v>54.60755448377499</v>
      </c>
      <c r="I4590" s="368"/>
      <c r="J4590" s="348">
        <f t="shared" si="385"/>
        <v>14.542831134575</v>
      </c>
      <c r="K4590" s="368"/>
      <c r="L4590" s="352">
        <f t="shared" si="386"/>
        <v>14.068626529474999</v>
      </c>
      <c r="M4590" s="368"/>
      <c r="N4590" s="349">
        <f t="shared" si="387"/>
        <v>10.890565150225001</v>
      </c>
      <c r="O4590" s="368"/>
      <c r="P4590" s="350">
        <f t="shared" si="388"/>
        <v>179.94728975925</v>
      </c>
      <c r="Q4590" s="368"/>
      <c r="R4590" s="351">
        <f t="shared" si="389"/>
        <v>82.624030078749996</v>
      </c>
      <c r="S4590" s="341"/>
      <c r="T4590" s="16"/>
      <c r="U4590" s="337"/>
      <c r="V4590" s="16"/>
    </row>
    <row r="4591" spans="4:22" ht="21">
      <c r="D4591" s="338"/>
      <c r="E4591" s="338"/>
      <c r="F4591" s="338"/>
      <c r="G4591" s="344">
        <v>1.02</v>
      </c>
      <c r="H4591" s="347">
        <f t="shared" si="384"/>
        <v>55.148223340049995</v>
      </c>
      <c r="I4591" s="368"/>
      <c r="J4591" s="348">
        <f t="shared" si="385"/>
        <v>14.686819561650001</v>
      </c>
      <c r="K4591" s="368"/>
      <c r="L4591" s="352">
        <f t="shared" si="386"/>
        <v>14.207919861449998</v>
      </c>
      <c r="M4591" s="368"/>
      <c r="N4591" s="349">
        <f t="shared" si="387"/>
        <v>10.998392527950001</v>
      </c>
      <c r="O4591" s="368"/>
      <c r="P4591" s="350">
        <f t="shared" si="388"/>
        <v>181.72894609350001</v>
      </c>
      <c r="Q4591" s="368"/>
      <c r="R4591" s="351">
        <f t="shared" si="389"/>
        <v>83.442089782500005</v>
      </c>
      <c r="S4591" s="341"/>
      <c r="T4591" s="16"/>
      <c r="U4591" s="337"/>
      <c r="V4591" s="16"/>
    </row>
    <row r="4592" spans="4:22" ht="21">
      <c r="D4592" s="338"/>
      <c r="E4592" s="338"/>
      <c r="F4592" s="338"/>
      <c r="G4592" s="344">
        <v>1.03</v>
      </c>
      <c r="H4592" s="347">
        <f t="shared" si="384"/>
        <v>55.688892196324993</v>
      </c>
      <c r="I4592" s="368"/>
      <c r="J4592" s="348">
        <f t="shared" si="385"/>
        <v>14.830807988725001</v>
      </c>
      <c r="K4592" s="368"/>
      <c r="L4592" s="352">
        <f t="shared" si="386"/>
        <v>14.347213193424999</v>
      </c>
      <c r="M4592" s="368"/>
      <c r="N4592" s="349">
        <f t="shared" si="387"/>
        <v>11.106219905675001</v>
      </c>
      <c r="O4592" s="368"/>
      <c r="P4592" s="350">
        <f t="shared" si="388"/>
        <v>183.51060242775</v>
      </c>
      <c r="Q4592" s="368"/>
      <c r="R4592" s="351">
        <f t="shared" si="389"/>
        <v>84.26014948625</v>
      </c>
      <c r="S4592" s="341"/>
      <c r="T4592" s="16"/>
      <c r="U4592" s="337"/>
      <c r="V4592" s="16"/>
    </row>
    <row r="4593" spans="4:22" ht="21">
      <c r="D4593" s="338"/>
      <c r="E4593" s="338"/>
      <c r="F4593" s="338"/>
      <c r="G4593" s="344">
        <v>1.04</v>
      </c>
      <c r="H4593" s="347">
        <f t="shared" si="384"/>
        <v>56.229561052599998</v>
      </c>
      <c r="I4593" s="368"/>
      <c r="J4593" s="348">
        <f t="shared" si="385"/>
        <v>14.9747964158</v>
      </c>
      <c r="K4593" s="368"/>
      <c r="L4593" s="352">
        <f t="shared" si="386"/>
        <v>14.486506525399999</v>
      </c>
      <c r="M4593" s="368"/>
      <c r="N4593" s="349">
        <f t="shared" si="387"/>
        <v>11.214047283400001</v>
      </c>
      <c r="O4593" s="368"/>
      <c r="P4593" s="350">
        <f t="shared" si="388"/>
        <v>185.29225876200002</v>
      </c>
      <c r="Q4593" s="368"/>
      <c r="R4593" s="351">
        <f t="shared" si="389"/>
        <v>85.07820919000001</v>
      </c>
      <c r="S4593" s="341"/>
      <c r="T4593" s="16"/>
      <c r="U4593" s="337"/>
      <c r="V4593" s="16"/>
    </row>
    <row r="4594" spans="4:22" ht="21">
      <c r="D4594" s="338"/>
      <c r="E4594" s="338"/>
      <c r="F4594" s="338"/>
      <c r="G4594" s="344">
        <v>1.05</v>
      </c>
      <c r="H4594" s="347">
        <f t="shared" si="384"/>
        <v>56.770229908874995</v>
      </c>
      <c r="I4594" s="368"/>
      <c r="J4594" s="348">
        <f t="shared" si="385"/>
        <v>15.118784842875002</v>
      </c>
      <c r="K4594" s="368"/>
      <c r="L4594" s="352">
        <f t="shared" si="386"/>
        <v>14.625799857374998</v>
      </c>
      <c r="M4594" s="368"/>
      <c r="N4594" s="349">
        <f t="shared" si="387"/>
        <v>11.321874661125001</v>
      </c>
      <c r="O4594" s="368"/>
      <c r="P4594" s="350">
        <f t="shared" si="388"/>
        <v>187.07391509625</v>
      </c>
      <c r="Q4594" s="368"/>
      <c r="R4594" s="351">
        <f t="shared" si="389"/>
        <v>85.896268893750005</v>
      </c>
      <c r="S4594" s="341"/>
      <c r="T4594" s="16"/>
      <c r="U4594" s="337"/>
      <c r="V4594" s="16"/>
    </row>
    <row r="4595" spans="4:22" ht="21">
      <c r="D4595" s="338"/>
      <c r="E4595" s="338"/>
      <c r="F4595" s="338"/>
      <c r="G4595" s="344">
        <v>1.06</v>
      </c>
      <c r="H4595" s="347">
        <f t="shared" si="384"/>
        <v>57.310898765149993</v>
      </c>
      <c r="I4595" s="368"/>
      <c r="J4595" s="348">
        <f t="shared" si="385"/>
        <v>15.262773269950001</v>
      </c>
      <c r="K4595" s="368"/>
      <c r="L4595" s="352">
        <f t="shared" si="386"/>
        <v>14.765093189349999</v>
      </c>
      <c r="M4595" s="368"/>
      <c r="N4595" s="349">
        <f t="shared" si="387"/>
        <v>11.429702038850001</v>
      </c>
      <c r="O4595" s="368"/>
      <c r="P4595" s="350">
        <f t="shared" si="388"/>
        <v>188.85557143050002</v>
      </c>
      <c r="Q4595" s="368"/>
      <c r="R4595" s="351">
        <f t="shared" si="389"/>
        <v>86.7143285975</v>
      </c>
      <c r="S4595" s="341"/>
      <c r="T4595" s="16"/>
      <c r="U4595" s="337"/>
      <c r="V4595" s="16"/>
    </row>
    <row r="4596" spans="4:22" ht="21">
      <c r="D4596" s="338"/>
      <c r="E4596" s="338"/>
      <c r="F4596" s="338"/>
      <c r="G4596" s="344">
        <v>1.07</v>
      </c>
      <c r="H4596" s="347">
        <f t="shared" si="384"/>
        <v>57.851567621424998</v>
      </c>
      <c r="I4596" s="368"/>
      <c r="J4596" s="348">
        <f t="shared" si="385"/>
        <v>15.406761697025001</v>
      </c>
      <c r="K4596" s="368"/>
      <c r="L4596" s="352">
        <f t="shared" si="386"/>
        <v>14.904386521325</v>
      </c>
      <c r="M4596" s="368"/>
      <c r="N4596" s="349">
        <f t="shared" si="387"/>
        <v>11.537529416575001</v>
      </c>
      <c r="O4596" s="368"/>
      <c r="P4596" s="350">
        <f t="shared" si="388"/>
        <v>190.63722776475001</v>
      </c>
      <c r="Q4596" s="368"/>
      <c r="R4596" s="351">
        <f t="shared" si="389"/>
        <v>87.532388301250009</v>
      </c>
      <c r="S4596" s="341"/>
      <c r="T4596" s="16"/>
      <c r="U4596" s="337"/>
      <c r="V4596" s="16"/>
    </row>
    <row r="4597" spans="4:22" ht="21">
      <c r="D4597" s="338"/>
      <c r="E4597" s="338"/>
      <c r="F4597" s="338"/>
      <c r="G4597" s="344">
        <v>1.08</v>
      </c>
      <c r="H4597" s="347">
        <f t="shared" si="384"/>
        <v>58.392236477699996</v>
      </c>
      <c r="I4597" s="368"/>
      <c r="J4597" s="348">
        <f t="shared" si="385"/>
        <v>15.5507501241</v>
      </c>
      <c r="K4597" s="368"/>
      <c r="L4597" s="352">
        <f t="shared" si="386"/>
        <v>15.043679853299999</v>
      </c>
      <c r="M4597" s="368"/>
      <c r="N4597" s="349">
        <f t="shared" si="387"/>
        <v>11.645356794300001</v>
      </c>
      <c r="O4597" s="368"/>
      <c r="P4597" s="350">
        <f t="shared" si="388"/>
        <v>192.41888409900002</v>
      </c>
      <c r="Q4597" s="368"/>
      <c r="R4597" s="351">
        <f t="shared" si="389"/>
        <v>88.350448005000004</v>
      </c>
      <c r="S4597" s="341"/>
      <c r="T4597" s="16"/>
      <c r="U4597" s="337"/>
      <c r="V4597" s="16"/>
    </row>
    <row r="4598" spans="4:22" ht="21">
      <c r="D4598" s="338"/>
      <c r="E4598" s="338"/>
      <c r="F4598" s="338"/>
      <c r="G4598" s="344">
        <v>1.0900000000000001</v>
      </c>
      <c r="H4598" s="347">
        <f t="shared" si="384"/>
        <v>58.932905333974993</v>
      </c>
      <c r="I4598" s="368"/>
      <c r="J4598" s="348">
        <f t="shared" si="385"/>
        <v>15.694738551175002</v>
      </c>
      <c r="K4598" s="368"/>
      <c r="L4598" s="352">
        <f t="shared" si="386"/>
        <v>15.182973185274999</v>
      </c>
      <c r="M4598" s="368"/>
      <c r="N4598" s="349">
        <f t="shared" si="387"/>
        <v>11.753184172025001</v>
      </c>
      <c r="O4598" s="368"/>
      <c r="P4598" s="350">
        <f t="shared" si="388"/>
        <v>194.20054043325001</v>
      </c>
      <c r="Q4598" s="368"/>
      <c r="R4598" s="351">
        <f t="shared" si="389"/>
        <v>89.168507708750013</v>
      </c>
      <c r="S4598" s="341"/>
      <c r="T4598" s="16"/>
      <c r="U4598" s="337"/>
      <c r="V4598" s="16"/>
    </row>
    <row r="4599" spans="4:22" ht="21">
      <c r="D4599" s="338"/>
      <c r="E4599" s="338"/>
      <c r="F4599" s="338"/>
      <c r="G4599" s="344">
        <v>1.1000000000000001</v>
      </c>
      <c r="H4599" s="347">
        <f t="shared" si="384"/>
        <v>59.473574190249998</v>
      </c>
      <c r="I4599" s="368"/>
      <c r="J4599" s="348">
        <f t="shared" si="385"/>
        <v>15.838726978250001</v>
      </c>
      <c r="K4599" s="368"/>
      <c r="L4599" s="352">
        <f t="shared" si="386"/>
        <v>15.32226651725</v>
      </c>
      <c r="M4599" s="368"/>
      <c r="N4599" s="349">
        <f t="shared" si="387"/>
        <v>11.861011549750001</v>
      </c>
      <c r="O4599" s="368"/>
      <c r="P4599" s="350">
        <f t="shared" si="388"/>
        <v>195.98219676750003</v>
      </c>
      <c r="Q4599" s="368"/>
      <c r="R4599" s="351">
        <f t="shared" si="389"/>
        <v>89.986567412500008</v>
      </c>
      <c r="S4599" s="341"/>
      <c r="T4599" s="16"/>
      <c r="U4599" s="337"/>
      <c r="V4599" s="16"/>
    </row>
    <row r="4600" spans="4:22">
      <c r="D4600" s="338"/>
      <c r="E4600" s="338"/>
      <c r="F4600" s="338"/>
      <c r="G4600" s="16"/>
      <c r="H4600" s="16"/>
      <c r="I4600" s="16"/>
      <c r="J4600" s="16"/>
      <c r="K4600" s="16"/>
      <c r="L4600" s="16"/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</row>
    <row r="4601" spans="4:22">
      <c r="D4601" s="338"/>
      <c r="E4601" s="338"/>
      <c r="F4601" s="338"/>
      <c r="G4601" s="16"/>
      <c r="H4601" s="16"/>
      <c r="I4601" s="16"/>
      <c r="J4601" s="16"/>
      <c r="K4601" s="16"/>
      <c r="L4601" s="16"/>
      <c r="M4601" s="16"/>
      <c r="N4601" s="16"/>
      <c r="O4601" s="16"/>
      <c r="P4601" s="16"/>
      <c r="Q4601" s="16"/>
      <c r="R4601" s="16"/>
      <c r="S4601" s="16"/>
      <c r="T4601" s="16"/>
      <c r="U4601" s="16"/>
      <c r="V4601" s="16"/>
    </row>
    <row r="4602" spans="4:22">
      <c r="D4602" s="338"/>
      <c r="E4602" s="338"/>
      <c r="F4602" s="338"/>
      <c r="G4602" s="16"/>
      <c r="H4602" s="16"/>
      <c r="I4602" s="16"/>
      <c r="J4602" s="16"/>
      <c r="K4602" s="16"/>
      <c r="L4602" s="16"/>
      <c r="M4602" s="16"/>
      <c r="N4602" s="16"/>
      <c r="O4602" s="16"/>
      <c r="P4602" s="16"/>
      <c r="Q4602" s="16"/>
      <c r="R4602" s="16"/>
      <c r="S4602" s="16"/>
      <c r="T4602" s="16"/>
      <c r="U4602" s="16"/>
      <c r="V4602" s="16"/>
    </row>
    <row r="4605" spans="4:22" ht="15" thickBot="1">
      <c r="D4605" s="16"/>
      <c r="E4605" s="16"/>
      <c r="F4605" s="16"/>
      <c r="G4605" s="16"/>
      <c r="H4605" s="16"/>
      <c r="I4605" s="16"/>
      <c r="J4605" s="16"/>
      <c r="K4605" s="16"/>
      <c r="L4605" s="16"/>
      <c r="M4605" s="16"/>
      <c r="N4605" s="16"/>
      <c r="O4605" s="16"/>
      <c r="P4605" s="16"/>
      <c r="Q4605" s="16"/>
      <c r="R4605" s="16"/>
      <c r="S4605" s="16"/>
      <c r="T4605" s="229"/>
      <c r="U4605" s="16"/>
      <c r="V4605" s="16"/>
    </row>
    <row r="4606" spans="4:22">
      <c r="D4606" s="16"/>
      <c r="E4606" s="84"/>
      <c r="F4606" s="85"/>
      <c r="G4606" s="197"/>
      <c r="H4606" s="85"/>
      <c r="I4606" s="197"/>
      <c r="J4606" s="85"/>
      <c r="K4606" s="197"/>
      <c r="L4606" s="85"/>
      <c r="M4606" s="197"/>
      <c r="N4606" s="85"/>
      <c r="O4606" s="197"/>
      <c r="P4606" s="85"/>
      <c r="Q4606" s="197"/>
      <c r="R4606" s="85"/>
      <c r="S4606" s="85"/>
      <c r="T4606" s="85"/>
      <c r="U4606" s="106"/>
      <c r="V4606" s="16"/>
    </row>
    <row r="4607" spans="4:22" ht="15" thickBot="1">
      <c r="D4607" s="16"/>
      <c r="E4607" s="86"/>
      <c r="F4607" s="1"/>
      <c r="H4607" s="1"/>
      <c r="J4607" s="1"/>
      <c r="L4607" s="1"/>
      <c r="N4607" s="1"/>
      <c r="P4607" s="1"/>
      <c r="R4607" s="1"/>
      <c r="T4607" s="1"/>
      <c r="U4607" s="107"/>
      <c r="V4607" s="16"/>
    </row>
    <row r="4608" spans="4:22" ht="35.4" thickBot="1">
      <c r="D4608" s="16"/>
      <c r="E4608" s="86"/>
      <c r="F4608" s="1"/>
      <c r="H4608" s="393" t="s">
        <v>83</v>
      </c>
      <c r="I4608" s="394"/>
      <c r="J4608" s="394"/>
      <c r="K4608" s="394"/>
      <c r="L4608" s="394"/>
      <c r="M4608" s="394"/>
      <c r="N4608" s="394"/>
      <c r="O4608" s="394"/>
      <c r="P4608" s="394"/>
      <c r="Q4608" s="394"/>
      <c r="R4608" s="394"/>
      <c r="S4608" s="394"/>
      <c r="T4608" s="395"/>
      <c r="U4608" s="107"/>
      <c r="V4608" s="16"/>
    </row>
    <row r="4609" spans="4:31">
      <c r="D4609" s="16"/>
      <c r="E4609" s="86"/>
      <c r="F4609" s="1"/>
      <c r="H4609" s="1"/>
      <c r="J4609" s="1"/>
      <c r="L4609" s="1"/>
      <c r="N4609" s="1"/>
      <c r="P4609" s="1"/>
      <c r="R4609" s="1"/>
      <c r="T4609" s="1"/>
      <c r="U4609" s="107"/>
      <c r="V4609" s="16"/>
      <c r="X4609" s="448" t="s">
        <v>78</v>
      </c>
      <c r="Y4609" s="448" t="s">
        <v>79</v>
      </c>
      <c r="Z4609" s="448" t="s">
        <v>80</v>
      </c>
      <c r="AA4609" s="448" t="s">
        <v>81</v>
      </c>
    </row>
    <row r="4610" spans="4:31">
      <c r="D4610" s="16"/>
      <c r="E4610" s="86"/>
      <c r="F4610" s="253" t="s">
        <v>10</v>
      </c>
      <c r="G4610" s="194"/>
      <c r="H4610" s="421" t="s">
        <v>3</v>
      </c>
      <c r="I4610" s="179"/>
      <c r="J4610" s="422" t="s">
        <v>11</v>
      </c>
      <c r="K4610" s="179"/>
      <c r="L4610" s="423" t="s">
        <v>12</v>
      </c>
      <c r="M4610" s="179"/>
      <c r="N4610" s="424" t="s">
        <v>13</v>
      </c>
      <c r="O4610" s="179"/>
      <c r="P4610" s="425" t="s">
        <v>14</v>
      </c>
      <c r="Q4610" s="179"/>
      <c r="R4610" s="426" t="s">
        <v>15</v>
      </c>
      <c r="S4610" s="29"/>
      <c r="T4610" s="427" t="s">
        <v>16</v>
      </c>
      <c r="U4610" s="107"/>
      <c r="V4610" s="16"/>
      <c r="X4610" t="str">
        <f>H4610</f>
        <v xml:space="preserve">COBRE </v>
      </c>
      <c r="Y4610" s="446">
        <f>H4619</f>
        <v>54.770042705999998</v>
      </c>
      <c r="Z4610" s="446">
        <f>H4621</f>
        <v>55.071490879999992</v>
      </c>
      <c r="AA4610" s="175">
        <f>Y4610-Z4610</f>
        <v>-0.30144817399999368</v>
      </c>
      <c r="AD4610" t="str">
        <f>X4610</f>
        <v xml:space="preserve">COBRE </v>
      </c>
      <c r="AE4610" s="330">
        <f>AA4610</f>
        <v>-0.30144817399999368</v>
      </c>
    </row>
    <row r="4611" spans="4:31">
      <c r="D4611" s="16"/>
      <c r="E4611" s="86"/>
      <c r="F4611" s="252">
        <v>45838</v>
      </c>
      <c r="G4611" s="244"/>
      <c r="H4611" s="437">
        <v>10040</v>
      </c>
      <c r="I4611" s="437"/>
      <c r="J4611" s="437">
        <v>2764</v>
      </c>
      <c r="K4611" s="437"/>
      <c r="L4611" s="437">
        <v>2593</v>
      </c>
      <c r="M4611" s="437"/>
      <c r="N4611" s="437">
        <v>2025</v>
      </c>
      <c r="O4611" s="437"/>
      <c r="P4611" s="437">
        <v>33845</v>
      </c>
      <c r="Q4611" s="437"/>
      <c r="R4611" s="437">
        <v>15020</v>
      </c>
      <c r="S4611" s="438"/>
      <c r="T4611" s="441">
        <v>5.4759000000000002</v>
      </c>
      <c r="U4611" s="107"/>
      <c r="V4611" s="16"/>
      <c r="X4611" s="408" t="str">
        <f>J4610</f>
        <v xml:space="preserve">ZINCO </v>
      </c>
      <c r="Y4611" s="308">
        <f>J4619</f>
        <v>14.865476940000001</v>
      </c>
      <c r="Z4611" s="308">
        <f>J4621</f>
        <v>14.90215808</v>
      </c>
      <c r="AA4611" s="175">
        <f t="shared" ref="AA4611:AA4616" si="390">Y4611-Z4611</f>
        <v>-3.6681139999998891E-2</v>
      </c>
      <c r="AD4611" t="str">
        <f t="shared" ref="AD4611:AD4616" si="391">X4611</f>
        <v xml:space="preserve">ZINCO </v>
      </c>
      <c r="AE4611" s="330">
        <f t="shared" ref="AE4611:AE4616" si="392">AA4611</f>
        <v>-3.6681139999998891E-2</v>
      </c>
    </row>
    <row r="4612" spans="4:31">
      <c r="D4612" s="16"/>
      <c r="E4612" s="86"/>
      <c r="F4612" s="250">
        <f>F4611+1</f>
        <v>45839</v>
      </c>
      <c r="G4612" s="244"/>
      <c r="H4612" s="437">
        <v>10061</v>
      </c>
      <c r="I4612" s="437"/>
      <c r="J4612" s="437">
        <v>2719</v>
      </c>
      <c r="K4612" s="437"/>
      <c r="L4612" s="437">
        <v>2604</v>
      </c>
      <c r="M4612" s="437"/>
      <c r="N4612" s="437">
        <v>2014.5</v>
      </c>
      <c r="O4612" s="437"/>
      <c r="P4612" s="437">
        <v>34075</v>
      </c>
      <c r="Q4612" s="437"/>
      <c r="R4612" s="437">
        <v>14965</v>
      </c>
      <c r="S4612" s="437"/>
      <c r="T4612" s="441">
        <v>5.4570999999999996</v>
      </c>
      <c r="U4612" s="107"/>
      <c r="V4612" s="16"/>
      <c r="X4612" s="408" t="str">
        <f>L4610</f>
        <v xml:space="preserve">ALUMÍNIO </v>
      </c>
      <c r="Y4612" s="308">
        <f>L4619</f>
        <v>14.16226956</v>
      </c>
      <c r="Z4612" s="446">
        <f>L4621</f>
        <v>14.206893119999997</v>
      </c>
      <c r="AA4612" s="175">
        <f t="shared" si="390"/>
        <v>-4.4623559999996232E-2</v>
      </c>
      <c r="AD4612" t="str">
        <f t="shared" si="391"/>
        <v xml:space="preserve">ALUMÍNIO </v>
      </c>
      <c r="AE4612" s="330">
        <f t="shared" si="392"/>
        <v>-4.4623559999996232E-2</v>
      </c>
    </row>
    <row r="4613" spans="4:31">
      <c r="D4613" s="16"/>
      <c r="E4613" s="86"/>
      <c r="F4613" s="250">
        <f>F4612+1</f>
        <v>45840</v>
      </c>
      <c r="G4613" s="244"/>
      <c r="H4613" s="437">
        <v>10045</v>
      </c>
      <c r="I4613" s="437"/>
      <c r="J4613" s="437">
        <v>2710.5</v>
      </c>
      <c r="K4613" s="437"/>
      <c r="L4613" s="437">
        <v>2602</v>
      </c>
      <c r="M4613" s="437"/>
      <c r="N4613" s="437">
        <v>2022.5</v>
      </c>
      <c r="O4613" s="437"/>
      <c r="P4613" s="437">
        <v>33645</v>
      </c>
      <c r="Q4613" s="437"/>
      <c r="R4613" s="437">
        <v>15085</v>
      </c>
      <c r="S4613" s="437"/>
      <c r="T4613" s="441">
        <v>5.4511000000000003</v>
      </c>
      <c r="U4613" s="107"/>
      <c r="V4613" s="16"/>
      <c r="X4613" s="408" t="str">
        <f>N4610</f>
        <v xml:space="preserve">CHUMBO </v>
      </c>
      <c r="Y4613" s="308">
        <f>N4619</f>
        <v>11.047987574</v>
      </c>
      <c r="Z4613" s="446">
        <f>N4621</f>
        <v>11.058627519999998</v>
      </c>
      <c r="AA4613" s="175">
        <f t="shared" si="390"/>
        <v>-1.0639945999997735E-2</v>
      </c>
      <c r="AD4613" t="str">
        <f t="shared" si="391"/>
        <v xml:space="preserve">CHUMBO </v>
      </c>
      <c r="AE4613" s="330">
        <f t="shared" si="392"/>
        <v>-1.0639945999997735E-2</v>
      </c>
    </row>
    <row r="4614" spans="4:31">
      <c r="D4614" s="16"/>
      <c r="E4614" s="86"/>
      <c r="F4614" s="250">
        <f>F4613+1</f>
        <v>45841</v>
      </c>
      <c r="G4614" s="195"/>
      <c r="H4614" s="437">
        <v>10120</v>
      </c>
      <c r="I4614" s="437"/>
      <c r="J4614" s="437">
        <v>2727.5</v>
      </c>
      <c r="K4614" s="437"/>
      <c r="L4614" s="437">
        <v>2604</v>
      </c>
      <c r="M4614" s="437"/>
      <c r="N4614" s="437">
        <v>2030.5</v>
      </c>
      <c r="O4614" s="437"/>
      <c r="P4614" s="437">
        <v>33850</v>
      </c>
      <c r="Q4614" s="437"/>
      <c r="R4614" s="437">
        <v>15250</v>
      </c>
      <c r="S4614" s="438"/>
      <c r="T4614" s="441">
        <v>5.4512</v>
      </c>
      <c r="U4614" s="107"/>
      <c r="V4614" s="16"/>
      <c r="X4614" s="408" t="str">
        <f>P4610</f>
        <v xml:space="preserve">ESTANHO </v>
      </c>
      <c r="Y4614" s="308">
        <f>P4619</f>
        <v>184.45838236000003</v>
      </c>
      <c r="Z4614" s="446">
        <f>P4621</f>
        <v>182.37334719999998</v>
      </c>
      <c r="AA4614" s="175">
        <f t="shared" si="390"/>
        <v>2.0850351600000465</v>
      </c>
      <c r="AD4614" t="str">
        <f t="shared" si="391"/>
        <v xml:space="preserve">ESTANHO </v>
      </c>
      <c r="AE4614" s="330">
        <f t="shared" si="392"/>
        <v>2.0850351600000465</v>
      </c>
    </row>
    <row r="4615" spans="4:31">
      <c r="D4615" s="16"/>
      <c r="E4615" s="86"/>
      <c r="F4615" s="251">
        <f>F4614+1</f>
        <v>45842</v>
      </c>
      <c r="G4615" s="195"/>
      <c r="H4615" s="437">
        <v>9970.5</v>
      </c>
      <c r="I4615" s="437"/>
      <c r="J4615" s="437">
        <v>2714</v>
      </c>
      <c r="K4615" s="437"/>
      <c r="L4615" s="437">
        <v>2587</v>
      </c>
      <c r="M4615" s="437"/>
      <c r="N4615" s="437">
        <v>2041</v>
      </c>
      <c r="O4615" s="437"/>
      <c r="P4615" s="437">
        <v>33775</v>
      </c>
      <c r="Q4615" s="437"/>
      <c r="R4615" s="437">
        <v>15120</v>
      </c>
      <c r="S4615" s="438"/>
      <c r="T4615" s="441">
        <v>5.4207999999999998</v>
      </c>
      <c r="U4615" s="107"/>
      <c r="V4615" s="16"/>
      <c r="X4615" s="408" t="str">
        <f>R4610</f>
        <v xml:space="preserve">NÍQUEL </v>
      </c>
      <c r="Y4615" s="308">
        <f>R4619</f>
        <v>82.248007360000003</v>
      </c>
      <c r="Z4615" s="446">
        <f>R4621</f>
        <v>81.761174399999987</v>
      </c>
      <c r="AA4615" s="175">
        <f t="shared" si="390"/>
        <v>0.48683296000001519</v>
      </c>
      <c r="AD4615" t="str">
        <f t="shared" si="391"/>
        <v xml:space="preserve">NÍQUEL </v>
      </c>
      <c r="AE4615" s="330">
        <f t="shared" si="392"/>
        <v>0.48683296000001519</v>
      </c>
    </row>
    <row r="4616" spans="4:31">
      <c r="D4616" s="16"/>
      <c r="E4616" s="86"/>
      <c r="F4616" s="1"/>
      <c r="H4616" s="439"/>
      <c r="I4616" s="439"/>
      <c r="J4616" s="439"/>
      <c r="K4616" s="439"/>
      <c r="L4616" s="439"/>
      <c r="M4616" s="439"/>
      <c r="N4616" s="439"/>
      <c r="O4616" s="439"/>
      <c r="P4616" s="439"/>
      <c r="Q4616" s="439"/>
      <c r="R4616" s="439"/>
      <c r="S4616" s="440"/>
      <c r="T4616" s="444"/>
      <c r="U4616" s="107"/>
      <c r="V4616" s="16"/>
      <c r="X4616" t="str">
        <f>T4610</f>
        <v xml:space="preserve">DÓLAR </v>
      </c>
      <c r="Y4616" s="447">
        <f>T4617</f>
        <v>5.4512200000000002</v>
      </c>
      <c r="Z4616" s="447">
        <f>T4621</f>
        <v>5.5135999999999994</v>
      </c>
      <c r="AA4616" s="175">
        <f t="shared" si="390"/>
        <v>-6.2379999999999214E-2</v>
      </c>
      <c r="AD4616" t="str">
        <f t="shared" si="391"/>
        <v xml:space="preserve">DÓLAR </v>
      </c>
      <c r="AE4616" s="175">
        <f t="shared" si="392"/>
        <v>-6.2379999999999214E-2</v>
      </c>
    </row>
    <row r="4617" spans="4:31">
      <c r="D4617" s="16"/>
      <c r="E4617" s="86"/>
      <c r="F4617" s="236" t="s">
        <v>17</v>
      </c>
      <c r="G4617" s="263"/>
      <c r="H4617" s="428">
        <f>AVERAGE(H4611:H4615)</f>
        <v>10047.299999999999</v>
      </c>
      <c r="I4617" s="332"/>
      <c r="J4617" s="428">
        <f>AVERAGE(J4611:J4615)</f>
        <v>2727</v>
      </c>
      <c r="K4617" s="332"/>
      <c r="L4617" s="428">
        <f>AVERAGE(L4611:L4615)</f>
        <v>2598</v>
      </c>
      <c r="M4617" s="332"/>
      <c r="N4617" s="428">
        <f>AVERAGE(N4611:N4615)</f>
        <v>2026.7</v>
      </c>
      <c r="O4617" s="332"/>
      <c r="P4617" s="428">
        <f>AVERAGE(P4611:P4615)</f>
        <v>33838</v>
      </c>
      <c r="Q4617" s="332"/>
      <c r="R4617" s="428">
        <f>AVERAGE(R4611:R4615)</f>
        <v>15088</v>
      </c>
      <c r="S4617" s="333"/>
      <c r="T4617" s="428">
        <f>AVERAGE(T4611:T4615)</f>
        <v>5.4512200000000002</v>
      </c>
      <c r="U4617" s="107"/>
      <c r="V4617" s="16"/>
    </row>
    <row r="4618" spans="4:31">
      <c r="D4618" s="16"/>
      <c r="E4618" s="86"/>
      <c r="F4618" s="21"/>
      <c r="G4618" s="194"/>
      <c r="H4618" s="354"/>
      <c r="I4618" s="214"/>
      <c r="J4618" s="354"/>
      <c r="K4618" s="214"/>
      <c r="L4618" s="354"/>
      <c r="M4618" s="214"/>
      <c r="N4618" s="354"/>
      <c r="O4618" s="214"/>
      <c r="P4618" s="354"/>
      <c r="Q4618" s="214"/>
      <c r="R4618" s="354"/>
      <c r="S4618" s="269"/>
      <c r="T4618" s="355"/>
      <c r="U4618" s="107"/>
      <c r="V4618" s="16"/>
    </row>
    <row r="4619" spans="4:31" ht="15.6">
      <c r="D4619" s="16"/>
      <c r="E4619" s="86"/>
      <c r="F4619" s="237" t="s">
        <v>18</v>
      </c>
      <c r="G4619" s="202"/>
      <c r="H4619" s="413">
        <f>H4617*T4617*0.001</f>
        <v>54.770042705999998</v>
      </c>
      <c r="I4619" s="449"/>
      <c r="J4619" s="413">
        <f>J4617*T4617*0.001</f>
        <v>14.865476940000001</v>
      </c>
      <c r="K4619" s="449"/>
      <c r="L4619" s="413">
        <f>L4617*T4617*0.001</f>
        <v>14.16226956</v>
      </c>
      <c r="M4619" s="449"/>
      <c r="N4619" s="413">
        <f>N4617*T4617*0.001</f>
        <v>11.047987574</v>
      </c>
      <c r="O4619" s="449"/>
      <c r="P4619" s="413">
        <f>P4617*T4617*0.001</f>
        <v>184.45838236000003</v>
      </c>
      <c r="Q4619" s="449"/>
      <c r="R4619" s="413">
        <f>R4617*T4617*0.001</f>
        <v>82.248007360000003</v>
      </c>
      <c r="S4619" s="269"/>
      <c r="T4619" s="363"/>
      <c r="U4619" s="107"/>
      <c r="V4619" s="16"/>
    </row>
    <row r="4620" spans="4:31">
      <c r="D4620" s="16"/>
      <c r="E4620" s="86"/>
      <c r="F4620" s="21"/>
      <c r="G4620" s="312"/>
      <c r="H4620" s="450"/>
      <c r="I4620" s="451"/>
      <c r="J4620" s="450"/>
      <c r="K4620" s="451"/>
      <c r="L4620" s="450"/>
      <c r="M4620" s="451"/>
      <c r="N4620" s="450"/>
      <c r="O4620" s="451"/>
      <c r="P4620" s="450"/>
      <c r="Q4620" s="451"/>
      <c r="R4620" s="450"/>
      <c r="S4620" s="269"/>
      <c r="T4620" s="364"/>
      <c r="U4620" s="107"/>
      <c r="V4620" s="16"/>
    </row>
    <row r="4621" spans="4:31">
      <c r="D4621" s="16"/>
      <c r="E4621" s="86"/>
      <c r="F4621" s="256" t="s">
        <v>19</v>
      </c>
      <c r="G4621" s="311"/>
      <c r="H4621" s="436">
        <f>H4519</f>
        <v>55.071490879999992</v>
      </c>
      <c r="I4621" s="452"/>
      <c r="J4621" s="436">
        <f>J4519</f>
        <v>14.90215808</v>
      </c>
      <c r="K4621" s="452"/>
      <c r="L4621" s="436">
        <f>L4519</f>
        <v>14.206893119999997</v>
      </c>
      <c r="M4621" s="452"/>
      <c r="N4621" s="436">
        <f>N4519</f>
        <v>11.058627519999998</v>
      </c>
      <c r="O4621" s="452"/>
      <c r="P4621" s="436">
        <f>P4519</f>
        <v>182.37334719999998</v>
      </c>
      <c r="Q4621" s="452"/>
      <c r="R4621" s="436">
        <f>R4519</f>
        <v>81.761174399999987</v>
      </c>
      <c r="S4621" s="361">
        <f>U4582</f>
        <v>0</v>
      </c>
      <c r="T4621" s="258">
        <f>T4517</f>
        <v>5.5135999999999994</v>
      </c>
      <c r="U4621" s="107"/>
      <c r="V4621" s="16"/>
    </row>
    <row r="4622" spans="4:31" ht="15" thickBot="1">
      <c r="D4622" s="16"/>
      <c r="E4622" s="86"/>
      <c r="F4622" s="21"/>
      <c r="G4622" s="194"/>
      <c r="H4622" s="355"/>
      <c r="I4622" s="264"/>
      <c r="J4622" s="355"/>
      <c r="K4622" s="264"/>
      <c r="L4622" s="355"/>
      <c r="M4622" s="264"/>
      <c r="N4622" s="355"/>
      <c r="O4622" s="264"/>
      <c r="P4622" s="355"/>
      <c r="Q4622" s="264"/>
      <c r="R4622" s="355"/>
      <c r="S4622" s="270"/>
      <c r="T4622" s="355"/>
      <c r="U4622" s="107"/>
      <c r="V4622" s="16"/>
    </row>
    <row r="4623" spans="4:31" ht="15" thickBot="1">
      <c r="D4623" s="16"/>
      <c r="E4623" s="86"/>
      <c r="F4623" s="259" t="s">
        <v>44</v>
      </c>
      <c r="G4623" s="194"/>
      <c r="H4623" s="356">
        <f>(H4519-H4521)/H4521</f>
        <v>1.8580786387833441E-2</v>
      </c>
      <c r="I4623" s="321"/>
      <c r="J4623" s="356">
        <f>(J4519-J4521)/J4521</f>
        <v>3.495526569214031E-2</v>
      </c>
      <c r="K4623" s="321"/>
      <c r="L4623" s="356">
        <f>(L4519-L4521)/L4521</f>
        <v>1.992628926055226E-2</v>
      </c>
      <c r="M4623" s="321"/>
      <c r="N4623" s="356">
        <f>(N4519-N4521)/N4521</f>
        <v>2.5586242874571143E-2</v>
      </c>
      <c r="O4623" s="321"/>
      <c r="P4623" s="356">
        <f>(P4519-P4521)/P4521</f>
        <v>2.3616865352269176E-2</v>
      </c>
      <c r="Q4623" s="321"/>
      <c r="R4623" s="356">
        <f>(R4519-R4521)/R4521</f>
        <v>-5.4758808916596455E-4</v>
      </c>
      <c r="S4623" s="322"/>
      <c r="T4623" s="356">
        <f>(T4517-T4521)/T4521</f>
        <v>5.307879706205502E-4</v>
      </c>
      <c r="U4623" s="107"/>
      <c r="V4623" s="16"/>
    </row>
    <row r="4624" spans="4:31" ht="15" thickBot="1">
      <c r="D4624" s="16"/>
      <c r="E4624" s="86"/>
      <c r="F4624" s="29"/>
      <c r="G4624" s="179"/>
      <c r="H4624" s="357"/>
      <c r="I4624" s="217"/>
      <c r="J4624" s="357"/>
      <c r="K4624" s="217"/>
      <c r="L4624" s="357"/>
      <c r="M4624" s="217"/>
      <c r="N4624" s="357"/>
      <c r="O4624" s="217"/>
      <c r="P4624" s="357"/>
      <c r="Q4624" s="217"/>
      <c r="R4624" s="357"/>
      <c r="S4624" s="271"/>
      <c r="T4624" s="357"/>
      <c r="U4624" s="107"/>
      <c r="V4624" s="16"/>
    </row>
    <row r="4625" spans="4:22" ht="15" thickBot="1">
      <c r="D4625" s="16"/>
      <c r="E4625" s="86"/>
      <c r="F4625" s="176" t="s">
        <v>26</v>
      </c>
      <c r="G4625" s="179"/>
      <c r="H4625" s="358">
        <f>(H4619-H4621)/H4621</f>
        <v>-5.47376090937587E-3</v>
      </c>
      <c r="I4625" s="188"/>
      <c r="J4625" s="358">
        <f>(J4619-J4621)/J4621</f>
        <v>-2.4614649638717893E-3</v>
      </c>
      <c r="K4625" s="188"/>
      <c r="L4625" s="358">
        <f>(L4619-L4621)/L4621</f>
        <v>-3.1409794965780837E-3</v>
      </c>
      <c r="M4625" s="188"/>
      <c r="N4625" s="358">
        <f>(N4619-N4621)/N4621</f>
        <v>-9.6213982980753625E-4</v>
      </c>
      <c r="O4625" s="188"/>
      <c r="P4625" s="358">
        <f>(P4619-P4621)/P4621</f>
        <v>1.143278440633921E-2</v>
      </c>
      <c r="Q4625" s="188"/>
      <c r="R4625" s="358">
        <f>(R4619-R4621)/R4621</f>
        <v>5.9543293448585206E-3</v>
      </c>
      <c r="S4625" s="272"/>
      <c r="T4625" s="358">
        <f>(T4617-T4621)/T4621</f>
        <v>-1.1313842135809493E-2</v>
      </c>
      <c r="U4625" s="107"/>
      <c r="V4625" s="16"/>
    </row>
    <row r="4626" spans="4:22" ht="15" thickBot="1">
      <c r="D4626" s="16"/>
      <c r="E4626" s="86"/>
      <c r="F4626" s="1"/>
      <c r="H4626" s="359"/>
      <c r="I4626" s="215"/>
      <c r="J4626" s="359"/>
      <c r="K4626" s="215"/>
      <c r="L4626" s="359"/>
      <c r="M4626" s="215"/>
      <c r="N4626" s="359"/>
      <c r="O4626" s="215"/>
      <c r="P4626" s="359"/>
      <c r="Q4626" s="215"/>
      <c r="R4626" s="359"/>
      <c r="S4626" s="271"/>
      <c r="T4626" s="359"/>
      <c r="U4626" s="107"/>
      <c r="V4626" s="16"/>
    </row>
    <row r="4627" spans="4:22" ht="21.6" thickBot="1">
      <c r="D4627" s="230"/>
      <c r="E4627" s="183"/>
      <c r="F4627" s="184" t="s">
        <v>40</v>
      </c>
      <c r="G4627" s="182"/>
      <c r="H4627" s="360">
        <f>H4619-H4621</f>
        <v>-0.30144817399999368</v>
      </c>
      <c r="I4627" s="306"/>
      <c r="J4627" s="360">
        <f>J4619-J4621</f>
        <v>-3.6681139999998891E-2</v>
      </c>
      <c r="K4627" s="306"/>
      <c r="L4627" s="360">
        <f>L4619-L4621</f>
        <v>-4.4623559999996232E-2</v>
      </c>
      <c r="M4627" s="306"/>
      <c r="N4627" s="360">
        <f>N4619-N4621</f>
        <v>-1.0639945999997735E-2</v>
      </c>
      <c r="O4627" s="306"/>
      <c r="P4627" s="360">
        <f>P4619-P4621</f>
        <v>2.0850351600000465</v>
      </c>
      <c r="Q4627" s="306"/>
      <c r="R4627" s="360">
        <f>R4619-R4621</f>
        <v>0.48683296000001519</v>
      </c>
      <c r="S4627" s="307"/>
      <c r="T4627" s="360">
        <f>T4617-T4621</f>
        <v>-6.2379999999999214E-2</v>
      </c>
      <c r="U4627" s="186"/>
      <c r="V4627" s="230"/>
    </row>
    <row r="4628" spans="4:22">
      <c r="D4628" s="16"/>
      <c r="E4628" s="86"/>
      <c r="F4628" s="179"/>
      <c r="H4628" s="180"/>
      <c r="I4628" s="180"/>
      <c r="J4628" s="180"/>
      <c r="K4628" s="180"/>
      <c r="L4628" s="180"/>
      <c r="M4628" s="180"/>
      <c r="N4628" s="180"/>
      <c r="O4628" s="180"/>
      <c r="P4628" s="180"/>
      <c r="Q4628" s="180"/>
      <c r="R4628" s="180"/>
      <c r="S4628" s="274"/>
      <c r="T4628" s="180"/>
      <c r="U4628" s="107"/>
      <c r="V4628" s="16"/>
    </row>
    <row r="4629" spans="4:22">
      <c r="D4629" s="16"/>
      <c r="E4629" s="86"/>
      <c r="F4629" s="29"/>
      <c r="H4629" s="323"/>
      <c r="I4629" s="180"/>
      <c r="J4629" s="159"/>
      <c r="K4629" s="180"/>
      <c r="L4629" s="159"/>
      <c r="M4629" s="180"/>
      <c r="N4629" s="159"/>
      <c r="O4629" s="180">
        <f>L4629+N4629</f>
        <v>0</v>
      </c>
      <c r="P4629" s="159"/>
      <c r="Q4629" s="180"/>
      <c r="R4629" s="159"/>
      <c r="S4629" s="159"/>
      <c r="T4629" s="159"/>
      <c r="U4629" s="107"/>
      <c r="V4629" s="16"/>
    </row>
    <row r="4630" spans="4:22" ht="18">
      <c r="D4630" s="16"/>
      <c r="E4630" s="134"/>
      <c r="F4630" s="403" t="s">
        <v>36</v>
      </c>
      <c r="G4630" s="404"/>
      <c r="H4630" s="405">
        <f>AVERAGE(H4612:H4615)</f>
        <v>10049.125</v>
      </c>
      <c r="I4630" s="406"/>
      <c r="J4630" s="405">
        <f>AVERAGE(J4612:J4615)</f>
        <v>2717.75</v>
      </c>
      <c r="K4630" s="406"/>
      <c r="L4630" s="405">
        <f>AVERAGE(L4612:L4615)</f>
        <v>2599.25</v>
      </c>
      <c r="M4630" s="406" t="e">
        <f>AVERAGE(O4575:O4579,M4611:M4615)</f>
        <v>#DIV/0!</v>
      </c>
      <c r="N4630" s="405">
        <f>AVERAGE(N4612:N4615)</f>
        <v>2027.125</v>
      </c>
      <c r="O4630" s="406" t="e">
        <f>AVERAGE(O4548:O4551,O4611:O4616)</f>
        <v>#DIV/0!</v>
      </c>
      <c r="P4630" s="405">
        <f>AVERAGE(P4612:P4615)</f>
        <v>33836.25</v>
      </c>
      <c r="Q4630" s="406" t="e">
        <f>AVERAGE(S4575:S4579,Q4611:Q4615)</f>
        <v>#DIV/0!</v>
      </c>
      <c r="R4630" s="405">
        <f>AVERAGE(R4612:R4615)</f>
        <v>15105</v>
      </c>
      <c r="S4630" s="407" t="e">
        <f>AVERAGE(U4575:U4579,S4611:S4615)</f>
        <v>#DIV/0!</v>
      </c>
      <c r="T4630" s="409">
        <f>AVERAGE(T4612:T4615)</f>
        <v>5.4450500000000002</v>
      </c>
      <c r="U4630" s="135"/>
      <c r="V4630" s="16"/>
    </row>
    <row r="4631" spans="4:22">
      <c r="D4631" s="16"/>
      <c r="E4631" s="1"/>
      <c r="F4631" s="1"/>
      <c r="H4631" s="329"/>
      <c r="I4631" s="139"/>
      <c r="J4631" s="329"/>
      <c r="K4631" s="139"/>
      <c r="L4631" s="329"/>
      <c r="M4631" s="139"/>
      <c r="N4631" s="329"/>
      <c r="O4631" s="139"/>
      <c r="P4631" s="329"/>
      <c r="Q4631" s="139"/>
      <c r="R4631" s="329"/>
      <c r="S4631" s="329"/>
      <c r="T4631" s="329"/>
      <c r="U4631" s="1"/>
      <c r="V4631" s="16"/>
    </row>
    <row r="4632" spans="4:22" ht="15" thickBot="1">
      <c r="D4632" s="16"/>
      <c r="T4632" s="174"/>
      <c r="V4632" s="16"/>
    </row>
    <row r="4633" spans="4:22" ht="15" thickBot="1">
      <c r="D4633" s="16"/>
      <c r="F4633" s="280" t="s">
        <v>42</v>
      </c>
      <c r="G4633" s="281"/>
      <c r="H4633" s="281" t="s">
        <v>3</v>
      </c>
      <c r="I4633" s="281"/>
      <c r="J4633" s="281" t="s">
        <v>11</v>
      </c>
      <c r="K4633" s="281"/>
      <c r="L4633" s="281" t="s">
        <v>12</v>
      </c>
      <c r="M4633" s="281"/>
      <c r="N4633" s="281" t="s">
        <v>13</v>
      </c>
      <c r="O4633" s="281"/>
      <c r="P4633" s="281" t="s">
        <v>14</v>
      </c>
      <c r="Q4633" s="281"/>
      <c r="R4633" s="281" t="s">
        <v>15</v>
      </c>
      <c r="S4633" s="281"/>
      <c r="T4633" s="282" t="s">
        <v>16</v>
      </c>
      <c r="V4633" s="16"/>
    </row>
    <row r="4634" spans="4:22">
      <c r="D4634" s="16"/>
      <c r="E4634" s="1"/>
      <c r="F4634" s="283" t="s">
        <v>19</v>
      </c>
      <c r="G4634" s="284"/>
      <c r="H4634" s="410">
        <f>H4621</f>
        <v>55.071490879999992</v>
      </c>
      <c r="I4634" s="410">
        <f t="shared" ref="I4634:T4634" si="393">I4621</f>
        <v>0</v>
      </c>
      <c r="J4634" s="410">
        <f t="shared" si="393"/>
        <v>14.90215808</v>
      </c>
      <c r="K4634" s="410">
        <f t="shared" si="393"/>
        <v>0</v>
      </c>
      <c r="L4634" s="410">
        <f t="shared" si="393"/>
        <v>14.206893119999997</v>
      </c>
      <c r="M4634" s="410">
        <f t="shared" si="393"/>
        <v>0</v>
      </c>
      <c r="N4634" s="410">
        <f t="shared" si="393"/>
        <v>11.058627519999998</v>
      </c>
      <c r="O4634" s="410">
        <f t="shared" si="393"/>
        <v>0</v>
      </c>
      <c r="P4634" s="410">
        <f t="shared" si="393"/>
        <v>182.37334719999998</v>
      </c>
      <c r="Q4634" s="410">
        <f t="shared" si="393"/>
        <v>0</v>
      </c>
      <c r="R4634" s="410">
        <f t="shared" si="393"/>
        <v>81.761174399999987</v>
      </c>
      <c r="S4634" s="410">
        <f t="shared" si="393"/>
        <v>0</v>
      </c>
      <c r="T4634" s="410">
        <f t="shared" si="393"/>
        <v>5.5135999999999994</v>
      </c>
      <c r="U4634" s="1"/>
      <c r="V4634" s="16"/>
    </row>
    <row r="4635" spans="4:22" ht="15.6">
      <c r="D4635" s="16"/>
      <c r="E4635" s="1"/>
      <c r="F4635" s="288" t="s">
        <v>41</v>
      </c>
      <c r="G4635" s="289"/>
      <c r="H4635" s="411">
        <f>H4619</f>
        <v>54.770042705999998</v>
      </c>
      <c r="I4635" s="411">
        <f t="shared" ref="I4635:S4635" si="394">I4619</f>
        <v>0</v>
      </c>
      <c r="J4635" s="411">
        <f t="shared" si="394"/>
        <v>14.865476940000001</v>
      </c>
      <c r="K4635" s="411">
        <f t="shared" si="394"/>
        <v>0</v>
      </c>
      <c r="L4635" s="411">
        <f t="shared" si="394"/>
        <v>14.16226956</v>
      </c>
      <c r="M4635" s="411">
        <f t="shared" si="394"/>
        <v>0</v>
      </c>
      <c r="N4635" s="411">
        <f t="shared" si="394"/>
        <v>11.047987574</v>
      </c>
      <c r="O4635" s="411">
        <f t="shared" si="394"/>
        <v>0</v>
      </c>
      <c r="P4635" s="411">
        <f t="shared" si="394"/>
        <v>184.45838236000003</v>
      </c>
      <c r="Q4635" s="411">
        <f t="shared" si="394"/>
        <v>0</v>
      </c>
      <c r="R4635" s="411">
        <f t="shared" si="394"/>
        <v>82.248007360000003</v>
      </c>
      <c r="S4635" s="411">
        <f t="shared" si="394"/>
        <v>0</v>
      </c>
      <c r="T4635" s="411">
        <f>T4617</f>
        <v>5.4512200000000002</v>
      </c>
      <c r="U4635" s="1"/>
      <c r="V4635" s="16"/>
    </row>
    <row r="4636" spans="4:22" ht="21">
      <c r="D4636" s="16"/>
      <c r="F4636" s="201" t="s">
        <v>45</v>
      </c>
      <c r="G4636" s="201"/>
      <c r="H4636" s="412">
        <f>H4635-H4634</f>
        <v>-0.30144817399999368</v>
      </c>
      <c r="I4636" s="412"/>
      <c r="J4636" s="412">
        <f>J4635-J4634</f>
        <v>-3.6681139999998891E-2</v>
      </c>
      <c r="K4636" s="412"/>
      <c r="L4636" s="412">
        <f>L4635-L4634</f>
        <v>-4.4623559999996232E-2</v>
      </c>
      <c r="M4636" s="412"/>
      <c r="N4636" s="412">
        <f>N4635-N4634</f>
        <v>-1.0639945999997735E-2</v>
      </c>
      <c r="O4636" s="412"/>
      <c r="P4636" s="412">
        <f>P4635-P4634</f>
        <v>2.0850351600000465</v>
      </c>
      <c r="Q4636" s="412"/>
      <c r="R4636" s="412">
        <f>R4635-R4634</f>
        <v>0.48683296000001519</v>
      </c>
      <c r="S4636" s="412"/>
      <c r="T4636" s="412">
        <f>T4635-T4634</f>
        <v>-6.2379999999999214E-2</v>
      </c>
      <c r="V4636" s="16"/>
    </row>
    <row r="4637" spans="4:22" ht="21">
      <c r="D4637" s="16"/>
      <c r="F4637" s="201"/>
      <c r="G4637" s="201"/>
      <c r="H4637" s="187"/>
      <c r="I4637" s="187"/>
      <c r="J4637" s="187"/>
      <c r="K4637" s="187"/>
      <c r="L4637" s="187"/>
      <c r="M4637" s="187"/>
      <c r="N4637" s="187"/>
      <c r="O4637" s="187"/>
      <c r="P4637" s="187"/>
      <c r="Q4637" s="187"/>
      <c r="R4637" s="187"/>
      <c r="S4637" s="187"/>
      <c r="T4637" s="187"/>
      <c r="V4637" s="16"/>
    </row>
    <row r="4638" spans="4:22">
      <c r="D4638" s="16"/>
      <c r="E4638" s="16"/>
      <c r="F4638" s="231"/>
      <c r="G4638" s="231"/>
      <c r="H4638" s="231"/>
      <c r="I4638" s="231"/>
      <c r="J4638" s="231"/>
      <c r="K4638" s="231"/>
      <c r="L4638" s="231"/>
      <c r="M4638" s="231"/>
      <c r="N4638" s="231"/>
      <c r="O4638" s="231"/>
      <c r="P4638" s="231"/>
      <c r="Q4638" s="231"/>
      <c r="R4638" s="231"/>
      <c r="S4638" s="231"/>
      <c r="T4638" s="232"/>
      <c r="U4638" s="16"/>
      <c r="V4638" s="16"/>
    </row>
    <row r="4639" spans="4:22">
      <c r="D4639" s="16"/>
      <c r="E4639" s="16"/>
      <c r="F4639" s="231"/>
      <c r="G4639" s="231"/>
      <c r="H4639" s="231"/>
      <c r="I4639" s="231"/>
      <c r="J4639" s="231"/>
      <c r="K4639" s="231"/>
      <c r="L4639" s="231"/>
      <c r="M4639" s="231"/>
      <c r="N4639" s="231"/>
      <c r="O4639" s="231"/>
      <c r="P4639" s="231"/>
      <c r="Q4639" s="231"/>
      <c r="R4639" s="231"/>
      <c r="S4639" s="231"/>
      <c r="T4639" s="232"/>
      <c r="U4639" s="16"/>
      <c r="V4639" s="16"/>
    </row>
    <row r="4640" spans="4:22">
      <c r="D4640" s="16"/>
      <c r="E4640" s="16"/>
      <c r="F4640" s="231"/>
      <c r="G4640" s="231"/>
      <c r="H4640" s="231"/>
      <c r="I4640" s="231"/>
      <c r="J4640" s="231"/>
      <c r="K4640" s="231"/>
      <c r="L4640" s="231"/>
      <c r="M4640" s="231"/>
      <c r="N4640" s="231"/>
      <c r="O4640" s="231"/>
      <c r="P4640" s="231"/>
      <c r="Q4640" s="231"/>
      <c r="R4640" s="231"/>
      <c r="S4640" s="231"/>
      <c r="T4640" s="232"/>
      <c r="U4640" s="16"/>
      <c r="V4640" s="16"/>
    </row>
    <row r="4641" spans="4:22">
      <c r="D4641" s="16"/>
      <c r="E4641" s="16"/>
      <c r="F4641" s="231"/>
      <c r="G4641" s="231"/>
      <c r="H4641" s="231"/>
      <c r="I4641" s="231"/>
      <c r="J4641" s="231"/>
      <c r="K4641" s="231"/>
      <c r="L4641" s="231"/>
      <c r="M4641" s="231"/>
      <c r="N4641" s="231"/>
      <c r="O4641" s="231"/>
      <c r="P4641" s="231"/>
      <c r="Q4641" s="231"/>
      <c r="R4641" s="231"/>
      <c r="S4641" s="231"/>
      <c r="T4641" s="232"/>
      <c r="U4641" s="16"/>
      <c r="V4641" s="16"/>
    </row>
    <row r="4642" spans="4:22">
      <c r="D4642" s="16"/>
      <c r="E4642" s="16"/>
      <c r="F4642" s="231"/>
      <c r="G4642" s="231"/>
      <c r="H4642" s="231"/>
      <c r="I4642" s="231"/>
      <c r="J4642" s="231"/>
      <c r="K4642" s="231"/>
      <c r="L4642" s="231"/>
      <c r="M4642" s="231"/>
      <c r="N4642" s="231"/>
      <c r="O4642" s="231"/>
      <c r="P4642" s="231"/>
      <c r="Q4642" s="231"/>
      <c r="R4642" s="231"/>
      <c r="S4642" s="231"/>
      <c r="T4642" s="232"/>
      <c r="U4642" s="16"/>
      <c r="V4642" s="16"/>
    </row>
    <row r="4643" spans="4:22">
      <c r="D4643" s="16"/>
      <c r="E4643" s="16"/>
      <c r="F4643" s="231"/>
      <c r="G4643" s="231"/>
      <c r="H4643" s="231"/>
      <c r="I4643" s="231"/>
      <c r="J4643" s="231"/>
      <c r="K4643" s="231"/>
      <c r="L4643" s="231"/>
      <c r="M4643" s="231"/>
      <c r="N4643" s="231"/>
      <c r="O4643" s="231"/>
      <c r="P4643" s="231"/>
      <c r="Q4643" s="231"/>
      <c r="R4643" s="231"/>
      <c r="S4643" s="231"/>
      <c r="T4643" s="232"/>
      <c r="U4643" s="16"/>
      <c r="V4643" s="16"/>
    </row>
    <row r="4644" spans="4:22">
      <c r="D4644" s="16"/>
      <c r="E4644" s="16"/>
      <c r="F4644" s="231"/>
      <c r="G4644" s="231"/>
      <c r="H4644" s="231"/>
      <c r="I4644" s="231"/>
      <c r="J4644" s="231"/>
      <c r="K4644" s="231"/>
      <c r="L4644" s="231"/>
      <c r="M4644" s="231"/>
      <c r="N4644" s="231"/>
      <c r="O4644" s="231"/>
      <c r="P4644" s="231"/>
      <c r="Q4644" s="231"/>
      <c r="R4644" s="231"/>
      <c r="S4644" s="231"/>
      <c r="T4644" s="232"/>
      <c r="U4644" s="16"/>
      <c r="V4644" s="16"/>
    </row>
    <row r="4645" spans="4:22">
      <c r="D4645" s="16"/>
      <c r="E4645" s="16"/>
      <c r="F4645" s="231"/>
      <c r="G4645" s="231"/>
      <c r="H4645" s="231"/>
      <c r="I4645" s="231"/>
      <c r="J4645" s="231"/>
      <c r="K4645" s="231"/>
      <c r="L4645" s="231"/>
      <c r="M4645" s="231"/>
      <c r="N4645" s="231"/>
      <c r="O4645" s="231"/>
      <c r="P4645" s="231"/>
      <c r="Q4645" s="231"/>
      <c r="R4645" s="231"/>
      <c r="S4645" s="231"/>
      <c r="T4645" s="232"/>
      <c r="U4645" s="16"/>
      <c r="V4645" s="16"/>
    </row>
    <row r="4646" spans="4:22">
      <c r="D4646" s="16"/>
      <c r="E4646" s="16"/>
      <c r="F4646" s="231"/>
      <c r="G4646" s="231"/>
      <c r="H4646" s="231"/>
      <c r="I4646" s="231"/>
      <c r="J4646" s="231"/>
      <c r="K4646" s="231"/>
      <c r="L4646" s="231"/>
      <c r="M4646" s="231"/>
      <c r="N4646" s="231"/>
      <c r="O4646" s="231"/>
      <c r="P4646" s="231"/>
      <c r="Q4646" s="231"/>
      <c r="R4646" s="231"/>
      <c r="S4646" s="231"/>
      <c r="T4646" s="232"/>
      <c r="U4646" s="16"/>
      <c r="V4646" s="16"/>
    </row>
    <row r="4647" spans="4:22">
      <c r="D4647" s="16"/>
      <c r="E4647" s="16"/>
      <c r="F4647" s="231"/>
      <c r="G4647" s="231"/>
      <c r="H4647" s="231"/>
      <c r="I4647" s="231"/>
      <c r="J4647" s="231"/>
      <c r="K4647" s="231"/>
      <c r="L4647" s="231"/>
      <c r="M4647" s="231"/>
      <c r="N4647" s="231"/>
      <c r="O4647" s="231"/>
      <c r="P4647" s="231"/>
      <c r="Q4647" s="231"/>
      <c r="R4647" s="231"/>
      <c r="S4647" s="231"/>
      <c r="T4647" s="232"/>
      <c r="U4647" s="16"/>
      <c r="V4647" s="16"/>
    </row>
    <row r="4648" spans="4:22">
      <c r="D4648" s="16"/>
      <c r="E4648" s="16"/>
      <c r="F4648" s="231"/>
      <c r="G4648" s="231"/>
      <c r="H4648" s="231"/>
      <c r="I4648" s="231"/>
      <c r="J4648" s="231"/>
      <c r="K4648" s="231"/>
      <c r="L4648" s="231"/>
      <c r="M4648" s="231"/>
      <c r="N4648" s="231"/>
      <c r="O4648" s="231"/>
      <c r="P4648" s="231"/>
      <c r="Q4648" s="231"/>
      <c r="R4648" s="231"/>
      <c r="S4648" s="231"/>
      <c r="T4648" s="232"/>
      <c r="U4648" s="16"/>
      <c r="V4648" s="16"/>
    </row>
    <row r="4649" spans="4:22">
      <c r="D4649" s="16"/>
      <c r="E4649" s="16"/>
      <c r="F4649" s="231"/>
      <c r="G4649" s="231"/>
      <c r="H4649" s="231"/>
      <c r="I4649" s="231"/>
      <c r="J4649" s="231"/>
      <c r="K4649" s="231"/>
      <c r="L4649" s="231"/>
      <c r="M4649" s="231"/>
      <c r="N4649" s="231"/>
      <c r="O4649" s="231"/>
      <c r="P4649" s="231"/>
      <c r="Q4649" s="231"/>
      <c r="R4649" s="231"/>
      <c r="S4649" s="231"/>
      <c r="T4649" s="232"/>
      <c r="U4649" s="16"/>
      <c r="V4649" s="16"/>
    </row>
    <row r="4650" spans="4:22">
      <c r="D4650" s="16"/>
      <c r="E4650" s="16"/>
      <c r="F4650" s="231"/>
      <c r="G4650" s="231"/>
      <c r="H4650" s="231"/>
      <c r="I4650" s="231"/>
      <c r="J4650" s="231"/>
      <c r="K4650" s="231"/>
      <c r="L4650" s="231"/>
      <c r="M4650" s="231"/>
      <c r="N4650" s="231"/>
      <c r="O4650" s="231"/>
      <c r="P4650" s="231"/>
      <c r="Q4650" s="231"/>
      <c r="R4650" s="231"/>
      <c r="S4650" s="231"/>
      <c r="T4650" s="232"/>
      <c r="U4650" s="16"/>
      <c r="V4650" s="16"/>
    </row>
    <row r="4651" spans="4:22">
      <c r="D4651" s="16"/>
      <c r="E4651" s="16"/>
      <c r="F4651" s="231"/>
      <c r="G4651" s="231"/>
      <c r="H4651" s="231"/>
      <c r="I4651" s="231"/>
      <c r="J4651" s="231"/>
      <c r="K4651" s="231"/>
      <c r="L4651" s="231"/>
      <c r="M4651" s="231"/>
      <c r="N4651" s="231"/>
      <c r="O4651" s="231"/>
      <c r="P4651" s="231"/>
      <c r="Q4651" s="231"/>
      <c r="R4651" s="231"/>
      <c r="S4651" s="231"/>
      <c r="T4651" s="232"/>
      <c r="U4651" s="16"/>
      <c r="V4651" s="16"/>
    </row>
    <row r="4652" spans="4:22">
      <c r="D4652" s="16"/>
      <c r="E4652" s="16"/>
      <c r="F4652" s="231"/>
      <c r="G4652" s="231"/>
      <c r="H4652" s="231"/>
      <c r="I4652" s="231"/>
      <c r="J4652" s="231"/>
      <c r="K4652" s="231"/>
      <c r="L4652" s="231"/>
      <c r="M4652" s="231"/>
      <c r="N4652" s="231"/>
      <c r="O4652" s="231"/>
      <c r="P4652" s="231"/>
      <c r="Q4652" s="231"/>
      <c r="R4652" s="231"/>
      <c r="S4652" s="231"/>
      <c r="T4652" s="232"/>
      <c r="U4652" s="16"/>
      <c r="V4652" s="16"/>
    </row>
    <row r="4653" spans="4:22">
      <c r="D4653" s="16"/>
      <c r="E4653" s="16"/>
      <c r="F4653" s="231"/>
      <c r="G4653" s="231"/>
      <c r="H4653" s="231"/>
      <c r="I4653" s="231"/>
      <c r="J4653" s="231"/>
      <c r="K4653" s="231"/>
      <c r="L4653" s="231"/>
      <c r="M4653" s="231"/>
      <c r="N4653" s="231"/>
      <c r="O4653" s="231"/>
      <c r="P4653" s="231"/>
      <c r="Q4653" s="231"/>
      <c r="R4653" s="231"/>
      <c r="S4653" s="231"/>
      <c r="T4653" s="232"/>
      <c r="U4653" s="16"/>
      <c r="V4653" s="16"/>
    </row>
    <row r="4654" spans="4:22">
      <c r="D4654" s="16"/>
      <c r="E4654" s="16"/>
      <c r="F4654" s="231"/>
      <c r="G4654" s="231"/>
      <c r="H4654" s="231"/>
      <c r="I4654" s="231"/>
      <c r="J4654" s="231"/>
      <c r="K4654" s="231"/>
      <c r="L4654" s="231"/>
      <c r="M4654" s="231"/>
      <c r="N4654" s="231"/>
      <c r="O4654" s="231"/>
      <c r="P4654" s="231"/>
      <c r="Q4654" s="231"/>
      <c r="R4654" s="231"/>
      <c r="S4654" s="231"/>
      <c r="T4654" s="232"/>
      <c r="U4654" s="16"/>
      <c r="V4654" s="16"/>
    </row>
    <row r="4655" spans="4:22">
      <c r="D4655" s="16"/>
      <c r="E4655" s="16"/>
      <c r="F4655" s="231"/>
      <c r="G4655" s="231"/>
      <c r="H4655" s="231"/>
      <c r="I4655" s="231"/>
      <c r="J4655" s="231"/>
      <c r="K4655" s="231"/>
      <c r="L4655" s="231"/>
      <c r="M4655" s="231"/>
      <c r="N4655" s="231"/>
      <c r="O4655" s="231"/>
      <c r="P4655" s="231"/>
      <c r="Q4655" s="231"/>
      <c r="R4655" s="231"/>
      <c r="S4655" s="231"/>
      <c r="T4655" s="232"/>
      <c r="U4655" s="16"/>
      <c r="V4655" s="16"/>
    </row>
    <row r="4656" spans="4:22">
      <c r="D4656" s="16"/>
      <c r="E4656" s="16"/>
      <c r="F4656" s="231"/>
      <c r="G4656" s="231"/>
      <c r="H4656" s="231"/>
      <c r="I4656" s="231"/>
      <c r="J4656" s="231"/>
      <c r="K4656" s="231"/>
      <c r="L4656" s="231"/>
      <c r="M4656" s="231"/>
      <c r="N4656" s="231"/>
      <c r="O4656" s="231"/>
      <c r="P4656" s="231"/>
      <c r="Q4656" s="231"/>
      <c r="R4656" s="231"/>
      <c r="S4656" s="231"/>
      <c r="T4656" s="232"/>
      <c r="U4656" s="16"/>
      <c r="V4656" s="16"/>
    </row>
    <row r="4657" spans="4:22">
      <c r="D4657" s="16"/>
      <c r="E4657" s="16"/>
      <c r="F4657" s="231"/>
      <c r="G4657" s="231"/>
      <c r="H4657" s="231"/>
      <c r="I4657" s="231"/>
      <c r="J4657" s="231"/>
      <c r="K4657" s="231"/>
      <c r="L4657" s="231"/>
      <c r="M4657" s="231"/>
      <c r="N4657" s="231"/>
      <c r="O4657" s="231"/>
      <c r="P4657" s="231"/>
      <c r="Q4657" s="231"/>
      <c r="R4657" s="231"/>
      <c r="S4657" s="231"/>
      <c r="T4657" s="232"/>
      <c r="U4657" s="16"/>
      <c r="V4657" s="16"/>
    </row>
    <row r="4658" spans="4:22">
      <c r="D4658" s="16"/>
      <c r="E4658" s="16"/>
      <c r="F4658" s="231"/>
      <c r="G4658" s="231"/>
      <c r="H4658" s="231"/>
      <c r="I4658" s="231"/>
      <c r="J4658" s="231"/>
      <c r="K4658" s="231"/>
      <c r="L4658" s="231"/>
      <c r="M4658" s="231"/>
      <c r="N4658" s="231"/>
      <c r="O4658" s="231"/>
      <c r="P4658" s="231"/>
      <c r="Q4658" s="231"/>
      <c r="R4658" s="231"/>
      <c r="S4658" s="231"/>
      <c r="T4658" s="232"/>
      <c r="U4658" s="16"/>
      <c r="V4658" s="16"/>
    </row>
    <row r="4659" spans="4:22">
      <c r="D4659" s="16"/>
      <c r="E4659" s="16"/>
      <c r="F4659" s="231"/>
      <c r="G4659" s="231"/>
      <c r="H4659" s="231"/>
      <c r="I4659" s="231"/>
      <c r="J4659" s="231"/>
      <c r="K4659" s="231"/>
      <c r="L4659" s="231"/>
      <c r="M4659" s="231"/>
      <c r="N4659" s="231"/>
      <c r="O4659" s="231"/>
      <c r="P4659" s="231"/>
      <c r="Q4659" s="231"/>
      <c r="R4659" s="231"/>
      <c r="S4659" s="231"/>
      <c r="T4659" s="232"/>
      <c r="U4659" s="16"/>
      <c r="V4659" s="16"/>
    </row>
    <row r="4660" spans="4:22">
      <c r="D4660" s="16"/>
      <c r="E4660" s="16"/>
      <c r="F4660" s="231"/>
      <c r="G4660" s="231"/>
      <c r="H4660" s="231"/>
      <c r="I4660" s="231"/>
      <c r="J4660" s="231"/>
      <c r="K4660" s="231"/>
      <c r="L4660" s="231"/>
      <c r="M4660" s="231"/>
      <c r="N4660" s="231"/>
      <c r="O4660" s="231"/>
      <c r="P4660" s="231"/>
      <c r="Q4660" s="231"/>
      <c r="R4660" s="231"/>
      <c r="S4660" s="231"/>
      <c r="T4660" s="232"/>
      <c r="U4660" s="16"/>
      <c r="V4660" s="16"/>
    </row>
    <row r="4661" spans="4:22">
      <c r="D4661" s="16"/>
      <c r="E4661" s="16"/>
      <c r="F4661" s="231"/>
      <c r="G4661" s="231"/>
      <c r="H4661" s="231"/>
      <c r="I4661" s="231"/>
      <c r="J4661" s="231"/>
      <c r="K4661" s="231"/>
      <c r="L4661" s="231"/>
      <c r="M4661" s="231"/>
      <c r="N4661" s="231"/>
      <c r="O4661" s="231"/>
      <c r="P4661" s="231"/>
      <c r="Q4661" s="231"/>
      <c r="R4661" s="231"/>
      <c r="S4661" s="231"/>
      <c r="T4661" s="232"/>
      <c r="U4661" s="16"/>
      <c r="V4661" s="16"/>
    </row>
    <row r="4662" spans="4:22">
      <c r="D4662" s="16"/>
      <c r="E4662" s="16"/>
      <c r="F4662" s="231"/>
      <c r="G4662" s="231"/>
      <c r="H4662" s="231"/>
      <c r="I4662" s="231"/>
      <c r="J4662" s="231"/>
      <c r="K4662" s="231"/>
      <c r="L4662" s="231"/>
      <c r="M4662" s="231"/>
      <c r="N4662" s="231"/>
      <c r="O4662" s="231"/>
      <c r="P4662" s="231"/>
      <c r="Q4662" s="231"/>
      <c r="R4662" s="231"/>
      <c r="S4662" s="231"/>
      <c r="T4662" s="232"/>
      <c r="U4662" s="16"/>
      <c r="V4662" s="16"/>
    </row>
    <row r="4663" spans="4:22">
      <c r="D4663" s="16"/>
      <c r="E4663" s="16"/>
      <c r="F4663" s="231"/>
      <c r="G4663" s="231"/>
      <c r="H4663" s="231"/>
      <c r="I4663" s="231"/>
      <c r="J4663" s="231"/>
      <c r="K4663" s="231"/>
      <c r="L4663" s="231"/>
      <c r="M4663" s="231"/>
      <c r="N4663" s="231"/>
      <c r="O4663" s="231"/>
      <c r="P4663" s="231"/>
      <c r="Q4663" s="231"/>
      <c r="R4663" s="231"/>
      <c r="S4663" s="231"/>
      <c r="T4663" s="232"/>
      <c r="U4663" s="16"/>
      <c r="V4663" s="16"/>
    </row>
    <row r="4664" spans="4:22">
      <c r="D4664" s="16"/>
      <c r="E4664" s="16"/>
      <c r="F4664" s="231"/>
      <c r="G4664" s="231"/>
      <c r="H4664" s="231"/>
      <c r="I4664" s="231"/>
      <c r="J4664" s="231"/>
      <c r="K4664" s="231"/>
      <c r="L4664" s="231"/>
      <c r="M4664" s="231"/>
      <c r="N4664" s="231"/>
      <c r="O4664" s="231"/>
      <c r="P4664" s="231"/>
      <c r="Q4664" s="231"/>
      <c r="R4664" s="231"/>
      <c r="S4664" s="231"/>
      <c r="T4664" s="232"/>
      <c r="U4664" s="16"/>
      <c r="V4664" s="16"/>
    </row>
    <row r="4665" spans="4:22">
      <c r="D4665" s="16"/>
      <c r="E4665" s="16"/>
      <c r="F4665" s="231"/>
      <c r="G4665" s="231"/>
      <c r="H4665" s="231"/>
      <c r="I4665" s="231"/>
      <c r="J4665" s="231"/>
      <c r="K4665" s="231"/>
      <c r="L4665" s="231"/>
      <c r="M4665" s="231"/>
      <c r="N4665" s="231"/>
      <c r="O4665" s="231"/>
      <c r="P4665" s="231"/>
      <c r="Q4665" s="231"/>
      <c r="R4665" s="231"/>
      <c r="S4665" s="231"/>
      <c r="T4665" s="232"/>
      <c r="U4665" s="16"/>
      <c r="V4665" s="16"/>
    </row>
    <row r="4666" spans="4:22">
      <c r="D4666" s="16"/>
      <c r="E4666" s="16"/>
      <c r="F4666" s="231"/>
      <c r="G4666" s="231"/>
      <c r="H4666" s="231"/>
      <c r="I4666" s="231"/>
      <c r="J4666" s="231"/>
      <c r="K4666" s="231"/>
      <c r="L4666" s="231"/>
      <c r="M4666" s="231"/>
      <c r="N4666" s="231"/>
      <c r="O4666" s="231"/>
      <c r="P4666" s="231"/>
      <c r="Q4666" s="231"/>
      <c r="R4666" s="231"/>
      <c r="S4666" s="231"/>
      <c r="T4666" s="232"/>
      <c r="U4666" s="16"/>
      <c r="V4666" s="16"/>
    </row>
    <row r="4667" spans="4:22">
      <c r="D4667" s="16"/>
      <c r="E4667" s="16"/>
      <c r="F4667" s="231"/>
      <c r="G4667" s="231"/>
      <c r="H4667" s="231"/>
      <c r="I4667" s="231"/>
      <c r="J4667" s="231"/>
      <c r="K4667" s="231"/>
      <c r="L4667" s="231"/>
      <c r="M4667" s="231"/>
      <c r="N4667" s="231"/>
      <c r="O4667" s="231"/>
      <c r="P4667" s="231"/>
      <c r="Q4667" s="231"/>
      <c r="R4667" s="231"/>
      <c r="S4667" s="231"/>
      <c r="T4667" s="232"/>
      <c r="U4667" s="16"/>
      <c r="V4667" s="16"/>
    </row>
    <row r="4668" spans="4:22">
      <c r="D4668" s="16"/>
      <c r="E4668" s="16"/>
      <c r="F4668" s="231"/>
      <c r="G4668" s="231"/>
      <c r="H4668" s="231"/>
      <c r="I4668" s="231"/>
      <c r="J4668" s="231"/>
      <c r="K4668" s="231"/>
      <c r="L4668" s="231"/>
      <c r="M4668" s="231"/>
      <c r="N4668" s="231"/>
      <c r="O4668" s="231"/>
      <c r="P4668" s="231"/>
      <c r="Q4668" s="231"/>
      <c r="R4668" s="231"/>
      <c r="S4668" s="231"/>
      <c r="T4668" s="232"/>
      <c r="U4668" s="16"/>
      <c r="V4668" s="16"/>
    </row>
    <row r="4669" spans="4:22">
      <c r="D4669" s="16"/>
      <c r="E4669" s="16"/>
      <c r="F4669" s="231"/>
      <c r="G4669" s="231"/>
      <c r="H4669" s="231"/>
      <c r="I4669" s="231"/>
      <c r="J4669" s="231"/>
      <c r="K4669" s="231"/>
      <c r="L4669" s="231"/>
      <c r="M4669" s="231"/>
      <c r="N4669" s="231"/>
      <c r="O4669" s="231"/>
      <c r="P4669" s="231"/>
      <c r="Q4669" s="231"/>
      <c r="R4669" s="231"/>
      <c r="S4669" s="231"/>
      <c r="T4669" s="232"/>
      <c r="U4669" s="16"/>
      <c r="V4669" s="16"/>
    </row>
    <row r="4670" spans="4:22">
      <c r="D4670" s="16"/>
      <c r="E4670" s="16"/>
      <c r="F4670" s="231"/>
      <c r="G4670" s="231"/>
      <c r="H4670" s="231"/>
      <c r="I4670" s="231"/>
      <c r="J4670" s="231"/>
      <c r="K4670" s="231"/>
      <c r="L4670" s="231"/>
      <c r="M4670" s="231"/>
      <c r="N4670" s="231"/>
      <c r="O4670" s="231"/>
      <c r="P4670" s="231"/>
      <c r="Q4670" s="231"/>
      <c r="R4670" s="231"/>
      <c r="S4670" s="231"/>
      <c r="T4670" s="232"/>
      <c r="U4670" s="16"/>
      <c r="V4670" s="16"/>
    </row>
    <row r="4671" spans="4:22">
      <c r="D4671" s="16"/>
      <c r="E4671" s="16"/>
      <c r="F4671" s="231"/>
      <c r="G4671" s="231"/>
      <c r="H4671" s="231"/>
      <c r="I4671" s="231"/>
      <c r="J4671" s="231"/>
      <c r="K4671" s="231"/>
      <c r="L4671" s="231"/>
      <c r="M4671" s="231"/>
      <c r="N4671" s="231"/>
      <c r="O4671" s="231"/>
      <c r="P4671" s="231"/>
      <c r="Q4671" s="231"/>
      <c r="R4671" s="231"/>
      <c r="S4671" s="231"/>
      <c r="T4671" s="232"/>
      <c r="U4671" s="16"/>
      <c r="V4671" s="16"/>
    </row>
    <row r="4672" spans="4:22">
      <c r="D4672" s="16"/>
      <c r="E4672" s="16"/>
      <c r="F4672" s="231"/>
      <c r="G4672" s="231"/>
      <c r="H4672" s="231"/>
      <c r="I4672" s="231"/>
      <c r="J4672" s="231"/>
      <c r="K4672" s="231"/>
      <c r="L4672" s="231"/>
      <c r="M4672" s="231"/>
      <c r="N4672" s="231"/>
      <c r="O4672" s="231"/>
      <c r="P4672" s="231"/>
      <c r="Q4672" s="231"/>
      <c r="R4672" s="231"/>
      <c r="S4672" s="231"/>
      <c r="T4672" s="232"/>
      <c r="U4672" s="16"/>
      <c r="V4672" s="16"/>
    </row>
    <row r="4673" spans="4:22">
      <c r="D4673" s="16"/>
      <c r="E4673" s="16"/>
      <c r="F4673" s="231"/>
      <c r="G4673" s="231"/>
      <c r="H4673" s="231"/>
      <c r="I4673" s="231"/>
      <c r="J4673" s="231"/>
      <c r="K4673" s="231"/>
      <c r="L4673" s="231"/>
      <c r="M4673" s="231"/>
      <c r="N4673" s="231"/>
      <c r="O4673" s="231"/>
      <c r="P4673" s="231"/>
      <c r="Q4673" s="231"/>
      <c r="R4673" s="231"/>
      <c r="S4673" s="231"/>
      <c r="T4673" s="232"/>
      <c r="U4673" s="16"/>
      <c r="V4673" s="16"/>
    </row>
    <row r="4674" spans="4:22">
      <c r="D4674" s="16"/>
      <c r="E4674" s="16"/>
      <c r="F4674" s="231"/>
      <c r="G4674" s="231"/>
      <c r="H4674" s="231"/>
      <c r="I4674" s="231"/>
      <c r="J4674" s="231"/>
      <c r="K4674" s="231"/>
      <c r="L4674" s="231"/>
      <c r="M4674" s="231"/>
      <c r="N4674" s="231"/>
      <c r="O4674" s="231"/>
      <c r="P4674" s="231"/>
      <c r="Q4674" s="231"/>
      <c r="R4674" s="231"/>
      <c r="S4674" s="231"/>
      <c r="T4674" s="232"/>
      <c r="U4674" s="16"/>
      <c r="V4674" s="16"/>
    </row>
    <row r="4675" spans="4:22">
      <c r="D4675" s="16"/>
      <c r="E4675" s="16"/>
      <c r="F4675" s="231"/>
      <c r="G4675" s="231"/>
      <c r="H4675" s="231"/>
      <c r="I4675" s="231"/>
      <c r="J4675" s="231"/>
      <c r="K4675" s="231"/>
      <c r="L4675" s="231"/>
      <c r="M4675" s="231"/>
      <c r="N4675" s="231"/>
      <c r="O4675" s="231"/>
      <c r="P4675" s="231"/>
      <c r="Q4675" s="231"/>
      <c r="R4675" s="231"/>
      <c r="S4675" s="231"/>
      <c r="T4675" s="232"/>
      <c r="U4675" s="16"/>
      <c r="V4675" s="16"/>
    </row>
    <row r="4676" spans="4:22">
      <c r="D4676" s="335"/>
      <c r="E4676" s="335"/>
      <c r="F4676" s="335"/>
      <c r="G4676" s="512" t="s">
        <v>48</v>
      </c>
      <c r="H4676" s="512"/>
      <c r="I4676" s="512"/>
      <c r="J4676" s="512"/>
      <c r="K4676" s="512"/>
      <c r="L4676" s="512"/>
      <c r="M4676" s="512"/>
      <c r="N4676" s="512"/>
      <c r="O4676" s="512"/>
      <c r="P4676" s="512"/>
      <c r="Q4676" s="512"/>
      <c r="R4676" s="512"/>
      <c r="S4676" s="335"/>
      <c r="T4676" s="335"/>
      <c r="U4676" s="335"/>
      <c r="V4676" s="335"/>
    </row>
    <row r="4677" spans="4:22">
      <c r="D4677" s="335"/>
      <c r="E4677" s="335"/>
      <c r="F4677" s="335"/>
      <c r="G4677" s="512"/>
      <c r="H4677" s="512"/>
      <c r="I4677" s="512"/>
      <c r="J4677" s="512"/>
      <c r="K4677" s="512"/>
      <c r="L4677" s="512"/>
      <c r="M4677" s="512"/>
      <c r="N4677" s="512"/>
      <c r="O4677" s="512"/>
      <c r="P4677" s="512"/>
      <c r="Q4677" s="512"/>
      <c r="R4677" s="512"/>
      <c r="S4677" s="335"/>
      <c r="T4677" s="335"/>
      <c r="U4677" s="335"/>
      <c r="V4677" s="335"/>
    </row>
    <row r="4678" spans="4:22" ht="23.4">
      <c r="D4678" s="338"/>
      <c r="E4678" s="338"/>
      <c r="F4678" s="338"/>
      <c r="G4678" s="343" t="s">
        <v>46</v>
      </c>
      <c r="H4678" s="375" t="s">
        <v>3</v>
      </c>
      <c r="I4678" s="376"/>
      <c r="J4678" s="377" t="s">
        <v>11</v>
      </c>
      <c r="K4678" s="376"/>
      <c r="L4678" s="378" t="s">
        <v>12</v>
      </c>
      <c r="M4678" s="376"/>
      <c r="N4678" s="379" t="s">
        <v>13</v>
      </c>
      <c r="O4678" s="376"/>
      <c r="P4678" s="374" t="s">
        <v>14</v>
      </c>
      <c r="Q4678" s="376"/>
      <c r="R4678" s="380" t="s">
        <v>15</v>
      </c>
      <c r="S4678" s="367"/>
      <c r="T4678" s="16"/>
      <c r="U4678" s="336"/>
      <c r="V4678" s="16"/>
    </row>
    <row r="4679" spans="4:22" ht="21">
      <c r="D4679" s="338"/>
      <c r="E4679" s="338"/>
      <c r="F4679" s="338"/>
      <c r="G4679" s="344">
        <v>0.9</v>
      </c>
      <c r="H4679" s="347">
        <f>$H$4621*G4679</f>
        <v>49.564341791999993</v>
      </c>
      <c r="I4679" s="368"/>
      <c r="J4679" s="348">
        <f>$J$4621*G4679</f>
        <v>13.411942271999999</v>
      </c>
      <c r="K4679" s="368"/>
      <c r="L4679" s="352">
        <f>$L$4621*G4679</f>
        <v>12.786203807999998</v>
      </c>
      <c r="M4679" s="368"/>
      <c r="N4679" s="349">
        <f>$N$4621*G4679</f>
        <v>9.952764767999998</v>
      </c>
      <c r="O4679" s="368"/>
      <c r="P4679" s="350">
        <f>$P$4621*G4679</f>
        <v>164.13601247999998</v>
      </c>
      <c r="Q4679" s="368"/>
      <c r="R4679" s="351">
        <f>$R$4621*G4679</f>
        <v>73.585056959999989</v>
      </c>
      <c r="S4679" s="341"/>
      <c r="T4679" s="414">
        <f>H4679*24.63</f>
        <v>1220.7697383369598</v>
      </c>
      <c r="U4679" s="337"/>
      <c r="V4679" s="16"/>
    </row>
    <row r="4680" spans="4:22" ht="21">
      <c r="D4680" s="338"/>
      <c r="E4680" s="338"/>
      <c r="F4680" s="338"/>
      <c r="G4680" s="344">
        <v>0.91</v>
      </c>
      <c r="H4680" s="347">
        <f t="shared" ref="H4680:H4699" si="395">$H$4621*G4680</f>
        <v>50.115056700799997</v>
      </c>
      <c r="I4680" s="368"/>
      <c r="J4680" s="348">
        <f t="shared" ref="J4680:J4699" si="396">$J$4621*G4680</f>
        <v>13.5609638528</v>
      </c>
      <c r="K4680" s="368"/>
      <c r="L4680" s="352">
        <f t="shared" ref="L4680:L4699" si="397">$L$4621*G4680</f>
        <v>12.928272739199997</v>
      </c>
      <c r="M4680" s="368"/>
      <c r="N4680" s="349">
        <f t="shared" ref="N4680:N4699" si="398">$N$4621*G4680</f>
        <v>10.063351043199999</v>
      </c>
      <c r="O4680" s="368"/>
      <c r="P4680" s="350">
        <f t="shared" ref="P4680:P4699" si="399">$P$4621*G4680</f>
        <v>165.95974595199999</v>
      </c>
      <c r="Q4680" s="368"/>
      <c r="R4680" s="351">
        <f t="shared" ref="R4680:R4699" si="400">$R$4621*G4680</f>
        <v>74.402668703999993</v>
      </c>
      <c r="S4680" s="341"/>
      <c r="T4680" s="16"/>
      <c r="U4680" s="337"/>
      <c r="V4680" s="16"/>
    </row>
    <row r="4681" spans="4:22" ht="21">
      <c r="D4681" s="338"/>
      <c r="E4681" s="338"/>
      <c r="F4681" s="338"/>
      <c r="G4681" s="344">
        <v>0.92</v>
      </c>
      <c r="H4681" s="347">
        <f t="shared" si="395"/>
        <v>50.665771609599993</v>
      </c>
      <c r="I4681" s="368"/>
      <c r="J4681" s="348">
        <f t="shared" si="396"/>
        <v>13.7099854336</v>
      </c>
      <c r="K4681" s="368"/>
      <c r="L4681" s="352">
        <f t="shared" si="397"/>
        <v>13.070341670399998</v>
      </c>
      <c r="M4681" s="368"/>
      <c r="N4681" s="349">
        <f t="shared" si="398"/>
        <v>10.173937318399998</v>
      </c>
      <c r="O4681" s="368"/>
      <c r="P4681" s="350">
        <f t="shared" si="399"/>
        <v>167.78347942399998</v>
      </c>
      <c r="Q4681" s="368"/>
      <c r="R4681" s="351">
        <f t="shared" si="400"/>
        <v>75.220280447999997</v>
      </c>
      <c r="S4681" s="341"/>
      <c r="T4681" s="16"/>
      <c r="U4681" s="337"/>
      <c r="V4681" s="16"/>
    </row>
    <row r="4682" spans="4:22" ht="21">
      <c r="D4682" s="338"/>
      <c r="E4682" s="338"/>
      <c r="F4682" s="338"/>
      <c r="G4682" s="344">
        <v>0.93</v>
      </c>
      <c r="H4682" s="347">
        <f t="shared" si="395"/>
        <v>51.216486518399996</v>
      </c>
      <c r="I4682" s="368"/>
      <c r="J4682" s="348">
        <f t="shared" si="396"/>
        <v>13.859007014399999</v>
      </c>
      <c r="K4682" s="368"/>
      <c r="L4682" s="352">
        <f t="shared" si="397"/>
        <v>13.212410601599997</v>
      </c>
      <c r="M4682" s="368"/>
      <c r="N4682" s="349">
        <f t="shared" si="398"/>
        <v>10.284523593599999</v>
      </c>
      <c r="O4682" s="368"/>
      <c r="P4682" s="350">
        <f t="shared" si="399"/>
        <v>169.60721289599999</v>
      </c>
      <c r="Q4682" s="368"/>
      <c r="R4682" s="351">
        <f t="shared" si="400"/>
        <v>76.037892191999987</v>
      </c>
      <c r="S4682" s="341"/>
      <c r="T4682" s="16"/>
      <c r="U4682" s="337"/>
      <c r="V4682" s="16"/>
    </row>
    <row r="4683" spans="4:22" ht="21">
      <c r="D4683" s="338"/>
      <c r="E4683" s="338"/>
      <c r="F4683" s="338"/>
      <c r="G4683" s="344">
        <v>0.94</v>
      </c>
      <c r="H4683" s="347">
        <f t="shared" si="395"/>
        <v>51.767201427199993</v>
      </c>
      <c r="I4683" s="368"/>
      <c r="J4683" s="348">
        <f t="shared" si="396"/>
        <v>14.008028595199999</v>
      </c>
      <c r="K4683" s="368"/>
      <c r="L4683" s="352">
        <f t="shared" si="397"/>
        <v>13.354479532799996</v>
      </c>
      <c r="M4683" s="368"/>
      <c r="N4683" s="349">
        <f t="shared" si="398"/>
        <v>10.395109868799997</v>
      </c>
      <c r="O4683" s="368"/>
      <c r="P4683" s="350">
        <f t="shared" si="399"/>
        <v>171.43094636799998</v>
      </c>
      <c r="Q4683" s="368"/>
      <c r="R4683" s="351">
        <f t="shared" si="400"/>
        <v>76.855503935999977</v>
      </c>
      <c r="S4683" s="341"/>
      <c r="T4683" s="16"/>
      <c r="U4683" s="337"/>
      <c r="V4683" s="16"/>
    </row>
    <row r="4684" spans="4:22" ht="21">
      <c r="D4684" s="338"/>
      <c r="E4684" s="338"/>
      <c r="F4684" s="338"/>
      <c r="G4684" s="344">
        <v>0.95</v>
      </c>
      <c r="H4684" s="347">
        <f t="shared" si="395"/>
        <v>52.317916335999989</v>
      </c>
      <c r="I4684" s="368"/>
      <c r="J4684" s="348">
        <f t="shared" si="396"/>
        <v>14.157050175999998</v>
      </c>
      <c r="K4684" s="368"/>
      <c r="L4684" s="352">
        <f t="shared" si="397"/>
        <v>13.496548463999996</v>
      </c>
      <c r="M4684" s="368"/>
      <c r="N4684" s="349">
        <f t="shared" si="398"/>
        <v>10.505696143999998</v>
      </c>
      <c r="O4684" s="368"/>
      <c r="P4684" s="350">
        <f t="shared" si="399"/>
        <v>173.25467983999997</v>
      </c>
      <c r="Q4684" s="368"/>
      <c r="R4684" s="351">
        <f t="shared" si="400"/>
        <v>77.673115679999981</v>
      </c>
      <c r="S4684" s="341"/>
      <c r="T4684" s="16"/>
      <c r="U4684" s="337"/>
      <c r="V4684" s="16"/>
    </row>
    <row r="4685" spans="4:22" ht="21">
      <c r="D4685" s="338"/>
      <c r="E4685" s="338"/>
      <c r="F4685" s="338"/>
      <c r="G4685" s="344">
        <v>0.96</v>
      </c>
      <c r="H4685" s="347">
        <f t="shared" si="395"/>
        <v>52.868631244799992</v>
      </c>
      <c r="I4685" s="368"/>
      <c r="J4685" s="348">
        <f t="shared" si="396"/>
        <v>14.3060717568</v>
      </c>
      <c r="K4685" s="368"/>
      <c r="L4685" s="352">
        <f t="shared" si="397"/>
        <v>13.638617395199995</v>
      </c>
      <c r="M4685" s="368"/>
      <c r="N4685" s="349">
        <f t="shared" si="398"/>
        <v>10.616282419199997</v>
      </c>
      <c r="O4685" s="368"/>
      <c r="P4685" s="350">
        <f t="shared" si="399"/>
        <v>175.07841331199998</v>
      </c>
      <c r="Q4685" s="368"/>
      <c r="R4685" s="351">
        <f t="shared" si="400"/>
        <v>78.490727423999985</v>
      </c>
      <c r="S4685" s="341"/>
      <c r="T4685" s="16"/>
      <c r="U4685" s="337"/>
      <c r="V4685" s="16"/>
    </row>
    <row r="4686" spans="4:22" ht="21">
      <c r="D4686" s="338"/>
      <c r="E4686" s="338"/>
      <c r="F4686" s="338"/>
      <c r="G4686" s="344">
        <v>0.97</v>
      </c>
      <c r="H4686" s="347">
        <f t="shared" si="395"/>
        <v>53.419346153599989</v>
      </c>
      <c r="I4686" s="368"/>
      <c r="J4686" s="348">
        <f t="shared" si="396"/>
        <v>14.455093337599999</v>
      </c>
      <c r="K4686" s="368"/>
      <c r="L4686" s="352">
        <f t="shared" si="397"/>
        <v>13.780686326399996</v>
      </c>
      <c r="M4686" s="368"/>
      <c r="N4686" s="349">
        <f t="shared" si="398"/>
        <v>10.726868694399998</v>
      </c>
      <c r="O4686" s="368"/>
      <c r="P4686" s="350">
        <f t="shared" si="399"/>
        <v>176.90214678399997</v>
      </c>
      <c r="Q4686" s="368"/>
      <c r="R4686" s="351">
        <f t="shared" si="400"/>
        <v>79.308339167999989</v>
      </c>
      <c r="S4686" s="341"/>
      <c r="T4686" s="16"/>
      <c r="U4686" s="337"/>
      <c r="V4686" s="16"/>
    </row>
    <row r="4687" spans="4:22" ht="21">
      <c r="D4687" s="338"/>
      <c r="E4687" s="338"/>
      <c r="F4687" s="338"/>
      <c r="G4687" s="344">
        <v>0.98</v>
      </c>
      <c r="H4687" s="347">
        <f t="shared" si="395"/>
        <v>53.970061062399992</v>
      </c>
      <c r="I4687" s="368"/>
      <c r="J4687" s="348">
        <f t="shared" si="396"/>
        <v>14.604114918399999</v>
      </c>
      <c r="K4687" s="368"/>
      <c r="L4687" s="352">
        <f t="shared" si="397"/>
        <v>13.922755257599997</v>
      </c>
      <c r="M4687" s="368"/>
      <c r="N4687" s="349">
        <f t="shared" si="398"/>
        <v>10.837454969599998</v>
      </c>
      <c r="O4687" s="368"/>
      <c r="P4687" s="350">
        <f t="shared" si="399"/>
        <v>178.72588025599998</v>
      </c>
      <c r="Q4687" s="368"/>
      <c r="R4687" s="351">
        <f t="shared" si="400"/>
        <v>80.125950911999979</v>
      </c>
      <c r="S4687" s="341"/>
      <c r="T4687" s="16"/>
      <c r="U4687" s="337"/>
      <c r="V4687" s="16"/>
    </row>
    <row r="4688" spans="4:22" ht="21">
      <c r="D4688" s="338"/>
      <c r="E4688" s="338"/>
      <c r="F4688" s="338"/>
      <c r="G4688" s="344">
        <v>0.99</v>
      </c>
      <c r="H4688" s="347">
        <f t="shared" si="395"/>
        <v>54.520775971199988</v>
      </c>
      <c r="I4688" s="368"/>
      <c r="J4688" s="348">
        <f t="shared" si="396"/>
        <v>14.7531364992</v>
      </c>
      <c r="K4688" s="368"/>
      <c r="L4688" s="352">
        <f t="shared" si="397"/>
        <v>14.064824188799996</v>
      </c>
      <c r="M4688" s="368"/>
      <c r="N4688" s="349">
        <f t="shared" si="398"/>
        <v>10.948041244799999</v>
      </c>
      <c r="O4688" s="368"/>
      <c r="P4688" s="350">
        <f t="shared" si="399"/>
        <v>180.54961372799997</v>
      </c>
      <c r="Q4688" s="368"/>
      <c r="R4688" s="351">
        <f t="shared" si="400"/>
        <v>80.943562655999983</v>
      </c>
      <c r="S4688" s="341"/>
      <c r="T4688" s="16"/>
      <c r="U4688" s="337"/>
      <c r="V4688" s="16"/>
    </row>
    <row r="4689" spans="4:22" ht="28.8">
      <c r="D4689" s="338"/>
      <c r="E4689" s="338"/>
      <c r="F4689" s="338"/>
      <c r="G4689" s="381">
        <v>1</v>
      </c>
      <c r="H4689" s="383">
        <f t="shared" si="395"/>
        <v>55.071490879999992</v>
      </c>
      <c r="I4689" s="382"/>
      <c r="J4689" s="383">
        <f t="shared" si="396"/>
        <v>14.90215808</v>
      </c>
      <c r="K4689" s="382"/>
      <c r="L4689" s="383">
        <f t="shared" si="397"/>
        <v>14.206893119999997</v>
      </c>
      <c r="M4689" s="382"/>
      <c r="N4689" s="383">
        <f t="shared" si="398"/>
        <v>11.058627519999998</v>
      </c>
      <c r="O4689" s="382"/>
      <c r="P4689" s="383">
        <f t="shared" si="399"/>
        <v>182.37334719999998</v>
      </c>
      <c r="Q4689" s="382"/>
      <c r="R4689" s="383">
        <f t="shared" si="400"/>
        <v>81.761174399999987</v>
      </c>
      <c r="S4689" s="445"/>
      <c r="T4689" s="16"/>
      <c r="U4689" s="337"/>
      <c r="V4689" s="16"/>
    </row>
    <row r="4690" spans="4:22" ht="21">
      <c r="D4690" s="338"/>
      <c r="E4690" s="338"/>
      <c r="F4690" s="338"/>
      <c r="G4690" s="344">
        <v>1.01</v>
      </c>
      <c r="H4690" s="347">
        <f t="shared" si="395"/>
        <v>55.622205788799995</v>
      </c>
      <c r="I4690" s="368"/>
      <c r="J4690" s="348">
        <f t="shared" si="396"/>
        <v>15.051179660799999</v>
      </c>
      <c r="K4690" s="368"/>
      <c r="L4690" s="352">
        <f t="shared" si="397"/>
        <v>14.348962051199997</v>
      </c>
      <c r="M4690" s="368"/>
      <c r="N4690" s="349">
        <f t="shared" si="398"/>
        <v>11.169213795199997</v>
      </c>
      <c r="O4690" s="368"/>
      <c r="P4690" s="350">
        <f t="shared" si="399"/>
        <v>184.197080672</v>
      </c>
      <c r="Q4690" s="368"/>
      <c r="R4690" s="351">
        <f t="shared" si="400"/>
        <v>82.578786143999992</v>
      </c>
      <c r="S4690" s="341"/>
      <c r="T4690" s="16"/>
      <c r="U4690" s="337"/>
      <c r="V4690" s="16"/>
    </row>
    <row r="4691" spans="4:22" ht="21">
      <c r="D4691" s="338"/>
      <c r="E4691" s="338"/>
      <c r="F4691" s="338"/>
      <c r="G4691" s="344">
        <v>1.02</v>
      </c>
      <c r="H4691" s="347">
        <f t="shared" si="395"/>
        <v>56.172920697599992</v>
      </c>
      <c r="I4691" s="368"/>
      <c r="J4691" s="348">
        <f t="shared" si="396"/>
        <v>15.2002012416</v>
      </c>
      <c r="K4691" s="368"/>
      <c r="L4691" s="352">
        <f t="shared" si="397"/>
        <v>14.491030982399996</v>
      </c>
      <c r="M4691" s="368"/>
      <c r="N4691" s="349">
        <f t="shared" si="398"/>
        <v>11.279800070399999</v>
      </c>
      <c r="O4691" s="368"/>
      <c r="P4691" s="350">
        <f t="shared" si="399"/>
        <v>186.02081414399998</v>
      </c>
      <c r="Q4691" s="368"/>
      <c r="R4691" s="351">
        <f t="shared" si="400"/>
        <v>83.396397887999996</v>
      </c>
      <c r="S4691" s="341"/>
      <c r="T4691" s="16"/>
      <c r="U4691" s="337"/>
      <c r="V4691" s="16"/>
    </row>
    <row r="4692" spans="4:22" ht="21">
      <c r="D4692" s="338"/>
      <c r="E4692" s="338"/>
      <c r="F4692" s="338"/>
      <c r="G4692" s="344">
        <v>1.03</v>
      </c>
      <c r="H4692" s="347">
        <f t="shared" si="395"/>
        <v>56.723635606399995</v>
      </c>
      <c r="I4692" s="368"/>
      <c r="J4692" s="348">
        <f t="shared" si="396"/>
        <v>15.3492228224</v>
      </c>
      <c r="K4692" s="368"/>
      <c r="L4692" s="352">
        <f t="shared" si="397"/>
        <v>14.633099913599997</v>
      </c>
      <c r="M4692" s="368"/>
      <c r="N4692" s="349">
        <f t="shared" si="398"/>
        <v>11.390386345599998</v>
      </c>
      <c r="O4692" s="368"/>
      <c r="P4692" s="350">
        <f t="shared" si="399"/>
        <v>187.844547616</v>
      </c>
      <c r="Q4692" s="368"/>
      <c r="R4692" s="351">
        <f t="shared" si="400"/>
        <v>84.214009631999986</v>
      </c>
      <c r="S4692" s="341"/>
      <c r="T4692" s="16"/>
      <c r="U4692" s="337"/>
      <c r="V4692" s="16"/>
    </row>
    <row r="4693" spans="4:22" ht="21">
      <c r="D4693" s="338"/>
      <c r="E4693" s="338"/>
      <c r="F4693" s="338"/>
      <c r="G4693" s="344">
        <v>1.04</v>
      </c>
      <c r="H4693" s="347">
        <f t="shared" si="395"/>
        <v>57.274350515199991</v>
      </c>
      <c r="I4693" s="368"/>
      <c r="J4693" s="348">
        <f t="shared" si="396"/>
        <v>15.498244403199999</v>
      </c>
      <c r="K4693" s="368"/>
      <c r="L4693" s="352">
        <f t="shared" si="397"/>
        <v>14.775168844799998</v>
      </c>
      <c r="M4693" s="368"/>
      <c r="N4693" s="349">
        <f t="shared" si="398"/>
        <v>11.500972620799999</v>
      </c>
      <c r="O4693" s="368"/>
      <c r="P4693" s="350">
        <f t="shared" si="399"/>
        <v>189.66828108799999</v>
      </c>
      <c r="Q4693" s="368"/>
      <c r="R4693" s="351">
        <f t="shared" si="400"/>
        <v>85.03162137599999</v>
      </c>
      <c r="S4693" s="341"/>
      <c r="T4693" s="16"/>
      <c r="U4693" s="337"/>
      <c r="V4693" s="16"/>
    </row>
    <row r="4694" spans="4:22" ht="21">
      <c r="D4694" s="338"/>
      <c r="E4694" s="338"/>
      <c r="F4694" s="338"/>
      <c r="G4694" s="344">
        <v>1.05</v>
      </c>
      <c r="H4694" s="347">
        <f t="shared" si="395"/>
        <v>57.825065423999995</v>
      </c>
      <c r="I4694" s="368"/>
      <c r="J4694" s="348">
        <f t="shared" si="396"/>
        <v>15.647265984000001</v>
      </c>
      <c r="K4694" s="368"/>
      <c r="L4694" s="352">
        <f t="shared" si="397"/>
        <v>14.917237775999997</v>
      </c>
      <c r="M4694" s="368"/>
      <c r="N4694" s="349">
        <f t="shared" si="398"/>
        <v>11.611558895999998</v>
      </c>
      <c r="O4694" s="368"/>
      <c r="P4694" s="350">
        <f t="shared" si="399"/>
        <v>191.49201456</v>
      </c>
      <c r="Q4694" s="368"/>
      <c r="R4694" s="351">
        <f t="shared" si="400"/>
        <v>85.849233119999994</v>
      </c>
      <c r="S4694" s="341"/>
      <c r="T4694" s="16"/>
      <c r="U4694" s="337"/>
      <c r="V4694" s="16"/>
    </row>
    <row r="4695" spans="4:22" ht="21">
      <c r="D4695" s="338"/>
      <c r="E4695" s="338"/>
      <c r="F4695" s="338"/>
      <c r="G4695" s="344">
        <v>1.06</v>
      </c>
      <c r="H4695" s="347">
        <f t="shared" si="395"/>
        <v>58.375780332799991</v>
      </c>
      <c r="I4695" s="368"/>
      <c r="J4695" s="348">
        <f t="shared" si="396"/>
        <v>15.7962875648</v>
      </c>
      <c r="K4695" s="368"/>
      <c r="L4695" s="352">
        <f t="shared" si="397"/>
        <v>15.059306707199998</v>
      </c>
      <c r="M4695" s="368"/>
      <c r="N4695" s="349">
        <f t="shared" si="398"/>
        <v>11.722145171199999</v>
      </c>
      <c r="O4695" s="368"/>
      <c r="P4695" s="350">
        <f t="shared" si="399"/>
        <v>193.31574803199999</v>
      </c>
      <c r="Q4695" s="368"/>
      <c r="R4695" s="351">
        <f t="shared" si="400"/>
        <v>86.666844863999998</v>
      </c>
      <c r="S4695" s="341"/>
      <c r="T4695" s="16"/>
      <c r="U4695" s="337"/>
      <c r="V4695" s="16"/>
    </row>
    <row r="4696" spans="4:22" ht="21">
      <c r="D4696" s="338"/>
      <c r="E4696" s="338"/>
      <c r="F4696" s="338"/>
      <c r="G4696" s="344">
        <v>1.07</v>
      </c>
      <c r="H4696" s="347">
        <f t="shared" si="395"/>
        <v>58.926495241599994</v>
      </c>
      <c r="I4696" s="368"/>
      <c r="J4696" s="348">
        <f t="shared" si="396"/>
        <v>15.9453091456</v>
      </c>
      <c r="K4696" s="368"/>
      <c r="L4696" s="352">
        <f t="shared" si="397"/>
        <v>15.201375638399997</v>
      </c>
      <c r="M4696" s="368"/>
      <c r="N4696" s="349">
        <f t="shared" si="398"/>
        <v>11.832731446399999</v>
      </c>
      <c r="O4696" s="368"/>
      <c r="P4696" s="350">
        <f t="shared" si="399"/>
        <v>195.139481504</v>
      </c>
      <c r="Q4696" s="368"/>
      <c r="R4696" s="351">
        <f t="shared" si="400"/>
        <v>87.484456607999988</v>
      </c>
      <c r="S4696" s="341"/>
      <c r="T4696" s="16"/>
      <c r="U4696" s="337"/>
      <c r="V4696" s="16"/>
    </row>
    <row r="4697" spans="4:22" ht="21">
      <c r="D4697" s="338"/>
      <c r="E4697" s="338"/>
      <c r="F4697" s="338"/>
      <c r="G4697" s="344">
        <v>1.08</v>
      </c>
      <c r="H4697" s="347">
        <f t="shared" si="395"/>
        <v>59.477210150399998</v>
      </c>
      <c r="I4697" s="368"/>
      <c r="J4697" s="348">
        <f t="shared" si="396"/>
        <v>16.094330726399999</v>
      </c>
      <c r="K4697" s="368"/>
      <c r="L4697" s="352">
        <f t="shared" si="397"/>
        <v>15.343444569599997</v>
      </c>
      <c r="M4697" s="368"/>
      <c r="N4697" s="349">
        <f t="shared" si="398"/>
        <v>11.943317721599998</v>
      </c>
      <c r="O4697" s="368"/>
      <c r="P4697" s="350">
        <f t="shared" si="399"/>
        <v>196.96321497599999</v>
      </c>
      <c r="Q4697" s="368"/>
      <c r="R4697" s="351">
        <f t="shared" si="400"/>
        <v>88.302068351999992</v>
      </c>
      <c r="S4697" s="341"/>
      <c r="T4697" s="16"/>
      <c r="U4697" s="337"/>
      <c r="V4697" s="16"/>
    </row>
    <row r="4698" spans="4:22" ht="21">
      <c r="D4698" s="338"/>
      <c r="E4698" s="338"/>
      <c r="F4698" s="338"/>
      <c r="G4698" s="344">
        <v>1.0900000000000001</v>
      </c>
      <c r="H4698" s="347">
        <f t="shared" si="395"/>
        <v>60.027925059199994</v>
      </c>
      <c r="I4698" s="368"/>
      <c r="J4698" s="348">
        <f t="shared" si="396"/>
        <v>16.243352307200002</v>
      </c>
      <c r="K4698" s="368"/>
      <c r="L4698" s="352">
        <f t="shared" si="397"/>
        <v>15.485513500799998</v>
      </c>
      <c r="M4698" s="368"/>
      <c r="N4698" s="349">
        <f t="shared" si="398"/>
        <v>12.053903996799999</v>
      </c>
      <c r="O4698" s="368"/>
      <c r="P4698" s="350">
        <f t="shared" si="399"/>
        <v>198.786948448</v>
      </c>
      <c r="Q4698" s="368"/>
      <c r="R4698" s="351">
        <f t="shared" si="400"/>
        <v>89.119680095999996</v>
      </c>
      <c r="S4698" s="341"/>
      <c r="T4698" s="16"/>
      <c r="U4698" s="337"/>
      <c r="V4698" s="16"/>
    </row>
    <row r="4699" spans="4:22" ht="21">
      <c r="D4699" s="338"/>
      <c r="E4699" s="338"/>
      <c r="F4699" s="338"/>
      <c r="G4699" s="344">
        <v>1.1000000000000001</v>
      </c>
      <c r="H4699" s="347">
        <f t="shared" si="395"/>
        <v>60.578639967999997</v>
      </c>
      <c r="I4699" s="368"/>
      <c r="J4699" s="348">
        <f t="shared" si="396"/>
        <v>16.392373888000002</v>
      </c>
      <c r="K4699" s="368"/>
      <c r="L4699" s="352">
        <f t="shared" si="397"/>
        <v>15.627582431999997</v>
      </c>
      <c r="M4699" s="368"/>
      <c r="N4699" s="349">
        <f t="shared" si="398"/>
        <v>12.164490271999998</v>
      </c>
      <c r="O4699" s="368"/>
      <c r="P4699" s="350">
        <f t="shared" si="399"/>
        <v>200.61068191999999</v>
      </c>
      <c r="Q4699" s="368"/>
      <c r="R4699" s="351">
        <f t="shared" si="400"/>
        <v>89.93729184</v>
      </c>
      <c r="S4699" s="341"/>
      <c r="T4699" s="16"/>
      <c r="U4699" s="337"/>
      <c r="V4699" s="16"/>
    </row>
    <row r="4700" spans="4:22">
      <c r="D4700" s="338"/>
      <c r="E4700" s="338"/>
      <c r="F4700" s="338"/>
      <c r="G4700" s="16"/>
      <c r="H4700" s="16"/>
      <c r="I4700" s="16"/>
      <c r="J4700" s="16"/>
      <c r="K4700" s="16"/>
      <c r="L4700" s="16"/>
      <c r="M4700" s="16"/>
      <c r="N4700" s="16"/>
      <c r="O4700" s="16"/>
      <c r="P4700" s="16"/>
      <c r="Q4700" s="16"/>
      <c r="R4700" s="16"/>
      <c r="S4700" s="16"/>
      <c r="T4700" s="16"/>
      <c r="U4700" s="16"/>
      <c r="V4700" s="16"/>
    </row>
    <row r="4701" spans="4:22">
      <c r="D4701" s="338"/>
      <c r="E4701" s="338"/>
      <c r="F4701" s="338"/>
      <c r="G4701" s="16"/>
      <c r="H4701" s="16"/>
      <c r="I4701" s="16"/>
      <c r="J4701" s="16"/>
      <c r="K4701" s="16"/>
      <c r="L4701" s="16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</row>
    <row r="4702" spans="4:22">
      <c r="D4702" s="338"/>
      <c r="E4702" s="338"/>
      <c r="F4702" s="338"/>
      <c r="G4702" s="16"/>
      <c r="H4702" s="16"/>
      <c r="I4702" s="16"/>
      <c r="J4702" s="16"/>
      <c r="K4702" s="16"/>
      <c r="L4702" s="16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</row>
    <row r="4705" spans="4:31" ht="15" thickBot="1">
      <c r="D4705" s="16"/>
      <c r="E4705" s="16"/>
      <c r="F4705" s="16"/>
      <c r="G4705" s="16"/>
      <c r="H4705" s="16"/>
      <c r="I4705" s="16"/>
      <c r="J4705" s="16"/>
      <c r="K4705" s="16"/>
      <c r="L4705" s="16"/>
      <c r="M4705" s="16"/>
      <c r="N4705" s="16"/>
      <c r="O4705" s="16"/>
      <c r="P4705" s="16"/>
      <c r="Q4705" s="16"/>
      <c r="R4705" s="16"/>
      <c r="S4705" s="16"/>
      <c r="T4705" s="229"/>
      <c r="U4705" s="16"/>
      <c r="V4705" s="16"/>
    </row>
    <row r="4706" spans="4:31">
      <c r="D4706" s="16"/>
      <c r="E4706" s="84"/>
      <c r="F4706" s="85"/>
      <c r="G4706" s="197"/>
      <c r="H4706" s="85"/>
      <c r="I4706" s="197"/>
      <c r="J4706" s="85"/>
      <c r="K4706" s="197"/>
      <c r="L4706" s="85"/>
      <c r="M4706" s="197"/>
      <c r="N4706" s="85"/>
      <c r="O4706" s="197"/>
      <c r="P4706" s="85"/>
      <c r="Q4706" s="197"/>
      <c r="R4706" s="85"/>
      <c r="S4706" s="85"/>
      <c r="T4706" s="85"/>
      <c r="U4706" s="106"/>
      <c r="V4706" s="16"/>
    </row>
    <row r="4707" spans="4:31" ht="15" thickBot="1">
      <c r="D4707" s="16"/>
      <c r="E4707" s="86"/>
      <c r="F4707" s="1"/>
      <c r="H4707" s="1"/>
      <c r="J4707" s="1"/>
      <c r="L4707" s="1"/>
      <c r="N4707" s="1"/>
      <c r="P4707" s="1"/>
      <c r="R4707" s="1"/>
      <c r="T4707" s="1"/>
      <c r="U4707" s="107"/>
      <c r="V4707" s="16"/>
    </row>
    <row r="4708" spans="4:31" ht="35.4" thickBot="1">
      <c r="D4708" s="16"/>
      <c r="E4708" s="86"/>
      <c r="F4708" s="1"/>
      <c r="H4708" s="393" t="s">
        <v>83</v>
      </c>
      <c r="I4708" s="394"/>
      <c r="J4708" s="394"/>
      <c r="K4708" s="394"/>
      <c r="L4708" s="394"/>
      <c r="M4708" s="394"/>
      <c r="N4708" s="394"/>
      <c r="O4708" s="394"/>
      <c r="P4708" s="394"/>
      <c r="Q4708" s="394"/>
      <c r="R4708" s="394"/>
      <c r="S4708" s="394"/>
      <c r="T4708" s="395"/>
      <c r="U4708" s="107"/>
      <c r="V4708" s="16"/>
    </row>
    <row r="4709" spans="4:31">
      <c r="D4709" s="16"/>
      <c r="E4709" s="86"/>
      <c r="F4709" s="1"/>
      <c r="H4709" s="1"/>
      <c r="J4709" s="1"/>
      <c r="L4709" s="1"/>
      <c r="N4709" s="1"/>
      <c r="P4709" s="1"/>
      <c r="R4709" s="1"/>
      <c r="T4709" s="1"/>
      <c r="U4709" s="107"/>
      <c r="V4709" s="16"/>
      <c r="X4709" s="448" t="s">
        <v>78</v>
      </c>
      <c r="Y4709" s="448" t="s">
        <v>79</v>
      </c>
      <c r="Z4709" s="448" t="s">
        <v>80</v>
      </c>
      <c r="AA4709" s="448" t="s">
        <v>81</v>
      </c>
    </row>
    <row r="4710" spans="4:31">
      <c r="D4710" s="16"/>
      <c r="E4710" s="86"/>
      <c r="F4710" s="253" t="s">
        <v>10</v>
      </c>
      <c r="G4710" s="194"/>
      <c r="H4710" s="421" t="s">
        <v>3</v>
      </c>
      <c r="I4710" s="179"/>
      <c r="J4710" s="422" t="s">
        <v>11</v>
      </c>
      <c r="K4710" s="179"/>
      <c r="L4710" s="423" t="s">
        <v>12</v>
      </c>
      <c r="M4710" s="179"/>
      <c r="N4710" s="424" t="s">
        <v>13</v>
      </c>
      <c r="O4710" s="179"/>
      <c r="P4710" s="425" t="s">
        <v>14</v>
      </c>
      <c r="Q4710" s="179"/>
      <c r="R4710" s="426" t="s">
        <v>15</v>
      </c>
      <c r="S4710" s="29"/>
      <c r="T4710" s="427" t="s">
        <v>16</v>
      </c>
      <c r="U4710" s="107"/>
      <c r="V4710" s="16"/>
      <c r="X4710" t="str">
        <f>H4710</f>
        <v xml:space="preserve">COBRE </v>
      </c>
      <c r="Y4710" s="446">
        <f>H4719</f>
        <v>53.389150640000011</v>
      </c>
      <c r="Z4710" s="446">
        <f>H4721</f>
        <v>54.770042705999998</v>
      </c>
      <c r="AA4710" s="453">
        <f t="shared" ref="AA4710:AA4716" si="401">Y4710-Z4710</f>
        <v>-1.380892065999987</v>
      </c>
      <c r="AD4710" t="str">
        <f t="shared" ref="AD4710:AD4716" si="402">X4710</f>
        <v xml:space="preserve">COBRE </v>
      </c>
      <c r="AE4710" s="330">
        <f t="shared" ref="AE4710:AE4716" si="403">AA4710</f>
        <v>-1.380892065999987</v>
      </c>
    </row>
    <row r="4711" spans="4:31">
      <c r="D4711" s="16"/>
      <c r="E4711" s="86"/>
      <c r="F4711" s="252">
        <v>45845</v>
      </c>
      <c r="G4711" s="244"/>
      <c r="H4711" s="437">
        <v>9893</v>
      </c>
      <c r="I4711" s="437"/>
      <c r="J4711" s="437">
        <v>2672</v>
      </c>
      <c r="K4711" s="437"/>
      <c r="L4711" s="437">
        <v>2566</v>
      </c>
      <c r="M4711" s="437"/>
      <c r="N4711" s="437">
        <v>2013</v>
      </c>
      <c r="O4711" s="437"/>
      <c r="P4711" s="437">
        <v>33535</v>
      </c>
      <c r="Q4711" s="437"/>
      <c r="R4711" s="437">
        <v>14920</v>
      </c>
      <c r="S4711" s="438"/>
      <c r="T4711" s="441">
        <v>5.4089999999999998</v>
      </c>
      <c r="U4711" s="107"/>
      <c r="V4711" s="16"/>
      <c r="X4711" s="408" t="str">
        <f>J4710</f>
        <v xml:space="preserve">ZINCO </v>
      </c>
      <c r="Y4711" s="308">
        <f>J4719</f>
        <v>14.881846576000004</v>
      </c>
      <c r="Z4711" s="308">
        <f>J4721</f>
        <v>14.865476940000001</v>
      </c>
      <c r="AA4711" s="453">
        <f t="shared" si="401"/>
        <v>1.6369636000003851E-2</v>
      </c>
      <c r="AD4711" t="str">
        <f t="shared" si="402"/>
        <v xml:space="preserve">ZINCO </v>
      </c>
      <c r="AE4711" s="330">
        <f t="shared" si="403"/>
        <v>1.6369636000003851E-2</v>
      </c>
    </row>
    <row r="4712" spans="4:31">
      <c r="D4712" s="16"/>
      <c r="E4712" s="86"/>
      <c r="F4712" s="250">
        <f>F4711+1</f>
        <v>45846</v>
      </c>
      <c r="G4712" s="244"/>
      <c r="H4712" s="437">
        <v>9925</v>
      </c>
      <c r="I4712" s="437"/>
      <c r="J4712" s="437">
        <v>2699</v>
      </c>
      <c r="K4712" s="437"/>
      <c r="L4712" s="437">
        <v>2587</v>
      </c>
      <c r="M4712" s="437"/>
      <c r="N4712" s="437">
        <v>2032.5</v>
      </c>
      <c r="O4712" s="437"/>
      <c r="P4712" s="437">
        <v>33525</v>
      </c>
      <c r="Q4712" s="437"/>
      <c r="R4712" s="437">
        <v>14940</v>
      </c>
      <c r="S4712" s="437"/>
      <c r="T4712" s="441">
        <v>5.4551999999999996</v>
      </c>
      <c r="U4712" s="107"/>
      <c r="V4712" s="16"/>
      <c r="X4712" s="408" t="str">
        <f>L4710</f>
        <v xml:space="preserve">ALUMÍNIO </v>
      </c>
      <c r="Y4712" s="308">
        <f>L4719</f>
        <v>14.137453648000001</v>
      </c>
      <c r="Z4712" s="446">
        <f>L4721</f>
        <v>14.16226956</v>
      </c>
      <c r="AA4712" s="453">
        <f t="shared" si="401"/>
        <v>-2.4815911999999329E-2</v>
      </c>
      <c r="AD4712" t="str">
        <f t="shared" si="402"/>
        <v xml:space="preserve">ALUMÍNIO </v>
      </c>
      <c r="AE4712" s="330">
        <f t="shared" si="403"/>
        <v>-2.4815911999999329E-2</v>
      </c>
    </row>
    <row r="4713" spans="4:31">
      <c r="D4713" s="16"/>
      <c r="E4713" s="86"/>
      <c r="F4713" s="250">
        <f>F4712+1</f>
        <v>45847</v>
      </c>
      <c r="G4713" s="244"/>
      <c r="H4713" s="437">
        <v>9635</v>
      </c>
      <c r="I4713" s="437"/>
      <c r="J4713" s="437">
        <v>2717.5</v>
      </c>
      <c r="K4713" s="437"/>
      <c r="L4713" s="437">
        <v>2580</v>
      </c>
      <c r="M4713" s="437"/>
      <c r="N4713" s="437">
        <v>2017</v>
      </c>
      <c r="O4713" s="437"/>
      <c r="P4713" s="437">
        <v>33325</v>
      </c>
      <c r="Q4713" s="437"/>
      <c r="R4713" s="437">
        <v>14825</v>
      </c>
      <c r="S4713" s="437"/>
      <c r="T4713" s="441">
        <v>5.4570999999999996</v>
      </c>
      <c r="U4713" s="107"/>
      <c r="V4713" s="16"/>
      <c r="X4713" s="408" t="str">
        <f>N4710</f>
        <v xml:space="preserve">CHUMBO </v>
      </c>
      <c r="Y4713" s="308">
        <f>N4719</f>
        <v>11.025432112000003</v>
      </c>
      <c r="Z4713" s="446">
        <f>N4721</f>
        <v>11.047987574</v>
      </c>
      <c r="AA4713" s="453">
        <f t="shared" si="401"/>
        <v>-2.2555461999997917E-2</v>
      </c>
      <c r="AD4713" t="str">
        <f t="shared" si="402"/>
        <v xml:space="preserve">CHUMBO </v>
      </c>
      <c r="AE4713" s="330">
        <f t="shared" si="403"/>
        <v>-2.2555461999997917E-2</v>
      </c>
    </row>
    <row r="4714" spans="4:31">
      <c r="D4714" s="16"/>
      <c r="E4714" s="86"/>
      <c r="F4714" s="250">
        <f>F4713+1</f>
        <v>45848</v>
      </c>
      <c r="G4714" s="195"/>
      <c r="H4714" s="437">
        <v>9752</v>
      </c>
      <c r="I4714" s="437"/>
      <c r="J4714" s="437">
        <v>2783</v>
      </c>
      <c r="K4714" s="437"/>
      <c r="L4714" s="437">
        <v>2609</v>
      </c>
      <c r="M4714" s="437"/>
      <c r="N4714" s="437">
        <v>2029</v>
      </c>
      <c r="O4714" s="437"/>
      <c r="P4714" s="437">
        <v>33800</v>
      </c>
      <c r="Q4714" s="437"/>
      <c r="R4714" s="437">
        <v>15100</v>
      </c>
      <c r="S4714" s="438"/>
      <c r="T4714" s="441">
        <v>5.4626000000000001</v>
      </c>
      <c r="U4714" s="107"/>
      <c r="V4714" s="16"/>
      <c r="X4714" s="408" t="str">
        <f>P4710</f>
        <v xml:space="preserve">ESTANHO </v>
      </c>
      <c r="Y4714" s="308">
        <f>P4719</f>
        <v>183.29446128000006</v>
      </c>
      <c r="Z4714" s="446">
        <f>P4721</f>
        <v>184.45838236000003</v>
      </c>
      <c r="AA4714" s="453">
        <f t="shared" si="401"/>
        <v>-1.163921079999966</v>
      </c>
      <c r="AD4714" t="str">
        <f t="shared" si="402"/>
        <v xml:space="preserve">ESTANHO </v>
      </c>
      <c r="AE4714" s="330">
        <f t="shared" si="403"/>
        <v>-1.163921079999966</v>
      </c>
    </row>
    <row r="4715" spans="4:31">
      <c r="D4715" s="16"/>
      <c r="E4715" s="86"/>
      <c r="F4715" s="251">
        <f>F4714+1</f>
        <v>45849</v>
      </c>
      <c r="G4715" s="195"/>
      <c r="H4715" s="437">
        <v>9637.5</v>
      </c>
      <c r="I4715" s="437"/>
      <c r="J4715" s="437">
        <v>2743</v>
      </c>
      <c r="K4715" s="437"/>
      <c r="L4715" s="437">
        <v>2591.5</v>
      </c>
      <c r="M4715" s="437"/>
      <c r="N4715" s="437">
        <v>1995</v>
      </c>
      <c r="O4715" s="437"/>
      <c r="P4715" s="437">
        <v>33500</v>
      </c>
      <c r="Q4715" s="437"/>
      <c r="R4715" s="437">
        <v>14955</v>
      </c>
      <c r="S4715" s="438"/>
      <c r="T4715" s="441">
        <v>5.5433000000000003</v>
      </c>
      <c r="U4715" s="107"/>
      <c r="V4715" s="16"/>
      <c r="X4715" s="408" t="str">
        <f>R4710</f>
        <v xml:space="preserve">NÍQUEL </v>
      </c>
      <c r="Y4715" s="308">
        <f>R4719</f>
        <v>81.697397120000005</v>
      </c>
      <c r="Z4715" s="446">
        <f>R4721</f>
        <v>82.248007360000003</v>
      </c>
      <c r="AA4715" s="453">
        <f t="shared" si="401"/>
        <v>-0.55061023999999748</v>
      </c>
      <c r="AD4715" t="str">
        <f t="shared" si="402"/>
        <v xml:space="preserve">NÍQUEL </v>
      </c>
      <c r="AE4715" s="330">
        <f t="shared" si="403"/>
        <v>-0.55061023999999748</v>
      </c>
    </row>
    <row r="4716" spans="4:31">
      <c r="D4716" s="16"/>
      <c r="E4716" s="86"/>
      <c r="F4716" s="1"/>
      <c r="H4716" s="439"/>
      <c r="I4716" s="439"/>
      <c r="J4716" s="439"/>
      <c r="K4716" s="439"/>
      <c r="L4716" s="439"/>
      <c r="M4716" s="439"/>
      <c r="N4716" s="439"/>
      <c r="O4716" s="439"/>
      <c r="P4716" s="439"/>
      <c r="Q4716" s="439"/>
      <c r="R4716" s="439"/>
      <c r="S4716" s="440"/>
      <c r="T4716" s="444"/>
      <c r="U4716" s="107"/>
      <c r="V4716" s="16"/>
      <c r="X4716" t="str">
        <f>T4710</f>
        <v xml:space="preserve">DÓLAR </v>
      </c>
      <c r="Y4716" s="447">
        <f>T4717</f>
        <v>5.465440000000001</v>
      </c>
      <c r="Z4716" s="447">
        <f>T4721</f>
        <v>5.4512200000000002</v>
      </c>
      <c r="AA4716" s="453">
        <f t="shared" si="401"/>
        <v>1.4220000000000788E-2</v>
      </c>
      <c r="AD4716" t="str">
        <f t="shared" si="402"/>
        <v xml:space="preserve">DÓLAR </v>
      </c>
      <c r="AE4716" s="175">
        <f t="shared" si="403"/>
        <v>1.4220000000000788E-2</v>
      </c>
    </row>
    <row r="4717" spans="4:31">
      <c r="D4717" s="16"/>
      <c r="E4717" s="86"/>
      <c r="F4717" s="236" t="s">
        <v>17</v>
      </c>
      <c r="G4717" s="263"/>
      <c r="H4717" s="428">
        <f>AVERAGE(H4711:H4715)</f>
        <v>9768.5</v>
      </c>
      <c r="I4717" s="332"/>
      <c r="J4717" s="428">
        <f>AVERAGE(J4711:J4715)</f>
        <v>2722.9</v>
      </c>
      <c r="K4717" s="332"/>
      <c r="L4717" s="428">
        <f>AVERAGE(L4711:L4715)</f>
        <v>2586.6999999999998</v>
      </c>
      <c r="M4717" s="332"/>
      <c r="N4717" s="428">
        <f>AVERAGE(N4711:N4715)</f>
        <v>2017.3</v>
      </c>
      <c r="O4717" s="332"/>
      <c r="P4717" s="428">
        <f>AVERAGE(P4711:P4715)</f>
        <v>33537</v>
      </c>
      <c r="Q4717" s="332"/>
      <c r="R4717" s="428">
        <f>AVERAGE(R4711:R4715)</f>
        <v>14948</v>
      </c>
      <c r="S4717" s="333"/>
      <c r="T4717" s="429">
        <f>AVERAGE(T4711:T4715)</f>
        <v>5.465440000000001</v>
      </c>
      <c r="U4717" s="107"/>
      <c r="V4717" s="16"/>
    </row>
    <row r="4718" spans="4:31">
      <c r="D4718" s="16"/>
      <c r="E4718" s="86"/>
      <c r="F4718" s="21"/>
      <c r="G4718" s="194"/>
      <c r="H4718" s="354"/>
      <c r="I4718" s="214"/>
      <c r="J4718" s="354"/>
      <c r="K4718" s="214"/>
      <c r="L4718" s="354"/>
      <c r="M4718" s="214"/>
      <c r="N4718" s="354"/>
      <c r="O4718" s="214"/>
      <c r="P4718" s="354"/>
      <c r="Q4718" s="214"/>
      <c r="R4718" s="354"/>
      <c r="S4718" s="269"/>
      <c r="T4718" s="355"/>
      <c r="U4718" s="107"/>
      <c r="V4718" s="16"/>
    </row>
    <row r="4719" spans="4:31" ht="15.6">
      <c r="D4719" s="16"/>
      <c r="E4719" s="86"/>
      <c r="F4719" s="237" t="s">
        <v>18</v>
      </c>
      <c r="G4719" s="202"/>
      <c r="H4719" s="413">
        <f>H4717*T4717*0.001</f>
        <v>53.389150640000011</v>
      </c>
      <c r="I4719" s="449"/>
      <c r="J4719" s="413">
        <f>J4717*T4717*0.001</f>
        <v>14.881846576000004</v>
      </c>
      <c r="K4719" s="449"/>
      <c r="L4719" s="413">
        <f>L4717*T4717*0.001</f>
        <v>14.137453648000001</v>
      </c>
      <c r="M4719" s="449"/>
      <c r="N4719" s="413">
        <f>N4717*T4717*0.001</f>
        <v>11.025432112000003</v>
      </c>
      <c r="O4719" s="449"/>
      <c r="P4719" s="413">
        <f>P4717*T4717*0.001</f>
        <v>183.29446128000006</v>
      </c>
      <c r="Q4719" s="449"/>
      <c r="R4719" s="413">
        <f>R4717*T4717*0.001</f>
        <v>81.697397120000005</v>
      </c>
      <c r="S4719" s="269"/>
      <c r="T4719" s="363"/>
      <c r="U4719" s="107"/>
      <c r="V4719" s="16"/>
    </row>
    <row r="4720" spans="4:31">
      <c r="D4720" s="16"/>
      <c r="E4720" s="86"/>
      <c r="F4720" s="21"/>
      <c r="G4720" s="312"/>
      <c r="H4720" s="450"/>
      <c r="I4720" s="451"/>
      <c r="J4720" s="450"/>
      <c r="K4720" s="451"/>
      <c r="L4720" s="450"/>
      <c r="M4720" s="451"/>
      <c r="N4720" s="450"/>
      <c r="O4720" s="451"/>
      <c r="P4720" s="450"/>
      <c r="Q4720" s="451"/>
      <c r="R4720" s="450"/>
      <c r="S4720" s="269"/>
      <c r="T4720" s="364"/>
      <c r="U4720" s="107"/>
      <c r="V4720" s="16"/>
    </row>
    <row r="4721" spans="4:22">
      <c r="D4721" s="16"/>
      <c r="E4721" s="86"/>
      <c r="F4721" s="256" t="s">
        <v>19</v>
      </c>
      <c r="G4721" s="311"/>
      <c r="H4721" s="436">
        <f>H4619</f>
        <v>54.770042705999998</v>
      </c>
      <c r="I4721" s="452"/>
      <c r="J4721" s="436">
        <f>J4619</f>
        <v>14.865476940000001</v>
      </c>
      <c r="K4721" s="452"/>
      <c r="L4721" s="436">
        <f>L4619</f>
        <v>14.16226956</v>
      </c>
      <c r="M4721" s="452"/>
      <c r="N4721" s="436">
        <f>N4619</f>
        <v>11.047987574</v>
      </c>
      <c r="O4721" s="452"/>
      <c r="P4721" s="436">
        <f>P4619</f>
        <v>184.45838236000003</v>
      </c>
      <c r="Q4721" s="452"/>
      <c r="R4721" s="436">
        <f>R4619</f>
        <v>82.248007360000003</v>
      </c>
      <c r="S4721" s="361">
        <f>U4682</f>
        <v>0</v>
      </c>
      <c r="T4721" s="258">
        <f>T4617</f>
        <v>5.4512200000000002</v>
      </c>
      <c r="U4721" s="107"/>
      <c r="V4721" s="16"/>
    </row>
    <row r="4722" spans="4:22" ht="15" thickBot="1">
      <c r="D4722" s="16"/>
      <c r="E4722" s="86"/>
      <c r="F4722" s="21"/>
      <c r="G4722" s="194"/>
      <c r="H4722" s="355"/>
      <c r="I4722" s="264"/>
      <c r="J4722" s="355"/>
      <c r="K4722" s="264"/>
      <c r="L4722" s="355"/>
      <c r="M4722" s="264"/>
      <c r="N4722" s="355"/>
      <c r="O4722" s="264"/>
      <c r="P4722" s="355"/>
      <c r="Q4722" s="264"/>
      <c r="R4722" s="355"/>
      <c r="S4722" s="270"/>
      <c r="T4722" s="355"/>
      <c r="U4722" s="107"/>
      <c r="V4722" s="16"/>
    </row>
    <row r="4723" spans="4:22" ht="15" thickBot="1">
      <c r="D4723" s="16"/>
      <c r="E4723" s="86"/>
      <c r="F4723" s="259" t="s">
        <v>44</v>
      </c>
      <c r="G4723" s="194"/>
      <c r="H4723" s="356">
        <f>(H4619-H4621)/H4621</f>
        <v>-5.47376090937587E-3</v>
      </c>
      <c r="I4723" s="321"/>
      <c r="J4723" s="356">
        <f>(J4619-J4621)/J4621</f>
        <v>-2.4614649638717893E-3</v>
      </c>
      <c r="K4723" s="321"/>
      <c r="L4723" s="356">
        <f>(L4619-L4621)/L4621</f>
        <v>-3.1409794965780837E-3</v>
      </c>
      <c r="M4723" s="321"/>
      <c r="N4723" s="356">
        <f>(N4619-N4621)/N4621</f>
        <v>-9.6213982980753625E-4</v>
      </c>
      <c r="O4723" s="321"/>
      <c r="P4723" s="356">
        <f>(P4619-P4621)/P4621</f>
        <v>1.143278440633921E-2</v>
      </c>
      <c r="Q4723" s="321"/>
      <c r="R4723" s="356">
        <f>(R4619-R4621)/R4621</f>
        <v>5.9543293448585206E-3</v>
      </c>
      <c r="S4723" s="322"/>
      <c r="T4723" s="356">
        <f>(T4617-T4621)/T4621</f>
        <v>-1.1313842135809493E-2</v>
      </c>
      <c r="U4723" s="107"/>
      <c r="V4723" s="16"/>
    </row>
    <row r="4724" spans="4:22" ht="15" thickBot="1">
      <c r="D4724" s="16"/>
      <c r="E4724" s="86"/>
      <c r="F4724" s="29"/>
      <c r="G4724" s="179"/>
      <c r="H4724" s="357"/>
      <c r="I4724" s="217"/>
      <c r="J4724" s="357"/>
      <c r="K4724" s="217"/>
      <c r="L4724" s="357"/>
      <c r="M4724" s="217"/>
      <c r="N4724" s="357"/>
      <c r="O4724" s="217"/>
      <c r="P4724" s="357"/>
      <c r="Q4724" s="217"/>
      <c r="R4724" s="357"/>
      <c r="S4724" s="271"/>
      <c r="T4724" s="357"/>
      <c r="U4724" s="107"/>
      <c r="V4724" s="16"/>
    </row>
    <row r="4725" spans="4:22" ht="15" thickBot="1">
      <c r="D4725" s="16"/>
      <c r="E4725" s="86"/>
      <c r="F4725" s="176" t="s">
        <v>26</v>
      </c>
      <c r="G4725" s="179"/>
      <c r="H4725" s="358">
        <f>(H4719-H4721)/H4721</f>
        <v>-2.5212543167301781E-2</v>
      </c>
      <c r="I4725" s="188"/>
      <c r="J4725" s="358">
        <f>(J4719-J4721)/J4721</f>
        <v>1.1011847158402608E-3</v>
      </c>
      <c r="K4725" s="188"/>
      <c r="L4725" s="358">
        <f>(L4719-L4721)/L4721</f>
        <v>-1.7522553073053729E-3</v>
      </c>
      <c r="M4725" s="188"/>
      <c r="N4725" s="358">
        <f>(N4719-N4721)/N4721</f>
        <v>-2.0415900949308867E-3</v>
      </c>
      <c r="O4725" s="188"/>
      <c r="P4725" s="358">
        <f>(P4719-P4721)/P4721</f>
        <v>-6.3099386707641614E-3</v>
      </c>
      <c r="Q4725" s="188"/>
      <c r="R4725" s="358">
        <f>(R4719-R4721)/R4721</f>
        <v>-6.6945116079222839E-3</v>
      </c>
      <c r="S4725" s="272"/>
      <c r="T4725" s="358">
        <f>(T4717-T4721)/T4721</f>
        <v>2.6085903705960842E-3</v>
      </c>
      <c r="U4725" s="107"/>
      <c r="V4725" s="16"/>
    </row>
    <row r="4726" spans="4:22" ht="15" thickBot="1">
      <c r="D4726" s="16"/>
      <c r="E4726" s="86"/>
      <c r="F4726" s="1"/>
      <c r="H4726" s="359"/>
      <c r="I4726" s="215"/>
      <c r="J4726" s="359"/>
      <c r="K4726" s="215"/>
      <c r="L4726" s="359"/>
      <c r="M4726" s="215"/>
      <c r="N4726" s="359"/>
      <c r="O4726" s="215"/>
      <c r="P4726" s="359"/>
      <c r="Q4726" s="215"/>
      <c r="R4726" s="359"/>
      <c r="S4726" s="271"/>
      <c r="T4726" s="359"/>
      <c r="U4726" s="107"/>
      <c r="V4726" s="16"/>
    </row>
    <row r="4727" spans="4:22" ht="21.6" thickBot="1">
      <c r="D4727" s="230"/>
      <c r="E4727" s="183"/>
      <c r="F4727" s="184" t="s">
        <v>40</v>
      </c>
      <c r="G4727" s="182"/>
      <c r="H4727" s="360">
        <f>H4719-H4721</f>
        <v>-1.380892065999987</v>
      </c>
      <c r="I4727" s="306"/>
      <c r="J4727" s="360">
        <f>J4719-J4721</f>
        <v>1.6369636000003851E-2</v>
      </c>
      <c r="K4727" s="306"/>
      <c r="L4727" s="360">
        <f>L4719-L4721</f>
        <v>-2.4815911999999329E-2</v>
      </c>
      <c r="M4727" s="306"/>
      <c r="N4727" s="360">
        <f>N4719-N4721</f>
        <v>-2.2555461999997917E-2</v>
      </c>
      <c r="O4727" s="306"/>
      <c r="P4727" s="360">
        <f>P4719-P4721</f>
        <v>-1.163921079999966</v>
      </c>
      <c r="Q4727" s="306"/>
      <c r="R4727" s="360">
        <f>R4719-R4721</f>
        <v>-0.55061023999999748</v>
      </c>
      <c r="S4727" s="307"/>
      <c r="T4727" s="360">
        <f>T4717-T4721</f>
        <v>1.4220000000000788E-2</v>
      </c>
      <c r="U4727" s="186"/>
      <c r="V4727" s="230"/>
    </row>
    <row r="4728" spans="4:22">
      <c r="D4728" s="16"/>
      <c r="E4728" s="86"/>
      <c r="F4728" s="179"/>
      <c r="H4728" s="180"/>
      <c r="I4728" s="180"/>
      <c r="J4728" s="180"/>
      <c r="K4728" s="180"/>
      <c r="L4728" s="180"/>
      <c r="M4728" s="180"/>
      <c r="N4728" s="180"/>
      <c r="O4728" s="180"/>
      <c r="P4728" s="180"/>
      <c r="Q4728" s="180"/>
      <c r="R4728" s="180"/>
      <c r="S4728" s="274"/>
      <c r="T4728" s="180"/>
      <c r="U4728" s="107"/>
      <c r="V4728" s="16"/>
    </row>
    <row r="4729" spans="4:22">
      <c r="D4729" s="16"/>
      <c r="E4729" s="86"/>
      <c r="F4729" s="29"/>
      <c r="H4729" s="323"/>
      <c r="I4729" s="180"/>
      <c r="J4729" s="159"/>
      <c r="K4729" s="180"/>
      <c r="L4729" s="159"/>
      <c r="M4729" s="180"/>
      <c r="N4729" s="159"/>
      <c r="O4729" s="180">
        <f>L4729+N4729</f>
        <v>0</v>
      </c>
      <c r="P4729" s="159"/>
      <c r="Q4729" s="180"/>
      <c r="R4729" s="159"/>
      <c r="S4729" s="159"/>
      <c r="T4729" s="159"/>
      <c r="U4729" s="107"/>
      <c r="V4729" s="16"/>
    </row>
    <row r="4730" spans="4:22" ht="18">
      <c r="D4730" s="16"/>
      <c r="E4730" s="134"/>
      <c r="F4730" s="403" t="s">
        <v>36</v>
      </c>
      <c r="G4730" s="404"/>
      <c r="H4730" s="405">
        <f>AVERAGE(H4612:H4615,H4711:H4715)</f>
        <v>9893.2222222222226</v>
      </c>
      <c r="I4730" s="406"/>
      <c r="J4730" s="405">
        <f>AVERAGE(J4612:J4615,J4711:J4715)</f>
        <v>2720.6111111111113</v>
      </c>
      <c r="K4730" s="406"/>
      <c r="L4730" s="405">
        <f>AVERAGE(L4612:L4615,L4711:L4715)</f>
        <v>2592.2777777777778</v>
      </c>
      <c r="M4730" s="406" t="e">
        <f>AVERAGE(O4675:O4679,M4711:M4715)</f>
        <v>#DIV/0!</v>
      </c>
      <c r="N4730" s="405">
        <f>AVERAGE(N4612:N4615,N4711:N4715)</f>
        <v>2021.6666666666667</v>
      </c>
      <c r="O4730" s="406" t="e">
        <f>AVERAGE(O4648:O4651,O4711:O4716)</f>
        <v>#DIV/0!</v>
      </c>
      <c r="P4730" s="405">
        <f>AVERAGE(P4612:P4615,P4711:P4715)</f>
        <v>33670</v>
      </c>
      <c r="Q4730" s="406" t="e">
        <f>AVERAGE(S4675:S4679,Q4711:Q4715)</f>
        <v>#DIV/0!</v>
      </c>
      <c r="R4730" s="405">
        <f>AVERAGE(R4612:R4615,R4711:R4715)</f>
        <v>15017.777777777777</v>
      </c>
      <c r="S4730" s="407" t="e">
        <f>AVERAGE(U4675:U4679,S4711:S4715)</f>
        <v>#DIV/0!</v>
      </c>
      <c r="T4730" s="405">
        <f>AVERAGE(T4612:T4615,T4711:T4715)</f>
        <v>5.456377777777778</v>
      </c>
      <c r="U4730" s="135"/>
      <c r="V4730" s="16"/>
    </row>
    <row r="4731" spans="4:22">
      <c r="D4731" s="16"/>
      <c r="E4731" s="1"/>
      <c r="F4731" s="1"/>
      <c r="H4731" s="329"/>
      <c r="I4731" s="139"/>
      <c r="J4731" s="329"/>
      <c r="K4731" s="139"/>
      <c r="L4731" s="329"/>
      <c r="M4731" s="139"/>
      <c r="N4731" s="329"/>
      <c r="O4731" s="139"/>
      <c r="P4731" s="329"/>
      <c r="Q4731" s="139"/>
      <c r="R4731" s="329"/>
      <c r="S4731" s="329"/>
      <c r="T4731" s="329"/>
      <c r="U4731" s="1"/>
      <c r="V4731" s="16"/>
    </row>
    <row r="4732" spans="4:22" ht="15" thickBot="1">
      <c r="D4732" s="16"/>
      <c r="T4732" s="174"/>
      <c r="V4732" s="16"/>
    </row>
    <row r="4733" spans="4:22" ht="15" thickBot="1">
      <c r="D4733" s="16"/>
      <c r="F4733" s="280" t="s">
        <v>42</v>
      </c>
      <c r="G4733" s="281"/>
      <c r="H4733" s="281" t="s">
        <v>3</v>
      </c>
      <c r="I4733" s="281"/>
      <c r="J4733" s="281" t="s">
        <v>11</v>
      </c>
      <c r="K4733" s="281"/>
      <c r="L4733" s="281" t="s">
        <v>12</v>
      </c>
      <c r="M4733" s="281"/>
      <c r="N4733" s="281" t="s">
        <v>13</v>
      </c>
      <c r="O4733" s="281"/>
      <c r="P4733" s="281" t="s">
        <v>14</v>
      </c>
      <c r="Q4733" s="281"/>
      <c r="R4733" s="281" t="s">
        <v>15</v>
      </c>
      <c r="S4733" s="281"/>
      <c r="T4733" s="282" t="s">
        <v>16</v>
      </c>
      <c r="V4733" s="16"/>
    </row>
    <row r="4734" spans="4:22">
      <c r="D4734" s="16"/>
      <c r="E4734" s="1"/>
      <c r="F4734" s="283" t="s">
        <v>19</v>
      </c>
      <c r="G4734" s="284"/>
      <c r="H4734" s="410">
        <f>H4721</f>
        <v>54.770042705999998</v>
      </c>
      <c r="I4734" s="410">
        <f t="shared" ref="I4734:T4734" si="404">I4721</f>
        <v>0</v>
      </c>
      <c r="J4734" s="410">
        <f t="shared" si="404"/>
        <v>14.865476940000001</v>
      </c>
      <c r="K4734" s="410">
        <f t="shared" si="404"/>
        <v>0</v>
      </c>
      <c r="L4734" s="410">
        <f t="shared" si="404"/>
        <v>14.16226956</v>
      </c>
      <c r="M4734" s="410">
        <f t="shared" si="404"/>
        <v>0</v>
      </c>
      <c r="N4734" s="410">
        <f t="shared" si="404"/>
        <v>11.047987574</v>
      </c>
      <c r="O4734" s="410">
        <f t="shared" si="404"/>
        <v>0</v>
      </c>
      <c r="P4734" s="410">
        <f t="shared" si="404"/>
        <v>184.45838236000003</v>
      </c>
      <c r="Q4734" s="410">
        <f t="shared" si="404"/>
        <v>0</v>
      </c>
      <c r="R4734" s="410">
        <f t="shared" si="404"/>
        <v>82.248007360000003</v>
      </c>
      <c r="S4734" s="410">
        <f t="shared" si="404"/>
        <v>0</v>
      </c>
      <c r="T4734" s="410">
        <f t="shared" si="404"/>
        <v>5.4512200000000002</v>
      </c>
      <c r="U4734" s="1"/>
      <c r="V4734" s="16"/>
    </row>
    <row r="4735" spans="4:22" ht="15.6">
      <c r="D4735" s="16"/>
      <c r="E4735" s="1"/>
      <c r="F4735" s="288" t="s">
        <v>41</v>
      </c>
      <c r="G4735" s="289"/>
      <c r="H4735" s="411">
        <f>H4719</f>
        <v>53.389150640000011</v>
      </c>
      <c r="I4735" s="411">
        <f t="shared" ref="I4735:S4735" si="405">I4719</f>
        <v>0</v>
      </c>
      <c r="J4735" s="411">
        <f t="shared" si="405"/>
        <v>14.881846576000004</v>
      </c>
      <c r="K4735" s="411">
        <f t="shared" si="405"/>
        <v>0</v>
      </c>
      <c r="L4735" s="411">
        <f t="shared" si="405"/>
        <v>14.137453648000001</v>
      </c>
      <c r="M4735" s="411">
        <f t="shared" si="405"/>
        <v>0</v>
      </c>
      <c r="N4735" s="411">
        <f t="shared" si="405"/>
        <v>11.025432112000003</v>
      </c>
      <c r="O4735" s="411">
        <f t="shared" si="405"/>
        <v>0</v>
      </c>
      <c r="P4735" s="411">
        <f t="shared" si="405"/>
        <v>183.29446128000006</v>
      </c>
      <c r="Q4735" s="411">
        <f t="shared" si="405"/>
        <v>0</v>
      </c>
      <c r="R4735" s="411">
        <f t="shared" si="405"/>
        <v>81.697397120000005</v>
      </c>
      <c r="S4735" s="411">
        <f t="shared" si="405"/>
        <v>0</v>
      </c>
      <c r="T4735" s="411">
        <f>T4717</f>
        <v>5.465440000000001</v>
      </c>
      <c r="U4735" s="1"/>
      <c r="V4735" s="16"/>
    </row>
    <row r="4736" spans="4:22" ht="21">
      <c r="D4736" s="16"/>
      <c r="F4736" s="201" t="s">
        <v>45</v>
      </c>
      <c r="G4736" s="201"/>
      <c r="H4736" s="412">
        <f>H4735-H4734</f>
        <v>-1.380892065999987</v>
      </c>
      <c r="I4736" s="412"/>
      <c r="J4736" s="412">
        <f>J4735-J4734</f>
        <v>1.6369636000003851E-2</v>
      </c>
      <c r="K4736" s="412"/>
      <c r="L4736" s="412">
        <f>L4735-L4734</f>
        <v>-2.4815911999999329E-2</v>
      </c>
      <c r="M4736" s="412"/>
      <c r="N4736" s="412">
        <f>N4735-N4734</f>
        <v>-2.2555461999997917E-2</v>
      </c>
      <c r="O4736" s="412"/>
      <c r="P4736" s="412">
        <f>P4735-P4734</f>
        <v>-1.163921079999966</v>
      </c>
      <c r="Q4736" s="412"/>
      <c r="R4736" s="412">
        <f>R4735-R4734</f>
        <v>-0.55061023999999748</v>
      </c>
      <c r="S4736" s="412"/>
      <c r="T4736" s="412">
        <f>T4735-T4734</f>
        <v>1.4220000000000788E-2</v>
      </c>
      <c r="V4736" s="16"/>
    </row>
    <row r="4737" spans="4:22" ht="21">
      <c r="D4737" s="16"/>
      <c r="F4737" s="201"/>
      <c r="G4737" s="201"/>
      <c r="H4737" s="187"/>
      <c r="I4737" s="187"/>
      <c r="J4737" s="187"/>
      <c r="K4737" s="187"/>
      <c r="L4737" s="187"/>
      <c r="M4737" s="187"/>
      <c r="N4737" s="187"/>
      <c r="O4737" s="187"/>
      <c r="P4737" s="187"/>
      <c r="Q4737" s="187"/>
      <c r="R4737" s="187"/>
      <c r="S4737" s="187"/>
      <c r="T4737" s="187"/>
      <c r="V4737" s="16"/>
    </row>
    <row r="4738" spans="4:22">
      <c r="D4738" s="16"/>
      <c r="E4738" s="16"/>
      <c r="F4738" s="231"/>
      <c r="G4738" s="231"/>
      <c r="H4738" s="231"/>
      <c r="I4738" s="231"/>
      <c r="J4738" s="231"/>
      <c r="K4738" s="231"/>
      <c r="L4738" s="231"/>
      <c r="M4738" s="231"/>
      <c r="N4738" s="231"/>
      <c r="O4738" s="231"/>
      <c r="P4738" s="231"/>
      <c r="Q4738" s="231"/>
      <c r="R4738" s="231"/>
      <c r="S4738" s="231"/>
      <c r="T4738" s="232"/>
      <c r="U4738" s="16"/>
      <c r="V4738" s="16"/>
    </row>
    <row r="4739" spans="4:22">
      <c r="D4739" s="16"/>
      <c r="E4739" s="16"/>
      <c r="F4739" s="231"/>
      <c r="G4739" s="231"/>
      <c r="H4739" s="231"/>
      <c r="I4739" s="231"/>
      <c r="J4739" s="231"/>
      <c r="K4739" s="231"/>
      <c r="L4739" s="231"/>
      <c r="M4739" s="231"/>
      <c r="N4739" s="231"/>
      <c r="O4739" s="231"/>
      <c r="P4739" s="231"/>
      <c r="Q4739" s="231"/>
      <c r="R4739" s="231"/>
      <c r="S4739" s="231"/>
      <c r="T4739" s="232"/>
      <c r="U4739" s="16"/>
      <c r="V4739" s="16"/>
    </row>
    <row r="4740" spans="4:22">
      <c r="D4740" s="16"/>
      <c r="E4740" s="16"/>
      <c r="F4740" s="231"/>
      <c r="G4740" s="231"/>
      <c r="H4740" s="231"/>
      <c r="I4740" s="231"/>
      <c r="J4740" s="231"/>
      <c r="K4740" s="231"/>
      <c r="L4740" s="231"/>
      <c r="M4740" s="231"/>
      <c r="N4740" s="231"/>
      <c r="O4740" s="231"/>
      <c r="P4740" s="231"/>
      <c r="Q4740" s="231"/>
      <c r="R4740" s="231"/>
      <c r="S4740" s="231"/>
      <c r="T4740" s="232"/>
      <c r="U4740" s="16"/>
      <c r="V4740" s="16"/>
    </row>
    <row r="4741" spans="4:22">
      <c r="D4741" s="16"/>
      <c r="E4741" s="16"/>
      <c r="F4741" s="231"/>
      <c r="G4741" s="231"/>
      <c r="H4741" s="231"/>
      <c r="I4741" s="231"/>
      <c r="J4741" s="231"/>
      <c r="K4741" s="231"/>
      <c r="L4741" s="231"/>
      <c r="M4741" s="231"/>
      <c r="N4741" s="231"/>
      <c r="O4741" s="231"/>
      <c r="P4741" s="231"/>
      <c r="Q4741" s="231"/>
      <c r="R4741" s="231"/>
      <c r="S4741" s="231"/>
      <c r="T4741" s="232"/>
      <c r="U4741" s="16"/>
      <c r="V4741" s="16"/>
    </row>
    <row r="4742" spans="4:22">
      <c r="D4742" s="16"/>
      <c r="E4742" s="16"/>
      <c r="F4742" s="231"/>
      <c r="G4742" s="231"/>
      <c r="H4742" s="231"/>
      <c r="I4742" s="231"/>
      <c r="J4742" s="231"/>
      <c r="K4742" s="231"/>
      <c r="L4742" s="231"/>
      <c r="M4742" s="231"/>
      <c r="N4742" s="231"/>
      <c r="O4742" s="231"/>
      <c r="P4742" s="231"/>
      <c r="Q4742" s="231"/>
      <c r="R4742" s="231"/>
      <c r="S4742" s="231"/>
      <c r="T4742" s="232"/>
      <c r="U4742" s="16"/>
      <c r="V4742" s="16"/>
    </row>
    <row r="4743" spans="4:22">
      <c r="D4743" s="16"/>
      <c r="E4743" s="16"/>
      <c r="F4743" s="231"/>
      <c r="G4743" s="231"/>
      <c r="H4743" s="231"/>
      <c r="I4743" s="231"/>
      <c r="J4743" s="231"/>
      <c r="K4743" s="231"/>
      <c r="L4743" s="231"/>
      <c r="M4743" s="231"/>
      <c r="N4743" s="231"/>
      <c r="O4743" s="231"/>
      <c r="P4743" s="231"/>
      <c r="Q4743" s="231"/>
      <c r="R4743" s="231"/>
      <c r="S4743" s="231"/>
      <c r="T4743" s="232"/>
      <c r="U4743" s="16"/>
      <c r="V4743" s="16"/>
    </row>
    <row r="4744" spans="4:22">
      <c r="D4744" s="16"/>
      <c r="E4744" s="16"/>
      <c r="F4744" s="231"/>
      <c r="G4744" s="231"/>
      <c r="H4744" s="231"/>
      <c r="I4744" s="231"/>
      <c r="J4744" s="231"/>
      <c r="K4744" s="231"/>
      <c r="L4744" s="231"/>
      <c r="M4744" s="231"/>
      <c r="N4744" s="231"/>
      <c r="O4744" s="231"/>
      <c r="P4744" s="231"/>
      <c r="Q4744" s="231"/>
      <c r="R4744" s="231"/>
      <c r="S4744" s="231"/>
      <c r="T4744" s="232"/>
      <c r="U4744" s="16"/>
      <c r="V4744" s="16"/>
    </row>
    <row r="4745" spans="4:22">
      <c r="D4745" s="16"/>
      <c r="E4745" s="16"/>
      <c r="F4745" s="231"/>
      <c r="G4745" s="231"/>
      <c r="H4745" s="231"/>
      <c r="I4745" s="231"/>
      <c r="J4745" s="231"/>
      <c r="K4745" s="231"/>
      <c r="L4745" s="231"/>
      <c r="M4745" s="231"/>
      <c r="N4745" s="231"/>
      <c r="O4745" s="231"/>
      <c r="P4745" s="231"/>
      <c r="Q4745" s="231"/>
      <c r="R4745" s="231"/>
      <c r="S4745" s="231"/>
      <c r="T4745" s="232"/>
      <c r="U4745" s="16"/>
      <c r="V4745" s="16"/>
    </row>
    <row r="4746" spans="4:22">
      <c r="D4746" s="16"/>
      <c r="E4746" s="16"/>
      <c r="F4746" s="231"/>
      <c r="G4746" s="231"/>
      <c r="H4746" s="231"/>
      <c r="I4746" s="231"/>
      <c r="J4746" s="231"/>
      <c r="K4746" s="231"/>
      <c r="L4746" s="231"/>
      <c r="M4746" s="231"/>
      <c r="N4746" s="231"/>
      <c r="O4746" s="231"/>
      <c r="P4746" s="231"/>
      <c r="Q4746" s="231"/>
      <c r="R4746" s="231"/>
      <c r="S4746" s="231"/>
      <c r="T4746" s="232"/>
      <c r="U4746" s="16"/>
      <c r="V4746" s="16"/>
    </row>
    <row r="4747" spans="4:22">
      <c r="D4747" s="16"/>
      <c r="E4747" s="16"/>
      <c r="F4747" s="231"/>
      <c r="G4747" s="231"/>
      <c r="H4747" s="231"/>
      <c r="I4747" s="231"/>
      <c r="J4747" s="231"/>
      <c r="K4747" s="231"/>
      <c r="L4747" s="231"/>
      <c r="M4747" s="231"/>
      <c r="N4747" s="231"/>
      <c r="O4747" s="231"/>
      <c r="P4747" s="231"/>
      <c r="Q4747" s="231"/>
      <c r="R4747" s="231"/>
      <c r="S4747" s="231"/>
      <c r="T4747" s="232"/>
      <c r="U4747" s="16"/>
      <c r="V4747" s="16"/>
    </row>
    <row r="4748" spans="4:22">
      <c r="D4748" s="16"/>
      <c r="E4748" s="16"/>
      <c r="F4748" s="231"/>
      <c r="G4748" s="231"/>
      <c r="H4748" s="231"/>
      <c r="I4748" s="231"/>
      <c r="J4748" s="231"/>
      <c r="K4748" s="231"/>
      <c r="L4748" s="231"/>
      <c r="M4748" s="231"/>
      <c r="N4748" s="231"/>
      <c r="O4748" s="231"/>
      <c r="P4748" s="231"/>
      <c r="Q4748" s="231"/>
      <c r="R4748" s="231"/>
      <c r="S4748" s="231"/>
      <c r="T4748" s="232"/>
      <c r="U4748" s="16"/>
      <c r="V4748" s="16"/>
    </row>
    <row r="4749" spans="4:22">
      <c r="D4749" s="16"/>
      <c r="E4749" s="16"/>
      <c r="F4749" s="231"/>
      <c r="G4749" s="231"/>
      <c r="H4749" s="231"/>
      <c r="I4749" s="231"/>
      <c r="J4749" s="231"/>
      <c r="K4749" s="231"/>
      <c r="L4749" s="231"/>
      <c r="M4749" s="231"/>
      <c r="N4749" s="231"/>
      <c r="O4749" s="231"/>
      <c r="P4749" s="231"/>
      <c r="Q4749" s="231"/>
      <c r="R4749" s="231"/>
      <c r="S4749" s="231"/>
      <c r="T4749" s="232"/>
      <c r="U4749" s="16"/>
      <c r="V4749" s="16"/>
    </row>
    <row r="4750" spans="4:22">
      <c r="D4750" s="16"/>
      <c r="E4750" s="16"/>
      <c r="F4750" s="231"/>
      <c r="G4750" s="231"/>
      <c r="H4750" s="231"/>
      <c r="I4750" s="231"/>
      <c r="J4750" s="231"/>
      <c r="K4750" s="231"/>
      <c r="L4750" s="231"/>
      <c r="M4750" s="231"/>
      <c r="N4750" s="231"/>
      <c r="O4750" s="231"/>
      <c r="P4750" s="231"/>
      <c r="Q4750" s="231"/>
      <c r="R4750" s="231"/>
      <c r="S4750" s="231"/>
      <c r="T4750" s="232"/>
      <c r="U4750" s="16"/>
      <c r="V4750" s="16"/>
    </row>
    <row r="4751" spans="4:22">
      <c r="D4751" s="16"/>
      <c r="E4751" s="16"/>
      <c r="F4751" s="231"/>
      <c r="G4751" s="231"/>
      <c r="H4751" s="231"/>
      <c r="I4751" s="231"/>
      <c r="J4751" s="231"/>
      <c r="K4751" s="231"/>
      <c r="L4751" s="231"/>
      <c r="M4751" s="231"/>
      <c r="N4751" s="231"/>
      <c r="O4751" s="231"/>
      <c r="P4751" s="231"/>
      <c r="Q4751" s="231"/>
      <c r="R4751" s="231"/>
      <c r="S4751" s="231"/>
      <c r="T4751" s="232"/>
      <c r="U4751" s="16"/>
      <c r="V4751" s="16"/>
    </row>
    <row r="4752" spans="4:22">
      <c r="D4752" s="16"/>
      <c r="E4752" s="16"/>
      <c r="F4752" s="231"/>
      <c r="G4752" s="231"/>
      <c r="H4752" s="231"/>
      <c r="I4752" s="231"/>
      <c r="J4752" s="231"/>
      <c r="K4752" s="231"/>
      <c r="L4752" s="231"/>
      <c r="M4752" s="231"/>
      <c r="N4752" s="231"/>
      <c r="O4752" s="231"/>
      <c r="P4752" s="231"/>
      <c r="Q4752" s="231"/>
      <c r="R4752" s="231"/>
      <c r="S4752" s="231"/>
      <c r="T4752" s="232"/>
      <c r="U4752" s="16"/>
      <c r="V4752" s="16"/>
    </row>
    <row r="4753" spans="4:22">
      <c r="D4753" s="16"/>
      <c r="E4753" s="16"/>
      <c r="F4753" s="231"/>
      <c r="G4753" s="231"/>
      <c r="H4753" s="231"/>
      <c r="I4753" s="231"/>
      <c r="J4753" s="231"/>
      <c r="K4753" s="231"/>
      <c r="L4753" s="231"/>
      <c r="M4753" s="231"/>
      <c r="N4753" s="231"/>
      <c r="O4753" s="231"/>
      <c r="P4753" s="231"/>
      <c r="Q4753" s="231"/>
      <c r="R4753" s="231"/>
      <c r="S4753" s="231"/>
      <c r="T4753" s="232"/>
      <c r="U4753" s="16"/>
      <c r="V4753" s="16"/>
    </row>
    <row r="4754" spans="4:22">
      <c r="D4754" s="16"/>
      <c r="E4754" s="16"/>
      <c r="F4754" s="231"/>
      <c r="G4754" s="231"/>
      <c r="H4754" s="231"/>
      <c r="I4754" s="231"/>
      <c r="J4754" s="231"/>
      <c r="K4754" s="231"/>
      <c r="L4754" s="231"/>
      <c r="M4754" s="231"/>
      <c r="N4754" s="231"/>
      <c r="O4754" s="231"/>
      <c r="P4754" s="231"/>
      <c r="Q4754" s="231"/>
      <c r="R4754" s="231"/>
      <c r="S4754" s="231"/>
      <c r="T4754" s="232"/>
      <c r="U4754" s="16"/>
      <c r="V4754" s="16"/>
    </row>
    <row r="4755" spans="4:22">
      <c r="D4755" s="16"/>
      <c r="E4755" s="16"/>
      <c r="F4755" s="231"/>
      <c r="G4755" s="231"/>
      <c r="H4755" s="231"/>
      <c r="I4755" s="231"/>
      <c r="J4755" s="231"/>
      <c r="K4755" s="231"/>
      <c r="L4755" s="231"/>
      <c r="M4755" s="231"/>
      <c r="N4755" s="231"/>
      <c r="O4755" s="231"/>
      <c r="P4755" s="231"/>
      <c r="Q4755" s="231"/>
      <c r="R4755" s="231"/>
      <c r="S4755" s="231"/>
      <c r="T4755" s="232"/>
      <c r="U4755" s="16"/>
      <c r="V4755" s="16"/>
    </row>
    <row r="4756" spans="4:22">
      <c r="D4756" s="16"/>
      <c r="E4756" s="16"/>
      <c r="F4756" s="231"/>
      <c r="G4756" s="231"/>
      <c r="H4756" s="231"/>
      <c r="I4756" s="231"/>
      <c r="J4756" s="231"/>
      <c r="K4756" s="231"/>
      <c r="L4756" s="231"/>
      <c r="M4756" s="231"/>
      <c r="N4756" s="231"/>
      <c r="O4756" s="231"/>
      <c r="P4756" s="231"/>
      <c r="Q4756" s="231"/>
      <c r="R4756" s="231"/>
      <c r="S4756" s="231"/>
      <c r="T4756" s="232"/>
      <c r="U4756" s="16"/>
      <c r="V4756" s="16"/>
    </row>
    <row r="4757" spans="4:22">
      <c r="D4757" s="16"/>
      <c r="E4757" s="16"/>
      <c r="F4757" s="231"/>
      <c r="G4757" s="231"/>
      <c r="H4757" s="231"/>
      <c r="I4757" s="231"/>
      <c r="J4757" s="231"/>
      <c r="K4757" s="231"/>
      <c r="L4757" s="231"/>
      <c r="M4757" s="231"/>
      <c r="N4757" s="231"/>
      <c r="O4757" s="231"/>
      <c r="P4757" s="231"/>
      <c r="Q4757" s="231"/>
      <c r="R4757" s="231"/>
      <c r="S4757" s="231"/>
      <c r="T4757" s="232"/>
      <c r="U4757" s="16"/>
      <c r="V4757" s="16"/>
    </row>
    <row r="4758" spans="4:22">
      <c r="D4758" s="16"/>
      <c r="E4758" s="16"/>
      <c r="F4758" s="231"/>
      <c r="G4758" s="231"/>
      <c r="H4758" s="231"/>
      <c r="I4758" s="231"/>
      <c r="J4758" s="231"/>
      <c r="K4758" s="231"/>
      <c r="L4758" s="231"/>
      <c r="M4758" s="231"/>
      <c r="N4758" s="231"/>
      <c r="O4758" s="231"/>
      <c r="P4758" s="231"/>
      <c r="Q4758" s="231"/>
      <c r="R4758" s="231"/>
      <c r="S4758" s="231"/>
      <c r="T4758" s="232"/>
      <c r="U4758" s="16"/>
      <c r="V4758" s="16"/>
    </row>
    <row r="4759" spans="4:22">
      <c r="D4759" s="16"/>
      <c r="E4759" s="16"/>
      <c r="F4759" s="231"/>
      <c r="G4759" s="231"/>
      <c r="H4759" s="231"/>
      <c r="I4759" s="231"/>
      <c r="J4759" s="231"/>
      <c r="K4759" s="231"/>
      <c r="L4759" s="231"/>
      <c r="M4759" s="231"/>
      <c r="N4759" s="231"/>
      <c r="O4759" s="231"/>
      <c r="P4759" s="231"/>
      <c r="Q4759" s="231"/>
      <c r="R4759" s="231"/>
      <c r="S4759" s="231"/>
      <c r="T4759" s="232"/>
      <c r="U4759" s="16"/>
      <c r="V4759" s="16"/>
    </row>
    <row r="4760" spans="4:22">
      <c r="D4760" s="16"/>
      <c r="E4760" s="16"/>
      <c r="F4760" s="231"/>
      <c r="G4760" s="231"/>
      <c r="H4760" s="231"/>
      <c r="I4760" s="231"/>
      <c r="J4760" s="231"/>
      <c r="K4760" s="231"/>
      <c r="L4760" s="231"/>
      <c r="M4760" s="231"/>
      <c r="N4760" s="231"/>
      <c r="O4760" s="231"/>
      <c r="P4760" s="231"/>
      <c r="Q4760" s="231"/>
      <c r="R4760" s="231"/>
      <c r="S4760" s="231"/>
      <c r="T4760" s="232"/>
      <c r="U4760" s="16"/>
      <c r="V4760" s="16"/>
    </row>
    <row r="4761" spans="4:22">
      <c r="D4761" s="16"/>
      <c r="E4761" s="16"/>
      <c r="F4761" s="231"/>
      <c r="G4761" s="231"/>
      <c r="H4761" s="231"/>
      <c r="I4761" s="231"/>
      <c r="J4761" s="231"/>
      <c r="K4761" s="231"/>
      <c r="L4761" s="231"/>
      <c r="M4761" s="231"/>
      <c r="N4761" s="231"/>
      <c r="O4761" s="231"/>
      <c r="P4761" s="231"/>
      <c r="Q4761" s="231"/>
      <c r="R4761" s="231"/>
      <c r="S4761" s="231"/>
      <c r="T4761" s="232"/>
      <c r="U4761" s="16"/>
      <c r="V4761" s="16"/>
    </row>
    <row r="4762" spans="4:22">
      <c r="D4762" s="16"/>
      <c r="E4762" s="16"/>
      <c r="F4762" s="231"/>
      <c r="G4762" s="231"/>
      <c r="H4762" s="231"/>
      <c r="I4762" s="231"/>
      <c r="J4762" s="231"/>
      <c r="K4762" s="231"/>
      <c r="L4762" s="231"/>
      <c r="M4762" s="231"/>
      <c r="N4762" s="231"/>
      <c r="O4762" s="231"/>
      <c r="P4762" s="231"/>
      <c r="Q4762" s="231"/>
      <c r="R4762" s="231"/>
      <c r="S4762" s="231"/>
      <c r="T4762" s="232"/>
      <c r="U4762" s="16"/>
      <c r="V4762" s="16"/>
    </row>
    <row r="4763" spans="4:22">
      <c r="D4763" s="16"/>
      <c r="E4763" s="16"/>
      <c r="F4763" s="231"/>
      <c r="G4763" s="231"/>
      <c r="H4763" s="231"/>
      <c r="I4763" s="231"/>
      <c r="J4763" s="231"/>
      <c r="K4763" s="231"/>
      <c r="L4763" s="231"/>
      <c r="M4763" s="231"/>
      <c r="N4763" s="231"/>
      <c r="O4763" s="231"/>
      <c r="P4763" s="231"/>
      <c r="Q4763" s="231"/>
      <c r="R4763" s="231"/>
      <c r="S4763" s="231"/>
      <c r="T4763" s="232"/>
      <c r="U4763" s="16"/>
      <c r="V4763" s="16"/>
    </row>
    <row r="4764" spans="4:22">
      <c r="D4764" s="16"/>
      <c r="E4764" s="16"/>
      <c r="F4764" s="231"/>
      <c r="G4764" s="231"/>
      <c r="H4764" s="231"/>
      <c r="I4764" s="231"/>
      <c r="J4764" s="231"/>
      <c r="K4764" s="231"/>
      <c r="L4764" s="231"/>
      <c r="M4764" s="231"/>
      <c r="N4764" s="231"/>
      <c r="O4764" s="231"/>
      <c r="P4764" s="231"/>
      <c r="Q4764" s="231"/>
      <c r="R4764" s="231"/>
      <c r="S4764" s="231"/>
      <c r="T4764" s="232"/>
      <c r="U4764" s="16"/>
      <c r="V4764" s="16"/>
    </row>
    <row r="4765" spans="4:22">
      <c r="D4765" s="16"/>
      <c r="E4765" s="16"/>
      <c r="F4765" s="231"/>
      <c r="G4765" s="231"/>
      <c r="H4765" s="231"/>
      <c r="I4765" s="231"/>
      <c r="J4765" s="231"/>
      <c r="K4765" s="231"/>
      <c r="L4765" s="231"/>
      <c r="M4765" s="231"/>
      <c r="N4765" s="231"/>
      <c r="O4765" s="231"/>
      <c r="P4765" s="231"/>
      <c r="Q4765" s="231"/>
      <c r="R4765" s="231"/>
      <c r="S4765" s="231"/>
      <c r="T4765" s="232"/>
      <c r="U4765" s="16"/>
      <c r="V4765" s="16"/>
    </row>
    <row r="4766" spans="4:22">
      <c r="D4766" s="16"/>
      <c r="E4766" s="16"/>
      <c r="F4766" s="231"/>
      <c r="G4766" s="231"/>
      <c r="H4766" s="231"/>
      <c r="I4766" s="231"/>
      <c r="J4766" s="231"/>
      <c r="K4766" s="231"/>
      <c r="L4766" s="231"/>
      <c r="M4766" s="231"/>
      <c r="N4766" s="231"/>
      <c r="O4766" s="231"/>
      <c r="P4766" s="231"/>
      <c r="Q4766" s="231"/>
      <c r="R4766" s="231"/>
      <c r="S4766" s="231"/>
      <c r="T4766" s="232"/>
      <c r="U4766" s="16"/>
      <c r="V4766" s="16"/>
    </row>
    <row r="4767" spans="4:22">
      <c r="D4767" s="16"/>
      <c r="E4767" s="16"/>
      <c r="F4767" s="231"/>
      <c r="G4767" s="231"/>
      <c r="H4767" s="231"/>
      <c r="I4767" s="231"/>
      <c r="J4767" s="231"/>
      <c r="K4767" s="231"/>
      <c r="L4767" s="231"/>
      <c r="M4767" s="231"/>
      <c r="N4767" s="231"/>
      <c r="O4767" s="231"/>
      <c r="P4767" s="231"/>
      <c r="Q4767" s="231"/>
      <c r="R4767" s="231"/>
      <c r="S4767" s="231"/>
      <c r="T4767" s="232"/>
      <c r="U4767" s="16"/>
      <c r="V4767" s="16"/>
    </row>
    <row r="4768" spans="4:22">
      <c r="D4768" s="16"/>
      <c r="E4768" s="16"/>
      <c r="F4768" s="231"/>
      <c r="G4768" s="231"/>
      <c r="H4768" s="231"/>
      <c r="I4768" s="231"/>
      <c r="J4768" s="231"/>
      <c r="K4768" s="231"/>
      <c r="L4768" s="231"/>
      <c r="M4768" s="231"/>
      <c r="N4768" s="231"/>
      <c r="O4768" s="231"/>
      <c r="P4768" s="231"/>
      <c r="Q4768" s="231"/>
      <c r="R4768" s="231"/>
      <c r="S4768" s="231"/>
      <c r="T4768" s="232"/>
      <c r="U4768" s="16"/>
      <c r="V4768" s="16"/>
    </row>
    <row r="4769" spans="4:22">
      <c r="D4769" s="16"/>
      <c r="E4769" s="16"/>
      <c r="F4769" s="231"/>
      <c r="G4769" s="231"/>
      <c r="H4769" s="231"/>
      <c r="I4769" s="231"/>
      <c r="J4769" s="231"/>
      <c r="K4769" s="231"/>
      <c r="L4769" s="231"/>
      <c r="M4769" s="231"/>
      <c r="N4769" s="231"/>
      <c r="O4769" s="231"/>
      <c r="P4769" s="231"/>
      <c r="Q4769" s="231"/>
      <c r="R4769" s="231"/>
      <c r="S4769" s="231"/>
      <c r="T4769" s="232"/>
      <c r="U4769" s="16"/>
      <c r="V4769" s="16"/>
    </row>
    <row r="4770" spans="4:22">
      <c r="D4770" s="16"/>
      <c r="E4770" s="16"/>
      <c r="F4770" s="231"/>
      <c r="G4770" s="231"/>
      <c r="H4770" s="231"/>
      <c r="I4770" s="231"/>
      <c r="J4770" s="231"/>
      <c r="K4770" s="231"/>
      <c r="L4770" s="231"/>
      <c r="M4770" s="231"/>
      <c r="N4770" s="231"/>
      <c r="O4770" s="231"/>
      <c r="P4770" s="231"/>
      <c r="Q4770" s="231"/>
      <c r="R4770" s="231"/>
      <c r="S4770" s="231"/>
      <c r="T4770" s="232"/>
      <c r="U4770" s="16"/>
      <c r="V4770" s="16"/>
    </row>
    <row r="4771" spans="4:22">
      <c r="D4771" s="16"/>
      <c r="E4771" s="16"/>
      <c r="F4771" s="231"/>
      <c r="G4771" s="231"/>
      <c r="H4771" s="231"/>
      <c r="I4771" s="231"/>
      <c r="J4771" s="231"/>
      <c r="K4771" s="231"/>
      <c r="L4771" s="231"/>
      <c r="M4771" s="231"/>
      <c r="N4771" s="231"/>
      <c r="O4771" s="231"/>
      <c r="P4771" s="231"/>
      <c r="Q4771" s="231"/>
      <c r="R4771" s="231"/>
      <c r="S4771" s="231"/>
      <c r="T4771" s="232"/>
      <c r="U4771" s="16"/>
      <c r="V4771" s="16"/>
    </row>
    <row r="4772" spans="4:22">
      <c r="D4772" s="16"/>
      <c r="E4772" s="16"/>
      <c r="F4772" s="231"/>
      <c r="G4772" s="231"/>
      <c r="H4772" s="231"/>
      <c r="I4772" s="231"/>
      <c r="J4772" s="231"/>
      <c r="K4772" s="231"/>
      <c r="L4772" s="231"/>
      <c r="M4772" s="231"/>
      <c r="N4772" s="231"/>
      <c r="O4772" s="231"/>
      <c r="P4772" s="231"/>
      <c r="Q4772" s="231"/>
      <c r="R4772" s="231"/>
      <c r="S4772" s="231"/>
      <c r="T4772" s="232"/>
      <c r="U4772" s="16"/>
      <c r="V4772" s="16"/>
    </row>
    <row r="4773" spans="4:22">
      <c r="D4773" s="16"/>
      <c r="E4773" s="16"/>
      <c r="F4773" s="231"/>
      <c r="G4773" s="231"/>
      <c r="H4773" s="231"/>
      <c r="I4773" s="231"/>
      <c r="J4773" s="231"/>
      <c r="K4773" s="231"/>
      <c r="L4773" s="231"/>
      <c r="M4773" s="231"/>
      <c r="N4773" s="231"/>
      <c r="O4773" s="231"/>
      <c r="P4773" s="231"/>
      <c r="Q4773" s="231"/>
      <c r="R4773" s="231"/>
      <c r="S4773" s="231"/>
      <c r="T4773" s="232"/>
      <c r="U4773" s="16"/>
      <c r="V4773" s="16"/>
    </row>
    <row r="4774" spans="4:22">
      <c r="D4774" s="16"/>
      <c r="E4774" s="16"/>
      <c r="F4774" s="231"/>
      <c r="G4774" s="231"/>
      <c r="H4774" s="231"/>
      <c r="I4774" s="231"/>
      <c r="J4774" s="231"/>
      <c r="K4774" s="231"/>
      <c r="L4774" s="231"/>
      <c r="M4774" s="231"/>
      <c r="N4774" s="231"/>
      <c r="O4774" s="231"/>
      <c r="P4774" s="231"/>
      <c r="Q4774" s="231"/>
      <c r="R4774" s="231"/>
      <c r="S4774" s="231"/>
      <c r="T4774" s="232"/>
      <c r="U4774" s="16"/>
      <c r="V4774" s="16"/>
    </row>
    <row r="4775" spans="4:22">
      <c r="D4775" s="16"/>
      <c r="E4775" s="16"/>
      <c r="F4775" s="231"/>
      <c r="G4775" s="231"/>
      <c r="H4775" s="231"/>
      <c r="I4775" s="231"/>
      <c r="J4775" s="231"/>
      <c r="K4775" s="231"/>
      <c r="L4775" s="231"/>
      <c r="M4775" s="231"/>
      <c r="N4775" s="231"/>
      <c r="O4775" s="231"/>
      <c r="P4775" s="231"/>
      <c r="Q4775" s="231"/>
      <c r="R4775" s="231"/>
      <c r="S4775" s="231"/>
      <c r="T4775" s="232"/>
      <c r="U4775" s="16"/>
      <c r="V4775" s="16"/>
    </row>
    <row r="4776" spans="4:22">
      <c r="D4776" s="335"/>
      <c r="E4776" s="335"/>
      <c r="F4776" s="335"/>
      <c r="G4776" s="512" t="s">
        <v>48</v>
      </c>
      <c r="H4776" s="512"/>
      <c r="I4776" s="512"/>
      <c r="J4776" s="512"/>
      <c r="K4776" s="512"/>
      <c r="L4776" s="512"/>
      <c r="M4776" s="512"/>
      <c r="N4776" s="512"/>
      <c r="O4776" s="512"/>
      <c r="P4776" s="512"/>
      <c r="Q4776" s="512"/>
      <c r="R4776" s="512"/>
      <c r="S4776" s="335"/>
      <c r="T4776" s="335"/>
      <c r="U4776" s="335"/>
      <c r="V4776" s="335"/>
    </row>
    <row r="4777" spans="4:22">
      <c r="D4777" s="335"/>
      <c r="E4777" s="335"/>
      <c r="F4777" s="335"/>
      <c r="G4777" s="512"/>
      <c r="H4777" s="512"/>
      <c r="I4777" s="512"/>
      <c r="J4777" s="512"/>
      <c r="K4777" s="512"/>
      <c r="L4777" s="512"/>
      <c r="M4777" s="512"/>
      <c r="N4777" s="512"/>
      <c r="O4777" s="512"/>
      <c r="P4777" s="512"/>
      <c r="Q4777" s="512"/>
      <c r="R4777" s="512"/>
      <c r="S4777" s="335"/>
      <c r="T4777" s="335"/>
      <c r="U4777" s="335"/>
      <c r="V4777" s="335"/>
    </row>
    <row r="4778" spans="4:22" ht="23.4">
      <c r="D4778" s="338"/>
      <c r="E4778" s="338"/>
      <c r="F4778" s="338"/>
      <c r="G4778" s="343" t="s">
        <v>46</v>
      </c>
      <c r="H4778" s="375" t="s">
        <v>3</v>
      </c>
      <c r="I4778" s="376"/>
      <c r="J4778" s="377" t="s">
        <v>11</v>
      </c>
      <c r="K4778" s="376"/>
      <c r="L4778" s="378" t="s">
        <v>12</v>
      </c>
      <c r="M4778" s="376"/>
      <c r="N4778" s="379" t="s">
        <v>13</v>
      </c>
      <c r="O4778" s="376"/>
      <c r="P4778" s="374" t="s">
        <v>14</v>
      </c>
      <c r="Q4778" s="376"/>
      <c r="R4778" s="380" t="s">
        <v>15</v>
      </c>
      <c r="S4778" s="367"/>
      <c r="T4778" s="16"/>
      <c r="U4778" s="336"/>
      <c r="V4778" s="16"/>
    </row>
    <row r="4779" spans="4:22" ht="21">
      <c r="D4779" s="338"/>
      <c r="E4779" s="338"/>
      <c r="F4779" s="338"/>
      <c r="G4779" s="344">
        <v>0.9</v>
      </c>
      <c r="H4779" s="347">
        <f>$H$4721*G4779</f>
        <v>49.2930384354</v>
      </c>
      <c r="I4779" s="368"/>
      <c r="J4779" s="348">
        <f>$J$4721*G4779</f>
        <v>13.378929246</v>
      </c>
      <c r="K4779" s="368"/>
      <c r="L4779" s="352">
        <f>$L$4721*G4779</f>
        <v>12.746042604000001</v>
      </c>
      <c r="M4779" s="368"/>
      <c r="N4779" s="349">
        <f>$N$4721*G4779</f>
        <v>9.9431888166000011</v>
      </c>
      <c r="O4779" s="368"/>
      <c r="P4779" s="350">
        <f>$P$4721*G4779</f>
        <v>166.01254412400004</v>
      </c>
      <c r="Q4779" s="368"/>
      <c r="R4779" s="351">
        <f>$R$4721*G4779</f>
        <v>74.023206624000011</v>
      </c>
      <c r="S4779" s="341"/>
      <c r="T4779" s="414">
        <f>H4779*24.63</f>
        <v>1214.087536663902</v>
      </c>
      <c r="U4779" s="337"/>
      <c r="V4779" s="16"/>
    </row>
    <row r="4780" spans="4:22" ht="21">
      <c r="D4780" s="338"/>
      <c r="E4780" s="338"/>
      <c r="F4780" s="338"/>
      <c r="G4780" s="344">
        <v>0.91</v>
      </c>
      <c r="H4780" s="347">
        <f t="shared" ref="H4780:H4799" si="406">$H$4721*G4780</f>
        <v>49.84073886246</v>
      </c>
      <c r="I4780" s="368"/>
      <c r="J4780" s="348">
        <f t="shared" ref="J4780:J4799" si="407">$J$4721*G4780</f>
        <v>13.5275840154</v>
      </c>
      <c r="K4780" s="368"/>
      <c r="L4780" s="352">
        <f t="shared" ref="L4780:L4799" si="408">$L$4721*G4780</f>
        <v>12.8876652996</v>
      </c>
      <c r="M4780" s="368"/>
      <c r="N4780" s="349">
        <f t="shared" ref="N4780:N4799" si="409">$N$4721*G4780</f>
        <v>10.05366869234</v>
      </c>
      <c r="O4780" s="368"/>
      <c r="P4780" s="350">
        <f t="shared" ref="P4780:P4799" si="410">$P$4721*G4780</f>
        <v>167.85712794760002</v>
      </c>
      <c r="Q4780" s="368"/>
      <c r="R4780" s="351">
        <f t="shared" ref="R4780:R4799" si="411">$R$4721*G4780</f>
        <v>74.845686697600001</v>
      </c>
      <c r="S4780" s="341"/>
      <c r="T4780" s="16"/>
      <c r="U4780" s="337"/>
      <c r="V4780" s="16"/>
    </row>
    <row r="4781" spans="4:22" ht="21">
      <c r="D4781" s="338"/>
      <c r="E4781" s="338"/>
      <c r="F4781" s="338"/>
      <c r="G4781" s="344">
        <v>0.92</v>
      </c>
      <c r="H4781" s="347">
        <f t="shared" si="406"/>
        <v>50.388439289520001</v>
      </c>
      <c r="I4781" s="368"/>
      <c r="J4781" s="348">
        <f t="shared" si="407"/>
        <v>13.676238784800001</v>
      </c>
      <c r="K4781" s="368"/>
      <c r="L4781" s="352">
        <f t="shared" si="408"/>
        <v>13.029287995200001</v>
      </c>
      <c r="M4781" s="368"/>
      <c r="N4781" s="349">
        <f t="shared" si="409"/>
        <v>10.164148568080002</v>
      </c>
      <c r="O4781" s="368"/>
      <c r="P4781" s="350">
        <f t="shared" si="410"/>
        <v>169.70171177120002</v>
      </c>
      <c r="Q4781" s="368"/>
      <c r="R4781" s="351">
        <f t="shared" si="411"/>
        <v>75.668166771200006</v>
      </c>
      <c r="S4781" s="341"/>
      <c r="T4781" s="16"/>
      <c r="U4781" s="337"/>
      <c r="V4781" s="16"/>
    </row>
    <row r="4782" spans="4:22" ht="21">
      <c r="D4782" s="338"/>
      <c r="E4782" s="338"/>
      <c r="F4782" s="338"/>
      <c r="G4782" s="344">
        <v>0.93</v>
      </c>
      <c r="H4782" s="347">
        <f t="shared" si="406"/>
        <v>50.936139716580001</v>
      </c>
      <c r="I4782" s="368"/>
      <c r="J4782" s="348">
        <f t="shared" si="407"/>
        <v>13.824893554200001</v>
      </c>
      <c r="K4782" s="368"/>
      <c r="L4782" s="352">
        <f t="shared" si="408"/>
        <v>13.170910690800001</v>
      </c>
      <c r="M4782" s="368"/>
      <c r="N4782" s="349">
        <f t="shared" si="409"/>
        <v>10.274628443820001</v>
      </c>
      <c r="O4782" s="368"/>
      <c r="P4782" s="350">
        <f t="shared" si="410"/>
        <v>171.54629559480003</v>
      </c>
      <c r="Q4782" s="368"/>
      <c r="R4782" s="351">
        <f t="shared" si="411"/>
        <v>76.490646844800011</v>
      </c>
      <c r="S4782" s="341"/>
      <c r="T4782" s="16"/>
      <c r="U4782" s="337"/>
      <c r="V4782" s="16"/>
    </row>
    <row r="4783" spans="4:22" ht="21">
      <c r="D4783" s="338"/>
      <c r="E4783" s="338"/>
      <c r="F4783" s="338"/>
      <c r="G4783" s="344">
        <v>0.94</v>
      </c>
      <c r="H4783" s="347">
        <f t="shared" si="406"/>
        <v>51.483840143639995</v>
      </c>
      <c r="I4783" s="368"/>
      <c r="J4783" s="348">
        <f t="shared" si="407"/>
        <v>13.973548323599999</v>
      </c>
      <c r="K4783" s="368"/>
      <c r="L4783" s="352">
        <f t="shared" si="408"/>
        <v>13.3125333864</v>
      </c>
      <c r="M4783" s="368"/>
      <c r="N4783" s="349">
        <f t="shared" si="409"/>
        <v>10.38510831956</v>
      </c>
      <c r="O4783" s="368"/>
      <c r="P4783" s="350">
        <f t="shared" si="410"/>
        <v>173.3908794184</v>
      </c>
      <c r="Q4783" s="368"/>
      <c r="R4783" s="351">
        <f t="shared" si="411"/>
        <v>77.313126918400002</v>
      </c>
      <c r="S4783" s="341"/>
      <c r="T4783" s="16"/>
      <c r="U4783" s="337"/>
      <c r="V4783" s="16"/>
    </row>
    <row r="4784" spans="4:22" ht="21">
      <c r="D4784" s="338"/>
      <c r="E4784" s="338"/>
      <c r="F4784" s="338"/>
      <c r="G4784" s="344">
        <v>0.95</v>
      </c>
      <c r="H4784" s="347">
        <f t="shared" si="406"/>
        <v>52.031540570699995</v>
      </c>
      <c r="I4784" s="368"/>
      <c r="J4784" s="348">
        <f t="shared" si="407"/>
        <v>14.122203093</v>
      </c>
      <c r="K4784" s="368"/>
      <c r="L4784" s="352">
        <f t="shared" si="408"/>
        <v>13.454156081999999</v>
      </c>
      <c r="M4784" s="368"/>
      <c r="N4784" s="349">
        <f t="shared" si="409"/>
        <v>10.4955881953</v>
      </c>
      <c r="O4784" s="368"/>
      <c r="P4784" s="350">
        <f t="shared" si="410"/>
        <v>175.23546324200001</v>
      </c>
      <c r="Q4784" s="368"/>
      <c r="R4784" s="351">
        <f t="shared" si="411"/>
        <v>78.135606991999992</v>
      </c>
      <c r="S4784" s="341"/>
      <c r="T4784" s="16"/>
      <c r="U4784" s="337"/>
      <c r="V4784" s="16"/>
    </row>
    <row r="4785" spans="4:22" ht="21">
      <c r="D4785" s="338"/>
      <c r="E4785" s="338"/>
      <c r="F4785" s="338"/>
      <c r="G4785" s="344">
        <v>0.96</v>
      </c>
      <c r="H4785" s="347">
        <f t="shared" si="406"/>
        <v>52.579240997759996</v>
      </c>
      <c r="I4785" s="368"/>
      <c r="J4785" s="348">
        <f t="shared" si="407"/>
        <v>14.2708578624</v>
      </c>
      <c r="K4785" s="368"/>
      <c r="L4785" s="352">
        <f t="shared" si="408"/>
        <v>13.5957787776</v>
      </c>
      <c r="M4785" s="368"/>
      <c r="N4785" s="349">
        <f t="shared" si="409"/>
        <v>10.606068071039999</v>
      </c>
      <c r="O4785" s="368"/>
      <c r="P4785" s="350">
        <f t="shared" si="410"/>
        <v>177.08004706560001</v>
      </c>
      <c r="Q4785" s="368"/>
      <c r="R4785" s="351">
        <f t="shared" si="411"/>
        <v>78.958087065599997</v>
      </c>
      <c r="S4785" s="341"/>
      <c r="T4785" s="16"/>
      <c r="U4785" s="337"/>
      <c r="V4785" s="16"/>
    </row>
    <row r="4786" spans="4:22" ht="21">
      <c r="D4786" s="338"/>
      <c r="E4786" s="338"/>
      <c r="F4786" s="338"/>
      <c r="G4786" s="344">
        <v>0.97</v>
      </c>
      <c r="H4786" s="347">
        <f t="shared" si="406"/>
        <v>53.126941424819996</v>
      </c>
      <c r="I4786" s="368"/>
      <c r="J4786" s="348">
        <f t="shared" si="407"/>
        <v>14.4195126318</v>
      </c>
      <c r="K4786" s="368"/>
      <c r="L4786" s="352">
        <f t="shared" si="408"/>
        <v>13.7374014732</v>
      </c>
      <c r="M4786" s="368"/>
      <c r="N4786" s="349">
        <f t="shared" si="409"/>
        <v>10.71654794678</v>
      </c>
      <c r="O4786" s="368"/>
      <c r="P4786" s="350">
        <f t="shared" si="410"/>
        <v>178.92463088920002</v>
      </c>
      <c r="Q4786" s="368"/>
      <c r="R4786" s="351">
        <f t="shared" si="411"/>
        <v>79.780567139200002</v>
      </c>
      <c r="S4786" s="341"/>
      <c r="T4786" s="16"/>
      <c r="U4786" s="337"/>
      <c r="V4786" s="16"/>
    </row>
    <row r="4787" spans="4:22" ht="21">
      <c r="D4787" s="338"/>
      <c r="E4787" s="338"/>
      <c r="F4787" s="338"/>
      <c r="G4787" s="344">
        <v>0.98</v>
      </c>
      <c r="H4787" s="347">
        <f t="shared" si="406"/>
        <v>53.674641851879997</v>
      </c>
      <c r="I4787" s="368"/>
      <c r="J4787" s="348">
        <f t="shared" si="407"/>
        <v>14.5681674012</v>
      </c>
      <c r="K4787" s="368"/>
      <c r="L4787" s="352">
        <f t="shared" si="408"/>
        <v>13.879024168800001</v>
      </c>
      <c r="M4787" s="368"/>
      <c r="N4787" s="349">
        <f t="shared" si="409"/>
        <v>10.82702782252</v>
      </c>
      <c r="O4787" s="368"/>
      <c r="P4787" s="350">
        <f t="shared" si="410"/>
        <v>180.76921471280002</v>
      </c>
      <c r="Q4787" s="368"/>
      <c r="R4787" s="351">
        <f t="shared" si="411"/>
        <v>80.603047212800007</v>
      </c>
      <c r="S4787" s="341"/>
      <c r="T4787" s="16"/>
      <c r="U4787" s="337"/>
      <c r="V4787" s="16"/>
    </row>
    <row r="4788" spans="4:22" ht="21">
      <c r="D4788" s="338"/>
      <c r="E4788" s="338"/>
      <c r="F4788" s="338"/>
      <c r="G4788" s="344">
        <v>0.99</v>
      </c>
      <c r="H4788" s="347">
        <f t="shared" si="406"/>
        <v>54.222342278939998</v>
      </c>
      <c r="I4788" s="368"/>
      <c r="J4788" s="348">
        <f t="shared" si="407"/>
        <v>14.7168221706</v>
      </c>
      <c r="K4788" s="368"/>
      <c r="L4788" s="352">
        <f t="shared" si="408"/>
        <v>14.0206468644</v>
      </c>
      <c r="M4788" s="368"/>
      <c r="N4788" s="349">
        <f t="shared" si="409"/>
        <v>10.937507698260001</v>
      </c>
      <c r="O4788" s="368"/>
      <c r="P4788" s="350">
        <f t="shared" si="410"/>
        <v>182.61379853640003</v>
      </c>
      <c r="Q4788" s="368"/>
      <c r="R4788" s="351">
        <f t="shared" si="411"/>
        <v>81.425527286399998</v>
      </c>
      <c r="S4788" s="341"/>
      <c r="T4788" s="16"/>
      <c r="U4788" s="337"/>
      <c r="V4788" s="16"/>
    </row>
    <row r="4789" spans="4:22" ht="28.8">
      <c r="D4789" s="338"/>
      <c r="E4789" s="338"/>
      <c r="F4789" s="338"/>
      <c r="G4789" s="381">
        <v>1</v>
      </c>
      <c r="H4789" s="383">
        <f t="shared" si="406"/>
        <v>54.770042705999998</v>
      </c>
      <c r="I4789" s="382"/>
      <c r="J4789" s="383">
        <f t="shared" si="407"/>
        <v>14.865476940000001</v>
      </c>
      <c r="K4789" s="382"/>
      <c r="L4789" s="383">
        <f t="shared" si="408"/>
        <v>14.16226956</v>
      </c>
      <c r="M4789" s="382"/>
      <c r="N4789" s="383">
        <f t="shared" si="409"/>
        <v>11.047987574</v>
      </c>
      <c r="O4789" s="382"/>
      <c r="P4789" s="383">
        <f t="shared" si="410"/>
        <v>184.45838236000003</v>
      </c>
      <c r="Q4789" s="382"/>
      <c r="R4789" s="383">
        <f t="shared" si="411"/>
        <v>82.248007360000003</v>
      </c>
      <c r="S4789" s="445"/>
      <c r="T4789" s="16"/>
      <c r="U4789" s="337"/>
      <c r="V4789" s="16"/>
    </row>
    <row r="4790" spans="4:22" ht="21">
      <c r="D4790" s="338"/>
      <c r="E4790" s="338"/>
      <c r="F4790" s="338"/>
      <c r="G4790" s="344">
        <v>1.01</v>
      </c>
      <c r="H4790" s="347">
        <f t="shared" si="406"/>
        <v>55.317743133059999</v>
      </c>
      <c r="I4790" s="368"/>
      <c r="J4790" s="348">
        <f t="shared" si="407"/>
        <v>15.014131709400001</v>
      </c>
      <c r="K4790" s="368"/>
      <c r="L4790" s="352">
        <f t="shared" si="408"/>
        <v>14.303892255600001</v>
      </c>
      <c r="M4790" s="368"/>
      <c r="N4790" s="349">
        <f t="shared" si="409"/>
        <v>11.15846744974</v>
      </c>
      <c r="O4790" s="368"/>
      <c r="P4790" s="350">
        <f t="shared" si="410"/>
        <v>186.30296618360003</v>
      </c>
      <c r="Q4790" s="368"/>
      <c r="R4790" s="351">
        <f t="shared" si="411"/>
        <v>83.070487433600007</v>
      </c>
      <c r="S4790" s="341"/>
      <c r="T4790" s="16"/>
      <c r="U4790" s="337"/>
      <c r="V4790" s="16"/>
    </row>
    <row r="4791" spans="4:22" ht="21">
      <c r="D4791" s="338"/>
      <c r="E4791" s="338"/>
      <c r="F4791" s="338"/>
      <c r="G4791" s="344">
        <v>1.02</v>
      </c>
      <c r="H4791" s="347">
        <f t="shared" si="406"/>
        <v>55.865443560119999</v>
      </c>
      <c r="I4791" s="368"/>
      <c r="J4791" s="348">
        <f t="shared" si="407"/>
        <v>15.162786478800001</v>
      </c>
      <c r="K4791" s="368"/>
      <c r="L4791" s="352">
        <f t="shared" si="408"/>
        <v>14.4455149512</v>
      </c>
      <c r="M4791" s="368"/>
      <c r="N4791" s="349">
        <f t="shared" si="409"/>
        <v>11.268947325480001</v>
      </c>
      <c r="O4791" s="368"/>
      <c r="P4791" s="350">
        <f t="shared" si="410"/>
        <v>188.14755000720004</v>
      </c>
      <c r="Q4791" s="368"/>
      <c r="R4791" s="351">
        <f t="shared" si="411"/>
        <v>83.892967507199998</v>
      </c>
      <c r="S4791" s="341"/>
      <c r="T4791" s="16"/>
      <c r="U4791" s="337"/>
      <c r="V4791" s="16"/>
    </row>
    <row r="4792" spans="4:22" ht="21">
      <c r="D4792" s="338"/>
      <c r="E4792" s="338"/>
      <c r="F4792" s="338"/>
      <c r="G4792" s="344">
        <v>1.03</v>
      </c>
      <c r="H4792" s="347">
        <f t="shared" si="406"/>
        <v>56.41314398718</v>
      </c>
      <c r="I4792" s="368"/>
      <c r="J4792" s="348">
        <f t="shared" si="407"/>
        <v>15.311441248200001</v>
      </c>
      <c r="K4792" s="368"/>
      <c r="L4792" s="352">
        <f t="shared" si="408"/>
        <v>14.5871376468</v>
      </c>
      <c r="M4792" s="368"/>
      <c r="N4792" s="349">
        <f t="shared" si="409"/>
        <v>11.37942720122</v>
      </c>
      <c r="O4792" s="368"/>
      <c r="P4792" s="350">
        <f t="shared" si="410"/>
        <v>189.99213383080004</v>
      </c>
      <c r="Q4792" s="368"/>
      <c r="R4792" s="351">
        <f t="shared" si="411"/>
        <v>84.715447580800003</v>
      </c>
      <c r="S4792" s="341"/>
      <c r="T4792" s="16"/>
      <c r="U4792" s="337"/>
      <c r="V4792" s="16"/>
    </row>
    <row r="4793" spans="4:22" ht="21">
      <c r="D4793" s="338"/>
      <c r="E4793" s="338"/>
      <c r="F4793" s="338"/>
      <c r="G4793" s="344">
        <v>1.04</v>
      </c>
      <c r="H4793" s="347">
        <f t="shared" si="406"/>
        <v>56.96084441424</v>
      </c>
      <c r="I4793" s="368"/>
      <c r="J4793" s="348">
        <f t="shared" si="407"/>
        <v>15.460096017600002</v>
      </c>
      <c r="K4793" s="368"/>
      <c r="L4793" s="352">
        <f t="shared" si="408"/>
        <v>14.728760342400001</v>
      </c>
      <c r="M4793" s="368"/>
      <c r="N4793" s="349">
        <f t="shared" si="409"/>
        <v>11.489907076960002</v>
      </c>
      <c r="O4793" s="368"/>
      <c r="P4793" s="350">
        <f t="shared" si="410"/>
        <v>191.83671765440005</v>
      </c>
      <c r="Q4793" s="368"/>
      <c r="R4793" s="351">
        <f t="shared" si="411"/>
        <v>85.537927654400008</v>
      </c>
      <c r="S4793" s="341"/>
      <c r="T4793" s="16"/>
      <c r="U4793" s="337"/>
      <c r="V4793" s="16"/>
    </row>
    <row r="4794" spans="4:22" ht="21">
      <c r="D4794" s="338"/>
      <c r="E4794" s="338"/>
      <c r="F4794" s="338"/>
      <c r="G4794" s="344">
        <v>1.05</v>
      </c>
      <c r="H4794" s="347">
        <f t="shared" si="406"/>
        <v>57.508544841300001</v>
      </c>
      <c r="I4794" s="368"/>
      <c r="J4794" s="348">
        <f t="shared" si="407"/>
        <v>15.608750787000002</v>
      </c>
      <c r="K4794" s="368"/>
      <c r="L4794" s="352">
        <f t="shared" si="408"/>
        <v>14.870383038000002</v>
      </c>
      <c r="M4794" s="368"/>
      <c r="N4794" s="349">
        <f t="shared" si="409"/>
        <v>11.600386952700001</v>
      </c>
      <c r="O4794" s="368"/>
      <c r="P4794" s="350">
        <f t="shared" si="410"/>
        <v>193.68130147800005</v>
      </c>
      <c r="Q4794" s="368"/>
      <c r="R4794" s="351">
        <f t="shared" si="411"/>
        <v>86.360407728000013</v>
      </c>
      <c r="S4794" s="341"/>
      <c r="T4794" s="16"/>
      <c r="U4794" s="337"/>
      <c r="V4794" s="16"/>
    </row>
    <row r="4795" spans="4:22" ht="21">
      <c r="D4795" s="338"/>
      <c r="E4795" s="338"/>
      <c r="F4795" s="338"/>
      <c r="G4795" s="344">
        <v>1.06</v>
      </c>
      <c r="H4795" s="347">
        <f t="shared" si="406"/>
        <v>58.056245268360001</v>
      </c>
      <c r="I4795" s="368"/>
      <c r="J4795" s="348">
        <f t="shared" si="407"/>
        <v>15.757405556400002</v>
      </c>
      <c r="K4795" s="368"/>
      <c r="L4795" s="352">
        <f t="shared" si="408"/>
        <v>15.012005733600001</v>
      </c>
      <c r="M4795" s="368"/>
      <c r="N4795" s="349">
        <f t="shared" si="409"/>
        <v>11.71086682844</v>
      </c>
      <c r="O4795" s="368"/>
      <c r="P4795" s="350">
        <f t="shared" si="410"/>
        <v>195.52588530160006</v>
      </c>
      <c r="Q4795" s="368"/>
      <c r="R4795" s="351">
        <f t="shared" si="411"/>
        <v>87.182887801600003</v>
      </c>
      <c r="S4795" s="341"/>
      <c r="T4795" s="16"/>
      <c r="U4795" s="337"/>
      <c r="V4795" s="16"/>
    </row>
    <row r="4796" spans="4:22" ht="21">
      <c r="D4796" s="338"/>
      <c r="E4796" s="338"/>
      <c r="F4796" s="338"/>
      <c r="G4796" s="344">
        <v>1.07</v>
      </c>
      <c r="H4796" s="347">
        <f t="shared" si="406"/>
        <v>58.603945695420002</v>
      </c>
      <c r="I4796" s="368"/>
      <c r="J4796" s="348">
        <f t="shared" si="407"/>
        <v>15.906060325800002</v>
      </c>
      <c r="K4796" s="368"/>
      <c r="L4796" s="352">
        <f t="shared" si="408"/>
        <v>15.153628429200001</v>
      </c>
      <c r="M4796" s="368"/>
      <c r="N4796" s="349">
        <f t="shared" si="409"/>
        <v>11.821346704180002</v>
      </c>
      <c r="O4796" s="368"/>
      <c r="P4796" s="350">
        <f t="shared" si="410"/>
        <v>197.37046912520003</v>
      </c>
      <c r="Q4796" s="368"/>
      <c r="R4796" s="351">
        <f t="shared" si="411"/>
        <v>88.005367875200008</v>
      </c>
      <c r="S4796" s="341"/>
      <c r="T4796" s="16"/>
      <c r="U4796" s="337"/>
      <c r="V4796" s="16"/>
    </row>
    <row r="4797" spans="4:22" ht="21">
      <c r="D4797" s="338"/>
      <c r="E4797" s="338"/>
      <c r="F4797" s="338"/>
      <c r="G4797" s="344">
        <v>1.08</v>
      </c>
      <c r="H4797" s="347">
        <f t="shared" si="406"/>
        <v>59.151646122480003</v>
      </c>
      <c r="I4797" s="368"/>
      <c r="J4797" s="348">
        <f t="shared" si="407"/>
        <v>16.054715095200002</v>
      </c>
      <c r="K4797" s="368"/>
      <c r="L4797" s="352">
        <f t="shared" si="408"/>
        <v>15.295251124800002</v>
      </c>
      <c r="M4797" s="368"/>
      <c r="N4797" s="349">
        <f t="shared" si="409"/>
        <v>11.931826579920001</v>
      </c>
      <c r="O4797" s="368"/>
      <c r="P4797" s="350">
        <f t="shared" si="410"/>
        <v>199.21505294880004</v>
      </c>
      <c r="Q4797" s="368"/>
      <c r="R4797" s="351">
        <f t="shared" si="411"/>
        <v>88.827847948800013</v>
      </c>
      <c r="S4797" s="341"/>
      <c r="T4797" s="16"/>
      <c r="U4797" s="337"/>
      <c r="V4797" s="16"/>
    </row>
    <row r="4798" spans="4:22" ht="21">
      <c r="D4798" s="338"/>
      <c r="E4798" s="338"/>
      <c r="F4798" s="338"/>
      <c r="G4798" s="344">
        <v>1.0900000000000001</v>
      </c>
      <c r="H4798" s="347">
        <f t="shared" si="406"/>
        <v>59.699346549540003</v>
      </c>
      <c r="I4798" s="368"/>
      <c r="J4798" s="348">
        <f t="shared" si="407"/>
        <v>16.203369864600003</v>
      </c>
      <c r="K4798" s="368"/>
      <c r="L4798" s="352">
        <f t="shared" si="408"/>
        <v>15.436873820400001</v>
      </c>
      <c r="M4798" s="368"/>
      <c r="N4798" s="349">
        <f t="shared" si="409"/>
        <v>12.042306455660002</v>
      </c>
      <c r="O4798" s="368"/>
      <c r="P4798" s="350">
        <f t="shared" si="410"/>
        <v>201.05963677240004</v>
      </c>
      <c r="Q4798" s="368"/>
      <c r="R4798" s="351">
        <f t="shared" si="411"/>
        <v>89.650328022400004</v>
      </c>
      <c r="S4798" s="341"/>
      <c r="T4798" s="16"/>
      <c r="U4798" s="337"/>
      <c r="V4798" s="16"/>
    </row>
    <row r="4799" spans="4:22" ht="21">
      <c r="D4799" s="338"/>
      <c r="E4799" s="338"/>
      <c r="F4799" s="338"/>
      <c r="G4799" s="344">
        <v>1.1000000000000001</v>
      </c>
      <c r="H4799" s="347">
        <f t="shared" si="406"/>
        <v>60.247046976600004</v>
      </c>
      <c r="I4799" s="368"/>
      <c r="J4799" s="348">
        <f t="shared" si="407"/>
        <v>16.352024634000003</v>
      </c>
      <c r="K4799" s="368"/>
      <c r="L4799" s="352">
        <f t="shared" si="408"/>
        <v>15.578496516000001</v>
      </c>
      <c r="M4799" s="368"/>
      <c r="N4799" s="349">
        <f t="shared" si="409"/>
        <v>12.152786331400002</v>
      </c>
      <c r="O4799" s="368"/>
      <c r="P4799" s="350">
        <f t="shared" si="410"/>
        <v>202.90422059600004</v>
      </c>
      <c r="Q4799" s="368"/>
      <c r="R4799" s="351">
        <f t="shared" si="411"/>
        <v>90.472808096000009</v>
      </c>
      <c r="S4799" s="341"/>
      <c r="T4799" s="16"/>
      <c r="U4799" s="337"/>
      <c r="V4799" s="16"/>
    </row>
    <row r="4800" spans="4:22">
      <c r="D4800" s="338"/>
      <c r="E4800" s="338"/>
      <c r="F4800" s="338"/>
      <c r="G4800" s="16"/>
      <c r="H4800" s="16"/>
      <c r="I4800" s="16"/>
      <c r="J4800" s="16"/>
      <c r="K4800" s="16"/>
      <c r="L4800" s="16"/>
      <c r="M4800" s="16"/>
      <c r="N4800" s="16"/>
      <c r="O4800" s="16"/>
      <c r="P4800" s="16"/>
      <c r="Q4800" s="16"/>
      <c r="R4800" s="16"/>
      <c r="S4800" s="16"/>
      <c r="T4800" s="16"/>
      <c r="U4800" s="16"/>
      <c r="V4800" s="16"/>
    </row>
    <row r="4801" spans="4:31">
      <c r="D4801" s="338"/>
      <c r="E4801" s="338"/>
      <c r="F4801" s="338"/>
      <c r="G4801" s="16"/>
      <c r="H4801" s="16"/>
      <c r="I4801" s="16"/>
      <c r="J4801" s="16"/>
      <c r="K4801" s="16"/>
      <c r="L4801" s="16"/>
      <c r="M4801" s="16"/>
      <c r="N4801" s="16"/>
      <c r="O4801" s="16"/>
      <c r="P4801" s="16"/>
      <c r="Q4801" s="16"/>
      <c r="R4801" s="16"/>
      <c r="S4801" s="16"/>
      <c r="T4801" s="16"/>
      <c r="U4801" s="16"/>
      <c r="V4801" s="16"/>
    </row>
    <row r="4802" spans="4:31">
      <c r="D4802" s="338"/>
      <c r="E4802" s="338"/>
      <c r="F4802" s="338"/>
      <c r="G4802" s="16"/>
      <c r="H4802" s="16"/>
      <c r="I4802" s="16"/>
      <c r="J4802" s="16"/>
      <c r="K4802" s="16"/>
      <c r="L4802" s="16"/>
      <c r="M4802" s="16"/>
      <c r="N4802" s="16"/>
      <c r="O4802" s="16"/>
      <c r="P4802" s="16"/>
      <c r="Q4802" s="16"/>
      <c r="R4802" s="16"/>
      <c r="S4802" s="16"/>
      <c r="T4802" s="16"/>
      <c r="U4802" s="16"/>
      <c r="V4802" s="16"/>
    </row>
    <row r="4805" spans="4:31" ht="15" thickBot="1">
      <c r="D4805" s="16"/>
      <c r="E4805" s="16"/>
      <c r="F4805" s="16"/>
      <c r="G4805" s="16"/>
      <c r="H4805" s="16"/>
      <c r="I4805" s="16"/>
      <c r="J4805" s="16"/>
      <c r="K4805" s="16"/>
      <c r="L4805" s="16"/>
      <c r="M4805" s="16"/>
      <c r="N4805" s="16"/>
      <c r="O4805" s="16"/>
      <c r="P4805" s="16"/>
      <c r="Q4805" s="16"/>
      <c r="R4805" s="16"/>
      <c r="S4805" s="16"/>
      <c r="T4805" s="229"/>
      <c r="U4805" s="16"/>
      <c r="V4805" s="16"/>
    </row>
    <row r="4806" spans="4:31">
      <c r="D4806" s="16"/>
      <c r="E4806" s="84"/>
      <c r="F4806" s="85"/>
      <c r="G4806" s="197"/>
      <c r="H4806" s="85"/>
      <c r="I4806" s="197"/>
      <c r="J4806" s="85"/>
      <c r="K4806" s="197"/>
      <c r="L4806" s="85"/>
      <c r="M4806" s="197"/>
      <c r="N4806" s="85"/>
      <c r="O4806" s="197"/>
      <c r="P4806" s="85"/>
      <c r="Q4806" s="197"/>
      <c r="R4806" s="85"/>
      <c r="S4806" s="85"/>
      <c r="T4806" s="85"/>
      <c r="U4806" s="106"/>
      <c r="V4806" s="16"/>
    </row>
    <row r="4807" spans="4:31" ht="15" thickBot="1">
      <c r="D4807" s="16"/>
      <c r="E4807" s="86"/>
      <c r="F4807" s="1"/>
      <c r="H4807" s="1"/>
      <c r="J4807" s="1"/>
      <c r="L4807" s="1"/>
      <c r="N4807" s="1"/>
      <c r="P4807" s="1"/>
      <c r="R4807" s="1"/>
      <c r="T4807" s="1"/>
      <c r="U4807" s="107"/>
      <c r="V4807" s="16"/>
    </row>
    <row r="4808" spans="4:31" ht="35.4" thickBot="1">
      <c r="D4808" s="16"/>
      <c r="E4808" s="86"/>
      <c r="F4808" s="1"/>
      <c r="H4808" s="393" t="s">
        <v>88</v>
      </c>
      <c r="I4808" s="394"/>
      <c r="J4808" s="394"/>
      <c r="K4808" s="394"/>
      <c r="L4808" s="394"/>
      <c r="M4808" s="394"/>
      <c r="N4808" s="394"/>
      <c r="O4808" s="394"/>
      <c r="P4808" s="394"/>
      <c r="Q4808" s="394"/>
      <c r="R4808" s="394"/>
      <c r="S4808" s="394"/>
      <c r="T4808" s="395"/>
      <c r="U4808" s="107"/>
      <c r="V4808" s="16"/>
    </row>
    <row r="4809" spans="4:31">
      <c r="D4809" s="16"/>
      <c r="E4809" s="86"/>
      <c r="F4809" s="1"/>
      <c r="H4809" s="1"/>
      <c r="J4809" s="1"/>
      <c r="L4809" s="1"/>
      <c r="N4809" s="1"/>
      <c r="P4809" s="1"/>
      <c r="R4809" s="1"/>
      <c r="T4809" s="1"/>
      <c r="U4809" s="107"/>
      <c r="V4809" s="16"/>
      <c r="X4809" s="448" t="s">
        <v>78</v>
      </c>
      <c r="Y4809" s="448" t="s">
        <v>79</v>
      </c>
      <c r="Z4809" s="448" t="s">
        <v>80</v>
      </c>
      <c r="AA4809" s="448" t="s">
        <v>81</v>
      </c>
    </row>
    <row r="4810" spans="4:31">
      <c r="D4810" s="16"/>
      <c r="E4810" s="86"/>
      <c r="F4810" s="253" t="s">
        <v>10</v>
      </c>
      <c r="G4810" s="194"/>
      <c r="H4810" s="421" t="s">
        <v>3</v>
      </c>
      <c r="I4810" s="179"/>
      <c r="J4810" s="422" t="s">
        <v>11</v>
      </c>
      <c r="K4810" s="179"/>
      <c r="L4810" s="423" t="s">
        <v>12</v>
      </c>
      <c r="M4810" s="179"/>
      <c r="N4810" s="424" t="s">
        <v>13</v>
      </c>
      <c r="O4810" s="179"/>
      <c r="P4810" s="425" t="s">
        <v>14</v>
      </c>
      <c r="Q4810" s="179"/>
      <c r="R4810" s="426" t="s">
        <v>15</v>
      </c>
      <c r="S4810" s="29"/>
      <c r="T4810" s="427" t="s">
        <v>16</v>
      </c>
      <c r="U4810" s="107"/>
      <c r="V4810" s="16"/>
      <c r="X4810" t="str">
        <f>H4810</f>
        <v xml:space="preserve">COBRE </v>
      </c>
      <c r="Y4810" s="446">
        <f>H4819</f>
        <v>53.371212479999997</v>
      </c>
      <c r="Z4810" s="446">
        <f>H4821</f>
        <v>53.389150640000011</v>
      </c>
      <c r="AA4810" s="453">
        <f t="shared" ref="AA4810:AA4816" si="412">Y4810-Z4810</f>
        <v>-1.7938160000014136E-2</v>
      </c>
      <c r="AD4810" t="str">
        <f t="shared" ref="AD4810:AD4816" si="413">X4810</f>
        <v xml:space="preserve">COBRE </v>
      </c>
      <c r="AE4810" s="330">
        <f t="shared" ref="AE4810:AE4816" si="414">AA4810</f>
        <v>-1.7938160000014136E-2</v>
      </c>
    </row>
    <row r="4811" spans="4:31">
      <c r="D4811" s="16"/>
      <c r="E4811" s="86"/>
      <c r="F4811" s="252">
        <v>45852</v>
      </c>
      <c r="G4811" s="244"/>
      <c r="H4811" s="437">
        <v>9555</v>
      </c>
      <c r="I4811" s="437"/>
      <c r="J4811" s="437">
        <v>2711</v>
      </c>
      <c r="K4811" s="437"/>
      <c r="L4811" s="437">
        <v>2586</v>
      </c>
      <c r="M4811" s="437"/>
      <c r="N4811" s="437">
        <v>1965.5</v>
      </c>
      <c r="O4811" s="437"/>
      <c r="P4811" s="437">
        <v>33555</v>
      </c>
      <c r="Q4811" s="437"/>
      <c r="R4811" s="437">
        <v>14885</v>
      </c>
      <c r="S4811" s="438"/>
      <c r="T4811" s="441">
        <v>5.5721999999999996</v>
      </c>
      <c r="U4811" s="107"/>
      <c r="V4811" s="16"/>
      <c r="X4811" s="408" t="str">
        <f>J4810</f>
        <v xml:space="preserve">ZINCO </v>
      </c>
      <c r="Y4811" s="308">
        <f>J4819</f>
        <v>15.107276447999997</v>
      </c>
      <c r="Z4811" s="308">
        <f>J4821</f>
        <v>14.881846576000004</v>
      </c>
      <c r="AA4811" s="453">
        <f t="shared" si="412"/>
        <v>0.22542987199999232</v>
      </c>
      <c r="AD4811" t="str">
        <f t="shared" si="413"/>
        <v xml:space="preserve">ZINCO </v>
      </c>
      <c r="AE4811" s="330">
        <f t="shared" si="414"/>
        <v>0.22542987199999232</v>
      </c>
    </row>
    <row r="4812" spans="4:31">
      <c r="D4812" s="16"/>
      <c r="E4812" s="86"/>
      <c r="F4812" s="250">
        <f>F4811+1</f>
        <v>45853</v>
      </c>
      <c r="G4812" s="244"/>
      <c r="H4812" s="437">
        <v>9564</v>
      </c>
      <c r="I4812" s="437"/>
      <c r="J4812" s="437">
        <v>2699</v>
      </c>
      <c r="K4812" s="437"/>
      <c r="L4812" s="437">
        <v>2594</v>
      </c>
      <c r="M4812" s="437"/>
      <c r="N4812" s="437">
        <v>1967</v>
      </c>
      <c r="O4812" s="437"/>
      <c r="P4812" s="437">
        <v>33400</v>
      </c>
      <c r="Q4812" s="437"/>
      <c r="R4812" s="437">
        <v>14840</v>
      </c>
      <c r="S4812" s="437"/>
      <c r="T4812" s="441">
        <v>5.5594999999999999</v>
      </c>
      <c r="U4812" s="107"/>
      <c r="V4812" s="16"/>
      <c r="X4812" s="408" t="str">
        <f>L4810</f>
        <v xml:space="preserve">ALUMÍNIO </v>
      </c>
      <c r="Y4812" s="308">
        <f>L4819</f>
        <v>14.359066272</v>
      </c>
      <c r="Z4812" s="446">
        <f>L4821</f>
        <v>14.137453648000001</v>
      </c>
      <c r="AA4812" s="453">
        <f t="shared" si="412"/>
        <v>0.2216126239999987</v>
      </c>
      <c r="AD4812" t="str">
        <f t="shared" si="413"/>
        <v xml:space="preserve">ALUMÍNIO </v>
      </c>
      <c r="AE4812" s="330">
        <f t="shared" si="414"/>
        <v>0.2216126239999987</v>
      </c>
    </row>
    <row r="4813" spans="4:31">
      <c r="D4813" s="16"/>
      <c r="E4813" s="86"/>
      <c r="F4813" s="250">
        <f>F4812+1</f>
        <v>45854</v>
      </c>
      <c r="G4813" s="244"/>
      <c r="H4813" s="437">
        <v>9563</v>
      </c>
      <c r="I4813" s="437"/>
      <c r="J4813" s="437">
        <v>2677</v>
      </c>
      <c r="K4813" s="437"/>
      <c r="L4813" s="437">
        <v>2568</v>
      </c>
      <c r="M4813" s="437"/>
      <c r="N4813" s="437">
        <v>1953</v>
      </c>
      <c r="O4813" s="437"/>
      <c r="P4813" s="437">
        <v>32700</v>
      </c>
      <c r="Q4813" s="437"/>
      <c r="R4813" s="437">
        <v>14800</v>
      </c>
      <c r="S4813" s="437"/>
      <c r="T4813" s="441">
        <v>5.5575999999999999</v>
      </c>
      <c r="U4813" s="107"/>
      <c r="V4813" s="16"/>
      <c r="X4813" s="408" t="str">
        <f>N4810</f>
        <v xml:space="preserve">CHUMBO </v>
      </c>
      <c r="Y4813" s="308">
        <f>N4819</f>
        <v>10.915295328000001</v>
      </c>
      <c r="Z4813" s="446">
        <f>N4821</f>
        <v>11.025432112000003</v>
      </c>
      <c r="AA4813" s="453">
        <f t="shared" si="412"/>
        <v>-0.1101367840000016</v>
      </c>
      <c r="AD4813" t="str">
        <f t="shared" si="413"/>
        <v xml:space="preserve">CHUMBO </v>
      </c>
      <c r="AE4813" s="330">
        <f t="shared" si="414"/>
        <v>-0.1101367840000016</v>
      </c>
    </row>
    <row r="4814" spans="4:31">
      <c r="D4814" s="16"/>
      <c r="E4814" s="86"/>
      <c r="F4814" s="250">
        <f>F4813+1</f>
        <v>45855</v>
      </c>
      <c r="G4814" s="195"/>
      <c r="H4814" s="437">
        <v>9586</v>
      </c>
      <c r="I4814" s="437"/>
      <c r="J4814" s="437">
        <v>2701</v>
      </c>
      <c r="K4814" s="437"/>
      <c r="L4814" s="437">
        <v>2557</v>
      </c>
      <c r="M4814" s="437"/>
      <c r="N4814" s="437">
        <v>1940</v>
      </c>
      <c r="O4814" s="437"/>
      <c r="P4814" s="437">
        <v>32735</v>
      </c>
      <c r="Q4814" s="437"/>
      <c r="R4814" s="437">
        <v>14800</v>
      </c>
      <c r="S4814" s="438"/>
      <c r="T4814" s="441">
        <v>5.5721999999999996</v>
      </c>
      <c r="U4814" s="107"/>
      <c r="V4814" s="16"/>
      <c r="X4814" s="408" t="str">
        <f>P4810</f>
        <v xml:space="preserve">ESTANHO </v>
      </c>
      <c r="Y4814" s="308">
        <f>P4819</f>
        <v>184.32469439999997</v>
      </c>
      <c r="Z4814" s="446">
        <f>P4821</f>
        <v>183.29446128000006</v>
      </c>
      <c r="AA4814" s="453">
        <f t="shared" si="412"/>
        <v>1.030233119999906</v>
      </c>
      <c r="AD4814" t="str">
        <f t="shared" si="413"/>
        <v xml:space="preserve">ESTANHO </v>
      </c>
      <c r="AE4814" s="330">
        <f t="shared" si="414"/>
        <v>1.030233119999906</v>
      </c>
    </row>
    <row r="4815" spans="4:31">
      <c r="D4815" s="16"/>
      <c r="E4815" s="86"/>
      <c r="F4815" s="251">
        <f>F4814+1</f>
        <v>45856</v>
      </c>
      <c r="G4815" s="195"/>
      <c r="H4815" s="437">
        <v>9667</v>
      </c>
      <c r="I4815" s="437"/>
      <c r="J4815" s="437">
        <v>2780.5</v>
      </c>
      <c r="K4815" s="437"/>
      <c r="L4815" s="437">
        <v>2591.5</v>
      </c>
      <c r="M4815" s="437"/>
      <c r="N4815" s="437">
        <v>1978</v>
      </c>
      <c r="O4815" s="437"/>
      <c r="P4815" s="437">
        <v>33160</v>
      </c>
      <c r="Q4815" s="437"/>
      <c r="R4815" s="437">
        <v>14900</v>
      </c>
      <c r="S4815" s="438"/>
      <c r="T4815" s="441">
        <v>5.5736999999999997</v>
      </c>
      <c r="U4815" s="107"/>
      <c r="V4815" s="16"/>
      <c r="X4815" s="408" t="str">
        <f>R4810</f>
        <v xml:space="preserve">NÍQUEL </v>
      </c>
      <c r="Y4815" s="308">
        <f>R4819</f>
        <v>82.642708799999994</v>
      </c>
      <c r="Z4815" s="446">
        <f>R4821</f>
        <v>81.697397120000005</v>
      </c>
      <c r="AA4815" s="453">
        <f t="shared" si="412"/>
        <v>0.945311679999989</v>
      </c>
      <c r="AD4815" t="str">
        <f t="shared" si="413"/>
        <v xml:space="preserve">NÍQUEL </v>
      </c>
      <c r="AE4815" s="330">
        <f t="shared" si="414"/>
        <v>0.945311679999989</v>
      </c>
    </row>
    <row r="4816" spans="4:31">
      <c r="D4816" s="16"/>
      <c r="E4816" s="86"/>
      <c r="F4816" s="1"/>
      <c r="H4816" s="439"/>
      <c r="I4816" s="439"/>
      <c r="J4816" s="439"/>
      <c r="K4816" s="439"/>
      <c r="L4816" s="439"/>
      <c r="M4816" s="439"/>
      <c r="N4816" s="439"/>
      <c r="O4816" s="439"/>
      <c r="P4816" s="439"/>
      <c r="Q4816" s="439"/>
      <c r="R4816" s="439"/>
      <c r="S4816" s="440"/>
      <c r="T4816" s="444"/>
      <c r="U4816" s="107"/>
      <c r="V4816" s="16"/>
      <c r="X4816" t="str">
        <f>T4810</f>
        <v xml:space="preserve">DÓLAR </v>
      </c>
      <c r="Y4816" s="447">
        <f>T4817</f>
        <v>5.5670399999999995</v>
      </c>
      <c r="Z4816" s="447">
        <f>T4821</f>
        <v>5.465440000000001</v>
      </c>
      <c r="AA4816" s="453">
        <f t="shared" si="412"/>
        <v>0.10159999999999858</v>
      </c>
      <c r="AD4816" t="str">
        <f t="shared" si="413"/>
        <v xml:space="preserve">DÓLAR </v>
      </c>
      <c r="AE4816" s="175">
        <f t="shared" si="414"/>
        <v>0.10159999999999858</v>
      </c>
    </row>
    <row r="4817" spans="4:22">
      <c r="D4817" s="16"/>
      <c r="E4817" s="86"/>
      <c r="F4817" s="236" t="s">
        <v>17</v>
      </c>
      <c r="G4817" s="263"/>
      <c r="H4817" s="428">
        <f>AVERAGE(H4811:H4815)</f>
        <v>9587</v>
      </c>
      <c r="I4817" s="332"/>
      <c r="J4817" s="428">
        <f>AVERAGE(J4811:J4815)</f>
        <v>2713.7</v>
      </c>
      <c r="K4817" s="332"/>
      <c r="L4817" s="428">
        <f>AVERAGE(L4811:L4815)</f>
        <v>2579.3000000000002</v>
      </c>
      <c r="M4817" s="332"/>
      <c r="N4817" s="428">
        <f>AVERAGE(N4811:N4815)</f>
        <v>1960.7</v>
      </c>
      <c r="O4817" s="332"/>
      <c r="P4817" s="428">
        <f>AVERAGE(P4811:P4815)</f>
        <v>33110</v>
      </c>
      <c r="Q4817" s="332"/>
      <c r="R4817" s="428">
        <f>AVERAGE(R4811:R4815)</f>
        <v>14845</v>
      </c>
      <c r="S4817" s="333"/>
      <c r="T4817" s="429">
        <f>AVERAGE(T4811:T4815)</f>
        <v>5.5670399999999995</v>
      </c>
      <c r="U4817" s="107"/>
      <c r="V4817" s="16"/>
    </row>
    <row r="4818" spans="4:22">
      <c r="D4818" s="16"/>
      <c r="E4818" s="86"/>
      <c r="F4818" s="21"/>
      <c r="G4818" s="194"/>
      <c r="H4818" s="354"/>
      <c r="I4818" s="214"/>
      <c r="J4818" s="354"/>
      <c r="K4818" s="214"/>
      <c r="L4818" s="354"/>
      <c r="M4818" s="214"/>
      <c r="N4818" s="354"/>
      <c r="O4818" s="214"/>
      <c r="P4818" s="354"/>
      <c r="Q4818" s="214"/>
      <c r="R4818" s="354"/>
      <c r="S4818" s="269"/>
      <c r="T4818" s="355"/>
      <c r="U4818" s="107"/>
      <c r="V4818" s="16"/>
    </row>
    <row r="4819" spans="4:22" ht="15.6">
      <c r="D4819" s="16"/>
      <c r="E4819" s="86"/>
      <c r="F4819" s="237" t="s">
        <v>18</v>
      </c>
      <c r="G4819" s="202"/>
      <c r="H4819" s="413">
        <f>H4817*T4817*0.001</f>
        <v>53.371212479999997</v>
      </c>
      <c r="I4819" s="449"/>
      <c r="J4819" s="413">
        <f>J4817*T4817*0.001</f>
        <v>15.107276447999997</v>
      </c>
      <c r="K4819" s="449"/>
      <c r="L4819" s="413">
        <f>L4817*T4817*0.001</f>
        <v>14.359066272</v>
      </c>
      <c r="M4819" s="449"/>
      <c r="N4819" s="413">
        <f>N4817*T4817*0.001</f>
        <v>10.915295328000001</v>
      </c>
      <c r="O4819" s="449"/>
      <c r="P4819" s="413">
        <f>P4817*T4817*0.001</f>
        <v>184.32469439999997</v>
      </c>
      <c r="Q4819" s="449"/>
      <c r="R4819" s="413">
        <f>R4817*T4817*0.001</f>
        <v>82.642708799999994</v>
      </c>
      <c r="S4819" s="269"/>
      <c r="T4819" s="363"/>
      <c r="U4819" s="107"/>
      <c r="V4819" s="16"/>
    </row>
    <row r="4820" spans="4:22">
      <c r="D4820" s="16"/>
      <c r="E4820" s="86"/>
      <c r="F4820" s="21"/>
      <c r="G4820" s="312"/>
      <c r="H4820" s="450"/>
      <c r="I4820" s="451"/>
      <c r="J4820" s="450"/>
      <c r="K4820" s="451"/>
      <c r="L4820" s="450"/>
      <c r="M4820" s="451"/>
      <c r="N4820" s="450"/>
      <c r="O4820" s="451"/>
      <c r="P4820" s="450"/>
      <c r="Q4820" s="451"/>
      <c r="R4820" s="450"/>
      <c r="S4820" s="269"/>
      <c r="T4820" s="364"/>
      <c r="U4820" s="107"/>
      <c r="V4820" s="16"/>
    </row>
    <row r="4821" spans="4:22">
      <c r="D4821" s="16"/>
      <c r="E4821" s="86"/>
      <c r="F4821" s="256" t="s">
        <v>19</v>
      </c>
      <c r="G4821" s="311"/>
      <c r="H4821" s="436">
        <f>H4719</f>
        <v>53.389150640000011</v>
      </c>
      <c r="I4821" s="452"/>
      <c r="J4821" s="436">
        <f>J4719</f>
        <v>14.881846576000004</v>
      </c>
      <c r="K4821" s="452"/>
      <c r="L4821" s="436">
        <f>L4719</f>
        <v>14.137453648000001</v>
      </c>
      <c r="M4821" s="452"/>
      <c r="N4821" s="436">
        <f>N4719</f>
        <v>11.025432112000003</v>
      </c>
      <c r="O4821" s="452"/>
      <c r="P4821" s="436">
        <f>P4719</f>
        <v>183.29446128000006</v>
      </c>
      <c r="Q4821" s="452"/>
      <c r="R4821" s="436">
        <f>R4719</f>
        <v>81.697397120000005</v>
      </c>
      <c r="S4821" s="361">
        <f>U4782</f>
        <v>0</v>
      </c>
      <c r="T4821" s="258">
        <f>T4717</f>
        <v>5.465440000000001</v>
      </c>
      <c r="U4821" s="107"/>
      <c r="V4821" s="16"/>
    </row>
    <row r="4822" spans="4:22" ht="15" thickBot="1">
      <c r="D4822" s="16"/>
      <c r="E4822" s="86"/>
      <c r="F4822" s="21"/>
      <c r="G4822" s="194"/>
      <c r="H4822" s="355"/>
      <c r="I4822" s="264"/>
      <c r="J4822" s="355"/>
      <c r="K4822" s="264"/>
      <c r="L4822" s="355"/>
      <c r="M4822" s="264"/>
      <c r="N4822" s="355"/>
      <c r="O4822" s="264"/>
      <c r="P4822" s="355"/>
      <c r="Q4822" s="264"/>
      <c r="R4822" s="355"/>
      <c r="S4822" s="270"/>
      <c r="T4822" s="355"/>
      <c r="U4822" s="107"/>
      <c r="V4822" s="16"/>
    </row>
    <row r="4823" spans="4:22" ht="15" thickBot="1">
      <c r="D4823" s="16"/>
      <c r="E4823" s="86"/>
      <c r="F4823" s="259" t="s">
        <v>44</v>
      </c>
      <c r="G4823" s="194"/>
      <c r="H4823" s="356">
        <f>(H4719-H4721)/H4721</f>
        <v>-2.5212543167301781E-2</v>
      </c>
      <c r="I4823" s="321"/>
      <c r="J4823" s="356">
        <f>(J4719-J4721)/J4721</f>
        <v>1.1011847158402608E-3</v>
      </c>
      <c r="K4823" s="321"/>
      <c r="L4823" s="356">
        <f>(L4719-L4721)/L4721</f>
        <v>-1.7522553073053729E-3</v>
      </c>
      <c r="M4823" s="321"/>
      <c r="N4823" s="356">
        <f>(N4719-N4721)/N4721</f>
        <v>-2.0415900949308867E-3</v>
      </c>
      <c r="O4823" s="321"/>
      <c r="P4823" s="356">
        <f>(P4719-P4721)/P4721</f>
        <v>-6.3099386707641614E-3</v>
      </c>
      <c r="Q4823" s="321"/>
      <c r="R4823" s="356">
        <f>(R4719-R4721)/R4721</f>
        <v>-6.6945116079222839E-3</v>
      </c>
      <c r="S4823" s="322"/>
      <c r="T4823" s="356">
        <f>(T4717-T4721)/T4721</f>
        <v>2.6085903705960842E-3</v>
      </c>
      <c r="U4823" s="107"/>
      <c r="V4823" s="16"/>
    </row>
    <row r="4824" spans="4:22" ht="15" thickBot="1">
      <c r="D4824" s="16"/>
      <c r="E4824" s="86"/>
      <c r="F4824" s="29"/>
      <c r="G4824" s="179"/>
      <c r="H4824" s="357"/>
      <c r="I4824" s="217"/>
      <c r="J4824" s="357"/>
      <c r="K4824" s="217"/>
      <c r="L4824" s="357"/>
      <c r="M4824" s="217"/>
      <c r="N4824" s="357"/>
      <c r="O4824" s="217"/>
      <c r="P4824" s="357"/>
      <c r="Q4824" s="217"/>
      <c r="R4824" s="357"/>
      <c r="S4824" s="271"/>
      <c r="T4824" s="357"/>
      <c r="U4824" s="107"/>
      <c r="V4824" s="16"/>
    </row>
    <row r="4825" spans="4:22" ht="15" thickBot="1">
      <c r="D4825" s="16"/>
      <c r="E4825" s="86"/>
      <c r="F4825" s="176" t="s">
        <v>26</v>
      </c>
      <c r="G4825" s="179"/>
      <c r="H4825" s="358">
        <f>(H4819-H4821)/H4821</f>
        <v>-3.3598886262435835E-4</v>
      </c>
      <c r="I4825" s="188"/>
      <c r="J4825" s="358">
        <f>(J4819-J4821)/J4821</f>
        <v>1.5147977157857796E-2</v>
      </c>
      <c r="K4825" s="188"/>
      <c r="L4825" s="358">
        <f>(L4819-L4821)/L4821</f>
        <v>1.5675568565443172E-2</v>
      </c>
      <c r="M4825" s="188"/>
      <c r="N4825" s="358">
        <f>(N4819-N4821)/N4821</f>
        <v>-9.9893394545624657E-3</v>
      </c>
      <c r="O4825" s="188"/>
      <c r="P4825" s="358">
        <f>(P4819-P4821)/P4821</f>
        <v>5.6206451237286702E-3</v>
      </c>
      <c r="Q4825" s="188"/>
      <c r="R4825" s="358">
        <f>(R4819-R4821)/R4821</f>
        <v>1.1570891035995701E-2</v>
      </c>
      <c r="S4825" s="272"/>
      <c r="T4825" s="358">
        <f>(T4817-T4821)/T4821</f>
        <v>1.8589537164436634E-2</v>
      </c>
      <c r="U4825" s="107"/>
      <c r="V4825" s="16"/>
    </row>
    <row r="4826" spans="4:22" ht="15" thickBot="1">
      <c r="D4826" s="16"/>
      <c r="E4826" s="86"/>
      <c r="F4826" s="1"/>
      <c r="H4826" s="359"/>
      <c r="I4826" s="215"/>
      <c r="J4826" s="359"/>
      <c r="K4826" s="215"/>
      <c r="L4826" s="359"/>
      <c r="M4826" s="215"/>
      <c r="N4826" s="359"/>
      <c r="O4826" s="215"/>
      <c r="P4826" s="359"/>
      <c r="Q4826" s="215"/>
      <c r="R4826" s="359"/>
      <c r="S4826" s="271"/>
      <c r="T4826" s="359"/>
      <c r="U4826" s="107"/>
      <c r="V4826" s="16"/>
    </row>
    <row r="4827" spans="4:22" ht="21.6" thickBot="1">
      <c r="D4827" s="230"/>
      <c r="E4827" s="183"/>
      <c r="F4827" s="184" t="s">
        <v>40</v>
      </c>
      <c r="G4827" s="182"/>
      <c r="H4827" s="360">
        <f>H4819-H4821</f>
        <v>-1.7938160000014136E-2</v>
      </c>
      <c r="I4827" s="306"/>
      <c r="J4827" s="360">
        <f>J4819-J4821</f>
        <v>0.22542987199999232</v>
      </c>
      <c r="K4827" s="306"/>
      <c r="L4827" s="360">
        <f>L4819-L4821</f>
        <v>0.2216126239999987</v>
      </c>
      <c r="M4827" s="306"/>
      <c r="N4827" s="360">
        <f>N4819-N4821</f>
        <v>-0.1101367840000016</v>
      </c>
      <c r="O4827" s="306"/>
      <c r="P4827" s="360">
        <f>P4819-P4821</f>
        <v>1.030233119999906</v>
      </c>
      <c r="Q4827" s="306"/>
      <c r="R4827" s="360">
        <f>R4819-R4821</f>
        <v>0.945311679999989</v>
      </c>
      <c r="S4827" s="307"/>
      <c r="T4827" s="360">
        <f>T4817-T4821</f>
        <v>0.10159999999999858</v>
      </c>
      <c r="U4827" s="186"/>
      <c r="V4827" s="230"/>
    </row>
    <row r="4828" spans="4:22">
      <c r="D4828" s="16"/>
      <c r="E4828" s="86"/>
      <c r="F4828" s="179"/>
      <c r="H4828" s="180"/>
      <c r="I4828" s="180"/>
      <c r="J4828" s="180"/>
      <c r="K4828" s="180"/>
      <c r="L4828" s="180"/>
      <c r="M4828" s="180"/>
      <c r="N4828" s="180"/>
      <c r="O4828" s="180"/>
      <c r="P4828" s="180"/>
      <c r="Q4828" s="180"/>
      <c r="R4828" s="180"/>
      <c r="S4828" s="274"/>
      <c r="T4828" s="180"/>
      <c r="U4828" s="107"/>
      <c r="V4828" s="16"/>
    </row>
    <row r="4829" spans="4:22">
      <c r="D4829" s="16"/>
      <c r="E4829" s="86"/>
      <c r="F4829" s="29"/>
      <c r="H4829" s="323"/>
      <c r="I4829" s="180"/>
      <c r="J4829" s="159"/>
      <c r="K4829" s="180"/>
      <c r="L4829" s="159"/>
      <c r="M4829" s="180"/>
      <c r="N4829" s="159"/>
      <c r="O4829" s="180">
        <f>L4829+N4829</f>
        <v>0</v>
      </c>
      <c r="P4829" s="159"/>
      <c r="Q4829" s="180"/>
      <c r="R4829" s="159"/>
      <c r="S4829" s="159"/>
      <c r="T4829" s="159"/>
      <c r="U4829" s="107"/>
      <c r="V4829" s="16"/>
    </row>
    <row r="4830" spans="4:22" ht="18">
      <c r="D4830" s="16"/>
      <c r="E4830" s="134"/>
      <c r="F4830" s="403" t="s">
        <v>36</v>
      </c>
      <c r="G4830" s="404"/>
      <c r="H4830" s="405">
        <f>AVERAGE(H4711:H4715,H4811:H4815,H4612:H4615)</f>
        <v>9783.8571428571431</v>
      </c>
      <c r="I4830" s="406"/>
      <c r="J4830" s="405">
        <f>AVERAGE(J4711:J4715,J4811:J4815,J4612:J4615)</f>
        <v>2718.1428571428573</v>
      </c>
      <c r="K4830" s="406"/>
      <c r="L4830" s="405">
        <f>AVERAGE(L4711:L4715,L4811:L4815,L4612:L4615)</f>
        <v>2587.6428571428573</v>
      </c>
      <c r="M4830" s="406" t="e">
        <f>AVERAGE(O4775:O4779,M4811:M4815)</f>
        <v>#DIV/0!</v>
      </c>
      <c r="N4830" s="405">
        <f>AVERAGE(N4711:N4715,N4811:N4815,N4612:N4615)</f>
        <v>1999.8928571428571</v>
      </c>
      <c r="O4830" s="406" t="e">
        <f>AVERAGE(O4748:O4751,O4811:O4816)</f>
        <v>#DIV/0!</v>
      </c>
      <c r="P4830" s="405">
        <f>AVERAGE(P4711:P4715,P4811:P4815,P4612:P4615)</f>
        <v>33470</v>
      </c>
      <c r="Q4830" s="406" t="e">
        <f>AVERAGE(S4775:S4779,Q4811:Q4815)</f>
        <v>#DIV/0!</v>
      </c>
      <c r="R4830" s="405">
        <f>AVERAGE(R4711:R4715,R4811:R4815,R4612:R4615)</f>
        <v>14956.071428571429</v>
      </c>
      <c r="S4830" s="407" t="e">
        <f>AVERAGE(U4775:U4779,S4811:S4815)</f>
        <v>#DIV/0!</v>
      </c>
      <c r="T4830" s="405">
        <f>AVERAGE(T4711:T4715,T4811:T4815,T4612:T4615)</f>
        <v>5.4959000000000007</v>
      </c>
      <c r="U4830" s="135"/>
      <c r="V4830" s="16"/>
    </row>
    <row r="4831" spans="4:22">
      <c r="D4831" s="16"/>
      <c r="E4831" s="1"/>
      <c r="F4831" s="1"/>
      <c r="H4831" s="329"/>
      <c r="I4831" s="139"/>
      <c r="J4831" s="329"/>
      <c r="K4831" s="139"/>
      <c r="L4831" s="329"/>
      <c r="M4831" s="139"/>
      <c r="N4831" s="329"/>
      <c r="O4831" s="139"/>
      <c r="P4831" s="329"/>
      <c r="Q4831" s="139"/>
      <c r="R4831" s="329"/>
      <c r="S4831" s="329"/>
      <c r="T4831" s="329"/>
      <c r="U4831" s="1"/>
      <c r="V4831" s="16"/>
    </row>
    <row r="4832" spans="4:22" ht="15" thickBot="1">
      <c r="D4832" s="16"/>
      <c r="T4832" s="174"/>
      <c r="V4832" s="16"/>
    </row>
    <row r="4833" spans="4:22" ht="15" thickBot="1">
      <c r="D4833" s="16"/>
      <c r="F4833" s="280" t="s">
        <v>42</v>
      </c>
      <c r="G4833" s="281"/>
      <c r="H4833" s="281" t="s">
        <v>3</v>
      </c>
      <c r="I4833" s="281"/>
      <c r="J4833" s="281" t="s">
        <v>11</v>
      </c>
      <c r="K4833" s="281"/>
      <c r="L4833" s="281" t="s">
        <v>12</v>
      </c>
      <c r="M4833" s="281"/>
      <c r="N4833" s="281" t="s">
        <v>13</v>
      </c>
      <c r="O4833" s="281"/>
      <c r="P4833" s="281" t="s">
        <v>14</v>
      </c>
      <c r="Q4833" s="281"/>
      <c r="R4833" s="281" t="s">
        <v>15</v>
      </c>
      <c r="S4833" s="281"/>
      <c r="T4833" s="282" t="s">
        <v>16</v>
      </c>
      <c r="V4833" s="16"/>
    </row>
    <row r="4834" spans="4:22">
      <c r="D4834" s="16"/>
      <c r="E4834" s="1"/>
      <c r="F4834" s="283" t="s">
        <v>19</v>
      </c>
      <c r="G4834" s="284"/>
      <c r="H4834" s="410">
        <f>H4821</f>
        <v>53.389150640000011</v>
      </c>
      <c r="I4834" s="410">
        <f t="shared" ref="I4834:T4834" si="415">I4821</f>
        <v>0</v>
      </c>
      <c r="J4834" s="410">
        <f t="shared" si="415"/>
        <v>14.881846576000004</v>
      </c>
      <c r="K4834" s="410">
        <f t="shared" si="415"/>
        <v>0</v>
      </c>
      <c r="L4834" s="410">
        <f t="shared" si="415"/>
        <v>14.137453648000001</v>
      </c>
      <c r="M4834" s="410">
        <f t="shared" si="415"/>
        <v>0</v>
      </c>
      <c r="N4834" s="410">
        <f t="shared" si="415"/>
        <v>11.025432112000003</v>
      </c>
      <c r="O4834" s="410">
        <f t="shared" si="415"/>
        <v>0</v>
      </c>
      <c r="P4834" s="410">
        <f t="shared" si="415"/>
        <v>183.29446128000006</v>
      </c>
      <c r="Q4834" s="410">
        <f t="shared" si="415"/>
        <v>0</v>
      </c>
      <c r="R4834" s="410">
        <f t="shared" si="415"/>
        <v>81.697397120000005</v>
      </c>
      <c r="S4834" s="410">
        <f t="shared" si="415"/>
        <v>0</v>
      </c>
      <c r="T4834" s="410">
        <f t="shared" si="415"/>
        <v>5.465440000000001</v>
      </c>
      <c r="U4834" s="1"/>
      <c r="V4834" s="16"/>
    </row>
    <row r="4835" spans="4:22" ht="15.6">
      <c r="D4835" s="16"/>
      <c r="E4835" s="1"/>
      <c r="F4835" s="288" t="s">
        <v>41</v>
      </c>
      <c r="G4835" s="289"/>
      <c r="H4835" s="411">
        <f>H4819</f>
        <v>53.371212479999997</v>
      </c>
      <c r="I4835" s="411">
        <f t="shared" ref="I4835:S4835" si="416">I4819</f>
        <v>0</v>
      </c>
      <c r="J4835" s="411">
        <f t="shared" si="416"/>
        <v>15.107276447999997</v>
      </c>
      <c r="K4835" s="411">
        <f t="shared" si="416"/>
        <v>0</v>
      </c>
      <c r="L4835" s="411">
        <f t="shared" si="416"/>
        <v>14.359066272</v>
      </c>
      <c r="M4835" s="411">
        <f t="shared" si="416"/>
        <v>0</v>
      </c>
      <c r="N4835" s="411">
        <f t="shared" si="416"/>
        <v>10.915295328000001</v>
      </c>
      <c r="O4835" s="411">
        <f t="shared" si="416"/>
        <v>0</v>
      </c>
      <c r="P4835" s="411">
        <f t="shared" si="416"/>
        <v>184.32469439999997</v>
      </c>
      <c r="Q4835" s="411">
        <f t="shared" si="416"/>
        <v>0</v>
      </c>
      <c r="R4835" s="411">
        <f t="shared" si="416"/>
        <v>82.642708799999994</v>
      </c>
      <c r="S4835" s="411">
        <f t="shared" si="416"/>
        <v>0</v>
      </c>
      <c r="T4835" s="411">
        <f>T4817</f>
        <v>5.5670399999999995</v>
      </c>
      <c r="U4835" s="1"/>
      <c r="V4835" s="16"/>
    </row>
    <row r="4836" spans="4:22" ht="21">
      <c r="D4836" s="16"/>
      <c r="F4836" s="201" t="s">
        <v>45</v>
      </c>
      <c r="G4836" s="201"/>
      <c r="H4836" s="412">
        <f>H4835-H4834</f>
        <v>-1.7938160000014136E-2</v>
      </c>
      <c r="I4836" s="412"/>
      <c r="J4836" s="412">
        <f>J4835-J4834</f>
        <v>0.22542987199999232</v>
      </c>
      <c r="K4836" s="412"/>
      <c r="L4836" s="412">
        <f>L4835-L4834</f>
        <v>0.2216126239999987</v>
      </c>
      <c r="M4836" s="412"/>
      <c r="N4836" s="412">
        <f>N4835-N4834</f>
        <v>-0.1101367840000016</v>
      </c>
      <c r="O4836" s="412"/>
      <c r="P4836" s="412">
        <f>P4835-P4834</f>
        <v>1.030233119999906</v>
      </c>
      <c r="Q4836" s="412"/>
      <c r="R4836" s="412">
        <f>R4835-R4834</f>
        <v>0.945311679999989</v>
      </c>
      <c r="S4836" s="412"/>
      <c r="T4836" s="412">
        <f>T4835-T4834</f>
        <v>0.10159999999999858</v>
      </c>
      <c r="V4836" s="16"/>
    </row>
    <row r="4837" spans="4:22" ht="21">
      <c r="D4837" s="16"/>
      <c r="F4837" s="201"/>
      <c r="G4837" s="201"/>
      <c r="H4837" s="187"/>
      <c r="I4837" s="187"/>
      <c r="J4837" s="187"/>
      <c r="K4837" s="187"/>
      <c r="L4837" s="187"/>
      <c r="M4837" s="187"/>
      <c r="N4837" s="187"/>
      <c r="O4837" s="187"/>
      <c r="P4837" s="187"/>
      <c r="Q4837" s="187"/>
      <c r="R4837" s="187"/>
      <c r="S4837" s="187"/>
      <c r="T4837" s="187"/>
      <c r="V4837" s="16"/>
    </row>
    <row r="4838" spans="4:22">
      <c r="D4838" s="16"/>
      <c r="E4838" s="16"/>
      <c r="F4838" s="231"/>
      <c r="G4838" s="231"/>
      <c r="H4838" s="231"/>
      <c r="I4838" s="231"/>
      <c r="J4838" s="231"/>
      <c r="K4838" s="231"/>
      <c r="L4838" s="231"/>
      <c r="M4838" s="231"/>
      <c r="N4838" s="231"/>
      <c r="O4838" s="231"/>
      <c r="P4838" s="231"/>
      <c r="Q4838" s="231"/>
      <c r="R4838" s="231"/>
      <c r="S4838" s="231"/>
      <c r="T4838" s="232"/>
      <c r="U4838" s="16"/>
      <c r="V4838" s="16"/>
    </row>
    <row r="4839" spans="4:22">
      <c r="D4839" s="16"/>
      <c r="E4839" s="16"/>
      <c r="F4839" s="231"/>
      <c r="G4839" s="231"/>
      <c r="H4839" s="231"/>
      <c r="I4839" s="231"/>
      <c r="J4839" s="231"/>
      <c r="K4839" s="231"/>
      <c r="L4839" s="231"/>
      <c r="M4839" s="231"/>
      <c r="N4839" s="231"/>
      <c r="O4839" s="231"/>
      <c r="P4839" s="231"/>
      <c r="Q4839" s="231"/>
      <c r="R4839" s="231"/>
      <c r="S4839" s="231"/>
      <c r="T4839" s="232"/>
      <c r="U4839" s="16"/>
      <c r="V4839" s="16"/>
    </row>
    <row r="4840" spans="4:22">
      <c r="D4840" s="16"/>
      <c r="E4840" s="16"/>
      <c r="F4840" s="231"/>
      <c r="G4840" s="231"/>
      <c r="H4840" s="231"/>
      <c r="I4840" s="231"/>
      <c r="J4840" s="231"/>
      <c r="K4840" s="231"/>
      <c r="L4840" s="231"/>
      <c r="M4840" s="231"/>
      <c r="N4840" s="231"/>
      <c r="O4840" s="231"/>
      <c r="P4840" s="231"/>
      <c r="Q4840" s="231"/>
      <c r="R4840" s="231"/>
      <c r="S4840" s="231"/>
      <c r="T4840" s="232"/>
      <c r="U4840" s="16"/>
      <c r="V4840" s="16"/>
    </row>
    <row r="4841" spans="4:22">
      <c r="D4841" s="16"/>
      <c r="E4841" s="16"/>
      <c r="F4841" s="231"/>
      <c r="G4841" s="231"/>
      <c r="H4841" s="231"/>
      <c r="I4841" s="231"/>
      <c r="J4841" s="231"/>
      <c r="K4841" s="231"/>
      <c r="L4841" s="231"/>
      <c r="M4841" s="231"/>
      <c r="N4841" s="231"/>
      <c r="O4841" s="231"/>
      <c r="P4841" s="231"/>
      <c r="Q4841" s="231"/>
      <c r="R4841" s="231"/>
      <c r="S4841" s="231"/>
      <c r="T4841" s="232"/>
      <c r="U4841" s="16"/>
      <c r="V4841" s="16"/>
    </row>
    <row r="4842" spans="4:22">
      <c r="D4842" s="16"/>
      <c r="E4842" s="16"/>
      <c r="F4842" s="231"/>
      <c r="G4842" s="231"/>
      <c r="H4842" s="231"/>
      <c r="I4842" s="231"/>
      <c r="J4842" s="231"/>
      <c r="K4842" s="231"/>
      <c r="L4842" s="231"/>
      <c r="M4842" s="231"/>
      <c r="N4842" s="231"/>
      <c r="O4842" s="231"/>
      <c r="P4842" s="231"/>
      <c r="Q4842" s="231"/>
      <c r="R4842" s="231"/>
      <c r="S4842" s="231"/>
      <c r="T4842" s="232"/>
      <c r="U4842" s="16"/>
      <c r="V4842" s="16"/>
    </row>
    <row r="4843" spans="4:22">
      <c r="D4843" s="16"/>
      <c r="E4843" s="16"/>
      <c r="F4843" s="231"/>
      <c r="G4843" s="231"/>
      <c r="H4843" s="231"/>
      <c r="I4843" s="231"/>
      <c r="J4843" s="231"/>
      <c r="K4843" s="231"/>
      <c r="L4843" s="231"/>
      <c r="M4843" s="231"/>
      <c r="N4843" s="231"/>
      <c r="O4843" s="231"/>
      <c r="P4843" s="231"/>
      <c r="Q4843" s="231"/>
      <c r="R4843" s="231"/>
      <c r="S4843" s="231"/>
      <c r="T4843" s="232"/>
      <c r="U4843" s="16"/>
      <c r="V4843" s="16"/>
    </row>
    <row r="4844" spans="4:22">
      <c r="D4844" s="16"/>
      <c r="E4844" s="16"/>
      <c r="F4844" s="231"/>
      <c r="G4844" s="231"/>
      <c r="H4844" s="231"/>
      <c r="I4844" s="231"/>
      <c r="J4844" s="231"/>
      <c r="K4844" s="231"/>
      <c r="L4844" s="231"/>
      <c r="M4844" s="231"/>
      <c r="N4844" s="231"/>
      <c r="O4844" s="231"/>
      <c r="P4844" s="231"/>
      <c r="Q4844" s="231"/>
      <c r="R4844" s="231"/>
      <c r="S4844" s="231"/>
      <c r="T4844" s="232"/>
      <c r="U4844" s="16"/>
      <c r="V4844" s="16"/>
    </row>
    <row r="4845" spans="4:22">
      <c r="D4845" s="16"/>
      <c r="E4845" s="16"/>
      <c r="F4845" s="231"/>
      <c r="G4845" s="231"/>
      <c r="H4845" s="231"/>
      <c r="I4845" s="231"/>
      <c r="J4845" s="231"/>
      <c r="K4845" s="231"/>
      <c r="L4845" s="231"/>
      <c r="M4845" s="231"/>
      <c r="N4845" s="231"/>
      <c r="O4845" s="231"/>
      <c r="P4845" s="231"/>
      <c r="Q4845" s="231"/>
      <c r="R4845" s="231"/>
      <c r="S4845" s="231"/>
      <c r="T4845" s="232"/>
      <c r="U4845" s="16"/>
      <c r="V4845" s="16"/>
    </row>
    <row r="4846" spans="4:22">
      <c r="D4846" s="16"/>
      <c r="E4846" s="16"/>
      <c r="F4846" s="231"/>
      <c r="G4846" s="231"/>
      <c r="H4846" s="231"/>
      <c r="I4846" s="231"/>
      <c r="J4846" s="231"/>
      <c r="K4846" s="231"/>
      <c r="L4846" s="231"/>
      <c r="M4846" s="231"/>
      <c r="N4846" s="231"/>
      <c r="O4846" s="231"/>
      <c r="P4846" s="231"/>
      <c r="Q4846" s="231"/>
      <c r="R4846" s="231"/>
      <c r="S4846" s="231"/>
      <c r="T4846" s="232"/>
      <c r="U4846" s="16"/>
      <c r="V4846" s="16"/>
    </row>
    <row r="4847" spans="4:22">
      <c r="D4847" s="16"/>
      <c r="E4847" s="16"/>
      <c r="F4847" s="231"/>
      <c r="G4847" s="231"/>
      <c r="H4847" s="231"/>
      <c r="I4847" s="231"/>
      <c r="J4847" s="231"/>
      <c r="K4847" s="231"/>
      <c r="L4847" s="231"/>
      <c r="M4847" s="231"/>
      <c r="N4847" s="231"/>
      <c r="O4847" s="231"/>
      <c r="P4847" s="231"/>
      <c r="Q4847" s="231"/>
      <c r="R4847" s="231"/>
      <c r="S4847" s="231"/>
      <c r="T4847" s="232"/>
      <c r="U4847" s="16"/>
      <c r="V4847" s="16"/>
    </row>
    <row r="4848" spans="4:22">
      <c r="D4848" s="16"/>
      <c r="E4848" s="16"/>
      <c r="F4848" s="231"/>
      <c r="G4848" s="231"/>
      <c r="H4848" s="231"/>
      <c r="I4848" s="231"/>
      <c r="J4848" s="231"/>
      <c r="K4848" s="231"/>
      <c r="L4848" s="231"/>
      <c r="M4848" s="231"/>
      <c r="N4848" s="231"/>
      <c r="O4848" s="231"/>
      <c r="P4848" s="231"/>
      <c r="Q4848" s="231"/>
      <c r="R4848" s="231"/>
      <c r="S4848" s="231"/>
      <c r="T4848" s="232"/>
      <c r="U4848" s="16"/>
      <c r="V4848" s="16"/>
    </row>
    <row r="4849" spans="4:22">
      <c r="D4849" s="16"/>
      <c r="E4849" s="16"/>
      <c r="F4849" s="231"/>
      <c r="G4849" s="231"/>
      <c r="H4849" s="231"/>
      <c r="I4849" s="231"/>
      <c r="J4849" s="231"/>
      <c r="K4849" s="231"/>
      <c r="L4849" s="231"/>
      <c r="M4849" s="231"/>
      <c r="N4849" s="231"/>
      <c r="O4849" s="231"/>
      <c r="P4849" s="231"/>
      <c r="Q4849" s="231"/>
      <c r="R4849" s="231"/>
      <c r="S4849" s="231"/>
      <c r="T4849" s="232"/>
      <c r="U4849" s="16"/>
      <c r="V4849" s="16"/>
    </row>
    <row r="4850" spans="4:22">
      <c r="D4850" s="16"/>
      <c r="E4850" s="16"/>
      <c r="F4850" s="231"/>
      <c r="G4850" s="231"/>
      <c r="H4850" s="231"/>
      <c r="I4850" s="231"/>
      <c r="J4850" s="231"/>
      <c r="K4850" s="231"/>
      <c r="L4850" s="231"/>
      <c r="M4850" s="231"/>
      <c r="N4850" s="231"/>
      <c r="O4850" s="231"/>
      <c r="P4850" s="231"/>
      <c r="Q4850" s="231"/>
      <c r="R4850" s="231"/>
      <c r="S4850" s="231"/>
      <c r="T4850" s="232"/>
      <c r="U4850" s="16"/>
      <c r="V4850" s="16"/>
    </row>
    <row r="4851" spans="4:22">
      <c r="D4851" s="16"/>
      <c r="E4851" s="16"/>
      <c r="F4851" s="231"/>
      <c r="G4851" s="231"/>
      <c r="H4851" s="231"/>
      <c r="I4851" s="231"/>
      <c r="J4851" s="231"/>
      <c r="K4851" s="231"/>
      <c r="L4851" s="231"/>
      <c r="M4851" s="231"/>
      <c r="N4851" s="231"/>
      <c r="O4851" s="231"/>
      <c r="P4851" s="231"/>
      <c r="Q4851" s="231"/>
      <c r="R4851" s="231"/>
      <c r="S4851" s="231"/>
      <c r="T4851" s="232"/>
      <c r="U4851" s="16"/>
      <c r="V4851" s="16"/>
    </row>
    <row r="4852" spans="4:22">
      <c r="D4852" s="16"/>
      <c r="E4852" s="16"/>
      <c r="F4852" s="231"/>
      <c r="G4852" s="231"/>
      <c r="H4852" s="231"/>
      <c r="I4852" s="231"/>
      <c r="J4852" s="231"/>
      <c r="K4852" s="231"/>
      <c r="L4852" s="231"/>
      <c r="M4852" s="231"/>
      <c r="N4852" s="231"/>
      <c r="O4852" s="231"/>
      <c r="P4852" s="231"/>
      <c r="Q4852" s="231"/>
      <c r="R4852" s="231"/>
      <c r="S4852" s="231"/>
      <c r="T4852" s="232"/>
      <c r="U4852" s="16"/>
      <c r="V4852" s="16"/>
    </row>
    <row r="4853" spans="4:22">
      <c r="D4853" s="16"/>
      <c r="E4853" s="16"/>
      <c r="F4853" s="231"/>
      <c r="G4853" s="231"/>
      <c r="H4853" s="231"/>
      <c r="I4853" s="231"/>
      <c r="J4853" s="231"/>
      <c r="K4853" s="231"/>
      <c r="L4853" s="231"/>
      <c r="M4853" s="231"/>
      <c r="N4853" s="231"/>
      <c r="O4853" s="231"/>
      <c r="P4853" s="231"/>
      <c r="Q4853" s="231"/>
      <c r="R4853" s="231"/>
      <c r="S4853" s="231"/>
      <c r="T4853" s="232"/>
      <c r="U4853" s="16"/>
      <c r="V4853" s="16"/>
    </row>
    <row r="4854" spans="4:22">
      <c r="D4854" s="16"/>
      <c r="E4854" s="16"/>
      <c r="F4854" s="231"/>
      <c r="G4854" s="231"/>
      <c r="H4854" s="231"/>
      <c r="I4854" s="231"/>
      <c r="J4854" s="231"/>
      <c r="K4854" s="231"/>
      <c r="L4854" s="231"/>
      <c r="M4854" s="231"/>
      <c r="N4854" s="231"/>
      <c r="O4854" s="231"/>
      <c r="P4854" s="231"/>
      <c r="Q4854" s="231"/>
      <c r="R4854" s="231"/>
      <c r="S4854" s="231"/>
      <c r="T4854" s="232"/>
      <c r="U4854" s="16"/>
      <c r="V4854" s="16"/>
    </row>
    <row r="4855" spans="4:22">
      <c r="D4855" s="16"/>
      <c r="E4855" s="16"/>
      <c r="F4855" s="231"/>
      <c r="G4855" s="231"/>
      <c r="H4855" s="231"/>
      <c r="I4855" s="231"/>
      <c r="J4855" s="231"/>
      <c r="K4855" s="231"/>
      <c r="L4855" s="231"/>
      <c r="M4855" s="231"/>
      <c r="N4855" s="231"/>
      <c r="O4855" s="231"/>
      <c r="P4855" s="231"/>
      <c r="Q4855" s="231"/>
      <c r="R4855" s="231"/>
      <c r="S4855" s="231"/>
      <c r="T4855" s="232"/>
      <c r="U4855" s="16"/>
      <c r="V4855" s="16"/>
    </row>
    <row r="4856" spans="4:22">
      <c r="D4856" s="16"/>
      <c r="E4856" s="16"/>
      <c r="F4856" s="231"/>
      <c r="G4856" s="231"/>
      <c r="H4856" s="231"/>
      <c r="I4856" s="231"/>
      <c r="J4856" s="231"/>
      <c r="K4856" s="231"/>
      <c r="L4856" s="231"/>
      <c r="M4856" s="231"/>
      <c r="N4856" s="231"/>
      <c r="O4856" s="231"/>
      <c r="P4856" s="231"/>
      <c r="Q4856" s="231"/>
      <c r="R4856" s="231"/>
      <c r="S4856" s="231"/>
      <c r="T4856" s="232"/>
      <c r="U4856" s="16"/>
      <c r="V4856" s="16"/>
    </row>
    <row r="4857" spans="4:22">
      <c r="D4857" s="16"/>
      <c r="E4857" s="16"/>
      <c r="F4857" s="231"/>
      <c r="G4857" s="231"/>
      <c r="H4857" s="231"/>
      <c r="I4857" s="231"/>
      <c r="J4857" s="231"/>
      <c r="K4857" s="231"/>
      <c r="L4857" s="231"/>
      <c r="M4857" s="231"/>
      <c r="N4857" s="231"/>
      <c r="O4857" s="231"/>
      <c r="P4857" s="231"/>
      <c r="Q4857" s="231"/>
      <c r="R4857" s="231"/>
      <c r="S4857" s="231"/>
      <c r="T4857" s="232"/>
      <c r="U4857" s="16"/>
      <c r="V4857" s="16"/>
    </row>
    <row r="4858" spans="4:22">
      <c r="D4858" s="16"/>
      <c r="E4858" s="16"/>
      <c r="F4858" s="231"/>
      <c r="G4858" s="231"/>
      <c r="H4858" s="231"/>
      <c r="I4858" s="231"/>
      <c r="J4858" s="231"/>
      <c r="K4858" s="231"/>
      <c r="L4858" s="231"/>
      <c r="M4858" s="231"/>
      <c r="N4858" s="231"/>
      <c r="O4858" s="231"/>
      <c r="P4858" s="231"/>
      <c r="Q4858" s="231"/>
      <c r="R4858" s="231"/>
      <c r="S4858" s="231"/>
      <c r="T4858" s="232"/>
      <c r="U4858" s="16"/>
      <c r="V4858" s="16"/>
    </row>
    <row r="4859" spans="4:22">
      <c r="D4859" s="16"/>
      <c r="E4859" s="16"/>
      <c r="F4859" s="231"/>
      <c r="G4859" s="231"/>
      <c r="H4859" s="231"/>
      <c r="I4859" s="231"/>
      <c r="J4859" s="231"/>
      <c r="K4859" s="231"/>
      <c r="L4859" s="231"/>
      <c r="M4859" s="231"/>
      <c r="N4859" s="231"/>
      <c r="O4859" s="231"/>
      <c r="P4859" s="231"/>
      <c r="Q4859" s="231"/>
      <c r="R4859" s="231"/>
      <c r="S4859" s="231"/>
      <c r="T4859" s="232"/>
      <c r="U4859" s="16"/>
      <c r="V4859" s="16"/>
    </row>
    <row r="4860" spans="4:22">
      <c r="D4860" s="16"/>
      <c r="E4860" s="16"/>
      <c r="F4860" s="231"/>
      <c r="G4860" s="231"/>
      <c r="H4860" s="231"/>
      <c r="I4860" s="231"/>
      <c r="J4860" s="231"/>
      <c r="K4860" s="231"/>
      <c r="L4860" s="231"/>
      <c r="M4860" s="231"/>
      <c r="N4860" s="231"/>
      <c r="O4860" s="231"/>
      <c r="P4860" s="231"/>
      <c r="Q4860" s="231"/>
      <c r="R4860" s="231"/>
      <c r="S4860" s="231"/>
      <c r="T4860" s="232"/>
      <c r="U4860" s="16"/>
      <c r="V4860" s="16"/>
    </row>
    <row r="4861" spans="4:22">
      <c r="D4861" s="16"/>
      <c r="E4861" s="16"/>
      <c r="F4861" s="231"/>
      <c r="G4861" s="231"/>
      <c r="H4861" s="231"/>
      <c r="I4861" s="231"/>
      <c r="J4861" s="231"/>
      <c r="K4861" s="231"/>
      <c r="L4861" s="231"/>
      <c r="M4861" s="231"/>
      <c r="N4861" s="231"/>
      <c r="O4861" s="231"/>
      <c r="P4861" s="231"/>
      <c r="Q4861" s="231"/>
      <c r="R4861" s="231"/>
      <c r="S4861" s="231"/>
      <c r="T4861" s="232"/>
      <c r="U4861" s="16"/>
      <c r="V4861" s="16"/>
    </row>
    <row r="4862" spans="4:22">
      <c r="D4862" s="16"/>
      <c r="E4862" s="16"/>
      <c r="F4862" s="231"/>
      <c r="G4862" s="231"/>
      <c r="H4862" s="231"/>
      <c r="I4862" s="231"/>
      <c r="J4862" s="231"/>
      <c r="K4862" s="231"/>
      <c r="L4862" s="231"/>
      <c r="M4862" s="231"/>
      <c r="N4862" s="231"/>
      <c r="O4862" s="231"/>
      <c r="P4862" s="231"/>
      <c r="Q4862" s="231"/>
      <c r="R4862" s="231"/>
      <c r="S4862" s="231"/>
      <c r="T4862" s="232"/>
      <c r="U4862" s="16"/>
      <c r="V4862" s="16"/>
    </row>
    <row r="4863" spans="4:22">
      <c r="D4863" s="16"/>
      <c r="E4863" s="16"/>
      <c r="F4863" s="231"/>
      <c r="G4863" s="231"/>
      <c r="H4863" s="231"/>
      <c r="I4863" s="231"/>
      <c r="J4863" s="231"/>
      <c r="K4863" s="231"/>
      <c r="L4863" s="231"/>
      <c r="M4863" s="231"/>
      <c r="N4863" s="231"/>
      <c r="O4863" s="231"/>
      <c r="P4863" s="231"/>
      <c r="Q4863" s="231"/>
      <c r="R4863" s="231"/>
      <c r="S4863" s="231"/>
      <c r="T4863" s="232"/>
      <c r="U4863" s="16"/>
      <c r="V4863" s="16"/>
    </row>
    <row r="4864" spans="4:22">
      <c r="D4864" s="16"/>
      <c r="E4864" s="16"/>
      <c r="F4864" s="231"/>
      <c r="G4864" s="231"/>
      <c r="H4864" s="231"/>
      <c r="I4864" s="231"/>
      <c r="J4864" s="231"/>
      <c r="K4864" s="231"/>
      <c r="L4864" s="231"/>
      <c r="M4864" s="231"/>
      <c r="N4864" s="231"/>
      <c r="O4864" s="231"/>
      <c r="P4864" s="231"/>
      <c r="Q4864" s="231"/>
      <c r="R4864" s="231"/>
      <c r="S4864" s="231"/>
      <c r="T4864" s="232"/>
      <c r="U4864" s="16"/>
      <c r="V4864" s="16"/>
    </row>
    <row r="4865" spans="4:22">
      <c r="D4865" s="16"/>
      <c r="E4865" s="16"/>
      <c r="F4865" s="231"/>
      <c r="G4865" s="231"/>
      <c r="H4865" s="231"/>
      <c r="I4865" s="231"/>
      <c r="J4865" s="231"/>
      <c r="K4865" s="231"/>
      <c r="L4865" s="231"/>
      <c r="M4865" s="231"/>
      <c r="N4865" s="231"/>
      <c r="O4865" s="231"/>
      <c r="P4865" s="231"/>
      <c r="Q4865" s="231"/>
      <c r="R4865" s="231"/>
      <c r="S4865" s="231"/>
      <c r="T4865" s="232"/>
      <c r="U4865" s="16"/>
      <c r="V4865" s="16"/>
    </row>
    <row r="4866" spans="4:22">
      <c r="D4866" s="16"/>
      <c r="E4866" s="16"/>
      <c r="F4866" s="231"/>
      <c r="G4866" s="231"/>
      <c r="H4866" s="231"/>
      <c r="I4866" s="231"/>
      <c r="J4866" s="231"/>
      <c r="K4866" s="231"/>
      <c r="L4866" s="231"/>
      <c r="M4866" s="231"/>
      <c r="N4866" s="231"/>
      <c r="O4866" s="231"/>
      <c r="P4866" s="231"/>
      <c r="Q4866" s="231"/>
      <c r="R4866" s="231"/>
      <c r="S4866" s="231"/>
      <c r="T4866" s="232"/>
      <c r="U4866" s="16"/>
      <c r="V4866" s="16"/>
    </row>
    <row r="4867" spans="4:22">
      <c r="D4867" s="16"/>
      <c r="E4867" s="16"/>
      <c r="F4867" s="231"/>
      <c r="G4867" s="231"/>
      <c r="H4867" s="231"/>
      <c r="I4867" s="231"/>
      <c r="J4867" s="231"/>
      <c r="K4867" s="231"/>
      <c r="L4867" s="231"/>
      <c r="M4867" s="231"/>
      <c r="N4867" s="231"/>
      <c r="O4867" s="231"/>
      <c r="P4867" s="231"/>
      <c r="Q4867" s="231"/>
      <c r="R4867" s="231"/>
      <c r="S4867" s="231"/>
      <c r="T4867" s="232"/>
      <c r="U4867" s="16"/>
      <c r="V4867" s="16"/>
    </row>
    <row r="4868" spans="4:22">
      <c r="D4868" s="16"/>
      <c r="E4868" s="16"/>
      <c r="F4868" s="231"/>
      <c r="G4868" s="231"/>
      <c r="H4868" s="231"/>
      <c r="I4868" s="231"/>
      <c r="J4868" s="231"/>
      <c r="K4868" s="231"/>
      <c r="L4868" s="231"/>
      <c r="M4868" s="231"/>
      <c r="N4868" s="231"/>
      <c r="O4868" s="231"/>
      <c r="P4868" s="231"/>
      <c r="Q4868" s="231"/>
      <c r="R4868" s="231"/>
      <c r="S4868" s="231"/>
      <c r="T4868" s="232"/>
      <c r="U4868" s="16"/>
      <c r="V4868" s="16"/>
    </row>
    <row r="4869" spans="4:22">
      <c r="D4869" s="16"/>
      <c r="E4869" s="16"/>
      <c r="F4869" s="231"/>
      <c r="G4869" s="231"/>
      <c r="H4869" s="231"/>
      <c r="I4869" s="231"/>
      <c r="J4869" s="231"/>
      <c r="K4869" s="231"/>
      <c r="L4869" s="231"/>
      <c r="M4869" s="231"/>
      <c r="N4869" s="231"/>
      <c r="O4869" s="231"/>
      <c r="P4869" s="231"/>
      <c r="Q4869" s="231"/>
      <c r="R4869" s="231"/>
      <c r="S4869" s="231"/>
      <c r="T4869" s="232"/>
      <c r="U4869" s="16"/>
      <c r="V4869" s="16"/>
    </row>
    <row r="4870" spans="4:22">
      <c r="D4870" s="16"/>
      <c r="E4870" s="16"/>
      <c r="F4870" s="231"/>
      <c r="G4870" s="231"/>
      <c r="H4870" s="231"/>
      <c r="I4870" s="231"/>
      <c r="J4870" s="231"/>
      <c r="K4870" s="231"/>
      <c r="L4870" s="231"/>
      <c r="M4870" s="231"/>
      <c r="N4870" s="231"/>
      <c r="O4870" s="231"/>
      <c r="P4870" s="231"/>
      <c r="Q4870" s="231"/>
      <c r="R4870" s="231"/>
      <c r="S4870" s="231"/>
      <c r="T4870" s="232"/>
      <c r="U4870" s="16"/>
      <c r="V4870" s="16"/>
    </row>
    <row r="4871" spans="4:22">
      <c r="D4871" s="16"/>
      <c r="E4871" s="16"/>
      <c r="F4871" s="231"/>
      <c r="G4871" s="231"/>
      <c r="H4871" s="231"/>
      <c r="I4871" s="231"/>
      <c r="J4871" s="231"/>
      <c r="K4871" s="231"/>
      <c r="L4871" s="231"/>
      <c r="M4871" s="231"/>
      <c r="N4871" s="231"/>
      <c r="O4871" s="231"/>
      <c r="P4871" s="231"/>
      <c r="Q4871" s="231"/>
      <c r="R4871" s="231"/>
      <c r="S4871" s="231"/>
      <c r="T4871" s="232"/>
      <c r="U4871" s="16"/>
      <c r="V4871" s="16"/>
    </row>
    <row r="4872" spans="4:22">
      <c r="D4872" s="16"/>
      <c r="E4872" s="16"/>
      <c r="F4872" s="231"/>
      <c r="G4872" s="231"/>
      <c r="H4872" s="231"/>
      <c r="I4872" s="231"/>
      <c r="J4872" s="231"/>
      <c r="K4872" s="231"/>
      <c r="L4872" s="231"/>
      <c r="M4872" s="231"/>
      <c r="N4872" s="231"/>
      <c r="O4872" s="231"/>
      <c r="P4872" s="231"/>
      <c r="Q4872" s="231"/>
      <c r="R4872" s="231"/>
      <c r="S4872" s="231"/>
      <c r="T4872" s="232"/>
      <c r="U4872" s="16"/>
      <c r="V4872" s="16"/>
    </row>
    <row r="4873" spans="4:22">
      <c r="D4873" s="16"/>
      <c r="E4873" s="16"/>
      <c r="F4873" s="231"/>
      <c r="G4873" s="231"/>
      <c r="H4873" s="231"/>
      <c r="I4873" s="231"/>
      <c r="J4873" s="231"/>
      <c r="K4873" s="231"/>
      <c r="L4873" s="231"/>
      <c r="M4873" s="231"/>
      <c r="N4873" s="231"/>
      <c r="O4873" s="231"/>
      <c r="P4873" s="231"/>
      <c r="Q4873" s="231"/>
      <c r="R4873" s="231"/>
      <c r="S4873" s="231"/>
      <c r="T4873" s="232"/>
      <c r="U4873" s="16"/>
      <c r="V4873" s="16"/>
    </row>
    <row r="4874" spans="4:22">
      <c r="D4874" s="16"/>
      <c r="E4874" s="16"/>
      <c r="F4874" s="231"/>
      <c r="G4874" s="231"/>
      <c r="H4874" s="231"/>
      <c r="I4874" s="231"/>
      <c r="J4874" s="231"/>
      <c r="K4874" s="231"/>
      <c r="L4874" s="231"/>
      <c r="M4874" s="231"/>
      <c r="N4874" s="231"/>
      <c r="O4874" s="231"/>
      <c r="P4874" s="231"/>
      <c r="Q4874" s="231"/>
      <c r="R4874" s="231"/>
      <c r="S4874" s="231"/>
      <c r="T4874" s="232"/>
      <c r="U4874" s="16"/>
      <c r="V4874" s="16"/>
    </row>
    <row r="4875" spans="4:22">
      <c r="D4875" s="16"/>
      <c r="E4875" s="16"/>
      <c r="F4875" s="231"/>
      <c r="G4875" s="231"/>
      <c r="H4875" s="231"/>
      <c r="I4875" s="231"/>
      <c r="J4875" s="231"/>
      <c r="K4875" s="231"/>
      <c r="L4875" s="231"/>
      <c r="M4875" s="231"/>
      <c r="N4875" s="231"/>
      <c r="O4875" s="231"/>
      <c r="P4875" s="231"/>
      <c r="Q4875" s="231"/>
      <c r="R4875" s="231"/>
      <c r="S4875" s="231"/>
      <c r="T4875" s="232"/>
      <c r="U4875" s="16"/>
      <c r="V4875" s="16"/>
    </row>
    <row r="4876" spans="4:22" ht="14.4" customHeight="1">
      <c r="D4876" s="335"/>
      <c r="E4876" s="335"/>
      <c r="F4876" s="335"/>
      <c r="G4876" s="512" t="s">
        <v>48</v>
      </c>
      <c r="H4876" s="512"/>
      <c r="I4876" s="512"/>
      <c r="J4876" s="512"/>
      <c r="K4876" s="512"/>
      <c r="L4876" s="512"/>
      <c r="M4876" s="512"/>
      <c r="N4876" s="512"/>
      <c r="O4876" s="512"/>
      <c r="P4876" s="512"/>
      <c r="Q4876" s="512"/>
      <c r="R4876" s="512"/>
      <c r="S4876" s="335"/>
      <c r="T4876" s="335"/>
      <c r="U4876" s="335"/>
      <c r="V4876" s="335"/>
    </row>
    <row r="4877" spans="4:22" ht="14.4" customHeight="1">
      <c r="D4877" s="335"/>
      <c r="E4877" s="335"/>
      <c r="F4877" s="335"/>
      <c r="G4877" s="512"/>
      <c r="H4877" s="512"/>
      <c r="I4877" s="512"/>
      <c r="J4877" s="512"/>
      <c r="K4877" s="512"/>
      <c r="L4877" s="512"/>
      <c r="M4877" s="512"/>
      <c r="N4877" s="512"/>
      <c r="O4877" s="512"/>
      <c r="P4877" s="512"/>
      <c r="Q4877" s="512"/>
      <c r="R4877" s="512"/>
      <c r="S4877" s="335"/>
      <c r="T4877" s="335"/>
      <c r="U4877" s="335"/>
      <c r="V4877" s="335"/>
    </row>
    <row r="4878" spans="4:22" ht="23.4">
      <c r="D4878" s="338"/>
      <c r="E4878" s="338"/>
      <c r="F4878" s="338"/>
      <c r="G4878" s="343" t="s">
        <v>46</v>
      </c>
      <c r="H4878" s="375" t="s">
        <v>3</v>
      </c>
      <c r="I4878" s="376"/>
      <c r="J4878" s="377" t="s">
        <v>11</v>
      </c>
      <c r="K4878" s="376"/>
      <c r="L4878" s="378" t="s">
        <v>12</v>
      </c>
      <c r="M4878" s="376"/>
      <c r="N4878" s="379" t="s">
        <v>13</v>
      </c>
      <c r="O4878" s="376"/>
      <c r="P4878" s="374" t="s">
        <v>14</v>
      </c>
      <c r="Q4878" s="376"/>
      <c r="R4878" s="380" t="s">
        <v>15</v>
      </c>
      <c r="S4878" s="367"/>
      <c r="T4878" s="16"/>
      <c r="U4878" s="336"/>
      <c r="V4878" s="16"/>
    </row>
    <row r="4879" spans="4:22" ht="21">
      <c r="D4879" s="338"/>
      <c r="E4879" s="338"/>
      <c r="F4879" s="338"/>
      <c r="G4879" s="344">
        <v>0.9</v>
      </c>
      <c r="H4879" s="347">
        <f>$H$4821*G4879</f>
        <v>48.050235576000013</v>
      </c>
      <c r="I4879" s="368"/>
      <c r="J4879" s="348">
        <f>$J$4821*G4879</f>
        <v>13.393661918400005</v>
      </c>
      <c r="K4879" s="368"/>
      <c r="L4879" s="352">
        <f>$L$4821*G4879</f>
        <v>12.723708283200001</v>
      </c>
      <c r="M4879" s="368"/>
      <c r="N4879" s="349">
        <f>$N$4821*G4879</f>
        <v>9.9228889008000021</v>
      </c>
      <c r="O4879" s="368"/>
      <c r="P4879" s="350">
        <f>$P$4821*G4879</f>
        <v>164.96501515200006</v>
      </c>
      <c r="Q4879" s="368"/>
      <c r="R4879" s="351">
        <f>$R$4821*G4879</f>
        <v>73.52765740800001</v>
      </c>
      <c r="S4879" s="341"/>
      <c r="T4879" s="414">
        <f>H4879*24.63</f>
        <v>1183.4773022368802</v>
      </c>
      <c r="U4879" s="337"/>
      <c r="V4879" s="16"/>
    </row>
    <row r="4880" spans="4:22" ht="21">
      <c r="D4880" s="338"/>
      <c r="E4880" s="338"/>
      <c r="F4880" s="338"/>
      <c r="G4880" s="344">
        <v>0.91</v>
      </c>
      <c r="H4880" s="347">
        <f t="shared" ref="H4880:H4899" si="417">$H$4821*G4880</f>
        <v>48.584127082400009</v>
      </c>
      <c r="I4880" s="368"/>
      <c r="J4880" s="348">
        <f t="shared" ref="J4880:J4899" si="418">$J$4821*G4880</f>
        <v>13.542480384160005</v>
      </c>
      <c r="K4880" s="368"/>
      <c r="L4880" s="352">
        <f t="shared" ref="L4880:L4899" si="419">$L$4821*G4880</f>
        <v>12.865082819680001</v>
      </c>
      <c r="M4880" s="368"/>
      <c r="N4880" s="349">
        <f t="shared" ref="N4880:N4899" si="420">$N$4821*G4880</f>
        <v>10.033143221920003</v>
      </c>
      <c r="O4880" s="368"/>
      <c r="P4880" s="350">
        <f t="shared" ref="P4880:P4899" si="421">$P$4821*G4880</f>
        <v>166.79795976480005</v>
      </c>
      <c r="Q4880" s="368"/>
      <c r="R4880" s="351">
        <f t="shared" ref="R4880:R4899" si="422">$R$4821*G4880</f>
        <v>74.34463137920001</v>
      </c>
      <c r="S4880" s="341"/>
      <c r="T4880" s="16"/>
      <c r="U4880" s="337"/>
      <c r="V4880" s="16"/>
    </row>
    <row r="4881" spans="4:22" ht="21">
      <c r="D4881" s="338"/>
      <c r="E4881" s="338"/>
      <c r="F4881" s="338"/>
      <c r="G4881" s="344">
        <v>0.92</v>
      </c>
      <c r="H4881" s="347">
        <f t="shared" si="417"/>
        <v>49.118018588800012</v>
      </c>
      <c r="I4881" s="368"/>
      <c r="J4881" s="348">
        <f t="shared" si="418"/>
        <v>13.691298849920004</v>
      </c>
      <c r="K4881" s="368"/>
      <c r="L4881" s="352">
        <f t="shared" si="419"/>
        <v>13.006457356160002</v>
      </c>
      <c r="M4881" s="368"/>
      <c r="N4881" s="349">
        <f t="shared" si="420"/>
        <v>10.143397543040003</v>
      </c>
      <c r="O4881" s="368"/>
      <c r="P4881" s="350">
        <f t="shared" si="421"/>
        <v>168.63090437760007</v>
      </c>
      <c r="Q4881" s="368"/>
      <c r="R4881" s="351">
        <f t="shared" si="422"/>
        <v>75.161605350400009</v>
      </c>
      <c r="S4881" s="341"/>
      <c r="T4881" s="16"/>
      <c r="U4881" s="337"/>
      <c r="V4881" s="16"/>
    </row>
    <row r="4882" spans="4:22" ht="21">
      <c r="D4882" s="338"/>
      <c r="E4882" s="338"/>
      <c r="F4882" s="338"/>
      <c r="G4882" s="344">
        <v>0.93</v>
      </c>
      <c r="H4882" s="347">
        <f t="shared" si="417"/>
        <v>49.651910095200016</v>
      </c>
      <c r="I4882" s="368"/>
      <c r="J4882" s="348">
        <f t="shared" si="418"/>
        <v>13.840117315680004</v>
      </c>
      <c r="K4882" s="368"/>
      <c r="L4882" s="352">
        <f t="shared" si="419"/>
        <v>13.147831892640001</v>
      </c>
      <c r="M4882" s="368"/>
      <c r="N4882" s="349">
        <f t="shared" si="420"/>
        <v>10.253651864160004</v>
      </c>
      <c r="O4882" s="368"/>
      <c r="P4882" s="350">
        <f t="shared" si="421"/>
        <v>170.46384899040007</v>
      </c>
      <c r="Q4882" s="368"/>
      <c r="R4882" s="351">
        <f t="shared" si="422"/>
        <v>75.978579321600009</v>
      </c>
      <c r="S4882" s="341"/>
      <c r="T4882" s="16"/>
      <c r="U4882" s="337"/>
      <c r="V4882" s="16"/>
    </row>
    <row r="4883" spans="4:22" ht="21">
      <c r="D4883" s="338"/>
      <c r="E4883" s="338"/>
      <c r="F4883" s="338"/>
      <c r="G4883" s="344">
        <v>0.94</v>
      </c>
      <c r="H4883" s="347">
        <f t="shared" si="417"/>
        <v>50.185801601600005</v>
      </c>
      <c r="I4883" s="368"/>
      <c r="J4883" s="348">
        <f t="shared" si="418"/>
        <v>13.988935781440004</v>
      </c>
      <c r="K4883" s="368"/>
      <c r="L4883" s="352">
        <f t="shared" si="419"/>
        <v>13.28920642912</v>
      </c>
      <c r="M4883" s="368"/>
      <c r="N4883" s="349">
        <f t="shared" si="420"/>
        <v>10.363906185280001</v>
      </c>
      <c r="O4883" s="368"/>
      <c r="P4883" s="350">
        <f t="shared" si="421"/>
        <v>172.29679360320006</v>
      </c>
      <c r="Q4883" s="368"/>
      <c r="R4883" s="351">
        <f t="shared" si="422"/>
        <v>76.795553292799994</v>
      </c>
      <c r="S4883" s="341"/>
      <c r="T4883" s="16"/>
      <c r="U4883" s="337"/>
      <c r="V4883" s="16"/>
    </row>
    <row r="4884" spans="4:22" ht="21">
      <c r="D4884" s="338"/>
      <c r="E4884" s="338"/>
      <c r="F4884" s="338"/>
      <c r="G4884" s="344">
        <v>0.95</v>
      </c>
      <c r="H4884" s="347">
        <f t="shared" si="417"/>
        <v>50.719693108000008</v>
      </c>
      <c r="I4884" s="368"/>
      <c r="J4884" s="348">
        <f t="shared" si="418"/>
        <v>14.137754247200004</v>
      </c>
      <c r="K4884" s="368"/>
      <c r="L4884" s="352">
        <f t="shared" si="419"/>
        <v>13.430580965600001</v>
      </c>
      <c r="M4884" s="368"/>
      <c r="N4884" s="349">
        <f t="shared" si="420"/>
        <v>10.474160506400002</v>
      </c>
      <c r="O4884" s="368"/>
      <c r="P4884" s="350">
        <f t="shared" si="421"/>
        <v>174.12973821600005</v>
      </c>
      <c r="Q4884" s="368"/>
      <c r="R4884" s="351">
        <f t="shared" si="422"/>
        <v>77.612527264000008</v>
      </c>
      <c r="S4884" s="341"/>
      <c r="T4884" s="16"/>
      <c r="U4884" s="337"/>
      <c r="V4884" s="16"/>
    </row>
    <row r="4885" spans="4:22" ht="21">
      <c r="D4885" s="338"/>
      <c r="E4885" s="338"/>
      <c r="F4885" s="338"/>
      <c r="G4885" s="344">
        <v>0.96</v>
      </c>
      <c r="H4885" s="347">
        <f t="shared" si="417"/>
        <v>51.253584614400012</v>
      </c>
      <c r="I4885" s="368"/>
      <c r="J4885" s="348">
        <f t="shared" si="418"/>
        <v>14.286572712960004</v>
      </c>
      <c r="K4885" s="368"/>
      <c r="L4885" s="352">
        <f t="shared" si="419"/>
        <v>13.57195550208</v>
      </c>
      <c r="M4885" s="368"/>
      <c r="N4885" s="349">
        <f t="shared" si="420"/>
        <v>10.584414827520002</v>
      </c>
      <c r="O4885" s="368"/>
      <c r="P4885" s="350">
        <f t="shared" si="421"/>
        <v>175.96268282880004</v>
      </c>
      <c r="Q4885" s="368"/>
      <c r="R4885" s="351">
        <f t="shared" si="422"/>
        <v>78.429501235200007</v>
      </c>
      <c r="S4885" s="341"/>
      <c r="T4885" s="16"/>
      <c r="U4885" s="337"/>
      <c r="V4885" s="16"/>
    </row>
    <row r="4886" spans="4:22" ht="21">
      <c r="D4886" s="338"/>
      <c r="E4886" s="338"/>
      <c r="F4886" s="338"/>
      <c r="G4886" s="344">
        <v>0.97</v>
      </c>
      <c r="H4886" s="347">
        <f t="shared" si="417"/>
        <v>51.787476120800008</v>
      </c>
      <c r="I4886" s="368"/>
      <c r="J4886" s="348">
        <f t="shared" si="418"/>
        <v>14.435391178720003</v>
      </c>
      <c r="K4886" s="368"/>
      <c r="L4886" s="352">
        <f t="shared" si="419"/>
        <v>13.713330038560001</v>
      </c>
      <c r="M4886" s="368"/>
      <c r="N4886" s="349">
        <f t="shared" si="420"/>
        <v>10.694669148640003</v>
      </c>
      <c r="O4886" s="368"/>
      <c r="P4886" s="350">
        <f t="shared" si="421"/>
        <v>177.79562744160006</v>
      </c>
      <c r="Q4886" s="368"/>
      <c r="R4886" s="351">
        <f t="shared" si="422"/>
        <v>79.246475206400007</v>
      </c>
      <c r="S4886" s="341"/>
      <c r="T4886" s="16"/>
      <c r="U4886" s="337"/>
      <c r="V4886" s="16"/>
    </row>
    <row r="4887" spans="4:22" ht="21">
      <c r="D4887" s="338"/>
      <c r="E4887" s="338"/>
      <c r="F4887" s="338"/>
      <c r="G4887" s="344">
        <v>0.98</v>
      </c>
      <c r="H4887" s="347">
        <f t="shared" si="417"/>
        <v>52.321367627200011</v>
      </c>
      <c r="I4887" s="368"/>
      <c r="J4887" s="348">
        <f t="shared" si="418"/>
        <v>14.584209644480005</v>
      </c>
      <c r="K4887" s="368"/>
      <c r="L4887" s="352">
        <f t="shared" si="419"/>
        <v>13.854704575040001</v>
      </c>
      <c r="M4887" s="368"/>
      <c r="N4887" s="349">
        <f t="shared" si="420"/>
        <v>10.804923469760002</v>
      </c>
      <c r="O4887" s="368"/>
      <c r="P4887" s="350">
        <f t="shared" si="421"/>
        <v>179.62857205440005</v>
      </c>
      <c r="Q4887" s="368"/>
      <c r="R4887" s="351">
        <f t="shared" si="422"/>
        <v>80.063449177600006</v>
      </c>
      <c r="S4887" s="341"/>
      <c r="T4887" s="16"/>
      <c r="U4887" s="337"/>
      <c r="V4887" s="16"/>
    </row>
    <row r="4888" spans="4:22" ht="21">
      <c r="D4888" s="338"/>
      <c r="E4888" s="338"/>
      <c r="F4888" s="338"/>
      <c r="G4888" s="344">
        <v>0.99</v>
      </c>
      <c r="H4888" s="347">
        <f t="shared" si="417"/>
        <v>52.855259133600008</v>
      </c>
      <c r="I4888" s="368"/>
      <c r="J4888" s="348">
        <f t="shared" si="418"/>
        <v>14.733028110240005</v>
      </c>
      <c r="K4888" s="368"/>
      <c r="L4888" s="352">
        <f t="shared" si="419"/>
        <v>13.99607911152</v>
      </c>
      <c r="M4888" s="368"/>
      <c r="N4888" s="349">
        <f t="shared" si="420"/>
        <v>10.915177790880003</v>
      </c>
      <c r="O4888" s="368"/>
      <c r="P4888" s="350">
        <f t="shared" si="421"/>
        <v>181.46151666720007</v>
      </c>
      <c r="Q4888" s="368"/>
      <c r="R4888" s="351">
        <f t="shared" si="422"/>
        <v>80.880423148800006</v>
      </c>
      <c r="S4888" s="341"/>
      <c r="T4888" s="16"/>
      <c r="U4888" s="337"/>
      <c r="V4888" s="16"/>
    </row>
    <row r="4889" spans="4:22" ht="28.8">
      <c r="D4889" s="338"/>
      <c r="E4889" s="338"/>
      <c r="F4889" s="338"/>
      <c r="G4889" s="381">
        <v>1</v>
      </c>
      <c r="H4889" s="383">
        <f t="shared" si="417"/>
        <v>53.389150640000011</v>
      </c>
      <c r="I4889" s="382"/>
      <c r="J4889" s="383">
        <f t="shared" si="418"/>
        <v>14.881846576000004</v>
      </c>
      <c r="K4889" s="382"/>
      <c r="L4889" s="383">
        <f t="shared" si="419"/>
        <v>14.137453648000001</v>
      </c>
      <c r="M4889" s="382"/>
      <c r="N4889" s="383">
        <f t="shared" si="420"/>
        <v>11.025432112000003</v>
      </c>
      <c r="O4889" s="382"/>
      <c r="P4889" s="383">
        <f t="shared" si="421"/>
        <v>183.29446128000006</v>
      </c>
      <c r="Q4889" s="382"/>
      <c r="R4889" s="383">
        <f t="shared" si="422"/>
        <v>81.697397120000005</v>
      </c>
      <c r="S4889" s="445"/>
      <c r="T4889" s="16"/>
      <c r="U4889" s="337"/>
      <c r="V4889" s="16"/>
    </row>
    <row r="4890" spans="4:22" ht="21">
      <c r="D4890" s="338"/>
      <c r="E4890" s="338"/>
      <c r="F4890" s="338"/>
      <c r="G4890" s="344">
        <v>1.01</v>
      </c>
      <c r="H4890" s="347">
        <f t="shared" si="417"/>
        <v>53.923042146400014</v>
      </c>
      <c r="I4890" s="368"/>
      <c r="J4890" s="348">
        <f t="shared" si="418"/>
        <v>15.030665041760004</v>
      </c>
      <c r="K4890" s="368"/>
      <c r="L4890" s="352">
        <f t="shared" si="419"/>
        <v>14.278828184480002</v>
      </c>
      <c r="M4890" s="368"/>
      <c r="N4890" s="349">
        <f t="shared" si="420"/>
        <v>11.135686433120002</v>
      </c>
      <c r="O4890" s="368"/>
      <c r="P4890" s="350">
        <f t="shared" si="421"/>
        <v>185.12740589280006</v>
      </c>
      <c r="Q4890" s="368"/>
      <c r="R4890" s="351">
        <f t="shared" si="422"/>
        <v>82.514371091200005</v>
      </c>
      <c r="S4890" s="341"/>
      <c r="T4890" s="16"/>
      <c r="U4890" s="337"/>
      <c r="V4890" s="16"/>
    </row>
    <row r="4891" spans="4:22" ht="21">
      <c r="D4891" s="338"/>
      <c r="E4891" s="338"/>
      <c r="F4891" s="338"/>
      <c r="G4891" s="344">
        <v>1.02</v>
      </c>
      <c r="H4891" s="347">
        <f t="shared" si="417"/>
        <v>54.456933652800011</v>
      </c>
      <c r="I4891" s="368"/>
      <c r="J4891" s="348">
        <f t="shared" si="418"/>
        <v>15.179483507520004</v>
      </c>
      <c r="K4891" s="368"/>
      <c r="L4891" s="352">
        <f t="shared" si="419"/>
        <v>14.420202720960001</v>
      </c>
      <c r="M4891" s="368"/>
      <c r="N4891" s="349">
        <f t="shared" si="420"/>
        <v>11.245940754240003</v>
      </c>
      <c r="O4891" s="368"/>
      <c r="P4891" s="350">
        <f t="shared" si="421"/>
        <v>186.96035050560008</v>
      </c>
      <c r="Q4891" s="368"/>
      <c r="R4891" s="351">
        <f t="shared" si="422"/>
        <v>83.331345062400004</v>
      </c>
      <c r="S4891" s="341"/>
      <c r="T4891" s="16"/>
      <c r="U4891" s="337"/>
      <c r="V4891" s="16"/>
    </row>
    <row r="4892" spans="4:22" ht="21">
      <c r="D4892" s="338"/>
      <c r="E4892" s="338"/>
      <c r="F4892" s="338"/>
      <c r="G4892" s="344">
        <v>1.03</v>
      </c>
      <c r="H4892" s="347">
        <f t="shared" si="417"/>
        <v>54.990825159200014</v>
      </c>
      <c r="I4892" s="368"/>
      <c r="J4892" s="348">
        <f t="shared" si="418"/>
        <v>15.328301973280006</v>
      </c>
      <c r="K4892" s="368"/>
      <c r="L4892" s="352">
        <f t="shared" si="419"/>
        <v>14.561577257440002</v>
      </c>
      <c r="M4892" s="368"/>
      <c r="N4892" s="349">
        <f t="shared" si="420"/>
        <v>11.356195075360002</v>
      </c>
      <c r="O4892" s="368"/>
      <c r="P4892" s="350">
        <f t="shared" si="421"/>
        <v>188.79329511840007</v>
      </c>
      <c r="Q4892" s="368"/>
      <c r="R4892" s="351">
        <f t="shared" si="422"/>
        <v>84.148319033600004</v>
      </c>
      <c r="S4892" s="341"/>
      <c r="T4892" s="16"/>
      <c r="U4892" s="337"/>
      <c r="V4892" s="16"/>
    </row>
    <row r="4893" spans="4:22" ht="21">
      <c r="D4893" s="338"/>
      <c r="E4893" s="338"/>
      <c r="F4893" s="338"/>
      <c r="G4893" s="344">
        <v>1.04</v>
      </c>
      <c r="H4893" s="347">
        <f t="shared" si="417"/>
        <v>55.52471666560001</v>
      </c>
      <c r="I4893" s="368"/>
      <c r="J4893" s="348">
        <f t="shared" si="418"/>
        <v>15.477120439040005</v>
      </c>
      <c r="K4893" s="368"/>
      <c r="L4893" s="352">
        <f t="shared" si="419"/>
        <v>14.702951793920002</v>
      </c>
      <c r="M4893" s="368"/>
      <c r="N4893" s="349">
        <f t="shared" si="420"/>
        <v>11.466449396480003</v>
      </c>
      <c r="O4893" s="368"/>
      <c r="P4893" s="350">
        <f t="shared" si="421"/>
        <v>190.62623973120009</v>
      </c>
      <c r="Q4893" s="368"/>
      <c r="R4893" s="351">
        <f t="shared" si="422"/>
        <v>84.965293004800003</v>
      </c>
      <c r="S4893" s="341"/>
      <c r="T4893" s="16"/>
      <c r="U4893" s="337"/>
      <c r="V4893" s="16"/>
    </row>
    <row r="4894" spans="4:22" ht="21">
      <c r="D4894" s="338"/>
      <c r="E4894" s="338"/>
      <c r="F4894" s="338"/>
      <c r="G4894" s="344">
        <v>1.05</v>
      </c>
      <c r="H4894" s="347">
        <f t="shared" si="417"/>
        <v>56.058608172000014</v>
      </c>
      <c r="I4894" s="368"/>
      <c r="J4894" s="348">
        <f t="shared" si="418"/>
        <v>15.625938904800005</v>
      </c>
      <c r="K4894" s="368"/>
      <c r="L4894" s="352">
        <f t="shared" si="419"/>
        <v>14.844326330400001</v>
      </c>
      <c r="M4894" s="368"/>
      <c r="N4894" s="349">
        <f t="shared" si="420"/>
        <v>11.576703717600003</v>
      </c>
      <c r="O4894" s="368"/>
      <c r="P4894" s="350">
        <f t="shared" si="421"/>
        <v>192.45918434400008</v>
      </c>
      <c r="Q4894" s="368"/>
      <c r="R4894" s="351">
        <f t="shared" si="422"/>
        <v>85.782266976000003</v>
      </c>
      <c r="S4894" s="341"/>
      <c r="T4894" s="16"/>
      <c r="U4894" s="337"/>
      <c r="V4894" s="16"/>
    </row>
    <row r="4895" spans="4:22" ht="21">
      <c r="D4895" s="338"/>
      <c r="E4895" s="338"/>
      <c r="F4895" s="338"/>
      <c r="G4895" s="344">
        <v>1.06</v>
      </c>
      <c r="H4895" s="347">
        <f t="shared" si="417"/>
        <v>56.592499678400017</v>
      </c>
      <c r="I4895" s="368"/>
      <c r="J4895" s="348">
        <f t="shared" si="418"/>
        <v>15.774757370560005</v>
      </c>
      <c r="K4895" s="368"/>
      <c r="L4895" s="352">
        <f t="shared" si="419"/>
        <v>14.985700866880002</v>
      </c>
      <c r="M4895" s="368"/>
      <c r="N4895" s="349">
        <f t="shared" si="420"/>
        <v>11.686958038720004</v>
      </c>
      <c r="O4895" s="368"/>
      <c r="P4895" s="350">
        <f t="shared" si="421"/>
        <v>194.29212895680007</v>
      </c>
      <c r="Q4895" s="368"/>
      <c r="R4895" s="351">
        <f t="shared" si="422"/>
        <v>86.599240947200016</v>
      </c>
      <c r="S4895" s="341"/>
      <c r="T4895" s="16"/>
      <c r="U4895" s="337"/>
      <c r="V4895" s="16"/>
    </row>
    <row r="4896" spans="4:22" ht="21">
      <c r="D4896" s="338"/>
      <c r="E4896" s="338"/>
      <c r="F4896" s="338"/>
      <c r="G4896" s="344">
        <v>1.07</v>
      </c>
      <c r="H4896" s="347">
        <f t="shared" si="417"/>
        <v>57.126391184800013</v>
      </c>
      <c r="I4896" s="368"/>
      <c r="J4896" s="348">
        <f t="shared" si="418"/>
        <v>15.923575836320007</v>
      </c>
      <c r="K4896" s="368"/>
      <c r="L4896" s="352">
        <f t="shared" si="419"/>
        <v>15.127075403360003</v>
      </c>
      <c r="M4896" s="368"/>
      <c r="N4896" s="349">
        <f t="shared" si="420"/>
        <v>11.797212359840003</v>
      </c>
      <c r="O4896" s="368"/>
      <c r="P4896" s="350">
        <f t="shared" si="421"/>
        <v>196.12507356960009</v>
      </c>
      <c r="Q4896" s="368"/>
      <c r="R4896" s="351">
        <f t="shared" si="422"/>
        <v>87.416214918400016</v>
      </c>
      <c r="S4896" s="341"/>
      <c r="T4896" s="16"/>
      <c r="U4896" s="337"/>
      <c r="V4896" s="16"/>
    </row>
    <row r="4897" spans="4:31" ht="21">
      <c r="D4897" s="338"/>
      <c r="E4897" s="338"/>
      <c r="F4897" s="338"/>
      <c r="G4897" s="344">
        <v>1.08</v>
      </c>
      <c r="H4897" s="347">
        <f t="shared" si="417"/>
        <v>57.660282691200017</v>
      </c>
      <c r="I4897" s="368"/>
      <c r="J4897" s="348">
        <f t="shared" si="418"/>
        <v>16.072394302080006</v>
      </c>
      <c r="K4897" s="368"/>
      <c r="L4897" s="352">
        <f t="shared" si="419"/>
        <v>15.268449939840002</v>
      </c>
      <c r="M4897" s="368"/>
      <c r="N4897" s="349">
        <f t="shared" si="420"/>
        <v>11.907466680960004</v>
      </c>
      <c r="O4897" s="368"/>
      <c r="P4897" s="350">
        <f t="shared" si="421"/>
        <v>197.95801818240008</v>
      </c>
      <c r="Q4897" s="368"/>
      <c r="R4897" s="351">
        <f t="shared" si="422"/>
        <v>88.233188889600015</v>
      </c>
      <c r="S4897" s="341"/>
      <c r="T4897" s="16"/>
      <c r="U4897" s="337"/>
      <c r="V4897" s="16"/>
    </row>
    <row r="4898" spans="4:31" ht="21">
      <c r="D4898" s="338"/>
      <c r="E4898" s="338"/>
      <c r="F4898" s="338"/>
      <c r="G4898" s="344">
        <v>1.0900000000000001</v>
      </c>
      <c r="H4898" s="347">
        <f t="shared" si="417"/>
        <v>58.194174197600013</v>
      </c>
      <c r="I4898" s="368"/>
      <c r="J4898" s="348">
        <f t="shared" si="418"/>
        <v>16.221212767840004</v>
      </c>
      <c r="K4898" s="368"/>
      <c r="L4898" s="352">
        <f t="shared" si="419"/>
        <v>15.409824476320003</v>
      </c>
      <c r="M4898" s="368"/>
      <c r="N4898" s="349">
        <f t="shared" si="420"/>
        <v>12.017721002080004</v>
      </c>
      <c r="O4898" s="368"/>
      <c r="P4898" s="350">
        <f t="shared" si="421"/>
        <v>199.79096279520007</v>
      </c>
      <c r="Q4898" s="368"/>
      <c r="R4898" s="351">
        <f t="shared" si="422"/>
        <v>89.050162860800015</v>
      </c>
      <c r="S4898" s="341"/>
      <c r="T4898" s="16"/>
      <c r="U4898" s="337"/>
      <c r="V4898" s="16"/>
    </row>
    <row r="4899" spans="4:31" ht="21">
      <c r="D4899" s="338"/>
      <c r="E4899" s="338"/>
      <c r="F4899" s="338"/>
      <c r="G4899" s="344">
        <v>1.1000000000000001</v>
      </c>
      <c r="H4899" s="347">
        <f t="shared" si="417"/>
        <v>58.728065704000016</v>
      </c>
      <c r="I4899" s="368"/>
      <c r="J4899" s="348">
        <f t="shared" si="418"/>
        <v>16.370031233600006</v>
      </c>
      <c r="K4899" s="368"/>
      <c r="L4899" s="352">
        <f t="shared" si="419"/>
        <v>15.551199012800003</v>
      </c>
      <c r="M4899" s="368"/>
      <c r="N4899" s="349">
        <f t="shared" si="420"/>
        <v>12.127975323200003</v>
      </c>
      <c r="O4899" s="368"/>
      <c r="P4899" s="350">
        <f t="shared" si="421"/>
        <v>201.62390740800009</v>
      </c>
      <c r="Q4899" s="368"/>
      <c r="R4899" s="351">
        <f t="shared" si="422"/>
        <v>89.867136832000014</v>
      </c>
      <c r="S4899" s="341"/>
      <c r="T4899" s="16"/>
      <c r="U4899" s="337"/>
      <c r="V4899" s="16"/>
    </row>
    <row r="4900" spans="4:31">
      <c r="D4900" s="338"/>
      <c r="E4900" s="338"/>
      <c r="F4900" s="338"/>
      <c r="G4900" s="16"/>
      <c r="H4900" s="16"/>
      <c r="I4900" s="16"/>
      <c r="J4900" s="16"/>
      <c r="K4900" s="16"/>
      <c r="L4900" s="16"/>
      <c r="M4900" s="16"/>
      <c r="N4900" s="16"/>
      <c r="O4900" s="16"/>
      <c r="P4900" s="16"/>
      <c r="Q4900" s="16"/>
      <c r="R4900" s="16"/>
      <c r="S4900" s="16"/>
      <c r="T4900" s="16"/>
      <c r="U4900" s="16"/>
      <c r="V4900" s="16"/>
    </row>
    <row r="4901" spans="4:31">
      <c r="D4901" s="338"/>
      <c r="E4901" s="338"/>
      <c r="F4901" s="338"/>
      <c r="G4901" s="16"/>
      <c r="H4901" s="16"/>
      <c r="I4901" s="16"/>
      <c r="J4901" s="16"/>
      <c r="K4901" s="16"/>
      <c r="L4901" s="16"/>
      <c r="M4901" s="16"/>
      <c r="N4901" s="16"/>
      <c r="O4901" s="16"/>
      <c r="P4901" s="16"/>
      <c r="Q4901" s="16"/>
      <c r="R4901" s="16"/>
      <c r="S4901" s="16"/>
      <c r="T4901" s="16"/>
      <c r="U4901" s="16"/>
      <c r="V4901" s="16"/>
    </row>
    <row r="4902" spans="4:31">
      <c r="D4902" s="338"/>
      <c r="E4902" s="338"/>
      <c r="F4902" s="338"/>
      <c r="G4902" s="16"/>
      <c r="H4902" s="16"/>
      <c r="I4902" s="16"/>
      <c r="J4902" s="16"/>
      <c r="K4902" s="16"/>
      <c r="L4902" s="16"/>
      <c r="M4902" s="16"/>
      <c r="N4902" s="16"/>
      <c r="O4902" s="16"/>
      <c r="P4902" s="16"/>
      <c r="Q4902" s="16"/>
      <c r="R4902" s="16"/>
      <c r="S4902" s="16"/>
      <c r="T4902" s="16"/>
      <c r="U4902" s="16"/>
      <c r="V4902" s="16"/>
    </row>
    <row r="4905" spans="4:31" ht="15" thickBot="1">
      <c r="D4905" s="16"/>
      <c r="E4905" s="16"/>
      <c r="F4905" s="16"/>
      <c r="G4905" s="16"/>
      <c r="H4905" s="16"/>
      <c r="I4905" s="16"/>
      <c r="J4905" s="16"/>
      <c r="K4905" s="16"/>
      <c r="L4905" s="16"/>
      <c r="M4905" s="16"/>
      <c r="N4905" s="16"/>
      <c r="O4905" s="16"/>
      <c r="P4905" s="16"/>
      <c r="Q4905" s="16"/>
      <c r="R4905" s="16"/>
      <c r="S4905" s="16"/>
      <c r="T4905" s="229"/>
      <c r="U4905" s="16"/>
      <c r="V4905" s="16"/>
    </row>
    <row r="4906" spans="4:31">
      <c r="D4906" s="16"/>
      <c r="E4906" s="84"/>
      <c r="F4906" s="85"/>
      <c r="G4906" s="197"/>
      <c r="H4906" s="85"/>
      <c r="I4906" s="197"/>
      <c r="J4906" s="85"/>
      <c r="K4906" s="197"/>
      <c r="L4906" s="85"/>
      <c r="M4906" s="197"/>
      <c r="N4906" s="85"/>
      <c r="O4906" s="197"/>
      <c r="P4906" s="85"/>
      <c r="Q4906" s="197"/>
      <c r="R4906" s="85"/>
      <c r="S4906" s="85"/>
      <c r="T4906" s="85"/>
      <c r="U4906" s="106"/>
      <c r="V4906" s="16"/>
    </row>
    <row r="4907" spans="4:31" ht="15" thickBot="1">
      <c r="D4907" s="16"/>
      <c r="E4907" s="86"/>
      <c r="F4907" s="1"/>
      <c r="H4907" s="1"/>
      <c r="J4907" s="1"/>
      <c r="L4907" s="1"/>
      <c r="N4907" s="1"/>
      <c r="P4907" s="1"/>
      <c r="R4907" s="1"/>
      <c r="T4907" s="1"/>
      <c r="U4907" s="107"/>
      <c r="V4907" s="16"/>
    </row>
    <row r="4908" spans="4:31" ht="35.4" thickBot="1">
      <c r="D4908" s="16"/>
      <c r="E4908" s="86"/>
      <c r="F4908" s="1"/>
      <c r="H4908" s="393" t="s">
        <v>89</v>
      </c>
      <c r="I4908" s="394"/>
      <c r="J4908" s="394"/>
      <c r="K4908" s="394"/>
      <c r="L4908" s="394"/>
      <c r="M4908" s="394"/>
      <c r="N4908" s="394"/>
      <c r="O4908" s="394"/>
      <c r="P4908" s="394"/>
      <c r="Q4908" s="394"/>
      <c r="R4908" s="394"/>
      <c r="S4908" s="394"/>
      <c r="T4908" s="395"/>
      <c r="U4908" s="107"/>
      <c r="V4908" s="16"/>
    </row>
    <row r="4909" spans="4:31">
      <c r="D4909" s="16"/>
      <c r="E4909" s="86"/>
      <c r="F4909" s="1"/>
      <c r="H4909" s="1"/>
      <c r="J4909" s="1"/>
      <c r="L4909" s="1"/>
      <c r="N4909" s="1"/>
      <c r="P4909" s="1"/>
      <c r="R4909" s="1"/>
      <c r="T4909" s="1"/>
      <c r="U4909" s="107"/>
      <c r="V4909" s="16"/>
      <c r="X4909" s="448" t="s">
        <v>78</v>
      </c>
      <c r="Y4909" s="448" t="s">
        <v>79</v>
      </c>
      <c r="Z4909" s="448" t="s">
        <v>80</v>
      </c>
      <c r="AA4909" s="448" t="s">
        <v>81</v>
      </c>
    </row>
    <row r="4910" spans="4:31">
      <c r="D4910" s="16"/>
      <c r="E4910" s="86"/>
      <c r="F4910" s="253" t="s">
        <v>10</v>
      </c>
      <c r="G4910" s="194"/>
      <c r="H4910" s="421" t="s">
        <v>3</v>
      </c>
      <c r="I4910" s="179"/>
      <c r="J4910" s="422" t="s">
        <v>11</v>
      </c>
      <c r="K4910" s="179"/>
      <c r="L4910" s="423" t="s">
        <v>12</v>
      </c>
      <c r="M4910" s="179"/>
      <c r="N4910" s="424" t="s">
        <v>13</v>
      </c>
      <c r="O4910" s="179"/>
      <c r="P4910" s="425" t="s">
        <v>14</v>
      </c>
      <c r="Q4910" s="179"/>
      <c r="R4910" s="426" t="s">
        <v>15</v>
      </c>
      <c r="S4910" s="29"/>
      <c r="T4910" s="427" t="s">
        <v>16</v>
      </c>
      <c r="U4910" s="107"/>
      <c r="V4910" s="16"/>
      <c r="X4910" t="str">
        <f>H4910</f>
        <v xml:space="preserve">COBRE </v>
      </c>
      <c r="Y4910" s="446">
        <f>H4919</f>
        <v>54.519257312000001</v>
      </c>
      <c r="Z4910" s="446">
        <f>H4921</f>
        <v>53.371212479999997</v>
      </c>
      <c r="AA4910" s="453">
        <f t="shared" ref="AA4910:AA4916" si="423">Y4910-Z4910</f>
        <v>1.1480448320000036</v>
      </c>
      <c r="AD4910" t="str">
        <f t="shared" ref="AD4910:AD4916" si="424">X4910</f>
        <v xml:space="preserve">COBRE </v>
      </c>
      <c r="AE4910" s="330">
        <f t="shared" ref="AE4910:AE4916" si="425">AA4910</f>
        <v>1.1480448320000036</v>
      </c>
    </row>
    <row r="4911" spans="4:31">
      <c r="D4911" s="16"/>
      <c r="E4911" s="86"/>
      <c r="F4911" s="252">
        <v>45859</v>
      </c>
      <c r="G4911" s="244"/>
      <c r="H4911" s="437">
        <v>9773.5</v>
      </c>
      <c r="I4911" s="437"/>
      <c r="J4911" s="437">
        <v>2846</v>
      </c>
      <c r="K4911" s="437"/>
      <c r="L4911" s="437">
        <v>2649</v>
      </c>
      <c r="M4911" s="437"/>
      <c r="N4911" s="437">
        <v>1976.5</v>
      </c>
      <c r="O4911" s="437"/>
      <c r="P4911" s="437">
        <v>33775</v>
      </c>
      <c r="Q4911" s="437"/>
      <c r="R4911" s="437">
        <v>15275</v>
      </c>
      <c r="S4911" s="438"/>
      <c r="T4911" s="441">
        <v>5.5465999999999998</v>
      </c>
      <c r="U4911" s="107"/>
      <c r="V4911" s="16"/>
      <c r="X4911" s="408" t="str">
        <f>J4910</f>
        <v xml:space="preserve">ZINCO </v>
      </c>
      <c r="Y4911" s="308">
        <f>J4919</f>
        <v>15.797960464000001</v>
      </c>
      <c r="Z4911" s="308">
        <f>J4921</f>
        <v>15.107276447999997</v>
      </c>
      <c r="AA4911" s="453">
        <f t="shared" si="423"/>
        <v>0.69068401600000406</v>
      </c>
      <c r="AD4911" t="str">
        <f t="shared" si="424"/>
        <v xml:space="preserve">ZINCO </v>
      </c>
      <c r="AE4911" s="330">
        <f t="shared" si="425"/>
        <v>0.69068401600000406</v>
      </c>
    </row>
    <row r="4912" spans="4:31">
      <c r="D4912" s="16"/>
      <c r="E4912" s="86"/>
      <c r="F4912" s="250">
        <f>F4911+1</f>
        <v>45860</v>
      </c>
      <c r="G4912" s="244"/>
      <c r="H4912" s="437">
        <v>9818.5</v>
      </c>
      <c r="I4912" s="437"/>
      <c r="J4912" s="437">
        <v>2822</v>
      </c>
      <c r="K4912" s="437"/>
      <c r="L4912" s="437">
        <v>2638.5</v>
      </c>
      <c r="M4912" s="437"/>
      <c r="N4912" s="437">
        <v>1978</v>
      </c>
      <c r="O4912" s="437"/>
      <c r="P4912" s="437">
        <v>33800</v>
      </c>
      <c r="Q4912" s="437"/>
      <c r="R4912" s="437">
        <v>15280</v>
      </c>
      <c r="S4912" s="437"/>
      <c r="T4912" s="441">
        <v>5.5625</v>
      </c>
      <c r="U4912" s="107"/>
      <c r="V4912" s="16"/>
      <c r="X4912" s="408" t="str">
        <f>L4910</f>
        <v xml:space="preserve">ALUMÍNIO </v>
      </c>
      <c r="Y4912" s="308">
        <f>L4919</f>
        <v>14.695983743999999</v>
      </c>
      <c r="Z4912" s="446">
        <f>L4921</f>
        <v>14.359066272</v>
      </c>
      <c r="AA4912" s="453">
        <f t="shared" si="423"/>
        <v>0.33691747199999966</v>
      </c>
      <c r="AD4912" t="str">
        <f t="shared" si="424"/>
        <v xml:space="preserve">ALUMÍNIO </v>
      </c>
      <c r="AE4912" s="330">
        <f t="shared" si="425"/>
        <v>0.33691747199999966</v>
      </c>
    </row>
    <row r="4913" spans="4:31">
      <c r="D4913" s="16"/>
      <c r="E4913" s="86"/>
      <c r="F4913" s="250">
        <f>F4912+1</f>
        <v>45861</v>
      </c>
      <c r="G4913" s="244"/>
      <c r="H4913" s="437">
        <v>9862</v>
      </c>
      <c r="I4913" s="437"/>
      <c r="J4913" s="437">
        <v>2862</v>
      </c>
      <c r="K4913" s="437"/>
      <c r="L4913" s="437">
        <v>2645</v>
      </c>
      <c r="M4913" s="437"/>
      <c r="N4913" s="437">
        <v>2007</v>
      </c>
      <c r="O4913" s="437"/>
      <c r="P4913" s="437">
        <v>34550</v>
      </c>
      <c r="Q4913" s="437"/>
      <c r="R4913" s="437">
        <v>15330</v>
      </c>
      <c r="S4913" s="437"/>
      <c r="T4913" s="441">
        <v>5.5709</v>
      </c>
      <c r="U4913" s="107"/>
      <c r="V4913" s="16"/>
      <c r="X4913" s="408" t="str">
        <f>N4910</f>
        <v xml:space="preserve">CHUMBO </v>
      </c>
      <c r="Y4913" s="308">
        <f>N4919</f>
        <v>11.076947855999999</v>
      </c>
      <c r="Z4913" s="446">
        <f>N4921</f>
        <v>10.915295328000001</v>
      </c>
      <c r="AA4913" s="453">
        <f t="shared" si="423"/>
        <v>0.16165252799999763</v>
      </c>
      <c r="AD4913" t="str">
        <f t="shared" si="424"/>
        <v xml:space="preserve">CHUMBO </v>
      </c>
      <c r="AE4913" s="330">
        <f t="shared" si="425"/>
        <v>0.16165252799999763</v>
      </c>
    </row>
    <row r="4914" spans="4:31">
      <c r="D4914" s="16"/>
      <c r="E4914" s="86"/>
      <c r="F4914" s="250">
        <f>F4913+1</f>
        <v>45862</v>
      </c>
      <c r="G4914" s="195"/>
      <c r="H4914" s="437">
        <v>9861</v>
      </c>
      <c r="I4914" s="437"/>
      <c r="J4914" s="437">
        <v>2854</v>
      </c>
      <c r="K4914" s="437"/>
      <c r="L4914" s="437">
        <v>2646.5</v>
      </c>
      <c r="M4914" s="437"/>
      <c r="N4914" s="437">
        <v>2007</v>
      </c>
      <c r="O4914" s="437"/>
      <c r="P4914" s="437">
        <v>34955</v>
      </c>
      <c r="Q4914" s="437"/>
      <c r="R4914" s="437">
        <v>15330</v>
      </c>
      <c r="S4914" s="438"/>
      <c r="T4914" s="441">
        <v>5.5537000000000001</v>
      </c>
      <c r="U4914" s="107"/>
      <c r="V4914" s="16"/>
      <c r="X4914" s="408" t="str">
        <f>P4910</f>
        <v xml:space="preserve">ESTANHO </v>
      </c>
      <c r="Y4914" s="308">
        <f>P4919</f>
        <v>191.05556080000002</v>
      </c>
      <c r="Z4914" s="446">
        <f>P4921</f>
        <v>184.32469439999997</v>
      </c>
      <c r="AA4914" s="453">
        <f t="shared" si="423"/>
        <v>6.7308664000000533</v>
      </c>
      <c r="AD4914" t="str">
        <f t="shared" si="424"/>
        <v xml:space="preserve">ESTANHO </v>
      </c>
      <c r="AE4914" s="330">
        <f t="shared" si="425"/>
        <v>6.7308664000000533</v>
      </c>
    </row>
    <row r="4915" spans="4:31">
      <c r="D4915" s="16"/>
      <c r="E4915" s="86"/>
      <c r="F4915" s="251">
        <f>F4914+1</f>
        <v>45863</v>
      </c>
      <c r="G4915" s="195"/>
      <c r="H4915" s="437">
        <v>9788</v>
      </c>
      <c r="I4915" s="437"/>
      <c r="J4915" s="437">
        <v>2844.5</v>
      </c>
      <c r="K4915" s="437"/>
      <c r="L4915" s="437">
        <v>2657</v>
      </c>
      <c r="M4915" s="437"/>
      <c r="N4915" s="437">
        <v>2008</v>
      </c>
      <c r="O4915" s="437"/>
      <c r="P4915" s="437">
        <v>34995</v>
      </c>
      <c r="Q4915" s="437"/>
      <c r="R4915" s="437">
        <v>15245</v>
      </c>
      <c r="S4915" s="438"/>
      <c r="T4915" s="441">
        <v>5.5239000000000003</v>
      </c>
      <c r="U4915" s="107"/>
      <c r="V4915" s="16"/>
      <c r="X4915" s="408" t="str">
        <f>R4910</f>
        <v xml:space="preserve">NÍQUEL </v>
      </c>
      <c r="Y4915" s="308">
        <f>R4919</f>
        <v>84.893843840000002</v>
      </c>
      <c r="Z4915" s="446">
        <f>R4921</f>
        <v>82.642708799999994</v>
      </c>
      <c r="AA4915" s="453">
        <f t="shared" si="423"/>
        <v>2.2511350400000083</v>
      </c>
      <c r="AD4915" t="str">
        <f t="shared" si="424"/>
        <v xml:space="preserve">NÍQUEL </v>
      </c>
      <c r="AE4915" s="330">
        <f t="shared" si="425"/>
        <v>2.2511350400000083</v>
      </c>
    </row>
    <row r="4916" spans="4:31">
      <c r="D4916" s="16"/>
      <c r="E4916" s="86"/>
      <c r="F4916" s="1"/>
      <c r="H4916" s="439"/>
      <c r="I4916" s="439"/>
      <c r="J4916" s="439"/>
      <c r="K4916" s="439"/>
      <c r="L4916" s="439"/>
      <c r="M4916" s="439"/>
      <c r="N4916" s="439"/>
      <c r="O4916" s="439"/>
      <c r="P4916" s="439"/>
      <c r="Q4916" s="439"/>
      <c r="R4916" s="439"/>
      <c r="S4916" s="440"/>
      <c r="T4916" s="444"/>
      <c r="U4916" s="107"/>
      <c r="V4916" s="16"/>
      <c r="X4916" t="str">
        <f>T4910</f>
        <v xml:space="preserve">DÓLAR </v>
      </c>
      <c r="Y4916" s="447">
        <f>T4917</f>
        <v>5.55152</v>
      </c>
      <c r="Z4916" s="447">
        <f>T4921</f>
        <v>5.5670399999999995</v>
      </c>
      <c r="AA4916" s="453">
        <f t="shared" si="423"/>
        <v>-1.5519999999999534E-2</v>
      </c>
      <c r="AD4916" t="str">
        <f t="shared" si="424"/>
        <v xml:space="preserve">DÓLAR </v>
      </c>
      <c r="AE4916" s="175">
        <f t="shared" si="425"/>
        <v>-1.5519999999999534E-2</v>
      </c>
    </row>
    <row r="4917" spans="4:31">
      <c r="D4917" s="16"/>
      <c r="E4917" s="86"/>
      <c r="F4917" s="236" t="s">
        <v>17</v>
      </c>
      <c r="G4917" s="263"/>
      <c r="H4917" s="428">
        <f>AVERAGE(H4911:H4915)</f>
        <v>9820.6</v>
      </c>
      <c r="I4917" s="332"/>
      <c r="J4917" s="428">
        <f>AVERAGE(J4911:J4915)</f>
        <v>2845.7</v>
      </c>
      <c r="K4917" s="332"/>
      <c r="L4917" s="428">
        <f>AVERAGE(L4911:L4915)</f>
        <v>2647.2</v>
      </c>
      <c r="M4917" s="332"/>
      <c r="N4917" s="428">
        <f>AVERAGE(N4911:N4915)</f>
        <v>1995.3</v>
      </c>
      <c r="O4917" s="332"/>
      <c r="P4917" s="428">
        <f>AVERAGE(P4911:P4915)</f>
        <v>34415</v>
      </c>
      <c r="Q4917" s="332"/>
      <c r="R4917" s="428">
        <f>AVERAGE(R4911:R4915)</f>
        <v>15292</v>
      </c>
      <c r="S4917" s="333"/>
      <c r="T4917" s="429">
        <f>AVERAGE(T4911:T4915)</f>
        <v>5.55152</v>
      </c>
      <c r="U4917" s="107"/>
      <c r="V4917" s="16"/>
    </row>
    <row r="4918" spans="4:31">
      <c r="D4918" s="16"/>
      <c r="E4918" s="86"/>
      <c r="F4918" s="21"/>
      <c r="G4918" s="194"/>
      <c r="H4918" s="354"/>
      <c r="I4918" s="214"/>
      <c r="J4918" s="354"/>
      <c r="K4918" s="214"/>
      <c r="L4918" s="354"/>
      <c r="M4918" s="214"/>
      <c r="N4918" s="354"/>
      <c r="O4918" s="214"/>
      <c r="P4918" s="354"/>
      <c r="Q4918" s="214"/>
      <c r="R4918" s="354"/>
      <c r="S4918" s="269"/>
      <c r="T4918" s="355"/>
      <c r="U4918" s="107"/>
      <c r="V4918" s="16"/>
    </row>
    <row r="4919" spans="4:31" ht="15.6">
      <c r="D4919" s="16"/>
      <c r="E4919" s="86"/>
      <c r="F4919" s="237" t="s">
        <v>18</v>
      </c>
      <c r="G4919" s="202"/>
      <c r="H4919" s="413">
        <f>H4917*T4917*0.001</f>
        <v>54.519257312000001</v>
      </c>
      <c r="I4919" s="449"/>
      <c r="J4919" s="413">
        <f>J4917*T4917*0.001</f>
        <v>15.797960464000001</v>
      </c>
      <c r="K4919" s="449"/>
      <c r="L4919" s="413">
        <f>L4917*T4917*0.001</f>
        <v>14.695983743999999</v>
      </c>
      <c r="M4919" s="449"/>
      <c r="N4919" s="413">
        <f>N4917*T4917*0.001</f>
        <v>11.076947855999999</v>
      </c>
      <c r="O4919" s="449"/>
      <c r="P4919" s="413">
        <f>P4917*T4917*0.001</f>
        <v>191.05556080000002</v>
      </c>
      <c r="Q4919" s="449"/>
      <c r="R4919" s="413">
        <f>R4917*T4917*0.001</f>
        <v>84.893843840000002</v>
      </c>
      <c r="S4919" s="269"/>
      <c r="T4919" s="363"/>
      <c r="U4919" s="107"/>
      <c r="V4919" s="16"/>
    </row>
    <row r="4920" spans="4:31">
      <c r="D4920" s="16"/>
      <c r="E4920" s="86"/>
      <c r="F4920" s="21"/>
      <c r="G4920" s="312"/>
      <c r="H4920" s="450"/>
      <c r="I4920" s="451"/>
      <c r="J4920" s="450"/>
      <c r="K4920" s="451"/>
      <c r="L4920" s="450"/>
      <c r="M4920" s="451"/>
      <c r="N4920" s="450"/>
      <c r="O4920" s="451"/>
      <c r="P4920" s="450"/>
      <c r="Q4920" s="451"/>
      <c r="R4920" s="450"/>
      <c r="S4920" s="269"/>
      <c r="T4920" s="364"/>
      <c r="U4920" s="107"/>
      <c r="V4920" s="16"/>
    </row>
    <row r="4921" spans="4:31">
      <c r="D4921" s="16"/>
      <c r="E4921" s="86"/>
      <c r="F4921" s="256" t="s">
        <v>19</v>
      </c>
      <c r="G4921" s="311"/>
      <c r="H4921" s="436">
        <f>H4819</f>
        <v>53.371212479999997</v>
      </c>
      <c r="I4921" s="452"/>
      <c r="J4921" s="436">
        <f>J4819</f>
        <v>15.107276447999997</v>
      </c>
      <c r="K4921" s="452"/>
      <c r="L4921" s="436">
        <f>L4819</f>
        <v>14.359066272</v>
      </c>
      <c r="M4921" s="452"/>
      <c r="N4921" s="436">
        <f>N4819</f>
        <v>10.915295328000001</v>
      </c>
      <c r="O4921" s="452"/>
      <c r="P4921" s="436">
        <f>P4819</f>
        <v>184.32469439999997</v>
      </c>
      <c r="Q4921" s="452"/>
      <c r="R4921" s="436">
        <f>R4819</f>
        <v>82.642708799999994</v>
      </c>
      <c r="S4921" s="361">
        <f>U4882</f>
        <v>0</v>
      </c>
      <c r="T4921" s="258">
        <f>T4817</f>
        <v>5.5670399999999995</v>
      </c>
      <c r="U4921" s="107"/>
      <c r="V4921" s="16"/>
    </row>
    <row r="4922" spans="4:31" ht="15" thickBot="1">
      <c r="D4922" s="16"/>
      <c r="E4922" s="86"/>
      <c r="F4922" s="21"/>
      <c r="G4922" s="194"/>
      <c r="H4922" s="355"/>
      <c r="I4922" s="264"/>
      <c r="J4922" s="355"/>
      <c r="K4922" s="264"/>
      <c r="L4922" s="355"/>
      <c r="M4922" s="264"/>
      <c r="N4922" s="355"/>
      <c r="O4922" s="264"/>
      <c r="P4922" s="355"/>
      <c r="Q4922" s="264"/>
      <c r="R4922" s="355"/>
      <c r="S4922" s="270"/>
      <c r="T4922" s="355"/>
      <c r="U4922" s="107"/>
      <c r="V4922" s="16"/>
    </row>
    <row r="4923" spans="4:31" ht="15" thickBot="1">
      <c r="D4923" s="16"/>
      <c r="E4923" s="86"/>
      <c r="F4923" s="259" t="s">
        <v>44</v>
      </c>
      <c r="G4923" s="194"/>
      <c r="H4923" s="356">
        <f>(H4819-H4821)/H4821</f>
        <v>-3.3598886262435835E-4</v>
      </c>
      <c r="I4923" s="321"/>
      <c r="J4923" s="356">
        <f>(J4819-J4821)/J4821</f>
        <v>1.5147977157857796E-2</v>
      </c>
      <c r="K4923" s="321"/>
      <c r="L4923" s="356">
        <f>(L4819-L4821)/L4821</f>
        <v>1.5675568565443172E-2</v>
      </c>
      <c r="M4923" s="321"/>
      <c r="N4923" s="356">
        <f>(N4819-N4821)/N4821</f>
        <v>-9.9893394545624657E-3</v>
      </c>
      <c r="O4923" s="321"/>
      <c r="P4923" s="356">
        <f>(P4819-P4821)/P4821</f>
        <v>5.6206451237286702E-3</v>
      </c>
      <c r="Q4923" s="321"/>
      <c r="R4923" s="356">
        <f>(R4819-R4821)/R4821</f>
        <v>1.1570891035995701E-2</v>
      </c>
      <c r="S4923" s="322"/>
      <c r="T4923" s="356">
        <f>(T4817-T4821)/T4821</f>
        <v>1.8589537164436634E-2</v>
      </c>
      <c r="U4923" s="107"/>
      <c r="V4923" s="16"/>
    </row>
    <row r="4924" spans="4:31" ht="15" thickBot="1">
      <c r="D4924" s="16"/>
      <c r="E4924" s="86"/>
      <c r="F4924" s="29"/>
      <c r="G4924" s="179"/>
      <c r="H4924" s="357"/>
      <c r="I4924" s="217"/>
      <c r="J4924" s="357"/>
      <c r="K4924" s="217"/>
      <c r="L4924" s="357"/>
      <c r="M4924" s="217"/>
      <c r="N4924" s="357"/>
      <c r="O4924" s="217"/>
      <c r="P4924" s="357"/>
      <c r="Q4924" s="217"/>
      <c r="R4924" s="357"/>
      <c r="S4924" s="271"/>
      <c r="T4924" s="357"/>
      <c r="U4924" s="107"/>
      <c r="V4924" s="16"/>
    </row>
    <row r="4925" spans="4:31" ht="15" thickBot="1">
      <c r="D4925" s="16"/>
      <c r="E4925" s="86"/>
      <c r="F4925" s="176" t="s">
        <v>26</v>
      </c>
      <c r="G4925" s="179"/>
      <c r="H4925" s="358">
        <f>(H4919-H4921)/H4921</f>
        <v>2.1510563066750917E-2</v>
      </c>
      <c r="I4925" s="188"/>
      <c r="J4925" s="358">
        <f>(J4919-J4921)/J4921</f>
        <v>4.5718632235093669E-2</v>
      </c>
      <c r="K4925" s="188"/>
      <c r="L4925" s="358">
        <f>(L4919-L4921)/L4921</f>
        <v>2.3463745177984486E-2</v>
      </c>
      <c r="M4925" s="188"/>
      <c r="N4925" s="358">
        <f>(N4919-N4921)/N4921</f>
        <v>1.48097255403915E-2</v>
      </c>
      <c r="O4925" s="188"/>
      <c r="P4925" s="358">
        <f>(P4919-P4921)/P4921</f>
        <v>3.6516357300414186E-2</v>
      </c>
      <c r="Q4925" s="188"/>
      <c r="R4925" s="358">
        <f>(R4919-R4921)/R4921</f>
        <v>2.7239366577974614E-2</v>
      </c>
      <c r="S4925" s="272"/>
      <c r="T4925" s="358">
        <f>(T4917-T4921)/T4921</f>
        <v>-2.787836983387857E-3</v>
      </c>
      <c r="U4925" s="107"/>
      <c r="V4925" s="16"/>
    </row>
    <row r="4926" spans="4:31" ht="15" thickBot="1">
      <c r="D4926" s="16"/>
      <c r="E4926" s="86"/>
      <c r="F4926" s="1"/>
      <c r="H4926" s="359"/>
      <c r="I4926" s="215"/>
      <c r="J4926" s="359"/>
      <c r="K4926" s="215"/>
      <c r="L4926" s="359"/>
      <c r="M4926" s="215"/>
      <c r="N4926" s="359"/>
      <c r="O4926" s="215"/>
      <c r="P4926" s="359"/>
      <c r="Q4926" s="215"/>
      <c r="R4926" s="359"/>
      <c r="S4926" s="271"/>
      <c r="T4926" s="359"/>
      <c r="U4926" s="107"/>
      <c r="V4926" s="16"/>
    </row>
    <row r="4927" spans="4:31" ht="21.6" thickBot="1">
      <c r="D4927" s="230"/>
      <c r="E4927" s="183"/>
      <c r="F4927" s="184" t="s">
        <v>40</v>
      </c>
      <c r="G4927" s="182"/>
      <c r="H4927" s="360">
        <f>H4919-H4921</f>
        <v>1.1480448320000036</v>
      </c>
      <c r="I4927" s="306"/>
      <c r="J4927" s="360">
        <f>J4919-J4921</f>
        <v>0.69068401600000406</v>
      </c>
      <c r="K4927" s="306"/>
      <c r="L4927" s="360">
        <f>L4919-L4921</f>
        <v>0.33691747199999966</v>
      </c>
      <c r="M4927" s="306"/>
      <c r="N4927" s="360">
        <f>N4919-N4921</f>
        <v>0.16165252799999763</v>
      </c>
      <c r="O4927" s="306"/>
      <c r="P4927" s="360">
        <f>P4919-P4921</f>
        <v>6.7308664000000533</v>
      </c>
      <c r="Q4927" s="306"/>
      <c r="R4927" s="360">
        <f>R4919-R4921</f>
        <v>2.2511350400000083</v>
      </c>
      <c r="S4927" s="307"/>
      <c r="T4927" s="360">
        <f>T4917-T4921</f>
        <v>-1.5519999999999534E-2</v>
      </c>
      <c r="U4927" s="186"/>
      <c r="V4927" s="230"/>
    </row>
    <row r="4928" spans="4:31">
      <c r="D4928" s="16"/>
      <c r="E4928" s="86"/>
      <c r="F4928" s="179"/>
      <c r="H4928" s="180"/>
      <c r="I4928" s="180"/>
      <c r="J4928" s="180"/>
      <c r="K4928" s="180"/>
      <c r="L4928" s="180"/>
      <c r="M4928" s="180"/>
      <c r="N4928" s="180"/>
      <c r="O4928" s="180"/>
      <c r="P4928" s="180"/>
      <c r="Q4928" s="180"/>
      <c r="R4928" s="180"/>
      <c r="S4928" s="274"/>
      <c r="T4928" s="180"/>
      <c r="U4928" s="107"/>
      <c r="V4928" s="16"/>
    </row>
    <row r="4929" spans="4:22">
      <c r="D4929" s="16"/>
      <c r="E4929" s="86"/>
      <c r="F4929" s="29"/>
      <c r="H4929" s="323"/>
      <c r="I4929" s="180"/>
      <c r="J4929" s="159"/>
      <c r="K4929" s="180"/>
      <c r="L4929" s="159"/>
      <c r="M4929" s="180"/>
      <c r="N4929" s="159"/>
      <c r="O4929" s="180">
        <f>L4929+N4929</f>
        <v>0</v>
      </c>
      <c r="P4929" s="159"/>
      <c r="Q4929" s="180"/>
      <c r="R4929" s="159"/>
      <c r="S4929" s="159"/>
      <c r="T4929" s="159"/>
      <c r="U4929" s="107"/>
      <c r="V4929" s="16"/>
    </row>
    <row r="4930" spans="4:22" ht="18">
      <c r="D4930" s="16"/>
      <c r="E4930" s="134"/>
      <c r="F4930" s="403" t="s">
        <v>36</v>
      </c>
      <c r="G4930" s="404"/>
      <c r="H4930" s="405">
        <f>AVERAGE(H4612:H4615,H4811:H4815,H4911:H4915,H4711:H4715)</f>
        <v>9793.5263157894733</v>
      </c>
      <c r="I4930" s="406"/>
      <c r="J4930" s="405">
        <f>AVERAGE(J4612:J4615,J4811:J4815,J4911:J4915,J4711:J4715)</f>
        <v>2751.7105263157896</v>
      </c>
      <c r="K4930" s="406"/>
      <c r="L4930" s="405">
        <f>AVERAGE(L4612:L4615,L4811:L4815,L4911:L4915,L4711:L4715)</f>
        <v>2603.3157894736842</v>
      </c>
      <c r="M4930" s="406" t="e">
        <f>AVERAGE(O4875:O4879,M4911:M4915)</f>
        <v>#DIV/0!</v>
      </c>
      <c r="N4930" s="405">
        <f>AVERAGE(N4612:N4615,N4811:N4815,N4911:N4915,N4711:N4715)</f>
        <v>1998.6842105263158</v>
      </c>
      <c r="O4930" s="406" t="e">
        <f>AVERAGE(O4848:O4851,O4911:O4916)</f>
        <v>#DIV/0!</v>
      </c>
      <c r="P4930" s="405">
        <f>AVERAGE(P4612:P4615,P4811:P4815,P4911:P4915,P4711:P4715)</f>
        <v>33718.684210526313</v>
      </c>
      <c r="Q4930" s="406" t="e">
        <f>AVERAGE(S4875:S4879,Q4911:Q4915)</f>
        <v>#DIV/0!</v>
      </c>
      <c r="R4930" s="405">
        <f>AVERAGE(R4612:R4615,R4811:R4815,R4911:R4915,R4711:R4715)</f>
        <v>15044.473684210527</v>
      </c>
      <c r="S4930" s="407" t="e">
        <f>AVERAGE(U4875:U4879,S4911:S4915)</f>
        <v>#DIV/0!</v>
      </c>
      <c r="T4930" s="405">
        <f>AVERAGE(T4612:T4615,T4811:T4815,T4911:T4915,T4711:T4715)</f>
        <v>5.5105368421052638</v>
      </c>
      <c r="U4930" s="135"/>
      <c r="V4930" s="16"/>
    </row>
    <row r="4931" spans="4:22">
      <c r="D4931" s="16"/>
      <c r="E4931" s="1"/>
      <c r="F4931" s="1"/>
      <c r="H4931" s="329"/>
      <c r="I4931" s="139"/>
      <c r="J4931" s="329"/>
      <c r="K4931" s="139"/>
      <c r="L4931" s="329"/>
      <c r="M4931" s="139"/>
      <c r="N4931" s="329"/>
      <c r="O4931" s="139"/>
      <c r="P4931" s="329"/>
      <c r="Q4931" s="139"/>
      <c r="R4931" s="329"/>
      <c r="S4931" s="329"/>
      <c r="T4931" s="329"/>
      <c r="U4931" s="1"/>
      <c r="V4931" s="16"/>
    </row>
    <row r="4932" spans="4:22" ht="15" thickBot="1">
      <c r="D4932" s="16"/>
      <c r="T4932" s="174"/>
      <c r="V4932" s="16"/>
    </row>
    <row r="4933" spans="4:22" ht="15" thickBot="1">
      <c r="D4933" s="16"/>
      <c r="F4933" s="280" t="s">
        <v>42</v>
      </c>
      <c r="G4933" s="281"/>
      <c r="H4933" s="281" t="s">
        <v>3</v>
      </c>
      <c r="I4933" s="281"/>
      <c r="J4933" s="281" t="s">
        <v>11</v>
      </c>
      <c r="K4933" s="281"/>
      <c r="L4933" s="281" t="s">
        <v>12</v>
      </c>
      <c r="M4933" s="281"/>
      <c r="N4933" s="281" t="s">
        <v>13</v>
      </c>
      <c r="O4933" s="281"/>
      <c r="P4933" s="281" t="s">
        <v>14</v>
      </c>
      <c r="Q4933" s="281"/>
      <c r="R4933" s="281" t="s">
        <v>15</v>
      </c>
      <c r="S4933" s="281"/>
      <c r="T4933" s="282" t="s">
        <v>16</v>
      </c>
      <c r="V4933" s="16"/>
    </row>
    <row r="4934" spans="4:22">
      <c r="D4934" s="16"/>
      <c r="E4934" s="1"/>
      <c r="F4934" s="283" t="s">
        <v>19</v>
      </c>
      <c r="G4934" s="284"/>
      <c r="H4934" s="410">
        <f>H4921</f>
        <v>53.371212479999997</v>
      </c>
      <c r="I4934" s="410">
        <f t="shared" ref="I4934:T4934" si="426">I4921</f>
        <v>0</v>
      </c>
      <c r="J4934" s="410">
        <f t="shared" si="426"/>
        <v>15.107276447999997</v>
      </c>
      <c r="K4934" s="410">
        <f t="shared" si="426"/>
        <v>0</v>
      </c>
      <c r="L4934" s="410">
        <f t="shared" si="426"/>
        <v>14.359066272</v>
      </c>
      <c r="M4934" s="410">
        <f t="shared" si="426"/>
        <v>0</v>
      </c>
      <c r="N4934" s="410">
        <f t="shared" si="426"/>
        <v>10.915295328000001</v>
      </c>
      <c r="O4934" s="410">
        <f t="shared" si="426"/>
        <v>0</v>
      </c>
      <c r="P4934" s="410">
        <f t="shared" si="426"/>
        <v>184.32469439999997</v>
      </c>
      <c r="Q4934" s="410">
        <f t="shared" si="426"/>
        <v>0</v>
      </c>
      <c r="R4934" s="410">
        <f t="shared" si="426"/>
        <v>82.642708799999994</v>
      </c>
      <c r="S4934" s="410">
        <f t="shared" si="426"/>
        <v>0</v>
      </c>
      <c r="T4934" s="410">
        <f t="shared" si="426"/>
        <v>5.5670399999999995</v>
      </c>
      <c r="U4934" s="1"/>
      <c r="V4934" s="16"/>
    </row>
    <row r="4935" spans="4:22" ht="15.6">
      <c r="D4935" s="16"/>
      <c r="E4935" s="1"/>
      <c r="F4935" s="288" t="s">
        <v>41</v>
      </c>
      <c r="G4935" s="289"/>
      <c r="H4935" s="411">
        <f>H4919</f>
        <v>54.519257312000001</v>
      </c>
      <c r="I4935" s="411">
        <f t="shared" ref="I4935:S4935" si="427">I4919</f>
        <v>0</v>
      </c>
      <c r="J4935" s="411">
        <f t="shared" si="427"/>
        <v>15.797960464000001</v>
      </c>
      <c r="K4935" s="411">
        <f t="shared" si="427"/>
        <v>0</v>
      </c>
      <c r="L4935" s="411">
        <f t="shared" si="427"/>
        <v>14.695983743999999</v>
      </c>
      <c r="M4935" s="411">
        <f t="shared" si="427"/>
        <v>0</v>
      </c>
      <c r="N4935" s="411">
        <f t="shared" si="427"/>
        <v>11.076947855999999</v>
      </c>
      <c r="O4935" s="411">
        <f t="shared" si="427"/>
        <v>0</v>
      </c>
      <c r="P4935" s="411">
        <f t="shared" si="427"/>
        <v>191.05556080000002</v>
      </c>
      <c r="Q4935" s="411">
        <f t="shared" si="427"/>
        <v>0</v>
      </c>
      <c r="R4935" s="411">
        <f t="shared" si="427"/>
        <v>84.893843840000002</v>
      </c>
      <c r="S4935" s="411">
        <f t="shared" si="427"/>
        <v>0</v>
      </c>
      <c r="T4935" s="411">
        <f>T4917</f>
        <v>5.55152</v>
      </c>
      <c r="U4935" s="1"/>
      <c r="V4935" s="16"/>
    </row>
    <row r="4936" spans="4:22" ht="21">
      <c r="D4936" s="16"/>
      <c r="F4936" s="201" t="s">
        <v>45</v>
      </c>
      <c r="G4936" s="201"/>
      <c r="H4936" s="412">
        <f>H4935-H4934</f>
        <v>1.1480448320000036</v>
      </c>
      <c r="I4936" s="412"/>
      <c r="J4936" s="412">
        <f>J4935-J4934</f>
        <v>0.69068401600000406</v>
      </c>
      <c r="K4936" s="412"/>
      <c r="L4936" s="412">
        <f>L4935-L4934</f>
        <v>0.33691747199999966</v>
      </c>
      <c r="M4936" s="412"/>
      <c r="N4936" s="412">
        <f>N4935-N4934</f>
        <v>0.16165252799999763</v>
      </c>
      <c r="O4936" s="412"/>
      <c r="P4936" s="412">
        <f>P4935-P4934</f>
        <v>6.7308664000000533</v>
      </c>
      <c r="Q4936" s="412"/>
      <c r="R4936" s="412">
        <f>R4935-R4934</f>
        <v>2.2511350400000083</v>
      </c>
      <c r="S4936" s="412"/>
      <c r="T4936" s="412">
        <f>T4935-T4934</f>
        <v>-1.5519999999999534E-2</v>
      </c>
      <c r="V4936" s="16"/>
    </row>
    <row r="4937" spans="4:22" ht="21">
      <c r="D4937" s="16"/>
      <c r="F4937" s="201"/>
      <c r="G4937" s="201"/>
      <c r="H4937" s="187"/>
      <c r="I4937" s="187"/>
      <c r="J4937" s="187"/>
      <c r="K4937" s="187"/>
      <c r="L4937" s="187"/>
      <c r="M4937" s="187"/>
      <c r="N4937" s="187"/>
      <c r="O4937" s="187"/>
      <c r="P4937" s="187"/>
      <c r="Q4937" s="187"/>
      <c r="R4937" s="187"/>
      <c r="S4937" s="187"/>
      <c r="T4937" s="187"/>
      <c r="V4937" s="16"/>
    </row>
    <row r="4938" spans="4:22">
      <c r="D4938" s="16"/>
      <c r="E4938" s="16"/>
      <c r="F4938" s="231"/>
      <c r="G4938" s="231"/>
      <c r="H4938" s="231"/>
      <c r="I4938" s="231"/>
      <c r="J4938" s="231"/>
      <c r="K4938" s="231"/>
      <c r="L4938" s="231"/>
      <c r="M4938" s="231"/>
      <c r="N4938" s="231"/>
      <c r="O4938" s="231"/>
      <c r="P4938" s="231"/>
      <c r="Q4938" s="231"/>
      <c r="R4938" s="231"/>
      <c r="S4938" s="231"/>
      <c r="T4938" s="232"/>
      <c r="U4938" s="16"/>
      <c r="V4938" s="16"/>
    </row>
    <row r="4939" spans="4:22">
      <c r="D4939" s="16"/>
      <c r="E4939" s="16"/>
      <c r="F4939" s="231"/>
      <c r="G4939" s="231"/>
      <c r="H4939" s="231"/>
      <c r="I4939" s="231"/>
      <c r="J4939" s="231"/>
      <c r="K4939" s="231"/>
      <c r="L4939" s="231"/>
      <c r="M4939" s="231"/>
      <c r="N4939" s="231"/>
      <c r="O4939" s="231"/>
      <c r="P4939" s="231"/>
      <c r="Q4939" s="231"/>
      <c r="R4939" s="231"/>
      <c r="S4939" s="231"/>
      <c r="T4939" s="232"/>
      <c r="U4939" s="16"/>
      <c r="V4939" s="16"/>
    </row>
    <row r="4940" spans="4:22">
      <c r="D4940" s="16"/>
      <c r="E4940" s="16"/>
      <c r="F4940" s="231"/>
      <c r="G4940" s="231"/>
      <c r="H4940" s="231"/>
      <c r="I4940" s="231"/>
      <c r="J4940" s="231"/>
      <c r="K4940" s="231"/>
      <c r="L4940" s="231"/>
      <c r="M4940" s="231"/>
      <c r="N4940" s="231"/>
      <c r="O4940" s="231"/>
      <c r="P4940" s="231"/>
      <c r="Q4940" s="231"/>
      <c r="R4940" s="231"/>
      <c r="S4940" s="231"/>
      <c r="T4940" s="232"/>
      <c r="U4940" s="16"/>
      <c r="V4940" s="16"/>
    </row>
    <row r="4941" spans="4:22">
      <c r="D4941" s="16"/>
      <c r="E4941" s="16"/>
      <c r="F4941" s="231"/>
      <c r="G4941" s="231"/>
      <c r="H4941" s="231"/>
      <c r="I4941" s="231"/>
      <c r="J4941" s="231"/>
      <c r="K4941" s="231"/>
      <c r="L4941" s="231"/>
      <c r="M4941" s="231"/>
      <c r="N4941" s="231"/>
      <c r="O4941" s="231"/>
      <c r="P4941" s="231"/>
      <c r="Q4941" s="231"/>
      <c r="R4941" s="231"/>
      <c r="S4941" s="231"/>
      <c r="T4941" s="232"/>
      <c r="U4941" s="16"/>
      <c r="V4941" s="16"/>
    </row>
    <row r="4942" spans="4:22">
      <c r="D4942" s="16"/>
      <c r="E4942" s="16"/>
      <c r="F4942" s="231"/>
      <c r="G4942" s="231"/>
      <c r="H4942" s="231"/>
      <c r="I4942" s="231"/>
      <c r="J4942" s="231"/>
      <c r="K4942" s="231"/>
      <c r="L4942" s="231"/>
      <c r="M4942" s="231"/>
      <c r="N4942" s="231"/>
      <c r="O4942" s="231"/>
      <c r="P4942" s="231"/>
      <c r="Q4942" s="231"/>
      <c r="R4942" s="231"/>
      <c r="S4942" s="231"/>
      <c r="T4942" s="232"/>
      <c r="U4942" s="16"/>
      <c r="V4942" s="16"/>
    </row>
    <row r="4943" spans="4:22">
      <c r="D4943" s="16"/>
      <c r="E4943" s="16"/>
      <c r="F4943" s="231"/>
      <c r="G4943" s="231"/>
      <c r="H4943" s="231"/>
      <c r="I4943" s="231"/>
      <c r="J4943" s="231"/>
      <c r="K4943" s="231"/>
      <c r="L4943" s="231"/>
      <c r="M4943" s="231"/>
      <c r="N4943" s="231"/>
      <c r="O4943" s="231"/>
      <c r="P4943" s="231"/>
      <c r="Q4943" s="231"/>
      <c r="R4943" s="231"/>
      <c r="S4943" s="231"/>
      <c r="T4943" s="232"/>
      <c r="U4943" s="16"/>
      <c r="V4943" s="16"/>
    </row>
    <row r="4944" spans="4:22">
      <c r="D4944" s="16"/>
      <c r="E4944" s="16"/>
      <c r="F4944" s="231"/>
      <c r="G4944" s="231"/>
      <c r="H4944" s="231"/>
      <c r="I4944" s="231"/>
      <c r="J4944" s="231"/>
      <c r="K4944" s="231"/>
      <c r="L4944" s="231"/>
      <c r="M4944" s="231"/>
      <c r="N4944" s="231"/>
      <c r="O4944" s="231"/>
      <c r="P4944" s="231"/>
      <c r="Q4944" s="231"/>
      <c r="R4944" s="231"/>
      <c r="S4944" s="231"/>
      <c r="T4944" s="232"/>
      <c r="U4944" s="16"/>
      <c r="V4944" s="16"/>
    </row>
    <row r="4945" spans="4:22">
      <c r="D4945" s="16"/>
      <c r="E4945" s="16"/>
      <c r="F4945" s="231"/>
      <c r="G4945" s="231"/>
      <c r="H4945" s="231"/>
      <c r="I4945" s="231"/>
      <c r="J4945" s="231"/>
      <c r="K4945" s="231"/>
      <c r="L4945" s="231"/>
      <c r="M4945" s="231"/>
      <c r="N4945" s="231"/>
      <c r="O4945" s="231"/>
      <c r="P4945" s="231"/>
      <c r="Q4945" s="231"/>
      <c r="R4945" s="231"/>
      <c r="S4945" s="231"/>
      <c r="T4945" s="232"/>
      <c r="U4945" s="16"/>
      <c r="V4945" s="16"/>
    </row>
    <row r="4946" spans="4:22">
      <c r="D4946" s="16"/>
      <c r="E4946" s="16"/>
      <c r="F4946" s="231"/>
      <c r="G4946" s="231"/>
      <c r="H4946" s="231"/>
      <c r="I4946" s="231"/>
      <c r="J4946" s="231"/>
      <c r="K4946" s="231"/>
      <c r="L4946" s="231"/>
      <c r="M4946" s="231"/>
      <c r="N4946" s="231"/>
      <c r="O4946" s="231"/>
      <c r="P4946" s="231"/>
      <c r="Q4946" s="231"/>
      <c r="R4946" s="231"/>
      <c r="S4946" s="231"/>
      <c r="T4946" s="232"/>
      <c r="U4946" s="16"/>
      <c r="V4946" s="16"/>
    </row>
    <row r="4947" spans="4:22">
      <c r="D4947" s="16"/>
      <c r="E4947" s="16"/>
      <c r="F4947" s="231"/>
      <c r="G4947" s="231"/>
      <c r="H4947" s="231"/>
      <c r="I4947" s="231"/>
      <c r="J4947" s="231"/>
      <c r="K4947" s="231"/>
      <c r="L4947" s="231"/>
      <c r="M4947" s="231"/>
      <c r="N4947" s="231"/>
      <c r="O4947" s="231"/>
      <c r="P4947" s="231"/>
      <c r="Q4947" s="231"/>
      <c r="R4947" s="231"/>
      <c r="S4947" s="231"/>
      <c r="T4947" s="232"/>
      <c r="U4947" s="16"/>
      <c r="V4947" s="16"/>
    </row>
    <row r="4948" spans="4:22">
      <c r="D4948" s="16"/>
      <c r="E4948" s="16"/>
      <c r="F4948" s="231"/>
      <c r="G4948" s="231"/>
      <c r="H4948" s="231"/>
      <c r="I4948" s="231"/>
      <c r="J4948" s="231"/>
      <c r="K4948" s="231"/>
      <c r="L4948" s="231"/>
      <c r="M4948" s="231"/>
      <c r="N4948" s="231"/>
      <c r="O4948" s="231"/>
      <c r="P4948" s="231"/>
      <c r="Q4948" s="231"/>
      <c r="R4948" s="231"/>
      <c r="S4948" s="231"/>
      <c r="T4948" s="232"/>
      <c r="U4948" s="16"/>
      <c r="V4948" s="16"/>
    </row>
    <row r="4949" spans="4:22">
      <c r="D4949" s="16"/>
      <c r="E4949" s="16"/>
      <c r="F4949" s="231"/>
      <c r="G4949" s="231"/>
      <c r="H4949" s="231"/>
      <c r="I4949" s="231"/>
      <c r="J4949" s="231"/>
      <c r="K4949" s="231"/>
      <c r="L4949" s="231"/>
      <c r="M4949" s="231"/>
      <c r="N4949" s="231"/>
      <c r="O4949" s="231"/>
      <c r="P4949" s="231"/>
      <c r="Q4949" s="231"/>
      <c r="R4949" s="231"/>
      <c r="S4949" s="231"/>
      <c r="T4949" s="232"/>
      <c r="U4949" s="16"/>
      <c r="V4949" s="16"/>
    </row>
    <row r="4950" spans="4:22">
      <c r="D4950" s="16"/>
      <c r="E4950" s="16"/>
      <c r="F4950" s="231"/>
      <c r="G4950" s="231"/>
      <c r="H4950" s="231"/>
      <c r="I4950" s="231"/>
      <c r="J4950" s="231"/>
      <c r="K4950" s="231"/>
      <c r="L4950" s="231"/>
      <c r="M4950" s="231"/>
      <c r="N4950" s="231"/>
      <c r="O4950" s="231"/>
      <c r="P4950" s="231"/>
      <c r="Q4950" s="231"/>
      <c r="R4950" s="231"/>
      <c r="S4950" s="231"/>
      <c r="T4950" s="232"/>
      <c r="U4950" s="16"/>
      <c r="V4950" s="16"/>
    </row>
    <row r="4951" spans="4:22">
      <c r="D4951" s="16"/>
      <c r="E4951" s="16"/>
      <c r="F4951" s="231"/>
      <c r="G4951" s="231"/>
      <c r="H4951" s="231"/>
      <c r="I4951" s="231"/>
      <c r="J4951" s="231"/>
      <c r="K4951" s="231"/>
      <c r="L4951" s="231"/>
      <c r="M4951" s="231"/>
      <c r="N4951" s="231"/>
      <c r="O4951" s="231"/>
      <c r="P4951" s="231"/>
      <c r="Q4951" s="231"/>
      <c r="R4951" s="231"/>
      <c r="S4951" s="231"/>
      <c r="T4951" s="232"/>
      <c r="U4951" s="16"/>
      <c r="V4951" s="16"/>
    </row>
    <row r="4952" spans="4:22">
      <c r="D4952" s="16"/>
      <c r="E4952" s="16"/>
      <c r="F4952" s="231"/>
      <c r="G4952" s="231"/>
      <c r="H4952" s="231"/>
      <c r="I4952" s="231"/>
      <c r="J4952" s="231"/>
      <c r="K4952" s="231"/>
      <c r="L4952" s="231"/>
      <c r="M4952" s="231"/>
      <c r="N4952" s="231"/>
      <c r="O4952" s="231"/>
      <c r="P4952" s="231"/>
      <c r="Q4952" s="231"/>
      <c r="R4952" s="231"/>
      <c r="S4952" s="231"/>
      <c r="T4952" s="232"/>
      <c r="U4952" s="16"/>
      <c r="V4952" s="16"/>
    </row>
    <row r="4953" spans="4:22">
      <c r="D4953" s="16"/>
      <c r="E4953" s="16"/>
      <c r="F4953" s="231"/>
      <c r="G4953" s="231"/>
      <c r="H4953" s="231"/>
      <c r="I4953" s="231"/>
      <c r="J4953" s="231"/>
      <c r="K4953" s="231"/>
      <c r="L4953" s="231"/>
      <c r="M4953" s="231"/>
      <c r="N4953" s="231"/>
      <c r="O4953" s="231"/>
      <c r="P4953" s="231"/>
      <c r="Q4953" s="231"/>
      <c r="R4953" s="231"/>
      <c r="S4953" s="231"/>
      <c r="T4953" s="232"/>
      <c r="U4953" s="16"/>
      <c r="V4953" s="16"/>
    </row>
    <row r="4954" spans="4:22">
      <c r="D4954" s="16"/>
      <c r="E4954" s="16"/>
      <c r="F4954" s="231"/>
      <c r="G4954" s="231"/>
      <c r="H4954" s="231"/>
      <c r="I4954" s="231"/>
      <c r="J4954" s="231"/>
      <c r="K4954" s="231"/>
      <c r="L4954" s="231"/>
      <c r="M4954" s="231"/>
      <c r="N4954" s="231"/>
      <c r="O4954" s="231"/>
      <c r="P4954" s="231"/>
      <c r="Q4954" s="231"/>
      <c r="R4954" s="231"/>
      <c r="S4954" s="231"/>
      <c r="T4954" s="232"/>
      <c r="U4954" s="16"/>
      <c r="V4954" s="16"/>
    </row>
    <row r="4955" spans="4:22">
      <c r="D4955" s="16"/>
      <c r="E4955" s="16"/>
      <c r="F4955" s="231"/>
      <c r="G4955" s="231"/>
      <c r="H4955" s="231"/>
      <c r="I4955" s="231"/>
      <c r="J4955" s="231"/>
      <c r="K4955" s="231"/>
      <c r="L4955" s="231"/>
      <c r="M4955" s="231"/>
      <c r="N4955" s="231"/>
      <c r="O4955" s="231"/>
      <c r="P4955" s="231"/>
      <c r="Q4955" s="231"/>
      <c r="R4955" s="231"/>
      <c r="S4955" s="231"/>
      <c r="T4955" s="232"/>
      <c r="U4955" s="16"/>
      <c r="V4955" s="16"/>
    </row>
    <row r="4956" spans="4:22">
      <c r="D4956" s="16"/>
      <c r="E4956" s="16"/>
      <c r="F4956" s="231"/>
      <c r="G4956" s="231"/>
      <c r="H4956" s="231"/>
      <c r="I4956" s="231"/>
      <c r="J4956" s="231"/>
      <c r="K4956" s="231"/>
      <c r="L4956" s="231"/>
      <c r="M4956" s="231"/>
      <c r="N4956" s="231"/>
      <c r="O4956" s="231"/>
      <c r="P4956" s="231"/>
      <c r="Q4956" s="231"/>
      <c r="R4956" s="231"/>
      <c r="S4956" s="231"/>
      <c r="T4956" s="232"/>
      <c r="U4956" s="16"/>
      <c r="V4956" s="16"/>
    </row>
    <row r="4957" spans="4:22">
      <c r="D4957" s="16"/>
      <c r="E4957" s="16"/>
      <c r="F4957" s="231"/>
      <c r="G4957" s="231"/>
      <c r="H4957" s="231"/>
      <c r="I4957" s="231"/>
      <c r="J4957" s="231"/>
      <c r="K4957" s="231"/>
      <c r="L4957" s="231"/>
      <c r="M4957" s="231"/>
      <c r="N4957" s="231"/>
      <c r="O4957" s="231"/>
      <c r="P4957" s="231"/>
      <c r="Q4957" s="231"/>
      <c r="R4957" s="231"/>
      <c r="S4957" s="231"/>
      <c r="T4957" s="232"/>
      <c r="U4957" s="16"/>
      <c r="V4957" s="16"/>
    </row>
    <row r="4958" spans="4:22">
      <c r="D4958" s="16"/>
      <c r="E4958" s="16"/>
      <c r="F4958" s="231"/>
      <c r="G4958" s="231"/>
      <c r="H4958" s="231"/>
      <c r="I4958" s="231"/>
      <c r="J4958" s="231"/>
      <c r="K4958" s="231"/>
      <c r="L4958" s="231"/>
      <c r="M4958" s="231"/>
      <c r="N4958" s="231"/>
      <c r="O4958" s="231"/>
      <c r="P4958" s="231"/>
      <c r="Q4958" s="231"/>
      <c r="R4958" s="231"/>
      <c r="S4958" s="231"/>
      <c r="T4958" s="232"/>
      <c r="U4958" s="16"/>
      <c r="V4958" s="16"/>
    </row>
    <row r="4959" spans="4:22">
      <c r="D4959" s="16"/>
      <c r="E4959" s="16"/>
      <c r="F4959" s="231"/>
      <c r="G4959" s="231"/>
      <c r="H4959" s="231"/>
      <c r="I4959" s="231"/>
      <c r="J4959" s="231"/>
      <c r="K4959" s="231"/>
      <c r="L4959" s="231"/>
      <c r="M4959" s="231"/>
      <c r="N4959" s="231"/>
      <c r="O4959" s="231"/>
      <c r="P4959" s="231"/>
      <c r="Q4959" s="231"/>
      <c r="R4959" s="231"/>
      <c r="S4959" s="231"/>
      <c r="T4959" s="232"/>
      <c r="U4959" s="16"/>
      <c r="V4959" s="16"/>
    </row>
    <row r="4960" spans="4:22">
      <c r="D4960" s="16"/>
      <c r="E4960" s="16"/>
      <c r="F4960" s="231"/>
      <c r="G4960" s="231"/>
      <c r="H4960" s="231"/>
      <c r="I4960" s="231"/>
      <c r="J4960" s="231"/>
      <c r="K4960" s="231"/>
      <c r="L4960" s="231"/>
      <c r="M4960" s="231"/>
      <c r="N4960" s="231"/>
      <c r="O4960" s="231"/>
      <c r="P4960" s="231"/>
      <c r="Q4960" s="231"/>
      <c r="R4960" s="231"/>
      <c r="S4960" s="231"/>
      <c r="T4960" s="232"/>
      <c r="U4960" s="16"/>
      <c r="V4960" s="16"/>
    </row>
    <row r="4961" spans="4:22">
      <c r="D4961" s="16"/>
      <c r="E4961" s="16"/>
      <c r="F4961" s="231"/>
      <c r="G4961" s="231"/>
      <c r="H4961" s="231"/>
      <c r="I4961" s="231"/>
      <c r="J4961" s="231"/>
      <c r="K4961" s="231"/>
      <c r="L4961" s="231"/>
      <c r="M4961" s="231"/>
      <c r="N4961" s="231"/>
      <c r="O4961" s="231"/>
      <c r="P4961" s="231"/>
      <c r="Q4961" s="231"/>
      <c r="R4961" s="231"/>
      <c r="S4961" s="231"/>
      <c r="T4961" s="232"/>
      <c r="U4961" s="16"/>
      <c r="V4961" s="16"/>
    </row>
    <row r="4962" spans="4:22">
      <c r="D4962" s="16"/>
      <c r="E4962" s="16"/>
      <c r="F4962" s="231"/>
      <c r="G4962" s="231"/>
      <c r="H4962" s="231"/>
      <c r="I4962" s="231"/>
      <c r="J4962" s="231"/>
      <c r="K4962" s="231"/>
      <c r="L4962" s="231"/>
      <c r="M4962" s="231"/>
      <c r="N4962" s="231"/>
      <c r="O4962" s="231"/>
      <c r="P4962" s="231"/>
      <c r="Q4962" s="231"/>
      <c r="R4962" s="231"/>
      <c r="S4962" s="231"/>
      <c r="T4962" s="232"/>
      <c r="U4962" s="16"/>
      <c r="V4962" s="16"/>
    </row>
    <row r="4963" spans="4:22">
      <c r="D4963" s="16"/>
      <c r="E4963" s="16"/>
      <c r="F4963" s="231"/>
      <c r="G4963" s="231"/>
      <c r="H4963" s="231"/>
      <c r="I4963" s="231"/>
      <c r="J4963" s="231"/>
      <c r="K4963" s="231"/>
      <c r="L4963" s="231"/>
      <c r="M4963" s="231"/>
      <c r="N4963" s="231"/>
      <c r="O4963" s="231"/>
      <c r="P4963" s="231"/>
      <c r="Q4963" s="231"/>
      <c r="R4963" s="231"/>
      <c r="S4963" s="231"/>
      <c r="T4963" s="232"/>
      <c r="U4963" s="16"/>
      <c r="V4963" s="16"/>
    </row>
    <row r="4964" spans="4:22">
      <c r="D4964" s="16"/>
      <c r="E4964" s="16"/>
      <c r="F4964" s="231"/>
      <c r="G4964" s="231"/>
      <c r="H4964" s="231"/>
      <c r="I4964" s="231"/>
      <c r="J4964" s="231"/>
      <c r="K4964" s="231"/>
      <c r="L4964" s="231"/>
      <c r="M4964" s="231"/>
      <c r="N4964" s="231"/>
      <c r="O4964" s="231"/>
      <c r="P4964" s="231"/>
      <c r="Q4964" s="231"/>
      <c r="R4964" s="231"/>
      <c r="S4964" s="231"/>
      <c r="T4964" s="232"/>
      <c r="U4964" s="16"/>
      <c r="V4964" s="16"/>
    </row>
    <row r="4965" spans="4:22">
      <c r="D4965" s="16"/>
      <c r="E4965" s="16"/>
      <c r="F4965" s="231"/>
      <c r="G4965" s="231"/>
      <c r="H4965" s="231"/>
      <c r="I4965" s="231"/>
      <c r="J4965" s="231"/>
      <c r="K4965" s="231"/>
      <c r="L4965" s="231"/>
      <c r="M4965" s="231"/>
      <c r="N4965" s="231"/>
      <c r="O4965" s="231"/>
      <c r="P4965" s="231"/>
      <c r="Q4965" s="231"/>
      <c r="R4965" s="231"/>
      <c r="S4965" s="231"/>
      <c r="T4965" s="232"/>
      <c r="U4965" s="16"/>
      <c r="V4965" s="16"/>
    </row>
    <row r="4966" spans="4:22">
      <c r="D4966" s="16"/>
      <c r="E4966" s="16"/>
      <c r="F4966" s="231"/>
      <c r="G4966" s="231"/>
      <c r="H4966" s="231"/>
      <c r="I4966" s="231"/>
      <c r="J4966" s="231"/>
      <c r="K4966" s="231"/>
      <c r="L4966" s="231"/>
      <c r="M4966" s="231"/>
      <c r="N4966" s="231"/>
      <c r="O4966" s="231"/>
      <c r="P4966" s="231"/>
      <c r="Q4966" s="231"/>
      <c r="R4966" s="231"/>
      <c r="S4966" s="231"/>
      <c r="T4966" s="232"/>
      <c r="U4966" s="16"/>
      <c r="V4966" s="16"/>
    </row>
    <row r="4967" spans="4:22">
      <c r="D4967" s="16"/>
      <c r="E4967" s="16"/>
      <c r="F4967" s="231"/>
      <c r="G4967" s="231"/>
      <c r="H4967" s="231"/>
      <c r="I4967" s="231"/>
      <c r="J4967" s="231"/>
      <c r="K4967" s="231"/>
      <c r="L4967" s="231"/>
      <c r="M4967" s="231"/>
      <c r="N4967" s="231"/>
      <c r="O4967" s="231"/>
      <c r="P4967" s="231"/>
      <c r="Q4967" s="231"/>
      <c r="R4967" s="231"/>
      <c r="S4967" s="231"/>
      <c r="T4967" s="232"/>
      <c r="U4967" s="16"/>
      <c r="V4967" s="16"/>
    </row>
    <row r="4968" spans="4:22">
      <c r="D4968" s="16"/>
      <c r="E4968" s="16"/>
      <c r="F4968" s="231"/>
      <c r="G4968" s="231"/>
      <c r="H4968" s="231"/>
      <c r="I4968" s="231"/>
      <c r="J4968" s="231"/>
      <c r="K4968" s="231"/>
      <c r="L4968" s="231"/>
      <c r="M4968" s="231"/>
      <c r="N4968" s="231"/>
      <c r="O4968" s="231"/>
      <c r="P4968" s="231"/>
      <c r="Q4968" s="231"/>
      <c r="R4968" s="231"/>
      <c r="S4968" s="231"/>
      <c r="T4968" s="232"/>
      <c r="U4968" s="16"/>
      <c r="V4968" s="16"/>
    </row>
    <row r="4969" spans="4:22">
      <c r="D4969" s="16"/>
      <c r="E4969" s="16"/>
      <c r="F4969" s="231"/>
      <c r="G4969" s="231"/>
      <c r="H4969" s="231"/>
      <c r="I4969" s="231"/>
      <c r="J4969" s="231"/>
      <c r="K4969" s="231"/>
      <c r="L4969" s="231"/>
      <c r="M4969" s="231"/>
      <c r="N4969" s="231"/>
      <c r="O4969" s="231"/>
      <c r="P4969" s="231"/>
      <c r="Q4969" s="231"/>
      <c r="R4969" s="231"/>
      <c r="S4969" s="231"/>
      <c r="T4969" s="232"/>
      <c r="U4969" s="16"/>
      <c r="V4969" s="16"/>
    </row>
    <row r="4970" spans="4:22">
      <c r="D4970" s="16"/>
      <c r="E4970" s="16"/>
      <c r="F4970" s="231"/>
      <c r="G4970" s="231"/>
      <c r="H4970" s="231"/>
      <c r="I4970" s="231"/>
      <c r="J4970" s="231"/>
      <c r="K4970" s="231"/>
      <c r="L4970" s="231"/>
      <c r="M4970" s="231"/>
      <c r="N4970" s="231"/>
      <c r="O4970" s="231"/>
      <c r="P4970" s="231"/>
      <c r="Q4970" s="231"/>
      <c r="R4970" s="231"/>
      <c r="S4970" s="231"/>
      <c r="T4970" s="232"/>
      <c r="U4970" s="16"/>
      <c r="V4970" s="16"/>
    </row>
    <row r="4971" spans="4:22">
      <c r="D4971" s="16"/>
      <c r="E4971" s="16"/>
      <c r="F4971" s="231"/>
      <c r="G4971" s="231"/>
      <c r="H4971" s="231"/>
      <c r="I4971" s="231"/>
      <c r="J4971" s="231"/>
      <c r="K4971" s="231"/>
      <c r="L4971" s="231"/>
      <c r="M4971" s="231"/>
      <c r="N4971" s="231"/>
      <c r="O4971" s="231"/>
      <c r="P4971" s="231"/>
      <c r="Q4971" s="231"/>
      <c r="R4971" s="231"/>
      <c r="S4971" s="231"/>
      <c r="T4971" s="232"/>
      <c r="U4971" s="16"/>
      <c r="V4971" s="16"/>
    </row>
    <row r="4972" spans="4:22">
      <c r="D4972" s="16"/>
      <c r="E4972" s="16"/>
      <c r="F4972" s="231"/>
      <c r="G4972" s="231"/>
      <c r="H4972" s="231"/>
      <c r="I4972" s="231"/>
      <c r="J4972" s="231"/>
      <c r="K4972" s="231"/>
      <c r="L4972" s="231"/>
      <c r="M4972" s="231"/>
      <c r="N4972" s="231"/>
      <c r="O4972" s="231"/>
      <c r="P4972" s="231"/>
      <c r="Q4972" s="231"/>
      <c r="R4972" s="231"/>
      <c r="S4972" s="231"/>
      <c r="T4972" s="232"/>
      <c r="U4972" s="16"/>
      <c r="V4972" s="16"/>
    </row>
    <row r="4973" spans="4:22">
      <c r="D4973" s="16"/>
      <c r="E4973" s="16"/>
      <c r="F4973" s="231"/>
      <c r="G4973" s="231"/>
      <c r="H4973" s="231"/>
      <c r="I4973" s="231"/>
      <c r="J4973" s="231"/>
      <c r="K4973" s="231"/>
      <c r="L4973" s="231"/>
      <c r="M4973" s="231"/>
      <c r="N4973" s="231"/>
      <c r="O4973" s="231"/>
      <c r="P4973" s="231"/>
      <c r="Q4973" s="231"/>
      <c r="R4973" s="231"/>
      <c r="S4973" s="231"/>
      <c r="T4973" s="232"/>
      <c r="U4973" s="16"/>
      <c r="V4973" s="16"/>
    </row>
    <row r="4974" spans="4:22">
      <c r="D4974" s="16"/>
      <c r="E4974" s="16"/>
      <c r="F4974" s="231"/>
      <c r="G4974" s="231"/>
      <c r="H4974" s="231"/>
      <c r="I4974" s="231"/>
      <c r="J4974" s="231"/>
      <c r="K4974" s="231"/>
      <c r="L4974" s="231"/>
      <c r="M4974" s="231"/>
      <c r="N4974" s="231"/>
      <c r="O4974" s="231"/>
      <c r="P4974" s="231"/>
      <c r="Q4974" s="231"/>
      <c r="R4974" s="231"/>
      <c r="S4974" s="231"/>
      <c r="T4974" s="232"/>
      <c r="U4974" s="16"/>
      <c r="V4974" s="16"/>
    </row>
    <row r="4975" spans="4:22">
      <c r="D4975" s="16"/>
      <c r="E4975" s="16"/>
      <c r="F4975" s="231"/>
      <c r="G4975" s="231"/>
      <c r="H4975" s="231"/>
      <c r="I4975" s="231"/>
      <c r="J4975" s="231"/>
      <c r="K4975" s="231"/>
      <c r="L4975" s="231"/>
      <c r="M4975" s="231"/>
      <c r="N4975" s="231"/>
      <c r="O4975" s="231"/>
      <c r="P4975" s="231"/>
      <c r="Q4975" s="231"/>
      <c r="R4975" s="231"/>
      <c r="S4975" s="231"/>
      <c r="T4975" s="232"/>
      <c r="U4975" s="16"/>
      <c r="V4975" s="16"/>
    </row>
    <row r="4976" spans="4:22">
      <c r="D4976" s="335"/>
      <c r="E4976" s="335"/>
      <c r="F4976" s="335"/>
      <c r="G4976" s="512" t="s">
        <v>48</v>
      </c>
      <c r="H4976" s="512"/>
      <c r="I4976" s="512"/>
      <c r="J4976" s="512"/>
      <c r="K4976" s="512"/>
      <c r="L4976" s="512"/>
      <c r="M4976" s="512"/>
      <c r="N4976" s="512"/>
      <c r="O4976" s="512"/>
      <c r="P4976" s="512"/>
      <c r="Q4976" s="512"/>
      <c r="R4976" s="512"/>
      <c r="S4976" s="335"/>
      <c r="T4976" s="335"/>
      <c r="U4976" s="335"/>
      <c r="V4976" s="335"/>
    </row>
    <row r="4977" spans="4:22">
      <c r="D4977" s="335"/>
      <c r="E4977" s="335"/>
      <c r="F4977" s="335"/>
      <c r="G4977" s="512"/>
      <c r="H4977" s="512"/>
      <c r="I4977" s="512"/>
      <c r="J4977" s="512"/>
      <c r="K4977" s="512"/>
      <c r="L4977" s="512"/>
      <c r="M4977" s="512"/>
      <c r="N4977" s="512"/>
      <c r="O4977" s="512"/>
      <c r="P4977" s="512"/>
      <c r="Q4977" s="512"/>
      <c r="R4977" s="512"/>
      <c r="S4977" s="335"/>
      <c r="T4977" s="335"/>
      <c r="U4977" s="335"/>
      <c r="V4977" s="335"/>
    </row>
    <row r="4978" spans="4:22" ht="23.4">
      <c r="D4978" s="338"/>
      <c r="E4978" s="338"/>
      <c r="F4978" s="338"/>
      <c r="G4978" s="343" t="s">
        <v>46</v>
      </c>
      <c r="H4978" s="375" t="s">
        <v>3</v>
      </c>
      <c r="I4978" s="376"/>
      <c r="J4978" s="377" t="s">
        <v>11</v>
      </c>
      <c r="K4978" s="376"/>
      <c r="L4978" s="378" t="s">
        <v>12</v>
      </c>
      <c r="M4978" s="376"/>
      <c r="N4978" s="379" t="s">
        <v>13</v>
      </c>
      <c r="O4978" s="376"/>
      <c r="P4978" s="374" t="s">
        <v>14</v>
      </c>
      <c r="Q4978" s="376"/>
      <c r="R4978" s="380" t="s">
        <v>15</v>
      </c>
      <c r="S4978" s="367"/>
      <c r="T4978" s="16"/>
      <c r="U4978" s="336"/>
      <c r="V4978" s="16"/>
    </row>
    <row r="4979" spans="4:22" ht="21">
      <c r="D4979" s="338"/>
      <c r="E4979" s="338"/>
      <c r="F4979" s="338"/>
      <c r="G4979" s="344">
        <v>0.9</v>
      </c>
      <c r="H4979" s="347">
        <f>$H$4921*G4979</f>
        <v>48.034091232000002</v>
      </c>
      <c r="I4979" s="368"/>
      <c r="J4979" s="348">
        <f>$J$4921*G4979</f>
        <v>13.596548803199997</v>
      </c>
      <c r="K4979" s="368"/>
      <c r="L4979" s="352">
        <f>$L$4921*G4979</f>
        <v>12.9231596448</v>
      </c>
      <c r="M4979" s="368"/>
      <c r="N4979" s="349">
        <f>$N$4921*G4979</f>
        <v>9.8237657952000017</v>
      </c>
      <c r="O4979" s="368"/>
      <c r="P4979" s="350">
        <f>$P$4921*G4979</f>
        <v>165.89222495999996</v>
      </c>
      <c r="Q4979" s="368"/>
      <c r="R4979" s="351">
        <f>$R$4921*G4979</f>
        <v>74.378437919999996</v>
      </c>
      <c r="S4979" s="341"/>
      <c r="T4979" s="414">
        <f>H4979*24.63</f>
        <v>1183.07966704416</v>
      </c>
      <c r="U4979" s="337"/>
      <c r="V4979" s="16"/>
    </row>
    <row r="4980" spans="4:22" ht="21">
      <c r="D4980" s="338"/>
      <c r="E4980" s="338"/>
      <c r="F4980" s="338"/>
      <c r="G4980" s="344">
        <v>0.91</v>
      </c>
      <c r="H4980" s="347">
        <f t="shared" ref="H4980:H4999" si="428">$H$4921*G4980</f>
        <v>48.567803356799999</v>
      </c>
      <c r="I4980" s="368"/>
      <c r="J4980" s="348">
        <f t="shared" ref="J4980:J4999" si="429">$J$4921*G4980</f>
        <v>13.747621567679998</v>
      </c>
      <c r="K4980" s="368"/>
      <c r="L4980" s="352">
        <f t="shared" ref="L4980:L4999" si="430">$L$4921*G4980</f>
        <v>13.06675030752</v>
      </c>
      <c r="M4980" s="368"/>
      <c r="N4980" s="349">
        <f t="shared" ref="N4980:N4999" si="431">$N$4921*G4980</f>
        <v>9.9329187484800006</v>
      </c>
      <c r="O4980" s="368"/>
      <c r="P4980" s="350">
        <f t="shared" ref="P4980:P4999" si="432">$P$4921*G4980</f>
        <v>167.73547190399998</v>
      </c>
      <c r="Q4980" s="368"/>
      <c r="R4980" s="351">
        <f t="shared" ref="R4980:R4999" si="433">$R$4921*G4980</f>
        <v>75.204865007999999</v>
      </c>
      <c r="S4980" s="341"/>
      <c r="T4980" s="16"/>
      <c r="U4980" s="337"/>
      <c r="V4980" s="16"/>
    </row>
    <row r="4981" spans="4:22" ht="21">
      <c r="D4981" s="338"/>
      <c r="E4981" s="338"/>
      <c r="F4981" s="338"/>
      <c r="G4981" s="344">
        <v>0.92</v>
      </c>
      <c r="H4981" s="347">
        <f t="shared" si="428"/>
        <v>49.101515481599996</v>
      </c>
      <c r="I4981" s="368"/>
      <c r="J4981" s="348">
        <f t="shared" si="429"/>
        <v>13.898694332159998</v>
      </c>
      <c r="K4981" s="368"/>
      <c r="L4981" s="352">
        <f t="shared" si="430"/>
        <v>13.210340970240001</v>
      </c>
      <c r="M4981" s="368"/>
      <c r="N4981" s="349">
        <f t="shared" si="431"/>
        <v>10.042071701760001</v>
      </c>
      <c r="O4981" s="368"/>
      <c r="P4981" s="350">
        <f t="shared" si="432"/>
        <v>169.57871884799997</v>
      </c>
      <c r="Q4981" s="368"/>
      <c r="R4981" s="351">
        <f t="shared" si="433"/>
        <v>76.031292096000001</v>
      </c>
      <c r="S4981" s="341"/>
      <c r="T4981" s="16"/>
      <c r="U4981" s="337"/>
      <c r="V4981" s="16"/>
    </row>
    <row r="4982" spans="4:22" ht="21">
      <c r="D4982" s="338"/>
      <c r="E4982" s="338"/>
      <c r="F4982" s="338"/>
      <c r="G4982" s="344">
        <v>0.93</v>
      </c>
      <c r="H4982" s="347">
        <f t="shared" si="428"/>
        <v>49.635227606400001</v>
      </c>
      <c r="I4982" s="368"/>
      <c r="J4982" s="348">
        <f t="shared" si="429"/>
        <v>14.049767096639998</v>
      </c>
      <c r="K4982" s="368"/>
      <c r="L4982" s="352">
        <f t="shared" si="430"/>
        <v>13.35393163296</v>
      </c>
      <c r="M4982" s="368"/>
      <c r="N4982" s="349">
        <f t="shared" si="431"/>
        <v>10.151224655040002</v>
      </c>
      <c r="O4982" s="368"/>
      <c r="P4982" s="350">
        <f t="shared" si="432"/>
        <v>171.42196579199998</v>
      </c>
      <c r="Q4982" s="368"/>
      <c r="R4982" s="351">
        <f t="shared" si="433"/>
        <v>76.857719184000004</v>
      </c>
      <c r="S4982" s="341"/>
      <c r="T4982" s="16"/>
      <c r="U4982" s="337"/>
      <c r="V4982" s="16"/>
    </row>
    <row r="4983" spans="4:22" ht="21">
      <c r="D4983" s="338"/>
      <c r="E4983" s="338"/>
      <c r="F4983" s="338"/>
      <c r="G4983" s="344">
        <v>0.94</v>
      </c>
      <c r="H4983" s="347">
        <f t="shared" si="428"/>
        <v>50.168939731199991</v>
      </c>
      <c r="I4983" s="368"/>
      <c r="J4983" s="348">
        <f t="shared" si="429"/>
        <v>14.200839861119997</v>
      </c>
      <c r="K4983" s="368"/>
      <c r="L4983" s="352">
        <f t="shared" si="430"/>
        <v>13.49752229568</v>
      </c>
      <c r="M4983" s="368"/>
      <c r="N4983" s="349">
        <f t="shared" si="431"/>
        <v>10.260377608320001</v>
      </c>
      <c r="O4983" s="368"/>
      <c r="P4983" s="350">
        <f t="shared" si="432"/>
        <v>173.26521273599997</v>
      </c>
      <c r="Q4983" s="368"/>
      <c r="R4983" s="351">
        <f t="shared" si="433"/>
        <v>77.684146271999992</v>
      </c>
      <c r="S4983" s="341"/>
      <c r="T4983" s="16"/>
      <c r="U4983" s="337"/>
      <c r="V4983" s="16"/>
    </row>
    <row r="4984" spans="4:22" ht="21">
      <c r="D4984" s="338"/>
      <c r="E4984" s="338"/>
      <c r="F4984" s="338"/>
      <c r="G4984" s="344">
        <v>0.95</v>
      </c>
      <c r="H4984" s="347">
        <f t="shared" si="428"/>
        <v>50.702651855999996</v>
      </c>
      <c r="I4984" s="368"/>
      <c r="J4984" s="348">
        <f t="shared" si="429"/>
        <v>14.351912625599997</v>
      </c>
      <c r="K4984" s="368"/>
      <c r="L4984" s="352">
        <f t="shared" si="430"/>
        <v>13.641112958399999</v>
      </c>
      <c r="M4984" s="368"/>
      <c r="N4984" s="349">
        <f t="shared" si="431"/>
        <v>10.3695305616</v>
      </c>
      <c r="O4984" s="368"/>
      <c r="P4984" s="350">
        <f t="shared" si="432"/>
        <v>175.10845967999995</v>
      </c>
      <c r="Q4984" s="368"/>
      <c r="R4984" s="351">
        <f t="shared" si="433"/>
        <v>78.510573359999995</v>
      </c>
      <c r="S4984" s="341"/>
      <c r="T4984" s="16"/>
      <c r="U4984" s="337"/>
      <c r="V4984" s="16"/>
    </row>
    <row r="4985" spans="4:22" ht="21">
      <c r="D4985" s="338"/>
      <c r="E4985" s="338"/>
      <c r="F4985" s="338"/>
      <c r="G4985" s="344">
        <v>0.96</v>
      </c>
      <c r="H4985" s="347">
        <f t="shared" si="428"/>
        <v>51.236363980799993</v>
      </c>
      <c r="I4985" s="368"/>
      <c r="J4985" s="348">
        <f t="shared" si="429"/>
        <v>14.502985390079996</v>
      </c>
      <c r="K4985" s="368"/>
      <c r="L4985" s="352">
        <f t="shared" si="430"/>
        <v>13.784703621119998</v>
      </c>
      <c r="M4985" s="368"/>
      <c r="N4985" s="349">
        <f t="shared" si="431"/>
        <v>10.47868351488</v>
      </c>
      <c r="O4985" s="368"/>
      <c r="P4985" s="350">
        <f t="shared" si="432"/>
        <v>176.95170662399997</v>
      </c>
      <c r="Q4985" s="368"/>
      <c r="R4985" s="351">
        <f t="shared" si="433"/>
        <v>79.337000447999998</v>
      </c>
      <c r="S4985" s="341"/>
      <c r="T4985" s="16"/>
      <c r="U4985" s="337"/>
      <c r="V4985" s="16"/>
    </row>
    <row r="4986" spans="4:22" ht="21">
      <c r="D4986" s="338"/>
      <c r="E4986" s="338"/>
      <c r="F4986" s="338"/>
      <c r="G4986" s="344">
        <v>0.97</v>
      </c>
      <c r="H4986" s="347">
        <f t="shared" si="428"/>
        <v>51.770076105599998</v>
      </c>
      <c r="I4986" s="368"/>
      <c r="J4986" s="348">
        <f t="shared" si="429"/>
        <v>14.654058154559996</v>
      </c>
      <c r="K4986" s="368"/>
      <c r="L4986" s="352">
        <f t="shared" si="430"/>
        <v>13.92829428384</v>
      </c>
      <c r="M4986" s="368"/>
      <c r="N4986" s="349">
        <f t="shared" si="431"/>
        <v>10.587836468160001</v>
      </c>
      <c r="O4986" s="368"/>
      <c r="P4986" s="350">
        <f t="shared" si="432"/>
        <v>178.79495356799995</v>
      </c>
      <c r="Q4986" s="368"/>
      <c r="R4986" s="351">
        <f t="shared" si="433"/>
        <v>80.163427535999986</v>
      </c>
      <c r="S4986" s="341"/>
      <c r="T4986" s="16"/>
      <c r="U4986" s="337"/>
      <c r="V4986" s="16"/>
    </row>
    <row r="4987" spans="4:22" ht="21">
      <c r="D4987" s="338"/>
      <c r="E4987" s="338"/>
      <c r="F4987" s="338"/>
      <c r="G4987" s="344">
        <v>0.98</v>
      </c>
      <c r="H4987" s="347">
        <f t="shared" si="428"/>
        <v>52.303788230399995</v>
      </c>
      <c r="I4987" s="368"/>
      <c r="J4987" s="348">
        <f t="shared" si="429"/>
        <v>14.805130919039996</v>
      </c>
      <c r="K4987" s="368"/>
      <c r="L4987" s="352">
        <f t="shared" si="430"/>
        <v>14.071884946559999</v>
      </c>
      <c r="M4987" s="368"/>
      <c r="N4987" s="349">
        <f t="shared" si="431"/>
        <v>10.696989421440001</v>
      </c>
      <c r="O4987" s="368"/>
      <c r="P4987" s="350">
        <f t="shared" si="432"/>
        <v>180.63820051199997</v>
      </c>
      <c r="Q4987" s="368"/>
      <c r="R4987" s="351">
        <f t="shared" si="433"/>
        <v>80.989854623999989</v>
      </c>
      <c r="S4987" s="341"/>
      <c r="T4987" s="16"/>
      <c r="U4987" s="337"/>
      <c r="V4987" s="16"/>
    </row>
    <row r="4988" spans="4:22" ht="21">
      <c r="D4988" s="338"/>
      <c r="E4988" s="338"/>
      <c r="F4988" s="338"/>
      <c r="G4988" s="344">
        <v>0.99</v>
      </c>
      <c r="H4988" s="347">
        <f t="shared" si="428"/>
        <v>52.8375003552</v>
      </c>
      <c r="I4988" s="368"/>
      <c r="J4988" s="348">
        <f t="shared" si="429"/>
        <v>14.956203683519997</v>
      </c>
      <c r="K4988" s="368"/>
      <c r="L4988" s="352">
        <f t="shared" si="430"/>
        <v>14.21547560928</v>
      </c>
      <c r="M4988" s="368"/>
      <c r="N4988" s="349">
        <f t="shared" si="431"/>
        <v>10.80614237472</v>
      </c>
      <c r="O4988" s="368"/>
      <c r="P4988" s="350">
        <f t="shared" si="432"/>
        <v>182.48144745599996</v>
      </c>
      <c r="Q4988" s="368"/>
      <c r="R4988" s="351">
        <f t="shared" si="433"/>
        <v>81.816281711999991</v>
      </c>
      <c r="S4988" s="341"/>
      <c r="T4988" s="16"/>
      <c r="U4988" s="337"/>
      <c r="V4988" s="16"/>
    </row>
    <row r="4989" spans="4:22" ht="28.8">
      <c r="D4989" s="338"/>
      <c r="E4989" s="338"/>
      <c r="F4989" s="338"/>
      <c r="G4989" s="381">
        <v>1</v>
      </c>
      <c r="H4989" s="383">
        <f t="shared" si="428"/>
        <v>53.371212479999997</v>
      </c>
      <c r="I4989" s="382"/>
      <c r="J4989" s="383">
        <f t="shared" si="429"/>
        <v>15.107276447999997</v>
      </c>
      <c r="K4989" s="382"/>
      <c r="L4989" s="383">
        <f t="shared" si="430"/>
        <v>14.359066272</v>
      </c>
      <c r="M4989" s="382"/>
      <c r="N4989" s="383">
        <f t="shared" si="431"/>
        <v>10.915295328000001</v>
      </c>
      <c r="O4989" s="382"/>
      <c r="P4989" s="383">
        <f t="shared" si="432"/>
        <v>184.32469439999997</v>
      </c>
      <c r="Q4989" s="382"/>
      <c r="R4989" s="383">
        <f t="shared" si="433"/>
        <v>82.642708799999994</v>
      </c>
      <c r="S4989" s="445"/>
      <c r="T4989" s="16"/>
      <c r="U4989" s="337"/>
      <c r="V4989" s="16"/>
    </row>
    <row r="4990" spans="4:22" ht="21">
      <c r="D4990" s="338"/>
      <c r="E4990" s="338"/>
      <c r="F4990" s="338"/>
      <c r="G4990" s="344">
        <v>1.01</v>
      </c>
      <c r="H4990" s="347">
        <f t="shared" si="428"/>
        <v>53.904924604799994</v>
      </c>
      <c r="I4990" s="368"/>
      <c r="J4990" s="348">
        <f t="shared" si="429"/>
        <v>15.258349212479997</v>
      </c>
      <c r="K4990" s="368"/>
      <c r="L4990" s="352">
        <f t="shared" si="430"/>
        <v>14.502656934719999</v>
      </c>
      <c r="M4990" s="368"/>
      <c r="N4990" s="349">
        <f t="shared" si="431"/>
        <v>11.024448281280002</v>
      </c>
      <c r="O4990" s="368"/>
      <c r="P4990" s="350">
        <f t="shared" si="432"/>
        <v>186.16794134399998</v>
      </c>
      <c r="Q4990" s="368"/>
      <c r="R4990" s="351">
        <f t="shared" si="433"/>
        <v>83.469135887999997</v>
      </c>
      <c r="S4990" s="341"/>
      <c r="T4990" s="16"/>
      <c r="U4990" s="337"/>
      <c r="V4990" s="16"/>
    </row>
    <row r="4991" spans="4:22" ht="21">
      <c r="D4991" s="338"/>
      <c r="E4991" s="338"/>
      <c r="F4991" s="338"/>
      <c r="G4991" s="344">
        <v>1.02</v>
      </c>
      <c r="H4991" s="347">
        <f t="shared" si="428"/>
        <v>54.438636729599999</v>
      </c>
      <c r="I4991" s="368"/>
      <c r="J4991" s="348">
        <f t="shared" si="429"/>
        <v>15.409421976959997</v>
      </c>
      <c r="K4991" s="368"/>
      <c r="L4991" s="352">
        <f t="shared" si="430"/>
        <v>14.64624759744</v>
      </c>
      <c r="M4991" s="368"/>
      <c r="N4991" s="349">
        <f t="shared" si="431"/>
        <v>11.13360123456</v>
      </c>
      <c r="O4991" s="368"/>
      <c r="P4991" s="350">
        <f t="shared" si="432"/>
        <v>188.01118828799997</v>
      </c>
      <c r="Q4991" s="368"/>
      <c r="R4991" s="351">
        <f t="shared" si="433"/>
        <v>84.295562975999999</v>
      </c>
      <c r="S4991" s="341"/>
      <c r="T4991" s="16"/>
      <c r="U4991" s="337"/>
      <c r="V4991" s="16"/>
    </row>
    <row r="4992" spans="4:22" ht="21">
      <c r="D4992" s="338"/>
      <c r="E4992" s="338"/>
      <c r="F4992" s="338"/>
      <c r="G4992" s="344">
        <v>1.03</v>
      </c>
      <c r="H4992" s="347">
        <f t="shared" si="428"/>
        <v>54.972348854399996</v>
      </c>
      <c r="I4992" s="368"/>
      <c r="J4992" s="348">
        <f t="shared" si="429"/>
        <v>15.560494741439998</v>
      </c>
      <c r="K4992" s="368"/>
      <c r="L4992" s="352">
        <f t="shared" si="430"/>
        <v>14.78983826016</v>
      </c>
      <c r="M4992" s="368"/>
      <c r="N4992" s="349">
        <f t="shared" si="431"/>
        <v>11.242754187840001</v>
      </c>
      <c r="O4992" s="368"/>
      <c r="P4992" s="350">
        <f t="shared" si="432"/>
        <v>189.85443523199999</v>
      </c>
      <c r="Q4992" s="368"/>
      <c r="R4992" s="351">
        <f t="shared" si="433"/>
        <v>85.121990064000002</v>
      </c>
      <c r="S4992" s="341"/>
      <c r="T4992" s="16"/>
      <c r="U4992" s="337"/>
      <c r="V4992" s="16"/>
    </row>
    <row r="4993" spans="4:22" ht="21">
      <c r="D4993" s="338"/>
      <c r="E4993" s="338"/>
      <c r="F4993" s="338"/>
      <c r="G4993" s="344">
        <v>1.04</v>
      </c>
      <c r="H4993" s="347">
        <f t="shared" si="428"/>
        <v>55.506060979200001</v>
      </c>
      <c r="I4993" s="368"/>
      <c r="J4993" s="348">
        <f t="shared" si="429"/>
        <v>15.711567505919998</v>
      </c>
      <c r="K4993" s="368"/>
      <c r="L4993" s="352">
        <f t="shared" si="430"/>
        <v>14.933428922880001</v>
      </c>
      <c r="M4993" s="368"/>
      <c r="N4993" s="349">
        <f t="shared" si="431"/>
        <v>11.351907141120002</v>
      </c>
      <c r="O4993" s="368"/>
      <c r="P4993" s="350">
        <f t="shared" si="432"/>
        <v>191.69768217599997</v>
      </c>
      <c r="Q4993" s="368"/>
      <c r="R4993" s="351">
        <f t="shared" si="433"/>
        <v>85.94841715199999</v>
      </c>
      <c r="S4993" s="341"/>
      <c r="T4993" s="16"/>
      <c r="U4993" s="337"/>
      <c r="V4993" s="16"/>
    </row>
    <row r="4994" spans="4:22" ht="21">
      <c r="D4994" s="338"/>
      <c r="E4994" s="338"/>
      <c r="F4994" s="338"/>
      <c r="G4994" s="344">
        <v>1.05</v>
      </c>
      <c r="H4994" s="347">
        <f t="shared" si="428"/>
        <v>56.039773103999998</v>
      </c>
      <c r="I4994" s="368"/>
      <c r="J4994" s="348">
        <f t="shared" si="429"/>
        <v>15.862640270399996</v>
      </c>
      <c r="K4994" s="368"/>
      <c r="L4994" s="352">
        <f t="shared" si="430"/>
        <v>15.0770195856</v>
      </c>
      <c r="M4994" s="368"/>
      <c r="N4994" s="349">
        <f t="shared" si="431"/>
        <v>11.461060094400002</v>
      </c>
      <c r="O4994" s="368"/>
      <c r="P4994" s="350">
        <f t="shared" si="432"/>
        <v>193.54092911999999</v>
      </c>
      <c r="Q4994" s="368"/>
      <c r="R4994" s="351">
        <f t="shared" si="433"/>
        <v>86.774844239999993</v>
      </c>
      <c r="S4994" s="341"/>
      <c r="T4994" s="16"/>
      <c r="U4994" s="337"/>
      <c r="V4994" s="16"/>
    </row>
    <row r="4995" spans="4:22" ht="21">
      <c r="D4995" s="338"/>
      <c r="E4995" s="338"/>
      <c r="F4995" s="338"/>
      <c r="G4995" s="344">
        <v>1.06</v>
      </c>
      <c r="H4995" s="347">
        <f t="shared" si="428"/>
        <v>56.573485228800003</v>
      </c>
      <c r="I4995" s="368"/>
      <c r="J4995" s="348">
        <f t="shared" si="429"/>
        <v>16.013713034879999</v>
      </c>
      <c r="K4995" s="368"/>
      <c r="L4995" s="352">
        <f t="shared" si="430"/>
        <v>15.22061024832</v>
      </c>
      <c r="M4995" s="368"/>
      <c r="N4995" s="349">
        <f t="shared" si="431"/>
        <v>11.570213047680001</v>
      </c>
      <c r="O4995" s="368"/>
      <c r="P4995" s="350">
        <f t="shared" si="432"/>
        <v>195.38417606399997</v>
      </c>
      <c r="Q4995" s="368"/>
      <c r="R4995" s="351">
        <f t="shared" si="433"/>
        <v>87.601271327999996</v>
      </c>
      <c r="S4995" s="341"/>
      <c r="T4995" s="16"/>
      <c r="U4995" s="337"/>
      <c r="V4995" s="16"/>
    </row>
    <row r="4996" spans="4:22" ht="21">
      <c r="D4996" s="338"/>
      <c r="E4996" s="338"/>
      <c r="F4996" s="338"/>
      <c r="G4996" s="344">
        <v>1.07</v>
      </c>
      <c r="H4996" s="347">
        <f t="shared" si="428"/>
        <v>57.1071973536</v>
      </c>
      <c r="I4996" s="368"/>
      <c r="J4996" s="348">
        <f t="shared" si="429"/>
        <v>16.164785799359997</v>
      </c>
      <c r="K4996" s="368"/>
      <c r="L4996" s="352">
        <f t="shared" si="430"/>
        <v>15.364200911040001</v>
      </c>
      <c r="M4996" s="368"/>
      <c r="N4996" s="349">
        <f t="shared" si="431"/>
        <v>11.679366000960002</v>
      </c>
      <c r="O4996" s="368"/>
      <c r="P4996" s="350">
        <f t="shared" si="432"/>
        <v>197.22742300799999</v>
      </c>
      <c r="Q4996" s="368"/>
      <c r="R4996" s="351">
        <f t="shared" si="433"/>
        <v>88.427698415999998</v>
      </c>
      <c r="S4996" s="341"/>
      <c r="T4996" s="16"/>
      <c r="U4996" s="337"/>
      <c r="V4996" s="16"/>
    </row>
    <row r="4997" spans="4:22" ht="21">
      <c r="D4997" s="338"/>
      <c r="E4997" s="338"/>
      <c r="F4997" s="338"/>
      <c r="G4997" s="344">
        <v>1.08</v>
      </c>
      <c r="H4997" s="347">
        <f t="shared" si="428"/>
        <v>57.640909478399998</v>
      </c>
      <c r="I4997" s="368"/>
      <c r="J4997" s="348">
        <f t="shared" si="429"/>
        <v>16.315858563839999</v>
      </c>
      <c r="K4997" s="368"/>
      <c r="L4997" s="352">
        <f t="shared" si="430"/>
        <v>15.507791573760001</v>
      </c>
      <c r="M4997" s="368"/>
      <c r="N4997" s="349">
        <f t="shared" si="431"/>
        <v>11.788518954240002</v>
      </c>
      <c r="O4997" s="368"/>
      <c r="P4997" s="350">
        <f t="shared" si="432"/>
        <v>199.07066995199997</v>
      </c>
      <c r="Q4997" s="368"/>
      <c r="R4997" s="351">
        <f t="shared" si="433"/>
        <v>89.254125504000001</v>
      </c>
      <c r="S4997" s="341"/>
      <c r="T4997" s="16"/>
      <c r="U4997" s="337"/>
      <c r="V4997" s="16"/>
    </row>
    <row r="4998" spans="4:22" ht="21">
      <c r="D4998" s="338"/>
      <c r="E4998" s="338"/>
      <c r="F4998" s="338"/>
      <c r="G4998" s="344">
        <v>1.0900000000000001</v>
      </c>
      <c r="H4998" s="347">
        <f t="shared" si="428"/>
        <v>58.174621603200002</v>
      </c>
      <c r="I4998" s="368"/>
      <c r="J4998" s="348">
        <f t="shared" si="429"/>
        <v>16.466931328319998</v>
      </c>
      <c r="K4998" s="368"/>
      <c r="L4998" s="352">
        <f t="shared" si="430"/>
        <v>15.651382236480002</v>
      </c>
      <c r="M4998" s="368"/>
      <c r="N4998" s="349">
        <f t="shared" si="431"/>
        <v>11.897671907520001</v>
      </c>
      <c r="O4998" s="368"/>
      <c r="P4998" s="350">
        <f t="shared" si="432"/>
        <v>200.91391689599999</v>
      </c>
      <c r="Q4998" s="368"/>
      <c r="R4998" s="351">
        <f t="shared" si="433"/>
        <v>90.080552592000004</v>
      </c>
      <c r="S4998" s="341"/>
      <c r="T4998" s="16"/>
      <c r="U4998" s="337"/>
      <c r="V4998" s="16"/>
    </row>
    <row r="4999" spans="4:22" ht="21">
      <c r="D4999" s="338"/>
      <c r="E4999" s="338"/>
      <c r="F4999" s="338"/>
      <c r="G4999" s="344">
        <v>1.1000000000000001</v>
      </c>
      <c r="H4999" s="347">
        <f t="shared" si="428"/>
        <v>58.708333727999999</v>
      </c>
      <c r="I4999" s="368"/>
      <c r="J4999" s="348">
        <f t="shared" si="429"/>
        <v>16.618004092799996</v>
      </c>
      <c r="K4999" s="368"/>
      <c r="L4999" s="352">
        <f t="shared" si="430"/>
        <v>15.794972899200001</v>
      </c>
      <c r="M4999" s="368"/>
      <c r="N4999" s="349">
        <f t="shared" si="431"/>
        <v>12.006824860800002</v>
      </c>
      <c r="O4999" s="368"/>
      <c r="P4999" s="350">
        <f t="shared" si="432"/>
        <v>202.75716383999998</v>
      </c>
      <c r="Q4999" s="368"/>
      <c r="R4999" s="351">
        <f t="shared" si="433"/>
        <v>90.906979680000006</v>
      </c>
      <c r="S4999" s="341"/>
      <c r="T4999" s="16"/>
      <c r="U4999" s="337"/>
      <c r="V4999" s="16"/>
    </row>
    <row r="5000" spans="4:22">
      <c r="D5000" s="338"/>
      <c r="E5000" s="338"/>
      <c r="F5000" s="338"/>
      <c r="G5000" s="16"/>
      <c r="H5000" s="16"/>
      <c r="I5000" s="16"/>
      <c r="J5000" s="16"/>
      <c r="K5000" s="16"/>
      <c r="L5000" s="16"/>
      <c r="M5000" s="16"/>
      <c r="N5000" s="16"/>
      <c r="O5000" s="16"/>
      <c r="P5000" s="16"/>
      <c r="Q5000" s="16"/>
      <c r="R5000" s="16"/>
      <c r="S5000" s="16"/>
      <c r="T5000" s="16"/>
      <c r="U5000" s="16"/>
      <c r="V5000" s="16"/>
    </row>
    <row r="5001" spans="4:22">
      <c r="D5001" s="338"/>
      <c r="E5001" s="338"/>
      <c r="F5001" s="338"/>
      <c r="G5001" s="16"/>
      <c r="H5001" s="16"/>
      <c r="I5001" s="16"/>
      <c r="J5001" s="16"/>
      <c r="K5001" s="16"/>
      <c r="L5001" s="16"/>
      <c r="M5001" s="16"/>
      <c r="N5001" s="16"/>
      <c r="O5001" s="16"/>
      <c r="P5001" s="16"/>
      <c r="Q5001" s="16"/>
      <c r="R5001" s="16"/>
      <c r="S5001" s="16"/>
      <c r="T5001" s="16"/>
      <c r="U5001" s="16"/>
      <c r="V5001" s="16"/>
    </row>
    <row r="5002" spans="4:22">
      <c r="D5002" s="338"/>
      <c r="E5002" s="338"/>
      <c r="F5002" s="338"/>
      <c r="G5002" s="16"/>
      <c r="H5002" s="16"/>
      <c r="I5002" s="16"/>
      <c r="J5002" s="16"/>
      <c r="K5002" s="16"/>
      <c r="L5002" s="16"/>
      <c r="M5002" s="16"/>
      <c r="N5002" s="16"/>
      <c r="O5002" s="16"/>
      <c r="P5002" s="16"/>
      <c r="Q5002" s="16"/>
      <c r="R5002" s="16"/>
      <c r="S5002" s="16"/>
      <c r="T5002" s="16"/>
      <c r="U5002" s="16"/>
      <c r="V5002" s="16"/>
    </row>
    <row r="5005" spans="4:22" ht="15" thickBot="1">
      <c r="D5005" s="16"/>
      <c r="E5005" s="16"/>
      <c r="F5005" s="16"/>
      <c r="G5005" s="16"/>
      <c r="H5005" s="16"/>
      <c r="I5005" s="16"/>
      <c r="J5005" s="16"/>
      <c r="K5005" s="16"/>
      <c r="L5005" s="16"/>
      <c r="M5005" s="16"/>
      <c r="N5005" s="16"/>
      <c r="O5005" s="16"/>
      <c r="P5005" s="16"/>
      <c r="Q5005" s="16"/>
      <c r="R5005" s="16"/>
      <c r="S5005" s="16"/>
      <c r="T5005" s="229"/>
      <c r="U5005" s="16"/>
      <c r="V5005" s="16"/>
    </row>
    <row r="5006" spans="4:22">
      <c r="D5006" s="16"/>
      <c r="E5006" s="84"/>
      <c r="F5006" s="85"/>
      <c r="G5006" s="197"/>
      <c r="H5006" s="85"/>
      <c r="I5006" s="197"/>
      <c r="J5006" s="85"/>
      <c r="K5006" s="197"/>
      <c r="L5006" s="85"/>
      <c r="M5006" s="197"/>
      <c r="N5006" s="85"/>
      <c r="O5006" s="197"/>
      <c r="P5006" s="85"/>
      <c r="Q5006" s="197"/>
      <c r="R5006" s="85"/>
      <c r="S5006" s="85"/>
      <c r="T5006" s="85"/>
      <c r="U5006" s="106"/>
      <c r="V5006" s="16"/>
    </row>
    <row r="5007" spans="4:22" ht="15" thickBot="1">
      <c r="D5007" s="16"/>
      <c r="E5007" s="86"/>
      <c r="F5007" s="1"/>
      <c r="H5007" s="1"/>
      <c r="J5007" s="1"/>
      <c r="L5007" s="1"/>
      <c r="N5007" s="1"/>
      <c r="P5007" s="1"/>
      <c r="R5007" s="1"/>
      <c r="T5007" s="1"/>
      <c r="U5007" s="107"/>
      <c r="V5007" s="16"/>
    </row>
    <row r="5008" spans="4:22" ht="35.4" thickBot="1">
      <c r="D5008" s="16"/>
      <c r="E5008" s="86"/>
      <c r="F5008" s="1"/>
      <c r="H5008" s="393" t="s">
        <v>96</v>
      </c>
      <c r="I5008" s="394"/>
      <c r="J5008" s="394"/>
      <c r="K5008" s="394"/>
      <c r="L5008" s="394"/>
      <c r="M5008" s="394"/>
      <c r="N5008" s="394"/>
      <c r="O5008" s="394"/>
      <c r="P5008" s="394"/>
      <c r="Q5008" s="394"/>
      <c r="R5008" s="394"/>
      <c r="S5008" s="394"/>
      <c r="T5008" s="395"/>
      <c r="U5008" s="107"/>
      <c r="V5008" s="16"/>
    </row>
    <row r="5009" spans="4:22">
      <c r="D5009" s="16"/>
      <c r="E5009" s="86"/>
      <c r="F5009" s="1"/>
      <c r="H5009" s="1"/>
      <c r="J5009" s="1"/>
      <c r="L5009" s="1"/>
      <c r="N5009" s="1"/>
      <c r="P5009" s="1"/>
      <c r="R5009" s="1"/>
      <c r="T5009" s="1"/>
      <c r="U5009" s="107"/>
      <c r="V5009" s="16"/>
    </row>
    <row r="5010" spans="4:22">
      <c r="D5010" s="16"/>
      <c r="E5010" s="86"/>
      <c r="F5010" s="253" t="s">
        <v>10</v>
      </c>
      <c r="G5010" s="194"/>
      <c r="H5010" s="421" t="s">
        <v>3</v>
      </c>
      <c r="I5010" s="179"/>
      <c r="J5010" s="422" t="s">
        <v>11</v>
      </c>
      <c r="K5010" s="179"/>
      <c r="L5010" s="423" t="s">
        <v>12</v>
      </c>
      <c r="M5010" s="179"/>
      <c r="N5010" s="424" t="s">
        <v>13</v>
      </c>
      <c r="O5010" s="179"/>
      <c r="P5010" s="425" t="s">
        <v>14</v>
      </c>
      <c r="Q5010" s="179"/>
      <c r="R5010" s="426" t="s">
        <v>15</v>
      </c>
      <c r="S5010" s="29"/>
      <c r="T5010" s="427" t="s">
        <v>16</v>
      </c>
      <c r="U5010" s="107"/>
      <c r="V5010" s="16"/>
    </row>
    <row r="5011" spans="4:22">
      <c r="D5011" s="16"/>
      <c r="E5011" s="86"/>
      <c r="F5011" s="252">
        <v>45866</v>
      </c>
      <c r="G5011" s="244"/>
      <c r="H5011" s="437">
        <v>9783</v>
      </c>
      <c r="I5011" s="437"/>
      <c r="J5011" s="437">
        <v>2816</v>
      </c>
      <c r="K5011" s="437"/>
      <c r="L5011" s="437">
        <v>2632.5</v>
      </c>
      <c r="M5011" s="437"/>
      <c r="N5011" s="437">
        <v>2007.5</v>
      </c>
      <c r="O5011" s="437"/>
      <c r="P5011" s="437">
        <v>34100</v>
      </c>
      <c r="Q5011" s="437"/>
      <c r="R5011" s="437">
        <v>15050</v>
      </c>
      <c r="S5011" s="438"/>
      <c r="T5011" s="441">
        <v>5.5426000000000002</v>
      </c>
      <c r="U5011" s="107"/>
      <c r="V5011" s="16"/>
    </row>
    <row r="5012" spans="4:22">
      <c r="D5012" s="16"/>
      <c r="E5012" s="86"/>
      <c r="F5012" s="250">
        <f>F5011+1</f>
        <v>45867</v>
      </c>
      <c r="G5012" s="244"/>
      <c r="H5012" s="437">
        <v>9733.5</v>
      </c>
      <c r="I5012" s="437"/>
      <c r="J5012" s="437">
        <v>2791</v>
      </c>
      <c r="K5012" s="437"/>
      <c r="L5012" s="437">
        <v>2609</v>
      </c>
      <c r="M5012" s="437"/>
      <c r="N5012" s="437">
        <v>1983.5</v>
      </c>
      <c r="O5012" s="437"/>
      <c r="P5012" s="437">
        <v>33610</v>
      </c>
      <c r="Q5012" s="437"/>
      <c r="R5012" s="437">
        <v>14950</v>
      </c>
      <c r="S5012" s="437"/>
      <c r="T5012" s="441">
        <v>5.5876999999999999</v>
      </c>
      <c r="U5012" s="107"/>
      <c r="V5012" s="16"/>
    </row>
    <row r="5013" spans="4:22">
      <c r="D5013" s="16"/>
      <c r="E5013" s="86"/>
      <c r="F5013" s="250">
        <f>F5012+1</f>
        <v>45868</v>
      </c>
      <c r="G5013" s="244"/>
      <c r="H5013" s="437">
        <v>9699.5</v>
      </c>
      <c r="I5013" s="437"/>
      <c r="J5013" s="437">
        <v>2795</v>
      </c>
      <c r="K5013" s="437"/>
      <c r="L5013" s="437">
        <v>2611</v>
      </c>
      <c r="M5013" s="437"/>
      <c r="N5013" s="437">
        <v>1976</v>
      </c>
      <c r="O5013" s="437"/>
      <c r="P5013" s="437">
        <v>33785</v>
      </c>
      <c r="Q5013" s="437"/>
      <c r="R5013" s="437">
        <v>14890</v>
      </c>
      <c r="S5013" s="437"/>
      <c r="T5013" s="441">
        <v>5.5763999999999996</v>
      </c>
      <c r="U5013" s="107"/>
      <c r="V5013" s="16"/>
    </row>
    <row r="5014" spans="4:22">
      <c r="D5014" s="16"/>
      <c r="E5014" s="86"/>
      <c r="F5014" s="250">
        <f>F5013+1</f>
        <v>45869</v>
      </c>
      <c r="G5014" s="195"/>
      <c r="H5014" s="437">
        <v>9606</v>
      </c>
      <c r="I5014" s="437"/>
      <c r="J5014" s="437">
        <v>2769</v>
      </c>
      <c r="K5014" s="437"/>
      <c r="L5014" s="437">
        <v>2580</v>
      </c>
      <c r="M5014" s="437"/>
      <c r="N5014" s="437">
        <v>1940</v>
      </c>
      <c r="O5014" s="437"/>
      <c r="P5014" s="437">
        <v>32800</v>
      </c>
      <c r="Q5014" s="437"/>
      <c r="R5014" s="437">
        <v>14800</v>
      </c>
      <c r="S5014" s="438"/>
      <c r="T5014" s="441">
        <v>5.6033999999999997</v>
      </c>
      <c r="U5014" s="107"/>
      <c r="V5014" s="16"/>
    </row>
    <row r="5015" spans="4:22">
      <c r="D5015" s="16"/>
      <c r="E5015" s="86"/>
      <c r="F5015" s="251">
        <f>F5014+1</f>
        <v>45870</v>
      </c>
      <c r="G5015" s="195"/>
      <c r="H5015" s="437">
        <v>9535.5</v>
      </c>
      <c r="I5015" s="437"/>
      <c r="J5015" s="437">
        <v>2707</v>
      </c>
      <c r="K5015" s="437"/>
      <c r="L5015" s="437">
        <v>2545</v>
      </c>
      <c r="M5015" s="437"/>
      <c r="N5015" s="437">
        <v>1926</v>
      </c>
      <c r="O5015" s="437"/>
      <c r="P5015" s="437">
        <v>33185</v>
      </c>
      <c r="Q5015" s="437"/>
      <c r="R5015" s="437">
        <v>14600</v>
      </c>
      <c r="S5015" s="438"/>
      <c r="T5015" s="441">
        <v>5.6021000000000001</v>
      </c>
      <c r="U5015" s="107"/>
      <c r="V5015" s="16"/>
    </row>
    <row r="5016" spans="4:22">
      <c r="D5016" s="16"/>
      <c r="E5016" s="86"/>
      <c r="F5016" s="1"/>
      <c r="H5016" s="439"/>
      <c r="I5016" s="439"/>
      <c r="J5016" s="439"/>
      <c r="K5016" s="439"/>
      <c r="L5016" s="439"/>
      <c r="M5016" s="439"/>
      <c r="N5016" s="439"/>
      <c r="O5016" s="439"/>
      <c r="P5016" s="439"/>
      <c r="Q5016" s="439"/>
      <c r="R5016" s="439"/>
      <c r="S5016" s="440"/>
      <c r="T5016" s="444"/>
      <c r="U5016" s="107"/>
      <c r="V5016" s="16"/>
    </row>
    <row r="5017" spans="4:22">
      <c r="D5017" s="16"/>
      <c r="E5017" s="86"/>
      <c r="F5017" s="236" t="s">
        <v>17</v>
      </c>
      <c r="G5017" s="263"/>
      <c r="H5017" s="428">
        <f>AVERAGE(H5011:H5015)</f>
        <v>9671.5</v>
      </c>
      <c r="I5017" s="332"/>
      <c r="J5017" s="428">
        <f>AVERAGE(J5011:J5015)</f>
        <v>2775.6</v>
      </c>
      <c r="K5017" s="332"/>
      <c r="L5017" s="428">
        <f>AVERAGE(L5011:L5015)</f>
        <v>2595.5</v>
      </c>
      <c r="M5017" s="332"/>
      <c r="N5017" s="428">
        <f>AVERAGE(N5011:N5015)</f>
        <v>1966.6</v>
      </c>
      <c r="O5017" s="332"/>
      <c r="P5017" s="428">
        <f>AVERAGE(P5011:P5015)</f>
        <v>33496</v>
      </c>
      <c r="Q5017" s="332"/>
      <c r="R5017" s="428">
        <f>AVERAGE(R5011:R5015)</f>
        <v>14858</v>
      </c>
      <c r="S5017" s="333"/>
      <c r="T5017" s="429">
        <f>AVERAGE(T5011:T5015)</f>
        <v>5.5824400000000001</v>
      </c>
      <c r="U5017" s="107"/>
      <c r="V5017" s="16"/>
    </row>
    <row r="5018" spans="4:22">
      <c r="D5018" s="16"/>
      <c r="E5018" s="86"/>
      <c r="F5018" s="21"/>
      <c r="G5018" s="194"/>
      <c r="H5018" s="354"/>
      <c r="I5018" s="214"/>
      <c r="J5018" s="354"/>
      <c r="K5018" s="214"/>
      <c r="L5018" s="354"/>
      <c r="M5018" s="214"/>
      <c r="N5018" s="354"/>
      <c r="O5018" s="214"/>
      <c r="P5018" s="354"/>
      <c r="Q5018" s="214"/>
      <c r="R5018" s="354"/>
      <c r="S5018" s="269"/>
      <c r="T5018" s="355"/>
      <c r="U5018" s="107"/>
      <c r="V5018" s="16"/>
    </row>
    <row r="5019" spans="4:22" ht="15.6">
      <c r="D5019" s="16"/>
      <c r="E5019" s="86"/>
      <c r="F5019" s="237" t="s">
        <v>18</v>
      </c>
      <c r="G5019" s="202"/>
      <c r="H5019" s="413">
        <f>H5017*T5017*0.001</f>
        <v>53.990568460000006</v>
      </c>
      <c r="I5019" s="449"/>
      <c r="J5019" s="413">
        <f>J5017*T5017*0.001</f>
        <v>15.494620464</v>
      </c>
      <c r="K5019" s="449"/>
      <c r="L5019" s="413">
        <f>L5017*T5017*0.001</f>
        <v>14.489223019999999</v>
      </c>
      <c r="M5019" s="449"/>
      <c r="N5019" s="413">
        <f>N5017*T5017*0.001</f>
        <v>10.978426504</v>
      </c>
      <c r="O5019" s="449"/>
      <c r="P5019" s="413">
        <f>P5017*T5017*0.001</f>
        <v>186.98941024000001</v>
      </c>
      <c r="Q5019" s="449"/>
      <c r="R5019" s="413">
        <f>R5017*T5017*0.001</f>
        <v>82.943893520000003</v>
      </c>
      <c r="S5019" s="269"/>
      <c r="T5019" s="363"/>
      <c r="U5019" s="107"/>
      <c r="V5019" s="16"/>
    </row>
    <row r="5020" spans="4:22">
      <c r="D5020" s="16"/>
      <c r="E5020" s="86"/>
      <c r="F5020" s="21"/>
      <c r="G5020" s="312"/>
      <c r="H5020" s="450"/>
      <c r="I5020" s="451"/>
      <c r="J5020" s="450"/>
      <c r="K5020" s="451"/>
      <c r="L5020" s="450"/>
      <c r="M5020" s="451"/>
      <c r="N5020" s="450"/>
      <c r="O5020" s="451"/>
      <c r="P5020" s="450"/>
      <c r="Q5020" s="451"/>
      <c r="R5020" s="450"/>
      <c r="S5020" s="269"/>
      <c r="T5020" s="364"/>
      <c r="U5020" s="107"/>
      <c r="V5020" s="16"/>
    </row>
    <row r="5021" spans="4:22">
      <c r="D5021" s="16"/>
      <c r="E5021" s="86"/>
      <c r="F5021" s="256" t="s">
        <v>19</v>
      </c>
      <c r="G5021" s="311"/>
      <c r="H5021" s="436">
        <f>H4919</f>
        <v>54.519257312000001</v>
      </c>
      <c r="I5021" s="452"/>
      <c r="J5021" s="436">
        <f>J4919</f>
        <v>15.797960464000001</v>
      </c>
      <c r="K5021" s="452"/>
      <c r="L5021" s="436">
        <f>L4919</f>
        <v>14.695983743999999</v>
      </c>
      <c r="M5021" s="452"/>
      <c r="N5021" s="436">
        <f>N4919</f>
        <v>11.076947855999999</v>
      </c>
      <c r="O5021" s="452"/>
      <c r="P5021" s="436">
        <f>P4919</f>
        <v>191.05556080000002</v>
      </c>
      <c r="Q5021" s="452"/>
      <c r="R5021" s="436">
        <f>R4919</f>
        <v>84.893843840000002</v>
      </c>
      <c r="S5021" s="361">
        <f>U4982</f>
        <v>0</v>
      </c>
      <c r="T5021" s="258">
        <f>T4917</f>
        <v>5.55152</v>
      </c>
      <c r="U5021" s="107"/>
      <c r="V5021" s="16"/>
    </row>
    <row r="5022" spans="4:22" ht="15" thickBot="1">
      <c r="D5022" s="16"/>
      <c r="E5022" s="86"/>
      <c r="F5022" s="21"/>
      <c r="G5022" s="194"/>
      <c r="H5022" s="355"/>
      <c r="I5022" s="264"/>
      <c r="J5022" s="355"/>
      <c r="K5022" s="264"/>
      <c r="L5022" s="355"/>
      <c r="M5022" s="264"/>
      <c r="N5022" s="355"/>
      <c r="O5022" s="264"/>
      <c r="P5022" s="355"/>
      <c r="Q5022" s="264"/>
      <c r="R5022" s="355"/>
      <c r="S5022" s="270"/>
      <c r="T5022" s="355"/>
      <c r="U5022" s="107"/>
      <c r="V5022" s="16"/>
    </row>
    <row r="5023" spans="4:22" ht="15" thickBot="1">
      <c r="D5023" s="16"/>
      <c r="E5023" s="86"/>
      <c r="F5023" s="259" t="s">
        <v>44</v>
      </c>
      <c r="G5023" s="194"/>
      <c r="H5023" s="356">
        <f>(H4919-H4921)/H4921</f>
        <v>2.1510563066750917E-2</v>
      </c>
      <c r="I5023" s="321"/>
      <c r="J5023" s="356">
        <f>(J4919-J4921)/J4921</f>
        <v>4.5718632235093669E-2</v>
      </c>
      <c r="K5023" s="321"/>
      <c r="L5023" s="356">
        <f>(L4919-L4921)/L4921</f>
        <v>2.3463745177984486E-2</v>
      </c>
      <c r="M5023" s="321"/>
      <c r="N5023" s="356">
        <f>(N4919-N4921)/N4921</f>
        <v>1.48097255403915E-2</v>
      </c>
      <c r="O5023" s="321"/>
      <c r="P5023" s="356">
        <f>(P4919-P4921)/P4921</f>
        <v>3.6516357300414186E-2</v>
      </c>
      <c r="Q5023" s="321"/>
      <c r="R5023" s="356">
        <f>(R4919-R4921)/R4921</f>
        <v>2.7239366577974614E-2</v>
      </c>
      <c r="S5023" s="322"/>
      <c r="T5023" s="356">
        <f>(T4917-T4921)/T4921</f>
        <v>-2.787836983387857E-3</v>
      </c>
      <c r="U5023" s="107"/>
      <c r="V5023" s="16"/>
    </row>
    <row r="5024" spans="4:22" ht="15" thickBot="1">
      <c r="D5024" s="16"/>
      <c r="E5024" s="86"/>
      <c r="F5024" s="29"/>
      <c r="G5024" s="179"/>
      <c r="H5024" s="357"/>
      <c r="I5024" s="217"/>
      <c r="J5024" s="357"/>
      <c r="K5024" s="217"/>
      <c r="L5024" s="357"/>
      <c r="M5024" s="217"/>
      <c r="N5024" s="357"/>
      <c r="O5024" s="217"/>
      <c r="P5024" s="357"/>
      <c r="Q5024" s="217"/>
      <c r="R5024" s="357"/>
      <c r="S5024" s="271"/>
      <c r="T5024" s="357"/>
      <c r="U5024" s="107"/>
      <c r="V5024" s="16"/>
    </row>
    <row r="5025" spans="4:22" ht="15" thickBot="1">
      <c r="D5025" s="16"/>
      <c r="E5025" s="86"/>
      <c r="F5025" s="176" t="s">
        <v>26</v>
      </c>
      <c r="G5025" s="179"/>
      <c r="H5025" s="358">
        <f>(H5019-H5021)/H5021</f>
        <v>-9.6972863913835344E-3</v>
      </c>
      <c r="I5025" s="188"/>
      <c r="J5025" s="358">
        <f>(J5019-J5021)/J5021</f>
        <v>-1.9201212757257117E-2</v>
      </c>
      <c r="K5025" s="188"/>
      <c r="L5025" s="358">
        <f>(L5019-L5021)/L5021</f>
        <v>-1.4069199286125753E-2</v>
      </c>
      <c r="M5025" s="188"/>
      <c r="N5025" s="358">
        <f>(N5019-N5021)/N5021</f>
        <v>-8.8942688257427505E-3</v>
      </c>
      <c r="O5025" s="188"/>
      <c r="P5025" s="358">
        <f>(P5019-P5021)/P5021</f>
        <v>-2.1282555414634186E-2</v>
      </c>
      <c r="Q5025" s="188"/>
      <c r="R5025" s="358">
        <f>(R5019-R5021)/R5021</f>
        <v>-2.2969278239716458E-2</v>
      </c>
      <c r="S5025" s="272"/>
      <c r="T5025" s="358">
        <f>(T5017-T5021)/T5021</f>
        <v>5.5696457907023766E-3</v>
      </c>
      <c r="U5025" s="107"/>
      <c r="V5025" s="16"/>
    </row>
    <row r="5026" spans="4:22" ht="15" thickBot="1">
      <c r="D5026" s="16"/>
      <c r="E5026" s="86"/>
      <c r="F5026" s="1"/>
      <c r="H5026" s="359"/>
      <c r="I5026" s="215"/>
      <c r="J5026" s="359"/>
      <c r="K5026" s="215"/>
      <c r="L5026" s="359"/>
      <c r="M5026" s="215"/>
      <c r="N5026" s="359"/>
      <c r="O5026" s="215"/>
      <c r="P5026" s="359"/>
      <c r="Q5026" s="215"/>
      <c r="R5026" s="359"/>
      <c r="S5026" s="271"/>
      <c r="T5026" s="359"/>
      <c r="U5026" s="107"/>
      <c r="V5026" s="16"/>
    </row>
    <row r="5027" spans="4:22" ht="21.6" thickBot="1">
      <c r="D5027" s="230"/>
      <c r="E5027" s="183"/>
      <c r="F5027" s="184" t="s">
        <v>40</v>
      </c>
      <c r="G5027" s="182"/>
      <c r="H5027" s="360">
        <f>H5019-H5021</f>
        <v>-0.52868885199999482</v>
      </c>
      <c r="I5027" s="306"/>
      <c r="J5027" s="360">
        <f>J5019-J5021</f>
        <v>-0.30334000000000039</v>
      </c>
      <c r="K5027" s="306"/>
      <c r="L5027" s="360">
        <f>L5019-L5021</f>
        <v>-0.20676072400000045</v>
      </c>
      <c r="M5027" s="306"/>
      <c r="N5027" s="360">
        <f>N5019-N5021</f>
        <v>-9.8521351999998785E-2</v>
      </c>
      <c r="O5027" s="306"/>
      <c r="P5027" s="360">
        <f>P5019-P5021</f>
        <v>-4.0661505600000112</v>
      </c>
      <c r="Q5027" s="306"/>
      <c r="R5027" s="360">
        <f>R5019-R5021</f>
        <v>-1.9499503199999992</v>
      </c>
      <c r="S5027" s="307"/>
      <c r="T5027" s="360">
        <f>T5017-T5021</f>
        <v>3.0920000000000059E-2</v>
      </c>
      <c r="U5027" s="186"/>
      <c r="V5027" s="230"/>
    </row>
    <row r="5028" spans="4:22">
      <c r="D5028" s="16"/>
      <c r="E5028" s="86"/>
      <c r="F5028" s="179"/>
      <c r="H5028" s="180"/>
      <c r="I5028" s="180"/>
      <c r="J5028" s="180"/>
      <c r="K5028" s="180"/>
      <c r="L5028" s="180"/>
      <c r="M5028" s="180"/>
      <c r="N5028" s="180"/>
      <c r="O5028" s="180"/>
      <c r="P5028" s="180"/>
      <c r="Q5028" s="180"/>
      <c r="R5028" s="180"/>
      <c r="S5028" s="274"/>
      <c r="T5028" s="180"/>
      <c r="U5028" s="107"/>
      <c r="V5028" s="16"/>
    </row>
    <row r="5029" spans="4:22">
      <c r="D5029" s="16"/>
      <c r="E5029" s="86"/>
      <c r="F5029" s="29"/>
      <c r="H5029" s="323"/>
      <c r="I5029" s="180"/>
      <c r="J5029" s="159"/>
      <c r="K5029" s="180"/>
      <c r="L5029" s="159"/>
      <c r="M5029" s="180"/>
      <c r="N5029" s="159"/>
      <c r="O5029" s="180">
        <f>L5029+N5029</f>
        <v>0</v>
      </c>
      <c r="P5029" s="159"/>
      <c r="Q5029" s="180"/>
      <c r="R5029" s="159"/>
      <c r="S5029" s="159"/>
      <c r="T5029" s="159"/>
      <c r="U5029" s="107"/>
      <c r="V5029" s="16"/>
    </row>
    <row r="5030" spans="4:22" ht="18">
      <c r="D5030" s="16"/>
      <c r="E5030" s="134"/>
      <c r="F5030" s="403" t="s">
        <v>36</v>
      </c>
      <c r="G5030" s="404"/>
      <c r="H5030" s="405">
        <f>AVERAGE(H4711:H4715,H4911:H4915,H5011:H5015,H4811:H4815,H4612:H4615)</f>
        <v>9768.1041666666661</v>
      </c>
      <c r="I5030" s="406"/>
      <c r="J5030" s="405">
        <f>AVERAGE(J4711:J4715,J4911:J4915,J5011:J5015,J4811:J4815,J4612:J4615)</f>
        <v>2756.6875</v>
      </c>
      <c r="K5030" s="406"/>
      <c r="L5030" s="405">
        <f>AVERAGE(L4711:L4715,L4911:L4915,L5011:L5015,L4811:L4815,L4612:L4615)</f>
        <v>2601.6875</v>
      </c>
      <c r="M5030" s="406" t="e">
        <f>AVERAGE(O4975:O4979,M5011:M5015)</f>
        <v>#DIV/0!</v>
      </c>
      <c r="N5030" s="405">
        <f>AVERAGE(N4711:N4715,N4911:N4915,N5011:N5015,N4811:N4815,N4612:N4615)</f>
        <v>1992</v>
      </c>
      <c r="O5030" s="406" t="e">
        <f>AVERAGE(O4948:O4951,O5011:O5016)</f>
        <v>#DIV/0!</v>
      </c>
      <c r="P5030" s="405">
        <f>AVERAGE(P4711:P4715,P4911:P4915,P5011:P5015,P4811:P4815,P4612:P4615)</f>
        <v>33672.291666666664</v>
      </c>
      <c r="Q5030" s="406" t="e">
        <f>AVERAGE(S4975:S4979,Q5011:Q5015)</f>
        <v>#DIV/0!</v>
      </c>
      <c r="R5030" s="405">
        <f>AVERAGE(R4711:R4715,R4911:R4915,R5011:R5015,R4811:R4815,R4612:R4615)</f>
        <v>15005.625</v>
      </c>
      <c r="S5030" s="407" t="e">
        <f>AVERAGE(U4975:U4979,S5011:S5015)</f>
        <v>#DIV/0!</v>
      </c>
      <c r="T5030" s="405">
        <f>AVERAGE(T4711:T4715,T4911:T4915,T5011:T5015,T4811:T4815,T4612:T4615)</f>
        <v>5.5255166666666655</v>
      </c>
      <c r="U5030" s="135"/>
      <c r="V5030" s="16"/>
    </row>
    <row r="5031" spans="4:22">
      <c r="D5031" s="16"/>
      <c r="E5031" s="1"/>
      <c r="F5031" s="1"/>
      <c r="H5031" s="329"/>
      <c r="I5031" s="139"/>
      <c r="J5031" s="329"/>
      <c r="K5031" s="139"/>
      <c r="L5031" s="329"/>
      <c r="M5031" s="139"/>
      <c r="N5031" s="329"/>
      <c r="O5031" s="139"/>
      <c r="P5031" s="329"/>
      <c r="Q5031" s="139"/>
      <c r="R5031" s="329"/>
      <c r="S5031" s="329"/>
      <c r="T5031" s="329"/>
      <c r="U5031" s="1"/>
      <c r="V5031" s="16"/>
    </row>
    <row r="5032" spans="4:22" ht="15" thickBot="1">
      <c r="D5032" s="16"/>
      <c r="T5032" s="174"/>
      <c r="V5032" s="16"/>
    </row>
    <row r="5033" spans="4:22" ht="15" thickBot="1">
      <c r="D5033" s="16"/>
      <c r="F5033" s="280" t="s">
        <v>42</v>
      </c>
      <c r="G5033" s="281"/>
      <c r="H5033" s="281" t="s">
        <v>3</v>
      </c>
      <c r="I5033" s="281"/>
      <c r="J5033" s="281" t="s">
        <v>11</v>
      </c>
      <c r="K5033" s="281"/>
      <c r="L5033" s="281" t="s">
        <v>12</v>
      </c>
      <c r="M5033" s="281"/>
      <c r="N5033" s="281" t="s">
        <v>13</v>
      </c>
      <c r="O5033" s="281"/>
      <c r="P5033" s="281" t="s">
        <v>14</v>
      </c>
      <c r="Q5033" s="281"/>
      <c r="R5033" s="281" t="s">
        <v>15</v>
      </c>
      <c r="S5033" s="281"/>
      <c r="T5033" s="282" t="s">
        <v>16</v>
      </c>
      <c r="V5033" s="16"/>
    </row>
    <row r="5034" spans="4:22">
      <c r="D5034" s="16"/>
      <c r="E5034" s="1"/>
      <c r="F5034" s="283" t="s">
        <v>19</v>
      </c>
      <c r="G5034" s="284"/>
      <c r="H5034" s="410">
        <f>H5021</f>
        <v>54.519257312000001</v>
      </c>
      <c r="I5034" s="410">
        <f t="shared" ref="I5034:T5034" si="434">I5021</f>
        <v>0</v>
      </c>
      <c r="J5034" s="410">
        <f t="shared" si="434"/>
        <v>15.797960464000001</v>
      </c>
      <c r="K5034" s="410">
        <f t="shared" si="434"/>
        <v>0</v>
      </c>
      <c r="L5034" s="410">
        <f t="shared" si="434"/>
        <v>14.695983743999999</v>
      </c>
      <c r="M5034" s="410">
        <f t="shared" si="434"/>
        <v>0</v>
      </c>
      <c r="N5034" s="410">
        <f t="shared" si="434"/>
        <v>11.076947855999999</v>
      </c>
      <c r="O5034" s="410">
        <f t="shared" si="434"/>
        <v>0</v>
      </c>
      <c r="P5034" s="410">
        <f t="shared" si="434"/>
        <v>191.05556080000002</v>
      </c>
      <c r="Q5034" s="410">
        <f t="shared" si="434"/>
        <v>0</v>
      </c>
      <c r="R5034" s="410">
        <f t="shared" si="434"/>
        <v>84.893843840000002</v>
      </c>
      <c r="S5034" s="410">
        <f t="shared" si="434"/>
        <v>0</v>
      </c>
      <c r="T5034" s="410">
        <f t="shared" si="434"/>
        <v>5.55152</v>
      </c>
      <c r="U5034" s="1"/>
      <c r="V5034" s="16"/>
    </row>
    <row r="5035" spans="4:22" ht="15.6">
      <c r="D5035" s="16"/>
      <c r="E5035" s="1"/>
      <c r="F5035" s="288" t="s">
        <v>41</v>
      </c>
      <c r="G5035" s="289"/>
      <c r="H5035" s="411">
        <f>H5019</f>
        <v>53.990568460000006</v>
      </c>
      <c r="I5035" s="411">
        <f t="shared" ref="I5035:S5035" si="435">I5019</f>
        <v>0</v>
      </c>
      <c r="J5035" s="411">
        <f t="shared" si="435"/>
        <v>15.494620464</v>
      </c>
      <c r="K5035" s="411">
        <f t="shared" si="435"/>
        <v>0</v>
      </c>
      <c r="L5035" s="411">
        <f t="shared" si="435"/>
        <v>14.489223019999999</v>
      </c>
      <c r="M5035" s="411">
        <f t="shared" si="435"/>
        <v>0</v>
      </c>
      <c r="N5035" s="411">
        <f t="shared" si="435"/>
        <v>10.978426504</v>
      </c>
      <c r="O5035" s="411">
        <f t="shared" si="435"/>
        <v>0</v>
      </c>
      <c r="P5035" s="411">
        <f t="shared" si="435"/>
        <v>186.98941024000001</v>
      </c>
      <c r="Q5035" s="411">
        <f t="shared" si="435"/>
        <v>0</v>
      </c>
      <c r="R5035" s="411">
        <f t="shared" si="435"/>
        <v>82.943893520000003</v>
      </c>
      <c r="S5035" s="411">
        <f t="shared" si="435"/>
        <v>0</v>
      </c>
      <c r="T5035" s="411">
        <f>T5017</f>
        <v>5.5824400000000001</v>
      </c>
      <c r="U5035" s="1"/>
      <c r="V5035" s="16"/>
    </row>
    <row r="5036" spans="4:22" ht="21">
      <c r="D5036" s="16"/>
      <c r="F5036" s="201" t="s">
        <v>45</v>
      </c>
      <c r="G5036" s="201"/>
      <c r="H5036" s="412">
        <f>H5035-H5034</f>
        <v>-0.52868885199999482</v>
      </c>
      <c r="I5036" s="412"/>
      <c r="J5036" s="412">
        <f>J5035-J5034</f>
        <v>-0.30334000000000039</v>
      </c>
      <c r="K5036" s="412"/>
      <c r="L5036" s="412">
        <f>L5035-L5034</f>
        <v>-0.20676072400000045</v>
      </c>
      <c r="M5036" s="412"/>
      <c r="N5036" s="412">
        <f>N5035-N5034</f>
        <v>-9.8521351999998785E-2</v>
      </c>
      <c r="O5036" s="412"/>
      <c r="P5036" s="412">
        <f>P5035-P5034</f>
        <v>-4.0661505600000112</v>
      </c>
      <c r="Q5036" s="412"/>
      <c r="R5036" s="412">
        <f>R5035-R5034</f>
        <v>-1.9499503199999992</v>
      </c>
      <c r="S5036" s="412"/>
      <c r="T5036" s="412">
        <f>T5035-T5034</f>
        <v>3.0920000000000059E-2</v>
      </c>
      <c r="V5036" s="16"/>
    </row>
    <row r="5037" spans="4:22" ht="21">
      <c r="D5037" s="16"/>
      <c r="F5037" s="201"/>
      <c r="G5037" s="201"/>
      <c r="H5037" s="187"/>
      <c r="I5037" s="187"/>
      <c r="J5037" s="187"/>
      <c r="K5037" s="187"/>
      <c r="L5037" s="187"/>
      <c r="M5037" s="187"/>
      <c r="N5037" s="187"/>
      <c r="O5037" s="187"/>
      <c r="P5037" s="187"/>
      <c r="Q5037" s="187"/>
      <c r="R5037" s="187"/>
      <c r="S5037" s="187"/>
      <c r="T5037" s="187"/>
      <c r="V5037" s="16"/>
    </row>
    <row r="5038" spans="4:22">
      <c r="D5038" s="16"/>
      <c r="E5038" s="16"/>
      <c r="F5038" s="231"/>
      <c r="G5038" s="231"/>
      <c r="H5038" s="231"/>
      <c r="I5038" s="231"/>
      <c r="J5038" s="231"/>
      <c r="K5038" s="231"/>
      <c r="L5038" s="231"/>
      <c r="M5038" s="231"/>
      <c r="N5038" s="231"/>
      <c r="O5038" s="231"/>
      <c r="P5038" s="231"/>
      <c r="Q5038" s="231"/>
      <c r="R5038" s="231"/>
      <c r="S5038" s="231"/>
      <c r="T5038" s="232"/>
      <c r="U5038" s="16"/>
      <c r="V5038" s="16"/>
    </row>
    <row r="5039" spans="4:22">
      <c r="D5039" s="16"/>
      <c r="E5039" s="16"/>
      <c r="F5039" s="231"/>
      <c r="G5039" s="231"/>
      <c r="H5039" s="231"/>
      <c r="I5039" s="231"/>
      <c r="J5039" s="231"/>
      <c r="K5039" s="231"/>
      <c r="L5039" s="231"/>
      <c r="M5039" s="231"/>
      <c r="N5039" s="231"/>
      <c r="O5039" s="231"/>
      <c r="P5039" s="231"/>
      <c r="Q5039" s="231"/>
      <c r="R5039" s="231"/>
      <c r="S5039" s="231"/>
      <c r="T5039" s="232"/>
      <c r="U5039" s="16"/>
      <c r="V5039" s="16"/>
    </row>
    <row r="5040" spans="4:22">
      <c r="D5040" s="16"/>
      <c r="E5040" s="16"/>
      <c r="F5040" s="231"/>
      <c r="G5040" s="231"/>
      <c r="H5040" s="231"/>
      <c r="I5040" s="231"/>
      <c r="J5040" s="231"/>
      <c r="K5040" s="231"/>
      <c r="L5040" s="231"/>
      <c r="M5040" s="231"/>
      <c r="N5040" s="231"/>
      <c r="O5040" s="231"/>
      <c r="P5040" s="231"/>
      <c r="Q5040" s="231"/>
      <c r="R5040" s="231"/>
      <c r="S5040" s="231"/>
      <c r="T5040" s="232"/>
      <c r="U5040" s="16"/>
      <c r="V5040" s="16"/>
    </row>
    <row r="5041" spans="4:22">
      <c r="D5041" s="16"/>
      <c r="E5041" s="16"/>
      <c r="F5041" s="231"/>
      <c r="G5041" s="231"/>
      <c r="H5041" s="231"/>
      <c r="I5041" s="231"/>
      <c r="J5041" s="231"/>
      <c r="K5041" s="231"/>
      <c r="L5041" s="231"/>
      <c r="M5041" s="231"/>
      <c r="N5041" s="231"/>
      <c r="O5041" s="231"/>
      <c r="P5041" s="231"/>
      <c r="Q5041" s="231"/>
      <c r="R5041" s="231"/>
      <c r="S5041" s="231"/>
      <c r="T5041" s="232"/>
      <c r="U5041" s="16"/>
      <c r="V5041" s="16"/>
    </row>
    <row r="5042" spans="4:22">
      <c r="D5042" s="16"/>
      <c r="E5042" s="16"/>
      <c r="F5042" s="231"/>
      <c r="G5042" s="231"/>
      <c r="H5042" s="231"/>
      <c r="I5042" s="231"/>
      <c r="J5042" s="231"/>
      <c r="K5042" s="231"/>
      <c r="L5042" s="231"/>
      <c r="M5042" s="231"/>
      <c r="N5042" s="231"/>
      <c r="O5042" s="231"/>
      <c r="P5042" s="231"/>
      <c r="Q5042" s="231"/>
      <c r="R5042" s="231"/>
      <c r="S5042" s="231"/>
      <c r="T5042" s="232"/>
      <c r="U5042" s="16"/>
      <c r="V5042" s="16"/>
    </row>
    <row r="5043" spans="4:22">
      <c r="D5043" s="16"/>
      <c r="E5043" s="16"/>
      <c r="F5043" s="231"/>
      <c r="G5043" s="231"/>
      <c r="H5043" s="231"/>
      <c r="I5043" s="231"/>
      <c r="J5043" s="231"/>
      <c r="K5043" s="231"/>
      <c r="L5043" s="231"/>
      <c r="M5043" s="231"/>
      <c r="N5043" s="231"/>
      <c r="O5043" s="231"/>
      <c r="P5043" s="231"/>
      <c r="Q5043" s="231"/>
      <c r="R5043" s="231"/>
      <c r="S5043" s="231"/>
      <c r="T5043" s="232"/>
      <c r="U5043" s="16"/>
      <c r="V5043" s="16"/>
    </row>
    <row r="5044" spans="4:22">
      <c r="D5044" s="16"/>
      <c r="E5044" s="16"/>
      <c r="F5044" s="231"/>
      <c r="G5044" s="231"/>
      <c r="H5044" s="231"/>
      <c r="I5044" s="231"/>
      <c r="J5044" s="231"/>
      <c r="K5044" s="231"/>
      <c r="L5044" s="231"/>
      <c r="M5044" s="231"/>
      <c r="N5044" s="231"/>
      <c r="O5044" s="231"/>
      <c r="P5044" s="231"/>
      <c r="Q5044" s="231"/>
      <c r="R5044" s="231"/>
      <c r="S5044" s="231"/>
      <c r="T5044" s="232"/>
      <c r="U5044" s="16"/>
      <c r="V5044" s="16"/>
    </row>
    <row r="5045" spans="4:22">
      <c r="D5045" s="16"/>
      <c r="E5045" s="16"/>
      <c r="F5045" s="231"/>
      <c r="G5045" s="231"/>
      <c r="H5045" s="231"/>
      <c r="I5045" s="231"/>
      <c r="J5045" s="231"/>
      <c r="K5045" s="231"/>
      <c r="L5045" s="231"/>
      <c r="M5045" s="231"/>
      <c r="N5045" s="231"/>
      <c r="O5045" s="231"/>
      <c r="P5045" s="231"/>
      <c r="Q5045" s="231"/>
      <c r="R5045" s="231"/>
      <c r="S5045" s="231"/>
      <c r="T5045" s="232"/>
      <c r="U5045" s="16"/>
      <c r="V5045" s="16"/>
    </row>
    <row r="5046" spans="4:22">
      <c r="D5046" s="16"/>
      <c r="E5046" s="16"/>
      <c r="F5046" s="231"/>
      <c r="G5046" s="231"/>
      <c r="H5046" s="231"/>
      <c r="I5046" s="231"/>
      <c r="J5046" s="231"/>
      <c r="K5046" s="231"/>
      <c r="L5046" s="231"/>
      <c r="M5046" s="231"/>
      <c r="N5046" s="231"/>
      <c r="O5046" s="231"/>
      <c r="P5046" s="231"/>
      <c r="Q5046" s="231"/>
      <c r="R5046" s="231"/>
      <c r="S5046" s="231"/>
      <c r="T5046" s="232"/>
      <c r="U5046" s="16"/>
      <c r="V5046" s="16"/>
    </row>
    <row r="5047" spans="4:22">
      <c r="D5047" s="16"/>
      <c r="E5047" s="16"/>
      <c r="F5047" s="231"/>
      <c r="G5047" s="231"/>
      <c r="H5047" s="231"/>
      <c r="I5047" s="231"/>
      <c r="J5047" s="231"/>
      <c r="K5047" s="231"/>
      <c r="L5047" s="231"/>
      <c r="M5047" s="231"/>
      <c r="N5047" s="231"/>
      <c r="O5047" s="231"/>
      <c r="P5047" s="231"/>
      <c r="Q5047" s="231"/>
      <c r="R5047" s="231"/>
      <c r="S5047" s="231"/>
      <c r="T5047" s="232"/>
      <c r="U5047" s="16"/>
      <c r="V5047" s="16"/>
    </row>
    <row r="5048" spans="4:22">
      <c r="D5048" s="16"/>
      <c r="E5048" s="16"/>
      <c r="F5048" s="231"/>
      <c r="G5048" s="231"/>
      <c r="H5048" s="231"/>
      <c r="I5048" s="231"/>
      <c r="J5048" s="231"/>
      <c r="K5048" s="231"/>
      <c r="L5048" s="231"/>
      <c r="M5048" s="231"/>
      <c r="N5048" s="231"/>
      <c r="O5048" s="231"/>
      <c r="P5048" s="231"/>
      <c r="Q5048" s="231"/>
      <c r="R5048" s="231"/>
      <c r="S5048" s="231"/>
      <c r="T5048" s="232"/>
      <c r="U5048" s="16"/>
      <c r="V5048" s="16"/>
    </row>
    <row r="5049" spans="4:22">
      <c r="D5049" s="16"/>
      <c r="E5049" s="16"/>
      <c r="F5049" s="231"/>
      <c r="G5049" s="231"/>
      <c r="H5049" s="231"/>
      <c r="I5049" s="231"/>
      <c r="J5049" s="231"/>
      <c r="K5049" s="231"/>
      <c r="L5049" s="231"/>
      <c r="M5049" s="231"/>
      <c r="N5049" s="231"/>
      <c r="O5049" s="231"/>
      <c r="P5049" s="231"/>
      <c r="Q5049" s="231"/>
      <c r="R5049" s="231"/>
      <c r="S5049" s="231"/>
      <c r="T5049" s="232"/>
      <c r="U5049" s="16"/>
      <c r="V5049" s="16"/>
    </row>
    <row r="5050" spans="4:22">
      <c r="D5050" s="16"/>
      <c r="E5050" s="16"/>
      <c r="F5050" s="231"/>
      <c r="G5050" s="231"/>
      <c r="H5050" s="231"/>
      <c r="I5050" s="231"/>
      <c r="J5050" s="231"/>
      <c r="K5050" s="231"/>
      <c r="L5050" s="231"/>
      <c r="M5050" s="231"/>
      <c r="N5050" s="231"/>
      <c r="O5050" s="231"/>
      <c r="P5050" s="231"/>
      <c r="Q5050" s="231"/>
      <c r="R5050" s="231"/>
      <c r="S5050" s="231"/>
      <c r="T5050" s="232"/>
      <c r="U5050" s="16"/>
      <c r="V5050" s="16"/>
    </row>
    <row r="5051" spans="4:22">
      <c r="D5051" s="16"/>
      <c r="E5051" s="16"/>
      <c r="F5051" s="231"/>
      <c r="G5051" s="231"/>
      <c r="H5051" s="231"/>
      <c r="I5051" s="231"/>
      <c r="J5051" s="231"/>
      <c r="K5051" s="231"/>
      <c r="L5051" s="231"/>
      <c r="M5051" s="231"/>
      <c r="N5051" s="231"/>
      <c r="O5051" s="231"/>
      <c r="P5051" s="231"/>
      <c r="Q5051" s="231"/>
      <c r="R5051" s="231"/>
      <c r="S5051" s="231"/>
      <c r="T5051" s="232"/>
      <c r="U5051" s="16"/>
      <c r="V5051" s="16"/>
    </row>
    <row r="5052" spans="4:22">
      <c r="D5052" s="16"/>
      <c r="E5052" s="16"/>
      <c r="F5052" s="231"/>
      <c r="G5052" s="231"/>
      <c r="H5052" s="231"/>
      <c r="I5052" s="231"/>
      <c r="J5052" s="231"/>
      <c r="K5052" s="231"/>
      <c r="L5052" s="231"/>
      <c r="M5052" s="231"/>
      <c r="N5052" s="231"/>
      <c r="O5052" s="231"/>
      <c r="P5052" s="231"/>
      <c r="Q5052" s="231"/>
      <c r="R5052" s="231"/>
      <c r="S5052" s="231"/>
      <c r="T5052" s="232"/>
      <c r="U5052" s="16"/>
      <c r="V5052" s="16"/>
    </row>
    <row r="5053" spans="4:22">
      <c r="D5053" s="16"/>
      <c r="E5053" s="16"/>
      <c r="F5053" s="231"/>
      <c r="G5053" s="231"/>
      <c r="H5053" s="231"/>
      <c r="I5053" s="231"/>
      <c r="J5053" s="231"/>
      <c r="K5053" s="231"/>
      <c r="L5053" s="231"/>
      <c r="M5053" s="231"/>
      <c r="N5053" s="231"/>
      <c r="O5053" s="231"/>
      <c r="P5053" s="231"/>
      <c r="Q5053" s="231"/>
      <c r="R5053" s="231"/>
      <c r="S5053" s="231"/>
      <c r="T5053" s="232"/>
      <c r="U5053" s="16"/>
      <c r="V5053" s="16"/>
    </row>
    <row r="5054" spans="4:22">
      <c r="D5054" s="16"/>
      <c r="E5054" s="16"/>
      <c r="F5054" s="231"/>
      <c r="G5054" s="231"/>
      <c r="H5054" s="231"/>
      <c r="I5054" s="231"/>
      <c r="J5054" s="231"/>
      <c r="K5054" s="231"/>
      <c r="L5054" s="231"/>
      <c r="M5054" s="231"/>
      <c r="N5054" s="231"/>
      <c r="O5054" s="231"/>
      <c r="P5054" s="231"/>
      <c r="Q5054" s="231"/>
      <c r="R5054" s="231"/>
      <c r="S5054" s="231"/>
      <c r="T5054" s="232"/>
      <c r="U5054" s="16"/>
      <c r="V5054" s="16"/>
    </row>
    <row r="5055" spans="4:22">
      <c r="D5055" s="16"/>
      <c r="E5055" s="16"/>
      <c r="F5055" s="231"/>
      <c r="G5055" s="231"/>
      <c r="H5055" s="231"/>
      <c r="I5055" s="231"/>
      <c r="J5055" s="231"/>
      <c r="K5055" s="231"/>
      <c r="L5055" s="231"/>
      <c r="M5055" s="231"/>
      <c r="N5055" s="231"/>
      <c r="O5055" s="231"/>
      <c r="P5055" s="231"/>
      <c r="Q5055" s="231"/>
      <c r="R5055" s="231"/>
      <c r="S5055" s="231"/>
      <c r="T5055" s="232"/>
      <c r="U5055" s="16"/>
      <c r="V5055" s="16"/>
    </row>
    <row r="5056" spans="4:22">
      <c r="D5056" s="16"/>
      <c r="E5056" s="16"/>
      <c r="F5056" s="231"/>
      <c r="G5056" s="231"/>
      <c r="H5056" s="231"/>
      <c r="I5056" s="231"/>
      <c r="J5056" s="231"/>
      <c r="K5056" s="231"/>
      <c r="L5056" s="231"/>
      <c r="M5056" s="231"/>
      <c r="N5056" s="231"/>
      <c r="O5056" s="231"/>
      <c r="P5056" s="231"/>
      <c r="Q5056" s="231"/>
      <c r="R5056" s="231"/>
      <c r="S5056" s="231"/>
      <c r="T5056" s="232"/>
      <c r="U5056" s="16"/>
      <c r="V5056" s="16"/>
    </row>
    <row r="5057" spans="4:22">
      <c r="D5057" s="16"/>
      <c r="E5057" s="16"/>
      <c r="F5057" s="231"/>
      <c r="G5057" s="231"/>
      <c r="H5057" s="231"/>
      <c r="I5057" s="231"/>
      <c r="J5057" s="231"/>
      <c r="K5057" s="231"/>
      <c r="L5057" s="231"/>
      <c r="M5057" s="231"/>
      <c r="N5057" s="231"/>
      <c r="O5057" s="231"/>
      <c r="P5057" s="231"/>
      <c r="Q5057" s="231"/>
      <c r="R5057" s="231"/>
      <c r="S5057" s="231"/>
      <c r="T5057" s="232"/>
      <c r="U5057" s="16"/>
      <c r="V5057" s="16"/>
    </row>
    <row r="5058" spans="4:22">
      <c r="D5058" s="16"/>
      <c r="E5058" s="16"/>
      <c r="F5058" s="231"/>
      <c r="G5058" s="231"/>
      <c r="H5058" s="231"/>
      <c r="I5058" s="231"/>
      <c r="J5058" s="231"/>
      <c r="K5058" s="231"/>
      <c r="L5058" s="231"/>
      <c r="M5058" s="231"/>
      <c r="N5058" s="231"/>
      <c r="O5058" s="231"/>
      <c r="P5058" s="231"/>
      <c r="Q5058" s="231"/>
      <c r="R5058" s="231"/>
      <c r="S5058" s="231"/>
      <c r="T5058" s="232"/>
      <c r="U5058" s="16"/>
      <c r="V5058" s="16"/>
    </row>
    <row r="5059" spans="4:22">
      <c r="D5059" s="16"/>
      <c r="E5059" s="16"/>
      <c r="F5059" s="231"/>
      <c r="G5059" s="231"/>
      <c r="H5059" s="231"/>
      <c r="I5059" s="231"/>
      <c r="J5059" s="231"/>
      <c r="K5059" s="231"/>
      <c r="L5059" s="231"/>
      <c r="M5059" s="231"/>
      <c r="N5059" s="231"/>
      <c r="O5059" s="231"/>
      <c r="P5059" s="231"/>
      <c r="Q5059" s="231"/>
      <c r="R5059" s="231"/>
      <c r="S5059" s="231"/>
      <c r="T5059" s="232"/>
      <c r="U5059" s="16"/>
      <c r="V5059" s="16"/>
    </row>
    <row r="5060" spans="4:22">
      <c r="D5060" s="16"/>
      <c r="E5060" s="16"/>
      <c r="F5060" s="231"/>
      <c r="G5060" s="231"/>
      <c r="H5060" s="231"/>
      <c r="I5060" s="231"/>
      <c r="J5060" s="231"/>
      <c r="K5060" s="231"/>
      <c r="L5060" s="231"/>
      <c r="M5060" s="231"/>
      <c r="N5060" s="231"/>
      <c r="O5060" s="231"/>
      <c r="P5060" s="231"/>
      <c r="Q5060" s="231"/>
      <c r="R5060" s="231"/>
      <c r="S5060" s="231"/>
      <c r="T5060" s="232"/>
      <c r="U5060" s="16"/>
      <c r="V5060" s="16"/>
    </row>
    <row r="5061" spans="4:22">
      <c r="D5061" s="16"/>
      <c r="E5061" s="16"/>
      <c r="F5061" s="231"/>
      <c r="G5061" s="231"/>
      <c r="H5061" s="231"/>
      <c r="I5061" s="231"/>
      <c r="J5061" s="231"/>
      <c r="K5061" s="231"/>
      <c r="L5061" s="231"/>
      <c r="M5061" s="231"/>
      <c r="N5061" s="231"/>
      <c r="O5061" s="231"/>
      <c r="P5061" s="231"/>
      <c r="Q5061" s="231"/>
      <c r="R5061" s="231"/>
      <c r="S5061" s="231"/>
      <c r="T5061" s="232"/>
      <c r="U5061" s="16"/>
      <c r="V5061" s="16"/>
    </row>
    <row r="5062" spans="4:22">
      <c r="D5062" s="16"/>
      <c r="E5062" s="16"/>
      <c r="F5062" s="231"/>
      <c r="G5062" s="231"/>
      <c r="H5062" s="231"/>
      <c r="I5062" s="231"/>
      <c r="J5062" s="231"/>
      <c r="K5062" s="231"/>
      <c r="L5062" s="231"/>
      <c r="M5062" s="231"/>
      <c r="N5062" s="231"/>
      <c r="O5062" s="231"/>
      <c r="P5062" s="231"/>
      <c r="Q5062" s="231"/>
      <c r="R5062" s="231"/>
      <c r="S5062" s="231"/>
      <c r="T5062" s="232"/>
      <c r="U5062" s="16"/>
      <c r="V5062" s="16"/>
    </row>
    <row r="5063" spans="4:22">
      <c r="D5063" s="16"/>
      <c r="E5063" s="16"/>
      <c r="F5063" s="231"/>
      <c r="G5063" s="231"/>
      <c r="H5063" s="231"/>
      <c r="I5063" s="231"/>
      <c r="J5063" s="231"/>
      <c r="K5063" s="231"/>
      <c r="L5063" s="231"/>
      <c r="M5063" s="231"/>
      <c r="N5063" s="231"/>
      <c r="O5063" s="231"/>
      <c r="P5063" s="231"/>
      <c r="Q5063" s="231"/>
      <c r="R5063" s="231"/>
      <c r="S5063" s="231"/>
      <c r="T5063" s="232"/>
      <c r="U5063" s="16"/>
      <c r="V5063" s="16"/>
    </row>
    <row r="5064" spans="4:22">
      <c r="D5064" s="16"/>
      <c r="E5064" s="16"/>
      <c r="F5064" s="231"/>
      <c r="G5064" s="231"/>
      <c r="H5064" s="231"/>
      <c r="I5064" s="231"/>
      <c r="J5064" s="231"/>
      <c r="K5064" s="231"/>
      <c r="L5064" s="231"/>
      <c r="M5064" s="231"/>
      <c r="N5064" s="231"/>
      <c r="O5064" s="231"/>
      <c r="P5064" s="231"/>
      <c r="Q5064" s="231"/>
      <c r="R5064" s="231"/>
      <c r="S5064" s="231"/>
      <c r="T5064" s="232"/>
      <c r="U5064" s="16"/>
      <c r="V5064" s="16"/>
    </row>
    <row r="5065" spans="4:22">
      <c r="D5065" s="16"/>
      <c r="E5065" s="16"/>
      <c r="F5065" s="231"/>
      <c r="G5065" s="231"/>
      <c r="H5065" s="231"/>
      <c r="I5065" s="231"/>
      <c r="J5065" s="231"/>
      <c r="K5065" s="231"/>
      <c r="L5065" s="231"/>
      <c r="M5065" s="231"/>
      <c r="N5065" s="231"/>
      <c r="O5065" s="231"/>
      <c r="P5065" s="231"/>
      <c r="Q5065" s="231"/>
      <c r="R5065" s="231"/>
      <c r="S5065" s="231"/>
      <c r="T5065" s="232"/>
      <c r="U5065" s="16"/>
      <c r="V5065" s="16"/>
    </row>
    <row r="5066" spans="4:22">
      <c r="D5066" s="16"/>
      <c r="E5066" s="16"/>
      <c r="F5066" s="231"/>
      <c r="G5066" s="231"/>
      <c r="H5066" s="231"/>
      <c r="I5066" s="231"/>
      <c r="J5066" s="231"/>
      <c r="K5066" s="231"/>
      <c r="L5066" s="231"/>
      <c r="M5066" s="231"/>
      <c r="N5066" s="231"/>
      <c r="O5066" s="231"/>
      <c r="P5066" s="231"/>
      <c r="Q5066" s="231"/>
      <c r="R5066" s="231"/>
      <c r="S5066" s="231"/>
      <c r="T5066" s="232"/>
      <c r="U5066" s="16"/>
      <c r="V5066" s="16"/>
    </row>
    <row r="5067" spans="4:22">
      <c r="D5067" s="16"/>
      <c r="E5067" s="16"/>
      <c r="F5067" s="231"/>
      <c r="G5067" s="231"/>
      <c r="H5067" s="231"/>
      <c r="I5067" s="231"/>
      <c r="J5067" s="231"/>
      <c r="K5067" s="231"/>
      <c r="L5067" s="231"/>
      <c r="M5067" s="231"/>
      <c r="N5067" s="231"/>
      <c r="O5067" s="231"/>
      <c r="P5067" s="231"/>
      <c r="Q5067" s="231"/>
      <c r="R5067" s="231"/>
      <c r="S5067" s="231"/>
      <c r="T5067" s="232"/>
      <c r="U5067" s="16"/>
      <c r="V5067" s="16"/>
    </row>
    <row r="5068" spans="4:22">
      <c r="D5068" s="16"/>
      <c r="E5068" s="16"/>
      <c r="F5068" s="231"/>
      <c r="G5068" s="231"/>
      <c r="H5068" s="231"/>
      <c r="I5068" s="231"/>
      <c r="J5068" s="231"/>
      <c r="K5068" s="231"/>
      <c r="L5068" s="231"/>
      <c r="M5068" s="231"/>
      <c r="N5068" s="231"/>
      <c r="O5068" s="231"/>
      <c r="P5068" s="231"/>
      <c r="Q5068" s="231"/>
      <c r="R5068" s="231"/>
      <c r="S5068" s="231"/>
      <c r="T5068" s="232"/>
      <c r="U5068" s="16"/>
      <c r="V5068" s="16"/>
    </row>
    <row r="5069" spans="4:22">
      <c r="D5069" s="16"/>
      <c r="E5069" s="16"/>
      <c r="F5069" s="231"/>
      <c r="G5069" s="231"/>
      <c r="H5069" s="231"/>
      <c r="I5069" s="231"/>
      <c r="J5069" s="231"/>
      <c r="K5069" s="231"/>
      <c r="L5069" s="231"/>
      <c r="M5069" s="231"/>
      <c r="N5069" s="231"/>
      <c r="O5069" s="231"/>
      <c r="P5069" s="231"/>
      <c r="Q5069" s="231"/>
      <c r="R5069" s="231"/>
      <c r="S5069" s="231"/>
      <c r="T5069" s="232"/>
      <c r="U5069" s="16"/>
      <c r="V5069" s="16"/>
    </row>
    <row r="5070" spans="4:22">
      <c r="D5070" s="16"/>
      <c r="E5070" s="16"/>
      <c r="F5070" s="231"/>
      <c r="G5070" s="231"/>
      <c r="H5070" s="231"/>
      <c r="I5070" s="231"/>
      <c r="J5070" s="231"/>
      <c r="K5070" s="231"/>
      <c r="L5070" s="231"/>
      <c r="M5070" s="231"/>
      <c r="N5070" s="231"/>
      <c r="O5070" s="231"/>
      <c r="P5070" s="231"/>
      <c r="Q5070" s="231"/>
      <c r="R5070" s="231"/>
      <c r="S5070" s="231"/>
      <c r="T5070" s="232"/>
      <c r="U5070" s="16"/>
      <c r="V5070" s="16"/>
    </row>
    <row r="5071" spans="4:22">
      <c r="D5071" s="16"/>
      <c r="E5071" s="16"/>
      <c r="F5071" s="231"/>
      <c r="G5071" s="231"/>
      <c r="H5071" s="231"/>
      <c r="I5071" s="231"/>
      <c r="J5071" s="231"/>
      <c r="K5071" s="231"/>
      <c r="L5071" s="231"/>
      <c r="M5071" s="231"/>
      <c r="N5071" s="231"/>
      <c r="O5071" s="231"/>
      <c r="P5071" s="231"/>
      <c r="Q5071" s="231"/>
      <c r="R5071" s="231"/>
      <c r="S5071" s="231"/>
      <c r="T5071" s="232"/>
      <c r="U5071" s="16"/>
      <c r="V5071" s="16"/>
    </row>
    <row r="5072" spans="4:22">
      <c r="D5072" s="16"/>
      <c r="E5072" s="16"/>
      <c r="F5072" s="231"/>
      <c r="G5072" s="231"/>
      <c r="H5072" s="231"/>
      <c r="I5072" s="231"/>
      <c r="J5072" s="231"/>
      <c r="K5072" s="231"/>
      <c r="L5072" s="231"/>
      <c r="M5072" s="231"/>
      <c r="N5072" s="231"/>
      <c r="O5072" s="231"/>
      <c r="P5072" s="231"/>
      <c r="Q5072" s="231"/>
      <c r="R5072" s="231"/>
      <c r="S5072" s="231"/>
      <c r="T5072" s="232"/>
      <c r="U5072" s="16"/>
      <c r="V5072" s="16"/>
    </row>
    <row r="5073" spans="4:22">
      <c r="D5073" s="16"/>
      <c r="E5073" s="16"/>
      <c r="F5073" s="231"/>
      <c r="G5073" s="231"/>
      <c r="H5073" s="231"/>
      <c r="I5073" s="231"/>
      <c r="J5073" s="231"/>
      <c r="K5073" s="231"/>
      <c r="L5073" s="231"/>
      <c r="M5073" s="231"/>
      <c r="N5073" s="231"/>
      <c r="O5073" s="231"/>
      <c r="P5073" s="231"/>
      <c r="Q5073" s="231"/>
      <c r="R5073" s="231"/>
      <c r="S5073" s="231"/>
      <c r="T5073" s="232"/>
      <c r="U5073" s="16"/>
      <c r="V5073" s="16"/>
    </row>
    <row r="5074" spans="4:22">
      <c r="D5074" s="16"/>
      <c r="E5074" s="16"/>
      <c r="F5074" s="231"/>
      <c r="G5074" s="231"/>
      <c r="H5074" s="231"/>
      <c r="I5074" s="231"/>
      <c r="J5074" s="231"/>
      <c r="K5074" s="231"/>
      <c r="L5074" s="231"/>
      <c r="M5074" s="231"/>
      <c r="N5074" s="231"/>
      <c r="O5074" s="231"/>
      <c r="P5074" s="231"/>
      <c r="Q5074" s="231"/>
      <c r="R5074" s="231"/>
      <c r="S5074" s="231"/>
      <c r="T5074" s="232"/>
      <c r="U5074" s="16"/>
      <c r="V5074" s="16"/>
    </row>
    <row r="5075" spans="4:22">
      <c r="D5075" s="16"/>
      <c r="E5075" s="16"/>
      <c r="F5075" s="231"/>
      <c r="G5075" s="231"/>
      <c r="H5075" s="231"/>
      <c r="I5075" s="231"/>
      <c r="J5075" s="231"/>
      <c r="K5075" s="231"/>
      <c r="L5075" s="231"/>
      <c r="M5075" s="231"/>
      <c r="N5075" s="231"/>
      <c r="O5075" s="231"/>
      <c r="P5075" s="231"/>
      <c r="Q5075" s="231"/>
      <c r="R5075" s="231"/>
      <c r="S5075" s="231"/>
      <c r="T5075" s="232"/>
      <c r="U5075" s="16"/>
      <c r="V5075" s="16"/>
    </row>
    <row r="5076" spans="4:22">
      <c r="D5076" s="335"/>
      <c r="E5076" s="335"/>
      <c r="F5076" s="335"/>
      <c r="G5076" s="512" t="s">
        <v>48</v>
      </c>
      <c r="H5076" s="512"/>
      <c r="I5076" s="512"/>
      <c r="J5076" s="512"/>
      <c r="K5076" s="512"/>
      <c r="L5076" s="512"/>
      <c r="M5076" s="512"/>
      <c r="N5076" s="512"/>
      <c r="O5076" s="512"/>
      <c r="P5076" s="512"/>
      <c r="Q5076" s="512"/>
      <c r="R5076" s="512"/>
      <c r="S5076" s="335"/>
      <c r="T5076" s="335"/>
      <c r="U5076" s="335"/>
      <c r="V5076" s="335"/>
    </row>
    <row r="5077" spans="4:22">
      <c r="D5077" s="335"/>
      <c r="E5077" s="335"/>
      <c r="F5077" s="335"/>
      <c r="G5077" s="512"/>
      <c r="H5077" s="512"/>
      <c r="I5077" s="512"/>
      <c r="J5077" s="512"/>
      <c r="K5077" s="512"/>
      <c r="L5077" s="512"/>
      <c r="M5077" s="512"/>
      <c r="N5077" s="512"/>
      <c r="O5077" s="512"/>
      <c r="P5077" s="512"/>
      <c r="Q5077" s="512"/>
      <c r="R5077" s="512"/>
      <c r="S5077" s="335"/>
      <c r="T5077" s="335"/>
      <c r="U5077" s="335"/>
      <c r="V5077" s="335"/>
    </row>
    <row r="5078" spans="4:22" ht="23.4">
      <c r="D5078" s="338"/>
      <c r="E5078" s="338"/>
      <c r="F5078" s="338"/>
      <c r="G5078" s="343" t="s">
        <v>46</v>
      </c>
      <c r="H5078" s="375" t="s">
        <v>3</v>
      </c>
      <c r="I5078" s="376"/>
      <c r="J5078" s="377" t="s">
        <v>11</v>
      </c>
      <c r="K5078" s="376"/>
      <c r="L5078" s="378" t="s">
        <v>12</v>
      </c>
      <c r="M5078" s="376"/>
      <c r="N5078" s="379" t="s">
        <v>13</v>
      </c>
      <c r="O5078" s="376"/>
      <c r="P5078" s="374" t="s">
        <v>14</v>
      </c>
      <c r="Q5078" s="376"/>
      <c r="R5078" s="380" t="s">
        <v>15</v>
      </c>
      <c r="S5078" s="367"/>
      <c r="T5078" s="16"/>
      <c r="U5078" s="336"/>
      <c r="V5078" s="16"/>
    </row>
    <row r="5079" spans="4:22" ht="21">
      <c r="D5079" s="338"/>
      <c r="E5079" s="338"/>
      <c r="F5079" s="338"/>
      <c r="G5079" s="344">
        <v>0.9</v>
      </c>
      <c r="H5079" s="347">
        <f>$H$5021*G5079</f>
        <v>49.067331580800001</v>
      </c>
      <c r="I5079" s="368"/>
      <c r="J5079" s="348">
        <f>$J$5021*G5079</f>
        <v>14.218164417600001</v>
      </c>
      <c r="K5079" s="368"/>
      <c r="L5079" s="352">
        <f>$L$5021*G5079</f>
        <v>13.226385369599999</v>
      </c>
      <c r="M5079" s="368"/>
      <c r="N5079" s="349">
        <f>$N$5021*G5079</f>
        <v>9.9692530703999989</v>
      </c>
      <c r="O5079" s="368"/>
      <c r="P5079" s="350">
        <f>$P$5021*G5079</f>
        <v>171.95000472000004</v>
      </c>
      <c r="Q5079" s="368"/>
      <c r="R5079" s="351">
        <f>$R$5021*G5079</f>
        <v>76.404459455999998</v>
      </c>
      <c r="S5079" s="341"/>
      <c r="T5079" s="414">
        <f>H5079*24.63</f>
        <v>1208.5283768351039</v>
      </c>
      <c r="U5079" s="337"/>
      <c r="V5079" s="16"/>
    </row>
    <row r="5080" spans="4:22" ht="21">
      <c r="D5080" s="338"/>
      <c r="E5080" s="338"/>
      <c r="F5080" s="338"/>
      <c r="G5080" s="344">
        <v>0.91</v>
      </c>
      <c r="H5080" s="347">
        <f t="shared" ref="H5080:H5099" si="436">$H$5021*G5080</f>
        <v>49.612524153919999</v>
      </c>
      <c r="I5080" s="368"/>
      <c r="J5080" s="348">
        <f t="shared" ref="J5080:J5099" si="437">$J$5021*G5080</f>
        <v>14.376144022240002</v>
      </c>
      <c r="K5080" s="368"/>
      <c r="L5080" s="352">
        <f t="shared" ref="L5080:L5099" si="438">$L$5021*G5080</f>
        <v>13.37334520704</v>
      </c>
      <c r="M5080" s="368"/>
      <c r="N5080" s="349">
        <f t="shared" ref="N5080:N5099" si="439">$N$5021*G5080</f>
        <v>10.080022548959999</v>
      </c>
      <c r="O5080" s="368"/>
      <c r="P5080" s="350">
        <f t="shared" ref="P5080:P5099" si="440">$P$5021*G5080</f>
        <v>173.86056032800002</v>
      </c>
      <c r="Q5080" s="368"/>
      <c r="R5080" s="351">
        <f t="shared" ref="R5080:R5099" si="441">$R$5021*G5080</f>
        <v>77.25339789440001</v>
      </c>
      <c r="S5080" s="341"/>
      <c r="T5080" s="16"/>
      <c r="U5080" s="337"/>
      <c r="V5080" s="16"/>
    </row>
    <row r="5081" spans="4:22" ht="21">
      <c r="D5081" s="338"/>
      <c r="E5081" s="338"/>
      <c r="F5081" s="338"/>
      <c r="G5081" s="344">
        <v>0.92</v>
      </c>
      <c r="H5081" s="347">
        <f t="shared" si="436"/>
        <v>50.157716727040004</v>
      </c>
      <c r="I5081" s="368"/>
      <c r="J5081" s="348">
        <f t="shared" si="437"/>
        <v>14.534123626880001</v>
      </c>
      <c r="K5081" s="368"/>
      <c r="L5081" s="352">
        <f t="shared" si="438"/>
        <v>13.520305044480001</v>
      </c>
      <c r="M5081" s="368"/>
      <c r="N5081" s="349">
        <f t="shared" si="439"/>
        <v>10.190792027519999</v>
      </c>
      <c r="O5081" s="368"/>
      <c r="P5081" s="350">
        <f t="shared" si="440"/>
        <v>175.77111593600003</v>
      </c>
      <c r="Q5081" s="368"/>
      <c r="R5081" s="351">
        <f t="shared" si="441"/>
        <v>78.102336332800007</v>
      </c>
      <c r="S5081" s="341"/>
      <c r="T5081" s="16"/>
      <c r="U5081" s="337"/>
      <c r="V5081" s="16"/>
    </row>
    <row r="5082" spans="4:22" ht="21">
      <c r="D5082" s="338"/>
      <c r="E5082" s="338"/>
      <c r="F5082" s="338"/>
      <c r="G5082" s="344">
        <v>0.93</v>
      </c>
      <c r="H5082" s="347">
        <f t="shared" si="436"/>
        <v>50.702909300160002</v>
      </c>
      <c r="I5082" s="368"/>
      <c r="J5082" s="348">
        <f t="shared" si="437"/>
        <v>14.692103231520001</v>
      </c>
      <c r="K5082" s="368"/>
      <c r="L5082" s="352">
        <f t="shared" si="438"/>
        <v>13.66726488192</v>
      </c>
      <c r="M5082" s="368"/>
      <c r="N5082" s="349">
        <f t="shared" si="439"/>
        <v>10.301561506079999</v>
      </c>
      <c r="O5082" s="368"/>
      <c r="P5082" s="350">
        <f t="shared" si="440"/>
        <v>177.68167154400004</v>
      </c>
      <c r="Q5082" s="368"/>
      <c r="R5082" s="351">
        <f t="shared" si="441"/>
        <v>78.951274771200005</v>
      </c>
      <c r="S5082" s="341"/>
      <c r="T5082" s="16"/>
      <c r="U5082" s="337"/>
      <c r="V5082" s="16"/>
    </row>
    <row r="5083" spans="4:22" ht="21">
      <c r="D5083" s="338"/>
      <c r="E5083" s="338"/>
      <c r="F5083" s="338"/>
      <c r="G5083" s="344">
        <v>0.94</v>
      </c>
      <c r="H5083" s="347">
        <f t="shared" si="436"/>
        <v>51.24810187328</v>
      </c>
      <c r="I5083" s="368"/>
      <c r="J5083" s="348">
        <f t="shared" si="437"/>
        <v>14.85008283616</v>
      </c>
      <c r="K5083" s="368"/>
      <c r="L5083" s="352">
        <f t="shared" si="438"/>
        <v>13.814224719359999</v>
      </c>
      <c r="M5083" s="368"/>
      <c r="N5083" s="349">
        <f t="shared" si="439"/>
        <v>10.412330984639999</v>
      </c>
      <c r="O5083" s="368"/>
      <c r="P5083" s="350">
        <f t="shared" si="440"/>
        <v>179.59222715200002</v>
      </c>
      <c r="Q5083" s="368"/>
      <c r="R5083" s="351">
        <f t="shared" si="441"/>
        <v>79.800213209600003</v>
      </c>
      <c r="S5083" s="341"/>
      <c r="T5083" s="16"/>
      <c r="U5083" s="337"/>
      <c r="V5083" s="16"/>
    </row>
    <row r="5084" spans="4:22" ht="21">
      <c r="D5084" s="338"/>
      <c r="E5084" s="338"/>
      <c r="F5084" s="338"/>
      <c r="G5084" s="344">
        <v>0.95</v>
      </c>
      <c r="H5084" s="347">
        <f t="shared" si="436"/>
        <v>51.793294446399997</v>
      </c>
      <c r="I5084" s="368"/>
      <c r="J5084" s="348">
        <f t="shared" si="437"/>
        <v>15.0080624408</v>
      </c>
      <c r="K5084" s="368"/>
      <c r="L5084" s="352">
        <f t="shared" si="438"/>
        <v>13.961184556799999</v>
      </c>
      <c r="M5084" s="368"/>
      <c r="N5084" s="349">
        <f t="shared" si="439"/>
        <v>10.523100463199999</v>
      </c>
      <c r="O5084" s="368"/>
      <c r="P5084" s="350">
        <f t="shared" si="440"/>
        <v>181.50278276</v>
      </c>
      <c r="Q5084" s="368"/>
      <c r="R5084" s="351">
        <f t="shared" si="441"/>
        <v>80.649151648</v>
      </c>
      <c r="S5084" s="341"/>
      <c r="T5084" s="16"/>
      <c r="U5084" s="337"/>
      <c r="V5084" s="16"/>
    </row>
    <row r="5085" spans="4:22" ht="21">
      <c r="D5085" s="338"/>
      <c r="E5085" s="338"/>
      <c r="F5085" s="338"/>
      <c r="G5085" s="344">
        <v>0.96</v>
      </c>
      <c r="H5085" s="347">
        <f t="shared" si="436"/>
        <v>52.338487019519995</v>
      </c>
      <c r="I5085" s="368"/>
      <c r="J5085" s="348">
        <f t="shared" si="437"/>
        <v>15.166042045440001</v>
      </c>
      <c r="K5085" s="368"/>
      <c r="L5085" s="352">
        <f t="shared" si="438"/>
        <v>14.108144394239998</v>
      </c>
      <c r="M5085" s="368"/>
      <c r="N5085" s="349">
        <f t="shared" si="439"/>
        <v>10.633869941759999</v>
      </c>
      <c r="O5085" s="368"/>
      <c r="P5085" s="350">
        <f t="shared" si="440"/>
        <v>183.41333836800001</v>
      </c>
      <c r="Q5085" s="368"/>
      <c r="R5085" s="351">
        <f t="shared" si="441"/>
        <v>81.498090086399998</v>
      </c>
      <c r="S5085" s="341"/>
      <c r="T5085" s="16"/>
      <c r="U5085" s="337"/>
      <c r="V5085" s="16"/>
    </row>
    <row r="5086" spans="4:22" ht="21">
      <c r="D5086" s="338"/>
      <c r="E5086" s="338"/>
      <c r="F5086" s="338"/>
      <c r="G5086" s="344">
        <v>0.97</v>
      </c>
      <c r="H5086" s="347">
        <f t="shared" si="436"/>
        <v>52.88367959264</v>
      </c>
      <c r="I5086" s="368"/>
      <c r="J5086" s="348">
        <f t="shared" si="437"/>
        <v>15.324021650080001</v>
      </c>
      <c r="K5086" s="368"/>
      <c r="L5086" s="352">
        <f t="shared" si="438"/>
        <v>14.255104231679999</v>
      </c>
      <c r="M5086" s="368"/>
      <c r="N5086" s="349">
        <f t="shared" si="439"/>
        <v>10.744639420319999</v>
      </c>
      <c r="O5086" s="368"/>
      <c r="P5086" s="350">
        <f t="shared" si="440"/>
        <v>185.32389397600002</v>
      </c>
      <c r="Q5086" s="368"/>
      <c r="R5086" s="351">
        <f t="shared" si="441"/>
        <v>82.347028524799995</v>
      </c>
      <c r="S5086" s="341"/>
      <c r="T5086" s="16"/>
      <c r="U5086" s="337"/>
      <c r="V5086" s="16"/>
    </row>
    <row r="5087" spans="4:22" ht="21">
      <c r="D5087" s="338"/>
      <c r="E5087" s="338"/>
      <c r="F5087" s="338"/>
      <c r="G5087" s="344">
        <v>0.98</v>
      </c>
      <c r="H5087" s="347">
        <f t="shared" si="436"/>
        <v>53.428872165759998</v>
      </c>
      <c r="I5087" s="368"/>
      <c r="J5087" s="348">
        <f t="shared" si="437"/>
        <v>15.48200125472</v>
      </c>
      <c r="K5087" s="368"/>
      <c r="L5087" s="352">
        <f t="shared" si="438"/>
        <v>14.40206406912</v>
      </c>
      <c r="M5087" s="368"/>
      <c r="N5087" s="349">
        <f t="shared" si="439"/>
        <v>10.855408898879999</v>
      </c>
      <c r="O5087" s="368"/>
      <c r="P5087" s="350">
        <f t="shared" si="440"/>
        <v>187.23444958400003</v>
      </c>
      <c r="Q5087" s="368"/>
      <c r="R5087" s="351">
        <f t="shared" si="441"/>
        <v>83.195966963200007</v>
      </c>
      <c r="S5087" s="341"/>
      <c r="T5087" s="16"/>
      <c r="U5087" s="337"/>
      <c r="V5087" s="16"/>
    </row>
    <row r="5088" spans="4:22" ht="21">
      <c r="D5088" s="338"/>
      <c r="E5088" s="338"/>
      <c r="F5088" s="338"/>
      <c r="G5088" s="344">
        <v>0.99</v>
      </c>
      <c r="H5088" s="347">
        <f t="shared" si="436"/>
        <v>53.974064738880003</v>
      </c>
      <c r="I5088" s="368"/>
      <c r="J5088" s="348">
        <f t="shared" si="437"/>
        <v>15.639980859360001</v>
      </c>
      <c r="K5088" s="368"/>
      <c r="L5088" s="352">
        <f t="shared" si="438"/>
        <v>14.549023906559999</v>
      </c>
      <c r="M5088" s="368"/>
      <c r="N5088" s="349">
        <f t="shared" si="439"/>
        <v>10.966178377439999</v>
      </c>
      <c r="O5088" s="368"/>
      <c r="P5088" s="350">
        <f t="shared" si="440"/>
        <v>189.14500519200001</v>
      </c>
      <c r="Q5088" s="368"/>
      <c r="R5088" s="351">
        <f t="shared" si="441"/>
        <v>84.044905401600005</v>
      </c>
      <c r="S5088" s="341"/>
      <c r="T5088" s="16"/>
      <c r="U5088" s="337"/>
      <c r="V5088" s="16"/>
    </row>
    <row r="5089" spans="4:22" ht="28.8">
      <c r="D5089" s="338"/>
      <c r="E5089" s="338"/>
      <c r="F5089" s="338"/>
      <c r="G5089" s="381">
        <v>1</v>
      </c>
      <c r="H5089" s="383">
        <f t="shared" si="436"/>
        <v>54.519257312000001</v>
      </c>
      <c r="I5089" s="382"/>
      <c r="J5089" s="383">
        <f t="shared" si="437"/>
        <v>15.797960464000001</v>
      </c>
      <c r="K5089" s="382"/>
      <c r="L5089" s="383">
        <f t="shared" si="438"/>
        <v>14.695983743999999</v>
      </c>
      <c r="M5089" s="382"/>
      <c r="N5089" s="383">
        <f t="shared" si="439"/>
        <v>11.076947855999999</v>
      </c>
      <c r="O5089" s="382"/>
      <c r="P5089" s="383">
        <f t="shared" si="440"/>
        <v>191.05556080000002</v>
      </c>
      <c r="Q5089" s="382"/>
      <c r="R5089" s="383">
        <f t="shared" si="441"/>
        <v>84.893843840000002</v>
      </c>
      <c r="S5089" s="445"/>
      <c r="T5089" s="16"/>
      <c r="U5089" s="337"/>
      <c r="V5089" s="16"/>
    </row>
    <row r="5090" spans="4:22" ht="21">
      <c r="D5090" s="338"/>
      <c r="E5090" s="338"/>
      <c r="F5090" s="338"/>
      <c r="G5090" s="344">
        <v>1.01</v>
      </c>
      <c r="H5090" s="347">
        <f t="shared" si="436"/>
        <v>55.064449885119998</v>
      </c>
      <c r="I5090" s="368"/>
      <c r="J5090" s="348">
        <f t="shared" si="437"/>
        <v>15.95594006864</v>
      </c>
      <c r="K5090" s="368"/>
      <c r="L5090" s="352">
        <f t="shared" si="438"/>
        <v>14.84294358144</v>
      </c>
      <c r="M5090" s="368"/>
      <c r="N5090" s="349">
        <f t="shared" si="439"/>
        <v>11.187717334559999</v>
      </c>
      <c r="O5090" s="368"/>
      <c r="P5090" s="350">
        <f t="shared" si="440"/>
        <v>192.96611640800003</v>
      </c>
      <c r="Q5090" s="368"/>
      <c r="R5090" s="351">
        <f t="shared" si="441"/>
        <v>85.7427822784</v>
      </c>
      <c r="S5090" s="341"/>
      <c r="T5090" s="16"/>
      <c r="U5090" s="337"/>
      <c r="V5090" s="16"/>
    </row>
    <row r="5091" spans="4:22" ht="21">
      <c r="D5091" s="338"/>
      <c r="E5091" s="338"/>
      <c r="F5091" s="338"/>
      <c r="G5091" s="344">
        <v>1.02</v>
      </c>
      <c r="H5091" s="347">
        <f t="shared" si="436"/>
        <v>55.609642458240003</v>
      </c>
      <c r="I5091" s="368"/>
      <c r="J5091" s="348">
        <f t="shared" si="437"/>
        <v>16.113919673280002</v>
      </c>
      <c r="K5091" s="368"/>
      <c r="L5091" s="352">
        <f t="shared" si="438"/>
        <v>14.989903418879999</v>
      </c>
      <c r="M5091" s="368"/>
      <c r="N5091" s="349">
        <f t="shared" si="439"/>
        <v>11.298486813119998</v>
      </c>
      <c r="O5091" s="368"/>
      <c r="P5091" s="350">
        <f t="shared" si="440"/>
        <v>194.87667201600001</v>
      </c>
      <c r="Q5091" s="368"/>
      <c r="R5091" s="351">
        <f t="shared" si="441"/>
        <v>86.591720716799998</v>
      </c>
      <c r="S5091" s="341"/>
      <c r="T5091" s="16"/>
      <c r="U5091" s="337"/>
      <c r="V5091" s="16"/>
    </row>
    <row r="5092" spans="4:22" ht="21">
      <c r="D5092" s="338"/>
      <c r="E5092" s="338"/>
      <c r="F5092" s="338"/>
      <c r="G5092" s="344">
        <v>1.03</v>
      </c>
      <c r="H5092" s="347">
        <f t="shared" si="436"/>
        <v>56.154835031360001</v>
      </c>
      <c r="I5092" s="368"/>
      <c r="J5092" s="348">
        <f t="shared" si="437"/>
        <v>16.271899277920003</v>
      </c>
      <c r="K5092" s="368"/>
      <c r="L5092" s="352">
        <f t="shared" si="438"/>
        <v>15.13686325632</v>
      </c>
      <c r="M5092" s="368"/>
      <c r="N5092" s="349">
        <f t="shared" si="439"/>
        <v>11.409256291679998</v>
      </c>
      <c r="O5092" s="368"/>
      <c r="P5092" s="350">
        <f t="shared" si="440"/>
        <v>196.78722762400002</v>
      </c>
      <c r="Q5092" s="368"/>
      <c r="R5092" s="351">
        <f t="shared" si="441"/>
        <v>87.440659155200009</v>
      </c>
      <c r="S5092" s="341"/>
      <c r="T5092" s="16"/>
      <c r="U5092" s="337"/>
      <c r="V5092" s="16"/>
    </row>
    <row r="5093" spans="4:22" ht="21">
      <c r="D5093" s="338"/>
      <c r="E5093" s="338"/>
      <c r="F5093" s="338"/>
      <c r="G5093" s="344">
        <v>1.04</v>
      </c>
      <c r="H5093" s="347">
        <f t="shared" si="436"/>
        <v>56.700027604480006</v>
      </c>
      <c r="I5093" s="368"/>
      <c r="J5093" s="348">
        <f t="shared" si="437"/>
        <v>16.429878882560001</v>
      </c>
      <c r="K5093" s="368"/>
      <c r="L5093" s="352">
        <f t="shared" si="438"/>
        <v>15.283823093760001</v>
      </c>
      <c r="M5093" s="368"/>
      <c r="N5093" s="349">
        <f t="shared" si="439"/>
        <v>11.520025770239998</v>
      </c>
      <c r="O5093" s="368"/>
      <c r="P5093" s="350">
        <f t="shared" si="440"/>
        <v>198.69778323200003</v>
      </c>
      <c r="Q5093" s="368"/>
      <c r="R5093" s="351">
        <f t="shared" si="441"/>
        <v>88.289597593600007</v>
      </c>
      <c r="S5093" s="341"/>
      <c r="T5093" s="16"/>
      <c r="U5093" s="337"/>
      <c r="V5093" s="16"/>
    </row>
    <row r="5094" spans="4:22" ht="21">
      <c r="D5094" s="338"/>
      <c r="E5094" s="338"/>
      <c r="F5094" s="338"/>
      <c r="G5094" s="344">
        <v>1.05</v>
      </c>
      <c r="H5094" s="347">
        <f t="shared" si="436"/>
        <v>57.245220177600004</v>
      </c>
      <c r="I5094" s="368"/>
      <c r="J5094" s="348">
        <f t="shared" si="437"/>
        <v>16.587858487200002</v>
      </c>
      <c r="K5094" s="368"/>
      <c r="L5094" s="352">
        <f t="shared" si="438"/>
        <v>15.4307829312</v>
      </c>
      <c r="M5094" s="368"/>
      <c r="N5094" s="349">
        <f t="shared" si="439"/>
        <v>11.630795248799998</v>
      </c>
      <c r="O5094" s="368"/>
      <c r="P5094" s="350">
        <f t="shared" si="440"/>
        <v>200.60833884000004</v>
      </c>
      <c r="Q5094" s="368"/>
      <c r="R5094" s="351">
        <f t="shared" si="441"/>
        <v>89.138536032000005</v>
      </c>
      <c r="S5094" s="341"/>
      <c r="T5094" s="16"/>
      <c r="U5094" s="337"/>
      <c r="V5094" s="16"/>
    </row>
    <row r="5095" spans="4:22" ht="21">
      <c r="D5095" s="338"/>
      <c r="E5095" s="338"/>
      <c r="F5095" s="338"/>
      <c r="G5095" s="344">
        <v>1.06</v>
      </c>
      <c r="H5095" s="347">
        <f t="shared" si="436"/>
        <v>57.790412750720002</v>
      </c>
      <c r="I5095" s="368"/>
      <c r="J5095" s="348">
        <f t="shared" si="437"/>
        <v>16.745838091840003</v>
      </c>
      <c r="K5095" s="368"/>
      <c r="L5095" s="352">
        <f t="shared" si="438"/>
        <v>15.57774276864</v>
      </c>
      <c r="M5095" s="368"/>
      <c r="N5095" s="349">
        <f t="shared" si="439"/>
        <v>11.741564727359998</v>
      </c>
      <c r="O5095" s="368"/>
      <c r="P5095" s="350">
        <f t="shared" si="440"/>
        <v>202.51889444800003</v>
      </c>
      <c r="Q5095" s="368"/>
      <c r="R5095" s="351">
        <f t="shared" si="441"/>
        <v>89.987474470400002</v>
      </c>
      <c r="S5095" s="341"/>
      <c r="T5095" s="16"/>
      <c r="U5095" s="337"/>
      <c r="V5095" s="16"/>
    </row>
    <row r="5096" spans="4:22" ht="21">
      <c r="D5096" s="338"/>
      <c r="E5096" s="338"/>
      <c r="F5096" s="338"/>
      <c r="G5096" s="344">
        <v>1.07</v>
      </c>
      <c r="H5096" s="347">
        <f t="shared" si="436"/>
        <v>58.335605323840007</v>
      </c>
      <c r="I5096" s="368"/>
      <c r="J5096" s="348">
        <f t="shared" si="437"/>
        <v>16.903817696480001</v>
      </c>
      <c r="K5096" s="368"/>
      <c r="L5096" s="352">
        <f t="shared" si="438"/>
        <v>15.724702606080001</v>
      </c>
      <c r="M5096" s="368"/>
      <c r="N5096" s="349">
        <f t="shared" si="439"/>
        <v>11.852334205919998</v>
      </c>
      <c r="O5096" s="368"/>
      <c r="P5096" s="350">
        <f t="shared" si="440"/>
        <v>204.42945005600004</v>
      </c>
      <c r="Q5096" s="368"/>
      <c r="R5096" s="351">
        <f t="shared" si="441"/>
        <v>90.836412908800014</v>
      </c>
      <c r="S5096" s="341"/>
      <c r="T5096" s="16"/>
      <c r="U5096" s="337"/>
      <c r="V5096" s="16"/>
    </row>
    <row r="5097" spans="4:22" ht="21">
      <c r="D5097" s="338"/>
      <c r="E5097" s="338"/>
      <c r="F5097" s="338"/>
      <c r="G5097" s="344">
        <v>1.08</v>
      </c>
      <c r="H5097" s="347">
        <f t="shared" si="436"/>
        <v>58.880797896960004</v>
      </c>
      <c r="I5097" s="368"/>
      <c r="J5097" s="348">
        <f t="shared" si="437"/>
        <v>17.061797301120002</v>
      </c>
      <c r="K5097" s="368"/>
      <c r="L5097" s="352">
        <f t="shared" si="438"/>
        <v>15.87166244352</v>
      </c>
      <c r="M5097" s="368"/>
      <c r="N5097" s="349">
        <f t="shared" si="439"/>
        <v>11.96310368448</v>
      </c>
      <c r="O5097" s="368"/>
      <c r="P5097" s="350">
        <f t="shared" si="440"/>
        <v>206.34000566400005</v>
      </c>
      <c r="Q5097" s="368"/>
      <c r="R5097" s="351">
        <f t="shared" si="441"/>
        <v>91.685351347200012</v>
      </c>
      <c r="S5097" s="341"/>
      <c r="T5097" s="16"/>
      <c r="U5097" s="337"/>
      <c r="V5097" s="16"/>
    </row>
    <row r="5098" spans="4:22" ht="21">
      <c r="D5098" s="338"/>
      <c r="E5098" s="338"/>
      <c r="F5098" s="338"/>
      <c r="G5098" s="344">
        <v>1.0900000000000001</v>
      </c>
      <c r="H5098" s="347">
        <f t="shared" si="436"/>
        <v>59.425990470080002</v>
      </c>
      <c r="I5098" s="368"/>
      <c r="J5098" s="348">
        <f t="shared" si="437"/>
        <v>17.219776905760003</v>
      </c>
      <c r="K5098" s="368"/>
      <c r="L5098" s="352">
        <f t="shared" si="438"/>
        <v>16.018622280959999</v>
      </c>
      <c r="M5098" s="368"/>
      <c r="N5098" s="349">
        <f t="shared" si="439"/>
        <v>12.07387316304</v>
      </c>
      <c r="O5098" s="368"/>
      <c r="P5098" s="350">
        <f t="shared" si="440"/>
        <v>208.25056127200003</v>
      </c>
      <c r="Q5098" s="368"/>
      <c r="R5098" s="351">
        <f t="shared" si="441"/>
        <v>92.534289785600009</v>
      </c>
      <c r="S5098" s="341"/>
      <c r="T5098" s="16"/>
      <c r="U5098" s="337"/>
      <c r="V5098" s="16"/>
    </row>
    <row r="5099" spans="4:22" ht="21">
      <c r="D5099" s="338"/>
      <c r="E5099" s="338"/>
      <c r="F5099" s="338"/>
      <c r="G5099" s="344">
        <v>1.1000000000000001</v>
      </c>
      <c r="H5099" s="347">
        <f t="shared" si="436"/>
        <v>59.971183043200007</v>
      </c>
      <c r="I5099" s="368"/>
      <c r="J5099" s="348">
        <f t="shared" si="437"/>
        <v>17.377756510400001</v>
      </c>
      <c r="K5099" s="368"/>
      <c r="L5099" s="352">
        <f t="shared" si="438"/>
        <v>16.1655821184</v>
      </c>
      <c r="M5099" s="368"/>
      <c r="N5099" s="349">
        <f t="shared" si="439"/>
        <v>12.1846426416</v>
      </c>
      <c r="O5099" s="368"/>
      <c r="P5099" s="350">
        <f t="shared" si="440"/>
        <v>210.16111688000004</v>
      </c>
      <c r="Q5099" s="368"/>
      <c r="R5099" s="351">
        <f t="shared" si="441"/>
        <v>93.383228224000007</v>
      </c>
      <c r="S5099" s="341"/>
      <c r="T5099" s="16"/>
      <c r="U5099" s="337"/>
      <c r="V5099" s="16"/>
    </row>
    <row r="5100" spans="4:22">
      <c r="D5100" s="338"/>
      <c r="E5100" s="338"/>
      <c r="F5100" s="338"/>
      <c r="G5100" s="16"/>
      <c r="H5100" s="16"/>
      <c r="I5100" s="16"/>
      <c r="J5100" s="16"/>
      <c r="K5100" s="16"/>
      <c r="L5100" s="16"/>
      <c r="M5100" s="16"/>
      <c r="N5100" s="16"/>
      <c r="O5100" s="16"/>
      <c r="P5100" s="16"/>
      <c r="Q5100" s="16"/>
      <c r="R5100" s="16"/>
      <c r="S5100" s="16"/>
      <c r="T5100" s="16"/>
      <c r="U5100" s="16"/>
      <c r="V5100" s="16"/>
    </row>
    <row r="5101" spans="4:22">
      <c r="D5101" s="338"/>
      <c r="E5101" s="338"/>
      <c r="F5101" s="338"/>
      <c r="G5101" s="16"/>
      <c r="H5101" s="16"/>
      <c r="I5101" s="16"/>
      <c r="J5101" s="16"/>
      <c r="K5101" s="16"/>
      <c r="L5101" s="16"/>
      <c r="M5101" s="16"/>
      <c r="N5101" s="16"/>
      <c r="O5101" s="16"/>
      <c r="P5101" s="16"/>
      <c r="Q5101" s="16"/>
      <c r="R5101" s="16"/>
      <c r="S5101" s="16"/>
      <c r="T5101" s="16"/>
      <c r="U5101" s="16"/>
      <c r="V5101" s="16"/>
    </row>
    <row r="5102" spans="4:22">
      <c r="D5102" s="338"/>
      <c r="E5102" s="338"/>
      <c r="F5102" s="338"/>
      <c r="G5102" s="16"/>
      <c r="H5102" s="16"/>
      <c r="I5102" s="16"/>
      <c r="J5102" s="16"/>
      <c r="K5102" s="16"/>
      <c r="L5102" s="16"/>
      <c r="M5102" s="16"/>
      <c r="N5102" s="16"/>
      <c r="O5102" s="16"/>
      <c r="P5102" s="16"/>
      <c r="Q5102" s="16"/>
      <c r="R5102" s="16"/>
      <c r="S5102" s="16"/>
      <c r="T5102" s="16"/>
      <c r="U5102" s="16"/>
      <c r="V5102" s="16"/>
    </row>
    <row r="5105" spans="4:31" ht="15" thickBot="1">
      <c r="D5105" s="16"/>
      <c r="E5105" s="16"/>
      <c r="F5105" s="16"/>
      <c r="G5105" s="16"/>
      <c r="H5105" s="16"/>
      <c r="I5105" s="16"/>
      <c r="J5105" s="16"/>
      <c r="K5105" s="16"/>
      <c r="L5105" s="16"/>
      <c r="M5105" s="16"/>
      <c r="N5105" s="16"/>
      <c r="O5105" s="16"/>
      <c r="P5105" s="16"/>
      <c r="Q5105" s="16"/>
      <c r="R5105" s="16"/>
      <c r="S5105" s="16"/>
      <c r="T5105" s="229"/>
      <c r="U5105" s="16"/>
      <c r="V5105" s="16"/>
    </row>
    <row r="5106" spans="4:31">
      <c r="D5106" s="16"/>
      <c r="E5106" s="84"/>
      <c r="F5106" s="85"/>
      <c r="G5106" s="197"/>
      <c r="H5106" s="85"/>
      <c r="I5106" s="197"/>
      <c r="J5106" s="85"/>
      <c r="K5106" s="197"/>
      <c r="L5106" s="85"/>
      <c r="M5106" s="197"/>
      <c r="N5106" s="85"/>
      <c r="O5106" s="197"/>
      <c r="P5106" s="85"/>
      <c r="Q5106" s="197"/>
      <c r="R5106" s="85"/>
      <c r="S5106" s="85"/>
      <c r="T5106" s="85"/>
      <c r="U5106" s="106"/>
      <c r="V5106" s="16"/>
    </row>
    <row r="5107" spans="4:31" ht="15" thickBot="1">
      <c r="D5107" s="16"/>
      <c r="E5107" s="86"/>
      <c r="F5107" s="1"/>
      <c r="H5107" s="1"/>
      <c r="J5107" s="1"/>
      <c r="L5107" s="1"/>
      <c r="N5107" s="1"/>
      <c r="P5107" s="1"/>
      <c r="R5107" s="1"/>
      <c r="T5107" s="1"/>
      <c r="U5107" s="107"/>
      <c r="V5107" s="16"/>
    </row>
    <row r="5108" spans="4:31" ht="35.4" thickBot="1">
      <c r="D5108" s="16"/>
      <c r="E5108" s="86"/>
      <c r="F5108" s="1"/>
      <c r="H5108" s="393" t="s">
        <v>104</v>
      </c>
      <c r="I5108" s="394"/>
      <c r="J5108" s="394"/>
      <c r="K5108" s="394"/>
      <c r="L5108" s="394"/>
      <c r="M5108" s="394"/>
      <c r="N5108" s="394"/>
      <c r="O5108" s="394"/>
      <c r="P5108" s="394"/>
      <c r="Q5108" s="394"/>
      <c r="R5108" s="394"/>
      <c r="S5108" s="394"/>
      <c r="T5108" s="395"/>
      <c r="U5108" s="107"/>
      <c r="V5108" s="16"/>
    </row>
    <row r="5109" spans="4:31">
      <c r="D5109" s="16"/>
      <c r="E5109" s="86"/>
      <c r="F5109" s="1"/>
      <c r="H5109" s="1"/>
      <c r="J5109" s="1"/>
      <c r="L5109" s="1"/>
      <c r="N5109" s="1"/>
      <c r="P5109" s="1"/>
      <c r="R5109" s="1"/>
      <c r="T5109" s="1"/>
      <c r="U5109" s="107"/>
      <c r="V5109" s="16"/>
    </row>
    <row r="5110" spans="4:31">
      <c r="D5110" s="16"/>
      <c r="E5110" s="86"/>
      <c r="F5110" s="253" t="s">
        <v>10</v>
      </c>
      <c r="G5110" s="194"/>
      <c r="H5110" s="421" t="s">
        <v>3</v>
      </c>
      <c r="I5110" s="179"/>
      <c r="J5110" s="422" t="s">
        <v>11</v>
      </c>
      <c r="K5110" s="179"/>
      <c r="L5110" s="423" t="s">
        <v>12</v>
      </c>
      <c r="M5110" s="179"/>
      <c r="N5110" s="424" t="s">
        <v>13</v>
      </c>
      <c r="O5110" s="179"/>
      <c r="P5110" s="425" t="s">
        <v>14</v>
      </c>
      <c r="Q5110" s="179"/>
      <c r="R5110" s="426" t="s">
        <v>15</v>
      </c>
      <c r="S5110" s="29"/>
      <c r="T5110" s="427" t="s">
        <v>16</v>
      </c>
      <c r="U5110" s="107"/>
      <c r="V5110" s="16"/>
      <c r="X5110" s="448" t="s">
        <v>78</v>
      </c>
      <c r="Y5110" s="448" t="s">
        <v>79</v>
      </c>
      <c r="Z5110" s="448" t="s">
        <v>80</v>
      </c>
      <c r="AA5110" s="448" t="s">
        <v>81</v>
      </c>
    </row>
    <row r="5111" spans="4:31">
      <c r="D5111" s="16"/>
      <c r="E5111" s="86"/>
      <c r="F5111" s="252">
        <v>45873</v>
      </c>
      <c r="G5111" s="244"/>
      <c r="H5111" s="437">
        <v>9622.5</v>
      </c>
      <c r="I5111" s="437"/>
      <c r="J5111" s="437">
        <v>2736</v>
      </c>
      <c r="K5111" s="437"/>
      <c r="L5111" s="437">
        <v>2575</v>
      </c>
      <c r="M5111" s="437"/>
      <c r="N5111" s="437">
        <v>1927.5</v>
      </c>
      <c r="O5111" s="437"/>
      <c r="P5111" s="437">
        <v>33450</v>
      </c>
      <c r="Q5111" s="437"/>
      <c r="R5111" s="437">
        <v>14880</v>
      </c>
      <c r="S5111" s="438"/>
      <c r="T5111" s="441">
        <v>5.5435999999999996</v>
      </c>
      <c r="U5111" s="107"/>
      <c r="V5111" s="16"/>
      <c r="X5111" t="str">
        <f>H5010</f>
        <v xml:space="preserve">COBRE </v>
      </c>
      <c r="Y5111" s="446">
        <f>H5119</f>
        <v>52.894464943999999</v>
      </c>
      <c r="Z5111" s="446">
        <f>H5121</f>
        <v>53.990568460000006</v>
      </c>
      <c r="AA5111" s="453">
        <f t="shared" ref="AA5111:AA5117" si="442">Y5111-Z5111</f>
        <v>-1.0961035160000066</v>
      </c>
      <c r="AD5111" t="str">
        <f t="shared" ref="AD5111:AD5117" si="443">X5111</f>
        <v xml:space="preserve">COBRE </v>
      </c>
      <c r="AE5111" s="330">
        <f t="shared" ref="AE5111:AE5117" si="444">AA5111</f>
        <v>-1.0961035160000066</v>
      </c>
    </row>
    <row r="5112" spans="4:31">
      <c r="D5112" s="16"/>
      <c r="E5112" s="86"/>
      <c r="F5112" s="250">
        <f>F5111+1</f>
        <v>45874</v>
      </c>
      <c r="G5112" s="244"/>
      <c r="H5112" s="437">
        <v>9576.5</v>
      </c>
      <c r="I5112" s="437"/>
      <c r="J5112" s="437">
        <v>2754.5</v>
      </c>
      <c r="K5112" s="437"/>
      <c r="L5112" s="437">
        <v>2568</v>
      </c>
      <c r="M5112" s="437"/>
      <c r="N5112" s="437">
        <v>1919.5</v>
      </c>
      <c r="O5112" s="437"/>
      <c r="P5112" s="437">
        <v>33150</v>
      </c>
      <c r="Q5112" s="437"/>
      <c r="R5112" s="437">
        <v>14755</v>
      </c>
      <c r="S5112" s="437"/>
      <c r="T5112" s="441">
        <v>5.5113000000000003</v>
      </c>
      <c r="U5112" s="107"/>
      <c r="V5112" s="16"/>
      <c r="X5112" s="408" t="str">
        <f>J5010</f>
        <v xml:space="preserve">ZINCO </v>
      </c>
      <c r="Y5112" s="308">
        <f>J5119</f>
        <v>15.281699184000001</v>
      </c>
      <c r="Z5112" s="308">
        <f>J5121</f>
        <v>15.494620464</v>
      </c>
      <c r="AA5112" s="453">
        <f t="shared" si="442"/>
        <v>-0.21292127999999977</v>
      </c>
      <c r="AD5112" t="str">
        <f t="shared" si="443"/>
        <v xml:space="preserve">ZINCO </v>
      </c>
      <c r="AE5112" s="330">
        <f t="shared" si="444"/>
        <v>-0.21292127999999977</v>
      </c>
    </row>
    <row r="5113" spans="4:31">
      <c r="D5113" s="16"/>
      <c r="E5113" s="86"/>
      <c r="F5113" s="250">
        <f>F5112+1</f>
        <v>45875</v>
      </c>
      <c r="G5113" s="244"/>
      <c r="H5113" s="437">
        <v>9604.5</v>
      </c>
      <c r="I5113" s="437"/>
      <c r="J5113" s="437">
        <v>2777.5</v>
      </c>
      <c r="K5113" s="437"/>
      <c r="L5113" s="437">
        <v>2589.5</v>
      </c>
      <c r="M5113" s="437"/>
      <c r="N5113" s="437">
        <v>1952</v>
      </c>
      <c r="O5113" s="437"/>
      <c r="P5113" s="437">
        <v>33525</v>
      </c>
      <c r="Q5113" s="437"/>
      <c r="R5113" s="437">
        <v>14940</v>
      </c>
      <c r="S5113" s="437"/>
      <c r="T5113" s="441">
        <v>5.5118999999999998</v>
      </c>
      <c r="U5113" s="107"/>
      <c r="V5113" s="16"/>
      <c r="X5113" s="408" t="str">
        <f>L5010</f>
        <v xml:space="preserve">ALUMÍNIO </v>
      </c>
      <c r="Y5113" s="308">
        <f>L5119</f>
        <v>14.259948072</v>
      </c>
      <c r="Z5113" s="446">
        <f>L5121</f>
        <v>14.489223019999999</v>
      </c>
      <c r="AA5113" s="453">
        <f t="shared" si="442"/>
        <v>-0.2292749479999987</v>
      </c>
      <c r="AD5113" t="str">
        <f t="shared" si="443"/>
        <v xml:space="preserve">ALUMÍNIO </v>
      </c>
      <c r="AE5113" s="330">
        <f t="shared" si="444"/>
        <v>-0.2292749479999987</v>
      </c>
    </row>
    <row r="5114" spans="4:31">
      <c r="D5114" s="16"/>
      <c r="E5114" s="86"/>
      <c r="F5114" s="250">
        <f>F5113+1</f>
        <v>45876</v>
      </c>
      <c r="G5114" s="195"/>
      <c r="H5114" s="437">
        <v>9636.5</v>
      </c>
      <c r="I5114" s="437"/>
      <c r="J5114" s="437">
        <v>2808</v>
      </c>
      <c r="K5114" s="437"/>
      <c r="L5114" s="437">
        <v>2617</v>
      </c>
      <c r="M5114" s="437"/>
      <c r="N5114" s="437">
        <v>1974</v>
      </c>
      <c r="O5114" s="437"/>
      <c r="P5114" s="437">
        <v>33655</v>
      </c>
      <c r="Q5114" s="437"/>
      <c r="R5114" s="437">
        <v>14980</v>
      </c>
      <c r="S5114" s="438"/>
      <c r="T5114" s="441">
        <v>5.4802</v>
      </c>
      <c r="U5114" s="107"/>
      <c r="V5114" s="16"/>
      <c r="X5114" s="408" t="str">
        <f>N5010</f>
        <v xml:space="preserve">CHUMBO </v>
      </c>
      <c r="Y5114" s="308">
        <f>N5119</f>
        <v>10.713805952000001</v>
      </c>
      <c r="Z5114" s="446">
        <f>N5121</f>
        <v>10.978426504</v>
      </c>
      <c r="AA5114" s="453">
        <f t="shared" si="442"/>
        <v>-0.26462055199999845</v>
      </c>
      <c r="AD5114" t="str">
        <f t="shared" si="443"/>
        <v xml:space="preserve">CHUMBO </v>
      </c>
      <c r="AE5114" s="330">
        <f t="shared" si="444"/>
        <v>-0.26462055199999845</v>
      </c>
    </row>
    <row r="5115" spans="4:31">
      <c r="D5115" s="16"/>
      <c r="E5115" s="86"/>
      <c r="F5115" s="251">
        <f>F5114+1</f>
        <v>45877</v>
      </c>
      <c r="G5115" s="195"/>
      <c r="H5115" s="437">
        <v>9627</v>
      </c>
      <c r="I5115" s="437"/>
      <c r="J5115" s="437">
        <v>2811</v>
      </c>
      <c r="K5115" s="437"/>
      <c r="L5115" s="437">
        <v>2609</v>
      </c>
      <c r="M5115" s="437"/>
      <c r="N5115" s="437">
        <v>1963</v>
      </c>
      <c r="O5115" s="437"/>
      <c r="P5115" s="437">
        <v>33900</v>
      </c>
      <c r="Q5115" s="437"/>
      <c r="R5115" s="437">
        <v>14885</v>
      </c>
      <c r="S5115" s="438"/>
      <c r="T5115" s="441">
        <v>5.4638</v>
      </c>
      <c r="U5115" s="107"/>
      <c r="V5115" s="16"/>
      <c r="X5115" s="408" t="str">
        <f>P5010</f>
        <v xml:space="preserve">ESTANHO </v>
      </c>
      <c r="Y5115" s="308">
        <f>P5119</f>
        <v>184.52043775999999</v>
      </c>
      <c r="Z5115" s="446">
        <f>P5121</f>
        <v>186.98941024000001</v>
      </c>
      <c r="AA5115" s="453">
        <f t="shared" si="442"/>
        <v>-2.4689724800000192</v>
      </c>
      <c r="AD5115" t="str">
        <f t="shared" si="443"/>
        <v xml:space="preserve">ESTANHO </v>
      </c>
      <c r="AE5115" s="330">
        <f t="shared" si="444"/>
        <v>-2.4689724800000192</v>
      </c>
    </row>
    <row r="5116" spans="4:31">
      <c r="D5116" s="16"/>
      <c r="E5116" s="86"/>
      <c r="F5116" s="1"/>
      <c r="H5116" s="439"/>
      <c r="I5116" s="439"/>
      <c r="J5116" s="439"/>
      <c r="K5116" s="439"/>
      <c r="L5116" s="439"/>
      <c r="M5116" s="439"/>
      <c r="N5116" s="439"/>
      <c r="O5116" s="439"/>
      <c r="P5116" s="439"/>
      <c r="Q5116" s="439"/>
      <c r="R5116" s="439"/>
      <c r="S5116" s="440"/>
      <c r="T5116" s="444"/>
      <c r="U5116" s="107"/>
      <c r="V5116" s="16"/>
      <c r="X5116" s="408" t="str">
        <f>R5010</f>
        <v xml:space="preserve">NÍQUEL </v>
      </c>
      <c r="Y5116" s="308">
        <f>R5119</f>
        <v>81.916158080000002</v>
      </c>
      <c r="Z5116" s="446">
        <f>R5121</f>
        <v>82.943893520000003</v>
      </c>
      <c r="AA5116" s="453">
        <f t="shared" si="442"/>
        <v>-1.0277354400000007</v>
      </c>
      <c r="AD5116" t="str">
        <f t="shared" si="443"/>
        <v xml:space="preserve">NÍQUEL </v>
      </c>
      <c r="AE5116" s="330">
        <f t="shared" si="444"/>
        <v>-1.0277354400000007</v>
      </c>
    </row>
    <row r="5117" spans="4:31">
      <c r="D5117" s="16"/>
      <c r="E5117" s="86"/>
      <c r="F5117" s="236" t="s">
        <v>17</v>
      </c>
      <c r="G5117" s="263"/>
      <c r="H5117" s="428">
        <f>AVERAGE(H5111:H5115)</f>
        <v>9613.4</v>
      </c>
      <c r="I5117" s="332"/>
      <c r="J5117" s="428">
        <f>AVERAGE(J5111:J5115)</f>
        <v>2777.4</v>
      </c>
      <c r="K5117" s="332"/>
      <c r="L5117" s="428">
        <f>AVERAGE(L5111:L5115)</f>
        <v>2591.6999999999998</v>
      </c>
      <c r="M5117" s="332"/>
      <c r="N5117" s="428">
        <f>AVERAGE(N5111:N5115)</f>
        <v>1947.2</v>
      </c>
      <c r="O5117" s="332"/>
      <c r="P5117" s="428">
        <f>AVERAGE(P5111:P5115)</f>
        <v>33536</v>
      </c>
      <c r="Q5117" s="332"/>
      <c r="R5117" s="428">
        <f>AVERAGE(R5111:R5115)</f>
        <v>14888</v>
      </c>
      <c r="S5117" s="333"/>
      <c r="T5117" s="429">
        <f>AVERAGE(T5111:T5115)</f>
        <v>5.5021599999999999</v>
      </c>
      <c r="U5117" s="107"/>
      <c r="V5117" s="16"/>
      <c r="X5117" t="str">
        <f>T5010</f>
        <v xml:space="preserve">DÓLAR </v>
      </c>
      <c r="Y5117" s="447">
        <f>T5117</f>
        <v>5.5021599999999999</v>
      </c>
      <c r="Z5117" s="447">
        <f>T5121</f>
        <v>5.5824400000000001</v>
      </c>
      <c r="AA5117" s="453">
        <f t="shared" si="442"/>
        <v>-8.0280000000000129E-2</v>
      </c>
      <c r="AD5117" t="str">
        <f t="shared" si="443"/>
        <v xml:space="preserve">DÓLAR </v>
      </c>
      <c r="AE5117" s="175">
        <f t="shared" si="444"/>
        <v>-8.0280000000000129E-2</v>
      </c>
    </row>
    <row r="5118" spans="4:31">
      <c r="D5118" s="16"/>
      <c r="E5118" s="86"/>
      <c r="F5118" s="21"/>
      <c r="G5118" s="194"/>
      <c r="H5118" s="354"/>
      <c r="I5118" s="214"/>
      <c r="J5118" s="354"/>
      <c r="K5118" s="214"/>
      <c r="L5118" s="354"/>
      <c r="M5118" s="214"/>
      <c r="N5118" s="354"/>
      <c r="O5118" s="214"/>
      <c r="P5118" s="354"/>
      <c r="Q5118" s="214"/>
      <c r="R5118" s="354"/>
      <c r="S5118" s="269"/>
      <c r="T5118" s="355"/>
      <c r="U5118" s="107"/>
      <c r="V5118" s="16"/>
    </row>
    <row r="5119" spans="4:31" ht="15.6">
      <c r="D5119" s="16"/>
      <c r="E5119" s="86"/>
      <c r="F5119" s="237" t="s">
        <v>18</v>
      </c>
      <c r="G5119" s="202"/>
      <c r="H5119" s="413">
        <f>H5117*T5117*0.001</f>
        <v>52.894464943999999</v>
      </c>
      <c r="I5119" s="449"/>
      <c r="J5119" s="413">
        <f>J5117*T5117*0.001</f>
        <v>15.281699184000001</v>
      </c>
      <c r="K5119" s="449"/>
      <c r="L5119" s="413">
        <f>L5117*T5117*0.001</f>
        <v>14.259948072</v>
      </c>
      <c r="M5119" s="449"/>
      <c r="N5119" s="413">
        <f>N5117*T5117*0.001</f>
        <v>10.713805952000001</v>
      </c>
      <c r="O5119" s="449"/>
      <c r="P5119" s="413">
        <f>P5117*T5117*0.001</f>
        <v>184.52043775999999</v>
      </c>
      <c r="Q5119" s="449"/>
      <c r="R5119" s="413">
        <f>R5117*T5117*0.001</f>
        <v>81.916158080000002</v>
      </c>
      <c r="S5119" s="269"/>
      <c r="T5119" s="363"/>
      <c r="U5119" s="107"/>
      <c r="V5119" s="16"/>
    </row>
    <row r="5120" spans="4:31">
      <c r="D5120" s="16"/>
      <c r="E5120" s="86"/>
      <c r="F5120" s="21"/>
      <c r="G5120" s="312"/>
      <c r="H5120" s="450"/>
      <c r="I5120" s="451"/>
      <c r="J5120" s="450"/>
      <c r="K5120" s="451"/>
      <c r="L5120" s="450"/>
      <c r="M5120" s="451"/>
      <c r="N5120" s="450"/>
      <c r="O5120" s="451"/>
      <c r="P5120" s="450"/>
      <c r="Q5120" s="451"/>
      <c r="R5120" s="450"/>
      <c r="S5120" s="269"/>
      <c r="T5120" s="364"/>
      <c r="U5120" s="107"/>
      <c r="V5120" s="16"/>
    </row>
    <row r="5121" spans="4:22">
      <c r="D5121" s="16"/>
      <c r="E5121" s="86"/>
      <c r="F5121" s="256" t="s">
        <v>19</v>
      </c>
      <c r="G5121" s="311"/>
      <c r="H5121" s="436">
        <f>H5019</f>
        <v>53.990568460000006</v>
      </c>
      <c r="I5121" s="452"/>
      <c r="J5121" s="436">
        <f>J5019</f>
        <v>15.494620464</v>
      </c>
      <c r="K5121" s="452"/>
      <c r="L5121" s="436">
        <f>L5019</f>
        <v>14.489223019999999</v>
      </c>
      <c r="M5121" s="452"/>
      <c r="N5121" s="436">
        <f>N5019</f>
        <v>10.978426504</v>
      </c>
      <c r="O5121" s="452"/>
      <c r="P5121" s="436">
        <f>P5019</f>
        <v>186.98941024000001</v>
      </c>
      <c r="Q5121" s="452"/>
      <c r="R5121" s="436">
        <f>R5019</f>
        <v>82.943893520000003</v>
      </c>
      <c r="S5121" s="361">
        <f>U5082</f>
        <v>0</v>
      </c>
      <c r="T5121" s="258">
        <f>T5017</f>
        <v>5.5824400000000001</v>
      </c>
      <c r="U5121" s="107"/>
      <c r="V5121" s="16"/>
    </row>
    <row r="5122" spans="4:22" ht="15" thickBot="1">
      <c r="D5122" s="16"/>
      <c r="E5122" s="86"/>
      <c r="F5122" s="21"/>
      <c r="G5122" s="194"/>
      <c r="H5122" s="355"/>
      <c r="I5122" s="264"/>
      <c r="J5122" s="355"/>
      <c r="K5122" s="264"/>
      <c r="L5122" s="355"/>
      <c r="M5122" s="264"/>
      <c r="N5122" s="355"/>
      <c r="O5122" s="264"/>
      <c r="P5122" s="355"/>
      <c r="Q5122" s="264"/>
      <c r="R5122" s="355"/>
      <c r="S5122" s="270"/>
      <c r="T5122" s="355"/>
      <c r="U5122" s="107"/>
      <c r="V5122" s="16"/>
    </row>
    <row r="5123" spans="4:22" ht="15" thickBot="1">
      <c r="D5123" s="16"/>
      <c r="E5123" s="86"/>
      <c r="F5123" s="259" t="s">
        <v>44</v>
      </c>
      <c r="G5123" s="194"/>
      <c r="H5123" s="356">
        <f>(H5019-H5021)/H5021</f>
        <v>-9.6972863913835344E-3</v>
      </c>
      <c r="I5123" s="321"/>
      <c r="J5123" s="356">
        <f>(J5019-J5021)/J5021</f>
        <v>-1.9201212757257117E-2</v>
      </c>
      <c r="K5123" s="321"/>
      <c r="L5123" s="356">
        <f>(L5019-L5021)/L5021</f>
        <v>-1.4069199286125753E-2</v>
      </c>
      <c r="M5123" s="321"/>
      <c r="N5123" s="356">
        <f>(N5019-N5021)/N5021</f>
        <v>-8.8942688257427505E-3</v>
      </c>
      <c r="O5123" s="321"/>
      <c r="P5123" s="356">
        <f>(P5019-P5021)/P5021</f>
        <v>-2.1282555414634186E-2</v>
      </c>
      <c r="Q5123" s="321"/>
      <c r="R5123" s="356">
        <f>(R5019-R5021)/R5021</f>
        <v>-2.2969278239716458E-2</v>
      </c>
      <c r="S5123" s="322"/>
      <c r="T5123" s="356">
        <f>(T5017-T5021)/T5021</f>
        <v>5.5696457907023766E-3</v>
      </c>
      <c r="U5123" s="107"/>
      <c r="V5123" s="16"/>
    </row>
    <row r="5124" spans="4:22" ht="15" thickBot="1">
      <c r="D5124" s="16"/>
      <c r="E5124" s="86"/>
      <c r="F5124" s="29"/>
      <c r="G5124" s="179"/>
      <c r="H5124" s="357"/>
      <c r="I5124" s="217"/>
      <c r="J5124" s="357"/>
      <c r="K5124" s="217"/>
      <c r="L5124" s="357"/>
      <c r="M5124" s="217"/>
      <c r="N5124" s="357"/>
      <c r="O5124" s="217"/>
      <c r="P5124" s="357"/>
      <c r="Q5124" s="217"/>
      <c r="R5124" s="357"/>
      <c r="S5124" s="271"/>
      <c r="T5124" s="357"/>
      <c r="U5124" s="107"/>
      <c r="V5124" s="16"/>
    </row>
    <row r="5125" spans="4:22" ht="15" thickBot="1">
      <c r="D5125" s="16"/>
      <c r="E5125" s="86"/>
      <c r="F5125" s="176" t="s">
        <v>26</v>
      </c>
      <c r="G5125" s="179"/>
      <c r="H5125" s="358">
        <f>(H5119-H5121)/H5121</f>
        <v>-2.0301759126912636E-2</v>
      </c>
      <c r="I5125" s="188"/>
      <c r="J5125" s="358">
        <f>(J5119-J5121)/J5121</f>
        <v>-1.374162603690089E-2</v>
      </c>
      <c r="K5125" s="188"/>
      <c r="L5125" s="358">
        <f>(L5119-L5121)/L5121</f>
        <v>-1.5823826279954569E-2</v>
      </c>
      <c r="M5125" s="188"/>
      <c r="N5125" s="358">
        <f>(N5119-N5121)/N5121</f>
        <v>-2.41036866169832E-2</v>
      </c>
      <c r="O5125" s="188"/>
      <c r="P5125" s="358">
        <f>(P5119-P5121)/P5121</f>
        <v>-1.3203809118554387E-2</v>
      </c>
      <c r="Q5125" s="188"/>
      <c r="R5125" s="358">
        <f>(R5119-R5121)/R5121</f>
        <v>-1.2390730605770105E-2</v>
      </c>
      <c r="S5125" s="272"/>
      <c r="T5125" s="358">
        <f>(T5117-T5121)/T5121</f>
        <v>-1.4380808392029315E-2</v>
      </c>
      <c r="U5125" s="107"/>
      <c r="V5125" s="16"/>
    </row>
    <row r="5126" spans="4:22" ht="15" thickBot="1">
      <c r="D5126" s="16"/>
      <c r="E5126" s="86"/>
      <c r="F5126" s="1"/>
      <c r="H5126" s="359"/>
      <c r="I5126" s="215"/>
      <c r="J5126" s="359"/>
      <c r="K5126" s="215"/>
      <c r="L5126" s="359"/>
      <c r="M5126" s="215"/>
      <c r="N5126" s="359"/>
      <c r="O5126" s="215"/>
      <c r="P5126" s="359"/>
      <c r="Q5126" s="215"/>
      <c r="R5126" s="359"/>
      <c r="S5126" s="271"/>
      <c r="T5126" s="359"/>
      <c r="U5126" s="107"/>
      <c r="V5126" s="16"/>
    </row>
    <row r="5127" spans="4:22" ht="21.6" thickBot="1">
      <c r="D5127" s="230"/>
      <c r="E5127" s="183"/>
      <c r="F5127" s="184" t="s">
        <v>40</v>
      </c>
      <c r="G5127" s="182"/>
      <c r="H5127" s="360">
        <f>H5119-H5121</f>
        <v>-1.0961035160000066</v>
      </c>
      <c r="I5127" s="306"/>
      <c r="J5127" s="360">
        <f>J5119-J5121</f>
        <v>-0.21292127999999977</v>
      </c>
      <c r="K5127" s="306"/>
      <c r="L5127" s="360">
        <f>L5119-L5121</f>
        <v>-0.2292749479999987</v>
      </c>
      <c r="M5127" s="306"/>
      <c r="N5127" s="360">
        <f>N5119-N5121</f>
        <v>-0.26462055199999845</v>
      </c>
      <c r="O5127" s="306"/>
      <c r="P5127" s="360">
        <f>P5119-P5121</f>
        <v>-2.4689724800000192</v>
      </c>
      <c r="Q5127" s="306"/>
      <c r="R5127" s="360">
        <f>R5119-R5121</f>
        <v>-1.0277354400000007</v>
      </c>
      <c r="S5127" s="307"/>
      <c r="T5127" s="360">
        <f>T5117-T5121</f>
        <v>-8.0280000000000129E-2</v>
      </c>
      <c r="U5127" s="186"/>
      <c r="V5127" s="230"/>
    </row>
    <row r="5128" spans="4:22">
      <c r="D5128" s="16"/>
      <c r="E5128" s="86"/>
      <c r="F5128" s="179"/>
      <c r="H5128" s="180"/>
      <c r="I5128" s="180"/>
      <c r="J5128" s="180"/>
      <c r="K5128" s="180"/>
      <c r="L5128" s="180"/>
      <c r="M5128" s="180"/>
      <c r="N5128" s="180"/>
      <c r="O5128" s="180"/>
      <c r="P5128" s="180"/>
      <c r="Q5128" s="180"/>
      <c r="R5128" s="180"/>
      <c r="S5128" s="274"/>
      <c r="T5128" s="180"/>
      <c r="U5128" s="107"/>
      <c r="V5128" s="16"/>
    </row>
    <row r="5129" spans="4:22">
      <c r="D5129" s="16"/>
      <c r="E5129" s="86"/>
      <c r="F5129" s="29"/>
      <c r="H5129" s="323"/>
      <c r="I5129" s="180"/>
      <c r="J5129" s="159"/>
      <c r="K5129" s="180"/>
      <c r="L5129" s="159"/>
      <c r="M5129" s="180"/>
      <c r="N5129" s="159"/>
      <c r="O5129" s="180">
        <f>L5129+N5129</f>
        <v>0</v>
      </c>
      <c r="P5129" s="159"/>
      <c r="Q5129" s="180"/>
      <c r="R5129" s="159"/>
      <c r="S5129" s="159"/>
      <c r="T5129" s="159"/>
      <c r="U5129" s="107"/>
      <c r="V5129" s="16"/>
    </row>
    <row r="5130" spans="4:22" ht="18">
      <c r="D5130" s="16"/>
      <c r="E5130" s="134"/>
      <c r="F5130" s="403" t="s">
        <v>36</v>
      </c>
      <c r="G5130" s="404"/>
      <c r="H5130" s="405">
        <f>AVERAGE(H5015,H5111:H5115)</f>
        <v>9600.4166666666661</v>
      </c>
      <c r="I5130" s="406"/>
      <c r="J5130" s="405">
        <f>AVERAGE(J5015,J5111:J5115)</f>
        <v>2765.6666666666665</v>
      </c>
      <c r="K5130" s="406"/>
      <c r="L5130" s="405">
        <f>AVERAGE(L5015,L5111:L5115)</f>
        <v>2583.9166666666665</v>
      </c>
      <c r="M5130" s="406" t="e">
        <f>AVERAGE(O5075:O5079,M5111:M5115)</f>
        <v>#DIV/0!</v>
      </c>
      <c r="N5130" s="405">
        <f>AVERAGE(N5015,N5111:N5115)</f>
        <v>1943.6666666666667</v>
      </c>
      <c r="O5130" s="406" t="e">
        <f>AVERAGE(O5048:O5051,O5111:O5116)</f>
        <v>#DIV/0!</v>
      </c>
      <c r="P5130" s="405">
        <f>AVERAGE(P5015,P5111:P5115)</f>
        <v>33477.5</v>
      </c>
      <c r="Q5130" s="406" t="e">
        <f>AVERAGE(S5075:S5079,Q5111:Q5115)</f>
        <v>#DIV/0!</v>
      </c>
      <c r="R5130" s="405">
        <f>AVERAGE(R5015,R5111:R5115)</f>
        <v>14840</v>
      </c>
      <c r="S5130" s="407" t="e">
        <f>AVERAGE(U5075:U5079,S5111:S5115)</f>
        <v>#DIV/0!</v>
      </c>
      <c r="T5130" s="409">
        <f>AVERAGE(T5015,T5111:T5115)</f>
        <v>5.5188166666666669</v>
      </c>
      <c r="U5130" s="135"/>
      <c r="V5130" s="16"/>
    </row>
    <row r="5131" spans="4:22">
      <c r="D5131" s="16"/>
      <c r="E5131" s="1"/>
      <c r="F5131" s="1"/>
      <c r="H5131" s="329"/>
      <c r="I5131" s="139"/>
      <c r="J5131" s="329"/>
      <c r="K5131" s="139"/>
      <c r="L5131" s="329"/>
      <c r="M5131" s="139"/>
      <c r="N5131" s="329"/>
      <c r="O5131" s="139"/>
      <c r="P5131" s="329"/>
      <c r="Q5131" s="139"/>
      <c r="R5131" s="329"/>
      <c r="S5131" s="329"/>
      <c r="T5131" s="329"/>
      <c r="U5131" s="1"/>
      <c r="V5131" s="16"/>
    </row>
    <row r="5132" spans="4:22" ht="15" thickBot="1">
      <c r="D5132" s="16"/>
      <c r="T5132" s="174"/>
      <c r="V5132" s="16"/>
    </row>
    <row r="5133" spans="4:22" ht="15" thickBot="1">
      <c r="D5133" s="16"/>
      <c r="F5133" s="280" t="s">
        <v>42</v>
      </c>
      <c r="G5133" s="281"/>
      <c r="H5133" s="281" t="s">
        <v>3</v>
      </c>
      <c r="I5133" s="281"/>
      <c r="J5133" s="281" t="s">
        <v>11</v>
      </c>
      <c r="K5133" s="281"/>
      <c r="L5133" s="281" t="s">
        <v>12</v>
      </c>
      <c r="M5133" s="281"/>
      <c r="N5133" s="281" t="s">
        <v>13</v>
      </c>
      <c r="O5133" s="281"/>
      <c r="P5133" s="281" t="s">
        <v>14</v>
      </c>
      <c r="Q5133" s="281"/>
      <c r="R5133" s="281" t="s">
        <v>15</v>
      </c>
      <c r="S5133" s="281"/>
      <c r="T5133" s="282" t="s">
        <v>16</v>
      </c>
      <c r="V5133" s="16"/>
    </row>
    <row r="5134" spans="4:22">
      <c r="D5134" s="16"/>
      <c r="E5134" s="1"/>
      <c r="F5134" s="283" t="s">
        <v>19</v>
      </c>
      <c r="G5134" s="284"/>
      <c r="H5134" s="410">
        <f>H5121</f>
        <v>53.990568460000006</v>
      </c>
      <c r="I5134" s="410">
        <f t="shared" ref="I5134:T5134" si="445">I5121</f>
        <v>0</v>
      </c>
      <c r="J5134" s="410">
        <f t="shared" si="445"/>
        <v>15.494620464</v>
      </c>
      <c r="K5134" s="410">
        <f t="shared" si="445"/>
        <v>0</v>
      </c>
      <c r="L5134" s="410">
        <f t="shared" si="445"/>
        <v>14.489223019999999</v>
      </c>
      <c r="M5134" s="410">
        <f t="shared" si="445"/>
        <v>0</v>
      </c>
      <c r="N5134" s="410">
        <f t="shared" si="445"/>
        <v>10.978426504</v>
      </c>
      <c r="O5134" s="410">
        <f t="shared" si="445"/>
        <v>0</v>
      </c>
      <c r="P5134" s="410">
        <f t="shared" si="445"/>
        <v>186.98941024000001</v>
      </c>
      <c r="Q5134" s="410">
        <f t="shared" si="445"/>
        <v>0</v>
      </c>
      <c r="R5134" s="410">
        <f t="shared" si="445"/>
        <v>82.943893520000003</v>
      </c>
      <c r="S5134" s="410">
        <f t="shared" si="445"/>
        <v>0</v>
      </c>
      <c r="T5134" s="410">
        <f t="shared" si="445"/>
        <v>5.5824400000000001</v>
      </c>
      <c r="U5134" s="1"/>
      <c r="V5134" s="16"/>
    </row>
    <row r="5135" spans="4:22" ht="15.6">
      <c r="D5135" s="16"/>
      <c r="E5135" s="1"/>
      <c r="F5135" s="288" t="s">
        <v>41</v>
      </c>
      <c r="G5135" s="289"/>
      <c r="H5135" s="411">
        <f>H5119</f>
        <v>52.894464943999999</v>
      </c>
      <c r="I5135" s="411">
        <f t="shared" ref="I5135:S5135" si="446">I5119</f>
        <v>0</v>
      </c>
      <c r="J5135" s="411">
        <f t="shared" si="446"/>
        <v>15.281699184000001</v>
      </c>
      <c r="K5135" s="411">
        <f t="shared" si="446"/>
        <v>0</v>
      </c>
      <c r="L5135" s="411">
        <f t="shared" si="446"/>
        <v>14.259948072</v>
      </c>
      <c r="M5135" s="411">
        <f t="shared" si="446"/>
        <v>0</v>
      </c>
      <c r="N5135" s="411">
        <f t="shared" si="446"/>
        <v>10.713805952000001</v>
      </c>
      <c r="O5135" s="411">
        <f t="shared" si="446"/>
        <v>0</v>
      </c>
      <c r="P5135" s="411">
        <f t="shared" si="446"/>
        <v>184.52043775999999</v>
      </c>
      <c r="Q5135" s="411">
        <f t="shared" si="446"/>
        <v>0</v>
      </c>
      <c r="R5135" s="411">
        <f t="shared" si="446"/>
        <v>81.916158080000002</v>
      </c>
      <c r="S5135" s="411">
        <f t="shared" si="446"/>
        <v>0</v>
      </c>
      <c r="T5135" s="411">
        <f>T5117</f>
        <v>5.5021599999999999</v>
      </c>
      <c r="U5135" s="1"/>
      <c r="V5135" s="16"/>
    </row>
    <row r="5136" spans="4:22" ht="21">
      <c r="D5136" s="16"/>
      <c r="F5136" s="201" t="s">
        <v>45</v>
      </c>
      <c r="G5136" s="201"/>
      <c r="H5136" s="412">
        <f>H5135-H5134</f>
        <v>-1.0961035160000066</v>
      </c>
      <c r="I5136" s="412"/>
      <c r="J5136" s="412">
        <f>J5135-J5134</f>
        <v>-0.21292127999999977</v>
      </c>
      <c r="K5136" s="412"/>
      <c r="L5136" s="412">
        <f>L5135-L5134</f>
        <v>-0.2292749479999987</v>
      </c>
      <c r="M5136" s="412"/>
      <c r="N5136" s="412">
        <f>N5135-N5134</f>
        <v>-0.26462055199999845</v>
      </c>
      <c r="O5136" s="412"/>
      <c r="P5136" s="412">
        <f>P5135-P5134</f>
        <v>-2.4689724800000192</v>
      </c>
      <c r="Q5136" s="412"/>
      <c r="R5136" s="412">
        <f>R5135-R5134</f>
        <v>-1.0277354400000007</v>
      </c>
      <c r="S5136" s="412"/>
      <c r="T5136" s="412">
        <f>T5135-T5134</f>
        <v>-8.0280000000000129E-2</v>
      </c>
      <c r="V5136" s="16"/>
    </row>
    <row r="5137" spans="4:22" ht="21">
      <c r="D5137" s="16"/>
      <c r="F5137" s="201"/>
      <c r="G5137" s="201"/>
      <c r="H5137" s="187"/>
      <c r="I5137" s="187"/>
      <c r="J5137" s="187"/>
      <c r="K5137" s="187"/>
      <c r="L5137" s="187"/>
      <c r="M5137" s="187"/>
      <c r="N5137" s="187"/>
      <c r="O5137" s="187"/>
      <c r="P5137" s="187"/>
      <c r="Q5137" s="187"/>
      <c r="R5137" s="187"/>
      <c r="S5137" s="187"/>
      <c r="T5137" s="187"/>
      <c r="V5137" s="16"/>
    </row>
    <row r="5138" spans="4:22">
      <c r="D5138" s="16"/>
      <c r="E5138" s="16"/>
      <c r="F5138" s="231"/>
      <c r="G5138" s="231"/>
      <c r="H5138" s="231"/>
      <c r="I5138" s="231"/>
      <c r="J5138" s="231"/>
      <c r="K5138" s="231"/>
      <c r="L5138" s="231"/>
      <c r="M5138" s="231"/>
      <c r="N5138" s="231"/>
      <c r="O5138" s="231"/>
      <c r="P5138" s="231"/>
      <c r="Q5138" s="231"/>
      <c r="R5138" s="231"/>
      <c r="S5138" s="231"/>
      <c r="T5138" s="232"/>
      <c r="U5138" s="16"/>
      <c r="V5138" s="16"/>
    </row>
    <row r="5139" spans="4:22">
      <c r="D5139" s="16"/>
      <c r="E5139" s="16"/>
      <c r="F5139" s="231"/>
      <c r="G5139" s="231"/>
      <c r="H5139" s="231"/>
      <c r="I5139" s="231"/>
      <c r="J5139" s="231"/>
      <c r="K5139" s="231"/>
      <c r="L5139" s="231"/>
      <c r="M5139" s="231"/>
      <c r="N5139" s="231"/>
      <c r="O5139" s="231"/>
      <c r="P5139" s="231"/>
      <c r="Q5139" s="231"/>
      <c r="R5139" s="231"/>
      <c r="S5139" s="231"/>
      <c r="T5139" s="232"/>
      <c r="U5139" s="16"/>
      <c r="V5139" s="16"/>
    </row>
    <row r="5140" spans="4:22">
      <c r="D5140" s="16"/>
      <c r="E5140" s="16"/>
      <c r="F5140" s="231"/>
      <c r="G5140" s="231"/>
      <c r="H5140" s="231"/>
      <c r="I5140" s="231"/>
      <c r="J5140" s="231"/>
      <c r="K5140" s="231"/>
      <c r="L5140" s="231"/>
      <c r="M5140" s="231"/>
      <c r="N5140" s="231"/>
      <c r="O5140" s="231"/>
      <c r="P5140" s="231"/>
      <c r="Q5140" s="231"/>
      <c r="R5140" s="231"/>
      <c r="S5140" s="231"/>
      <c r="T5140" s="232"/>
      <c r="U5140" s="16"/>
      <c r="V5140" s="16"/>
    </row>
    <row r="5141" spans="4:22">
      <c r="D5141" s="16"/>
      <c r="E5141" s="16"/>
      <c r="F5141" s="231"/>
      <c r="G5141" s="231"/>
      <c r="H5141" s="231"/>
      <c r="I5141" s="231"/>
      <c r="J5141" s="231"/>
      <c r="K5141" s="231"/>
      <c r="L5141" s="231"/>
      <c r="M5141" s="231"/>
      <c r="N5141" s="231"/>
      <c r="O5141" s="231"/>
      <c r="P5141" s="231"/>
      <c r="Q5141" s="231"/>
      <c r="R5141" s="231"/>
      <c r="S5141" s="231"/>
      <c r="T5141" s="232"/>
      <c r="U5141" s="16"/>
      <c r="V5141" s="16"/>
    </row>
    <row r="5142" spans="4:22">
      <c r="D5142" s="16"/>
      <c r="E5142" s="16"/>
      <c r="F5142" s="231"/>
      <c r="G5142" s="231"/>
      <c r="H5142" s="231"/>
      <c r="I5142" s="231"/>
      <c r="J5142" s="231"/>
      <c r="K5142" s="231"/>
      <c r="L5142" s="231"/>
      <c r="M5142" s="231"/>
      <c r="N5142" s="231"/>
      <c r="O5142" s="231"/>
      <c r="P5142" s="231"/>
      <c r="Q5142" s="231"/>
      <c r="R5142" s="231"/>
      <c r="S5142" s="231"/>
      <c r="T5142" s="232"/>
      <c r="U5142" s="16"/>
      <c r="V5142" s="16"/>
    </row>
    <row r="5143" spans="4:22">
      <c r="D5143" s="16"/>
      <c r="E5143" s="16"/>
      <c r="F5143" s="231"/>
      <c r="G5143" s="231"/>
      <c r="H5143" s="231"/>
      <c r="I5143" s="231"/>
      <c r="J5143" s="231"/>
      <c r="K5143" s="231"/>
      <c r="L5143" s="231"/>
      <c r="M5143" s="231"/>
      <c r="N5143" s="231"/>
      <c r="O5143" s="231"/>
      <c r="P5143" s="231"/>
      <c r="Q5143" s="231"/>
      <c r="R5143" s="231"/>
      <c r="S5143" s="231"/>
      <c r="T5143" s="232"/>
      <c r="U5143" s="16"/>
      <c r="V5143" s="16"/>
    </row>
    <row r="5144" spans="4:22">
      <c r="D5144" s="16"/>
      <c r="E5144" s="16"/>
      <c r="F5144" s="231"/>
      <c r="G5144" s="231"/>
      <c r="H5144" s="231"/>
      <c r="I5144" s="231"/>
      <c r="J5144" s="231"/>
      <c r="K5144" s="231"/>
      <c r="L5144" s="231"/>
      <c r="M5144" s="231"/>
      <c r="N5144" s="231"/>
      <c r="O5144" s="231"/>
      <c r="P5144" s="231"/>
      <c r="Q5144" s="231"/>
      <c r="R5144" s="231"/>
      <c r="S5144" s="231"/>
      <c r="T5144" s="232"/>
      <c r="U5144" s="16"/>
      <c r="V5144" s="16"/>
    </row>
    <row r="5145" spans="4:22">
      <c r="D5145" s="16"/>
      <c r="E5145" s="16"/>
      <c r="F5145" s="231"/>
      <c r="G5145" s="231"/>
      <c r="H5145" s="231"/>
      <c r="I5145" s="231"/>
      <c r="J5145" s="231"/>
      <c r="K5145" s="231"/>
      <c r="L5145" s="231"/>
      <c r="M5145" s="231"/>
      <c r="N5145" s="231"/>
      <c r="O5145" s="231"/>
      <c r="P5145" s="231"/>
      <c r="Q5145" s="231"/>
      <c r="R5145" s="231"/>
      <c r="S5145" s="231"/>
      <c r="T5145" s="232"/>
      <c r="U5145" s="16"/>
      <c r="V5145" s="16"/>
    </row>
    <row r="5146" spans="4:22">
      <c r="D5146" s="16"/>
      <c r="E5146" s="16"/>
      <c r="F5146" s="231"/>
      <c r="G5146" s="231"/>
      <c r="H5146" s="231"/>
      <c r="I5146" s="231"/>
      <c r="J5146" s="231"/>
      <c r="K5146" s="231"/>
      <c r="L5146" s="231"/>
      <c r="M5146" s="231"/>
      <c r="N5146" s="231"/>
      <c r="O5146" s="231"/>
      <c r="P5146" s="231"/>
      <c r="Q5146" s="231"/>
      <c r="R5146" s="231"/>
      <c r="S5146" s="231"/>
      <c r="T5146" s="232"/>
      <c r="U5146" s="16"/>
      <c r="V5146" s="16"/>
    </row>
    <row r="5147" spans="4:22">
      <c r="D5147" s="16"/>
      <c r="E5147" s="16"/>
      <c r="F5147" s="231"/>
      <c r="G5147" s="231"/>
      <c r="H5147" s="231"/>
      <c r="I5147" s="231"/>
      <c r="J5147" s="231"/>
      <c r="K5147" s="231"/>
      <c r="L5147" s="231"/>
      <c r="M5147" s="231"/>
      <c r="N5147" s="231"/>
      <c r="O5147" s="231"/>
      <c r="P5147" s="231"/>
      <c r="Q5147" s="231"/>
      <c r="R5147" s="231"/>
      <c r="S5147" s="231"/>
      <c r="T5147" s="232"/>
      <c r="U5147" s="16"/>
      <c r="V5147" s="16"/>
    </row>
    <row r="5148" spans="4:22">
      <c r="D5148" s="16"/>
      <c r="E5148" s="16"/>
      <c r="F5148" s="231"/>
      <c r="G5148" s="231"/>
      <c r="H5148" s="231"/>
      <c r="I5148" s="231"/>
      <c r="J5148" s="231"/>
      <c r="K5148" s="231"/>
      <c r="L5148" s="231"/>
      <c r="M5148" s="231"/>
      <c r="N5148" s="231"/>
      <c r="O5148" s="231"/>
      <c r="P5148" s="231"/>
      <c r="Q5148" s="231"/>
      <c r="R5148" s="231"/>
      <c r="S5148" s="231"/>
      <c r="T5148" s="232"/>
      <c r="U5148" s="16"/>
      <c r="V5148" s="16"/>
    </row>
    <row r="5149" spans="4:22">
      <c r="D5149" s="16"/>
      <c r="E5149" s="16"/>
      <c r="F5149" s="231"/>
      <c r="G5149" s="231"/>
      <c r="H5149" s="231"/>
      <c r="I5149" s="231"/>
      <c r="J5149" s="231"/>
      <c r="K5149" s="231"/>
      <c r="L5149" s="231"/>
      <c r="M5149" s="231"/>
      <c r="N5149" s="231"/>
      <c r="O5149" s="231"/>
      <c r="P5149" s="231"/>
      <c r="Q5149" s="231"/>
      <c r="R5149" s="231"/>
      <c r="S5149" s="231"/>
      <c r="T5149" s="232"/>
      <c r="U5149" s="16"/>
      <c r="V5149" s="16"/>
    </row>
    <row r="5150" spans="4:22">
      <c r="D5150" s="16"/>
      <c r="E5150" s="16"/>
      <c r="F5150" s="231"/>
      <c r="G5150" s="231"/>
      <c r="H5150" s="231"/>
      <c r="I5150" s="231"/>
      <c r="J5150" s="231"/>
      <c r="K5150" s="231"/>
      <c r="L5150" s="231"/>
      <c r="M5150" s="231"/>
      <c r="N5150" s="231"/>
      <c r="O5150" s="231"/>
      <c r="P5150" s="231"/>
      <c r="Q5150" s="231"/>
      <c r="R5150" s="231"/>
      <c r="S5150" s="231"/>
      <c r="T5150" s="232"/>
      <c r="U5150" s="16"/>
      <c r="V5150" s="16"/>
    </row>
    <row r="5151" spans="4:22">
      <c r="D5151" s="16"/>
      <c r="E5151" s="16"/>
      <c r="F5151" s="231"/>
      <c r="G5151" s="231"/>
      <c r="H5151" s="231"/>
      <c r="I5151" s="231"/>
      <c r="J5151" s="231"/>
      <c r="K5151" s="231"/>
      <c r="L5151" s="231"/>
      <c r="M5151" s="231"/>
      <c r="N5151" s="231"/>
      <c r="O5151" s="231"/>
      <c r="P5151" s="231"/>
      <c r="Q5151" s="231"/>
      <c r="R5151" s="231"/>
      <c r="S5151" s="231"/>
      <c r="T5151" s="232"/>
      <c r="U5151" s="16"/>
      <c r="V5151" s="16"/>
    </row>
    <row r="5152" spans="4:22">
      <c r="D5152" s="16"/>
      <c r="E5152" s="16"/>
      <c r="F5152" s="231"/>
      <c r="G5152" s="231"/>
      <c r="H5152" s="231"/>
      <c r="I5152" s="231"/>
      <c r="J5152" s="231"/>
      <c r="K5152" s="231"/>
      <c r="L5152" s="231"/>
      <c r="M5152" s="231"/>
      <c r="N5152" s="231"/>
      <c r="O5152" s="231"/>
      <c r="P5152" s="231"/>
      <c r="Q5152" s="231"/>
      <c r="R5152" s="231"/>
      <c r="S5152" s="231"/>
      <c r="T5152" s="232"/>
      <c r="U5152" s="16"/>
      <c r="V5152" s="16"/>
    </row>
    <row r="5153" spans="4:22">
      <c r="D5153" s="16"/>
      <c r="E5153" s="16"/>
      <c r="F5153" s="231"/>
      <c r="G5153" s="231"/>
      <c r="H5153" s="231"/>
      <c r="I5153" s="231"/>
      <c r="J5153" s="231"/>
      <c r="K5153" s="231"/>
      <c r="L5153" s="231"/>
      <c r="M5153" s="231"/>
      <c r="N5153" s="231"/>
      <c r="O5153" s="231"/>
      <c r="P5153" s="231"/>
      <c r="Q5153" s="231"/>
      <c r="R5153" s="231"/>
      <c r="S5153" s="231"/>
      <c r="T5153" s="232"/>
      <c r="U5153" s="16"/>
      <c r="V5153" s="16"/>
    </row>
    <row r="5154" spans="4:22">
      <c r="D5154" s="16"/>
      <c r="E5154" s="16"/>
      <c r="F5154" s="231"/>
      <c r="G5154" s="231"/>
      <c r="H5154" s="231"/>
      <c r="I5154" s="231"/>
      <c r="J5154" s="231"/>
      <c r="K5154" s="231"/>
      <c r="L5154" s="231"/>
      <c r="M5154" s="231"/>
      <c r="N5154" s="231"/>
      <c r="O5154" s="231"/>
      <c r="P5154" s="231"/>
      <c r="Q5154" s="231"/>
      <c r="R5154" s="231"/>
      <c r="S5154" s="231"/>
      <c r="T5154" s="232"/>
      <c r="U5154" s="16"/>
      <c r="V5154" s="16"/>
    </row>
    <row r="5155" spans="4:22">
      <c r="D5155" s="16"/>
      <c r="E5155" s="16"/>
      <c r="F5155" s="231"/>
      <c r="G5155" s="231"/>
      <c r="H5155" s="231"/>
      <c r="I5155" s="231"/>
      <c r="J5155" s="231"/>
      <c r="K5155" s="231"/>
      <c r="L5155" s="231"/>
      <c r="M5155" s="231"/>
      <c r="N5155" s="231"/>
      <c r="O5155" s="231"/>
      <c r="P5155" s="231"/>
      <c r="Q5155" s="231"/>
      <c r="R5155" s="231"/>
      <c r="S5155" s="231"/>
      <c r="T5155" s="232"/>
      <c r="U5155" s="16"/>
      <c r="V5155" s="16"/>
    </row>
    <row r="5156" spans="4:22">
      <c r="D5156" s="16"/>
      <c r="E5156" s="16"/>
      <c r="F5156" s="231"/>
      <c r="G5156" s="231"/>
      <c r="H5156" s="231"/>
      <c r="I5156" s="231"/>
      <c r="J5156" s="231"/>
      <c r="K5156" s="231"/>
      <c r="L5156" s="231"/>
      <c r="M5156" s="231"/>
      <c r="N5156" s="231"/>
      <c r="O5156" s="231"/>
      <c r="P5156" s="231"/>
      <c r="Q5156" s="231"/>
      <c r="R5156" s="231"/>
      <c r="S5156" s="231"/>
      <c r="T5156" s="232"/>
      <c r="U5156" s="16"/>
      <c r="V5156" s="16"/>
    </row>
    <row r="5157" spans="4:22">
      <c r="D5157" s="16"/>
      <c r="E5157" s="16"/>
      <c r="F5157" s="231"/>
      <c r="G5157" s="231"/>
      <c r="H5157" s="231"/>
      <c r="I5157" s="231"/>
      <c r="J5157" s="231"/>
      <c r="K5157" s="231"/>
      <c r="L5157" s="231"/>
      <c r="M5157" s="231"/>
      <c r="N5157" s="231"/>
      <c r="O5157" s="231"/>
      <c r="P5157" s="231"/>
      <c r="Q5157" s="231"/>
      <c r="R5157" s="231"/>
      <c r="S5157" s="231"/>
      <c r="T5157" s="232"/>
      <c r="U5157" s="16"/>
      <c r="V5157" s="16"/>
    </row>
    <row r="5158" spans="4:22">
      <c r="D5158" s="16"/>
      <c r="E5158" s="16"/>
      <c r="F5158" s="231"/>
      <c r="G5158" s="231"/>
      <c r="H5158" s="231"/>
      <c r="I5158" s="231"/>
      <c r="J5158" s="231"/>
      <c r="K5158" s="231"/>
      <c r="L5158" s="231"/>
      <c r="M5158" s="231"/>
      <c r="N5158" s="231"/>
      <c r="O5158" s="231"/>
      <c r="P5158" s="231"/>
      <c r="Q5158" s="231"/>
      <c r="R5158" s="231"/>
      <c r="S5158" s="231"/>
      <c r="T5158" s="232"/>
      <c r="U5158" s="16"/>
      <c r="V5158" s="16"/>
    </row>
    <row r="5159" spans="4:22">
      <c r="D5159" s="16"/>
      <c r="E5159" s="16"/>
      <c r="F5159" s="231"/>
      <c r="G5159" s="231"/>
      <c r="H5159" s="231"/>
      <c r="I5159" s="231"/>
      <c r="J5159" s="231"/>
      <c r="K5159" s="231"/>
      <c r="L5159" s="231"/>
      <c r="M5159" s="231"/>
      <c r="N5159" s="231"/>
      <c r="O5159" s="231"/>
      <c r="P5159" s="231"/>
      <c r="Q5159" s="231"/>
      <c r="R5159" s="231"/>
      <c r="S5159" s="231"/>
      <c r="T5159" s="232"/>
      <c r="U5159" s="16"/>
      <c r="V5159" s="16"/>
    </row>
    <row r="5160" spans="4:22">
      <c r="D5160" s="16"/>
      <c r="E5160" s="16"/>
      <c r="F5160" s="231"/>
      <c r="G5160" s="231"/>
      <c r="H5160" s="231"/>
      <c r="I5160" s="231"/>
      <c r="J5160" s="231"/>
      <c r="K5160" s="231"/>
      <c r="L5160" s="231"/>
      <c r="M5160" s="231"/>
      <c r="N5160" s="231"/>
      <c r="O5160" s="231"/>
      <c r="P5160" s="231"/>
      <c r="Q5160" s="231"/>
      <c r="R5160" s="231"/>
      <c r="S5160" s="231"/>
      <c r="T5160" s="232"/>
      <c r="U5160" s="16"/>
      <c r="V5160" s="16"/>
    </row>
    <row r="5161" spans="4:22">
      <c r="D5161" s="16"/>
      <c r="E5161" s="16"/>
      <c r="F5161" s="231"/>
      <c r="G5161" s="231"/>
      <c r="H5161" s="231"/>
      <c r="I5161" s="231"/>
      <c r="J5161" s="231"/>
      <c r="K5161" s="231"/>
      <c r="L5161" s="231"/>
      <c r="M5161" s="231"/>
      <c r="N5161" s="231"/>
      <c r="O5161" s="231"/>
      <c r="P5161" s="231"/>
      <c r="Q5161" s="231"/>
      <c r="R5161" s="231"/>
      <c r="S5161" s="231"/>
      <c r="T5161" s="232"/>
      <c r="U5161" s="16"/>
      <c r="V5161" s="16"/>
    </row>
    <row r="5162" spans="4:22">
      <c r="D5162" s="16"/>
      <c r="E5162" s="16"/>
      <c r="F5162" s="231"/>
      <c r="G5162" s="231"/>
      <c r="H5162" s="231"/>
      <c r="I5162" s="231"/>
      <c r="J5162" s="231"/>
      <c r="K5162" s="231"/>
      <c r="L5162" s="231"/>
      <c r="M5162" s="231"/>
      <c r="N5162" s="231"/>
      <c r="O5162" s="231"/>
      <c r="P5162" s="231"/>
      <c r="Q5162" s="231"/>
      <c r="R5162" s="231"/>
      <c r="S5162" s="231"/>
      <c r="T5162" s="232"/>
      <c r="U5162" s="16"/>
      <c r="V5162" s="16"/>
    </row>
    <row r="5163" spans="4:22">
      <c r="D5163" s="16"/>
      <c r="E5163" s="16"/>
      <c r="F5163" s="231"/>
      <c r="G5163" s="231"/>
      <c r="H5163" s="231"/>
      <c r="I5163" s="231"/>
      <c r="J5163" s="231"/>
      <c r="K5163" s="231"/>
      <c r="L5163" s="231"/>
      <c r="M5163" s="231"/>
      <c r="N5163" s="231"/>
      <c r="O5163" s="231"/>
      <c r="P5163" s="231"/>
      <c r="Q5163" s="231"/>
      <c r="R5163" s="231"/>
      <c r="S5163" s="231"/>
      <c r="T5163" s="232"/>
      <c r="U5163" s="16"/>
      <c r="V5163" s="16"/>
    </row>
    <row r="5164" spans="4:22">
      <c r="D5164" s="16"/>
      <c r="E5164" s="16"/>
      <c r="F5164" s="231"/>
      <c r="G5164" s="231"/>
      <c r="H5164" s="231"/>
      <c r="I5164" s="231"/>
      <c r="J5164" s="231"/>
      <c r="K5164" s="231"/>
      <c r="L5164" s="231"/>
      <c r="M5164" s="231"/>
      <c r="N5164" s="231"/>
      <c r="O5164" s="231"/>
      <c r="P5164" s="231"/>
      <c r="Q5164" s="231"/>
      <c r="R5164" s="231"/>
      <c r="S5164" s="231"/>
      <c r="T5164" s="232"/>
      <c r="U5164" s="16"/>
      <c r="V5164" s="16"/>
    </row>
    <row r="5165" spans="4:22">
      <c r="D5165" s="16"/>
      <c r="E5165" s="16"/>
      <c r="F5165" s="231"/>
      <c r="G5165" s="231"/>
      <c r="H5165" s="231"/>
      <c r="I5165" s="231"/>
      <c r="J5165" s="231"/>
      <c r="K5165" s="231"/>
      <c r="L5165" s="231"/>
      <c r="M5165" s="231"/>
      <c r="N5165" s="231"/>
      <c r="O5165" s="231"/>
      <c r="P5165" s="231"/>
      <c r="Q5165" s="231"/>
      <c r="R5165" s="231"/>
      <c r="S5165" s="231"/>
      <c r="T5165" s="232"/>
      <c r="U5165" s="16"/>
      <c r="V5165" s="16"/>
    </row>
    <row r="5166" spans="4:22">
      <c r="D5166" s="16"/>
      <c r="E5166" s="16"/>
      <c r="F5166" s="231"/>
      <c r="G5166" s="231"/>
      <c r="H5166" s="231"/>
      <c r="I5166" s="231"/>
      <c r="J5166" s="231"/>
      <c r="K5166" s="231"/>
      <c r="L5166" s="231"/>
      <c r="M5166" s="231"/>
      <c r="N5166" s="231"/>
      <c r="O5166" s="231"/>
      <c r="P5166" s="231"/>
      <c r="Q5166" s="231"/>
      <c r="R5166" s="231"/>
      <c r="S5166" s="231"/>
      <c r="T5166" s="232"/>
      <c r="U5166" s="16"/>
      <c r="V5166" s="16"/>
    </row>
    <row r="5167" spans="4:22">
      <c r="D5167" s="16"/>
      <c r="E5167" s="16"/>
      <c r="F5167" s="231"/>
      <c r="G5167" s="231"/>
      <c r="H5167" s="231"/>
      <c r="I5167" s="231"/>
      <c r="J5167" s="231"/>
      <c r="K5167" s="231"/>
      <c r="L5167" s="231"/>
      <c r="M5167" s="231"/>
      <c r="N5167" s="231"/>
      <c r="O5167" s="231"/>
      <c r="P5167" s="231"/>
      <c r="Q5167" s="231"/>
      <c r="R5167" s="231"/>
      <c r="S5167" s="231"/>
      <c r="T5167" s="232"/>
      <c r="U5167" s="16"/>
      <c r="V5167" s="16"/>
    </row>
    <row r="5168" spans="4:22">
      <c r="D5168" s="16"/>
      <c r="E5168" s="16"/>
      <c r="F5168" s="231"/>
      <c r="G5168" s="231"/>
      <c r="H5168" s="231"/>
      <c r="I5168" s="231"/>
      <c r="J5168" s="231"/>
      <c r="K5168" s="231"/>
      <c r="L5168" s="231"/>
      <c r="M5168" s="231"/>
      <c r="N5168" s="231"/>
      <c r="O5168" s="231"/>
      <c r="P5168" s="231"/>
      <c r="Q5168" s="231"/>
      <c r="R5168" s="231"/>
      <c r="S5168" s="231"/>
      <c r="T5168" s="232"/>
      <c r="U5168" s="16"/>
      <c r="V5168" s="16"/>
    </row>
    <row r="5169" spans="4:22">
      <c r="D5169" s="16"/>
      <c r="E5169" s="16"/>
      <c r="F5169" s="231"/>
      <c r="G5169" s="231"/>
      <c r="H5169" s="231"/>
      <c r="I5169" s="231"/>
      <c r="J5169" s="231"/>
      <c r="K5169" s="231"/>
      <c r="L5169" s="231"/>
      <c r="M5169" s="231"/>
      <c r="N5169" s="231"/>
      <c r="O5169" s="231"/>
      <c r="P5169" s="231"/>
      <c r="Q5169" s="231"/>
      <c r="R5169" s="231"/>
      <c r="S5169" s="231"/>
      <c r="T5169" s="232"/>
      <c r="U5169" s="16"/>
      <c r="V5169" s="16"/>
    </row>
    <row r="5170" spans="4:22">
      <c r="D5170" s="16"/>
      <c r="E5170" s="16"/>
      <c r="F5170" s="231"/>
      <c r="G5170" s="231"/>
      <c r="H5170" s="231"/>
      <c r="I5170" s="231"/>
      <c r="J5170" s="231"/>
      <c r="K5170" s="231"/>
      <c r="L5170" s="231"/>
      <c r="M5170" s="231"/>
      <c r="N5170" s="231"/>
      <c r="O5170" s="231"/>
      <c r="P5170" s="231"/>
      <c r="Q5170" s="231"/>
      <c r="R5170" s="231"/>
      <c r="S5170" s="231"/>
      <c r="T5170" s="232"/>
      <c r="U5170" s="16"/>
      <c r="V5170" s="16"/>
    </row>
    <row r="5171" spans="4:22">
      <c r="D5171" s="16"/>
      <c r="E5171" s="16"/>
      <c r="F5171" s="231"/>
      <c r="G5171" s="231"/>
      <c r="H5171" s="231"/>
      <c r="I5171" s="231"/>
      <c r="J5171" s="231"/>
      <c r="K5171" s="231"/>
      <c r="L5171" s="231"/>
      <c r="M5171" s="231"/>
      <c r="N5171" s="231"/>
      <c r="O5171" s="231"/>
      <c r="P5171" s="231"/>
      <c r="Q5171" s="231"/>
      <c r="R5171" s="231"/>
      <c r="S5171" s="231"/>
      <c r="T5171" s="232"/>
      <c r="U5171" s="16"/>
      <c r="V5171" s="16"/>
    </row>
    <row r="5172" spans="4:22">
      <c r="D5172" s="16"/>
      <c r="E5172" s="16"/>
      <c r="F5172" s="231"/>
      <c r="G5172" s="231"/>
      <c r="H5172" s="231"/>
      <c r="I5172" s="231"/>
      <c r="J5172" s="231"/>
      <c r="K5172" s="231"/>
      <c r="L5172" s="231"/>
      <c r="M5172" s="231"/>
      <c r="N5172" s="231"/>
      <c r="O5172" s="231"/>
      <c r="P5172" s="231"/>
      <c r="Q5172" s="231"/>
      <c r="R5172" s="231"/>
      <c r="S5172" s="231"/>
      <c r="T5172" s="232"/>
      <c r="U5172" s="16"/>
      <c r="V5172" s="16"/>
    </row>
    <row r="5173" spans="4:22">
      <c r="D5173" s="16"/>
      <c r="E5173" s="16"/>
      <c r="F5173" s="231"/>
      <c r="G5173" s="231"/>
      <c r="H5173" s="231"/>
      <c r="I5173" s="231"/>
      <c r="J5173" s="231"/>
      <c r="K5173" s="231"/>
      <c r="L5173" s="231"/>
      <c r="M5173" s="231"/>
      <c r="N5173" s="231"/>
      <c r="O5173" s="231"/>
      <c r="P5173" s="231"/>
      <c r="Q5173" s="231"/>
      <c r="R5173" s="231"/>
      <c r="S5173" s="231"/>
      <c r="T5173" s="232"/>
      <c r="U5173" s="16"/>
      <c r="V5173" s="16"/>
    </row>
    <row r="5174" spans="4:22">
      <c r="D5174" s="16"/>
      <c r="E5174" s="16"/>
      <c r="F5174" s="231"/>
      <c r="G5174" s="231"/>
      <c r="H5174" s="231"/>
      <c r="I5174" s="231"/>
      <c r="J5174" s="231"/>
      <c r="K5174" s="231"/>
      <c r="L5174" s="231"/>
      <c r="M5174" s="231"/>
      <c r="N5174" s="231"/>
      <c r="O5174" s="231"/>
      <c r="P5174" s="231"/>
      <c r="Q5174" s="231"/>
      <c r="R5174" s="231"/>
      <c r="S5174" s="231"/>
      <c r="T5174" s="232"/>
      <c r="U5174" s="16"/>
      <c r="V5174" s="16"/>
    </row>
    <row r="5175" spans="4:22">
      <c r="D5175" s="16"/>
      <c r="E5175" s="16"/>
      <c r="F5175" s="231"/>
      <c r="G5175" s="231"/>
      <c r="H5175" s="231"/>
      <c r="I5175" s="231"/>
      <c r="J5175" s="231"/>
      <c r="K5175" s="231"/>
      <c r="L5175" s="231"/>
      <c r="M5175" s="231"/>
      <c r="N5175" s="231"/>
      <c r="O5175" s="231"/>
      <c r="P5175" s="231"/>
      <c r="Q5175" s="231"/>
      <c r="R5175" s="231"/>
      <c r="S5175" s="231"/>
      <c r="T5175" s="232"/>
      <c r="U5175" s="16"/>
      <c r="V5175" s="16"/>
    </row>
    <row r="5176" spans="4:22">
      <c r="D5176" s="335"/>
      <c r="E5176" s="335"/>
      <c r="F5176" s="335"/>
      <c r="G5176" s="512" t="s">
        <v>48</v>
      </c>
      <c r="H5176" s="512"/>
      <c r="I5176" s="512"/>
      <c r="J5176" s="512"/>
      <c r="K5176" s="512"/>
      <c r="L5176" s="512"/>
      <c r="M5176" s="512"/>
      <c r="N5176" s="512"/>
      <c r="O5176" s="512"/>
      <c r="P5176" s="512"/>
      <c r="Q5176" s="512"/>
      <c r="R5176" s="512"/>
      <c r="S5176" s="335"/>
      <c r="T5176" s="335"/>
      <c r="U5176" s="335"/>
      <c r="V5176" s="335"/>
    </row>
    <row r="5177" spans="4:22">
      <c r="D5177" s="335"/>
      <c r="E5177" s="335"/>
      <c r="F5177" s="335"/>
      <c r="G5177" s="512"/>
      <c r="H5177" s="512"/>
      <c r="I5177" s="512"/>
      <c r="J5177" s="512"/>
      <c r="K5177" s="512"/>
      <c r="L5177" s="512"/>
      <c r="M5177" s="512"/>
      <c r="N5177" s="512"/>
      <c r="O5177" s="512"/>
      <c r="P5177" s="512"/>
      <c r="Q5177" s="512"/>
      <c r="R5177" s="512"/>
      <c r="S5177" s="335"/>
      <c r="T5177" s="335"/>
      <c r="U5177" s="335"/>
      <c r="V5177" s="335"/>
    </row>
    <row r="5178" spans="4:22" ht="23.4">
      <c r="D5178" s="338"/>
      <c r="E5178" s="338"/>
      <c r="F5178" s="338"/>
      <c r="G5178" s="343" t="s">
        <v>46</v>
      </c>
      <c r="H5178" s="375" t="s">
        <v>3</v>
      </c>
      <c r="I5178" s="376"/>
      <c r="J5178" s="377" t="s">
        <v>11</v>
      </c>
      <c r="K5178" s="376"/>
      <c r="L5178" s="378" t="s">
        <v>12</v>
      </c>
      <c r="M5178" s="376"/>
      <c r="N5178" s="379" t="s">
        <v>13</v>
      </c>
      <c r="O5178" s="376"/>
      <c r="P5178" s="374" t="s">
        <v>14</v>
      </c>
      <c r="Q5178" s="376"/>
      <c r="R5178" s="380" t="s">
        <v>15</v>
      </c>
      <c r="S5178" s="367"/>
      <c r="T5178" s="16"/>
      <c r="U5178" s="336"/>
      <c r="V5178" s="16"/>
    </row>
    <row r="5179" spans="4:22" ht="21">
      <c r="D5179" s="338"/>
      <c r="E5179" s="338"/>
      <c r="F5179" s="338"/>
      <c r="G5179" s="344">
        <v>0.9</v>
      </c>
      <c r="H5179" s="347">
        <f>$H$5121*G5179</f>
        <v>48.591511614000005</v>
      </c>
      <c r="I5179" s="368"/>
      <c r="J5179" s="348">
        <f>$J$5121*G5179</f>
        <v>13.9451584176</v>
      </c>
      <c r="K5179" s="368"/>
      <c r="L5179" s="352">
        <f>$L$5121*G5179</f>
        <v>13.040300717999999</v>
      </c>
      <c r="M5179" s="368"/>
      <c r="N5179" s="349">
        <f>$N$5121*G5179</f>
        <v>9.8805838535999992</v>
      </c>
      <c r="O5179" s="368"/>
      <c r="P5179" s="350">
        <f>$P$5121*G5179</f>
        <v>168.29046921600002</v>
      </c>
      <c r="Q5179" s="368"/>
      <c r="R5179" s="351">
        <f>$R$5121*G5179</f>
        <v>74.649504168000007</v>
      </c>
      <c r="S5179" s="341"/>
      <c r="T5179" s="414">
        <f>H5179*24.63</f>
        <v>1196.8089310528201</v>
      </c>
      <c r="U5179" s="337"/>
      <c r="V5179" s="16"/>
    </row>
    <row r="5180" spans="4:22" ht="21">
      <c r="D5180" s="338"/>
      <c r="E5180" s="338"/>
      <c r="F5180" s="338"/>
      <c r="G5180" s="344">
        <v>0.91</v>
      </c>
      <c r="H5180" s="347">
        <f t="shared" ref="H5180:H5199" si="447">$H$5121*G5180</f>
        <v>49.131417298600006</v>
      </c>
      <c r="I5180" s="368"/>
      <c r="J5180" s="348">
        <f t="shared" ref="J5180:J5199" si="448">$J$5121*G5180</f>
        <v>14.100104622240002</v>
      </c>
      <c r="K5180" s="368"/>
      <c r="L5180" s="352">
        <f t="shared" ref="L5180:L5199" si="449">$L$5121*G5180</f>
        <v>13.185192948199999</v>
      </c>
      <c r="M5180" s="368"/>
      <c r="N5180" s="349">
        <f t="shared" ref="N5180:N5199" si="450">$N$5121*G5180</f>
        <v>9.9903681186399993</v>
      </c>
      <c r="O5180" s="368"/>
      <c r="P5180" s="350">
        <f t="shared" ref="P5180:P5199" si="451">$P$5121*G5180</f>
        <v>170.16036331840002</v>
      </c>
      <c r="Q5180" s="368"/>
      <c r="R5180" s="351">
        <f t="shared" ref="R5180:R5199" si="452">$R$5121*G5180</f>
        <v>75.47894310320001</v>
      </c>
      <c r="S5180" s="341"/>
      <c r="T5180" s="16"/>
      <c r="U5180" s="337"/>
      <c r="V5180" s="16"/>
    </row>
    <row r="5181" spans="4:22" ht="21">
      <c r="D5181" s="338"/>
      <c r="E5181" s="338"/>
      <c r="F5181" s="338"/>
      <c r="G5181" s="344">
        <v>0.92</v>
      </c>
      <c r="H5181" s="347">
        <f t="shared" si="447"/>
        <v>49.671322983200007</v>
      </c>
      <c r="I5181" s="368"/>
      <c r="J5181" s="348">
        <f t="shared" si="448"/>
        <v>14.255050826880002</v>
      </c>
      <c r="K5181" s="368"/>
      <c r="L5181" s="352">
        <f t="shared" si="449"/>
        <v>13.330085178399999</v>
      </c>
      <c r="M5181" s="368"/>
      <c r="N5181" s="349">
        <f t="shared" si="450"/>
        <v>10.100152383679999</v>
      </c>
      <c r="O5181" s="368"/>
      <c r="P5181" s="350">
        <f t="shared" si="451"/>
        <v>172.03025742080001</v>
      </c>
      <c r="Q5181" s="368"/>
      <c r="R5181" s="351">
        <f t="shared" si="452"/>
        <v>76.308382038400012</v>
      </c>
      <c r="S5181" s="341"/>
      <c r="T5181" s="16"/>
      <c r="U5181" s="337"/>
      <c r="V5181" s="16"/>
    </row>
    <row r="5182" spans="4:22" ht="21">
      <c r="D5182" s="338"/>
      <c r="E5182" s="338"/>
      <c r="F5182" s="338"/>
      <c r="G5182" s="344">
        <v>0.93</v>
      </c>
      <c r="H5182" s="347">
        <f t="shared" si="447"/>
        <v>50.211228667800007</v>
      </c>
      <c r="I5182" s="368"/>
      <c r="J5182" s="348">
        <f t="shared" si="448"/>
        <v>14.409997031520001</v>
      </c>
      <c r="K5182" s="368"/>
      <c r="L5182" s="352">
        <f t="shared" si="449"/>
        <v>13.474977408599999</v>
      </c>
      <c r="M5182" s="368"/>
      <c r="N5182" s="349">
        <f t="shared" si="450"/>
        <v>10.209936648720001</v>
      </c>
      <c r="O5182" s="368"/>
      <c r="P5182" s="350">
        <f t="shared" si="451"/>
        <v>173.90015152320001</v>
      </c>
      <c r="Q5182" s="368"/>
      <c r="R5182" s="351">
        <f t="shared" si="452"/>
        <v>77.1378209736</v>
      </c>
      <c r="S5182" s="341"/>
      <c r="T5182" s="16"/>
      <c r="U5182" s="337"/>
      <c r="V5182" s="16"/>
    </row>
    <row r="5183" spans="4:22" ht="21">
      <c r="D5183" s="338"/>
      <c r="E5183" s="338"/>
      <c r="F5183" s="338"/>
      <c r="G5183" s="344">
        <v>0.94</v>
      </c>
      <c r="H5183" s="347">
        <f t="shared" si="447"/>
        <v>50.751134352400001</v>
      </c>
      <c r="I5183" s="368"/>
      <c r="J5183" s="348">
        <f t="shared" si="448"/>
        <v>14.56494323616</v>
      </c>
      <c r="K5183" s="368"/>
      <c r="L5183" s="352">
        <f t="shared" si="449"/>
        <v>13.619869638799999</v>
      </c>
      <c r="M5183" s="368"/>
      <c r="N5183" s="349">
        <f t="shared" si="450"/>
        <v>10.319720913759999</v>
      </c>
      <c r="O5183" s="368"/>
      <c r="P5183" s="350">
        <f t="shared" si="451"/>
        <v>175.77004562560001</v>
      </c>
      <c r="Q5183" s="368"/>
      <c r="R5183" s="351">
        <f t="shared" si="452"/>
        <v>77.967259908800003</v>
      </c>
      <c r="S5183" s="341"/>
      <c r="T5183" s="16"/>
      <c r="U5183" s="337"/>
      <c r="V5183" s="16"/>
    </row>
    <row r="5184" spans="4:22" ht="21">
      <c r="D5184" s="338"/>
      <c r="E5184" s="338"/>
      <c r="F5184" s="338"/>
      <c r="G5184" s="344">
        <v>0.95</v>
      </c>
      <c r="H5184" s="347">
        <f t="shared" si="447"/>
        <v>51.291040037000002</v>
      </c>
      <c r="I5184" s="368"/>
      <c r="J5184" s="348">
        <f t="shared" si="448"/>
        <v>14.719889440799999</v>
      </c>
      <c r="K5184" s="368"/>
      <c r="L5184" s="352">
        <f t="shared" si="449"/>
        <v>13.764761868999999</v>
      </c>
      <c r="M5184" s="368"/>
      <c r="N5184" s="349">
        <f t="shared" si="450"/>
        <v>10.429505178799999</v>
      </c>
      <c r="O5184" s="368"/>
      <c r="P5184" s="350">
        <f t="shared" si="451"/>
        <v>177.639939728</v>
      </c>
      <c r="Q5184" s="368"/>
      <c r="R5184" s="351">
        <f t="shared" si="452"/>
        <v>78.796698844000005</v>
      </c>
      <c r="S5184" s="341"/>
      <c r="T5184" s="16"/>
      <c r="U5184" s="337"/>
      <c r="V5184" s="16"/>
    </row>
    <row r="5185" spans="4:22" ht="21">
      <c r="D5185" s="338"/>
      <c r="E5185" s="338"/>
      <c r="F5185" s="338"/>
      <c r="G5185" s="344">
        <v>0.96</v>
      </c>
      <c r="H5185" s="347">
        <f t="shared" si="447"/>
        <v>51.830945721600003</v>
      </c>
      <c r="I5185" s="368"/>
      <c r="J5185" s="348">
        <f t="shared" si="448"/>
        <v>14.874835645439999</v>
      </c>
      <c r="K5185" s="368"/>
      <c r="L5185" s="352">
        <f t="shared" si="449"/>
        <v>13.909654099199999</v>
      </c>
      <c r="M5185" s="368"/>
      <c r="N5185" s="349">
        <f t="shared" si="450"/>
        <v>10.53928944384</v>
      </c>
      <c r="O5185" s="368"/>
      <c r="P5185" s="350">
        <f t="shared" si="451"/>
        <v>179.5098338304</v>
      </c>
      <c r="Q5185" s="368"/>
      <c r="R5185" s="351">
        <f t="shared" si="452"/>
        <v>79.626137779199993</v>
      </c>
      <c r="S5185" s="341"/>
      <c r="T5185" s="16"/>
      <c r="U5185" s="337"/>
      <c r="V5185" s="16"/>
    </row>
    <row r="5186" spans="4:22" ht="21">
      <c r="D5186" s="338"/>
      <c r="E5186" s="338"/>
      <c r="F5186" s="338"/>
      <c r="G5186" s="344">
        <v>0.97</v>
      </c>
      <c r="H5186" s="347">
        <f t="shared" si="447"/>
        <v>52.370851406200003</v>
      </c>
      <c r="I5186" s="368"/>
      <c r="J5186" s="348">
        <f t="shared" si="448"/>
        <v>15.029781850080001</v>
      </c>
      <c r="K5186" s="368"/>
      <c r="L5186" s="352">
        <f t="shared" si="449"/>
        <v>14.054546329399999</v>
      </c>
      <c r="M5186" s="368"/>
      <c r="N5186" s="349">
        <f t="shared" si="450"/>
        <v>10.64907370888</v>
      </c>
      <c r="O5186" s="368"/>
      <c r="P5186" s="350">
        <f t="shared" si="451"/>
        <v>181.37972793279999</v>
      </c>
      <c r="Q5186" s="368"/>
      <c r="R5186" s="351">
        <f t="shared" si="452"/>
        <v>80.455576714399996</v>
      </c>
      <c r="S5186" s="341"/>
      <c r="T5186" s="16"/>
      <c r="U5186" s="337"/>
      <c r="V5186" s="16"/>
    </row>
    <row r="5187" spans="4:22" ht="21">
      <c r="D5187" s="338"/>
      <c r="E5187" s="338"/>
      <c r="F5187" s="338"/>
      <c r="G5187" s="344">
        <v>0.98</v>
      </c>
      <c r="H5187" s="347">
        <f t="shared" si="447"/>
        <v>52.910757090800004</v>
      </c>
      <c r="I5187" s="368"/>
      <c r="J5187" s="348">
        <f t="shared" si="448"/>
        <v>15.184728054720001</v>
      </c>
      <c r="K5187" s="368"/>
      <c r="L5187" s="352">
        <f t="shared" si="449"/>
        <v>14.199438559599999</v>
      </c>
      <c r="M5187" s="368"/>
      <c r="N5187" s="349">
        <f t="shared" si="450"/>
        <v>10.75885797392</v>
      </c>
      <c r="O5187" s="368"/>
      <c r="P5187" s="350">
        <f t="shared" si="451"/>
        <v>183.24962203520002</v>
      </c>
      <c r="Q5187" s="368"/>
      <c r="R5187" s="351">
        <f t="shared" si="452"/>
        <v>81.285015649599998</v>
      </c>
      <c r="S5187" s="341"/>
      <c r="T5187" s="16"/>
      <c r="U5187" s="337"/>
      <c r="V5187" s="16"/>
    </row>
    <row r="5188" spans="4:22" ht="21">
      <c r="D5188" s="338"/>
      <c r="E5188" s="338"/>
      <c r="F5188" s="338"/>
      <c r="G5188" s="344">
        <v>0.99</v>
      </c>
      <c r="H5188" s="347">
        <f t="shared" si="447"/>
        <v>53.450662775400005</v>
      </c>
      <c r="I5188" s="368"/>
      <c r="J5188" s="348">
        <f t="shared" si="448"/>
        <v>15.339674259360001</v>
      </c>
      <c r="K5188" s="368"/>
      <c r="L5188" s="352">
        <f t="shared" si="449"/>
        <v>14.344330789799999</v>
      </c>
      <c r="M5188" s="368"/>
      <c r="N5188" s="349">
        <f t="shared" si="450"/>
        <v>10.86864223896</v>
      </c>
      <c r="O5188" s="368"/>
      <c r="P5188" s="350">
        <f t="shared" si="451"/>
        <v>185.11951613760002</v>
      </c>
      <c r="Q5188" s="368"/>
      <c r="R5188" s="351">
        <f t="shared" si="452"/>
        <v>82.114454584800001</v>
      </c>
      <c r="S5188" s="341"/>
      <c r="T5188" s="16"/>
      <c r="U5188" s="337"/>
      <c r="V5188" s="16"/>
    </row>
    <row r="5189" spans="4:22" ht="28.8">
      <c r="D5189" s="338"/>
      <c r="E5189" s="338"/>
      <c r="F5189" s="338"/>
      <c r="G5189" s="381">
        <v>1</v>
      </c>
      <c r="H5189" s="383">
        <f t="shared" si="447"/>
        <v>53.990568460000006</v>
      </c>
      <c r="I5189" s="382"/>
      <c r="J5189" s="383">
        <f t="shared" si="448"/>
        <v>15.494620464</v>
      </c>
      <c r="K5189" s="382"/>
      <c r="L5189" s="383">
        <f t="shared" si="449"/>
        <v>14.489223019999999</v>
      </c>
      <c r="M5189" s="382"/>
      <c r="N5189" s="383">
        <f t="shared" si="450"/>
        <v>10.978426504</v>
      </c>
      <c r="O5189" s="382"/>
      <c r="P5189" s="383">
        <f t="shared" si="451"/>
        <v>186.98941024000001</v>
      </c>
      <c r="Q5189" s="382"/>
      <c r="R5189" s="383">
        <f t="shared" si="452"/>
        <v>82.943893520000003</v>
      </c>
      <c r="S5189" s="445"/>
      <c r="T5189" s="16"/>
      <c r="U5189" s="337"/>
      <c r="V5189" s="16"/>
    </row>
    <row r="5190" spans="4:22" ht="21">
      <c r="D5190" s="338"/>
      <c r="E5190" s="338"/>
      <c r="F5190" s="338"/>
      <c r="G5190" s="344">
        <v>1.01</v>
      </c>
      <c r="H5190" s="347">
        <f t="shared" si="447"/>
        <v>54.530474144600007</v>
      </c>
      <c r="I5190" s="368"/>
      <c r="J5190" s="348">
        <f t="shared" si="448"/>
        <v>15.64956666864</v>
      </c>
      <c r="K5190" s="368"/>
      <c r="L5190" s="352">
        <f t="shared" si="449"/>
        <v>14.634115250199999</v>
      </c>
      <c r="M5190" s="368"/>
      <c r="N5190" s="349">
        <f t="shared" si="450"/>
        <v>11.08821076904</v>
      </c>
      <c r="O5190" s="368"/>
      <c r="P5190" s="350">
        <f t="shared" si="451"/>
        <v>188.85930434240001</v>
      </c>
      <c r="Q5190" s="368"/>
      <c r="R5190" s="351">
        <f t="shared" si="452"/>
        <v>83.773332455200006</v>
      </c>
      <c r="S5190" s="341"/>
      <c r="T5190" s="16"/>
      <c r="U5190" s="337"/>
      <c r="V5190" s="16"/>
    </row>
    <row r="5191" spans="4:22" ht="21">
      <c r="D5191" s="338"/>
      <c r="E5191" s="338"/>
      <c r="F5191" s="338"/>
      <c r="G5191" s="344">
        <v>1.02</v>
      </c>
      <c r="H5191" s="347">
        <f t="shared" si="447"/>
        <v>55.070379829200007</v>
      </c>
      <c r="I5191" s="368"/>
      <c r="J5191" s="348">
        <f t="shared" si="448"/>
        <v>15.80451287328</v>
      </c>
      <c r="K5191" s="368"/>
      <c r="L5191" s="352">
        <f t="shared" si="449"/>
        <v>14.779007480399999</v>
      </c>
      <c r="M5191" s="368"/>
      <c r="N5191" s="349">
        <f t="shared" si="450"/>
        <v>11.19799503408</v>
      </c>
      <c r="O5191" s="368"/>
      <c r="P5191" s="350">
        <f t="shared" si="451"/>
        <v>190.72919844480001</v>
      </c>
      <c r="Q5191" s="368"/>
      <c r="R5191" s="351">
        <f t="shared" si="452"/>
        <v>84.602771390400008</v>
      </c>
      <c r="S5191" s="341"/>
      <c r="T5191" s="16"/>
      <c r="U5191" s="337"/>
      <c r="V5191" s="16"/>
    </row>
    <row r="5192" spans="4:22" ht="21">
      <c r="D5192" s="338"/>
      <c r="E5192" s="338"/>
      <c r="F5192" s="338"/>
      <c r="G5192" s="344">
        <v>1.03</v>
      </c>
      <c r="H5192" s="347">
        <f t="shared" si="447"/>
        <v>55.610285513800008</v>
      </c>
      <c r="I5192" s="368"/>
      <c r="J5192" s="348">
        <f t="shared" si="448"/>
        <v>15.95945907792</v>
      </c>
      <c r="K5192" s="368"/>
      <c r="L5192" s="352">
        <f t="shared" si="449"/>
        <v>14.923899710599999</v>
      </c>
      <c r="M5192" s="368"/>
      <c r="N5192" s="349">
        <f t="shared" si="450"/>
        <v>11.30777929912</v>
      </c>
      <c r="O5192" s="368"/>
      <c r="P5192" s="350">
        <f t="shared" si="451"/>
        <v>192.59909254720003</v>
      </c>
      <c r="Q5192" s="368"/>
      <c r="R5192" s="351">
        <f t="shared" si="452"/>
        <v>85.43221032560001</v>
      </c>
      <c r="S5192" s="341"/>
      <c r="T5192" s="16"/>
      <c r="U5192" s="337"/>
      <c r="V5192" s="16"/>
    </row>
    <row r="5193" spans="4:22" ht="21">
      <c r="D5193" s="338"/>
      <c r="E5193" s="338"/>
      <c r="F5193" s="338"/>
      <c r="G5193" s="344">
        <v>1.04</v>
      </c>
      <c r="H5193" s="347">
        <f t="shared" si="447"/>
        <v>56.150191198400009</v>
      </c>
      <c r="I5193" s="368"/>
      <c r="J5193" s="348">
        <f t="shared" si="448"/>
        <v>16.11440528256</v>
      </c>
      <c r="K5193" s="368"/>
      <c r="L5193" s="352">
        <f t="shared" si="449"/>
        <v>15.068791940799999</v>
      </c>
      <c r="M5193" s="368"/>
      <c r="N5193" s="349">
        <f t="shared" si="450"/>
        <v>11.41756356416</v>
      </c>
      <c r="O5193" s="368"/>
      <c r="P5193" s="350">
        <f t="shared" si="451"/>
        <v>194.46898664960003</v>
      </c>
      <c r="Q5193" s="368"/>
      <c r="R5193" s="351">
        <f t="shared" si="452"/>
        <v>86.261649260800013</v>
      </c>
      <c r="S5193" s="341"/>
      <c r="T5193" s="16"/>
      <c r="U5193" s="337"/>
      <c r="V5193" s="16"/>
    </row>
    <row r="5194" spans="4:22" ht="21">
      <c r="D5194" s="338"/>
      <c r="E5194" s="338"/>
      <c r="F5194" s="338"/>
      <c r="G5194" s="344">
        <v>1.05</v>
      </c>
      <c r="H5194" s="347">
        <f t="shared" si="447"/>
        <v>56.69009688300001</v>
      </c>
      <c r="I5194" s="368"/>
      <c r="J5194" s="348">
        <f t="shared" si="448"/>
        <v>16.269351487200002</v>
      </c>
      <c r="K5194" s="368"/>
      <c r="L5194" s="352">
        <f t="shared" si="449"/>
        <v>15.213684170999999</v>
      </c>
      <c r="M5194" s="368"/>
      <c r="N5194" s="349">
        <f t="shared" si="450"/>
        <v>11.5273478292</v>
      </c>
      <c r="O5194" s="368"/>
      <c r="P5194" s="350">
        <f t="shared" si="451"/>
        <v>196.33888075200002</v>
      </c>
      <c r="Q5194" s="368"/>
      <c r="R5194" s="351">
        <f t="shared" si="452"/>
        <v>87.091088196000001</v>
      </c>
      <c r="S5194" s="341"/>
      <c r="T5194" s="16"/>
      <c r="U5194" s="337"/>
      <c r="V5194" s="16"/>
    </row>
    <row r="5195" spans="4:22" ht="21">
      <c r="D5195" s="338"/>
      <c r="E5195" s="338"/>
      <c r="F5195" s="338"/>
      <c r="G5195" s="344">
        <v>1.06</v>
      </c>
      <c r="H5195" s="347">
        <f t="shared" si="447"/>
        <v>57.23000256760001</v>
      </c>
      <c r="I5195" s="368"/>
      <c r="J5195" s="348">
        <f t="shared" si="448"/>
        <v>16.42429769184</v>
      </c>
      <c r="K5195" s="368"/>
      <c r="L5195" s="352">
        <f t="shared" si="449"/>
        <v>15.358576401199999</v>
      </c>
      <c r="M5195" s="368"/>
      <c r="N5195" s="349">
        <f t="shared" si="450"/>
        <v>11.63713209424</v>
      </c>
      <c r="O5195" s="368"/>
      <c r="P5195" s="350">
        <f t="shared" si="451"/>
        <v>198.20877485440002</v>
      </c>
      <c r="Q5195" s="368"/>
      <c r="R5195" s="351">
        <f t="shared" si="452"/>
        <v>87.920527131200004</v>
      </c>
      <c r="S5195" s="341"/>
      <c r="T5195" s="16"/>
      <c r="U5195" s="337"/>
      <c r="V5195" s="16"/>
    </row>
    <row r="5196" spans="4:22" ht="21">
      <c r="D5196" s="338"/>
      <c r="E5196" s="338"/>
      <c r="F5196" s="338"/>
      <c r="G5196" s="344">
        <v>1.07</v>
      </c>
      <c r="H5196" s="347">
        <f t="shared" si="447"/>
        <v>57.769908252200011</v>
      </c>
      <c r="I5196" s="368"/>
      <c r="J5196" s="348">
        <f t="shared" si="448"/>
        <v>16.579243896480001</v>
      </c>
      <c r="K5196" s="368"/>
      <c r="L5196" s="352">
        <f t="shared" si="449"/>
        <v>15.503468631400001</v>
      </c>
      <c r="M5196" s="368"/>
      <c r="N5196" s="349">
        <f t="shared" si="450"/>
        <v>11.74691635928</v>
      </c>
      <c r="O5196" s="368"/>
      <c r="P5196" s="350">
        <f t="shared" si="451"/>
        <v>200.07866895680002</v>
      </c>
      <c r="Q5196" s="368"/>
      <c r="R5196" s="351">
        <f t="shared" si="452"/>
        <v>88.749966066400006</v>
      </c>
      <c r="S5196" s="341"/>
      <c r="T5196" s="16"/>
      <c r="U5196" s="337"/>
      <c r="V5196" s="16"/>
    </row>
    <row r="5197" spans="4:22" ht="21">
      <c r="D5197" s="338"/>
      <c r="E5197" s="338"/>
      <c r="F5197" s="338"/>
      <c r="G5197" s="344">
        <v>1.08</v>
      </c>
      <c r="H5197" s="347">
        <f t="shared" si="447"/>
        <v>58.309813936800012</v>
      </c>
      <c r="I5197" s="368"/>
      <c r="J5197" s="348">
        <f t="shared" si="448"/>
        <v>16.734190101120003</v>
      </c>
      <c r="K5197" s="368"/>
      <c r="L5197" s="352">
        <f t="shared" si="449"/>
        <v>15.648360861600001</v>
      </c>
      <c r="M5197" s="368"/>
      <c r="N5197" s="349">
        <f t="shared" si="450"/>
        <v>11.85670062432</v>
      </c>
      <c r="O5197" s="368"/>
      <c r="P5197" s="350">
        <f t="shared" si="451"/>
        <v>201.94856305920004</v>
      </c>
      <c r="Q5197" s="368"/>
      <c r="R5197" s="351">
        <f t="shared" si="452"/>
        <v>89.579405001600009</v>
      </c>
      <c r="S5197" s="341"/>
      <c r="T5197" s="16"/>
      <c r="U5197" s="337"/>
      <c r="V5197" s="16"/>
    </row>
    <row r="5198" spans="4:22" ht="21">
      <c r="D5198" s="338"/>
      <c r="E5198" s="338"/>
      <c r="F5198" s="338"/>
      <c r="G5198" s="344">
        <v>1.0900000000000001</v>
      </c>
      <c r="H5198" s="347">
        <f t="shared" si="447"/>
        <v>58.849719621400013</v>
      </c>
      <c r="I5198" s="368"/>
      <c r="J5198" s="348">
        <f t="shared" si="448"/>
        <v>16.889136305760001</v>
      </c>
      <c r="K5198" s="368"/>
      <c r="L5198" s="352">
        <f t="shared" si="449"/>
        <v>15.7932530918</v>
      </c>
      <c r="M5198" s="368"/>
      <c r="N5198" s="349">
        <f t="shared" si="450"/>
        <v>11.96648488936</v>
      </c>
      <c r="O5198" s="368"/>
      <c r="P5198" s="350">
        <f t="shared" si="451"/>
        <v>203.81845716160004</v>
      </c>
      <c r="Q5198" s="368"/>
      <c r="R5198" s="351">
        <f t="shared" si="452"/>
        <v>90.408843936800011</v>
      </c>
      <c r="S5198" s="341"/>
      <c r="T5198" s="16"/>
      <c r="U5198" s="337"/>
      <c r="V5198" s="16"/>
    </row>
    <row r="5199" spans="4:22" ht="21">
      <c r="D5199" s="338"/>
      <c r="E5199" s="338"/>
      <c r="F5199" s="338"/>
      <c r="G5199" s="344">
        <v>1.1000000000000001</v>
      </c>
      <c r="H5199" s="347">
        <f t="shared" si="447"/>
        <v>59.389625306000013</v>
      </c>
      <c r="I5199" s="368"/>
      <c r="J5199" s="348">
        <f t="shared" si="448"/>
        <v>17.044082510400003</v>
      </c>
      <c r="K5199" s="368"/>
      <c r="L5199" s="352">
        <f t="shared" si="449"/>
        <v>15.938145322</v>
      </c>
      <c r="M5199" s="368"/>
      <c r="N5199" s="349">
        <f t="shared" si="450"/>
        <v>12.0762691544</v>
      </c>
      <c r="O5199" s="368"/>
      <c r="P5199" s="350">
        <f t="shared" si="451"/>
        <v>205.68835126400003</v>
      </c>
      <c r="Q5199" s="368"/>
      <c r="R5199" s="351">
        <f t="shared" si="452"/>
        <v>91.238282872000013</v>
      </c>
      <c r="S5199" s="341"/>
      <c r="T5199" s="16"/>
      <c r="U5199" s="337"/>
      <c r="V5199" s="16"/>
    </row>
    <row r="5200" spans="4:22">
      <c r="D5200" s="338"/>
      <c r="E5200" s="338"/>
      <c r="F5200" s="338"/>
      <c r="G5200" s="16"/>
      <c r="H5200" s="16"/>
      <c r="I5200" s="16"/>
      <c r="J5200" s="16"/>
      <c r="K5200" s="16"/>
      <c r="L5200" s="16"/>
      <c r="M5200" s="16"/>
      <c r="N5200" s="16"/>
      <c r="O5200" s="16"/>
      <c r="P5200" s="16"/>
      <c r="Q5200" s="16"/>
      <c r="R5200" s="16"/>
      <c r="S5200" s="16"/>
      <c r="T5200" s="16"/>
      <c r="U5200" s="16"/>
      <c r="V5200" s="16"/>
    </row>
    <row r="5201" spans="4:22">
      <c r="D5201" s="338"/>
      <c r="E5201" s="338"/>
      <c r="F5201" s="338"/>
      <c r="G5201" s="16"/>
      <c r="H5201" s="16"/>
      <c r="I5201" s="16"/>
      <c r="J5201" s="16"/>
      <c r="K5201" s="16"/>
      <c r="L5201" s="16"/>
      <c r="M5201" s="16"/>
      <c r="N5201" s="16"/>
      <c r="O5201" s="16"/>
      <c r="P5201" s="16"/>
      <c r="Q5201" s="16"/>
      <c r="R5201" s="16"/>
      <c r="S5201" s="16"/>
      <c r="T5201" s="16"/>
      <c r="U5201" s="16"/>
      <c r="V5201" s="16"/>
    </row>
    <row r="5202" spans="4:22">
      <c r="D5202" s="338"/>
      <c r="E5202" s="338"/>
      <c r="F5202" s="338"/>
      <c r="G5202" s="16"/>
      <c r="H5202" s="16"/>
      <c r="I5202" s="16"/>
      <c r="J5202" s="16"/>
      <c r="K5202" s="16"/>
      <c r="L5202" s="16"/>
      <c r="M5202" s="16"/>
      <c r="N5202" s="16"/>
      <c r="O5202" s="16"/>
      <c r="P5202" s="16"/>
      <c r="Q5202" s="16"/>
      <c r="R5202" s="16"/>
      <c r="S5202" s="16"/>
      <c r="T5202" s="16"/>
      <c r="U5202" s="16"/>
      <c r="V5202" s="16"/>
    </row>
    <row r="5205" spans="4:22" ht="15" thickBot="1">
      <c r="D5205" s="16"/>
      <c r="E5205" s="16"/>
      <c r="F5205" s="16"/>
      <c r="G5205" s="16"/>
      <c r="H5205" s="16"/>
      <c r="I5205" s="16"/>
      <c r="J5205" s="16"/>
      <c r="K5205" s="16"/>
      <c r="L5205" s="16"/>
      <c r="M5205" s="16"/>
      <c r="N5205" s="16"/>
      <c r="O5205" s="16"/>
      <c r="P5205" s="16"/>
      <c r="Q5205" s="16"/>
      <c r="R5205" s="16"/>
      <c r="S5205" s="16"/>
      <c r="T5205" s="229"/>
      <c r="U5205" s="16"/>
      <c r="V5205" s="16"/>
    </row>
    <row r="5206" spans="4:22">
      <c r="D5206" s="16"/>
      <c r="E5206" s="84"/>
      <c r="F5206" s="85"/>
      <c r="G5206" s="197"/>
      <c r="H5206" s="85"/>
      <c r="I5206" s="197"/>
      <c r="J5206" s="85"/>
      <c r="K5206" s="197"/>
      <c r="L5206" s="85"/>
      <c r="M5206" s="197"/>
      <c r="N5206" s="85"/>
      <c r="O5206" s="197"/>
      <c r="P5206" s="85"/>
      <c r="Q5206" s="197"/>
      <c r="R5206" s="85"/>
      <c r="S5206" s="85"/>
      <c r="T5206" s="85"/>
      <c r="U5206" s="106"/>
      <c r="V5206" s="16"/>
    </row>
    <row r="5207" spans="4:22" ht="15" thickBot="1">
      <c r="D5207" s="16"/>
      <c r="E5207" s="86"/>
      <c r="F5207" s="1"/>
      <c r="H5207" s="1"/>
      <c r="J5207" s="1"/>
      <c r="L5207" s="1"/>
      <c r="N5207" s="1"/>
      <c r="P5207" s="1"/>
      <c r="R5207" s="1"/>
      <c r="T5207" s="1"/>
      <c r="U5207" s="107"/>
      <c r="V5207" s="16"/>
    </row>
    <row r="5208" spans="4:22" ht="35.4" thickBot="1">
      <c r="D5208" s="16"/>
      <c r="E5208" s="86"/>
      <c r="F5208" s="1"/>
      <c r="H5208" s="393" t="s">
        <v>105</v>
      </c>
      <c r="I5208" s="394"/>
      <c r="J5208" s="394"/>
      <c r="K5208" s="394"/>
      <c r="L5208" s="394"/>
      <c r="M5208" s="394"/>
      <c r="N5208" s="394"/>
      <c r="O5208" s="394"/>
      <c r="P5208" s="394"/>
      <c r="Q5208" s="394"/>
      <c r="R5208" s="394"/>
      <c r="S5208" s="394"/>
      <c r="T5208" s="395"/>
      <c r="U5208" s="107"/>
      <c r="V5208" s="16"/>
    </row>
    <row r="5209" spans="4:22">
      <c r="D5209" s="16"/>
      <c r="E5209" s="86"/>
      <c r="F5209" s="1"/>
      <c r="H5209" s="1"/>
      <c r="J5209" s="1"/>
      <c r="L5209" s="1"/>
      <c r="N5209" s="1"/>
      <c r="P5209" s="1"/>
      <c r="R5209" s="1"/>
      <c r="T5209" s="1"/>
      <c r="U5209" s="107"/>
      <c r="V5209" s="16"/>
    </row>
    <row r="5210" spans="4:22">
      <c r="D5210" s="16"/>
      <c r="E5210" s="86"/>
      <c r="F5210" s="253" t="s">
        <v>10</v>
      </c>
      <c r="G5210" s="194"/>
      <c r="H5210" s="421" t="s">
        <v>3</v>
      </c>
      <c r="I5210" s="179"/>
      <c r="J5210" s="422" t="s">
        <v>11</v>
      </c>
      <c r="K5210" s="179"/>
      <c r="L5210" s="423" t="s">
        <v>12</v>
      </c>
      <c r="M5210" s="179"/>
      <c r="N5210" s="424" t="s">
        <v>13</v>
      </c>
      <c r="O5210" s="179"/>
      <c r="P5210" s="425" t="s">
        <v>14</v>
      </c>
      <c r="Q5210" s="179"/>
      <c r="R5210" s="426" t="s">
        <v>15</v>
      </c>
      <c r="S5210" s="29"/>
      <c r="T5210" s="427" t="s">
        <v>16</v>
      </c>
      <c r="U5210" s="107"/>
      <c r="V5210" s="16"/>
    </row>
    <row r="5211" spans="4:22">
      <c r="D5211" s="16"/>
      <c r="E5211" s="86"/>
      <c r="F5211" s="252">
        <v>45880</v>
      </c>
      <c r="G5211" s="244"/>
      <c r="H5211" s="437">
        <v>9643.5</v>
      </c>
      <c r="I5211" s="437"/>
      <c r="J5211" s="437">
        <v>2803.5</v>
      </c>
      <c r="K5211" s="437"/>
      <c r="L5211" s="437">
        <v>2586.5</v>
      </c>
      <c r="M5211" s="437"/>
      <c r="N5211" s="437">
        <v>1958.5</v>
      </c>
      <c r="O5211" s="437"/>
      <c r="P5211" s="437">
        <v>33675</v>
      </c>
      <c r="Q5211" s="437"/>
      <c r="R5211" s="437">
        <v>15045</v>
      </c>
      <c r="S5211" s="438"/>
      <c r="T5211" s="441">
        <v>5.4253999999999998</v>
      </c>
      <c r="U5211" s="107"/>
      <c r="V5211" s="16"/>
    </row>
    <row r="5212" spans="4:22">
      <c r="D5212" s="16"/>
      <c r="E5212" s="86"/>
      <c r="F5212" s="250">
        <f>F5211+1</f>
        <v>45881</v>
      </c>
      <c r="G5212" s="244"/>
      <c r="H5212" s="437">
        <v>9661.5</v>
      </c>
      <c r="I5212" s="437"/>
      <c r="J5212" s="437">
        <v>2826.5</v>
      </c>
      <c r="K5212" s="437"/>
      <c r="L5212" s="437">
        <v>2605</v>
      </c>
      <c r="M5212" s="437"/>
      <c r="N5212" s="437">
        <v>1974</v>
      </c>
      <c r="O5212" s="437"/>
      <c r="P5212" s="437">
        <v>33750</v>
      </c>
      <c r="Q5212" s="437"/>
      <c r="R5212" s="437">
        <v>14985</v>
      </c>
      <c r="S5212" s="437"/>
      <c r="T5212" s="441">
        <v>5.4473000000000003</v>
      </c>
      <c r="U5212" s="107"/>
      <c r="V5212" s="16"/>
    </row>
    <row r="5213" spans="4:22">
      <c r="D5213" s="16"/>
      <c r="E5213" s="86"/>
      <c r="F5213" s="250">
        <f>F5212+1</f>
        <v>45882</v>
      </c>
      <c r="G5213" s="244"/>
      <c r="H5213" s="437">
        <v>9746.5</v>
      </c>
      <c r="I5213" s="437"/>
      <c r="J5213" s="437">
        <v>2841.5</v>
      </c>
      <c r="K5213" s="437"/>
      <c r="L5213" s="437">
        <v>2626</v>
      </c>
      <c r="M5213" s="437"/>
      <c r="N5213" s="437">
        <v>1969.5</v>
      </c>
      <c r="O5213" s="437"/>
      <c r="P5213" s="437">
        <v>33850</v>
      </c>
      <c r="Q5213" s="437"/>
      <c r="R5213" s="437">
        <v>15135</v>
      </c>
      <c r="S5213" s="437"/>
      <c r="T5213" s="441">
        <v>5.4051999999999998</v>
      </c>
      <c r="U5213" s="107"/>
      <c r="V5213" s="16"/>
    </row>
    <row r="5214" spans="4:22">
      <c r="D5214" s="16"/>
      <c r="E5214" s="86"/>
      <c r="F5214" s="250">
        <f>F5213+1</f>
        <v>45883</v>
      </c>
      <c r="G5214" s="195"/>
      <c r="H5214" s="437">
        <v>9665.5</v>
      </c>
      <c r="I5214" s="437"/>
      <c r="J5214" s="437">
        <v>2824</v>
      </c>
      <c r="K5214" s="437"/>
      <c r="L5214" s="437">
        <v>2608.5</v>
      </c>
      <c r="M5214" s="437"/>
      <c r="N5214" s="437">
        <v>1942.5</v>
      </c>
      <c r="O5214" s="437"/>
      <c r="P5214" s="437">
        <v>33575</v>
      </c>
      <c r="Q5214" s="437"/>
      <c r="R5214" s="437">
        <v>14880</v>
      </c>
      <c r="S5214" s="438"/>
      <c r="T5214" s="441">
        <v>5.3928000000000003</v>
      </c>
      <c r="U5214" s="107"/>
      <c r="V5214" s="16"/>
    </row>
    <row r="5215" spans="4:22">
      <c r="D5215" s="16"/>
      <c r="E5215" s="86"/>
      <c r="F5215" s="251">
        <f>F5214+1</f>
        <v>45884</v>
      </c>
      <c r="G5215" s="195"/>
      <c r="H5215" s="437">
        <v>9621</v>
      </c>
      <c r="I5215" s="437"/>
      <c r="J5215" s="437">
        <v>2811.5</v>
      </c>
      <c r="K5215" s="437"/>
      <c r="L5215" s="437">
        <v>2600</v>
      </c>
      <c r="M5215" s="437"/>
      <c r="N5215" s="437">
        <v>1945.5</v>
      </c>
      <c r="O5215" s="437"/>
      <c r="P5215" s="437">
        <v>33750</v>
      </c>
      <c r="Q5215" s="437"/>
      <c r="R5215" s="437">
        <v>14910</v>
      </c>
      <c r="S5215" s="438"/>
      <c r="T5215" s="441">
        <v>5.4095000000000004</v>
      </c>
      <c r="U5215" s="107"/>
      <c r="V5215" s="16"/>
    </row>
    <row r="5216" spans="4:22">
      <c r="D5216" s="16"/>
      <c r="E5216" s="86"/>
      <c r="F5216" s="1"/>
      <c r="H5216" s="439"/>
      <c r="I5216" s="439"/>
      <c r="J5216" s="439"/>
      <c r="K5216" s="439"/>
      <c r="L5216" s="439"/>
      <c r="M5216" s="439"/>
      <c r="N5216" s="439"/>
      <c r="O5216" s="439"/>
      <c r="P5216" s="439"/>
      <c r="Q5216" s="439"/>
      <c r="R5216" s="439"/>
      <c r="S5216" s="440"/>
      <c r="T5216" s="444"/>
      <c r="U5216" s="107"/>
      <c r="V5216" s="16"/>
    </row>
    <row r="5217" spans="4:22">
      <c r="D5217" s="16"/>
      <c r="E5217" s="86"/>
      <c r="F5217" s="236" t="s">
        <v>17</v>
      </c>
      <c r="G5217" s="263"/>
      <c r="H5217" s="428">
        <f>AVERAGE(H5211:H5215)</f>
        <v>9667.6</v>
      </c>
      <c r="I5217" s="332"/>
      <c r="J5217" s="428">
        <f>AVERAGE(J5211:J5215)</f>
        <v>2821.4</v>
      </c>
      <c r="K5217" s="332"/>
      <c r="L5217" s="428">
        <f>AVERAGE(L5211:L5215)</f>
        <v>2605.1999999999998</v>
      </c>
      <c r="M5217" s="332"/>
      <c r="N5217" s="428">
        <f>AVERAGE(N5211:N5215)</f>
        <v>1958</v>
      </c>
      <c r="O5217" s="332"/>
      <c r="P5217" s="428">
        <f>AVERAGE(P5211:P5215)</f>
        <v>33720</v>
      </c>
      <c r="Q5217" s="332"/>
      <c r="R5217" s="428">
        <f>AVERAGE(R5211:R5215)</f>
        <v>14991</v>
      </c>
      <c r="S5217" s="333"/>
      <c r="T5217" s="429">
        <f>AVERAGE(T5211:T5215)</f>
        <v>5.4160400000000006</v>
      </c>
      <c r="U5217" s="107"/>
      <c r="V5217" s="16"/>
    </row>
    <row r="5218" spans="4:22">
      <c r="D5218" s="16"/>
      <c r="E5218" s="86"/>
      <c r="F5218" s="21"/>
      <c r="G5218" s="194"/>
      <c r="H5218" s="354"/>
      <c r="I5218" s="214"/>
      <c r="J5218" s="354"/>
      <c r="K5218" s="214"/>
      <c r="L5218" s="354"/>
      <c r="M5218" s="214"/>
      <c r="N5218" s="354"/>
      <c r="O5218" s="214"/>
      <c r="P5218" s="354"/>
      <c r="Q5218" s="214"/>
      <c r="R5218" s="354"/>
      <c r="S5218" s="269"/>
      <c r="T5218" s="355"/>
      <c r="U5218" s="107"/>
      <c r="V5218" s="16"/>
    </row>
    <row r="5219" spans="4:22" ht="15.6">
      <c r="D5219" s="16"/>
      <c r="E5219" s="86"/>
      <c r="F5219" s="237" t="s">
        <v>18</v>
      </c>
      <c r="G5219" s="202"/>
      <c r="H5219" s="413">
        <f>H5217*T5217*0.001</f>
        <v>52.360108304000008</v>
      </c>
      <c r="I5219" s="449"/>
      <c r="J5219" s="413">
        <f>J5217*T5217*0.001</f>
        <v>15.280815256000002</v>
      </c>
      <c r="K5219" s="449"/>
      <c r="L5219" s="413">
        <f>L5217*T5217*0.001</f>
        <v>14.109867408</v>
      </c>
      <c r="M5219" s="449"/>
      <c r="N5219" s="413">
        <f>N5217*T5217*0.001</f>
        <v>10.60460632</v>
      </c>
      <c r="O5219" s="449"/>
      <c r="P5219" s="413">
        <f>P5217*T5217*0.001</f>
        <v>182.62886880000002</v>
      </c>
      <c r="Q5219" s="449"/>
      <c r="R5219" s="413">
        <f>R5217*T5217*0.001</f>
        <v>81.191855640000014</v>
      </c>
      <c r="S5219" s="269"/>
      <c r="T5219" s="363"/>
      <c r="U5219" s="107"/>
      <c r="V5219" s="16"/>
    </row>
    <row r="5220" spans="4:22">
      <c r="D5220" s="16"/>
      <c r="E5220" s="86"/>
      <c r="F5220" s="21"/>
      <c r="G5220" s="312"/>
      <c r="H5220" s="450"/>
      <c r="I5220" s="451"/>
      <c r="J5220" s="450"/>
      <c r="K5220" s="451"/>
      <c r="L5220" s="450"/>
      <c r="M5220" s="451"/>
      <c r="N5220" s="450"/>
      <c r="O5220" s="451"/>
      <c r="P5220" s="450"/>
      <c r="Q5220" s="451"/>
      <c r="R5220" s="450"/>
      <c r="S5220" s="269"/>
      <c r="T5220" s="364"/>
      <c r="U5220" s="107"/>
      <c r="V5220" s="16"/>
    </row>
    <row r="5221" spans="4:22">
      <c r="D5221" s="16"/>
      <c r="E5221" s="86"/>
      <c r="F5221" s="256" t="s">
        <v>19</v>
      </c>
      <c r="G5221" s="311"/>
      <c r="H5221" s="436">
        <f>H5119</f>
        <v>52.894464943999999</v>
      </c>
      <c r="I5221" s="452"/>
      <c r="J5221" s="436">
        <f>J5119</f>
        <v>15.281699184000001</v>
      </c>
      <c r="K5221" s="452"/>
      <c r="L5221" s="436">
        <f>L5119</f>
        <v>14.259948072</v>
      </c>
      <c r="M5221" s="452"/>
      <c r="N5221" s="436">
        <f>N5119</f>
        <v>10.713805952000001</v>
      </c>
      <c r="O5221" s="452"/>
      <c r="P5221" s="436">
        <f>P5119</f>
        <v>184.52043775999999</v>
      </c>
      <c r="Q5221" s="452"/>
      <c r="R5221" s="436">
        <f>R5119</f>
        <v>81.916158080000002</v>
      </c>
      <c r="S5221" s="361">
        <f>U5182</f>
        <v>0</v>
      </c>
      <c r="T5221" s="258">
        <f>T5117</f>
        <v>5.5021599999999999</v>
      </c>
      <c r="U5221" s="107"/>
      <c r="V5221" s="16"/>
    </row>
    <row r="5222" spans="4:22" ht="15" thickBot="1">
      <c r="D5222" s="16"/>
      <c r="E5222" s="86"/>
      <c r="F5222" s="21"/>
      <c r="G5222" s="194"/>
      <c r="H5222" s="355"/>
      <c r="I5222" s="264"/>
      <c r="J5222" s="355"/>
      <c r="K5222" s="264"/>
      <c r="L5222" s="355"/>
      <c r="M5222" s="264"/>
      <c r="N5222" s="355"/>
      <c r="O5222" s="264"/>
      <c r="P5222" s="355"/>
      <c r="Q5222" s="264"/>
      <c r="R5222" s="355"/>
      <c r="S5222" s="270"/>
      <c r="T5222" s="355"/>
      <c r="U5222" s="107"/>
      <c r="V5222" s="16"/>
    </row>
    <row r="5223" spans="4:22" ht="15" thickBot="1">
      <c r="D5223" s="16"/>
      <c r="E5223" s="86"/>
      <c r="F5223" s="259" t="s">
        <v>44</v>
      </c>
      <c r="G5223" s="194"/>
      <c r="H5223" s="356">
        <f>(H5119-H5121)/H5121</f>
        <v>-2.0301759126912636E-2</v>
      </c>
      <c r="I5223" s="321"/>
      <c r="J5223" s="356">
        <f>(J5119-J5121)/J5121</f>
        <v>-1.374162603690089E-2</v>
      </c>
      <c r="K5223" s="321"/>
      <c r="L5223" s="356">
        <f>(L5119-L5121)/L5121</f>
        <v>-1.5823826279954569E-2</v>
      </c>
      <c r="M5223" s="321"/>
      <c r="N5223" s="356">
        <f>(N5119-N5121)/N5121</f>
        <v>-2.41036866169832E-2</v>
      </c>
      <c r="O5223" s="321"/>
      <c r="P5223" s="356">
        <f>(P5119-P5121)/P5121</f>
        <v>-1.3203809118554387E-2</v>
      </c>
      <c r="Q5223" s="321"/>
      <c r="R5223" s="356">
        <f>(R5119-R5121)/R5121</f>
        <v>-1.2390730605770105E-2</v>
      </c>
      <c r="S5223" s="322"/>
      <c r="T5223" s="356">
        <f>(T5117-T5121)/T5121</f>
        <v>-1.4380808392029315E-2</v>
      </c>
      <c r="U5223" s="107"/>
      <c r="V5223" s="16"/>
    </row>
    <row r="5224" spans="4:22" ht="15" thickBot="1">
      <c r="D5224" s="16"/>
      <c r="E5224" s="86"/>
      <c r="F5224" s="29"/>
      <c r="G5224" s="179"/>
      <c r="H5224" s="357"/>
      <c r="I5224" s="217"/>
      <c r="J5224" s="357"/>
      <c r="K5224" s="217"/>
      <c r="L5224" s="357"/>
      <c r="M5224" s="217"/>
      <c r="N5224" s="357"/>
      <c r="O5224" s="217"/>
      <c r="P5224" s="357"/>
      <c r="Q5224" s="217"/>
      <c r="R5224" s="357"/>
      <c r="S5224" s="271"/>
      <c r="T5224" s="357"/>
      <c r="U5224" s="107"/>
      <c r="V5224" s="16"/>
    </row>
    <row r="5225" spans="4:22" ht="15" thickBot="1">
      <c r="D5225" s="16"/>
      <c r="E5225" s="86"/>
      <c r="F5225" s="176" t="s">
        <v>26</v>
      </c>
      <c r="G5225" s="179"/>
      <c r="H5225" s="358">
        <f>(H5219-H5221)/H5221</f>
        <v>-1.0102316765387857E-2</v>
      </c>
      <c r="I5225" s="188"/>
      <c r="J5225" s="358">
        <f>(J5219-J5221)/J5221</f>
        <v>-5.78422588584957E-5</v>
      </c>
      <c r="K5225" s="188"/>
      <c r="L5225" s="358">
        <f>(L5219-L5221)/L5221</f>
        <v>-1.0524629068929807E-2</v>
      </c>
      <c r="M5225" s="188"/>
      <c r="N5225" s="358">
        <f>(N5219-N5221)/N5221</f>
        <v>-1.0192422047705296E-2</v>
      </c>
      <c r="O5225" s="188"/>
      <c r="P5225" s="358">
        <f>(P5219-P5221)/P5221</f>
        <v>-1.0251270715389681E-2</v>
      </c>
      <c r="Q5225" s="188"/>
      <c r="R5225" s="358">
        <f>(R5219-R5221)/R5221</f>
        <v>-8.8419971953839493E-3</v>
      </c>
      <c r="S5225" s="272"/>
      <c r="T5225" s="358">
        <f>(T5217-T5221)/T5221</f>
        <v>-1.5652034837227435E-2</v>
      </c>
      <c r="U5225" s="107"/>
      <c r="V5225" s="16"/>
    </row>
    <row r="5226" spans="4:22" ht="15" thickBot="1">
      <c r="D5226" s="16"/>
      <c r="E5226" s="86"/>
      <c r="F5226" s="1"/>
      <c r="H5226" s="359"/>
      <c r="I5226" s="215"/>
      <c r="J5226" s="359"/>
      <c r="K5226" s="215"/>
      <c r="L5226" s="359"/>
      <c r="M5226" s="215"/>
      <c r="N5226" s="359"/>
      <c r="O5226" s="215"/>
      <c r="P5226" s="359"/>
      <c r="Q5226" s="215"/>
      <c r="R5226" s="359"/>
      <c r="S5226" s="271"/>
      <c r="T5226" s="359"/>
      <c r="U5226" s="107"/>
      <c r="V5226" s="16"/>
    </row>
    <row r="5227" spans="4:22" ht="21.6" thickBot="1">
      <c r="D5227" s="230"/>
      <c r="E5227" s="183"/>
      <c r="F5227" s="184" t="s">
        <v>40</v>
      </c>
      <c r="G5227" s="182"/>
      <c r="H5227" s="360">
        <f>H5219-H5221</f>
        <v>-0.5343566399999915</v>
      </c>
      <c r="I5227" s="306"/>
      <c r="J5227" s="360">
        <f>J5219-J5221</f>
        <v>-8.8392799999859051E-4</v>
      </c>
      <c r="K5227" s="306"/>
      <c r="L5227" s="360">
        <f>L5219-L5221</f>
        <v>-0.15008066400000075</v>
      </c>
      <c r="M5227" s="306"/>
      <c r="N5227" s="360">
        <f>N5219-N5221</f>
        <v>-0.10919963200000105</v>
      </c>
      <c r="O5227" s="306"/>
      <c r="P5227" s="360">
        <f>P5219-P5221</f>
        <v>-1.8915689599999723</v>
      </c>
      <c r="Q5227" s="306"/>
      <c r="R5227" s="360">
        <f>R5219-R5221</f>
        <v>-0.72430243999998822</v>
      </c>
      <c r="S5227" s="307"/>
      <c r="T5227" s="360">
        <f>T5217-T5221</f>
        <v>-8.6119999999999308E-2</v>
      </c>
      <c r="U5227" s="186"/>
      <c r="V5227" s="230"/>
    </row>
    <row r="5228" spans="4:22">
      <c r="D5228" s="16"/>
      <c r="E5228" s="86"/>
      <c r="F5228" s="179"/>
      <c r="H5228" s="180"/>
      <c r="I5228" s="180"/>
      <c r="J5228" s="180"/>
      <c r="K5228" s="180"/>
      <c r="L5228" s="180"/>
      <c r="M5228" s="180"/>
      <c r="N5228" s="180"/>
      <c r="O5228" s="180"/>
      <c r="P5228" s="180"/>
      <c r="Q5228" s="180"/>
      <c r="R5228" s="180"/>
      <c r="S5228" s="274"/>
      <c r="T5228" s="180"/>
      <c r="U5228" s="107"/>
      <c r="V5228" s="16"/>
    </row>
    <row r="5229" spans="4:22">
      <c r="D5229" s="16"/>
      <c r="E5229" s="86"/>
      <c r="F5229" s="29"/>
      <c r="H5229" s="323"/>
      <c r="I5229" s="180"/>
      <c r="J5229" s="159"/>
      <c r="K5229" s="180"/>
      <c r="L5229" s="159"/>
      <c r="M5229" s="180"/>
      <c r="N5229" s="159"/>
      <c r="O5229" s="180">
        <f>L5229+N5229</f>
        <v>0</v>
      </c>
      <c r="P5229" s="159"/>
      <c r="Q5229" s="180"/>
      <c r="R5229" s="159"/>
      <c r="S5229" s="159"/>
      <c r="T5229" s="159"/>
      <c r="U5229" s="107"/>
      <c r="V5229" s="16"/>
    </row>
    <row r="5230" spans="4:22" ht="18">
      <c r="D5230" s="16"/>
      <c r="E5230" s="134"/>
      <c r="F5230" s="403" t="s">
        <v>36</v>
      </c>
      <c r="G5230" s="404"/>
      <c r="H5230" s="405">
        <f>AVERAGE(H5111:H5115,H5211:H5215,H5015)</f>
        <v>9630.954545454546</v>
      </c>
      <c r="I5230" s="406"/>
      <c r="J5230" s="405">
        <f>AVERAGE(J5111:J5115,J5211:J5215,J5015)</f>
        <v>2791</v>
      </c>
      <c r="K5230" s="406"/>
      <c r="L5230" s="405">
        <f>AVERAGE(L5111:L5115,L5211:L5215,L5015)</f>
        <v>2593.590909090909</v>
      </c>
      <c r="M5230" s="406" t="e">
        <f>AVERAGE(O5175:O5179,M5211:M5215)</f>
        <v>#DIV/0!</v>
      </c>
      <c r="N5230" s="405">
        <f>AVERAGE(N5111:N5115,N5211:N5215,N5015)</f>
        <v>1950.1818181818182</v>
      </c>
      <c r="O5230" s="406" t="e">
        <f>AVERAGE(O5148:O5151,O5211:O5216)</f>
        <v>#DIV/0!</v>
      </c>
      <c r="P5230" s="405">
        <f>AVERAGE(P5111:P5115,P5211:P5215,P5015)</f>
        <v>33587.727272727272</v>
      </c>
      <c r="Q5230" s="406" t="e">
        <f>AVERAGE(S5175:S5179,Q5211:Q5215)</f>
        <v>#DIV/0!</v>
      </c>
      <c r="R5230" s="405">
        <f>AVERAGE(R5111:R5115,R5211:R5215,R5015)</f>
        <v>14908.636363636364</v>
      </c>
      <c r="S5230" s="407" t="e">
        <f>AVERAGE(U5175:U5179,S5211:S5215)</f>
        <v>#DIV/0!</v>
      </c>
      <c r="T5230" s="409">
        <f>AVERAGE(T5111:T5115,T5211:T5215,T5015)</f>
        <v>5.4721000000000002</v>
      </c>
      <c r="U5230" s="135"/>
      <c r="V5230" s="16"/>
    </row>
    <row r="5231" spans="4:22">
      <c r="D5231" s="16"/>
      <c r="E5231" s="1"/>
      <c r="F5231" s="1"/>
      <c r="H5231" s="329"/>
      <c r="I5231" s="139"/>
      <c r="J5231" s="329"/>
      <c r="K5231" s="139"/>
      <c r="L5231" s="329"/>
      <c r="M5231" s="139"/>
      <c r="N5231" s="329"/>
      <c r="O5231" s="139"/>
      <c r="P5231" s="329"/>
      <c r="Q5231" s="139"/>
      <c r="R5231" s="329"/>
      <c r="S5231" s="329"/>
      <c r="T5231" s="329"/>
      <c r="U5231" s="1"/>
      <c r="V5231" s="16"/>
    </row>
    <row r="5232" spans="4:22" ht="15" thickBot="1">
      <c r="D5232" s="16"/>
      <c r="T5232" s="174"/>
      <c r="V5232" s="16"/>
    </row>
    <row r="5233" spans="4:22" ht="15" thickBot="1">
      <c r="D5233" s="16"/>
      <c r="F5233" s="280" t="s">
        <v>42</v>
      </c>
      <c r="G5233" s="281"/>
      <c r="H5233" s="281" t="s">
        <v>3</v>
      </c>
      <c r="I5233" s="281"/>
      <c r="J5233" s="281" t="s">
        <v>11</v>
      </c>
      <c r="K5233" s="281"/>
      <c r="L5233" s="281" t="s">
        <v>12</v>
      </c>
      <c r="M5233" s="281"/>
      <c r="N5233" s="281" t="s">
        <v>13</v>
      </c>
      <c r="O5233" s="281"/>
      <c r="P5233" s="281" t="s">
        <v>14</v>
      </c>
      <c r="Q5233" s="281"/>
      <c r="R5233" s="281" t="s">
        <v>15</v>
      </c>
      <c r="S5233" s="281"/>
      <c r="T5233" s="282" t="s">
        <v>16</v>
      </c>
      <c r="V5233" s="16"/>
    </row>
    <row r="5234" spans="4:22">
      <c r="D5234" s="16"/>
      <c r="E5234" s="1"/>
      <c r="F5234" s="283" t="s">
        <v>19</v>
      </c>
      <c r="G5234" s="284"/>
      <c r="H5234" s="410">
        <f>H5221</f>
        <v>52.894464943999999</v>
      </c>
      <c r="I5234" s="410">
        <f t="shared" ref="I5234:T5234" si="453">I5221</f>
        <v>0</v>
      </c>
      <c r="J5234" s="410">
        <f t="shared" si="453"/>
        <v>15.281699184000001</v>
      </c>
      <c r="K5234" s="410">
        <f t="shared" si="453"/>
        <v>0</v>
      </c>
      <c r="L5234" s="410">
        <f t="shared" si="453"/>
        <v>14.259948072</v>
      </c>
      <c r="M5234" s="410">
        <f t="shared" si="453"/>
        <v>0</v>
      </c>
      <c r="N5234" s="410">
        <f t="shared" si="453"/>
        <v>10.713805952000001</v>
      </c>
      <c r="O5234" s="410">
        <f t="shared" si="453"/>
        <v>0</v>
      </c>
      <c r="P5234" s="410">
        <f t="shared" si="453"/>
        <v>184.52043775999999</v>
      </c>
      <c r="Q5234" s="410">
        <f t="shared" si="453"/>
        <v>0</v>
      </c>
      <c r="R5234" s="410">
        <f t="shared" si="453"/>
        <v>81.916158080000002</v>
      </c>
      <c r="S5234" s="410">
        <f t="shared" si="453"/>
        <v>0</v>
      </c>
      <c r="T5234" s="410">
        <f t="shared" si="453"/>
        <v>5.5021599999999999</v>
      </c>
      <c r="U5234" s="1"/>
      <c r="V5234" s="16"/>
    </row>
    <row r="5235" spans="4:22" ht="15.6">
      <c r="D5235" s="16"/>
      <c r="E5235" s="1"/>
      <c r="F5235" s="288" t="s">
        <v>41</v>
      </c>
      <c r="G5235" s="289"/>
      <c r="H5235" s="411">
        <f>H5219</f>
        <v>52.360108304000008</v>
      </c>
      <c r="I5235" s="411">
        <f t="shared" ref="I5235:S5235" si="454">I5219</f>
        <v>0</v>
      </c>
      <c r="J5235" s="411">
        <f t="shared" si="454"/>
        <v>15.280815256000002</v>
      </c>
      <c r="K5235" s="411">
        <f t="shared" si="454"/>
        <v>0</v>
      </c>
      <c r="L5235" s="411">
        <f t="shared" si="454"/>
        <v>14.109867408</v>
      </c>
      <c r="M5235" s="411">
        <f t="shared" si="454"/>
        <v>0</v>
      </c>
      <c r="N5235" s="411">
        <f t="shared" si="454"/>
        <v>10.60460632</v>
      </c>
      <c r="O5235" s="411">
        <f t="shared" si="454"/>
        <v>0</v>
      </c>
      <c r="P5235" s="411">
        <f t="shared" si="454"/>
        <v>182.62886880000002</v>
      </c>
      <c r="Q5235" s="411">
        <f t="shared" si="454"/>
        <v>0</v>
      </c>
      <c r="R5235" s="411">
        <f t="shared" si="454"/>
        <v>81.191855640000014</v>
      </c>
      <c r="S5235" s="411">
        <f t="shared" si="454"/>
        <v>0</v>
      </c>
      <c r="T5235" s="411">
        <f>T5217</f>
        <v>5.4160400000000006</v>
      </c>
      <c r="U5235" s="1"/>
      <c r="V5235" s="16"/>
    </row>
    <row r="5236" spans="4:22" ht="21">
      <c r="D5236" s="16"/>
      <c r="F5236" s="201" t="s">
        <v>45</v>
      </c>
      <c r="G5236" s="201"/>
      <c r="H5236" s="412">
        <f>H5235-H5234</f>
        <v>-0.5343566399999915</v>
      </c>
      <c r="I5236" s="412"/>
      <c r="J5236" s="412">
        <f>J5235-J5234</f>
        <v>-8.8392799999859051E-4</v>
      </c>
      <c r="K5236" s="412"/>
      <c r="L5236" s="412">
        <f>L5235-L5234</f>
        <v>-0.15008066400000075</v>
      </c>
      <c r="M5236" s="412"/>
      <c r="N5236" s="412">
        <f>N5235-N5234</f>
        <v>-0.10919963200000105</v>
      </c>
      <c r="O5236" s="412"/>
      <c r="P5236" s="412">
        <f>P5235-P5234</f>
        <v>-1.8915689599999723</v>
      </c>
      <c r="Q5236" s="412"/>
      <c r="R5236" s="412">
        <f>R5235-R5234</f>
        <v>-0.72430243999998822</v>
      </c>
      <c r="S5236" s="412"/>
      <c r="T5236" s="412">
        <f>T5235-T5234</f>
        <v>-8.6119999999999308E-2</v>
      </c>
      <c r="V5236" s="16"/>
    </row>
    <row r="5237" spans="4:22" ht="21">
      <c r="D5237" s="16"/>
      <c r="F5237" s="201"/>
      <c r="G5237" s="201"/>
      <c r="H5237" s="187"/>
      <c r="I5237" s="187"/>
      <c r="J5237" s="187"/>
      <c r="K5237" s="187"/>
      <c r="L5237" s="187"/>
      <c r="M5237" s="187"/>
      <c r="N5237" s="187"/>
      <c r="O5237" s="187"/>
      <c r="P5237" s="187"/>
      <c r="Q5237" s="187"/>
      <c r="R5237" s="187"/>
      <c r="S5237" s="187"/>
      <c r="T5237" s="187"/>
      <c r="V5237" s="16"/>
    </row>
    <row r="5238" spans="4:22">
      <c r="D5238" s="16"/>
      <c r="E5238" s="16"/>
      <c r="F5238" s="231"/>
      <c r="G5238" s="231"/>
      <c r="H5238" s="231"/>
      <c r="I5238" s="231"/>
      <c r="J5238" s="231"/>
      <c r="K5238" s="231"/>
      <c r="L5238" s="231"/>
      <c r="M5238" s="231"/>
      <c r="N5238" s="231"/>
      <c r="O5238" s="231"/>
      <c r="P5238" s="231"/>
      <c r="Q5238" s="231"/>
      <c r="R5238" s="231"/>
      <c r="S5238" s="231"/>
      <c r="T5238" s="232"/>
      <c r="U5238" s="16"/>
      <c r="V5238" s="16"/>
    </row>
    <row r="5239" spans="4:22">
      <c r="D5239" s="16"/>
      <c r="E5239" s="16"/>
      <c r="F5239" s="231"/>
      <c r="G5239" s="231"/>
      <c r="H5239" s="231"/>
      <c r="I5239" s="231"/>
      <c r="J5239" s="231"/>
      <c r="K5239" s="231"/>
      <c r="L5239" s="231"/>
      <c r="M5239" s="231"/>
      <c r="N5239" s="231"/>
      <c r="O5239" s="231"/>
      <c r="P5239" s="231"/>
      <c r="Q5239" s="231"/>
      <c r="R5239" s="231"/>
      <c r="S5239" s="231"/>
      <c r="T5239" s="232"/>
      <c r="U5239" s="16"/>
      <c r="V5239" s="16"/>
    </row>
    <row r="5240" spans="4:22">
      <c r="D5240" s="16"/>
      <c r="E5240" s="16"/>
      <c r="F5240" s="231"/>
      <c r="G5240" s="231"/>
      <c r="H5240" s="231"/>
      <c r="I5240" s="231"/>
      <c r="J5240" s="231"/>
      <c r="K5240" s="231"/>
      <c r="L5240" s="231"/>
      <c r="M5240" s="231"/>
      <c r="N5240" s="231"/>
      <c r="O5240" s="231"/>
      <c r="P5240" s="231"/>
      <c r="Q5240" s="231"/>
      <c r="R5240" s="231"/>
      <c r="S5240" s="231"/>
      <c r="T5240" s="232"/>
      <c r="U5240" s="16"/>
      <c r="V5240" s="16"/>
    </row>
    <row r="5241" spans="4:22">
      <c r="D5241" s="16"/>
      <c r="E5241" s="16"/>
      <c r="F5241" s="231"/>
      <c r="G5241" s="231"/>
      <c r="H5241" s="231"/>
      <c r="I5241" s="231"/>
      <c r="J5241" s="231"/>
      <c r="K5241" s="231"/>
      <c r="L5241" s="231"/>
      <c r="M5241" s="231"/>
      <c r="N5241" s="231"/>
      <c r="O5241" s="231"/>
      <c r="P5241" s="231"/>
      <c r="Q5241" s="231"/>
      <c r="R5241" s="231"/>
      <c r="S5241" s="231"/>
      <c r="T5241" s="232"/>
      <c r="U5241" s="16"/>
      <c r="V5241" s="16"/>
    </row>
    <row r="5242" spans="4:22">
      <c r="D5242" s="16"/>
      <c r="E5242" s="16"/>
      <c r="F5242" s="231"/>
      <c r="G5242" s="231"/>
      <c r="H5242" s="231"/>
      <c r="I5242" s="231"/>
      <c r="J5242" s="231"/>
      <c r="K5242" s="231"/>
      <c r="L5242" s="231"/>
      <c r="M5242" s="231"/>
      <c r="N5242" s="231"/>
      <c r="O5242" s="231"/>
      <c r="P5242" s="231"/>
      <c r="Q5242" s="231"/>
      <c r="R5242" s="231"/>
      <c r="S5242" s="231"/>
      <c r="T5242" s="232"/>
      <c r="U5242" s="16"/>
      <c r="V5242" s="16"/>
    </row>
    <row r="5243" spans="4:22">
      <c r="D5243" s="16"/>
      <c r="E5243" s="16"/>
      <c r="F5243" s="231"/>
      <c r="G5243" s="231"/>
      <c r="H5243" s="231"/>
      <c r="I5243" s="231"/>
      <c r="J5243" s="231"/>
      <c r="K5243" s="231"/>
      <c r="L5243" s="231"/>
      <c r="M5243" s="231"/>
      <c r="N5243" s="231"/>
      <c r="O5243" s="231"/>
      <c r="P5243" s="231"/>
      <c r="Q5243" s="231"/>
      <c r="R5243" s="231"/>
      <c r="S5243" s="231"/>
      <c r="T5243" s="232"/>
      <c r="U5243" s="16"/>
      <c r="V5243" s="16"/>
    </row>
    <row r="5244" spans="4:22">
      <c r="D5244" s="16"/>
      <c r="E5244" s="16"/>
      <c r="F5244" s="231"/>
      <c r="G5244" s="231"/>
      <c r="H5244" s="231"/>
      <c r="I5244" s="231"/>
      <c r="J5244" s="231"/>
      <c r="K5244" s="231"/>
      <c r="L5244" s="231"/>
      <c r="M5244" s="231"/>
      <c r="N5244" s="231"/>
      <c r="O5244" s="231"/>
      <c r="P5244" s="231"/>
      <c r="Q5244" s="231"/>
      <c r="R5244" s="231"/>
      <c r="S5244" s="231"/>
      <c r="T5244" s="232"/>
      <c r="U5244" s="16"/>
      <c r="V5244" s="16"/>
    </row>
    <row r="5245" spans="4:22">
      <c r="D5245" s="16"/>
      <c r="E5245" s="16"/>
      <c r="F5245" s="231"/>
      <c r="G5245" s="231"/>
      <c r="H5245" s="231"/>
      <c r="I5245" s="231"/>
      <c r="J5245" s="231"/>
      <c r="K5245" s="231"/>
      <c r="L5245" s="231"/>
      <c r="M5245" s="231"/>
      <c r="N5245" s="231"/>
      <c r="O5245" s="231"/>
      <c r="P5245" s="231"/>
      <c r="Q5245" s="231"/>
      <c r="R5245" s="231"/>
      <c r="S5245" s="231"/>
      <c r="T5245" s="232"/>
      <c r="U5245" s="16"/>
      <c r="V5245" s="16"/>
    </row>
    <row r="5246" spans="4:22">
      <c r="D5246" s="16"/>
      <c r="E5246" s="16"/>
      <c r="F5246" s="231"/>
      <c r="G5246" s="231"/>
      <c r="H5246" s="231"/>
      <c r="I5246" s="231"/>
      <c r="J5246" s="231"/>
      <c r="K5246" s="231"/>
      <c r="L5246" s="231"/>
      <c r="M5246" s="231"/>
      <c r="N5246" s="231"/>
      <c r="O5246" s="231"/>
      <c r="P5246" s="231"/>
      <c r="Q5246" s="231"/>
      <c r="R5246" s="231"/>
      <c r="S5246" s="231"/>
      <c r="T5246" s="232"/>
      <c r="U5246" s="16"/>
      <c r="V5246" s="16"/>
    </row>
    <row r="5247" spans="4:22">
      <c r="D5247" s="16"/>
      <c r="E5247" s="16"/>
      <c r="F5247" s="231"/>
      <c r="G5247" s="231"/>
      <c r="H5247" s="231"/>
      <c r="I5247" s="231"/>
      <c r="J5247" s="231"/>
      <c r="K5247" s="231"/>
      <c r="L5247" s="231"/>
      <c r="M5247" s="231"/>
      <c r="N5247" s="231"/>
      <c r="O5247" s="231"/>
      <c r="P5247" s="231"/>
      <c r="Q5247" s="231"/>
      <c r="R5247" s="231"/>
      <c r="S5247" s="231"/>
      <c r="T5247" s="232"/>
      <c r="U5247" s="16"/>
      <c r="V5247" s="16"/>
    </row>
    <row r="5248" spans="4:22">
      <c r="D5248" s="16"/>
      <c r="E5248" s="16"/>
      <c r="F5248" s="231"/>
      <c r="G5248" s="231"/>
      <c r="H5248" s="231"/>
      <c r="I5248" s="231"/>
      <c r="J5248" s="231"/>
      <c r="K5248" s="231"/>
      <c r="L5248" s="231"/>
      <c r="M5248" s="231"/>
      <c r="N5248" s="231"/>
      <c r="O5248" s="231"/>
      <c r="P5248" s="231"/>
      <c r="Q5248" s="231"/>
      <c r="R5248" s="231"/>
      <c r="S5248" s="231"/>
      <c r="T5248" s="232"/>
      <c r="U5248" s="16"/>
      <c r="V5248" s="16"/>
    </row>
    <row r="5249" spans="4:22">
      <c r="D5249" s="16"/>
      <c r="E5249" s="16"/>
      <c r="F5249" s="231"/>
      <c r="G5249" s="231"/>
      <c r="H5249" s="231"/>
      <c r="I5249" s="231"/>
      <c r="J5249" s="231"/>
      <c r="K5249" s="231"/>
      <c r="L5249" s="231"/>
      <c r="M5249" s="231"/>
      <c r="N5249" s="231"/>
      <c r="O5249" s="231"/>
      <c r="P5249" s="231"/>
      <c r="Q5249" s="231"/>
      <c r="R5249" s="231"/>
      <c r="S5249" s="231"/>
      <c r="T5249" s="232"/>
      <c r="U5249" s="16"/>
      <c r="V5249" s="16"/>
    </row>
    <row r="5250" spans="4:22">
      <c r="D5250" s="16"/>
      <c r="E5250" s="16"/>
      <c r="F5250" s="231"/>
      <c r="G5250" s="231"/>
      <c r="H5250" s="231"/>
      <c r="I5250" s="231"/>
      <c r="J5250" s="231"/>
      <c r="K5250" s="231"/>
      <c r="L5250" s="231"/>
      <c r="M5250" s="231"/>
      <c r="N5250" s="231"/>
      <c r="O5250" s="231"/>
      <c r="P5250" s="231"/>
      <c r="Q5250" s="231"/>
      <c r="R5250" s="231"/>
      <c r="S5250" s="231"/>
      <c r="T5250" s="232"/>
      <c r="U5250" s="16"/>
      <c r="V5250" s="16"/>
    </row>
    <row r="5251" spans="4:22">
      <c r="D5251" s="16"/>
      <c r="E5251" s="16"/>
      <c r="F5251" s="231"/>
      <c r="G5251" s="231"/>
      <c r="H5251" s="231"/>
      <c r="I5251" s="231"/>
      <c r="J5251" s="231"/>
      <c r="K5251" s="231"/>
      <c r="L5251" s="231"/>
      <c r="M5251" s="231"/>
      <c r="N5251" s="231"/>
      <c r="O5251" s="231"/>
      <c r="P5251" s="231"/>
      <c r="Q5251" s="231"/>
      <c r="R5251" s="231"/>
      <c r="S5251" s="231"/>
      <c r="T5251" s="232"/>
      <c r="U5251" s="16"/>
      <c r="V5251" s="16"/>
    </row>
    <row r="5252" spans="4:22">
      <c r="D5252" s="16"/>
      <c r="E5252" s="16"/>
      <c r="F5252" s="231"/>
      <c r="G5252" s="231"/>
      <c r="H5252" s="231"/>
      <c r="I5252" s="231"/>
      <c r="J5252" s="231"/>
      <c r="K5252" s="231"/>
      <c r="L5252" s="231"/>
      <c r="M5252" s="231"/>
      <c r="N5252" s="231"/>
      <c r="O5252" s="231"/>
      <c r="P5252" s="231"/>
      <c r="Q5252" s="231"/>
      <c r="R5252" s="231"/>
      <c r="S5252" s="231"/>
      <c r="T5252" s="232"/>
      <c r="U5252" s="16"/>
      <c r="V5252" s="16"/>
    </row>
    <row r="5253" spans="4:22">
      <c r="D5253" s="16"/>
      <c r="E5253" s="16"/>
      <c r="F5253" s="231"/>
      <c r="G5253" s="231"/>
      <c r="H5253" s="231"/>
      <c r="I5253" s="231"/>
      <c r="J5253" s="231"/>
      <c r="K5253" s="231"/>
      <c r="L5253" s="231"/>
      <c r="M5253" s="231"/>
      <c r="N5253" s="231"/>
      <c r="O5253" s="231"/>
      <c r="P5253" s="231"/>
      <c r="Q5253" s="231"/>
      <c r="R5253" s="231"/>
      <c r="S5253" s="231"/>
      <c r="T5253" s="232"/>
      <c r="U5253" s="16"/>
      <c r="V5253" s="16"/>
    </row>
    <row r="5254" spans="4:22">
      <c r="D5254" s="16"/>
      <c r="E5254" s="16"/>
      <c r="F5254" s="231"/>
      <c r="G5254" s="231"/>
      <c r="H5254" s="231"/>
      <c r="I5254" s="231"/>
      <c r="J5254" s="231"/>
      <c r="K5254" s="231"/>
      <c r="L5254" s="231"/>
      <c r="M5254" s="231"/>
      <c r="N5254" s="231"/>
      <c r="O5254" s="231"/>
      <c r="P5254" s="231"/>
      <c r="Q5254" s="231"/>
      <c r="R5254" s="231"/>
      <c r="S5254" s="231"/>
      <c r="T5254" s="232"/>
      <c r="U5254" s="16"/>
      <c r="V5254" s="16"/>
    </row>
    <row r="5255" spans="4:22">
      <c r="D5255" s="16"/>
      <c r="E5255" s="16"/>
      <c r="F5255" s="231"/>
      <c r="G5255" s="231"/>
      <c r="H5255" s="231"/>
      <c r="I5255" s="231"/>
      <c r="J5255" s="231"/>
      <c r="K5255" s="231"/>
      <c r="L5255" s="231"/>
      <c r="M5255" s="231"/>
      <c r="N5255" s="231"/>
      <c r="O5255" s="231"/>
      <c r="P5255" s="231"/>
      <c r="Q5255" s="231"/>
      <c r="R5255" s="231"/>
      <c r="S5255" s="231"/>
      <c r="T5255" s="232"/>
      <c r="U5255" s="16"/>
      <c r="V5255" s="16"/>
    </row>
    <row r="5256" spans="4:22">
      <c r="D5256" s="16"/>
      <c r="E5256" s="16"/>
      <c r="F5256" s="231"/>
      <c r="G5256" s="231"/>
      <c r="H5256" s="231"/>
      <c r="I5256" s="231"/>
      <c r="J5256" s="231"/>
      <c r="K5256" s="231"/>
      <c r="L5256" s="231"/>
      <c r="M5256" s="231"/>
      <c r="N5256" s="231"/>
      <c r="O5256" s="231"/>
      <c r="P5256" s="231"/>
      <c r="Q5256" s="231"/>
      <c r="R5256" s="231"/>
      <c r="S5256" s="231"/>
      <c r="T5256" s="232"/>
      <c r="U5256" s="16"/>
      <c r="V5256" s="16"/>
    </row>
    <row r="5257" spans="4:22">
      <c r="D5257" s="16"/>
      <c r="E5257" s="16"/>
      <c r="F5257" s="231"/>
      <c r="G5257" s="231"/>
      <c r="H5257" s="231"/>
      <c r="I5257" s="231"/>
      <c r="J5257" s="231"/>
      <c r="K5257" s="231"/>
      <c r="L5257" s="231"/>
      <c r="M5257" s="231"/>
      <c r="N5257" s="231"/>
      <c r="O5257" s="231"/>
      <c r="P5257" s="231"/>
      <c r="Q5257" s="231"/>
      <c r="R5257" s="231"/>
      <c r="S5257" s="231"/>
      <c r="T5257" s="232"/>
      <c r="U5257" s="16"/>
      <c r="V5257" s="16"/>
    </row>
    <row r="5258" spans="4:22">
      <c r="D5258" s="16"/>
      <c r="E5258" s="16"/>
      <c r="F5258" s="231"/>
      <c r="G5258" s="231"/>
      <c r="H5258" s="231"/>
      <c r="I5258" s="231"/>
      <c r="J5258" s="231"/>
      <c r="K5258" s="231"/>
      <c r="L5258" s="231"/>
      <c r="M5258" s="231"/>
      <c r="N5258" s="231"/>
      <c r="O5258" s="231"/>
      <c r="P5258" s="231"/>
      <c r="Q5258" s="231"/>
      <c r="R5258" s="231"/>
      <c r="S5258" s="231"/>
      <c r="T5258" s="232"/>
      <c r="U5258" s="16"/>
      <c r="V5258" s="16"/>
    </row>
    <row r="5259" spans="4:22">
      <c r="D5259" s="16"/>
      <c r="E5259" s="16"/>
      <c r="F5259" s="231"/>
      <c r="G5259" s="231"/>
      <c r="H5259" s="231"/>
      <c r="I5259" s="231"/>
      <c r="J5259" s="231"/>
      <c r="K5259" s="231"/>
      <c r="L5259" s="231"/>
      <c r="M5259" s="231"/>
      <c r="N5259" s="231"/>
      <c r="O5259" s="231"/>
      <c r="P5259" s="231"/>
      <c r="Q5259" s="231"/>
      <c r="R5259" s="231"/>
      <c r="S5259" s="231"/>
      <c r="T5259" s="232"/>
      <c r="U5259" s="16"/>
      <c r="V5259" s="16"/>
    </row>
    <row r="5260" spans="4:22">
      <c r="D5260" s="16"/>
      <c r="E5260" s="16"/>
      <c r="F5260" s="231"/>
      <c r="G5260" s="231"/>
      <c r="H5260" s="231"/>
      <c r="I5260" s="231"/>
      <c r="J5260" s="231"/>
      <c r="K5260" s="231"/>
      <c r="L5260" s="231"/>
      <c r="M5260" s="231"/>
      <c r="N5260" s="231"/>
      <c r="O5260" s="231"/>
      <c r="P5260" s="231"/>
      <c r="Q5260" s="231"/>
      <c r="R5260" s="231"/>
      <c r="S5260" s="231"/>
      <c r="T5260" s="232"/>
      <c r="U5260" s="16"/>
      <c r="V5260" s="16"/>
    </row>
    <row r="5261" spans="4:22">
      <c r="D5261" s="16"/>
      <c r="E5261" s="16"/>
      <c r="F5261" s="231"/>
      <c r="G5261" s="231"/>
      <c r="H5261" s="231"/>
      <c r="I5261" s="231"/>
      <c r="J5261" s="231"/>
      <c r="K5261" s="231"/>
      <c r="L5261" s="231"/>
      <c r="M5261" s="231"/>
      <c r="N5261" s="231"/>
      <c r="O5261" s="231"/>
      <c r="P5261" s="231"/>
      <c r="Q5261" s="231"/>
      <c r="R5261" s="231"/>
      <c r="S5261" s="231"/>
      <c r="T5261" s="232"/>
      <c r="U5261" s="16"/>
      <c r="V5261" s="16"/>
    </row>
    <row r="5262" spans="4:22">
      <c r="D5262" s="16"/>
      <c r="E5262" s="16"/>
      <c r="F5262" s="231"/>
      <c r="G5262" s="231"/>
      <c r="H5262" s="231"/>
      <c r="I5262" s="231"/>
      <c r="J5262" s="231"/>
      <c r="K5262" s="231"/>
      <c r="L5262" s="231"/>
      <c r="M5262" s="231"/>
      <c r="N5262" s="231"/>
      <c r="O5262" s="231"/>
      <c r="P5262" s="231"/>
      <c r="Q5262" s="231"/>
      <c r="R5262" s="231"/>
      <c r="S5262" s="231"/>
      <c r="T5262" s="232"/>
      <c r="U5262" s="16"/>
      <c r="V5262" s="16"/>
    </row>
    <row r="5263" spans="4:22">
      <c r="D5263" s="16"/>
      <c r="E5263" s="16"/>
      <c r="F5263" s="231"/>
      <c r="G5263" s="231"/>
      <c r="H5263" s="231"/>
      <c r="I5263" s="231"/>
      <c r="J5263" s="231"/>
      <c r="K5263" s="231"/>
      <c r="L5263" s="231"/>
      <c r="M5263" s="231"/>
      <c r="N5263" s="231"/>
      <c r="O5263" s="231"/>
      <c r="P5263" s="231"/>
      <c r="Q5263" s="231"/>
      <c r="R5263" s="231"/>
      <c r="S5263" s="231"/>
      <c r="T5263" s="232"/>
      <c r="U5263" s="16"/>
      <c r="V5263" s="16"/>
    </row>
    <row r="5264" spans="4:22">
      <c r="D5264" s="16"/>
      <c r="E5264" s="16"/>
      <c r="F5264" s="231"/>
      <c r="G5264" s="231"/>
      <c r="H5264" s="231"/>
      <c r="I5264" s="231"/>
      <c r="J5264" s="231"/>
      <c r="K5264" s="231"/>
      <c r="L5264" s="231"/>
      <c r="M5264" s="231"/>
      <c r="N5264" s="231"/>
      <c r="O5264" s="231"/>
      <c r="P5264" s="231"/>
      <c r="Q5264" s="231"/>
      <c r="R5264" s="231"/>
      <c r="S5264" s="231"/>
      <c r="T5264" s="232"/>
      <c r="U5264" s="16"/>
      <c r="V5264" s="16"/>
    </row>
    <row r="5265" spans="4:22">
      <c r="D5265" s="16"/>
      <c r="E5265" s="16"/>
      <c r="F5265" s="231"/>
      <c r="G5265" s="231"/>
      <c r="H5265" s="231"/>
      <c r="I5265" s="231"/>
      <c r="J5265" s="231"/>
      <c r="K5265" s="231"/>
      <c r="L5265" s="231"/>
      <c r="M5265" s="231"/>
      <c r="N5265" s="231"/>
      <c r="O5265" s="231"/>
      <c r="P5265" s="231"/>
      <c r="Q5265" s="231"/>
      <c r="R5265" s="231"/>
      <c r="S5265" s="231"/>
      <c r="T5265" s="232"/>
      <c r="U5265" s="16"/>
      <c r="V5265" s="16"/>
    </row>
    <row r="5266" spans="4:22">
      <c r="D5266" s="16"/>
      <c r="E5266" s="16"/>
      <c r="F5266" s="231"/>
      <c r="G5266" s="231"/>
      <c r="H5266" s="231"/>
      <c r="I5266" s="231"/>
      <c r="J5266" s="231"/>
      <c r="K5266" s="231"/>
      <c r="L5266" s="231"/>
      <c r="M5266" s="231"/>
      <c r="N5266" s="231"/>
      <c r="O5266" s="231"/>
      <c r="P5266" s="231"/>
      <c r="Q5266" s="231"/>
      <c r="R5266" s="231"/>
      <c r="S5266" s="231"/>
      <c r="T5266" s="232"/>
      <c r="U5266" s="16"/>
      <c r="V5266" s="16"/>
    </row>
    <row r="5267" spans="4:22">
      <c r="D5267" s="16"/>
      <c r="E5267" s="16"/>
      <c r="F5267" s="231"/>
      <c r="G5267" s="231"/>
      <c r="H5267" s="231"/>
      <c r="I5267" s="231"/>
      <c r="J5267" s="231"/>
      <c r="K5267" s="231"/>
      <c r="L5267" s="231"/>
      <c r="M5267" s="231"/>
      <c r="N5267" s="231"/>
      <c r="O5267" s="231"/>
      <c r="P5267" s="231"/>
      <c r="Q5267" s="231"/>
      <c r="R5267" s="231"/>
      <c r="S5267" s="231"/>
      <c r="T5267" s="232"/>
      <c r="U5267" s="16"/>
      <c r="V5267" s="16"/>
    </row>
    <row r="5268" spans="4:22">
      <c r="D5268" s="16"/>
      <c r="E5268" s="16"/>
      <c r="F5268" s="231"/>
      <c r="G5268" s="231"/>
      <c r="H5268" s="231"/>
      <c r="I5268" s="231"/>
      <c r="J5268" s="231"/>
      <c r="K5268" s="231"/>
      <c r="L5268" s="231"/>
      <c r="M5268" s="231"/>
      <c r="N5268" s="231"/>
      <c r="O5268" s="231"/>
      <c r="P5268" s="231"/>
      <c r="Q5268" s="231"/>
      <c r="R5268" s="231"/>
      <c r="S5268" s="231"/>
      <c r="T5268" s="232"/>
      <c r="U5268" s="16"/>
      <c r="V5268" s="16"/>
    </row>
    <row r="5269" spans="4:22">
      <c r="D5269" s="16"/>
      <c r="E5269" s="16"/>
      <c r="F5269" s="231"/>
      <c r="G5269" s="231"/>
      <c r="H5269" s="231"/>
      <c r="I5269" s="231"/>
      <c r="J5269" s="231"/>
      <c r="K5269" s="231"/>
      <c r="L5269" s="231"/>
      <c r="M5269" s="231"/>
      <c r="N5269" s="231"/>
      <c r="O5269" s="231"/>
      <c r="P5269" s="231"/>
      <c r="Q5269" s="231"/>
      <c r="R5269" s="231"/>
      <c r="S5269" s="231"/>
      <c r="T5269" s="232"/>
      <c r="U5269" s="16"/>
      <c r="V5269" s="16"/>
    </row>
    <row r="5270" spans="4:22">
      <c r="D5270" s="16"/>
      <c r="E5270" s="16"/>
      <c r="F5270" s="231"/>
      <c r="G5270" s="231"/>
      <c r="H5270" s="231"/>
      <c r="I5270" s="231"/>
      <c r="J5270" s="231"/>
      <c r="K5270" s="231"/>
      <c r="L5270" s="231"/>
      <c r="M5270" s="231"/>
      <c r="N5270" s="231"/>
      <c r="O5270" s="231"/>
      <c r="P5270" s="231"/>
      <c r="Q5270" s="231"/>
      <c r="R5270" s="231"/>
      <c r="S5270" s="231"/>
      <c r="T5270" s="232"/>
      <c r="U5270" s="16"/>
      <c r="V5270" s="16"/>
    </row>
    <row r="5271" spans="4:22">
      <c r="D5271" s="16"/>
      <c r="E5271" s="16"/>
      <c r="F5271" s="231"/>
      <c r="G5271" s="231"/>
      <c r="H5271" s="231"/>
      <c r="I5271" s="231"/>
      <c r="J5271" s="231"/>
      <c r="K5271" s="231"/>
      <c r="L5271" s="231"/>
      <c r="M5271" s="231"/>
      <c r="N5271" s="231"/>
      <c r="O5271" s="231"/>
      <c r="P5271" s="231"/>
      <c r="Q5271" s="231"/>
      <c r="R5271" s="231"/>
      <c r="S5271" s="231"/>
      <c r="T5271" s="232"/>
      <c r="U5271" s="16"/>
      <c r="V5271" s="16"/>
    </row>
    <row r="5272" spans="4:22">
      <c r="D5272" s="16"/>
      <c r="E5272" s="16"/>
      <c r="F5272" s="231"/>
      <c r="G5272" s="231"/>
      <c r="H5272" s="231"/>
      <c r="I5272" s="231"/>
      <c r="J5272" s="231"/>
      <c r="K5272" s="231"/>
      <c r="L5272" s="231"/>
      <c r="M5272" s="231"/>
      <c r="N5272" s="231"/>
      <c r="O5272" s="231"/>
      <c r="P5272" s="231"/>
      <c r="Q5272" s="231"/>
      <c r="R5272" s="231"/>
      <c r="S5272" s="231"/>
      <c r="T5272" s="232"/>
      <c r="U5272" s="16"/>
      <c r="V5272" s="16"/>
    </row>
    <row r="5273" spans="4:22">
      <c r="D5273" s="16"/>
      <c r="E5273" s="16"/>
      <c r="F5273" s="231"/>
      <c r="G5273" s="231"/>
      <c r="H5273" s="231"/>
      <c r="I5273" s="231"/>
      <c r="J5273" s="231"/>
      <c r="K5273" s="231"/>
      <c r="L5273" s="231"/>
      <c r="M5273" s="231"/>
      <c r="N5273" s="231"/>
      <c r="O5273" s="231"/>
      <c r="P5273" s="231"/>
      <c r="Q5273" s="231"/>
      <c r="R5273" s="231"/>
      <c r="S5273" s="231"/>
      <c r="T5273" s="232"/>
      <c r="U5273" s="16"/>
      <c r="V5273" s="16"/>
    </row>
    <row r="5274" spans="4:22">
      <c r="D5274" s="16"/>
      <c r="E5274" s="16"/>
      <c r="F5274" s="231"/>
      <c r="G5274" s="231"/>
      <c r="H5274" s="231"/>
      <c r="I5274" s="231"/>
      <c r="J5274" s="231"/>
      <c r="K5274" s="231"/>
      <c r="L5274" s="231"/>
      <c r="M5274" s="231"/>
      <c r="N5274" s="231"/>
      <c r="O5274" s="231"/>
      <c r="P5274" s="231"/>
      <c r="Q5274" s="231"/>
      <c r="R5274" s="231"/>
      <c r="S5274" s="231"/>
      <c r="T5274" s="232"/>
      <c r="U5274" s="16"/>
      <c r="V5274" s="16"/>
    </row>
    <row r="5275" spans="4:22">
      <c r="D5275" s="16"/>
      <c r="E5275" s="16"/>
      <c r="F5275" s="231"/>
      <c r="G5275" s="231"/>
      <c r="H5275" s="231"/>
      <c r="I5275" s="231"/>
      <c r="J5275" s="231"/>
      <c r="K5275" s="231"/>
      <c r="L5275" s="231"/>
      <c r="M5275" s="231"/>
      <c r="N5275" s="231"/>
      <c r="O5275" s="231"/>
      <c r="P5275" s="231"/>
      <c r="Q5275" s="231"/>
      <c r="R5275" s="231"/>
      <c r="S5275" s="231"/>
      <c r="T5275" s="232"/>
      <c r="U5275" s="16"/>
      <c r="V5275" s="16"/>
    </row>
    <row r="5276" spans="4:22">
      <c r="D5276" s="335"/>
      <c r="E5276" s="335"/>
      <c r="F5276" s="335"/>
      <c r="G5276" s="512" t="s">
        <v>48</v>
      </c>
      <c r="H5276" s="512"/>
      <c r="I5276" s="512"/>
      <c r="J5276" s="512"/>
      <c r="K5276" s="512"/>
      <c r="L5276" s="512"/>
      <c r="M5276" s="512"/>
      <c r="N5276" s="512"/>
      <c r="O5276" s="512"/>
      <c r="P5276" s="512"/>
      <c r="Q5276" s="512"/>
      <c r="R5276" s="512"/>
      <c r="S5276" s="335"/>
      <c r="T5276" s="335"/>
      <c r="U5276" s="335"/>
      <c r="V5276" s="335"/>
    </row>
    <row r="5277" spans="4:22">
      <c r="D5277" s="335"/>
      <c r="E5277" s="335"/>
      <c r="F5277" s="335"/>
      <c r="G5277" s="512"/>
      <c r="H5277" s="512"/>
      <c r="I5277" s="512"/>
      <c r="J5277" s="512"/>
      <c r="K5277" s="512"/>
      <c r="L5277" s="512"/>
      <c r="M5277" s="512"/>
      <c r="N5277" s="512"/>
      <c r="O5277" s="512"/>
      <c r="P5277" s="512"/>
      <c r="Q5277" s="512"/>
      <c r="R5277" s="512"/>
      <c r="S5277" s="335"/>
      <c r="T5277" s="335"/>
      <c r="U5277" s="335"/>
      <c r="V5277" s="335"/>
    </row>
    <row r="5278" spans="4:22" ht="23.4">
      <c r="D5278" s="338"/>
      <c r="E5278" s="338"/>
      <c r="F5278" s="338"/>
      <c r="G5278" s="343" t="s">
        <v>46</v>
      </c>
      <c r="H5278" s="375" t="s">
        <v>3</v>
      </c>
      <c r="I5278" s="376"/>
      <c r="J5278" s="377" t="s">
        <v>11</v>
      </c>
      <c r="K5278" s="376"/>
      <c r="L5278" s="378" t="s">
        <v>12</v>
      </c>
      <c r="M5278" s="376"/>
      <c r="N5278" s="379" t="s">
        <v>13</v>
      </c>
      <c r="O5278" s="376"/>
      <c r="P5278" s="374" t="s">
        <v>14</v>
      </c>
      <c r="Q5278" s="376"/>
      <c r="R5278" s="380" t="s">
        <v>15</v>
      </c>
      <c r="S5278" s="367"/>
      <c r="T5278" s="16"/>
      <c r="U5278" s="336"/>
      <c r="V5278" s="16"/>
    </row>
    <row r="5279" spans="4:22" ht="21">
      <c r="D5279" s="338"/>
      <c r="E5279" s="338"/>
      <c r="F5279" s="338"/>
      <c r="G5279" s="344">
        <v>0.9</v>
      </c>
      <c r="H5279" s="347">
        <f>$H$5221*G5279</f>
        <v>47.605018449600003</v>
      </c>
      <c r="I5279" s="368"/>
      <c r="J5279" s="348">
        <f>$J$5221*G5279</f>
        <v>13.753529265600001</v>
      </c>
      <c r="K5279" s="368"/>
      <c r="L5279" s="352">
        <f>$L$5221*G5279</f>
        <v>12.8339532648</v>
      </c>
      <c r="M5279" s="368"/>
      <c r="N5279" s="349">
        <f>$N$5221*G5279</f>
        <v>9.6424253568000022</v>
      </c>
      <c r="O5279" s="368"/>
      <c r="P5279" s="350">
        <f>$P$5221*G5279</f>
        <v>166.06839398400001</v>
      </c>
      <c r="Q5279" s="368"/>
      <c r="R5279" s="351">
        <f>$R$5221*G5279</f>
        <v>73.724542272000008</v>
      </c>
      <c r="S5279" s="341"/>
      <c r="T5279" s="414">
        <f>H5279*24.63</f>
        <v>1172.511604413648</v>
      </c>
      <c r="U5279" s="337"/>
      <c r="V5279" s="16"/>
    </row>
    <row r="5280" spans="4:22" ht="21">
      <c r="D5280" s="338"/>
      <c r="E5280" s="338"/>
      <c r="F5280" s="338"/>
      <c r="G5280" s="344">
        <v>0.91</v>
      </c>
      <c r="H5280" s="347">
        <f t="shared" ref="H5280:H5299" si="455">$H$5221*G5280</f>
        <v>48.133963099040002</v>
      </c>
      <c r="I5280" s="368"/>
      <c r="J5280" s="348">
        <f t="shared" ref="J5280:J5299" si="456">$J$5221*G5280</f>
        <v>13.906346257440001</v>
      </c>
      <c r="K5280" s="368"/>
      <c r="L5280" s="352">
        <f t="shared" ref="L5280:L5299" si="457">$L$5221*G5280</f>
        <v>12.976552745520001</v>
      </c>
      <c r="M5280" s="368"/>
      <c r="N5280" s="349">
        <f t="shared" ref="N5280:N5299" si="458">$N$5221*G5280</f>
        <v>9.7495634163200009</v>
      </c>
      <c r="O5280" s="368"/>
      <c r="P5280" s="350">
        <f t="shared" ref="P5280:P5299" si="459">$P$5221*G5280</f>
        <v>167.91359836160001</v>
      </c>
      <c r="Q5280" s="368"/>
      <c r="R5280" s="351">
        <f t="shared" ref="R5280:R5299" si="460">$R$5221*G5280</f>
        <v>74.543703852800007</v>
      </c>
      <c r="S5280" s="341"/>
      <c r="T5280" s="16"/>
      <c r="U5280" s="337"/>
      <c r="V5280" s="16"/>
    </row>
    <row r="5281" spans="4:22" ht="21">
      <c r="D5281" s="338"/>
      <c r="E5281" s="338"/>
      <c r="F5281" s="338"/>
      <c r="G5281" s="344">
        <v>0.92</v>
      </c>
      <c r="H5281" s="347">
        <f t="shared" si="455"/>
        <v>48.662907748480002</v>
      </c>
      <c r="I5281" s="368"/>
      <c r="J5281" s="348">
        <f t="shared" si="456"/>
        <v>14.059163249280001</v>
      </c>
      <c r="K5281" s="368"/>
      <c r="L5281" s="352">
        <f t="shared" si="457"/>
        <v>13.119152226240001</v>
      </c>
      <c r="M5281" s="368"/>
      <c r="N5281" s="349">
        <f t="shared" si="458"/>
        <v>9.8567014758400013</v>
      </c>
      <c r="O5281" s="368"/>
      <c r="P5281" s="350">
        <f t="shared" si="459"/>
        <v>169.75880273920001</v>
      </c>
      <c r="Q5281" s="368"/>
      <c r="R5281" s="351">
        <f t="shared" si="460"/>
        <v>75.362865433600007</v>
      </c>
      <c r="S5281" s="341"/>
      <c r="T5281" s="16"/>
      <c r="U5281" s="337"/>
      <c r="V5281" s="16"/>
    </row>
    <row r="5282" spans="4:22" ht="21">
      <c r="D5282" s="338"/>
      <c r="E5282" s="338"/>
      <c r="F5282" s="338"/>
      <c r="G5282" s="344">
        <v>0.93</v>
      </c>
      <c r="H5282" s="347">
        <f t="shared" si="455"/>
        <v>49.191852397920002</v>
      </c>
      <c r="I5282" s="368"/>
      <c r="J5282" s="348">
        <f t="shared" si="456"/>
        <v>14.211980241120001</v>
      </c>
      <c r="K5282" s="368"/>
      <c r="L5282" s="352">
        <f t="shared" si="457"/>
        <v>13.26175170696</v>
      </c>
      <c r="M5282" s="368"/>
      <c r="N5282" s="349">
        <f t="shared" si="458"/>
        <v>9.9638395353600018</v>
      </c>
      <c r="O5282" s="368"/>
      <c r="P5282" s="350">
        <f t="shared" si="459"/>
        <v>171.60400711680001</v>
      </c>
      <c r="Q5282" s="368"/>
      <c r="R5282" s="351">
        <f t="shared" si="460"/>
        <v>76.182027014400006</v>
      </c>
      <c r="S5282" s="341"/>
      <c r="T5282" s="16"/>
      <c r="U5282" s="337"/>
      <c r="V5282" s="16"/>
    </row>
    <row r="5283" spans="4:22" ht="21">
      <c r="D5283" s="338"/>
      <c r="E5283" s="338"/>
      <c r="F5283" s="338"/>
      <c r="G5283" s="344">
        <v>0.94</v>
      </c>
      <c r="H5283" s="347">
        <f t="shared" si="455"/>
        <v>49.720797047359994</v>
      </c>
      <c r="I5283" s="368"/>
      <c r="J5283" s="348">
        <f t="shared" si="456"/>
        <v>14.364797232959999</v>
      </c>
      <c r="K5283" s="368"/>
      <c r="L5283" s="352">
        <f t="shared" si="457"/>
        <v>13.40435118768</v>
      </c>
      <c r="M5283" s="368"/>
      <c r="N5283" s="349">
        <f t="shared" si="458"/>
        <v>10.07097759488</v>
      </c>
      <c r="O5283" s="368"/>
      <c r="P5283" s="350">
        <f t="shared" si="459"/>
        <v>173.44921149439998</v>
      </c>
      <c r="Q5283" s="368"/>
      <c r="R5283" s="351">
        <f t="shared" si="460"/>
        <v>77.001188595199991</v>
      </c>
      <c r="S5283" s="341"/>
      <c r="T5283" s="16"/>
      <c r="U5283" s="337"/>
      <c r="V5283" s="16"/>
    </row>
    <row r="5284" spans="4:22" ht="21">
      <c r="D5284" s="338"/>
      <c r="E5284" s="338"/>
      <c r="F5284" s="338"/>
      <c r="G5284" s="344">
        <v>0.95</v>
      </c>
      <c r="H5284" s="347">
        <f t="shared" si="455"/>
        <v>50.249741696799994</v>
      </c>
      <c r="I5284" s="368"/>
      <c r="J5284" s="348">
        <f t="shared" si="456"/>
        <v>14.517614224800001</v>
      </c>
      <c r="K5284" s="368"/>
      <c r="L5284" s="352">
        <f t="shared" si="457"/>
        <v>13.546950668399999</v>
      </c>
      <c r="M5284" s="368"/>
      <c r="N5284" s="349">
        <f t="shared" si="458"/>
        <v>10.178115654400001</v>
      </c>
      <c r="O5284" s="368"/>
      <c r="P5284" s="350">
        <f t="shared" si="459"/>
        <v>175.29441587199997</v>
      </c>
      <c r="Q5284" s="368"/>
      <c r="R5284" s="351">
        <f t="shared" si="460"/>
        <v>77.820350176000005</v>
      </c>
      <c r="S5284" s="341"/>
      <c r="T5284" s="16"/>
      <c r="U5284" s="337"/>
      <c r="V5284" s="16"/>
    </row>
    <row r="5285" spans="4:22" ht="21">
      <c r="D5285" s="338"/>
      <c r="E5285" s="338"/>
      <c r="F5285" s="338"/>
      <c r="G5285" s="344">
        <v>0.96</v>
      </c>
      <c r="H5285" s="347">
        <f t="shared" si="455"/>
        <v>50.778686346240001</v>
      </c>
      <c r="I5285" s="368"/>
      <c r="J5285" s="348">
        <f t="shared" si="456"/>
        <v>14.670431216640001</v>
      </c>
      <c r="K5285" s="368"/>
      <c r="L5285" s="352">
        <f t="shared" si="457"/>
        <v>13.68955014912</v>
      </c>
      <c r="M5285" s="368"/>
      <c r="N5285" s="349">
        <f t="shared" si="458"/>
        <v>10.285253713920001</v>
      </c>
      <c r="O5285" s="368"/>
      <c r="P5285" s="350">
        <f t="shared" si="459"/>
        <v>177.1396202496</v>
      </c>
      <c r="Q5285" s="368"/>
      <c r="R5285" s="351">
        <f t="shared" si="460"/>
        <v>78.639511756800005</v>
      </c>
      <c r="S5285" s="341"/>
      <c r="T5285" s="16"/>
      <c r="U5285" s="337"/>
      <c r="V5285" s="16"/>
    </row>
    <row r="5286" spans="4:22" ht="21">
      <c r="D5286" s="338"/>
      <c r="E5286" s="338"/>
      <c r="F5286" s="338"/>
      <c r="G5286" s="344">
        <v>0.97</v>
      </c>
      <c r="H5286" s="347">
        <f t="shared" si="455"/>
        <v>51.30763099568</v>
      </c>
      <c r="I5286" s="368"/>
      <c r="J5286" s="348">
        <f t="shared" si="456"/>
        <v>14.823248208480001</v>
      </c>
      <c r="K5286" s="368"/>
      <c r="L5286" s="352">
        <f t="shared" si="457"/>
        <v>13.83214962984</v>
      </c>
      <c r="M5286" s="368"/>
      <c r="N5286" s="349">
        <f t="shared" si="458"/>
        <v>10.392391773440002</v>
      </c>
      <c r="O5286" s="368"/>
      <c r="P5286" s="350">
        <f t="shared" si="459"/>
        <v>178.9848246272</v>
      </c>
      <c r="Q5286" s="368"/>
      <c r="R5286" s="351">
        <f t="shared" si="460"/>
        <v>79.458673337600004</v>
      </c>
      <c r="S5286" s="341"/>
      <c r="T5286" s="16"/>
      <c r="U5286" s="337"/>
      <c r="V5286" s="16"/>
    </row>
    <row r="5287" spans="4:22" ht="21">
      <c r="D5287" s="338"/>
      <c r="E5287" s="338"/>
      <c r="F5287" s="338"/>
      <c r="G5287" s="344">
        <v>0.98</v>
      </c>
      <c r="H5287" s="347">
        <f t="shared" si="455"/>
        <v>51.83657564512</v>
      </c>
      <c r="I5287" s="368"/>
      <c r="J5287" s="348">
        <f t="shared" si="456"/>
        <v>14.976065200320001</v>
      </c>
      <c r="K5287" s="368"/>
      <c r="L5287" s="352">
        <f t="shared" si="457"/>
        <v>13.974749110559999</v>
      </c>
      <c r="M5287" s="368"/>
      <c r="N5287" s="349">
        <f t="shared" si="458"/>
        <v>10.49952983296</v>
      </c>
      <c r="O5287" s="368"/>
      <c r="P5287" s="350">
        <f t="shared" si="459"/>
        <v>180.8300290048</v>
      </c>
      <c r="Q5287" s="368"/>
      <c r="R5287" s="351">
        <f t="shared" si="460"/>
        <v>80.277834918400004</v>
      </c>
      <c r="S5287" s="341"/>
      <c r="T5287" s="16"/>
      <c r="U5287" s="337"/>
      <c r="V5287" s="16"/>
    </row>
    <row r="5288" spans="4:22" ht="21">
      <c r="D5288" s="338"/>
      <c r="E5288" s="338"/>
      <c r="F5288" s="338"/>
      <c r="G5288" s="344">
        <v>0.99</v>
      </c>
      <c r="H5288" s="347">
        <f t="shared" si="455"/>
        <v>52.36552029456</v>
      </c>
      <c r="I5288" s="368"/>
      <c r="J5288" s="348">
        <f t="shared" si="456"/>
        <v>15.128882192160001</v>
      </c>
      <c r="K5288" s="368"/>
      <c r="L5288" s="352">
        <f t="shared" si="457"/>
        <v>14.117348591280001</v>
      </c>
      <c r="M5288" s="368"/>
      <c r="N5288" s="349">
        <f t="shared" si="458"/>
        <v>10.606667892480001</v>
      </c>
      <c r="O5288" s="368"/>
      <c r="P5288" s="350">
        <f t="shared" si="459"/>
        <v>182.67523338239999</v>
      </c>
      <c r="Q5288" s="368"/>
      <c r="R5288" s="351">
        <f t="shared" si="460"/>
        <v>81.096996499200003</v>
      </c>
      <c r="S5288" s="341"/>
      <c r="T5288" s="16"/>
      <c r="U5288" s="337"/>
      <c r="V5288" s="16"/>
    </row>
    <row r="5289" spans="4:22" ht="28.8">
      <c r="D5289" s="338"/>
      <c r="E5289" s="338"/>
      <c r="F5289" s="338"/>
      <c r="G5289" s="381">
        <v>1</v>
      </c>
      <c r="H5289" s="383">
        <f t="shared" si="455"/>
        <v>52.894464943999999</v>
      </c>
      <c r="I5289" s="382"/>
      <c r="J5289" s="383">
        <f t="shared" si="456"/>
        <v>15.281699184000001</v>
      </c>
      <c r="K5289" s="382"/>
      <c r="L5289" s="383">
        <f t="shared" si="457"/>
        <v>14.259948072</v>
      </c>
      <c r="M5289" s="382"/>
      <c r="N5289" s="383">
        <f t="shared" si="458"/>
        <v>10.713805952000001</v>
      </c>
      <c r="O5289" s="382"/>
      <c r="P5289" s="383">
        <f t="shared" si="459"/>
        <v>184.52043775999999</v>
      </c>
      <c r="Q5289" s="382"/>
      <c r="R5289" s="383">
        <f t="shared" si="460"/>
        <v>81.916158080000002</v>
      </c>
      <c r="S5289" s="445"/>
      <c r="T5289" s="16"/>
      <c r="U5289" s="337"/>
      <c r="V5289" s="16"/>
    </row>
    <row r="5290" spans="4:22" ht="21">
      <c r="D5290" s="338"/>
      <c r="E5290" s="338"/>
      <c r="F5290" s="338"/>
      <c r="G5290" s="344">
        <v>1.01</v>
      </c>
      <c r="H5290" s="347">
        <f t="shared" si="455"/>
        <v>53.423409593439999</v>
      </c>
      <c r="I5290" s="368"/>
      <c r="J5290" s="348">
        <f t="shared" si="456"/>
        <v>15.434516175840001</v>
      </c>
      <c r="K5290" s="368"/>
      <c r="L5290" s="352">
        <f t="shared" si="457"/>
        <v>14.40254755272</v>
      </c>
      <c r="M5290" s="368"/>
      <c r="N5290" s="349">
        <f t="shared" si="458"/>
        <v>10.820944011520002</v>
      </c>
      <c r="O5290" s="368"/>
      <c r="P5290" s="350">
        <f t="shared" si="459"/>
        <v>186.36564213759999</v>
      </c>
      <c r="Q5290" s="368"/>
      <c r="R5290" s="351">
        <f t="shared" si="460"/>
        <v>82.735319660800002</v>
      </c>
      <c r="S5290" s="341"/>
      <c r="T5290" s="16"/>
      <c r="U5290" s="337"/>
      <c r="V5290" s="16"/>
    </row>
    <row r="5291" spans="4:22" ht="21">
      <c r="D5291" s="338"/>
      <c r="E5291" s="338"/>
      <c r="F5291" s="338"/>
      <c r="G5291" s="344">
        <v>1.02</v>
      </c>
      <c r="H5291" s="347">
        <f t="shared" si="455"/>
        <v>53.952354242879998</v>
      </c>
      <c r="I5291" s="368"/>
      <c r="J5291" s="348">
        <f t="shared" si="456"/>
        <v>15.587333167680001</v>
      </c>
      <c r="K5291" s="368"/>
      <c r="L5291" s="352">
        <f t="shared" si="457"/>
        <v>14.545147033440001</v>
      </c>
      <c r="M5291" s="368"/>
      <c r="N5291" s="349">
        <f t="shared" si="458"/>
        <v>10.928082071040002</v>
      </c>
      <c r="O5291" s="368"/>
      <c r="P5291" s="350">
        <f t="shared" si="459"/>
        <v>188.21084651519999</v>
      </c>
      <c r="Q5291" s="368"/>
      <c r="R5291" s="351">
        <f t="shared" si="460"/>
        <v>83.554481241600001</v>
      </c>
      <c r="S5291" s="341"/>
      <c r="T5291" s="16"/>
      <c r="U5291" s="337"/>
      <c r="V5291" s="16"/>
    </row>
    <row r="5292" spans="4:22" ht="21">
      <c r="D5292" s="338"/>
      <c r="E5292" s="338"/>
      <c r="F5292" s="338"/>
      <c r="G5292" s="344">
        <v>1.03</v>
      </c>
      <c r="H5292" s="347">
        <f t="shared" si="455"/>
        <v>54.481298892319998</v>
      </c>
      <c r="I5292" s="368"/>
      <c r="J5292" s="348">
        <f t="shared" si="456"/>
        <v>15.740150159520001</v>
      </c>
      <c r="K5292" s="368"/>
      <c r="L5292" s="352">
        <f t="shared" si="457"/>
        <v>14.687746514160001</v>
      </c>
      <c r="M5292" s="368"/>
      <c r="N5292" s="349">
        <f t="shared" si="458"/>
        <v>11.035220130560001</v>
      </c>
      <c r="O5292" s="368"/>
      <c r="P5292" s="350">
        <f t="shared" si="459"/>
        <v>190.05605089279999</v>
      </c>
      <c r="Q5292" s="368"/>
      <c r="R5292" s="351">
        <f t="shared" si="460"/>
        <v>84.373642822400001</v>
      </c>
      <c r="S5292" s="341"/>
      <c r="T5292" s="16"/>
      <c r="U5292" s="337"/>
      <c r="V5292" s="16"/>
    </row>
    <row r="5293" spans="4:22" ht="21">
      <c r="D5293" s="338"/>
      <c r="E5293" s="338"/>
      <c r="F5293" s="338"/>
      <c r="G5293" s="344">
        <v>1.04</v>
      </c>
      <c r="H5293" s="347">
        <f t="shared" si="455"/>
        <v>55.010243541759998</v>
      </c>
      <c r="I5293" s="368"/>
      <c r="J5293" s="348">
        <f t="shared" si="456"/>
        <v>15.892967151360001</v>
      </c>
      <c r="K5293" s="368"/>
      <c r="L5293" s="352">
        <f t="shared" si="457"/>
        <v>14.83034599488</v>
      </c>
      <c r="M5293" s="368"/>
      <c r="N5293" s="349">
        <f t="shared" si="458"/>
        <v>11.142358190080001</v>
      </c>
      <c r="O5293" s="368"/>
      <c r="P5293" s="350">
        <f t="shared" si="459"/>
        <v>191.90125527039999</v>
      </c>
      <c r="Q5293" s="368"/>
      <c r="R5293" s="351">
        <f t="shared" si="460"/>
        <v>85.1928044032</v>
      </c>
      <c r="S5293" s="341"/>
      <c r="T5293" s="16"/>
      <c r="U5293" s="337"/>
      <c r="V5293" s="16"/>
    </row>
    <row r="5294" spans="4:22" ht="21">
      <c r="D5294" s="338"/>
      <c r="E5294" s="338"/>
      <c r="F5294" s="338"/>
      <c r="G5294" s="344">
        <v>1.05</v>
      </c>
      <c r="H5294" s="347">
        <f t="shared" si="455"/>
        <v>55.539188191200004</v>
      </c>
      <c r="I5294" s="368"/>
      <c r="J5294" s="348">
        <f t="shared" si="456"/>
        <v>16.045784143200002</v>
      </c>
      <c r="K5294" s="368"/>
      <c r="L5294" s="352">
        <f t="shared" si="457"/>
        <v>14.972945475600001</v>
      </c>
      <c r="M5294" s="368"/>
      <c r="N5294" s="349">
        <f t="shared" si="458"/>
        <v>11.249496249600002</v>
      </c>
      <c r="O5294" s="368"/>
      <c r="P5294" s="350">
        <f t="shared" si="459"/>
        <v>193.74645964800001</v>
      </c>
      <c r="Q5294" s="368"/>
      <c r="R5294" s="351">
        <f t="shared" si="460"/>
        <v>86.011965984</v>
      </c>
      <c r="S5294" s="341"/>
      <c r="T5294" s="16"/>
      <c r="U5294" s="337"/>
      <c r="V5294" s="16"/>
    </row>
    <row r="5295" spans="4:22" ht="21">
      <c r="D5295" s="338"/>
      <c r="E5295" s="338"/>
      <c r="F5295" s="338"/>
      <c r="G5295" s="344">
        <v>1.06</v>
      </c>
      <c r="H5295" s="347">
        <f t="shared" si="455"/>
        <v>56.068132840640004</v>
      </c>
      <c r="I5295" s="368"/>
      <c r="J5295" s="348">
        <f t="shared" si="456"/>
        <v>16.198601135040001</v>
      </c>
      <c r="K5295" s="368"/>
      <c r="L5295" s="352">
        <f t="shared" si="457"/>
        <v>15.115544956320001</v>
      </c>
      <c r="M5295" s="368"/>
      <c r="N5295" s="349">
        <f t="shared" si="458"/>
        <v>11.356634309120002</v>
      </c>
      <c r="O5295" s="368"/>
      <c r="P5295" s="350">
        <f t="shared" si="459"/>
        <v>195.59166402560001</v>
      </c>
      <c r="Q5295" s="368"/>
      <c r="R5295" s="351">
        <f t="shared" si="460"/>
        <v>86.831127564800013</v>
      </c>
      <c r="S5295" s="341"/>
      <c r="T5295" s="16"/>
      <c r="U5295" s="337"/>
      <c r="V5295" s="16"/>
    </row>
    <row r="5296" spans="4:22" ht="21">
      <c r="D5296" s="338"/>
      <c r="E5296" s="338"/>
      <c r="F5296" s="338"/>
      <c r="G5296" s="344">
        <v>1.07</v>
      </c>
      <c r="H5296" s="347">
        <f t="shared" si="455"/>
        <v>56.597077490080004</v>
      </c>
      <c r="I5296" s="368"/>
      <c r="J5296" s="348">
        <f t="shared" si="456"/>
        <v>16.351418126880002</v>
      </c>
      <c r="K5296" s="368"/>
      <c r="L5296" s="352">
        <f t="shared" si="457"/>
        <v>15.25814443704</v>
      </c>
      <c r="M5296" s="368"/>
      <c r="N5296" s="349">
        <f t="shared" si="458"/>
        <v>11.463772368640003</v>
      </c>
      <c r="O5296" s="368"/>
      <c r="P5296" s="350">
        <f t="shared" si="459"/>
        <v>197.43686840320001</v>
      </c>
      <c r="Q5296" s="368"/>
      <c r="R5296" s="351">
        <f t="shared" si="460"/>
        <v>87.650289145600013</v>
      </c>
      <c r="S5296" s="341"/>
      <c r="T5296" s="16"/>
      <c r="U5296" s="337"/>
      <c r="V5296" s="16"/>
    </row>
    <row r="5297" spans="4:31" ht="21">
      <c r="D5297" s="338"/>
      <c r="E5297" s="338"/>
      <c r="F5297" s="338"/>
      <c r="G5297" s="344">
        <v>1.08</v>
      </c>
      <c r="H5297" s="347">
        <f t="shared" si="455"/>
        <v>57.126022139520003</v>
      </c>
      <c r="I5297" s="368"/>
      <c r="J5297" s="348">
        <f t="shared" si="456"/>
        <v>16.50423511872</v>
      </c>
      <c r="K5297" s="368"/>
      <c r="L5297" s="352">
        <f t="shared" si="457"/>
        <v>15.400743917760002</v>
      </c>
      <c r="M5297" s="368"/>
      <c r="N5297" s="349">
        <f t="shared" si="458"/>
        <v>11.570910428160003</v>
      </c>
      <c r="O5297" s="368"/>
      <c r="P5297" s="350">
        <f t="shared" si="459"/>
        <v>199.28207278080001</v>
      </c>
      <c r="Q5297" s="368"/>
      <c r="R5297" s="351">
        <f t="shared" si="460"/>
        <v>88.469450726400012</v>
      </c>
      <c r="S5297" s="341"/>
      <c r="T5297" s="16"/>
      <c r="U5297" s="337"/>
      <c r="V5297" s="16"/>
    </row>
    <row r="5298" spans="4:31" ht="21">
      <c r="D5298" s="338"/>
      <c r="E5298" s="338"/>
      <c r="F5298" s="338"/>
      <c r="G5298" s="344">
        <v>1.0900000000000001</v>
      </c>
      <c r="H5298" s="347">
        <f t="shared" si="455"/>
        <v>57.654966788960003</v>
      </c>
      <c r="I5298" s="368"/>
      <c r="J5298" s="348">
        <f t="shared" si="456"/>
        <v>16.657052110560002</v>
      </c>
      <c r="K5298" s="368"/>
      <c r="L5298" s="352">
        <f t="shared" si="457"/>
        <v>15.543343398480001</v>
      </c>
      <c r="M5298" s="368"/>
      <c r="N5298" s="349">
        <f t="shared" si="458"/>
        <v>11.678048487680002</v>
      </c>
      <c r="O5298" s="368"/>
      <c r="P5298" s="350">
        <f t="shared" si="459"/>
        <v>201.12727715840001</v>
      </c>
      <c r="Q5298" s="368"/>
      <c r="R5298" s="351">
        <f t="shared" si="460"/>
        <v>89.288612307200012</v>
      </c>
      <c r="S5298" s="341"/>
      <c r="T5298" s="16"/>
      <c r="U5298" s="337"/>
      <c r="V5298" s="16"/>
    </row>
    <row r="5299" spans="4:31" ht="21">
      <c r="D5299" s="338"/>
      <c r="E5299" s="338"/>
      <c r="F5299" s="338"/>
      <c r="G5299" s="344">
        <v>1.1000000000000001</v>
      </c>
      <c r="H5299" s="347">
        <f t="shared" si="455"/>
        <v>58.183911438400003</v>
      </c>
      <c r="I5299" s="368"/>
      <c r="J5299" s="348">
        <f t="shared" si="456"/>
        <v>16.8098691024</v>
      </c>
      <c r="K5299" s="368"/>
      <c r="L5299" s="352">
        <f t="shared" si="457"/>
        <v>15.685942879200002</v>
      </c>
      <c r="M5299" s="368"/>
      <c r="N5299" s="349">
        <f t="shared" si="458"/>
        <v>11.785186547200002</v>
      </c>
      <c r="O5299" s="368"/>
      <c r="P5299" s="350">
        <f t="shared" si="459"/>
        <v>202.972481536</v>
      </c>
      <c r="Q5299" s="368"/>
      <c r="R5299" s="351">
        <f t="shared" si="460"/>
        <v>90.107773888000011</v>
      </c>
      <c r="S5299" s="341"/>
      <c r="T5299" s="16"/>
      <c r="U5299" s="337"/>
      <c r="V5299" s="16"/>
    </row>
    <row r="5300" spans="4:31">
      <c r="D5300" s="338"/>
      <c r="E5300" s="338"/>
      <c r="F5300" s="338"/>
      <c r="G5300" s="16"/>
      <c r="H5300" s="16"/>
      <c r="I5300" s="16"/>
      <c r="J5300" s="16"/>
      <c r="K5300" s="16"/>
      <c r="L5300" s="16"/>
      <c r="M5300" s="16"/>
      <c r="N5300" s="16"/>
      <c r="O5300" s="16"/>
      <c r="P5300" s="16"/>
      <c r="Q5300" s="16"/>
      <c r="R5300" s="16"/>
      <c r="S5300" s="16"/>
      <c r="T5300" s="16"/>
      <c r="U5300" s="16"/>
      <c r="V5300" s="16"/>
    </row>
    <row r="5301" spans="4:31">
      <c r="D5301" s="338"/>
      <c r="E5301" s="338"/>
      <c r="F5301" s="338"/>
      <c r="G5301" s="16"/>
      <c r="H5301" s="16"/>
      <c r="I5301" s="16"/>
      <c r="J5301" s="16"/>
      <c r="K5301" s="16"/>
      <c r="L5301" s="16"/>
      <c r="M5301" s="16"/>
      <c r="N5301" s="16"/>
      <c r="O5301" s="16"/>
      <c r="P5301" s="16"/>
      <c r="Q5301" s="16"/>
      <c r="R5301" s="16"/>
      <c r="S5301" s="16"/>
      <c r="T5301" s="16"/>
      <c r="U5301" s="16"/>
      <c r="V5301" s="16"/>
    </row>
    <row r="5302" spans="4:31">
      <c r="D5302" s="338"/>
      <c r="E5302" s="338"/>
      <c r="F5302" s="338"/>
      <c r="G5302" s="16"/>
      <c r="H5302" s="16"/>
      <c r="I5302" s="16"/>
      <c r="J5302" s="16"/>
      <c r="K5302" s="16"/>
      <c r="L5302" s="16"/>
      <c r="M5302" s="16"/>
      <c r="N5302" s="16"/>
      <c r="O5302" s="16"/>
      <c r="P5302" s="16"/>
      <c r="Q5302" s="16"/>
      <c r="R5302" s="16"/>
      <c r="S5302" s="16"/>
      <c r="T5302" s="16"/>
      <c r="U5302" s="16"/>
      <c r="V5302" s="16"/>
    </row>
    <row r="5305" spans="4:31" ht="15" thickBot="1">
      <c r="D5305" s="16"/>
      <c r="E5305" s="16"/>
      <c r="F5305" s="16"/>
      <c r="G5305" s="16"/>
      <c r="H5305" s="16"/>
      <c r="I5305" s="16"/>
      <c r="J5305" s="16"/>
      <c r="K5305" s="16"/>
      <c r="L5305" s="16"/>
      <c r="M5305" s="16"/>
      <c r="N5305" s="16"/>
      <c r="O5305" s="16"/>
      <c r="P5305" s="16"/>
      <c r="Q5305" s="16"/>
      <c r="R5305" s="16"/>
      <c r="S5305" s="16"/>
      <c r="T5305" s="229"/>
      <c r="U5305" s="16"/>
      <c r="V5305" s="16"/>
    </row>
    <row r="5306" spans="4:31">
      <c r="D5306" s="16"/>
      <c r="E5306" s="84"/>
      <c r="F5306" s="85"/>
      <c r="G5306" s="197"/>
      <c r="H5306" s="85"/>
      <c r="I5306" s="197"/>
      <c r="J5306" s="85"/>
      <c r="K5306" s="197"/>
      <c r="L5306" s="85"/>
      <c r="M5306" s="197"/>
      <c r="N5306" s="85"/>
      <c r="O5306" s="197"/>
      <c r="P5306" s="85"/>
      <c r="Q5306" s="197"/>
      <c r="R5306" s="85"/>
      <c r="S5306" s="85"/>
      <c r="T5306" s="85"/>
      <c r="U5306" s="106"/>
      <c r="V5306" s="16"/>
    </row>
    <row r="5307" spans="4:31" ht="15" thickBot="1">
      <c r="D5307" s="16"/>
      <c r="E5307" s="86"/>
      <c r="F5307" s="1"/>
      <c r="H5307" s="1"/>
      <c r="J5307" s="1"/>
      <c r="L5307" s="1"/>
      <c r="N5307" s="1"/>
      <c r="P5307" s="1"/>
      <c r="R5307" s="1"/>
      <c r="T5307" s="1"/>
      <c r="U5307" s="107"/>
      <c r="V5307" s="16"/>
    </row>
    <row r="5308" spans="4:31" ht="35.4" thickBot="1">
      <c r="D5308" s="16"/>
      <c r="E5308" s="86"/>
      <c r="F5308" s="1"/>
      <c r="H5308" s="393" t="s">
        <v>106</v>
      </c>
      <c r="I5308" s="394"/>
      <c r="J5308" s="394"/>
      <c r="K5308" s="394"/>
      <c r="L5308" s="394"/>
      <c r="M5308" s="394"/>
      <c r="N5308" s="394"/>
      <c r="O5308" s="394"/>
      <c r="P5308" s="394"/>
      <c r="Q5308" s="394"/>
      <c r="R5308" s="394"/>
      <c r="S5308" s="394"/>
      <c r="T5308" s="395"/>
      <c r="U5308" s="107"/>
      <c r="V5308" s="16"/>
    </row>
    <row r="5309" spans="4:31">
      <c r="D5309" s="16"/>
      <c r="E5309" s="86"/>
      <c r="F5309" s="1"/>
      <c r="H5309" s="1"/>
      <c r="J5309" s="1"/>
      <c r="L5309" s="1"/>
      <c r="N5309" s="1"/>
      <c r="P5309" s="1"/>
      <c r="R5309" s="1"/>
      <c r="T5309" s="1"/>
      <c r="U5309" s="107"/>
      <c r="V5309" s="16"/>
    </row>
    <row r="5310" spans="4:31">
      <c r="D5310" s="16"/>
      <c r="E5310" s="86"/>
      <c r="F5310" s="253" t="s">
        <v>10</v>
      </c>
      <c r="G5310" s="194"/>
      <c r="H5310" s="421" t="s">
        <v>3</v>
      </c>
      <c r="I5310" s="179"/>
      <c r="J5310" s="422" t="s">
        <v>11</v>
      </c>
      <c r="K5310" s="179"/>
      <c r="L5310" s="423" t="s">
        <v>12</v>
      </c>
      <c r="M5310" s="179"/>
      <c r="N5310" s="424" t="s">
        <v>13</v>
      </c>
      <c r="O5310" s="179"/>
      <c r="P5310" s="425" t="s">
        <v>14</v>
      </c>
      <c r="Q5310" s="179"/>
      <c r="R5310" s="426" t="s">
        <v>15</v>
      </c>
      <c r="S5310" s="29"/>
      <c r="T5310" s="427" t="s">
        <v>16</v>
      </c>
      <c r="U5310" s="107"/>
      <c r="V5310" s="16"/>
      <c r="X5310" s="448" t="s">
        <v>78</v>
      </c>
      <c r="Y5310" s="448" t="s">
        <v>79</v>
      </c>
      <c r="Z5310" s="448" t="s">
        <v>80</v>
      </c>
      <c r="AA5310" s="448" t="s">
        <v>81</v>
      </c>
    </row>
    <row r="5311" spans="4:31">
      <c r="D5311" s="16"/>
      <c r="E5311" s="86"/>
      <c r="F5311" s="252">
        <v>45887</v>
      </c>
      <c r="G5311" s="244"/>
      <c r="H5311" s="437">
        <v>9626.5</v>
      </c>
      <c r="I5311" s="437"/>
      <c r="J5311" s="437">
        <v>2787</v>
      </c>
      <c r="K5311" s="437"/>
      <c r="L5311" s="437">
        <v>2586.5</v>
      </c>
      <c r="M5311" s="437"/>
      <c r="N5311" s="437">
        <v>1925</v>
      </c>
      <c r="O5311" s="437"/>
      <c r="P5311" s="437">
        <v>33950</v>
      </c>
      <c r="Q5311" s="437"/>
      <c r="R5311" s="437">
        <v>14900</v>
      </c>
      <c r="S5311" s="438"/>
      <c r="T5311" s="441">
        <v>5.3928000000000003</v>
      </c>
      <c r="U5311" s="107"/>
      <c r="V5311" s="16"/>
      <c r="X5311" t="str">
        <f>H5110</f>
        <v xml:space="preserve">COBRE </v>
      </c>
      <c r="Y5311" s="446">
        <f>H5319</f>
        <v>52.377294842000005</v>
      </c>
      <c r="Z5311" s="446">
        <f>H5321</f>
        <v>52.360108304000008</v>
      </c>
      <c r="AA5311" s="453">
        <f t="shared" ref="AA5311:AA5317" si="461">Y5311-Z5311</f>
        <v>1.7186537999997142E-2</v>
      </c>
      <c r="AD5311" t="str">
        <f t="shared" ref="AD5311:AD5317" si="462">X5311</f>
        <v xml:space="preserve">COBRE </v>
      </c>
      <c r="AE5311" s="330">
        <f t="shared" ref="AE5311:AE5317" si="463">AA5311</f>
        <v>1.7186537999997142E-2</v>
      </c>
    </row>
    <row r="5312" spans="4:31">
      <c r="D5312" s="16"/>
      <c r="E5312" s="86"/>
      <c r="F5312" s="250">
        <f>F5311+1</f>
        <v>45888</v>
      </c>
      <c r="G5312" s="244"/>
      <c r="H5312" s="437">
        <v>9621.5</v>
      </c>
      <c r="I5312" s="437"/>
      <c r="J5312" s="437">
        <v>2758</v>
      </c>
      <c r="K5312" s="437"/>
      <c r="L5312" s="437">
        <v>2572.5</v>
      </c>
      <c r="M5312" s="437"/>
      <c r="N5312" s="437">
        <v>1932</v>
      </c>
      <c r="O5312" s="437"/>
      <c r="P5312" s="437">
        <v>33995</v>
      </c>
      <c r="Q5312" s="437"/>
      <c r="R5312" s="437">
        <v>14885</v>
      </c>
      <c r="S5312" s="437"/>
      <c r="T5312" s="441">
        <v>5.4154999999999998</v>
      </c>
      <c r="U5312" s="107"/>
      <c r="V5312" s="16"/>
      <c r="X5312" s="408" t="str">
        <f>J5110</f>
        <v xml:space="preserve">ZINCO </v>
      </c>
      <c r="Y5312" s="308">
        <f>J5319</f>
        <v>15.079640904</v>
      </c>
      <c r="Z5312" s="308">
        <f>J5321</f>
        <v>15.280815256000002</v>
      </c>
      <c r="AA5312" s="453">
        <f t="shared" si="461"/>
        <v>-0.20117435200000244</v>
      </c>
      <c r="AD5312" t="str">
        <f t="shared" si="462"/>
        <v xml:space="preserve">ZINCO </v>
      </c>
      <c r="AE5312" s="330">
        <f t="shared" si="463"/>
        <v>-0.20117435200000244</v>
      </c>
    </row>
    <row r="5313" spans="4:31">
      <c r="D5313" s="16"/>
      <c r="E5313" s="86"/>
      <c r="F5313" s="250">
        <f>F5312+1</f>
        <v>45889</v>
      </c>
      <c r="G5313" s="244"/>
      <c r="H5313" s="437">
        <v>9576.5</v>
      </c>
      <c r="I5313" s="437"/>
      <c r="J5313" s="437">
        <v>2763</v>
      </c>
      <c r="K5313" s="437"/>
      <c r="L5313" s="437">
        <v>2567</v>
      </c>
      <c r="M5313" s="437"/>
      <c r="N5313" s="437">
        <v>1929</v>
      </c>
      <c r="O5313" s="437"/>
      <c r="P5313" s="437">
        <v>33800</v>
      </c>
      <c r="Q5313" s="437"/>
      <c r="R5313" s="437">
        <v>14780</v>
      </c>
      <c r="S5313" s="437"/>
      <c r="T5313" s="441">
        <v>5.4715999999999996</v>
      </c>
      <c r="U5313" s="107"/>
      <c r="V5313" s="16"/>
      <c r="X5313" s="408" t="str">
        <f>L5110</f>
        <v xml:space="preserve">ALUMÍNIO </v>
      </c>
      <c r="Y5313" s="308">
        <f>L5319</f>
        <v>14.037618325999999</v>
      </c>
      <c r="Z5313" s="446">
        <f>L5321</f>
        <v>14.109867408</v>
      </c>
      <c r="AA5313" s="453">
        <f t="shared" si="461"/>
        <v>-7.2249082000000797E-2</v>
      </c>
      <c r="AD5313" t="str">
        <f t="shared" si="462"/>
        <v xml:space="preserve">ALUMÍNIO </v>
      </c>
      <c r="AE5313" s="330">
        <f t="shared" si="463"/>
        <v>-7.2249082000000797E-2</v>
      </c>
    </row>
    <row r="5314" spans="4:31">
      <c r="D5314" s="16"/>
      <c r="E5314" s="86"/>
      <c r="F5314" s="250">
        <f>F5313+1</f>
        <v>45890</v>
      </c>
      <c r="G5314" s="195"/>
      <c r="H5314" s="437">
        <v>9611</v>
      </c>
      <c r="I5314" s="437"/>
      <c r="J5314" s="437">
        <v>2762</v>
      </c>
      <c r="K5314" s="437"/>
      <c r="L5314" s="437">
        <v>2570.5</v>
      </c>
      <c r="M5314" s="437"/>
      <c r="N5314" s="437">
        <v>1932</v>
      </c>
      <c r="O5314" s="437"/>
      <c r="P5314" s="437">
        <v>33500</v>
      </c>
      <c r="Q5314" s="437"/>
      <c r="R5314" s="437">
        <v>14770</v>
      </c>
      <c r="S5314" s="438"/>
      <c r="T5314" s="441">
        <v>5.4725999999999999</v>
      </c>
      <c r="U5314" s="107"/>
      <c r="V5314" s="16"/>
      <c r="X5314" s="408" t="str">
        <f>N5110</f>
        <v xml:space="preserve">CHUMBO </v>
      </c>
      <c r="Y5314" s="308">
        <f>N5319</f>
        <v>10.528077567999999</v>
      </c>
      <c r="Z5314" s="446">
        <f>N5321</f>
        <v>10.60460632</v>
      </c>
      <c r="AA5314" s="453">
        <f t="shared" si="461"/>
        <v>-7.6528752000001532E-2</v>
      </c>
      <c r="AD5314" t="str">
        <f t="shared" si="462"/>
        <v xml:space="preserve">CHUMBO </v>
      </c>
      <c r="AE5314" s="330">
        <f t="shared" si="463"/>
        <v>-7.6528752000001532E-2</v>
      </c>
    </row>
    <row r="5315" spans="4:31">
      <c r="D5315" s="16"/>
      <c r="E5315" s="86"/>
      <c r="F5315" s="251">
        <f>F5314+1</f>
        <v>45891</v>
      </c>
      <c r="G5315" s="195"/>
      <c r="H5315" s="437">
        <v>9643</v>
      </c>
      <c r="I5315" s="437"/>
      <c r="J5315" s="437">
        <v>2772</v>
      </c>
      <c r="K5315" s="437"/>
      <c r="L5315" s="437">
        <v>2589</v>
      </c>
      <c r="M5315" s="437"/>
      <c r="N5315" s="437">
        <v>1946</v>
      </c>
      <c r="O5315" s="437"/>
      <c r="P5315" s="437">
        <v>33550</v>
      </c>
      <c r="Q5315" s="437"/>
      <c r="R5315" s="437">
        <v>14745</v>
      </c>
      <c r="S5315" s="438"/>
      <c r="T5315" s="441">
        <v>5.4828000000000001</v>
      </c>
      <c r="U5315" s="107"/>
      <c r="V5315" s="16"/>
      <c r="X5315" s="408" t="str">
        <f>P5110</f>
        <v xml:space="preserve">ESTANHO </v>
      </c>
      <c r="Y5315" s="308">
        <f>P5319</f>
        <v>183.88729853999999</v>
      </c>
      <c r="Z5315" s="446">
        <f>P5321</f>
        <v>182.62886880000002</v>
      </c>
      <c r="AA5315" s="453">
        <f t="shared" si="461"/>
        <v>1.2584297399999684</v>
      </c>
      <c r="AD5315" t="str">
        <f t="shared" si="462"/>
        <v xml:space="preserve">ESTANHO </v>
      </c>
      <c r="AE5315" s="330">
        <f t="shared" si="463"/>
        <v>1.2584297399999684</v>
      </c>
    </row>
    <row r="5316" spans="4:31">
      <c r="D5316" s="16"/>
      <c r="E5316" s="86"/>
      <c r="F5316" s="1"/>
      <c r="H5316" s="439"/>
      <c r="I5316" s="439"/>
      <c r="J5316" s="439"/>
      <c r="K5316" s="439"/>
      <c r="L5316" s="439"/>
      <c r="M5316" s="439"/>
      <c r="N5316" s="439"/>
      <c r="O5316" s="439"/>
      <c r="P5316" s="439"/>
      <c r="Q5316" s="439"/>
      <c r="R5316" s="439"/>
      <c r="S5316" s="440"/>
      <c r="T5316" s="444"/>
      <c r="U5316" s="107"/>
      <c r="V5316" s="16"/>
      <c r="X5316" s="408" t="str">
        <f>R5110</f>
        <v xml:space="preserve">NÍQUEL </v>
      </c>
      <c r="Y5316" s="308">
        <f>R5319</f>
        <v>80.703640959999987</v>
      </c>
      <c r="Z5316" s="446">
        <f>R5321</f>
        <v>81.191855640000014</v>
      </c>
      <c r="AA5316" s="453">
        <f t="shared" si="461"/>
        <v>-0.4882146800000271</v>
      </c>
      <c r="AD5316" t="str">
        <f t="shared" si="462"/>
        <v xml:space="preserve">NÍQUEL </v>
      </c>
      <c r="AE5316" s="330">
        <f t="shared" si="463"/>
        <v>-0.4882146800000271</v>
      </c>
    </row>
    <row r="5317" spans="4:31">
      <c r="D5317" s="16"/>
      <c r="E5317" s="86"/>
      <c r="F5317" s="236" t="s">
        <v>17</v>
      </c>
      <c r="G5317" s="263"/>
      <c r="H5317" s="428">
        <f>AVERAGE(H5311:H5315)</f>
        <v>9615.7000000000007</v>
      </c>
      <c r="I5317" s="332"/>
      <c r="J5317" s="428">
        <f>AVERAGE(J5311:J5315)</f>
        <v>2768.4</v>
      </c>
      <c r="K5317" s="332"/>
      <c r="L5317" s="428">
        <f>AVERAGE(L5311:L5315)</f>
        <v>2577.1</v>
      </c>
      <c r="M5317" s="332"/>
      <c r="N5317" s="428">
        <f>AVERAGE(N5311:N5315)</f>
        <v>1932.8</v>
      </c>
      <c r="O5317" s="332"/>
      <c r="P5317" s="428">
        <f>AVERAGE(P5311:P5315)</f>
        <v>33759</v>
      </c>
      <c r="Q5317" s="332"/>
      <c r="R5317" s="428">
        <f>AVERAGE(R5311:R5315)</f>
        <v>14816</v>
      </c>
      <c r="S5317" s="333"/>
      <c r="T5317" s="429">
        <f>AVERAGE(T5311:T5315)</f>
        <v>5.4470599999999996</v>
      </c>
      <c r="U5317" s="107"/>
      <c r="V5317" s="16"/>
      <c r="X5317" t="str">
        <f>T5110</f>
        <v xml:space="preserve">DÓLAR </v>
      </c>
      <c r="Y5317" s="447">
        <f>T5317</f>
        <v>5.4470599999999996</v>
      </c>
      <c r="Z5317" s="447">
        <f>T5321</f>
        <v>5.4160400000000006</v>
      </c>
      <c r="AA5317" s="453">
        <f t="shared" si="461"/>
        <v>3.1019999999998937E-2</v>
      </c>
      <c r="AD5317" t="str">
        <f t="shared" si="462"/>
        <v xml:space="preserve">DÓLAR </v>
      </c>
      <c r="AE5317" s="330">
        <f t="shared" si="463"/>
        <v>3.1019999999998937E-2</v>
      </c>
    </row>
    <row r="5318" spans="4:31">
      <c r="D5318" s="16"/>
      <c r="E5318" s="86"/>
      <c r="F5318" s="21"/>
      <c r="G5318" s="194"/>
      <c r="H5318" s="354"/>
      <c r="I5318" s="214"/>
      <c r="J5318" s="354"/>
      <c r="K5318" s="214"/>
      <c r="L5318" s="354"/>
      <c r="M5318" s="214"/>
      <c r="N5318" s="354"/>
      <c r="O5318" s="214"/>
      <c r="P5318" s="354"/>
      <c r="Q5318" s="214"/>
      <c r="R5318" s="354"/>
      <c r="S5318" s="269"/>
      <c r="T5318" s="355"/>
      <c r="U5318" s="107"/>
      <c r="V5318" s="16"/>
    </row>
    <row r="5319" spans="4:31" ht="15.6">
      <c r="D5319" s="16"/>
      <c r="E5319" s="86"/>
      <c r="F5319" s="237" t="s">
        <v>18</v>
      </c>
      <c r="G5319" s="202"/>
      <c r="H5319" s="413">
        <f>H5317*T5317*0.001</f>
        <v>52.377294842000005</v>
      </c>
      <c r="I5319" s="449"/>
      <c r="J5319" s="413">
        <f>J5317*T5317*0.001</f>
        <v>15.079640904</v>
      </c>
      <c r="K5319" s="449"/>
      <c r="L5319" s="413">
        <f>L5317*T5317*0.001</f>
        <v>14.037618325999999</v>
      </c>
      <c r="M5319" s="449"/>
      <c r="N5319" s="413">
        <f>N5317*T5317*0.001</f>
        <v>10.528077567999999</v>
      </c>
      <c r="O5319" s="449"/>
      <c r="P5319" s="413">
        <f>P5317*T5317*0.001</f>
        <v>183.88729853999999</v>
      </c>
      <c r="Q5319" s="449"/>
      <c r="R5319" s="413">
        <f>R5317*T5317*0.001</f>
        <v>80.703640959999987</v>
      </c>
      <c r="S5319" s="269"/>
      <c r="T5319" s="363"/>
      <c r="U5319" s="107"/>
      <c r="V5319" s="16"/>
    </row>
    <row r="5320" spans="4:31">
      <c r="D5320" s="16"/>
      <c r="E5320" s="86"/>
      <c r="F5320" s="21"/>
      <c r="G5320" s="312"/>
      <c r="H5320" s="450"/>
      <c r="I5320" s="451"/>
      <c r="J5320" s="450"/>
      <c r="K5320" s="451"/>
      <c r="L5320" s="450"/>
      <c r="M5320" s="451"/>
      <c r="N5320" s="450"/>
      <c r="O5320" s="451"/>
      <c r="P5320" s="450"/>
      <c r="Q5320" s="451"/>
      <c r="R5320" s="450"/>
      <c r="S5320" s="269"/>
      <c r="T5320" s="364"/>
      <c r="U5320" s="107"/>
      <c r="V5320" s="16"/>
    </row>
    <row r="5321" spans="4:31">
      <c r="D5321" s="16"/>
      <c r="E5321" s="86"/>
      <c r="F5321" s="256" t="s">
        <v>19</v>
      </c>
      <c r="G5321" s="311"/>
      <c r="H5321" s="436">
        <f>H5219</f>
        <v>52.360108304000008</v>
      </c>
      <c r="I5321" s="452"/>
      <c r="J5321" s="436">
        <f>J5219</f>
        <v>15.280815256000002</v>
      </c>
      <c r="K5321" s="452"/>
      <c r="L5321" s="436">
        <f>L5219</f>
        <v>14.109867408</v>
      </c>
      <c r="M5321" s="452"/>
      <c r="N5321" s="436">
        <f>N5219</f>
        <v>10.60460632</v>
      </c>
      <c r="O5321" s="452"/>
      <c r="P5321" s="436">
        <f>P5219</f>
        <v>182.62886880000002</v>
      </c>
      <c r="Q5321" s="452"/>
      <c r="R5321" s="436">
        <f>R5219</f>
        <v>81.191855640000014</v>
      </c>
      <c r="S5321" s="361">
        <f>U5282</f>
        <v>0</v>
      </c>
      <c r="T5321" s="258">
        <f>T5217</f>
        <v>5.4160400000000006</v>
      </c>
      <c r="U5321" s="107"/>
      <c r="V5321" s="16"/>
    </row>
    <row r="5322" spans="4:31" ht="15" thickBot="1">
      <c r="D5322" s="16"/>
      <c r="E5322" s="86"/>
      <c r="F5322" s="21"/>
      <c r="G5322" s="194"/>
      <c r="H5322" s="355"/>
      <c r="I5322" s="264"/>
      <c r="J5322" s="355"/>
      <c r="K5322" s="264"/>
      <c r="L5322" s="355"/>
      <c r="M5322" s="264"/>
      <c r="N5322" s="355"/>
      <c r="O5322" s="264"/>
      <c r="P5322" s="355"/>
      <c r="Q5322" s="264"/>
      <c r="R5322" s="355"/>
      <c r="S5322" s="270"/>
      <c r="T5322" s="355"/>
      <c r="U5322" s="107"/>
      <c r="V5322" s="16"/>
    </row>
    <row r="5323" spans="4:31" ht="15" thickBot="1">
      <c r="D5323" s="16"/>
      <c r="E5323" s="86"/>
      <c r="F5323" s="259" t="s">
        <v>44</v>
      </c>
      <c r="G5323" s="194"/>
      <c r="H5323" s="356">
        <f>(H5219-H5221)/H5221</f>
        <v>-1.0102316765387857E-2</v>
      </c>
      <c r="I5323" s="321"/>
      <c r="J5323" s="356">
        <f>(J5219-J5221)/J5221</f>
        <v>-5.78422588584957E-5</v>
      </c>
      <c r="K5323" s="321"/>
      <c r="L5323" s="356">
        <f>(L5219-L5221)/L5221</f>
        <v>-1.0524629068929807E-2</v>
      </c>
      <c r="M5323" s="321"/>
      <c r="N5323" s="356">
        <f>(N5219-N5221)/N5221</f>
        <v>-1.0192422047705296E-2</v>
      </c>
      <c r="O5323" s="321"/>
      <c r="P5323" s="356">
        <f>(P5219-P5221)/P5221</f>
        <v>-1.0251270715389681E-2</v>
      </c>
      <c r="Q5323" s="321"/>
      <c r="R5323" s="356">
        <f>(R5219-R5221)/R5221</f>
        <v>-8.8419971953839493E-3</v>
      </c>
      <c r="S5323" s="322"/>
      <c r="T5323" s="356">
        <f>(T5217-T5221)/T5221</f>
        <v>-1.5652034837227435E-2</v>
      </c>
      <c r="U5323" s="107"/>
      <c r="V5323" s="16"/>
    </row>
    <row r="5324" spans="4:31" ht="15" thickBot="1">
      <c r="D5324" s="16"/>
      <c r="E5324" s="86"/>
      <c r="F5324" s="29"/>
      <c r="G5324" s="179"/>
      <c r="H5324" s="357"/>
      <c r="I5324" s="217"/>
      <c r="J5324" s="357"/>
      <c r="K5324" s="217"/>
      <c r="L5324" s="357"/>
      <c r="M5324" s="217"/>
      <c r="N5324" s="357"/>
      <c r="O5324" s="217"/>
      <c r="P5324" s="357"/>
      <c r="Q5324" s="217"/>
      <c r="R5324" s="357"/>
      <c r="S5324" s="271"/>
      <c r="T5324" s="357"/>
      <c r="U5324" s="107"/>
      <c r="V5324" s="16"/>
    </row>
    <row r="5325" spans="4:31" ht="15" thickBot="1">
      <c r="D5325" s="16"/>
      <c r="E5325" s="86"/>
      <c r="F5325" s="176" t="s">
        <v>26</v>
      </c>
      <c r="G5325" s="179"/>
      <c r="H5325" s="358">
        <f>(H5319-H5321)/H5321</f>
        <v>3.2823725077520881E-4</v>
      </c>
      <c r="I5325" s="188"/>
      <c r="J5325" s="358">
        <f>(J5319-J5321)/J5321</f>
        <v>-1.3165158313200042E-2</v>
      </c>
      <c r="K5325" s="188"/>
      <c r="L5325" s="358">
        <f>(L5319-L5321)/L5321</f>
        <v>-5.1204649845991521E-3</v>
      </c>
      <c r="M5325" s="188"/>
      <c r="N5325" s="358">
        <f>(N5319-N5321)/N5321</f>
        <v>-7.2165575685417364E-3</v>
      </c>
      <c r="O5325" s="188"/>
      <c r="P5325" s="358">
        <f>(P5319-P5321)/P5321</f>
        <v>6.890639734389946E-3</v>
      </c>
      <c r="Q5325" s="188"/>
      <c r="R5325" s="358">
        <f>(R5319-R5321)/R5321</f>
        <v>-6.0130991729606814E-3</v>
      </c>
      <c r="S5325" s="272"/>
      <c r="T5325" s="358">
        <f>(T5317-T5321)/T5321</f>
        <v>5.7274318505769776E-3</v>
      </c>
      <c r="U5325" s="107"/>
      <c r="V5325" s="16"/>
    </row>
    <row r="5326" spans="4:31" ht="15" thickBot="1">
      <c r="D5326" s="16"/>
      <c r="E5326" s="86"/>
      <c r="F5326" s="1"/>
      <c r="H5326" s="359"/>
      <c r="I5326" s="215"/>
      <c r="J5326" s="359"/>
      <c r="K5326" s="215"/>
      <c r="L5326" s="359"/>
      <c r="M5326" s="215"/>
      <c r="N5326" s="359"/>
      <c r="O5326" s="215"/>
      <c r="P5326" s="359"/>
      <c r="Q5326" s="215"/>
      <c r="R5326" s="359"/>
      <c r="S5326" s="271"/>
      <c r="T5326" s="359"/>
      <c r="U5326" s="107"/>
      <c r="V5326" s="16"/>
    </row>
    <row r="5327" spans="4:31" ht="21.6" thickBot="1">
      <c r="D5327" s="230"/>
      <c r="E5327" s="183"/>
      <c r="F5327" s="184" t="s">
        <v>40</v>
      </c>
      <c r="G5327" s="182"/>
      <c r="H5327" s="360">
        <f>H5319-H5321</f>
        <v>1.7186537999997142E-2</v>
      </c>
      <c r="I5327" s="306"/>
      <c r="J5327" s="360">
        <f>J5319-J5321</f>
        <v>-0.20117435200000244</v>
      </c>
      <c r="K5327" s="306"/>
      <c r="L5327" s="360">
        <f>L5319-L5321</f>
        <v>-7.2249082000000797E-2</v>
      </c>
      <c r="M5327" s="306"/>
      <c r="N5327" s="360">
        <f>N5319-N5321</f>
        <v>-7.6528752000001532E-2</v>
      </c>
      <c r="O5327" s="306"/>
      <c r="P5327" s="360">
        <f>P5319-P5321</f>
        <v>1.2584297399999684</v>
      </c>
      <c r="Q5327" s="306"/>
      <c r="R5327" s="360">
        <f>R5319-R5321</f>
        <v>-0.4882146800000271</v>
      </c>
      <c r="S5327" s="307"/>
      <c r="T5327" s="360">
        <f>T5317-T5321</f>
        <v>3.1019999999998937E-2</v>
      </c>
      <c r="U5327" s="186"/>
      <c r="V5327" s="230"/>
    </row>
    <row r="5328" spans="4:31">
      <c r="D5328" s="16"/>
      <c r="E5328" s="86"/>
      <c r="F5328" s="179"/>
      <c r="H5328" s="180"/>
      <c r="I5328" s="180"/>
      <c r="J5328" s="180"/>
      <c r="K5328" s="180"/>
      <c r="L5328" s="180"/>
      <c r="M5328" s="180"/>
      <c r="N5328" s="180"/>
      <c r="O5328" s="180"/>
      <c r="P5328" s="180"/>
      <c r="Q5328" s="180"/>
      <c r="R5328" s="180"/>
      <c r="S5328" s="274"/>
      <c r="T5328" s="180"/>
      <c r="U5328" s="107"/>
      <c r="V5328" s="16"/>
    </row>
    <row r="5329" spans="4:22">
      <c r="D5329" s="16"/>
      <c r="E5329" s="86"/>
      <c r="F5329" s="29"/>
      <c r="H5329" s="323"/>
      <c r="I5329" s="180"/>
      <c r="J5329" s="159"/>
      <c r="K5329" s="180"/>
      <c r="L5329" s="159"/>
      <c r="M5329" s="180"/>
      <c r="N5329" s="159"/>
      <c r="O5329" s="180">
        <f>L5329+N5329</f>
        <v>0</v>
      </c>
      <c r="P5329" s="159"/>
      <c r="Q5329" s="180"/>
      <c r="R5329" s="159"/>
      <c r="S5329" s="159"/>
      <c r="T5329" s="159"/>
      <c r="U5329" s="107"/>
      <c r="V5329" s="16"/>
    </row>
    <row r="5330" spans="4:22" ht="18">
      <c r="D5330" s="16"/>
      <c r="E5330" s="134"/>
      <c r="F5330" s="403" t="s">
        <v>36</v>
      </c>
      <c r="G5330" s="404"/>
      <c r="H5330" s="405">
        <f>AVERAGE(H5211:H5215,H5311:H5315,H5111:H5115,H5015)</f>
        <v>9626.1875</v>
      </c>
      <c r="I5330" s="406"/>
      <c r="J5330" s="405">
        <f>AVERAGE(J5211:J5215,J5311:J5315,J5111:J5115,J5015)</f>
        <v>2783.9375</v>
      </c>
      <c r="K5330" s="406"/>
      <c r="L5330" s="405">
        <f>AVERAGE(L5211:L5215,L5311:L5315,L5111:L5115,L5015)</f>
        <v>2588.4375</v>
      </c>
      <c r="M5330" s="406" t="e">
        <f>AVERAGE(O5275:O5279,M5311:M5315)</f>
        <v>#DIV/0!</v>
      </c>
      <c r="N5330" s="405">
        <f>AVERAGE(N5211:N5215,N5311:N5315,N5111:N5115,N5015)</f>
        <v>1944.75</v>
      </c>
      <c r="O5330" s="406" t="e">
        <f>AVERAGE(O5248:O5251,O5311:O5316)</f>
        <v>#DIV/0!</v>
      </c>
      <c r="P5330" s="405">
        <f>AVERAGE(P5211:P5215,P5311:P5315,P5111:P5115,P5015)</f>
        <v>33641.25</v>
      </c>
      <c r="Q5330" s="406" t="e">
        <f>AVERAGE(S5275:S5279,Q5311:Q5315)</f>
        <v>#DIV/0!</v>
      </c>
      <c r="R5330" s="405">
        <f>AVERAGE(R5211:R5215,R5311:R5315,R5111:R5115,R5015)</f>
        <v>14879.6875</v>
      </c>
      <c r="S5330" s="407" t="e">
        <f>AVERAGE(U5275:U5279,S5311:S5315)</f>
        <v>#DIV/0!</v>
      </c>
      <c r="T5330" s="409">
        <f>AVERAGE(T5211:T5215,T5311:T5315,T5111:T5115,T5015)</f>
        <v>5.4642750000000007</v>
      </c>
      <c r="U5330" s="135"/>
      <c r="V5330" s="16"/>
    </row>
    <row r="5331" spans="4:22">
      <c r="D5331" s="16"/>
      <c r="E5331" s="1"/>
      <c r="F5331" s="1"/>
      <c r="H5331" s="329"/>
      <c r="I5331" s="139"/>
      <c r="J5331" s="329"/>
      <c r="K5331" s="139"/>
      <c r="L5331" s="329"/>
      <c r="M5331" s="139"/>
      <c r="N5331" s="329"/>
      <c r="O5331" s="139"/>
      <c r="P5331" s="329"/>
      <c r="Q5331" s="139"/>
      <c r="R5331" s="329"/>
      <c r="S5331" s="329"/>
      <c r="T5331" s="329"/>
      <c r="U5331" s="1"/>
      <c r="V5331" s="16"/>
    </row>
    <row r="5332" spans="4:22" ht="15" thickBot="1">
      <c r="D5332" s="16"/>
      <c r="T5332" s="174"/>
      <c r="V5332" s="16"/>
    </row>
    <row r="5333" spans="4:22" ht="15" thickBot="1">
      <c r="D5333" s="16"/>
      <c r="F5333" s="280" t="s">
        <v>42</v>
      </c>
      <c r="G5333" s="281"/>
      <c r="H5333" s="281" t="s">
        <v>3</v>
      </c>
      <c r="I5333" s="281"/>
      <c r="J5333" s="281" t="s">
        <v>11</v>
      </c>
      <c r="K5333" s="281"/>
      <c r="L5333" s="281" t="s">
        <v>12</v>
      </c>
      <c r="M5333" s="281"/>
      <c r="N5333" s="281" t="s">
        <v>13</v>
      </c>
      <c r="O5333" s="281"/>
      <c r="P5333" s="281" t="s">
        <v>14</v>
      </c>
      <c r="Q5333" s="281"/>
      <c r="R5333" s="281" t="s">
        <v>15</v>
      </c>
      <c r="S5333" s="281"/>
      <c r="T5333" s="282" t="s">
        <v>16</v>
      </c>
      <c r="V5333" s="16"/>
    </row>
    <row r="5334" spans="4:22">
      <c r="D5334" s="16"/>
      <c r="E5334" s="1"/>
      <c r="F5334" s="283" t="s">
        <v>19</v>
      </c>
      <c r="G5334" s="284"/>
      <c r="H5334" s="410">
        <f>H5321</f>
        <v>52.360108304000008</v>
      </c>
      <c r="I5334" s="410">
        <f t="shared" ref="I5334:T5334" si="464">I5321</f>
        <v>0</v>
      </c>
      <c r="J5334" s="410">
        <f t="shared" si="464"/>
        <v>15.280815256000002</v>
      </c>
      <c r="K5334" s="410">
        <f t="shared" si="464"/>
        <v>0</v>
      </c>
      <c r="L5334" s="410">
        <f t="shared" si="464"/>
        <v>14.109867408</v>
      </c>
      <c r="M5334" s="410">
        <f t="shared" si="464"/>
        <v>0</v>
      </c>
      <c r="N5334" s="410">
        <f t="shared" si="464"/>
        <v>10.60460632</v>
      </c>
      <c r="O5334" s="410">
        <f t="shared" si="464"/>
        <v>0</v>
      </c>
      <c r="P5334" s="410">
        <f t="shared" si="464"/>
        <v>182.62886880000002</v>
      </c>
      <c r="Q5334" s="410">
        <f t="shared" si="464"/>
        <v>0</v>
      </c>
      <c r="R5334" s="410">
        <f t="shared" si="464"/>
        <v>81.191855640000014</v>
      </c>
      <c r="S5334" s="410">
        <f t="shared" si="464"/>
        <v>0</v>
      </c>
      <c r="T5334" s="410">
        <f t="shared" si="464"/>
        <v>5.4160400000000006</v>
      </c>
      <c r="U5334" s="1"/>
      <c r="V5334" s="16"/>
    </row>
    <row r="5335" spans="4:22" ht="15.6">
      <c r="D5335" s="16"/>
      <c r="E5335" s="1"/>
      <c r="F5335" s="288" t="s">
        <v>41</v>
      </c>
      <c r="G5335" s="289"/>
      <c r="H5335" s="411">
        <f>H5319</f>
        <v>52.377294842000005</v>
      </c>
      <c r="I5335" s="411">
        <f t="shared" ref="I5335:S5335" si="465">I5319</f>
        <v>0</v>
      </c>
      <c r="J5335" s="411">
        <f t="shared" si="465"/>
        <v>15.079640904</v>
      </c>
      <c r="K5335" s="411">
        <f t="shared" si="465"/>
        <v>0</v>
      </c>
      <c r="L5335" s="411">
        <f t="shared" si="465"/>
        <v>14.037618325999999</v>
      </c>
      <c r="M5335" s="411">
        <f t="shared" si="465"/>
        <v>0</v>
      </c>
      <c r="N5335" s="411">
        <f t="shared" si="465"/>
        <v>10.528077567999999</v>
      </c>
      <c r="O5335" s="411">
        <f t="shared" si="465"/>
        <v>0</v>
      </c>
      <c r="P5335" s="411">
        <f t="shared" si="465"/>
        <v>183.88729853999999</v>
      </c>
      <c r="Q5335" s="411">
        <f t="shared" si="465"/>
        <v>0</v>
      </c>
      <c r="R5335" s="411">
        <f t="shared" si="465"/>
        <v>80.703640959999987</v>
      </c>
      <c r="S5335" s="411">
        <f t="shared" si="465"/>
        <v>0</v>
      </c>
      <c r="T5335" s="411">
        <f>T5317</f>
        <v>5.4470599999999996</v>
      </c>
      <c r="U5335" s="1"/>
      <c r="V5335" s="16"/>
    </row>
    <row r="5336" spans="4:22" ht="21">
      <c r="D5336" s="16"/>
      <c r="F5336" s="201" t="s">
        <v>45</v>
      </c>
      <c r="G5336" s="463"/>
      <c r="H5336" s="463">
        <f>H5335-H5334</f>
        <v>1.7186537999997142E-2</v>
      </c>
      <c r="I5336" s="463"/>
      <c r="J5336" s="463">
        <f>J5335-J5334</f>
        <v>-0.20117435200000244</v>
      </c>
      <c r="K5336" s="463"/>
      <c r="L5336" s="463">
        <f>L5335-L5334</f>
        <v>-7.2249082000000797E-2</v>
      </c>
      <c r="M5336" s="463"/>
      <c r="N5336" s="463">
        <f>N5335-N5334</f>
        <v>-7.6528752000001532E-2</v>
      </c>
      <c r="O5336" s="463"/>
      <c r="P5336" s="463">
        <f>P5335-P5334</f>
        <v>1.2584297399999684</v>
      </c>
      <c r="Q5336" s="463"/>
      <c r="R5336" s="463">
        <f>R5335-R5334</f>
        <v>-0.4882146800000271</v>
      </c>
      <c r="S5336" s="463"/>
      <c r="T5336" s="463">
        <f>T5335-T5334</f>
        <v>3.1019999999998937E-2</v>
      </c>
      <c r="V5336" s="16"/>
    </row>
    <row r="5337" spans="4:22" ht="21">
      <c r="D5337" s="16"/>
      <c r="F5337" s="201"/>
      <c r="G5337" s="201"/>
      <c r="H5337" s="187"/>
      <c r="I5337" s="187"/>
      <c r="J5337" s="187"/>
      <c r="K5337" s="187"/>
      <c r="L5337" s="187"/>
      <c r="M5337" s="187"/>
      <c r="N5337" s="187"/>
      <c r="O5337" s="187"/>
      <c r="P5337" s="187"/>
      <c r="Q5337" s="187"/>
      <c r="R5337" s="187"/>
      <c r="S5337" s="187"/>
      <c r="T5337" s="187"/>
      <c r="V5337" s="16"/>
    </row>
    <row r="5338" spans="4:22">
      <c r="D5338" s="16"/>
      <c r="E5338" s="16"/>
      <c r="F5338" s="231"/>
      <c r="G5338" s="231"/>
      <c r="H5338" s="231"/>
      <c r="I5338" s="231"/>
      <c r="J5338" s="231"/>
      <c r="K5338" s="231"/>
      <c r="L5338" s="231"/>
      <c r="M5338" s="231"/>
      <c r="N5338" s="231"/>
      <c r="O5338" s="231"/>
      <c r="P5338" s="231"/>
      <c r="Q5338" s="231"/>
      <c r="R5338" s="231"/>
      <c r="S5338" s="231"/>
      <c r="T5338" s="232"/>
      <c r="U5338" s="16"/>
      <c r="V5338" s="16"/>
    </row>
    <row r="5339" spans="4:22">
      <c r="D5339" s="16"/>
      <c r="E5339" s="16"/>
      <c r="F5339" s="231"/>
      <c r="G5339" s="231"/>
      <c r="H5339" s="231"/>
      <c r="I5339" s="231"/>
      <c r="J5339" s="231"/>
      <c r="K5339" s="231"/>
      <c r="L5339" s="231"/>
      <c r="M5339" s="231"/>
      <c r="N5339" s="231"/>
      <c r="O5339" s="231"/>
      <c r="P5339" s="231"/>
      <c r="Q5339" s="231"/>
      <c r="R5339" s="231"/>
      <c r="S5339" s="231"/>
      <c r="T5339" s="232"/>
      <c r="U5339" s="16"/>
      <c r="V5339" s="16"/>
    </row>
    <row r="5340" spans="4:22">
      <c r="D5340" s="16"/>
      <c r="E5340" s="16"/>
      <c r="F5340" s="231"/>
      <c r="G5340" s="231"/>
      <c r="H5340" s="231"/>
      <c r="I5340" s="231"/>
      <c r="J5340" s="231"/>
      <c r="K5340" s="231"/>
      <c r="L5340" s="231"/>
      <c r="M5340" s="231"/>
      <c r="N5340" s="231"/>
      <c r="O5340" s="231"/>
      <c r="P5340" s="231"/>
      <c r="Q5340" s="231"/>
      <c r="R5340" s="231"/>
      <c r="S5340" s="231"/>
      <c r="T5340" s="232"/>
      <c r="U5340" s="16"/>
      <c r="V5340" s="16"/>
    </row>
    <row r="5341" spans="4:22">
      <c r="D5341" s="16"/>
      <c r="E5341" s="16"/>
      <c r="F5341" s="231"/>
      <c r="G5341" s="231"/>
      <c r="H5341" s="231"/>
      <c r="I5341" s="231"/>
      <c r="J5341" s="231"/>
      <c r="K5341" s="231"/>
      <c r="L5341" s="231"/>
      <c r="M5341" s="231"/>
      <c r="N5341" s="231"/>
      <c r="O5341" s="231"/>
      <c r="P5341" s="231"/>
      <c r="Q5341" s="231"/>
      <c r="R5341" s="231"/>
      <c r="S5341" s="231"/>
      <c r="T5341" s="232"/>
      <c r="U5341" s="16"/>
      <c r="V5341" s="16"/>
    </row>
    <row r="5342" spans="4:22">
      <c r="D5342" s="16"/>
      <c r="E5342" s="16"/>
      <c r="F5342" s="231"/>
      <c r="G5342" s="231"/>
      <c r="H5342" s="231"/>
      <c r="I5342" s="231"/>
      <c r="J5342" s="231"/>
      <c r="K5342" s="231"/>
      <c r="L5342" s="231"/>
      <c r="M5342" s="231"/>
      <c r="N5342" s="231"/>
      <c r="O5342" s="231"/>
      <c r="P5342" s="231"/>
      <c r="Q5342" s="231"/>
      <c r="R5342" s="231"/>
      <c r="S5342" s="231"/>
      <c r="T5342" s="232"/>
      <c r="U5342" s="16"/>
      <c r="V5342" s="16"/>
    </row>
    <row r="5343" spans="4:22">
      <c r="D5343" s="16"/>
      <c r="E5343" s="16"/>
      <c r="F5343" s="231"/>
      <c r="G5343" s="231"/>
      <c r="H5343" s="231"/>
      <c r="I5343" s="231"/>
      <c r="J5343" s="231"/>
      <c r="K5343" s="231"/>
      <c r="L5343" s="231"/>
      <c r="M5343" s="231"/>
      <c r="N5343" s="231"/>
      <c r="O5343" s="231"/>
      <c r="P5343" s="231"/>
      <c r="Q5343" s="231"/>
      <c r="R5343" s="231"/>
      <c r="S5343" s="231"/>
      <c r="T5343" s="232"/>
      <c r="U5343" s="16"/>
      <c r="V5343" s="16"/>
    </row>
    <row r="5344" spans="4:22">
      <c r="D5344" s="16"/>
      <c r="E5344" s="16"/>
      <c r="F5344" s="231"/>
      <c r="G5344" s="231"/>
      <c r="H5344" s="231"/>
      <c r="I5344" s="231"/>
      <c r="J5344" s="231"/>
      <c r="K5344" s="231"/>
      <c r="L5344" s="231"/>
      <c r="M5344" s="231"/>
      <c r="N5344" s="231"/>
      <c r="O5344" s="231"/>
      <c r="P5344" s="231"/>
      <c r="Q5344" s="231"/>
      <c r="R5344" s="231"/>
      <c r="S5344" s="231"/>
      <c r="T5344" s="232"/>
      <c r="U5344" s="16"/>
      <c r="V5344" s="16"/>
    </row>
    <row r="5345" spans="4:22">
      <c r="D5345" s="16"/>
      <c r="E5345" s="16"/>
      <c r="F5345" s="231"/>
      <c r="G5345" s="231"/>
      <c r="H5345" s="231"/>
      <c r="I5345" s="231"/>
      <c r="J5345" s="231"/>
      <c r="K5345" s="231"/>
      <c r="L5345" s="231"/>
      <c r="M5345" s="231"/>
      <c r="N5345" s="231"/>
      <c r="O5345" s="231"/>
      <c r="P5345" s="231"/>
      <c r="Q5345" s="231"/>
      <c r="R5345" s="231"/>
      <c r="S5345" s="231"/>
      <c r="T5345" s="232"/>
      <c r="U5345" s="16"/>
      <c r="V5345" s="16"/>
    </row>
    <row r="5346" spans="4:22">
      <c r="D5346" s="16"/>
      <c r="E5346" s="16"/>
      <c r="F5346" s="231"/>
      <c r="G5346" s="231"/>
      <c r="H5346" s="231"/>
      <c r="I5346" s="231"/>
      <c r="J5346" s="231"/>
      <c r="K5346" s="231"/>
      <c r="L5346" s="231"/>
      <c r="M5346" s="231"/>
      <c r="N5346" s="231"/>
      <c r="O5346" s="231"/>
      <c r="P5346" s="231"/>
      <c r="Q5346" s="231"/>
      <c r="R5346" s="231"/>
      <c r="S5346" s="231"/>
      <c r="T5346" s="232"/>
      <c r="U5346" s="16"/>
      <c r="V5346" s="16"/>
    </row>
    <row r="5347" spans="4:22">
      <c r="D5347" s="16"/>
      <c r="E5347" s="16"/>
      <c r="F5347" s="231"/>
      <c r="G5347" s="231"/>
      <c r="H5347" s="231"/>
      <c r="I5347" s="231"/>
      <c r="J5347" s="231"/>
      <c r="K5347" s="231"/>
      <c r="L5347" s="231"/>
      <c r="M5347" s="231"/>
      <c r="N5347" s="231"/>
      <c r="O5347" s="231"/>
      <c r="P5347" s="231"/>
      <c r="Q5347" s="231"/>
      <c r="R5347" s="231"/>
      <c r="S5347" s="231"/>
      <c r="T5347" s="232"/>
      <c r="U5347" s="16"/>
      <c r="V5347" s="16"/>
    </row>
    <row r="5348" spans="4:22">
      <c r="D5348" s="16"/>
      <c r="E5348" s="16"/>
      <c r="F5348" s="231"/>
      <c r="G5348" s="231"/>
      <c r="H5348" s="231"/>
      <c r="I5348" s="231"/>
      <c r="J5348" s="231"/>
      <c r="K5348" s="231"/>
      <c r="L5348" s="231"/>
      <c r="M5348" s="231"/>
      <c r="N5348" s="231"/>
      <c r="O5348" s="231"/>
      <c r="P5348" s="231"/>
      <c r="Q5348" s="231"/>
      <c r="R5348" s="231"/>
      <c r="S5348" s="231"/>
      <c r="T5348" s="232"/>
      <c r="U5348" s="16"/>
      <c r="V5348" s="16"/>
    </row>
    <row r="5349" spans="4:22">
      <c r="D5349" s="16"/>
      <c r="E5349" s="16"/>
      <c r="F5349" s="231"/>
      <c r="G5349" s="231"/>
      <c r="H5349" s="231"/>
      <c r="I5349" s="231"/>
      <c r="J5349" s="231"/>
      <c r="K5349" s="231"/>
      <c r="L5349" s="231"/>
      <c r="M5349" s="231"/>
      <c r="N5349" s="231"/>
      <c r="O5349" s="231"/>
      <c r="P5349" s="231"/>
      <c r="Q5349" s="231"/>
      <c r="R5349" s="231"/>
      <c r="S5349" s="231"/>
      <c r="T5349" s="232"/>
      <c r="U5349" s="16"/>
      <c r="V5349" s="16"/>
    </row>
    <row r="5350" spans="4:22">
      <c r="D5350" s="16"/>
      <c r="E5350" s="16"/>
      <c r="F5350" s="231"/>
      <c r="G5350" s="231"/>
      <c r="H5350" s="231"/>
      <c r="I5350" s="231"/>
      <c r="J5350" s="231"/>
      <c r="K5350" s="231"/>
      <c r="L5350" s="231"/>
      <c r="M5350" s="231"/>
      <c r="N5350" s="231"/>
      <c r="O5350" s="231"/>
      <c r="P5350" s="231"/>
      <c r="Q5350" s="231"/>
      <c r="R5350" s="231"/>
      <c r="S5350" s="231"/>
      <c r="T5350" s="232"/>
      <c r="U5350" s="16"/>
      <c r="V5350" s="16"/>
    </row>
    <row r="5351" spans="4:22">
      <c r="D5351" s="16"/>
      <c r="E5351" s="16"/>
      <c r="F5351" s="231"/>
      <c r="G5351" s="231"/>
      <c r="H5351" s="231"/>
      <c r="I5351" s="231"/>
      <c r="J5351" s="231"/>
      <c r="K5351" s="231"/>
      <c r="L5351" s="231"/>
      <c r="M5351" s="231"/>
      <c r="N5351" s="231"/>
      <c r="O5351" s="231"/>
      <c r="P5351" s="231"/>
      <c r="Q5351" s="231"/>
      <c r="R5351" s="231"/>
      <c r="S5351" s="231"/>
      <c r="T5351" s="232"/>
      <c r="U5351" s="16"/>
      <c r="V5351" s="16"/>
    </row>
    <row r="5352" spans="4:22">
      <c r="D5352" s="16"/>
      <c r="E5352" s="16"/>
      <c r="F5352" s="231"/>
      <c r="G5352" s="231"/>
      <c r="H5352" s="231"/>
      <c r="I5352" s="231"/>
      <c r="J5352" s="231"/>
      <c r="K5352" s="231"/>
      <c r="L5352" s="231"/>
      <c r="M5352" s="231"/>
      <c r="N5352" s="231"/>
      <c r="O5352" s="231"/>
      <c r="P5352" s="231"/>
      <c r="Q5352" s="231"/>
      <c r="R5352" s="231"/>
      <c r="S5352" s="231"/>
      <c r="T5352" s="232"/>
      <c r="U5352" s="16"/>
      <c r="V5352" s="16"/>
    </row>
    <row r="5353" spans="4:22">
      <c r="D5353" s="16"/>
      <c r="E5353" s="16"/>
      <c r="F5353" s="231"/>
      <c r="G5353" s="231"/>
      <c r="H5353" s="231"/>
      <c r="I5353" s="231"/>
      <c r="J5353" s="231"/>
      <c r="K5353" s="231"/>
      <c r="L5353" s="231"/>
      <c r="M5353" s="231"/>
      <c r="N5353" s="231"/>
      <c r="O5353" s="231"/>
      <c r="P5353" s="231"/>
      <c r="Q5353" s="231"/>
      <c r="R5353" s="231"/>
      <c r="S5353" s="231"/>
      <c r="T5353" s="232"/>
      <c r="U5353" s="16"/>
      <c r="V5353" s="16"/>
    </row>
    <row r="5354" spans="4:22">
      <c r="D5354" s="16"/>
      <c r="E5354" s="16"/>
      <c r="F5354" s="231"/>
      <c r="G5354" s="231"/>
      <c r="H5354" s="231"/>
      <c r="I5354" s="231"/>
      <c r="J5354" s="231"/>
      <c r="K5354" s="231"/>
      <c r="L5354" s="231"/>
      <c r="M5354" s="231"/>
      <c r="N5354" s="231"/>
      <c r="O5354" s="231"/>
      <c r="P5354" s="231"/>
      <c r="Q5354" s="231"/>
      <c r="R5354" s="231"/>
      <c r="S5354" s="231"/>
      <c r="T5354" s="232"/>
      <c r="U5354" s="16"/>
      <c r="V5354" s="16"/>
    </row>
    <row r="5355" spans="4:22">
      <c r="D5355" s="16"/>
      <c r="E5355" s="16"/>
      <c r="F5355" s="231"/>
      <c r="G5355" s="231"/>
      <c r="H5355" s="231"/>
      <c r="I5355" s="231"/>
      <c r="J5355" s="231"/>
      <c r="K5355" s="231"/>
      <c r="L5355" s="231"/>
      <c r="M5355" s="231"/>
      <c r="N5355" s="231"/>
      <c r="O5355" s="231"/>
      <c r="P5355" s="231"/>
      <c r="Q5355" s="231"/>
      <c r="R5355" s="231"/>
      <c r="S5355" s="231"/>
      <c r="T5355" s="232"/>
      <c r="U5355" s="16"/>
      <c r="V5355" s="16"/>
    </row>
    <row r="5356" spans="4:22">
      <c r="D5356" s="16"/>
      <c r="E5356" s="16"/>
      <c r="F5356" s="231"/>
      <c r="G5356" s="231"/>
      <c r="H5356" s="231"/>
      <c r="I5356" s="231"/>
      <c r="J5356" s="231"/>
      <c r="K5356" s="231"/>
      <c r="L5356" s="231"/>
      <c r="M5356" s="231"/>
      <c r="N5356" s="231"/>
      <c r="O5356" s="231"/>
      <c r="P5356" s="231"/>
      <c r="Q5356" s="231"/>
      <c r="R5356" s="231"/>
      <c r="S5356" s="231"/>
      <c r="T5356" s="232"/>
      <c r="U5356" s="16"/>
      <c r="V5356" s="16"/>
    </row>
    <row r="5357" spans="4:22">
      <c r="D5357" s="16"/>
      <c r="E5357" s="16"/>
      <c r="F5357" s="231"/>
      <c r="G5357" s="231"/>
      <c r="H5357" s="231"/>
      <c r="I5357" s="231"/>
      <c r="J5357" s="231"/>
      <c r="K5357" s="231"/>
      <c r="L5357" s="231"/>
      <c r="M5357" s="231"/>
      <c r="N5357" s="231"/>
      <c r="O5357" s="231"/>
      <c r="P5357" s="231"/>
      <c r="Q5357" s="231"/>
      <c r="R5357" s="231"/>
      <c r="S5357" s="231"/>
      <c r="T5357" s="232"/>
      <c r="U5357" s="16"/>
      <c r="V5357" s="16"/>
    </row>
    <row r="5358" spans="4:22">
      <c r="D5358" s="16"/>
      <c r="E5358" s="16"/>
      <c r="F5358" s="231"/>
      <c r="G5358" s="231"/>
      <c r="H5358" s="231"/>
      <c r="I5358" s="231"/>
      <c r="J5358" s="231"/>
      <c r="K5358" s="231"/>
      <c r="L5358" s="231"/>
      <c r="M5358" s="231"/>
      <c r="N5358" s="231"/>
      <c r="O5358" s="231"/>
      <c r="P5358" s="231"/>
      <c r="Q5358" s="231"/>
      <c r="R5358" s="231"/>
      <c r="S5358" s="231"/>
      <c r="T5358" s="232"/>
      <c r="U5358" s="16"/>
      <c r="V5358" s="16"/>
    </row>
    <row r="5359" spans="4:22">
      <c r="D5359" s="16"/>
      <c r="E5359" s="16"/>
      <c r="F5359" s="231"/>
      <c r="G5359" s="231"/>
      <c r="H5359" s="231"/>
      <c r="I5359" s="231"/>
      <c r="J5359" s="231"/>
      <c r="K5359" s="231"/>
      <c r="L5359" s="231"/>
      <c r="M5359" s="231"/>
      <c r="N5359" s="231"/>
      <c r="O5359" s="231"/>
      <c r="P5359" s="231"/>
      <c r="Q5359" s="231"/>
      <c r="R5359" s="231"/>
      <c r="S5359" s="231"/>
      <c r="T5359" s="232"/>
      <c r="U5359" s="16"/>
      <c r="V5359" s="16"/>
    </row>
    <row r="5360" spans="4:22">
      <c r="D5360" s="16"/>
      <c r="E5360" s="16"/>
      <c r="F5360" s="231"/>
      <c r="G5360" s="231"/>
      <c r="H5360" s="231"/>
      <c r="I5360" s="231"/>
      <c r="J5360" s="231"/>
      <c r="K5360" s="231"/>
      <c r="L5360" s="231"/>
      <c r="M5360" s="231"/>
      <c r="N5360" s="231"/>
      <c r="O5360" s="231"/>
      <c r="P5360" s="231"/>
      <c r="Q5360" s="231"/>
      <c r="R5360" s="231"/>
      <c r="S5360" s="231"/>
      <c r="T5360" s="232"/>
      <c r="U5360" s="16"/>
      <c r="V5360" s="16"/>
    </row>
    <row r="5361" spans="4:22">
      <c r="D5361" s="16"/>
      <c r="E5361" s="16"/>
      <c r="F5361" s="231"/>
      <c r="G5361" s="231"/>
      <c r="H5361" s="231"/>
      <c r="I5361" s="231"/>
      <c r="J5361" s="231"/>
      <c r="K5361" s="231"/>
      <c r="L5361" s="231"/>
      <c r="M5361" s="231"/>
      <c r="N5361" s="231"/>
      <c r="O5361" s="231"/>
      <c r="P5361" s="231"/>
      <c r="Q5361" s="231"/>
      <c r="R5361" s="231"/>
      <c r="S5361" s="231"/>
      <c r="T5361" s="232"/>
      <c r="U5361" s="16"/>
      <c r="V5361" s="16"/>
    </row>
    <row r="5362" spans="4:22">
      <c r="D5362" s="16"/>
      <c r="E5362" s="16"/>
      <c r="F5362" s="231"/>
      <c r="G5362" s="231"/>
      <c r="H5362" s="231"/>
      <c r="I5362" s="231"/>
      <c r="J5362" s="231"/>
      <c r="K5362" s="231"/>
      <c r="L5362" s="231"/>
      <c r="M5362" s="231"/>
      <c r="N5362" s="231"/>
      <c r="O5362" s="231"/>
      <c r="P5362" s="231"/>
      <c r="Q5362" s="231"/>
      <c r="R5362" s="231"/>
      <c r="S5362" s="231"/>
      <c r="T5362" s="232"/>
      <c r="U5362" s="16"/>
      <c r="V5362" s="16"/>
    </row>
    <row r="5363" spans="4:22">
      <c r="D5363" s="16"/>
      <c r="E5363" s="16"/>
      <c r="F5363" s="231"/>
      <c r="G5363" s="231"/>
      <c r="H5363" s="231"/>
      <c r="I5363" s="231"/>
      <c r="J5363" s="231"/>
      <c r="K5363" s="231"/>
      <c r="L5363" s="231"/>
      <c r="M5363" s="231"/>
      <c r="N5363" s="231"/>
      <c r="O5363" s="231"/>
      <c r="P5363" s="231"/>
      <c r="Q5363" s="231"/>
      <c r="R5363" s="231"/>
      <c r="S5363" s="231"/>
      <c r="T5363" s="232"/>
      <c r="U5363" s="16"/>
      <c r="V5363" s="16"/>
    </row>
    <row r="5364" spans="4:22">
      <c r="D5364" s="16"/>
      <c r="E5364" s="16"/>
      <c r="F5364" s="231"/>
      <c r="G5364" s="231"/>
      <c r="H5364" s="231"/>
      <c r="I5364" s="231"/>
      <c r="J5364" s="231"/>
      <c r="K5364" s="231"/>
      <c r="L5364" s="231"/>
      <c r="M5364" s="231"/>
      <c r="N5364" s="231"/>
      <c r="O5364" s="231"/>
      <c r="P5364" s="231"/>
      <c r="Q5364" s="231"/>
      <c r="R5364" s="231"/>
      <c r="S5364" s="231"/>
      <c r="T5364" s="232"/>
      <c r="U5364" s="16"/>
      <c r="V5364" s="16"/>
    </row>
    <row r="5365" spans="4:22">
      <c r="D5365" s="16"/>
      <c r="E5365" s="16"/>
      <c r="F5365" s="231"/>
      <c r="G5365" s="231"/>
      <c r="H5365" s="231"/>
      <c r="I5365" s="231"/>
      <c r="J5365" s="231"/>
      <c r="K5365" s="231"/>
      <c r="L5365" s="231"/>
      <c r="M5365" s="231"/>
      <c r="N5365" s="231"/>
      <c r="O5365" s="231"/>
      <c r="P5365" s="231"/>
      <c r="Q5365" s="231"/>
      <c r="R5365" s="231"/>
      <c r="S5365" s="231"/>
      <c r="T5365" s="232"/>
      <c r="U5365" s="16"/>
      <c r="V5365" s="16"/>
    </row>
    <row r="5366" spans="4:22">
      <c r="D5366" s="16"/>
      <c r="E5366" s="16"/>
      <c r="F5366" s="231"/>
      <c r="G5366" s="231"/>
      <c r="H5366" s="231"/>
      <c r="I5366" s="231"/>
      <c r="J5366" s="231"/>
      <c r="K5366" s="231"/>
      <c r="L5366" s="231"/>
      <c r="M5366" s="231"/>
      <c r="N5366" s="231"/>
      <c r="O5366" s="231"/>
      <c r="P5366" s="231"/>
      <c r="Q5366" s="231"/>
      <c r="R5366" s="231"/>
      <c r="S5366" s="231"/>
      <c r="T5366" s="232"/>
      <c r="U5366" s="16"/>
      <c r="V5366" s="16"/>
    </row>
    <row r="5367" spans="4:22">
      <c r="D5367" s="16"/>
      <c r="E5367" s="16"/>
      <c r="F5367" s="231"/>
      <c r="G5367" s="231"/>
      <c r="H5367" s="231"/>
      <c r="I5367" s="231"/>
      <c r="J5367" s="231"/>
      <c r="K5367" s="231"/>
      <c r="L5367" s="231"/>
      <c r="M5367" s="231"/>
      <c r="N5367" s="231"/>
      <c r="O5367" s="231"/>
      <c r="P5367" s="231"/>
      <c r="Q5367" s="231"/>
      <c r="R5367" s="231"/>
      <c r="S5367" s="231"/>
      <c r="T5367" s="232"/>
      <c r="U5367" s="16"/>
      <c r="V5367" s="16"/>
    </row>
    <row r="5368" spans="4:22">
      <c r="D5368" s="16"/>
      <c r="E5368" s="16"/>
      <c r="F5368" s="231"/>
      <c r="G5368" s="231"/>
      <c r="H5368" s="231"/>
      <c r="I5368" s="231"/>
      <c r="J5368" s="231"/>
      <c r="K5368" s="231"/>
      <c r="L5368" s="231"/>
      <c r="M5368" s="231"/>
      <c r="N5368" s="231"/>
      <c r="O5368" s="231"/>
      <c r="P5368" s="231"/>
      <c r="Q5368" s="231"/>
      <c r="R5368" s="231"/>
      <c r="S5368" s="231"/>
      <c r="T5368" s="232"/>
      <c r="U5368" s="16"/>
      <c r="V5368" s="16"/>
    </row>
    <row r="5369" spans="4:22">
      <c r="D5369" s="16"/>
      <c r="E5369" s="16"/>
      <c r="F5369" s="231"/>
      <c r="G5369" s="231"/>
      <c r="H5369" s="231"/>
      <c r="I5369" s="231"/>
      <c r="J5369" s="231"/>
      <c r="K5369" s="231"/>
      <c r="L5369" s="231"/>
      <c r="M5369" s="231"/>
      <c r="N5369" s="231"/>
      <c r="O5369" s="231"/>
      <c r="P5369" s="231"/>
      <c r="Q5369" s="231"/>
      <c r="R5369" s="231"/>
      <c r="S5369" s="231"/>
      <c r="T5369" s="232"/>
      <c r="U5369" s="16"/>
      <c r="V5369" s="16"/>
    </row>
    <row r="5370" spans="4:22">
      <c r="D5370" s="16"/>
      <c r="E5370" s="16"/>
      <c r="F5370" s="231"/>
      <c r="G5370" s="231"/>
      <c r="H5370" s="231"/>
      <c r="I5370" s="231"/>
      <c r="J5370" s="231"/>
      <c r="K5370" s="231"/>
      <c r="L5370" s="231"/>
      <c r="M5370" s="231"/>
      <c r="N5370" s="231"/>
      <c r="O5370" s="231"/>
      <c r="P5370" s="231"/>
      <c r="Q5370" s="231"/>
      <c r="R5370" s="231"/>
      <c r="S5370" s="231"/>
      <c r="T5370" s="232"/>
      <c r="U5370" s="16"/>
      <c r="V5370" s="16"/>
    </row>
    <row r="5371" spans="4:22">
      <c r="D5371" s="16"/>
      <c r="E5371" s="16"/>
      <c r="F5371" s="231"/>
      <c r="G5371" s="231"/>
      <c r="H5371" s="231"/>
      <c r="I5371" s="231"/>
      <c r="J5371" s="231"/>
      <c r="K5371" s="231"/>
      <c r="L5371" s="231"/>
      <c r="M5371" s="231"/>
      <c r="N5371" s="231"/>
      <c r="O5371" s="231"/>
      <c r="P5371" s="231"/>
      <c r="Q5371" s="231"/>
      <c r="R5371" s="231"/>
      <c r="S5371" s="231"/>
      <c r="T5371" s="232"/>
      <c r="U5371" s="16"/>
      <c r="V5371" s="16"/>
    </row>
    <row r="5372" spans="4:22">
      <c r="D5372" s="16"/>
      <c r="E5372" s="16"/>
      <c r="F5372" s="231"/>
      <c r="G5372" s="231"/>
      <c r="H5372" s="231"/>
      <c r="I5372" s="231"/>
      <c r="J5372" s="231"/>
      <c r="K5372" s="231"/>
      <c r="L5372" s="231"/>
      <c r="M5372" s="231"/>
      <c r="N5372" s="231"/>
      <c r="O5372" s="231"/>
      <c r="P5372" s="231"/>
      <c r="Q5372" s="231"/>
      <c r="R5372" s="231"/>
      <c r="S5372" s="231"/>
      <c r="T5372" s="232"/>
      <c r="U5372" s="16"/>
      <c r="V5372" s="16"/>
    </row>
    <row r="5373" spans="4:22">
      <c r="D5373" s="16"/>
      <c r="E5373" s="16"/>
      <c r="F5373" s="231"/>
      <c r="G5373" s="231"/>
      <c r="H5373" s="231"/>
      <c r="I5373" s="231"/>
      <c r="J5373" s="231"/>
      <c r="K5373" s="231"/>
      <c r="L5373" s="231"/>
      <c r="M5373" s="231"/>
      <c r="N5373" s="231"/>
      <c r="O5373" s="231"/>
      <c r="P5373" s="231"/>
      <c r="Q5373" s="231"/>
      <c r="R5373" s="231"/>
      <c r="S5373" s="231"/>
      <c r="T5373" s="232"/>
      <c r="U5373" s="16"/>
      <c r="V5373" s="16"/>
    </row>
    <row r="5374" spans="4:22">
      <c r="D5374" s="16"/>
      <c r="E5374" s="16"/>
      <c r="F5374" s="231"/>
      <c r="G5374" s="231"/>
      <c r="H5374" s="231"/>
      <c r="I5374" s="231"/>
      <c r="J5374" s="231"/>
      <c r="K5374" s="231"/>
      <c r="L5374" s="231"/>
      <c r="M5374" s="231"/>
      <c r="N5374" s="231"/>
      <c r="O5374" s="231"/>
      <c r="P5374" s="231"/>
      <c r="Q5374" s="231"/>
      <c r="R5374" s="231"/>
      <c r="S5374" s="231"/>
      <c r="T5374" s="232"/>
      <c r="U5374" s="16"/>
      <c r="V5374" s="16"/>
    </row>
    <row r="5375" spans="4:22">
      <c r="D5375" s="16"/>
      <c r="E5375" s="16"/>
      <c r="F5375" s="231"/>
      <c r="G5375" s="231"/>
      <c r="H5375" s="231"/>
      <c r="I5375" s="231"/>
      <c r="J5375" s="231"/>
      <c r="K5375" s="231"/>
      <c r="L5375" s="231"/>
      <c r="M5375" s="231"/>
      <c r="N5375" s="231"/>
      <c r="O5375" s="231"/>
      <c r="P5375" s="231"/>
      <c r="Q5375" s="231"/>
      <c r="R5375" s="231"/>
      <c r="S5375" s="231"/>
      <c r="T5375" s="232"/>
      <c r="U5375" s="16"/>
      <c r="V5375" s="16"/>
    </row>
    <row r="5376" spans="4:22">
      <c r="D5376" s="335"/>
      <c r="E5376" s="335"/>
      <c r="F5376" s="335"/>
      <c r="G5376" s="512" t="s">
        <v>48</v>
      </c>
      <c r="H5376" s="512"/>
      <c r="I5376" s="512"/>
      <c r="J5376" s="512"/>
      <c r="K5376" s="512"/>
      <c r="L5376" s="512"/>
      <c r="M5376" s="512"/>
      <c r="N5376" s="512"/>
      <c r="O5376" s="512"/>
      <c r="P5376" s="512"/>
      <c r="Q5376" s="512"/>
      <c r="R5376" s="512"/>
      <c r="S5376" s="335"/>
      <c r="T5376" s="335"/>
      <c r="U5376" s="335"/>
      <c r="V5376" s="335"/>
    </row>
    <row r="5377" spans="4:22">
      <c r="D5377" s="335"/>
      <c r="E5377" s="335"/>
      <c r="F5377" s="335"/>
      <c r="G5377" s="512"/>
      <c r="H5377" s="512"/>
      <c r="I5377" s="512"/>
      <c r="J5377" s="512"/>
      <c r="K5377" s="512"/>
      <c r="L5377" s="512"/>
      <c r="M5377" s="512"/>
      <c r="N5377" s="512"/>
      <c r="O5377" s="512"/>
      <c r="P5377" s="512"/>
      <c r="Q5377" s="512"/>
      <c r="R5377" s="512"/>
      <c r="S5377" s="335"/>
      <c r="T5377" s="335"/>
      <c r="U5377" s="335"/>
      <c r="V5377" s="335"/>
    </row>
    <row r="5378" spans="4:22" ht="23.4">
      <c r="D5378" s="338"/>
      <c r="E5378" s="338"/>
      <c r="F5378" s="338"/>
      <c r="G5378" s="343" t="s">
        <v>46</v>
      </c>
      <c r="H5378" s="375" t="s">
        <v>3</v>
      </c>
      <c r="I5378" s="376"/>
      <c r="J5378" s="377" t="s">
        <v>11</v>
      </c>
      <c r="K5378" s="376"/>
      <c r="L5378" s="378" t="s">
        <v>12</v>
      </c>
      <c r="M5378" s="376"/>
      <c r="N5378" s="379" t="s">
        <v>13</v>
      </c>
      <c r="O5378" s="376"/>
      <c r="P5378" s="374" t="s">
        <v>14</v>
      </c>
      <c r="Q5378" s="376"/>
      <c r="R5378" s="380" t="s">
        <v>15</v>
      </c>
      <c r="S5378" s="367"/>
      <c r="T5378" s="16"/>
      <c r="U5378" s="336"/>
      <c r="V5378" s="16"/>
    </row>
    <row r="5379" spans="4:22" ht="21">
      <c r="D5379" s="338"/>
      <c r="E5379" s="338"/>
      <c r="F5379" s="338"/>
      <c r="G5379" s="344">
        <v>0.9</v>
      </c>
      <c r="H5379" s="347">
        <f>$H$5321*G5379</f>
        <v>47.12409747360001</v>
      </c>
      <c r="I5379" s="368"/>
      <c r="J5379" s="348">
        <f>$J$5321*G5379</f>
        <v>13.752733730400003</v>
      </c>
      <c r="K5379" s="368"/>
      <c r="L5379" s="352">
        <f>$L$5321*G5379</f>
        <v>12.698880667199999</v>
      </c>
      <c r="M5379" s="368"/>
      <c r="N5379" s="349">
        <f>$N$5321*G5379</f>
        <v>9.5441456880000004</v>
      </c>
      <c r="O5379" s="368"/>
      <c r="P5379" s="350">
        <f>$P$5321*G5379</f>
        <v>164.36598192000002</v>
      </c>
      <c r="Q5379" s="368"/>
      <c r="R5379" s="351">
        <f>$R$5321*G5379</f>
        <v>73.072670076000009</v>
      </c>
      <c r="S5379" s="341"/>
      <c r="T5379" s="414">
        <f>H5379*24.63</f>
        <v>1160.6665207747683</v>
      </c>
      <c r="U5379" s="337"/>
      <c r="V5379" s="16"/>
    </row>
    <row r="5380" spans="4:22" ht="21">
      <c r="D5380" s="338"/>
      <c r="E5380" s="338"/>
      <c r="F5380" s="338"/>
      <c r="G5380" s="344">
        <v>0.91</v>
      </c>
      <c r="H5380" s="347">
        <f t="shared" ref="H5380:H5399" si="466">$H$5321*G5380</f>
        <v>47.647698556640009</v>
      </c>
      <c r="I5380" s="368"/>
      <c r="J5380" s="348">
        <f t="shared" ref="J5380:J5388" si="467">$J$5321*G5380</f>
        <v>13.905541882960003</v>
      </c>
      <c r="K5380" s="368"/>
      <c r="L5380" s="352">
        <f t="shared" ref="L5380:L5388" si="468">$L$5321*G5380</f>
        <v>12.839979341279999</v>
      </c>
      <c r="M5380" s="368"/>
      <c r="N5380" s="349">
        <f t="shared" ref="N5380:N5388" si="469">$N$5321*G5380</f>
        <v>9.6501917512000013</v>
      </c>
      <c r="O5380" s="368"/>
      <c r="P5380" s="350">
        <f t="shared" ref="P5380:P5388" si="470">$P$5321*G5380</f>
        <v>166.19227060800003</v>
      </c>
      <c r="Q5380" s="368"/>
      <c r="R5380" s="351">
        <f t="shared" ref="R5380:R5388" si="471">$R$5321*G5380</f>
        <v>73.884588632400011</v>
      </c>
      <c r="S5380" s="341"/>
      <c r="T5380" s="16"/>
      <c r="U5380" s="337"/>
      <c r="V5380" s="16"/>
    </row>
    <row r="5381" spans="4:22" ht="21">
      <c r="D5381" s="338"/>
      <c r="E5381" s="338"/>
      <c r="F5381" s="338"/>
      <c r="G5381" s="344">
        <v>0.92</v>
      </c>
      <c r="H5381" s="347">
        <f t="shared" si="466"/>
        <v>48.171299639680008</v>
      </c>
      <c r="I5381" s="368"/>
      <c r="J5381" s="348">
        <f t="shared" si="467"/>
        <v>14.058350035520002</v>
      </c>
      <c r="K5381" s="368"/>
      <c r="L5381" s="352">
        <f t="shared" si="468"/>
        <v>12.98107801536</v>
      </c>
      <c r="M5381" s="368"/>
      <c r="N5381" s="349">
        <f t="shared" si="469"/>
        <v>9.7562378144000004</v>
      </c>
      <c r="O5381" s="368"/>
      <c r="P5381" s="350">
        <f t="shared" si="470"/>
        <v>168.01855929600003</v>
      </c>
      <c r="Q5381" s="368"/>
      <c r="R5381" s="351">
        <f t="shared" si="471"/>
        <v>74.696507188800012</v>
      </c>
      <c r="S5381" s="341"/>
      <c r="T5381" s="16"/>
      <c r="U5381" s="337"/>
      <c r="V5381" s="16"/>
    </row>
    <row r="5382" spans="4:22" ht="21">
      <c r="D5382" s="338"/>
      <c r="E5382" s="338"/>
      <c r="F5382" s="338"/>
      <c r="G5382" s="344">
        <v>0.93</v>
      </c>
      <c r="H5382" s="347">
        <f t="shared" si="466"/>
        <v>48.694900722720007</v>
      </c>
      <c r="I5382" s="368"/>
      <c r="J5382" s="348">
        <f t="shared" si="467"/>
        <v>14.211158188080002</v>
      </c>
      <c r="K5382" s="368"/>
      <c r="L5382" s="352">
        <f t="shared" si="468"/>
        <v>13.12217668944</v>
      </c>
      <c r="M5382" s="368"/>
      <c r="N5382" s="349">
        <f t="shared" si="469"/>
        <v>9.8622838776000012</v>
      </c>
      <c r="O5382" s="368"/>
      <c r="P5382" s="350">
        <f t="shared" si="470"/>
        <v>169.84484798400004</v>
      </c>
      <c r="Q5382" s="368"/>
      <c r="R5382" s="351">
        <f t="shared" si="471"/>
        <v>75.508425745200014</v>
      </c>
      <c r="S5382" s="341"/>
      <c r="T5382" s="16"/>
      <c r="U5382" s="337"/>
      <c r="V5382" s="16"/>
    </row>
    <row r="5383" spans="4:22" ht="21">
      <c r="D5383" s="338"/>
      <c r="E5383" s="338"/>
      <c r="F5383" s="338"/>
      <c r="G5383" s="344">
        <v>0.94</v>
      </c>
      <c r="H5383" s="347">
        <f t="shared" si="466"/>
        <v>49.218501805760006</v>
      </c>
      <c r="I5383" s="368"/>
      <c r="J5383" s="348">
        <f t="shared" si="467"/>
        <v>14.363966340640001</v>
      </c>
      <c r="K5383" s="368"/>
      <c r="L5383" s="352">
        <f t="shared" si="468"/>
        <v>13.263275363519998</v>
      </c>
      <c r="M5383" s="368"/>
      <c r="N5383" s="349">
        <f t="shared" si="469"/>
        <v>9.9683299408000003</v>
      </c>
      <c r="O5383" s="368"/>
      <c r="P5383" s="350">
        <f t="shared" si="470"/>
        <v>171.67113667200002</v>
      </c>
      <c r="Q5383" s="368"/>
      <c r="R5383" s="351">
        <f t="shared" si="471"/>
        <v>76.320344301600002</v>
      </c>
      <c r="S5383" s="341"/>
      <c r="T5383" s="16"/>
      <c r="U5383" s="337"/>
      <c r="V5383" s="16"/>
    </row>
    <row r="5384" spans="4:22" ht="21">
      <c r="D5384" s="338"/>
      <c r="E5384" s="338"/>
      <c r="F5384" s="338"/>
      <c r="G5384" s="344">
        <v>0.95</v>
      </c>
      <c r="H5384" s="347">
        <f t="shared" si="466"/>
        <v>49.742102888800005</v>
      </c>
      <c r="I5384" s="368"/>
      <c r="J5384" s="348">
        <f t="shared" si="467"/>
        <v>14.516774493200002</v>
      </c>
      <c r="K5384" s="368"/>
      <c r="L5384" s="352">
        <f t="shared" si="468"/>
        <v>13.404374037599998</v>
      </c>
      <c r="M5384" s="368"/>
      <c r="N5384" s="349">
        <f t="shared" si="469"/>
        <v>10.074376003999999</v>
      </c>
      <c r="O5384" s="368"/>
      <c r="P5384" s="350">
        <f t="shared" si="470"/>
        <v>173.49742536000002</v>
      </c>
      <c r="Q5384" s="368"/>
      <c r="R5384" s="351">
        <f t="shared" si="471"/>
        <v>77.132262858000004</v>
      </c>
      <c r="S5384" s="341"/>
      <c r="T5384" s="16"/>
      <c r="U5384" s="337"/>
      <c r="V5384" s="16"/>
    </row>
    <row r="5385" spans="4:22" ht="21">
      <c r="D5385" s="338"/>
      <c r="E5385" s="338"/>
      <c r="F5385" s="338"/>
      <c r="G5385" s="344">
        <v>0.96</v>
      </c>
      <c r="H5385" s="347">
        <f t="shared" si="466"/>
        <v>50.265703971840004</v>
      </c>
      <c r="I5385" s="368"/>
      <c r="J5385" s="348">
        <f t="shared" si="467"/>
        <v>14.669582645760002</v>
      </c>
      <c r="K5385" s="368"/>
      <c r="L5385" s="352">
        <f t="shared" si="468"/>
        <v>13.545472711679999</v>
      </c>
      <c r="M5385" s="368"/>
      <c r="N5385" s="349">
        <f t="shared" si="469"/>
        <v>10.1804220672</v>
      </c>
      <c r="O5385" s="368"/>
      <c r="P5385" s="350">
        <f t="shared" si="470"/>
        <v>175.323714048</v>
      </c>
      <c r="Q5385" s="368"/>
      <c r="R5385" s="351">
        <f t="shared" si="471"/>
        <v>77.944181414400006</v>
      </c>
      <c r="S5385" s="341"/>
      <c r="T5385" s="16"/>
      <c r="U5385" s="337"/>
      <c r="V5385" s="16"/>
    </row>
    <row r="5386" spans="4:22" ht="21">
      <c r="D5386" s="338"/>
      <c r="E5386" s="338"/>
      <c r="F5386" s="338"/>
      <c r="G5386" s="344">
        <v>0.97</v>
      </c>
      <c r="H5386" s="347">
        <f t="shared" si="466"/>
        <v>50.789305054880003</v>
      </c>
      <c r="I5386" s="368"/>
      <c r="J5386" s="348">
        <f t="shared" si="467"/>
        <v>14.822390798320003</v>
      </c>
      <c r="K5386" s="368"/>
      <c r="L5386" s="352">
        <f t="shared" si="468"/>
        <v>13.686571385759999</v>
      </c>
      <c r="M5386" s="368"/>
      <c r="N5386" s="349">
        <f t="shared" si="469"/>
        <v>10.286468130399999</v>
      </c>
      <c r="O5386" s="368"/>
      <c r="P5386" s="350">
        <f t="shared" si="470"/>
        <v>177.150002736</v>
      </c>
      <c r="Q5386" s="368"/>
      <c r="R5386" s="351">
        <f t="shared" si="471"/>
        <v>78.756099970800008</v>
      </c>
      <c r="S5386" s="341"/>
      <c r="T5386" s="16"/>
      <c r="U5386" s="337"/>
      <c r="V5386" s="16"/>
    </row>
    <row r="5387" spans="4:22" ht="21">
      <c r="D5387" s="338"/>
      <c r="E5387" s="338"/>
      <c r="F5387" s="338"/>
      <c r="G5387" s="344">
        <v>0.98</v>
      </c>
      <c r="H5387" s="347">
        <f t="shared" si="466"/>
        <v>51.31290613792001</v>
      </c>
      <c r="I5387" s="368"/>
      <c r="J5387" s="348">
        <f t="shared" si="467"/>
        <v>14.975198950880001</v>
      </c>
      <c r="K5387" s="368"/>
      <c r="L5387" s="352">
        <f t="shared" si="468"/>
        <v>13.827670059839999</v>
      </c>
      <c r="M5387" s="368"/>
      <c r="N5387" s="349">
        <f t="shared" si="469"/>
        <v>10.3925141936</v>
      </c>
      <c r="O5387" s="368"/>
      <c r="P5387" s="350">
        <f t="shared" si="470"/>
        <v>178.97629142400001</v>
      </c>
      <c r="Q5387" s="368"/>
      <c r="R5387" s="351">
        <f t="shared" si="471"/>
        <v>79.56801852720001</v>
      </c>
      <c r="S5387" s="341"/>
      <c r="T5387" s="16"/>
      <c r="U5387" s="337"/>
      <c r="V5387" s="16"/>
    </row>
    <row r="5388" spans="4:22" ht="21">
      <c r="D5388" s="338"/>
      <c r="E5388" s="338"/>
      <c r="F5388" s="338"/>
      <c r="G5388" s="344">
        <v>0.99</v>
      </c>
      <c r="H5388" s="347">
        <f t="shared" si="466"/>
        <v>51.836507220960009</v>
      </c>
      <c r="I5388" s="368"/>
      <c r="J5388" s="348">
        <f t="shared" si="467"/>
        <v>15.128007103440002</v>
      </c>
      <c r="K5388" s="368"/>
      <c r="L5388" s="352">
        <f t="shared" si="468"/>
        <v>13.968768733919999</v>
      </c>
      <c r="M5388" s="368"/>
      <c r="N5388" s="349">
        <f t="shared" si="469"/>
        <v>10.498560256799999</v>
      </c>
      <c r="O5388" s="368"/>
      <c r="P5388" s="350">
        <f t="shared" si="470"/>
        <v>180.80258011200002</v>
      </c>
      <c r="Q5388" s="368"/>
      <c r="R5388" s="351">
        <f t="shared" si="471"/>
        <v>80.379937083600012</v>
      </c>
      <c r="S5388" s="341"/>
      <c r="T5388" s="16"/>
      <c r="U5388" s="337"/>
      <c r="V5388" s="16"/>
    </row>
    <row r="5389" spans="4:22" ht="28.8">
      <c r="D5389" s="338"/>
      <c r="E5389" s="338"/>
      <c r="F5389" s="338"/>
      <c r="G5389" s="381">
        <v>1</v>
      </c>
      <c r="H5389" s="383">
        <f t="shared" si="466"/>
        <v>52.360108304000008</v>
      </c>
      <c r="I5389" s="382"/>
      <c r="J5389" s="383">
        <f t="shared" ref="J5389:J5399" si="472">$J$5321*G5389</f>
        <v>15.280815256000002</v>
      </c>
      <c r="K5389" s="382"/>
      <c r="L5389" s="383">
        <f t="shared" ref="L5389:L5399" si="473">$L$5321*G5389</f>
        <v>14.109867408</v>
      </c>
      <c r="M5389" s="382"/>
      <c r="N5389" s="383">
        <f t="shared" ref="N5389:N5399" si="474">$N$5321*G5389</f>
        <v>10.60460632</v>
      </c>
      <c r="O5389" s="382"/>
      <c r="P5389" s="383">
        <f t="shared" ref="P5389:P5399" si="475">$P$5321*G5389</f>
        <v>182.62886880000002</v>
      </c>
      <c r="Q5389" s="382"/>
      <c r="R5389" s="383">
        <f t="shared" ref="R5389:R5399" si="476">$R$5321*G5389</f>
        <v>81.191855640000014</v>
      </c>
      <c r="S5389" s="445"/>
      <c r="T5389" s="16"/>
      <c r="U5389" s="337"/>
      <c r="V5389" s="16"/>
    </row>
    <row r="5390" spans="4:22" ht="21">
      <c r="D5390" s="338"/>
      <c r="E5390" s="338"/>
      <c r="F5390" s="338"/>
      <c r="G5390" s="344">
        <v>1.01</v>
      </c>
      <c r="H5390" s="347">
        <f t="shared" si="466"/>
        <v>52.883709387040007</v>
      </c>
      <c r="I5390" s="368"/>
      <c r="J5390" s="348">
        <f t="shared" si="472"/>
        <v>15.433623408560003</v>
      </c>
      <c r="K5390" s="368"/>
      <c r="L5390" s="352">
        <f t="shared" si="473"/>
        <v>14.25096608208</v>
      </c>
      <c r="M5390" s="368"/>
      <c r="N5390" s="349">
        <f t="shared" si="474"/>
        <v>10.710652383200001</v>
      </c>
      <c r="O5390" s="368"/>
      <c r="P5390" s="350">
        <f t="shared" si="475"/>
        <v>184.45515748800003</v>
      </c>
      <c r="Q5390" s="368"/>
      <c r="R5390" s="351">
        <f t="shared" si="476"/>
        <v>82.003774196400016</v>
      </c>
      <c r="S5390" s="341"/>
      <c r="T5390" s="16"/>
      <c r="U5390" s="337"/>
      <c r="V5390" s="16"/>
    </row>
    <row r="5391" spans="4:22" ht="21">
      <c r="D5391" s="338"/>
      <c r="E5391" s="338"/>
      <c r="F5391" s="338"/>
      <c r="G5391" s="344">
        <v>1.02</v>
      </c>
      <c r="H5391" s="347">
        <f t="shared" si="466"/>
        <v>53.407310470080006</v>
      </c>
      <c r="I5391" s="368"/>
      <c r="J5391" s="348">
        <f t="shared" si="472"/>
        <v>15.586431561120003</v>
      </c>
      <c r="K5391" s="368"/>
      <c r="L5391" s="352">
        <f t="shared" si="473"/>
        <v>14.39206475616</v>
      </c>
      <c r="M5391" s="368"/>
      <c r="N5391" s="349">
        <f t="shared" si="474"/>
        <v>10.8166984464</v>
      </c>
      <c r="O5391" s="368"/>
      <c r="P5391" s="350">
        <f t="shared" si="475"/>
        <v>186.28144617600003</v>
      </c>
      <c r="Q5391" s="368"/>
      <c r="R5391" s="351">
        <f t="shared" si="476"/>
        <v>82.815692752800018</v>
      </c>
      <c r="S5391" s="341"/>
      <c r="T5391" s="16"/>
      <c r="U5391" s="337"/>
      <c r="V5391" s="16"/>
    </row>
    <row r="5392" spans="4:22" ht="21">
      <c r="D5392" s="338"/>
      <c r="E5392" s="338"/>
      <c r="F5392" s="338"/>
      <c r="G5392" s="344">
        <v>1.03</v>
      </c>
      <c r="H5392" s="347">
        <f t="shared" si="466"/>
        <v>53.930911553120012</v>
      </c>
      <c r="I5392" s="368"/>
      <c r="J5392" s="348">
        <f t="shared" si="472"/>
        <v>15.739239713680002</v>
      </c>
      <c r="K5392" s="368"/>
      <c r="L5392" s="352">
        <f t="shared" si="473"/>
        <v>14.53316343024</v>
      </c>
      <c r="M5392" s="368"/>
      <c r="N5392" s="349">
        <f t="shared" si="474"/>
        <v>10.922744509600001</v>
      </c>
      <c r="O5392" s="368"/>
      <c r="P5392" s="350">
        <f t="shared" si="475"/>
        <v>188.10773486400004</v>
      </c>
      <c r="Q5392" s="368"/>
      <c r="R5392" s="351">
        <f t="shared" si="476"/>
        <v>83.62761130920002</v>
      </c>
      <c r="S5392" s="341"/>
      <c r="T5392" s="16"/>
      <c r="U5392" s="337"/>
      <c r="V5392" s="16"/>
    </row>
    <row r="5393" spans="4:22" ht="21">
      <c r="D5393" s="338"/>
      <c r="E5393" s="338"/>
      <c r="F5393" s="338"/>
      <c r="G5393" s="344">
        <v>1.04</v>
      </c>
      <c r="H5393" s="347">
        <f t="shared" si="466"/>
        <v>54.454512636160011</v>
      </c>
      <c r="I5393" s="368"/>
      <c r="J5393" s="348">
        <f t="shared" si="472"/>
        <v>15.892047866240002</v>
      </c>
      <c r="K5393" s="368"/>
      <c r="L5393" s="352">
        <f t="shared" si="473"/>
        <v>14.67426210432</v>
      </c>
      <c r="M5393" s="368"/>
      <c r="N5393" s="349">
        <f t="shared" si="474"/>
        <v>11.0287905728</v>
      </c>
      <c r="O5393" s="368"/>
      <c r="P5393" s="350">
        <f t="shared" si="475"/>
        <v>189.93402355200004</v>
      </c>
      <c r="Q5393" s="368"/>
      <c r="R5393" s="351">
        <f t="shared" si="476"/>
        <v>84.439529865600022</v>
      </c>
      <c r="S5393" s="341"/>
      <c r="T5393" s="16"/>
      <c r="U5393" s="337"/>
      <c r="V5393" s="16"/>
    </row>
    <row r="5394" spans="4:22" ht="21">
      <c r="D5394" s="338"/>
      <c r="E5394" s="338"/>
      <c r="F5394" s="338"/>
      <c r="G5394" s="344">
        <v>1.05</v>
      </c>
      <c r="H5394" s="347">
        <f t="shared" si="466"/>
        <v>54.97811371920001</v>
      </c>
      <c r="I5394" s="368"/>
      <c r="J5394" s="348">
        <f t="shared" si="472"/>
        <v>16.044856018800004</v>
      </c>
      <c r="K5394" s="368"/>
      <c r="L5394" s="352">
        <f t="shared" si="473"/>
        <v>14.815360778400001</v>
      </c>
      <c r="M5394" s="368"/>
      <c r="N5394" s="349">
        <f t="shared" si="474"/>
        <v>11.134836636000001</v>
      </c>
      <c r="O5394" s="368"/>
      <c r="P5394" s="350">
        <f t="shared" si="475"/>
        <v>191.76031224000002</v>
      </c>
      <c r="Q5394" s="368"/>
      <c r="R5394" s="351">
        <f t="shared" si="476"/>
        <v>85.251448422000024</v>
      </c>
      <c r="S5394" s="341"/>
      <c r="T5394" s="16"/>
      <c r="U5394" s="337"/>
      <c r="V5394" s="16"/>
    </row>
    <row r="5395" spans="4:22" ht="21">
      <c r="D5395" s="338"/>
      <c r="E5395" s="338"/>
      <c r="F5395" s="338"/>
      <c r="G5395" s="344">
        <v>1.06</v>
      </c>
      <c r="H5395" s="347">
        <f t="shared" si="466"/>
        <v>55.501714802240009</v>
      </c>
      <c r="I5395" s="368"/>
      <c r="J5395" s="348">
        <f t="shared" si="472"/>
        <v>16.197664171360003</v>
      </c>
      <c r="K5395" s="368"/>
      <c r="L5395" s="352">
        <f t="shared" si="473"/>
        <v>14.956459452480001</v>
      </c>
      <c r="M5395" s="368"/>
      <c r="N5395" s="349">
        <f t="shared" si="474"/>
        <v>11.2408826992</v>
      </c>
      <c r="O5395" s="368"/>
      <c r="P5395" s="350">
        <f t="shared" si="475"/>
        <v>193.58660092800002</v>
      </c>
      <c r="Q5395" s="368"/>
      <c r="R5395" s="351">
        <f t="shared" si="476"/>
        <v>86.063366978400026</v>
      </c>
      <c r="S5395" s="341"/>
      <c r="T5395" s="16"/>
      <c r="U5395" s="337"/>
      <c r="V5395" s="16"/>
    </row>
    <row r="5396" spans="4:22" ht="21">
      <c r="D5396" s="338"/>
      <c r="E5396" s="338"/>
      <c r="F5396" s="338"/>
      <c r="G5396" s="344">
        <v>1.07</v>
      </c>
      <c r="H5396" s="347">
        <f t="shared" si="466"/>
        <v>56.025315885280008</v>
      </c>
      <c r="I5396" s="368"/>
      <c r="J5396" s="348">
        <f t="shared" si="472"/>
        <v>16.350472323920002</v>
      </c>
      <c r="K5396" s="368"/>
      <c r="L5396" s="352">
        <f t="shared" si="473"/>
        <v>15.097558126560001</v>
      </c>
      <c r="M5396" s="368"/>
      <c r="N5396" s="349">
        <f t="shared" si="474"/>
        <v>11.346928762400001</v>
      </c>
      <c r="O5396" s="368"/>
      <c r="P5396" s="350">
        <f t="shared" si="475"/>
        <v>195.41288961600003</v>
      </c>
      <c r="Q5396" s="368"/>
      <c r="R5396" s="351">
        <f t="shared" si="476"/>
        <v>86.875285534800014</v>
      </c>
      <c r="S5396" s="341"/>
      <c r="T5396" s="16"/>
      <c r="U5396" s="337"/>
      <c r="V5396" s="16"/>
    </row>
    <row r="5397" spans="4:22" ht="21">
      <c r="D5397" s="338"/>
      <c r="E5397" s="338"/>
      <c r="F5397" s="338"/>
      <c r="G5397" s="344">
        <v>1.08</v>
      </c>
      <c r="H5397" s="347">
        <f t="shared" si="466"/>
        <v>56.548916968320015</v>
      </c>
      <c r="I5397" s="368"/>
      <c r="J5397" s="348">
        <f t="shared" si="472"/>
        <v>16.503280476480004</v>
      </c>
      <c r="K5397" s="368"/>
      <c r="L5397" s="352">
        <f t="shared" si="473"/>
        <v>15.238656800640001</v>
      </c>
      <c r="M5397" s="368"/>
      <c r="N5397" s="349">
        <f t="shared" si="474"/>
        <v>11.452974825600002</v>
      </c>
      <c r="O5397" s="368"/>
      <c r="P5397" s="350">
        <f t="shared" si="475"/>
        <v>197.23917830400003</v>
      </c>
      <c r="Q5397" s="368"/>
      <c r="R5397" s="351">
        <f t="shared" si="476"/>
        <v>87.687204091200016</v>
      </c>
      <c r="S5397" s="341"/>
      <c r="T5397" s="16"/>
      <c r="U5397" s="337"/>
      <c r="V5397" s="16"/>
    </row>
    <row r="5398" spans="4:22" ht="21">
      <c r="D5398" s="338"/>
      <c r="E5398" s="338"/>
      <c r="F5398" s="338"/>
      <c r="G5398" s="344">
        <v>1.0900000000000001</v>
      </c>
      <c r="H5398" s="347">
        <f t="shared" si="466"/>
        <v>57.072518051360014</v>
      </c>
      <c r="I5398" s="368"/>
      <c r="J5398" s="348">
        <f t="shared" si="472"/>
        <v>16.656088629040003</v>
      </c>
      <c r="K5398" s="368"/>
      <c r="L5398" s="352">
        <f t="shared" si="473"/>
        <v>15.379755474720001</v>
      </c>
      <c r="M5398" s="368"/>
      <c r="N5398" s="349">
        <f t="shared" si="474"/>
        <v>11.559020888800001</v>
      </c>
      <c r="O5398" s="368"/>
      <c r="P5398" s="350">
        <f t="shared" si="475"/>
        <v>199.06546699200004</v>
      </c>
      <c r="Q5398" s="368"/>
      <c r="R5398" s="351">
        <f t="shared" si="476"/>
        <v>88.499122647600018</v>
      </c>
      <c r="S5398" s="341"/>
      <c r="T5398" s="16"/>
      <c r="U5398" s="337"/>
      <c r="V5398" s="16"/>
    </row>
    <row r="5399" spans="4:22" ht="21">
      <c r="D5399" s="338"/>
      <c r="E5399" s="338"/>
      <c r="F5399" s="338"/>
      <c r="G5399" s="344">
        <v>1.1000000000000001</v>
      </c>
      <c r="H5399" s="347">
        <f t="shared" si="466"/>
        <v>57.596119134400013</v>
      </c>
      <c r="I5399" s="368"/>
      <c r="J5399" s="348">
        <f t="shared" si="472"/>
        <v>16.808896781600005</v>
      </c>
      <c r="K5399" s="368"/>
      <c r="L5399" s="352">
        <f t="shared" si="473"/>
        <v>15.520854148800002</v>
      </c>
      <c r="M5399" s="368"/>
      <c r="N5399" s="349">
        <f t="shared" si="474"/>
        <v>11.665066952000002</v>
      </c>
      <c r="O5399" s="368"/>
      <c r="P5399" s="350">
        <f t="shared" si="475"/>
        <v>200.89175568000005</v>
      </c>
      <c r="Q5399" s="368"/>
      <c r="R5399" s="351">
        <f t="shared" si="476"/>
        <v>89.31104120400002</v>
      </c>
      <c r="S5399" s="341"/>
      <c r="T5399" s="16"/>
      <c r="U5399" s="337"/>
      <c r="V5399" s="16"/>
    </row>
    <row r="5400" spans="4:22">
      <c r="D5400" s="338"/>
      <c r="E5400" s="338"/>
      <c r="F5400" s="338"/>
      <c r="G5400" s="16"/>
      <c r="H5400" s="16"/>
      <c r="I5400" s="16"/>
      <c r="J5400" s="16"/>
      <c r="K5400" s="16"/>
      <c r="L5400" s="16"/>
      <c r="M5400" s="16"/>
      <c r="N5400" s="16"/>
      <c r="O5400" s="16"/>
      <c r="P5400" s="16"/>
      <c r="Q5400" s="16"/>
      <c r="R5400" s="16"/>
      <c r="S5400" s="16"/>
      <c r="T5400" s="16"/>
      <c r="U5400" s="16"/>
      <c r="V5400" s="16"/>
    </row>
    <row r="5401" spans="4:22">
      <c r="D5401" s="338"/>
      <c r="E5401" s="338"/>
      <c r="F5401" s="338"/>
      <c r="G5401" s="16"/>
      <c r="H5401" s="16"/>
      <c r="I5401" s="16"/>
      <c r="J5401" s="16"/>
      <c r="K5401" s="16"/>
      <c r="L5401" s="16"/>
      <c r="M5401" s="16"/>
      <c r="N5401" s="16"/>
      <c r="O5401" s="16"/>
      <c r="P5401" s="16"/>
      <c r="Q5401" s="16"/>
      <c r="R5401" s="16"/>
      <c r="S5401" s="16"/>
      <c r="T5401" s="16"/>
      <c r="U5401" s="16"/>
      <c r="V5401" s="16"/>
    </row>
    <row r="5402" spans="4:22">
      <c r="D5402" s="338"/>
      <c r="E5402" s="338"/>
      <c r="F5402" s="338"/>
      <c r="G5402" s="16"/>
      <c r="H5402" s="16"/>
      <c r="I5402" s="16"/>
      <c r="J5402" s="16"/>
      <c r="K5402" s="16"/>
      <c r="L5402" s="16"/>
      <c r="M5402" s="16"/>
      <c r="N5402" s="16"/>
      <c r="O5402" s="16"/>
      <c r="P5402" s="16"/>
      <c r="Q5402" s="16"/>
      <c r="R5402" s="16"/>
      <c r="S5402" s="16"/>
      <c r="T5402" s="16"/>
      <c r="U5402" s="16"/>
      <c r="V5402" s="16"/>
    </row>
    <row r="5405" spans="4:22" ht="15" thickBot="1">
      <c r="D5405" s="16"/>
      <c r="E5405" s="16"/>
      <c r="F5405" s="16"/>
      <c r="G5405" s="16"/>
      <c r="H5405" s="16"/>
      <c r="I5405" s="16"/>
      <c r="J5405" s="16"/>
      <c r="K5405" s="16"/>
      <c r="L5405" s="16"/>
      <c r="M5405" s="16"/>
      <c r="N5405" s="16"/>
      <c r="O5405" s="16"/>
      <c r="P5405" s="16"/>
      <c r="Q5405" s="16"/>
      <c r="R5405" s="16"/>
      <c r="S5405" s="16"/>
      <c r="T5405" s="229"/>
      <c r="U5405" s="16"/>
      <c r="V5405" s="16"/>
    </row>
    <row r="5406" spans="4:22">
      <c r="D5406" s="16"/>
      <c r="E5406" s="84"/>
      <c r="F5406" s="85"/>
      <c r="G5406" s="197"/>
      <c r="H5406" s="85"/>
      <c r="I5406" s="197"/>
      <c r="J5406" s="85"/>
      <c r="K5406" s="197"/>
      <c r="L5406" s="85"/>
      <c r="M5406" s="197"/>
      <c r="N5406" s="85"/>
      <c r="O5406" s="197"/>
      <c r="P5406" s="85"/>
      <c r="Q5406" s="197"/>
      <c r="R5406" s="85"/>
      <c r="S5406" s="85"/>
      <c r="T5406" s="85"/>
      <c r="U5406" s="106"/>
      <c r="V5406" s="16"/>
    </row>
    <row r="5407" spans="4:22" ht="15" thickBot="1">
      <c r="D5407" s="16"/>
      <c r="E5407" s="86"/>
      <c r="F5407" s="1"/>
      <c r="H5407" s="1"/>
      <c r="J5407" s="1"/>
      <c r="L5407" s="1"/>
      <c r="N5407" s="1"/>
      <c r="P5407" s="1"/>
      <c r="R5407" s="1"/>
      <c r="T5407" s="1"/>
      <c r="U5407" s="107"/>
      <c r="V5407" s="16"/>
    </row>
    <row r="5408" spans="4:22" ht="35.4" thickBot="1">
      <c r="D5408" s="16"/>
      <c r="E5408" s="86"/>
      <c r="F5408" s="1"/>
      <c r="H5408" s="393" t="s">
        <v>107</v>
      </c>
      <c r="I5408" s="394"/>
      <c r="J5408" s="394"/>
      <c r="K5408" s="394"/>
      <c r="L5408" s="394"/>
      <c r="M5408" s="394"/>
      <c r="N5408" s="394"/>
      <c r="O5408" s="394"/>
      <c r="P5408" s="394"/>
      <c r="Q5408" s="394"/>
      <c r="R5408" s="394"/>
      <c r="S5408" s="394"/>
      <c r="T5408" s="395"/>
      <c r="U5408" s="107"/>
      <c r="V5408" s="16"/>
    </row>
    <row r="5409" spans="4:31">
      <c r="D5409" s="16"/>
      <c r="E5409" s="86"/>
      <c r="F5409" s="1"/>
      <c r="H5409" s="1"/>
      <c r="J5409" s="1"/>
      <c r="L5409" s="1"/>
      <c r="N5409" s="1"/>
      <c r="P5409" s="1"/>
      <c r="R5409" s="1"/>
      <c r="T5409" s="1"/>
      <c r="U5409" s="107"/>
      <c r="V5409" s="16"/>
    </row>
    <row r="5410" spans="4:31">
      <c r="D5410" s="16"/>
      <c r="E5410" s="86"/>
      <c r="F5410" s="253" t="s">
        <v>10</v>
      </c>
      <c r="G5410" s="194"/>
      <c r="H5410" s="421" t="s">
        <v>3</v>
      </c>
      <c r="I5410" s="179"/>
      <c r="J5410" s="422" t="s">
        <v>11</v>
      </c>
      <c r="K5410" s="179"/>
      <c r="L5410" s="423" t="s">
        <v>12</v>
      </c>
      <c r="M5410" s="179"/>
      <c r="N5410" s="424" t="s">
        <v>13</v>
      </c>
      <c r="O5410" s="179"/>
      <c r="P5410" s="425" t="s">
        <v>14</v>
      </c>
      <c r="Q5410" s="179"/>
      <c r="R5410" s="426" t="s">
        <v>15</v>
      </c>
      <c r="S5410" s="29"/>
      <c r="T5410" s="427" t="s">
        <v>16</v>
      </c>
      <c r="U5410" s="107"/>
      <c r="V5410" s="16"/>
      <c r="X5410" s="448" t="s">
        <v>78</v>
      </c>
      <c r="Y5410" s="448" t="s">
        <v>79</v>
      </c>
      <c r="Z5410" s="448" t="s">
        <v>80</v>
      </c>
      <c r="AA5410" s="448" t="s">
        <v>81</v>
      </c>
    </row>
    <row r="5411" spans="4:31">
      <c r="D5411" s="16"/>
      <c r="E5411" s="86"/>
      <c r="F5411" s="252">
        <v>45894</v>
      </c>
      <c r="G5411" s="244"/>
      <c r="H5411" s="437" t="s">
        <v>52</v>
      </c>
      <c r="I5411" s="437"/>
      <c r="J5411" s="437" t="s">
        <v>52</v>
      </c>
      <c r="K5411" s="437"/>
      <c r="L5411" s="437" t="s">
        <v>52</v>
      </c>
      <c r="M5411" s="437"/>
      <c r="N5411" s="437" t="s">
        <v>52</v>
      </c>
      <c r="O5411" s="437"/>
      <c r="P5411" s="437" t="s">
        <v>52</v>
      </c>
      <c r="Q5411" s="437"/>
      <c r="R5411" s="437" t="s">
        <v>52</v>
      </c>
      <c r="S5411" s="438"/>
      <c r="T5411" s="441">
        <v>5.4391999999999996</v>
      </c>
      <c r="U5411" s="107"/>
      <c r="V5411" s="16"/>
      <c r="X5411" t="str">
        <f>H5210</f>
        <v xml:space="preserve">COBRE </v>
      </c>
      <c r="Y5411" s="308">
        <f>H5419</f>
        <v>52.770388230000016</v>
      </c>
      <c r="Z5411" s="308">
        <f>H5421</f>
        <v>52.377294842000005</v>
      </c>
      <c r="AA5411" s="453">
        <f t="shared" ref="AA5411:AA5417" si="477">Y5411-Z5411</f>
        <v>0.39309338800001115</v>
      </c>
      <c r="AD5411" t="str">
        <f t="shared" ref="AD5411:AD5417" si="478">X5411</f>
        <v xml:space="preserve">COBRE </v>
      </c>
      <c r="AE5411" s="330">
        <f t="shared" ref="AE5411:AE5417" si="479">AA5411</f>
        <v>0.39309338800001115</v>
      </c>
    </row>
    <row r="5412" spans="4:31">
      <c r="D5412" s="16"/>
      <c r="E5412" s="86"/>
      <c r="F5412" s="250">
        <f>F5411+1</f>
        <v>45895</v>
      </c>
      <c r="G5412" s="244"/>
      <c r="H5412" s="464">
        <v>9707.5</v>
      </c>
      <c r="I5412" s="437"/>
      <c r="J5412" s="437">
        <v>2789</v>
      </c>
      <c r="K5412" s="437"/>
      <c r="L5412" s="437">
        <v>2611.5</v>
      </c>
      <c r="M5412" s="437"/>
      <c r="N5412" s="437">
        <v>1951.5</v>
      </c>
      <c r="O5412" s="437"/>
      <c r="P5412" s="437">
        <v>34100</v>
      </c>
      <c r="Q5412" s="437"/>
      <c r="R5412" s="437">
        <v>14975</v>
      </c>
      <c r="S5412" s="437"/>
      <c r="T5412" s="441">
        <v>5.4173999999999998</v>
      </c>
      <c r="U5412" s="107"/>
      <c r="V5412" s="16"/>
      <c r="X5412" s="408" t="str">
        <f>J5210</f>
        <v xml:space="preserve">ZINCO </v>
      </c>
      <c r="Y5412" s="308">
        <f>J5419</f>
        <v>15.118340440000004</v>
      </c>
      <c r="Z5412" s="308">
        <f>J5421</f>
        <v>15.079640904</v>
      </c>
      <c r="AA5412" s="453">
        <f t="shared" si="477"/>
        <v>3.8699536000004642E-2</v>
      </c>
      <c r="AD5412" t="str">
        <f t="shared" si="478"/>
        <v xml:space="preserve">ZINCO </v>
      </c>
      <c r="AE5412" s="330">
        <f t="shared" si="479"/>
        <v>3.8699536000004642E-2</v>
      </c>
    </row>
    <row r="5413" spans="4:31">
      <c r="D5413" s="16"/>
      <c r="E5413" s="86"/>
      <c r="F5413" s="250">
        <f>F5412+1</f>
        <v>45896</v>
      </c>
      <c r="G5413" s="244"/>
      <c r="H5413" s="464">
        <v>9682</v>
      </c>
      <c r="I5413" s="437"/>
      <c r="J5413" s="437">
        <v>2775</v>
      </c>
      <c r="K5413" s="437"/>
      <c r="L5413" s="437">
        <v>2618</v>
      </c>
      <c r="M5413" s="437"/>
      <c r="N5413" s="437">
        <v>1949</v>
      </c>
      <c r="O5413" s="437"/>
      <c r="P5413" s="437">
        <v>34605</v>
      </c>
      <c r="Q5413" s="437"/>
      <c r="R5413" s="437">
        <v>14925</v>
      </c>
      <c r="S5413" s="437"/>
      <c r="T5413" s="441">
        <v>5.4218000000000002</v>
      </c>
      <c r="U5413" s="107"/>
      <c r="V5413" s="16"/>
      <c r="X5413" s="408" t="str">
        <f>L5210</f>
        <v xml:space="preserve">ALUMÍNIO </v>
      </c>
      <c r="Y5413" s="308">
        <f>L5419</f>
        <v>14.197863592500005</v>
      </c>
      <c r="Z5413" s="308">
        <f>L5421</f>
        <v>14.037618325999999</v>
      </c>
      <c r="AA5413" s="453">
        <f t="shared" si="477"/>
        <v>0.16024526650000581</v>
      </c>
      <c r="AD5413" t="str">
        <f t="shared" si="478"/>
        <v xml:space="preserve">ALUMÍNIO </v>
      </c>
      <c r="AE5413" s="330">
        <f t="shared" si="479"/>
        <v>0.16024526650000581</v>
      </c>
    </row>
    <row r="5414" spans="4:31">
      <c r="D5414" s="16"/>
      <c r="E5414" s="86"/>
      <c r="F5414" s="250">
        <f>F5413+1</f>
        <v>45897</v>
      </c>
      <c r="G5414" s="195"/>
      <c r="H5414" s="437">
        <v>9703.5</v>
      </c>
      <c r="I5414" s="437"/>
      <c r="J5414" s="437">
        <v>2764.5</v>
      </c>
      <c r="K5414" s="437"/>
      <c r="L5414" s="437">
        <v>2615</v>
      </c>
      <c r="M5414" s="437"/>
      <c r="N5414" s="437">
        <v>1944</v>
      </c>
      <c r="O5414" s="437"/>
      <c r="P5414" s="437">
        <v>34900</v>
      </c>
      <c r="Q5414" s="437"/>
      <c r="R5414" s="437">
        <v>15015</v>
      </c>
      <c r="S5414" s="438"/>
      <c r="T5414" s="441">
        <v>5.4428000000000001</v>
      </c>
      <c r="U5414" s="107"/>
      <c r="V5414" s="16"/>
      <c r="X5414" s="408" t="str">
        <f>N5210</f>
        <v xml:space="preserve">CHUMBO </v>
      </c>
      <c r="Y5414" s="308">
        <f>N5419</f>
        <v>10.564795062500002</v>
      </c>
      <c r="Z5414" s="308">
        <f>N5421</f>
        <v>10.528077567999999</v>
      </c>
      <c r="AA5414" s="453">
        <f t="shared" si="477"/>
        <v>3.6717494500003056E-2</v>
      </c>
      <c r="AD5414" t="str">
        <f t="shared" si="478"/>
        <v xml:space="preserve">CHUMBO </v>
      </c>
      <c r="AE5414" s="330">
        <f t="shared" si="479"/>
        <v>3.6717494500003056E-2</v>
      </c>
    </row>
    <row r="5415" spans="4:31">
      <c r="D5415" s="16"/>
      <c r="E5415" s="86"/>
      <c r="F5415" s="251">
        <f>F5414+1</f>
        <v>45898</v>
      </c>
      <c r="G5415" s="195"/>
      <c r="H5415" s="437">
        <v>9805</v>
      </c>
      <c r="I5415" s="437"/>
      <c r="J5415" s="437">
        <v>2815.5</v>
      </c>
      <c r="K5415" s="437"/>
      <c r="L5415" s="437">
        <v>2621</v>
      </c>
      <c r="M5415" s="437"/>
      <c r="N5415" s="437">
        <v>1943</v>
      </c>
      <c r="O5415" s="437"/>
      <c r="P5415" s="437">
        <v>35535</v>
      </c>
      <c r="Q5415" s="437"/>
      <c r="R5415" s="437">
        <v>15190</v>
      </c>
      <c r="S5415" s="438"/>
      <c r="T5415" s="441">
        <v>5.4115000000000002</v>
      </c>
      <c r="U5415" s="107"/>
      <c r="V5415" s="16"/>
      <c r="X5415" s="408" t="str">
        <f>P5210</f>
        <v xml:space="preserve">ESTANHO </v>
      </c>
      <c r="Y5415" s="308">
        <f>P5419</f>
        <v>188.76219390000006</v>
      </c>
      <c r="Z5415" s="308">
        <f>P5421</f>
        <v>183.88729853999999</v>
      </c>
      <c r="AA5415" s="453">
        <f t="shared" si="477"/>
        <v>4.8748953600000675</v>
      </c>
      <c r="AD5415" t="str">
        <f t="shared" si="478"/>
        <v xml:space="preserve">ESTANHO </v>
      </c>
      <c r="AE5415" s="330">
        <f t="shared" si="479"/>
        <v>4.8748953600000675</v>
      </c>
    </row>
    <row r="5416" spans="4:31">
      <c r="D5416" s="16"/>
      <c r="E5416" s="86"/>
      <c r="F5416" s="1"/>
      <c r="H5416" s="439"/>
      <c r="I5416" s="439"/>
      <c r="J5416" s="439"/>
      <c r="K5416" s="439"/>
      <c r="L5416" s="439"/>
      <c r="M5416" s="439"/>
      <c r="N5416" s="439"/>
      <c r="O5416" s="439"/>
      <c r="P5416" s="439"/>
      <c r="Q5416" s="439"/>
      <c r="R5416" s="439"/>
      <c r="S5416" s="440"/>
      <c r="T5416" s="444"/>
      <c r="U5416" s="107"/>
      <c r="V5416" s="16"/>
      <c r="X5416" s="408" t="str">
        <f>R5210</f>
        <v xml:space="preserve">NÍQUEL </v>
      </c>
      <c r="Y5416" s="308">
        <f>R5419</f>
        <v>81.540546675000016</v>
      </c>
      <c r="Z5416" s="308">
        <f>R5421</f>
        <v>80.703640959999987</v>
      </c>
      <c r="AA5416" s="453">
        <f t="shared" si="477"/>
        <v>0.83690571500002875</v>
      </c>
      <c r="AD5416" t="str">
        <f t="shared" si="478"/>
        <v xml:space="preserve">NÍQUEL </v>
      </c>
      <c r="AE5416" s="330">
        <f t="shared" si="479"/>
        <v>0.83690571500002875</v>
      </c>
    </row>
    <row r="5417" spans="4:31">
      <c r="D5417" s="16"/>
      <c r="E5417" s="86"/>
      <c r="F5417" s="236" t="s">
        <v>17</v>
      </c>
      <c r="G5417" s="263"/>
      <c r="H5417" s="428">
        <f>AVERAGE(H5411:H5415)</f>
        <v>9724.5</v>
      </c>
      <c r="I5417" s="332"/>
      <c r="J5417" s="428">
        <f>AVERAGE(J5411:J5415)</f>
        <v>2786</v>
      </c>
      <c r="K5417" s="332"/>
      <c r="L5417" s="428">
        <f>AVERAGE(L5411:L5415)</f>
        <v>2616.375</v>
      </c>
      <c r="M5417" s="332"/>
      <c r="N5417" s="428">
        <f>AVERAGE(N5411:N5415)</f>
        <v>1946.875</v>
      </c>
      <c r="O5417" s="332"/>
      <c r="P5417" s="428">
        <f>AVERAGE(P5411:P5415)</f>
        <v>34785</v>
      </c>
      <c r="Q5417" s="332"/>
      <c r="R5417" s="428">
        <f>AVERAGE(R5411:R5415)</f>
        <v>15026.25</v>
      </c>
      <c r="S5417" s="333"/>
      <c r="T5417" s="429">
        <f>AVERAGE(T5411:T5415)</f>
        <v>5.426540000000001</v>
      </c>
      <c r="U5417" s="107"/>
      <c r="V5417" s="16"/>
      <c r="X5417" t="str">
        <f>T5210</f>
        <v xml:space="preserve">DÓLAR </v>
      </c>
      <c r="Y5417" s="308">
        <f>T5417</f>
        <v>5.426540000000001</v>
      </c>
      <c r="Z5417" s="308">
        <f>T5421</f>
        <v>5.4470599999999996</v>
      </c>
      <c r="AA5417" s="453">
        <f t="shared" si="477"/>
        <v>-2.0519999999998539E-2</v>
      </c>
      <c r="AD5417" t="str">
        <f t="shared" si="478"/>
        <v xml:space="preserve">DÓLAR </v>
      </c>
      <c r="AE5417" s="330">
        <f t="shared" si="479"/>
        <v>-2.0519999999998539E-2</v>
      </c>
    </row>
    <row r="5418" spans="4:31">
      <c r="D5418" s="16"/>
      <c r="E5418" s="86"/>
      <c r="F5418" s="21"/>
      <c r="G5418" s="194"/>
      <c r="H5418" s="354"/>
      <c r="I5418" s="214"/>
      <c r="J5418" s="354"/>
      <c r="K5418" s="214"/>
      <c r="L5418" s="354"/>
      <c r="M5418" s="214"/>
      <c r="N5418" s="354"/>
      <c r="O5418" s="214"/>
      <c r="P5418" s="354"/>
      <c r="Q5418" s="214"/>
      <c r="R5418" s="354"/>
      <c r="S5418" s="269"/>
      <c r="T5418" s="355"/>
      <c r="U5418" s="107"/>
      <c r="V5418" s="16"/>
    </row>
    <row r="5419" spans="4:31" ht="15.6">
      <c r="D5419" s="16"/>
      <c r="E5419" s="86"/>
      <c r="F5419" s="237" t="s">
        <v>18</v>
      </c>
      <c r="G5419" s="202"/>
      <c r="H5419" s="413">
        <f>H5417*T5417*0.001</f>
        <v>52.770388230000016</v>
      </c>
      <c r="I5419" s="449"/>
      <c r="J5419" s="413">
        <f>J5417*T5417*0.001</f>
        <v>15.118340440000004</v>
      </c>
      <c r="K5419" s="449"/>
      <c r="L5419" s="413">
        <f>L5417*T5417*0.001</f>
        <v>14.197863592500005</v>
      </c>
      <c r="M5419" s="449"/>
      <c r="N5419" s="413">
        <f>N5417*T5417*0.001</f>
        <v>10.564795062500002</v>
      </c>
      <c r="O5419" s="449"/>
      <c r="P5419" s="413">
        <f>P5417*T5417*0.001</f>
        <v>188.76219390000006</v>
      </c>
      <c r="Q5419" s="449"/>
      <c r="R5419" s="413">
        <f>R5417*T5417*0.001</f>
        <v>81.540546675000016</v>
      </c>
      <c r="S5419" s="269"/>
      <c r="T5419" s="363"/>
      <c r="U5419" s="107"/>
      <c r="V5419" s="16"/>
    </row>
    <row r="5420" spans="4:31">
      <c r="D5420" s="16"/>
      <c r="E5420" s="86"/>
      <c r="F5420" s="21"/>
      <c r="G5420" s="312"/>
      <c r="H5420" s="450"/>
      <c r="I5420" s="451"/>
      <c r="J5420" s="450"/>
      <c r="K5420" s="451"/>
      <c r="L5420" s="450"/>
      <c r="M5420" s="451"/>
      <c r="N5420" s="450"/>
      <c r="O5420" s="451"/>
      <c r="P5420" s="450"/>
      <c r="Q5420" s="451"/>
      <c r="R5420" s="450"/>
      <c r="S5420" s="269"/>
      <c r="T5420" s="364"/>
      <c r="U5420" s="107"/>
      <c r="V5420" s="16"/>
    </row>
    <row r="5421" spans="4:31">
      <c r="D5421" s="16"/>
      <c r="E5421" s="86"/>
      <c r="F5421" s="256" t="s">
        <v>19</v>
      </c>
      <c r="G5421" s="311"/>
      <c r="H5421" s="436">
        <f>H5319</f>
        <v>52.377294842000005</v>
      </c>
      <c r="I5421" s="452"/>
      <c r="J5421" s="436">
        <f>J5319</f>
        <v>15.079640904</v>
      </c>
      <c r="K5421" s="452"/>
      <c r="L5421" s="436">
        <f>L5319</f>
        <v>14.037618325999999</v>
      </c>
      <c r="M5421" s="452"/>
      <c r="N5421" s="436">
        <f>N5319</f>
        <v>10.528077567999999</v>
      </c>
      <c r="O5421" s="452"/>
      <c r="P5421" s="436">
        <f>P5319</f>
        <v>183.88729853999999</v>
      </c>
      <c r="Q5421" s="452"/>
      <c r="R5421" s="436">
        <f>R5319</f>
        <v>80.703640959999987</v>
      </c>
      <c r="S5421" s="361">
        <f>U5382</f>
        <v>0</v>
      </c>
      <c r="T5421" s="258">
        <f>T5317</f>
        <v>5.4470599999999996</v>
      </c>
      <c r="U5421" s="107"/>
      <c r="V5421" s="16"/>
    </row>
    <row r="5422" spans="4:31" ht="15" thickBot="1">
      <c r="D5422" s="16"/>
      <c r="E5422" s="86"/>
      <c r="F5422" s="21"/>
      <c r="G5422" s="194"/>
      <c r="H5422" s="355"/>
      <c r="I5422" s="264"/>
      <c r="J5422" s="355"/>
      <c r="K5422" s="264"/>
      <c r="L5422" s="355"/>
      <c r="M5422" s="264"/>
      <c r="N5422" s="355"/>
      <c r="O5422" s="264"/>
      <c r="P5422" s="355"/>
      <c r="Q5422" s="264"/>
      <c r="R5422" s="355"/>
      <c r="S5422" s="270"/>
      <c r="T5422" s="355"/>
      <c r="U5422" s="107"/>
      <c r="V5422" s="16"/>
    </row>
    <row r="5423" spans="4:31" ht="15" thickBot="1">
      <c r="D5423" s="16"/>
      <c r="E5423" s="86"/>
      <c r="F5423" s="259" t="s">
        <v>44</v>
      </c>
      <c r="G5423" s="194"/>
      <c r="H5423" s="356">
        <f>(H5319-H5321)/H5321</f>
        <v>3.2823725077520881E-4</v>
      </c>
      <c r="I5423" s="321"/>
      <c r="J5423" s="356">
        <f>(J5319-J5321)/J5321</f>
        <v>-1.3165158313200042E-2</v>
      </c>
      <c r="K5423" s="321"/>
      <c r="L5423" s="356">
        <f>(L5319-L5321)/L5321</f>
        <v>-5.1204649845991521E-3</v>
      </c>
      <c r="M5423" s="321"/>
      <c r="N5423" s="356">
        <f>(N5319-N5321)/N5321</f>
        <v>-7.2165575685417364E-3</v>
      </c>
      <c r="O5423" s="321"/>
      <c r="P5423" s="356">
        <f>(P5319-P5321)/P5321</f>
        <v>6.890639734389946E-3</v>
      </c>
      <c r="Q5423" s="321"/>
      <c r="R5423" s="356">
        <f>(R5319-R5321)/R5321</f>
        <v>-6.0130991729606814E-3</v>
      </c>
      <c r="S5423" s="322"/>
      <c r="T5423" s="356">
        <f>(T5317-T5321)/T5321</f>
        <v>5.7274318505769776E-3</v>
      </c>
      <c r="U5423" s="107"/>
      <c r="V5423" s="16"/>
    </row>
    <row r="5424" spans="4:31" ht="15" thickBot="1">
      <c r="D5424" s="16"/>
      <c r="E5424" s="86"/>
      <c r="F5424" s="29"/>
      <c r="G5424" s="179"/>
      <c r="H5424" s="357"/>
      <c r="I5424" s="217"/>
      <c r="J5424" s="357"/>
      <c r="K5424" s="217"/>
      <c r="L5424" s="357"/>
      <c r="M5424" s="217"/>
      <c r="N5424" s="357"/>
      <c r="O5424" s="217"/>
      <c r="P5424" s="357"/>
      <c r="Q5424" s="217"/>
      <c r="R5424" s="357"/>
      <c r="S5424" s="271"/>
      <c r="T5424" s="357"/>
      <c r="U5424" s="107"/>
      <c r="V5424" s="16"/>
    </row>
    <row r="5425" spans="4:22" ht="15" thickBot="1">
      <c r="D5425" s="16"/>
      <c r="E5425" s="86"/>
      <c r="F5425" s="176" t="s">
        <v>26</v>
      </c>
      <c r="G5425" s="179"/>
      <c r="H5425" s="358">
        <f>(H5419-H5421)/H5421</f>
        <v>7.5050341791382414E-3</v>
      </c>
      <c r="I5425" s="188"/>
      <c r="J5425" s="358">
        <f>(J5419-J5421)/J5421</f>
        <v>2.5663433397634335E-3</v>
      </c>
      <c r="K5425" s="188"/>
      <c r="L5425" s="358">
        <f>(L5419-L5421)/L5421</f>
        <v>1.1415416973063371E-2</v>
      </c>
      <c r="M5425" s="188"/>
      <c r="N5425" s="358">
        <f>(N5419-N5421)/N5421</f>
        <v>3.4875782651531337E-3</v>
      </c>
      <c r="O5425" s="188"/>
      <c r="P5425" s="358">
        <f>(P5419-P5421)/P5421</f>
        <v>2.6510234250570919E-2</v>
      </c>
      <c r="Q5425" s="188"/>
      <c r="R5425" s="358">
        <f>(R5419-R5421)/R5421</f>
        <v>1.0370111001743197E-2</v>
      </c>
      <c r="S5425" s="272"/>
      <c r="T5425" s="358">
        <f>(T5417-T5421)/T5421</f>
        <v>-3.767169812706036E-3</v>
      </c>
      <c r="U5425" s="107"/>
      <c r="V5425" s="16"/>
    </row>
    <row r="5426" spans="4:22" ht="15" thickBot="1">
      <c r="D5426" s="16"/>
      <c r="E5426" s="86"/>
      <c r="F5426" s="1"/>
      <c r="H5426" s="359"/>
      <c r="I5426" s="215"/>
      <c r="J5426" s="359"/>
      <c r="K5426" s="215"/>
      <c r="L5426" s="359"/>
      <c r="M5426" s="215"/>
      <c r="N5426" s="359"/>
      <c r="O5426" s="215"/>
      <c r="P5426" s="359"/>
      <c r="Q5426" s="215"/>
      <c r="R5426" s="359"/>
      <c r="S5426" s="271"/>
      <c r="T5426" s="359"/>
      <c r="U5426" s="107"/>
      <c r="V5426" s="16"/>
    </row>
    <row r="5427" spans="4:22" ht="21.6" thickBot="1">
      <c r="D5427" s="230"/>
      <c r="E5427" s="183"/>
      <c r="F5427" s="184" t="s">
        <v>40</v>
      </c>
      <c r="G5427" s="182"/>
      <c r="H5427" s="360">
        <f>H5419-H5421</f>
        <v>0.39309338800001115</v>
      </c>
      <c r="I5427" s="306"/>
      <c r="J5427" s="360">
        <f>J5419-J5421</f>
        <v>3.8699536000004642E-2</v>
      </c>
      <c r="K5427" s="306"/>
      <c r="L5427" s="360">
        <f>L5419-L5421</f>
        <v>0.16024526650000581</v>
      </c>
      <c r="M5427" s="306"/>
      <c r="N5427" s="360">
        <f>N5419-N5421</f>
        <v>3.6717494500003056E-2</v>
      </c>
      <c r="O5427" s="306"/>
      <c r="P5427" s="360">
        <f>P5419-P5421</f>
        <v>4.8748953600000675</v>
      </c>
      <c r="Q5427" s="306"/>
      <c r="R5427" s="360">
        <f>R5419-R5421</f>
        <v>0.83690571500002875</v>
      </c>
      <c r="S5427" s="307"/>
      <c r="T5427" s="360">
        <f>T5417-T5421</f>
        <v>-2.0519999999998539E-2</v>
      </c>
      <c r="U5427" s="186"/>
      <c r="V5427" s="230"/>
    </row>
    <row r="5428" spans="4:22">
      <c r="D5428" s="16"/>
      <c r="E5428" s="86"/>
      <c r="F5428" s="179"/>
      <c r="H5428" s="180"/>
      <c r="I5428" s="180"/>
      <c r="J5428" s="180"/>
      <c r="K5428" s="180"/>
      <c r="L5428" s="180"/>
      <c r="M5428" s="180"/>
      <c r="N5428" s="180"/>
      <c r="O5428" s="180"/>
      <c r="P5428" s="180"/>
      <c r="Q5428" s="180"/>
      <c r="R5428" s="180"/>
      <c r="S5428" s="274"/>
      <c r="T5428" s="180"/>
      <c r="U5428" s="107"/>
      <c r="V5428" s="16"/>
    </row>
    <row r="5429" spans="4:22">
      <c r="D5429" s="16"/>
      <c r="E5429" s="86"/>
      <c r="F5429" s="29"/>
      <c r="H5429" s="323"/>
      <c r="I5429" s="180"/>
      <c r="J5429" s="159"/>
      <c r="K5429" s="180"/>
      <c r="L5429" s="159"/>
      <c r="M5429" s="180"/>
      <c r="N5429" s="159"/>
      <c r="O5429" s="180">
        <f>L5429+N5429</f>
        <v>0</v>
      </c>
      <c r="P5429" s="159"/>
      <c r="Q5429" s="180"/>
      <c r="R5429" s="159"/>
      <c r="S5429" s="159"/>
      <c r="T5429" s="159"/>
      <c r="U5429" s="107"/>
      <c r="V5429" s="16"/>
    </row>
    <row r="5430" spans="4:22" ht="18">
      <c r="D5430" s="16"/>
      <c r="E5430" s="134"/>
      <c r="F5430" s="403" t="s">
        <v>36</v>
      </c>
      <c r="G5430" s="404"/>
      <c r="H5430" s="405">
        <f>AVERAGE(H5311:H5315,H5411:H5415,H5211:H5215,H5111:H5115,H5015)</f>
        <v>9645.85</v>
      </c>
      <c r="I5430" s="406"/>
      <c r="J5430" s="405">
        <f>AVERAGE(J5311:J5315,J5411:J5415,J5211:J5215,J5111:J5115,J5015)</f>
        <v>2784.35</v>
      </c>
      <c r="K5430" s="406"/>
      <c r="L5430" s="405">
        <f>AVERAGE(L5311:L5315,L5411:L5415,L5211:L5215,L5111:L5115,L5015)</f>
        <v>2594.0250000000001</v>
      </c>
      <c r="M5430" s="406" t="e">
        <f>AVERAGE(O5375:O5379,M5411:M5415)</f>
        <v>#DIV/0!</v>
      </c>
      <c r="N5430" s="405">
        <f>AVERAGE(N5311:N5315,N5411:N5415,N5211:N5215,N5111:N5115,N5015)</f>
        <v>1945.175</v>
      </c>
      <c r="O5430" s="406" t="e">
        <f>AVERAGE(O5348:O5351,O5411:O5416)</f>
        <v>#DIV/0!</v>
      </c>
      <c r="P5430" s="405">
        <f>AVERAGE(P5311:P5315,P5411:P5415,P5211:P5215,P5111:P5115,P5015)</f>
        <v>33870</v>
      </c>
      <c r="Q5430" s="406" t="e">
        <f>AVERAGE(S5375:S5379,Q5411:Q5415)</f>
        <v>#DIV/0!</v>
      </c>
      <c r="R5430" s="405">
        <f>AVERAGE(R5311:R5315,R5411:R5415,R5211:R5215,R5111:R5115,R5015)</f>
        <v>14909</v>
      </c>
      <c r="S5430" s="407" t="e">
        <f>AVERAGE(U5375:U5379,S5411:S5415)</f>
        <v>#DIV/0!</v>
      </c>
      <c r="T5430" s="405">
        <f>AVERAGE(T5311:T5315,T5411:T5415,T5211:T5215,T5111:T5115,T5015)</f>
        <v>5.4552904761904752</v>
      </c>
      <c r="U5430" s="135"/>
      <c r="V5430" s="16"/>
    </row>
    <row r="5431" spans="4:22">
      <c r="D5431" s="16"/>
      <c r="E5431" s="1"/>
      <c r="F5431" s="1"/>
      <c r="H5431" s="329"/>
      <c r="I5431" s="139"/>
      <c r="J5431" s="329"/>
      <c r="K5431" s="139"/>
      <c r="L5431" s="329"/>
      <c r="M5431" s="139"/>
      <c r="N5431" s="329"/>
      <c r="O5431" s="139"/>
      <c r="P5431" s="329"/>
      <c r="Q5431" s="139"/>
      <c r="R5431" s="329"/>
      <c r="S5431" s="329"/>
      <c r="T5431" s="329"/>
      <c r="U5431" s="1"/>
      <c r="V5431" s="16"/>
    </row>
    <row r="5432" spans="4:22" ht="15" thickBot="1">
      <c r="D5432" s="16"/>
      <c r="T5432" s="174"/>
      <c r="V5432" s="16"/>
    </row>
    <row r="5433" spans="4:22" ht="15" thickBot="1">
      <c r="D5433" s="16"/>
      <c r="F5433" s="280" t="s">
        <v>42</v>
      </c>
      <c r="G5433" s="281"/>
      <c r="H5433" s="281" t="s">
        <v>3</v>
      </c>
      <c r="I5433" s="281"/>
      <c r="J5433" s="281" t="s">
        <v>11</v>
      </c>
      <c r="K5433" s="281"/>
      <c r="L5433" s="281" t="s">
        <v>12</v>
      </c>
      <c r="M5433" s="281"/>
      <c r="N5433" s="281" t="s">
        <v>13</v>
      </c>
      <c r="O5433" s="281"/>
      <c r="P5433" s="281" t="s">
        <v>14</v>
      </c>
      <c r="Q5433" s="281"/>
      <c r="R5433" s="281" t="s">
        <v>15</v>
      </c>
      <c r="S5433" s="281"/>
      <c r="T5433" s="282" t="s">
        <v>16</v>
      </c>
      <c r="V5433" s="16"/>
    </row>
    <row r="5434" spans="4:22">
      <c r="D5434" s="16"/>
      <c r="E5434" s="1"/>
      <c r="F5434" s="283" t="s">
        <v>19</v>
      </c>
      <c r="G5434" s="284"/>
      <c r="H5434" s="410">
        <f>H5421</f>
        <v>52.377294842000005</v>
      </c>
      <c r="I5434" s="410">
        <f t="shared" ref="I5434:T5434" si="480">I5421</f>
        <v>0</v>
      </c>
      <c r="J5434" s="410">
        <f t="shared" si="480"/>
        <v>15.079640904</v>
      </c>
      <c r="K5434" s="410">
        <f t="shared" si="480"/>
        <v>0</v>
      </c>
      <c r="L5434" s="410">
        <f t="shared" si="480"/>
        <v>14.037618325999999</v>
      </c>
      <c r="M5434" s="410">
        <f t="shared" si="480"/>
        <v>0</v>
      </c>
      <c r="N5434" s="410">
        <f t="shared" si="480"/>
        <v>10.528077567999999</v>
      </c>
      <c r="O5434" s="410">
        <f t="shared" si="480"/>
        <v>0</v>
      </c>
      <c r="P5434" s="410">
        <f t="shared" si="480"/>
        <v>183.88729853999999</v>
      </c>
      <c r="Q5434" s="410">
        <f t="shared" si="480"/>
        <v>0</v>
      </c>
      <c r="R5434" s="410">
        <f t="shared" si="480"/>
        <v>80.703640959999987</v>
      </c>
      <c r="S5434" s="410">
        <f t="shared" si="480"/>
        <v>0</v>
      </c>
      <c r="T5434" s="410">
        <f t="shared" si="480"/>
        <v>5.4470599999999996</v>
      </c>
      <c r="U5434" s="1"/>
      <c r="V5434" s="16"/>
    </row>
    <row r="5435" spans="4:22" ht="15.6">
      <c r="D5435" s="16"/>
      <c r="E5435" s="1"/>
      <c r="F5435" s="288" t="s">
        <v>41</v>
      </c>
      <c r="G5435" s="289"/>
      <c r="H5435" s="411">
        <f>H5419</f>
        <v>52.770388230000016</v>
      </c>
      <c r="I5435" s="411">
        <f t="shared" ref="I5435:S5435" si="481">I5419</f>
        <v>0</v>
      </c>
      <c r="J5435" s="411">
        <f t="shared" si="481"/>
        <v>15.118340440000004</v>
      </c>
      <c r="K5435" s="411">
        <f t="shared" si="481"/>
        <v>0</v>
      </c>
      <c r="L5435" s="411">
        <f t="shared" si="481"/>
        <v>14.197863592500005</v>
      </c>
      <c r="M5435" s="411">
        <f t="shared" si="481"/>
        <v>0</v>
      </c>
      <c r="N5435" s="411">
        <f t="shared" si="481"/>
        <v>10.564795062500002</v>
      </c>
      <c r="O5435" s="411">
        <f t="shared" si="481"/>
        <v>0</v>
      </c>
      <c r="P5435" s="411">
        <f t="shared" si="481"/>
        <v>188.76219390000006</v>
      </c>
      <c r="Q5435" s="411">
        <f t="shared" si="481"/>
        <v>0</v>
      </c>
      <c r="R5435" s="411">
        <f t="shared" si="481"/>
        <v>81.540546675000016</v>
      </c>
      <c r="S5435" s="411">
        <f t="shared" si="481"/>
        <v>0</v>
      </c>
      <c r="T5435" s="411">
        <f>T5417</f>
        <v>5.426540000000001</v>
      </c>
      <c r="U5435" s="1"/>
      <c r="V5435" s="16"/>
    </row>
    <row r="5436" spans="4:22" ht="21">
      <c r="D5436" s="16"/>
      <c r="F5436" s="201" t="s">
        <v>45</v>
      </c>
      <c r="G5436" s="463"/>
      <c r="H5436" s="463">
        <f>H5435-H5434</f>
        <v>0.39309338800001115</v>
      </c>
      <c r="I5436" s="463"/>
      <c r="J5436" s="463">
        <f>J5435-J5434</f>
        <v>3.8699536000004642E-2</v>
      </c>
      <c r="K5436" s="463"/>
      <c r="L5436" s="463">
        <f>L5435-L5434</f>
        <v>0.16024526650000581</v>
      </c>
      <c r="M5436" s="463"/>
      <c r="N5436" s="463">
        <f>N5435-N5434</f>
        <v>3.6717494500003056E-2</v>
      </c>
      <c r="O5436" s="463"/>
      <c r="P5436" s="463">
        <f>P5435-P5434</f>
        <v>4.8748953600000675</v>
      </c>
      <c r="Q5436" s="463"/>
      <c r="R5436" s="463">
        <f>R5435-R5434</f>
        <v>0.83690571500002875</v>
      </c>
      <c r="S5436" s="463"/>
      <c r="T5436" s="463">
        <f>T5435-T5434</f>
        <v>-2.0519999999998539E-2</v>
      </c>
      <c r="V5436" s="16"/>
    </row>
    <row r="5437" spans="4:22" ht="21">
      <c r="D5437" s="16"/>
      <c r="F5437" s="201"/>
      <c r="G5437" s="201"/>
      <c r="H5437" s="187"/>
      <c r="I5437" s="187"/>
      <c r="J5437" s="187"/>
      <c r="K5437" s="187"/>
      <c r="L5437" s="187"/>
      <c r="M5437" s="187"/>
      <c r="N5437" s="187"/>
      <c r="O5437" s="187"/>
      <c r="P5437" s="187"/>
      <c r="Q5437" s="187"/>
      <c r="R5437" s="187"/>
      <c r="S5437" s="187"/>
      <c r="T5437" s="187"/>
      <c r="V5437" s="16"/>
    </row>
    <row r="5438" spans="4:22">
      <c r="D5438" s="16"/>
      <c r="E5438" s="16"/>
      <c r="F5438" s="231"/>
      <c r="G5438" s="231"/>
      <c r="H5438" s="231"/>
      <c r="I5438" s="231"/>
      <c r="J5438" s="231"/>
      <c r="K5438" s="231"/>
      <c r="L5438" s="231"/>
      <c r="M5438" s="231"/>
      <c r="N5438" s="231"/>
      <c r="O5438" s="231"/>
      <c r="P5438" s="231"/>
      <c r="Q5438" s="231"/>
      <c r="R5438" s="231"/>
      <c r="S5438" s="231"/>
      <c r="T5438" s="232"/>
      <c r="U5438" s="16"/>
      <c r="V5438" s="16"/>
    </row>
    <row r="5439" spans="4:22">
      <c r="D5439" s="16"/>
      <c r="E5439" s="16"/>
      <c r="F5439" s="231"/>
      <c r="G5439" s="231"/>
      <c r="H5439" s="231"/>
      <c r="I5439" s="231"/>
      <c r="J5439" s="231"/>
      <c r="K5439" s="231"/>
      <c r="L5439" s="231"/>
      <c r="M5439" s="231"/>
      <c r="N5439" s="231"/>
      <c r="O5439" s="231"/>
      <c r="P5439" s="231"/>
      <c r="Q5439" s="231"/>
      <c r="R5439" s="231"/>
      <c r="S5439" s="231"/>
      <c r="T5439" s="232"/>
      <c r="U5439" s="16"/>
      <c r="V5439" s="16"/>
    </row>
    <row r="5440" spans="4:22">
      <c r="D5440" s="16"/>
      <c r="E5440" s="16"/>
      <c r="F5440" s="231"/>
      <c r="G5440" s="231"/>
      <c r="H5440" s="231"/>
      <c r="I5440" s="231"/>
      <c r="J5440" s="231"/>
      <c r="K5440" s="231"/>
      <c r="L5440" s="231"/>
      <c r="M5440" s="231"/>
      <c r="N5440" s="231"/>
      <c r="O5440" s="231"/>
      <c r="P5440" s="231"/>
      <c r="Q5440" s="231"/>
      <c r="R5440" s="231"/>
      <c r="S5440" s="231"/>
      <c r="T5440" s="232"/>
      <c r="U5440" s="16"/>
      <c r="V5440" s="16"/>
    </row>
    <row r="5441" spans="4:22">
      <c r="D5441" s="16"/>
      <c r="E5441" s="16"/>
      <c r="F5441" s="231"/>
      <c r="G5441" s="231"/>
      <c r="H5441" s="231"/>
      <c r="I5441" s="231"/>
      <c r="J5441" s="231"/>
      <c r="K5441" s="231"/>
      <c r="L5441" s="231"/>
      <c r="M5441" s="231"/>
      <c r="N5441" s="231"/>
      <c r="O5441" s="231"/>
      <c r="P5441" s="231"/>
      <c r="Q5441" s="231"/>
      <c r="R5441" s="231"/>
      <c r="S5441" s="231"/>
      <c r="T5441" s="232"/>
      <c r="U5441" s="16"/>
      <c r="V5441" s="16"/>
    </row>
    <row r="5442" spans="4:22">
      <c r="D5442" s="16"/>
      <c r="E5442" s="16"/>
      <c r="F5442" s="231"/>
      <c r="G5442" s="231"/>
      <c r="H5442" s="231"/>
      <c r="I5442" s="231"/>
      <c r="J5442" s="231"/>
      <c r="K5442" s="231"/>
      <c r="L5442" s="231"/>
      <c r="M5442" s="231"/>
      <c r="N5442" s="231"/>
      <c r="O5442" s="231"/>
      <c r="P5442" s="231"/>
      <c r="Q5442" s="231"/>
      <c r="R5442" s="231"/>
      <c r="S5442" s="231"/>
      <c r="T5442" s="232"/>
      <c r="U5442" s="16"/>
      <c r="V5442" s="16"/>
    </row>
    <row r="5443" spans="4:22">
      <c r="D5443" s="16"/>
      <c r="E5443" s="16"/>
      <c r="F5443" s="231"/>
      <c r="G5443" s="231"/>
      <c r="H5443" s="231"/>
      <c r="I5443" s="231"/>
      <c r="J5443" s="231"/>
      <c r="K5443" s="231"/>
      <c r="L5443" s="231"/>
      <c r="M5443" s="231"/>
      <c r="N5443" s="231"/>
      <c r="O5443" s="231"/>
      <c r="P5443" s="231"/>
      <c r="Q5443" s="231"/>
      <c r="R5443" s="231"/>
      <c r="S5443" s="231"/>
      <c r="T5443" s="232"/>
      <c r="U5443" s="16"/>
      <c r="V5443" s="16"/>
    </row>
    <row r="5444" spans="4:22">
      <c r="D5444" s="16"/>
      <c r="E5444" s="16"/>
      <c r="F5444" s="231"/>
      <c r="G5444" s="231"/>
      <c r="H5444" s="231"/>
      <c r="I5444" s="231"/>
      <c r="J5444" s="231"/>
      <c r="K5444" s="231"/>
      <c r="L5444" s="231"/>
      <c r="M5444" s="231"/>
      <c r="N5444" s="231"/>
      <c r="O5444" s="231"/>
      <c r="P5444" s="231"/>
      <c r="Q5444" s="231"/>
      <c r="R5444" s="231"/>
      <c r="S5444" s="231"/>
      <c r="T5444" s="232"/>
      <c r="U5444" s="16"/>
      <c r="V5444" s="16"/>
    </row>
    <row r="5445" spans="4:22">
      <c r="D5445" s="16"/>
      <c r="E5445" s="16"/>
      <c r="F5445" s="231"/>
      <c r="G5445" s="231"/>
      <c r="H5445" s="231"/>
      <c r="I5445" s="231"/>
      <c r="J5445" s="231"/>
      <c r="K5445" s="231"/>
      <c r="L5445" s="231"/>
      <c r="M5445" s="231"/>
      <c r="N5445" s="231"/>
      <c r="O5445" s="231"/>
      <c r="P5445" s="231"/>
      <c r="Q5445" s="231"/>
      <c r="R5445" s="231"/>
      <c r="S5445" s="231"/>
      <c r="T5445" s="232"/>
      <c r="U5445" s="16"/>
      <c r="V5445" s="16"/>
    </row>
    <row r="5446" spans="4:22">
      <c r="D5446" s="16"/>
      <c r="E5446" s="16"/>
      <c r="F5446" s="231"/>
      <c r="G5446" s="231"/>
      <c r="H5446" s="231"/>
      <c r="I5446" s="231"/>
      <c r="J5446" s="231"/>
      <c r="K5446" s="231"/>
      <c r="L5446" s="231"/>
      <c r="M5446" s="231"/>
      <c r="N5446" s="231"/>
      <c r="O5446" s="231"/>
      <c r="P5446" s="231"/>
      <c r="Q5446" s="231"/>
      <c r="R5446" s="231"/>
      <c r="S5446" s="231"/>
      <c r="T5446" s="232"/>
      <c r="U5446" s="16"/>
      <c r="V5446" s="16"/>
    </row>
    <row r="5447" spans="4:22">
      <c r="D5447" s="16"/>
      <c r="E5447" s="16"/>
      <c r="F5447" s="231"/>
      <c r="G5447" s="231"/>
      <c r="H5447" s="231"/>
      <c r="I5447" s="231"/>
      <c r="J5447" s="231"/>
      <c r="K5447" s="231"/>
      <c r="L5447" s="231"/>
      <c r="M5447" s="231"/>
      <c r="N5447" s="231"/>
      <c r="O5447" s="231"/>
      <c r="P5447" s="231"/>
      <c r="Q5447" s="231"/>
      <c r="R5447" s="231"/>
      <c r="S5447" s="231"/>
      <c r="T5447" s="232"/>
      <c r="U5447" s="16"/>
      <c r="V5447" s="16"/>
    </row>
    <row r="5448" spans="4:22">
      <c r="D5448" s="16"/>
      <c r="E5448" s="16"/>
      <c r="F5448" s="231"/>
      <c r="G5448" s="231"/>
      <c r="H5448" s="231"/>
      <c r="I5448" s="231"/>
      <c r="J5448" s="231"/>
      <c r="K5448" s="231"/>
      <c r="L5448" s="231"/>
      <c r="M5448" s="231"/>
      <c r="N5448" s="231"/>
      <c r="O5448" s="231"/>
      <c r="P5448" s="231"/>
      <c r="Q5448" s="231"/>
      <c r="R5448" s="231"/>
      <c r="S5448" s="231"/>
      <c r="T5448" s="232"/>
      <c r="U5448" s="16"/>
      <c r="V5448" s="16"/>
    </row>
    <row r="5449" spans="4:22">
      <c r="D5449" s="16"/>
      <c r="E5449" s="16"/>
      <c r="F5449" s="231"/>
      <c r="G5449" s="231"/>
      <c r="H5449" s="231"/>
      <c r="I5449" s="231"/>
      <c r="J5449" s="231"/>
      <c r="K5449" s="231"/>
      <c r="L5449" s="231"/>
      <c r="M5449" s="231"/>
      <c r="N5449" s="231"/>
      <c r="O5449" s="231"/>
      <c r="P5449" s="231"/>
      <c r="Q5449" s="231"/>
      <c r="R5449" s="231"/>
      <c r="S5449" s="231"/>
      <c r="T5449" s="232"/>
      <c r="U5449" s="16"/>
      <c r="V5449" s="16"/>
    </row>
    <row r="5450" spans="4:22">
      <c r="D5450" s="16"/>
      <c r="E5450" s="16"/>
      <c r="F5450" s="231"/>
      <c r="G5450" s="231"/>
      <c r="H5450" s="231"/>
      <c r="I5450" s="231"/>
      <c r="J5450" s="231"/>
      <c r="K5450" s="231"/>
      <c r="L5450" s="231"/>
      <c r="M5450" s="231"/>
      <c r="N5450" s="231"/>
      <c r="O5450" s="231"/>
      <c r="P5450" s="231"/>
      <c r="Q5450" s="231"/>
      <c r="R5450" s="231"/>
      <c r="S5450" s="231"/>
      <c r="T5450" s="232"/>
      <c r="U5450" s="16"/>
      <c r="V5450" s="16"/>
    </row>
    <row r="5451" spans="4:22">
      <c r="D5451" s="16"/>
      <c r="E5451" s="16"/>
      <c r="F5451" s="231"/>
      <c r="G5451" s="231"/>
      <c r="H5451" s="231"/>
      <c r="I5451" s="231"/>
      <c r="J5451" s="231"/>
      <c r="K5451" s="231"/>
      <c r="L5451" s="231"/>
      <c r="M5451" s="231"/>
      <c r="N5451" s="231"/>
      <c r="O5451" s="231"/>
      <c r="P5451" s="231"/>
      <c r="Q5451" s="231"/>
      <c r="R5451" s="231"/>
      <c r="S5451" s="231"/>
      <c r="T5451" s="232"/>
      <c r="U5451" s="16"/>
      <c r="V5451" s="16"/>
    </row>
    <row r="5452" spans="4:22">
      <c r="D5452" s="16"/>
      <c r="E5452" s="16"/>
      <c r="F5452" s="231"/>
      <c r="G5452" s="231"/>
      <c r="H5452" s="231"/>
      <c r="I5452" s="231"/>
      <c r="J5452" s="231"/>
      <c r="K5452" s="231"/>
      <c r="L5452" s="231"/>
      <c r="M5452" s="231"/>
      <c r="N5452" s="231"/>
      <c r="O5452" s="231"/>
      <c r="P5452" s="231"/>
      <c r="Q5452" s="231"/>
      <c r="R5452" s="231"/>
      <c r="S5452" s="231"/>
      <c r="T5452" s="232"/>
      <c r="U5452" s="16"/>
      <c r="V5452" s="16"/>
    </row>
    <row r="5453" spans="4:22">
      <c r="D5453" s="16"/>
      <c r="E5453" s="16"/>
      <c r="F5453" s="231"/>
      <c r="G5453" s="231"/>
      <c r="H5453" s="231"/>
      <c r="I5453" s="231"/>
      <c r="J5453" s="231"/>
      <c r="K5453" s="231"/>
      <c r="L5453" s="231"/>
      <c r="M5453" s="231"/>
      <c r="N5453" s="231"/>
      <c r="O5453" s="231"/>
      <c r="P5453" s="231"/>
      <c r="Q5453" s="231"/>
      <c r="R5453" s="231"/>
      <c r="S5453" s="231"/>
      <c r="T5453" s="232"/>
      <c r="U5453" s="16"/>
      <c r="V5453" s="16"/>
    </row>
    <row r="5454" spans="4:22">
      <c r="D5454" s="16"/>
      <c r="E5454" s="16"/>
      <c r="F5454" s="231"/>
      <c r="G5454" s="231"/>
      <c r="H5454" s="231"/>
      <c r="I5454" s="231"/>
      <c r="J5454" s="231"/>
      <c r="K5454" s="231"/>
      <c r="L5454" s="231"/>
      <c r="M5454" s="231"/>
      <c r="N5454" s="231"/>
      <c r="O5454" s="231"/>
      <c r="P5454" s="231"/>
      <c r="Q5454" s="231"/>
      <c r="R5454" s="231"/>
      <c r="S5454" s="231"/>
      <c r="T5454" s="232"/>
      <c r="U5454" s="16"/>
      <c r="V5454" s="16"/>
    </row>
    <row r="5455" spans="4:22">
      <c r="D5455" s="16"/>
      <c r="E5455" s="16"/>
      <c r="F5455" s="231"/>
      <c r="G5455" s="231"/>
      <c r="H5455" s="231"/>
      <c r="I5455" s="231"/>
      <c r="J5455" s="231"/>
      <c r="K5455" s="231"/>
      <c r="L5455" s="231"/>
      <c r="M5455" s="231"/>
      <c r="N5455" s="231"/>
      <c r="O5455" s="231"/>
      <c r="P5455" s="231"/>
      <c r="Q5455" s="231"/>
      <c r="R5455" s="231"/>
      <c r="S5455" s="231"/>
      <c r="T5455" s="232"/>
      <c r="U5455" s="16"/>
      <c r="V5455" s="16"/>
    </row>
    <row r="5456" spans="4:22">
      <c r="D5456" s="16"/>
      <c r="E5456" s="16"/>
      <c r="F5456" s="231"/>
      <c r="G5456" s="231"/>
      <c r="H5456" s="231"/>
      <c r="I5456" s="231"/>
      <c r="J5456" s="231"/>
      <c r="K5456" s="231"/>
      <c r="L5456" s="231"/>
      <c r="M5456" s="231"/>
      <c r="N5456" s="231"/>
      <c r="O5456" s="231"/>
      <c r="P5456" s="231"/>
      <c r="Q5456" s="231"/>
      <c r="R5456" s="231"/>
      <c r="S5456" s="231"/>
      <c r="T5456" s="232"/>
      <c r="U5456" s="16"/>
      <c r="V5456" s="16"/>
    </row>
    <row r="5457" spans="4:22">
      <c r="D5457" s="16"/>
      <c r="E5457" s="16"/>
      <c r="F5457" s="231"/>
      <c r="G5457" s="231"/>
      <c r="H5457" s="231"/>
      <c r="I5457" s="231"/>
      <c r="J5457" s="231"/>
      <c r="K5457" s="231"/>
      <c r="L5457" s="231"/>
      <c r="M5457" s="231"/>
      <c r="N5457" s="231"/>
      <c r="O5457" s="231"/>
      <c r="P5457" s="231"/>
      <c r="Q5457" s="231"/>
      <c r="R5457" s="231"/>
      <c r="S5457" s="231"/>
      <c r="T5457" s="232"/>
      <c r="U5457" s="16"/>
      <c r="V5457" s="16"/>
    </row>
    <row r="5458" spans="4:22">
      <c r="D5458" s="16"/>
      <c r="E5458" s="16"/>
      <c r="F5458" s="231"/>
      <c r="G5458" s="231"/>
      <c r="H5458" s="231"/>
      <c r="I5458" s="231"/>
      <c r="J5458" s="231"/>
      <c r="K5458" s="231"/>
      <c r="L5458" s="231"/>
      <c r="M5458" s="231"/>
      <c r="N5458" s="231"/>
      <c r="O5458" s="231"/>
      <c r="P5458" s="231"/>
      <c r="Q5458" s="231"/>
      <c r="R5458" s="231"/>
      <c r="S5458" s="231"/>
      <c r="T5458" s="232"/>
      <c r="U5458" s="16"/>
      <c r="V5458" s="16"/>
    </row>
    <row r="5459" spans="4:22">
      <c r="D5459" s="16"/>
      <c r="E5459" s="16"/>
      <c r="F5459" s="231"/>
      <c r="G5459" s="231"/>
      <c r="H5459" s="231"/>
      <c r="I5459" s="231"/>
      <c r="J5459" s="231"/>
      <c r="K5459" s="231"/>
      <c r="L5459" s="231"/>
      <c r="M5459" s="231"/>
      <c r="N5459" s="231"/>
      <c r="O5459" s="231"/>
      <c r="P5459" s="231"/>
      <c r="Q5459" s="231"/>
      <c r="R5459" s="231"/>
      <c r="S5459" s="231"/>
      <c r="T5459" s="232"/>
      <c r="U5459" s="16"/>
      <c r="V5459" s="16"/>
    </row>
    <row r="5460" spans="4:22">
      <c r="D5460" s="16"/>
      <c r="E5460" s="16"/>
      <c r="F5460" s="231"/>
      <c r="G5460" s="231"/>
      <c r="H5460" s="231"/>
      <c r="I5460" s="231"/>
      <c r="J5460" s="231"/>
      <c r="K5460" s="231"/>
      <c r="L5460" s="231"/>
      <c r="M5460" s="231"/>
      <c r="N5460" s="231"/>
      <c r="O5460" s="231"/>
      <c r="P5460" s="231"/>
      <c r="Q5460" s="231"/>
      <c r="R5460" s="231"/>
      <c r="S5460" s="231"/>
      <c r="T5460" s="232"/>
      <c r="U5460" s="16"/>
      <c r="V5460" s="16"/>
    </row>
    <row r="5461" spans="4:22">
      <c r="D5461" s="16"/>
      <c r="E5461" s="16"/>
      <c r="F5461" s="231"/>
      <c r="G5461" s="231"/>
      <c r="H5461" s="231"/>
      <c r="I5461" s="231"/>
      <c r="J5461" s="231"/>
      <c r="K5461" s="231"/>
      <c r="L5461" s="231"/>
      <c r="M5461" s="231"/>
      <c r="N5461" s="231"/>
      <c r="O5461" s="231"/>
      <c r="P5461" s="231"/>
      <c r="Q5461" s="231"/>
      <c r="R5461" s="231"/>
      <c r="S5461" s="231"/>
      <c r="T5461" s="232"/>
      <c r="U5461" s="16"/>
      <c r="V5461" s="16"/>
    </row>
    <row r="5462" spans="4:22">
      <c r="D5462" s="16"/>
      <c r="E5462" s="16"/>
      <c r="F5462" s="231"/>
      <c r="G5462" s="231"/>
      <c r="H5462" s="231"/>
      <c r="I5462" s="231"/>
      <c r="J5462" s="231"/>
      <c r="K5462" s="231"/>
      <c r="L5462" s="231"/>
      <c r="M5462" s="231"/>
      <c r="N5462" s="231"/>
      <c r="O5462" s="231"/>
      <c r="P5462" s="231"/>
      <c r="Q5462" s="231"/>
      <c r="R5462" s="231"/>
      <c r="S5462" s="231"/>
      <c r="T5462" s="232"/>
      <c r="U5462" s="16"/>
      <c r="V5462" s="16"/>
    </row>
    <row r="5463" spans="4:22">
      <c r="D5463" s="16"/>
      <c r="E5463" s="16"/>
      <c r="F5463" s="231"/>
      <c r="G5463" s="231"/>
      <c r="H5463" s="231"/>
      <c r="I5463" s="231"/>
      <c r="J5463" s="231"/>
      <c r="K5463" s="231"/>
      <c r="L5463" s="231"/>
      <c r="M5463" s="231"/>
      <c r="N5463" s="231"/>
      <c r="O5463" s="231"/>
      <c r="P5463" s="231"/>
      <c r="Q5463" s="231"/>
      <c r="R5463" s="231"/>
      <c r="S5463" s="231"/>
      <c r="T5463" s="232"/>
      <c r="U5463" s="16"/>
      <c r="V5463" s="16"/>
    </row>
    <row r="5464" spans="4:22">
      <c r="D5464" s="16"/>
      <c r="E5464" s="16"/>
      <c r="F5464" s="231"/>
      <c r="G5464" s="231"/>
      <c r="H5464" s="231"/>
      <c r="I5464" s="231"/>
      <c r="J5464" s="231"/>
      <c r="K5464" s="231"/>
      <c r="L5464" s="231"/>
      <c r="M5464" s="231"/>
      <c r="N5464" s="231"/>
      <c r="O5464" s="231"/>
      <c r="P5464" s="231"/>
      <c r="Q5464" s="231"/>
      <c r="R5464" s="231"/>
      <c r="S5464" s="231"/>
      <c r="T5464" s="232"/>
      <c r="U5464" s="16"/>
      <c r="V5464" s="16"/>
    </row>
    <row r="5465" spans="4:22">
      <c r="D5465" s="16"/>
      <c r="E5465" s="16"/>
      <c r="F5465" s="231"/>
      <c r="G5465" s="231"/>
      <c r="H5465" s="231"/>
      <c r="I5465" s="231"/>
      <c r="J5465" s="231"/>
      <c r="K5465" s="231"/>
      <c r="L5465" s="231"/>
      <c r="M5465" s="231"/>
      <c r="N5465" s="231"/>
      <c r="O5465" s="231"/>
      <c r="P5465" s="231"/>
      <c r="Q5465" s="231"/>
      <c r="R5465" s="231"/>
      <c r="S5465" s="231"/>
      <c r="T5465" s="232"/>
      <c r="U5465" s="16"/>
      <c r="V5465" s="16"/>
    </row>
    <row r="5466" spans="4:22">
      <c r="D5466" s="16"/>
      <c r="E5466" s="16"/>
      <c r="F5466" s="231"/>
      <c r="G5466" s="231"/>
      <c r="H5466" s="231"/>
      <c r="I5466" s="231"/>
      <c r="J5466" s="231"/>
      <c r="K5466" s="231"/>
      <c r="L5466" s="231"/>
      <c r="M5466" s="231"/>
      <c r="N5466" s="231"/>
      <c r="O5466" s="231"/>
      <c r="P5466" s="231"/>
      <c r="Q5466" s="231"/>
      <c r="R5466" s="231"/>
      <c r="S5466" s="231"/>
      <c r="T5466" s="232"/>
      <c r="U5466" s="16"/>
      <c r="V5466" s="16"/>
    </row>
    <row r="5467" spans="4:22">
      <c r="D5467" s="16"/>
      <c r="E5467" s="16"/>
      <c r="F5467" s="231"/>
      <c r="G5467" s="231"/>
      <c r="H5467" s="231"/>
      <c r="I5467" s="231"/>
      <c r="J5467" s="231"/>
      <c r="K5467" s="231"/>
      <c r="L5467" s="231"/>
      <c r="M5467" s="231"/>
      <c r="N5467" s="231"/>
      <c r="O5467" s="231"/>
      <c r="P5467" s="231"/>
      <c r="Q5467" s="231"/>
      <c r="R5467" s="231"/>
      <c r="S5467" s="231"/>
      <c r="T5467" s="232"/>
      <c r="U5467" s="16"/>
      <c r="V5467" s="16"/>
    </row>
    <row r="5468" spans="4:22">
      <c r="D5468" s="16"/>
      <c r="E5468" s="16"/>
      <c r="F5468" s="231"/>
      <c r="G5468" s="231"/>
      <c r="H5468" s="231"/>
      <c r="I5468" s="231"/>
      <c r="J5468" s="231"/>
      <c r="K5468" s="231"/>
      <c r="L5468" s="231"/>
      <c r="M5468" s="231"/>
      <c r="N5468" s="231"/>
      <c r="O5468" s="231"/>
      <c r="P5468" s="231"/>
      <c r="Q5468" s="231"/>
      <c r="R5468" s="231"/>
      <c r="S5468" s="231"/>
      <c r="T5468" s="232"/>
      <c r="U5468" s="16"/>
      <c r="V5468" s="16"/>
    </row>
    <row r="5469" spans="4:22">
      <c r="D5469" s="16"/>
      <c r="E5469" s="16"/>
      <c r="F5469" s="231"/>
      <c r="G5469" s="231"/>
      <c r="H5469" s="231"/>
      <c r="I5469" s="231"/>
      <c r="J5469" s="231"/>
      <c r="K5469" s="231"/>
      <c r="L5469" s="231"/>
      <c r="M5469" s="231"/>
      <c r="N5469" s="231"/>
      <c r="O5469" s="231"/>
      <c r="P5469" s="231"/>
      <c r="Q5469" s="231"/>
      <c r="R5469" s="231"/>
      <c r="S5469" s="231"/>
      <c r="T5469" s="232"/>
      <c r="U5469" s="16"/>
      <c r="V5469" s="16"/>
    </row>
    <row r="5470" spans="4:22">
      <c r="D5470" s="16"/>
      <c r="E5470" s="16"/>
      <c r="F5470" s="231"/>
      <c r="G5470" s="231"/>
      <c r="H5470" s="231"/>
      <c r="I5470" s="231"/>
      <c r="J5470" s="231"/>
      <c r="K5470" s="231"/>
      <c r="L5470" s="231"/>
      <c r="M5470" s="231"/>
      <c r="N5470" s="231"/>
      <c r="O5470" s="231"/>
      <c r="P5470" s="231"/>
      <c r="Q5470" s="231"/>
      <c r="R5470" s="231"/>
      <c r="S5470" s="231"/>
      <c r="T5470" s="232"/>
      <c r="U5470" s="16"/>
      <c r="V5470" s="16"/>
    </row>
    <row r="5471" spans="4:22">
      <c r="D5471" s="16"/>
      <c r="E5471" s="16"/>
      <c r="F5471" s="231"/>
      <c r="G5471" s="231"/>
      <c r="H5471" s="231"/>
      <c r="I5471" s="231"/>
      <c r="J5471" s="231"/>
      <c r="K5471" s="231"/>
      <c r="L5471" s="231"/>
      <c r="M5471" s="231"/>
      <c r="N5471" s="231"/>
      <c r="O5471" s="231"/>
      <c r="P5471" s="231"/>
      <c r="Q5471" s="231"/>
      <c r="R5471" s="231"/>
      <c r="S5471" s="231"/>
      <c r="T5471" s="232"/>
      <c r="U5471" s="16"/>
      <c r="V5471" s="16"/>
    </row>
    <row r="5472" spans="4:22">
      <c r="D5472" s="16"/>
      <c r="E5472" s="16"/>
      <c r="F5472" s="231"/>
      <c r="G5472" s="231"/>
      <c r="H5472" s="231"/>
      <c r="I5472" s="231"/>
      <c r="J5472" s="231"/>
      <c r="K5472" s="231"/>
      <c r="L5472" s="231"/>
      <c r="M5472" s="231"/>
      <c r="N5472" s="231"/>
      <c r="O5472" s="231"/>
      <c r="P5472" s="231"/>
      <c r="Q5472" s="231"/>
      <c r="R5472" s="231"/>
      <c r="S5472" s="231"/>
      <c r="T5472" s="232"/>
      <c r="U5472" s="16"/>
      <c r="V5472" s="16"/>
    </row>
    <row r="5473" spans="4:22">
      <c r="D5473" s="16"/>
      <c r="E5473" s="16"/>
      <c r="F5473" s="231"/>
      <c r="G5473" s="231"/>
      <c r="H5473" s="231"/>
      <c r="I5473" s="231"/>
      <c r="J5473" s="231"/>
      <c r="K5473" s="231"/>
      <c r="L5473" s="231"/>
      <c r="M5473" s="231"/>
      <c r="N5473" s="231"/>
      <c r="O5473" s="231"/>
      <c r="P5473" s="231"/>
      <c r="Q5473" s="231"/>
      <c r="R5473" s="231"/>
      <c r="S5473" s="231"/>
      <c r="T5473" s="232"/>
      <c r="U5473" s="16"/>
      <c r="V5473" s="16"/>
    </row>
    <row r="5474" spans="4:22">
      <c r="D5474" s="16"/>
      <c r="E5474" s="16"/>
      <c r="F5474" s="231"/>
      <c r="G5474" s="231"/>
      <c r="H5474" s="231"/>
      <c r="I5474" s="231"/>
      <c r="J5474" s="231"/>
      <c r="K5474" s="231"/>
      <c r="L5474" s="231"/>
      <c r="M5474" s="231"/>
      <c r="N5474" s="231"/>
      <c r="O5474" s="231"/>
      <c r="P5474" s="231"/>
      <c r="Q5474" s="231"/>
      <c r="R5474" s="231"/>
      <c r="S5474" s="231"/>
      <c r="T5474" s="232"/>
      <c r="U5474" s="16"/>
      <c r="V5474" s="16"/>
    </row>
    <row r="5475" spans="4:22">
      <c r="D5475" s="16"/>
      <c r="E5475" s="16"/>
      <c r="F5475" s="231"/>
      <c r="G5475" s="231"/>
      <c r="H5475" s="231"/>
      <c r="I5475" s="231"/>
      <c r="J5475" s="231"/>
      <c r="K5475" s="231"/>
      <c r="L5475" s="231"/>
      <c r="M5475" s="231"/>
      <c r="N5475" s="231"/>
      <c r="O5475" s="231"/>
      <c r="P5475" s="231"/>
      <c r="Q5475" s="231"/>
      <c r="R5475" s="231"/>
      <c r="S5475" s="231"/>
      <c r="T5475" s="232"/>
      <c r="U5475" s="16"/>
      <c r="V5475" s="16"/>
    </row>
    <row r="5476" spans="4:22">
      <c r="D5476" s="335"/>
      <c r="E5476" s="335"/>
      <c r="F5476" s="335"/>
      <c r="G5476" s="512" t="s">
        <v>48</v>
      </c>
      <c r="H5476" s="512"/>
      <c r="I5476" s="512"/>
      <c r="J5476" s="512"/>
      <c r="K5476" s="512"/>
      <c r="L5476" s="512"/>
      <c r="M5476" s="512"/>
      <c r="N5476" s="512"/>
      <c r="O5476" s="512"/>
      <c r="P5476" s="512"/>
      <c r="Q5476" s="512"/>
      <c r="R5476" s="512"/>
      <c r="S5476" s="335"/>
      <c r="T5476" s="335"/>
      <c r="U5476" s="335"/>
      <c r="V5476" s="335"/>
    </row>
    <row r="5477" spans="4:22">
      <c r="D5477" s="335"/>
      <c r="E5477" s="335"/>
      <c r="F5477" s="335"/>
      <c r="G5477" s="512"/>
      <c r="H5477" s="512"/>
      <c r="I5477" s="512"/>
      <c r="J5477" s="512"/>
      <c r="K5477" s="512"/>
      <c r="L5477" s="512"/>
      <c r="M5477" s="512"/>
      <c r="N5477" s="512"/>
      <c r="O5477" s="512"/>
      <c r="P5477" s="512"/>
      <c r="Q5477" s="512"/>
      <c r="R5477" s="512"/>
      <c r="S5477" s="335"/>
      <c r="T5477" s="335"/>
      <c r="U5477" s="335"/>
      <c r="V5477" s="335"/>
    </row>
    <row r="5478" spans="4:22" ht="23.4">
      <c r="D5478" s="338"/>
      <c r="E5478" s="338"/>
      <c r="F5478" s="338"/>
      <c r="G5478" s="343" t="s">
        <v>46</v>
      </c>
      <c r="H5478" s="375" t="s">
        <v>3</v>
      </c>
      <c r="I5478" s="376"/>
      <c r="J5478" s="377" t="s">
        <v>11</v>
      </c>
      <c r="K5478" s="376"/>
      <c r="L5478" s="378" t="s">
        <v>12</v>
      </c>
      <c r="M5478" s="376"/>
      <c r="N5478" s="379" t="s">
        <v>13</v>
      </c>
      <c r="O5478" s="376"/>
      <c r="P5478" s="374" t="s">
        <v>14</v>
      </c>
      <c r="Q5478" s="376"/>
      <c r="R5478" s="380" t="s">
        <v>15</v>
      </c>
      <c r="S5478" s="367"/>
      <c r="T5478" s="16"/>
      <c r="U5478" s="336"/>
      <c r="V5478" s="16"/>
    </row>
    <row r="5479" spans="4:22" ht="21">
      <c r="D5479" s="338"/>
      <c r="E5479" s="338"/>
      <c r="F5479" s="338"/>
      <c r="G5479" s="344">
        <v>0.9</v>
      </c>
      <c r="H5479" s="347">
        <f>$H$5421*G5479</f>
        <v>47.139565357800002</v>
      </c>
      <c r="I5479" s="368"/>
      <c r="J5479" s="348">
        <f>$J$5421*G5479</f>
        <v>13.5716768136</v>
      </c>
      <c r="K5479" s="368"/>
      <c r="L5479" s="352">
        <f>$L$5421*G5479</f>
        <v>12.6338564934</v>
      </c>
      <c r="M5479" s="368"/>
      <c r="N5479" s="349">
        <f>$N$5421*G5479</f>
        <v>9.4752698111999987</v>
      </c>
      <c r="O5479" s="368"/>
      <c r="P5479" s="350">
        <f>$P$5421*G5479</f>
        <v>165.498568686</v>
      </c>
      <c r="Q5479" s="368"/>
      <c r="R5479" s="351">
        <f>$R$5421*G5479</f>
        <v>72.633276863999995</v>
      </c>
      <c r="S5479" s="341"/>
      <c r="T5479" s="414">
        <f>H5479*24.63</f>
        <v>1161.047494762614</v>
      </c>
      <c r="U5479" s="337"/>
      <c r="V5479" s="16"/>
    </row>
    <row r="5480" spans="4:22" ht="21">
      <c r="D5480" s="338"/>
      <c r="E5480" s="338"/>
      <c r="F5480" s="338"/>
      <c r="G5480" s="344">
        <v>0.91</v>
      </c>
      <c r="H5480" s="347">
        <f t="shared" ref="H5480:H5499" si="482">$H$5421*G5480</f>
        <v>47.663338306220005</v>
      </c>
      <c r="I5480" s="368"/>
      <c r="J5480" s="348">
        <f t="shared" ref="J5480:J5499" si="483">$J$5421*G5480</f>
        <v>13.72247322264</v>
      </c>
      <c r="K5480" s="368"/>
      <c r="L5480" s="352">
        <f t="shared" ref="L5480:L5499" si="484">$L$5421*G5480</f>
        <v>12.774232676659999</v>
      </c>
      <c r="M5480" s="368"/>
      <c r="N5480" s="349">
        <f t="shared" ref="N5480:N5499" si="485">$N$5421*G5480</f>
        <v>9.5805505868799994</v>
      </c>
      <c r="O5480" s="368"/>
      <c r="P5480" s="350">
        <f t="shared" ref="P5480:P5499" si="486">$P$5421*G5480</f>
        <v>167.3374416714</v>
      </c>
      <c r="Q5480" s="368"/>
      <c r="R5480" s="351">
        <f t="shared" ref="R5480:R5499" si="487">$R$5421*G5480</f>
        <v>73.440313273599998</v>
      </c>
      <c r="S5480" s="341"/>
      <c r="T5480" s="16"/>
      <c r="U5480" s="337"/>
      <c r="V5480" s="16"/>
    </row>
    <row r="5481" spans="4:22" ht="21">
      <c r="D5481" s="338"/>
      <c r="E5481" s="338"/>
      <c r="F5481" s="338"/>
      <c r="G5481" s="344">
        <v>0.92</v>
      </c>
      <c r="H5481" s="347">
        <f t="shared" si="482"/>
        <v>48.187111254640008</v>
      </c>
      <c r="I5481" s="368"/>
      <c r="J5481" s="348">
        <f t="shared" si="483"/>
        <v>13.873269631679999</v>
      </c>
      <c r="K5481" s="368"/>
      <c r="L5481" s="352">
        <f t="shared" si="484"/>
        <v>12.91460885992</v>
      </c>
      <c r="M5481" s="368"/>
      <c r="N5481" s="349">
        <f t="shared" si="485"/>
        <v>9.6858313625600001</v>
      </c>
      <c r="O5481" s="368"/>
      <c r="P5481" s="350">
        <f t="shared" si="486"/>
        <v>169.1763146568</v>
      </c>
      <c r="Q5481" s="368"/>
      <c r="R5481" s="351">
        <f t="shared" si="487"/>
        <v>74.247349683199985</v>
      </c>
      <c r="S5481" s="341"/>
      <c r="T5481" s="16"/>
      <c r="U5481" s="337"/>
      <c r="V5481" s="16"/>
    </row>
    <row r="5482" spans="4:22" ht="21">
      <c r="D5482" s="338"/>
      <c r="E5482" s="338"/>
      <c r="F5482" s="338"/>
      <c r="G5482" s="344">
        <v>0.93</v>
      </c>
      <c r="H5482" s="347">
        <f t="shared" si="482"/>
        <v>48.710884203060004</v>
      </c>
      <c r="I5482" s="368"/>
      <c r="J5482" s="348">
        <f t="shared" si="483"/>
        <v>14.024066040720001</v>
      </c>
      <c r="K5482" s="368"/>
      <c r="L5482" s="352">
        <f t="shared" si="484"/>
        <v>13.05498504318</v>
      </c>
      <c r="M5482" s="368"/>
      <c r="N5482" s="349">
        <f t="shared" si="485"/>
        <v>9.791112138239999</v>
      </c>
      <c r="O5482" s="368"/>
      <c r="P5482" s="350">
        <f t="shared" si="486"/>
        <v>171.0151876422</v>
      </c>
      <c r="Q5482" s="368"/>
      <c r="R5482" s="351">
        <f t="shared" si="487"/>
        <v>75.054386092799987</v>
      </c>
      <c r="S5482" s="341"/>
      <c r="T5482" s="16"/>
      <c r="U5482" s="337"/>
      <c r="V5482" s="16"/>
    </row>
    <row r="5483" spans="4:22" ht="21">
      <c r="D5483" s="338"/>
      <c r="E5483" s="338"/>
      <c r="F5483" s="338"/>
      <c r="G5483" s="344">
        <v>0.94</v>
      </c>
      <c r="H5483" s="347">
        <f t="shared" si="482"/>
        <v>49.23465715148</v>
      </c>
      <c r="I5483" s="368"/>
      <c r="J5483" s="348">
        <f t="shared" si="483"/>
        <v>14.174862449759999</v>
      </c>
      <c r="K5483" s="368"/>
      <c r="L5483" s="352">
        <f t="shared" si="484"/>
        <v>13.195361226439998</v>
      </c>
      <c r="M5483" s="368"/>
      <c r="N5483" s="349">
        <f t="shared" si="485"/>
        <v>9.896392913919998</v>
      </c>
      <c r="O5483" s="368"/>
      <c r="P5483" s="350">
        <f t="shared" si="486"/>
        <v>172.85406062759998</v>
      </c>
      <c r="Q5483" s="368"/>
      <c r="R5483" s="351">
        <f t="shared" si="487"/>
        <v>75.861422502399989</v>
      </c>
      <c r="S5483" s="341"/>
      <c r="T5483" s="16"/>
      <c r="U5483" s="337"/>
      <c r="V5483" s="16"/>
    </row>
    <row r="5484" spans="4:22" ht="21">
      <c r="D5484" s="338"/>
      <c r="E5484" s="338"/>
      <c r="F5484" s="338"/>
      <c r="G5484" s="344">
        <v>0.95</v>
      </c>
      <c r="H5484" s="347">
        <f t="shared" si="482"/>
        <v>49.758430099900004</v>
      </c>
      <c r="I5484" s="368"/>
      <c r="J5484" s="348">
        <f t="shared" si="483"/>
        <v>14.325658858799999</v>
      </c>
      <c r="K5484" s="368"/>
      <c r="L5484" s="352">
        <f t="shared" si="484"/>
        <v>13.335737409699998</v>
      </c>
      <c r="M5484" s="368"/>
      <c r="N5484" s="349">
        <f t="shared" si="485"/>
        <v>10.001673689599999</v>
      </c>
      <c r="O5484" s="368"/>
      <c r="P5484" s="350">
        <f t="shared" si="486"/>
        <v>174.69293361299998</v>
      </c>
      <c r="Q5484" s="368"/>
      <c r="R5484" s="351">
        <f t="shared" si="487"/>
        <v>76.668458911999977</v>
      </c>
      <c r="S5484" s="341"/>
      <c r="T5484" s="16"/>
      <c r="U5484" s="337"/>
      <c r="V5484" s="16"/>
    </row>
    <row r="5485" spans="4:22" ht="21">
      <c r="D5485" s="338"/>
      <c r="E5485" s="338"/>
      <c r="F5485" s="338"/>
      <c r="G5485" s="344">
        <v>0.96</v>
      </c>
      <c r="H5485" s="347">
        <f t="shared" si="482"/>
        <v>50.28220304832</v>
      </c>
      <c r="I5485" s="368"/>
      <c r="J5485" s="348">
        <f t="shared" si="483"/>
        <v>14.476455267839999</v>
      </c>
      <c r="K5485" s="368"/>
      <c r="L5485" s="352">
        <f t="shared" si="484"/>
        <v>13.476113592959999</v>
      </c>
      <c r="M5485" s="368"/>
      <c r="N5485" s="349">
        <f t="shared" si="485"/>
        <v>10.106954465279998</v>
      </c>
      <c r="O5485" s="368"/>
      <c r="P5485" s="350">
        <f t="shared" si="486"/>
        <v>176.53180659839998</v>
      </c>
      <c r="Q5485" s="368"/>
      <c r="R5485" s="351">
        <f t="shared" si="487"/>
        <v>77.475495321599979</v>
      </c>
      <c r="S5485" s="341"/>
      <c r="T5485" s="16"/>
      <c r="U5485" s="337"/>
      <c r="V5485" s="16"/>
    </row>
    <row r="5486" spans="4:22" ht="21">
      <c r="D5486" s="338"/>
      <c r="E5486" s="338"/>
      <c r="F5486" s="338"/>
      <c r="G5486" s="344">
        <v>0.97</v>
      </c>
      <c r="H5486" s="347">
        <f t="shared" si="482"/>
        <v>50.805975996740003</v>
      </c>
      <c r="I5486" s="368"/>
      <c r="J5486" s="348">
        <f t="shared" si="483"/>
        <v>14.627251676879998</v>
      </c>
      <c r="K5486" s="368"/>
      <c r="L5486" s="352">
        <f t="shared" si="484"/>
        <v>13.616489776219998</v>
      </c>
      <c r="M5486" s="368"/>
      <c r="N5486" s="349">
        <f t="shared" si="485"/>
        <v>10.212235240959998</v>
      </c>
      <c r="O5486" s="368"/>
      <c r="P5486" s="350">
        <f t="shared" si="486"/>
        <v>178.37067958379998</v>
      </c>
      <c r="Q5486" s="368"/>
      <c r="R5486" s="351">
        <f t="shared" si="487"/>
        <v>78.282531731199981</v>
      </c>
      <c r="S5486" s="341"/>
      <c r="T5486" s="16"/>
      <c r="U5486" s="337"/>
      <c r="V5486" s="16"/>
    </row>
    <row r="5487" spans="4:22" ht="21">
      <c r="D5487" s="338"/>
      <c r="E5487" s="338"/>
      <c r="F5487" s="338"/>
      <c r="G5487" s="344">
        <v>0.98</v>
      </c>
      <c r="H5487" s="347">
        <f t="shared" si="482"/>
        <v>51.329748945160006</v>
      </c>
      <c r="I5487" s="368"/>
      <c r="J5487" s="348">
        <f t="shared" si="483"/>
        <v>14.77804808592</v>
      </c>
      <c r="K5487" s="368"/>
      <c r="L5487" s="352">
        <f t="shared" si="484"/>
        <v>13.756865959479999</v>
      </c>
      <c r="M5487" s="368"/>
      <c r="N5487" s="349">
        <f t="shared" si="485"/>
        <v>10.317516016639999</v>
      </c>
      <c r="O5487" s="368"/>
      <c r="P5487" s="350">
        <f t="shared" si="486"/>
        <v>180.20955256919999</v>
      </c>
      <c r="Q5487" s="368"/>
      <c r="R5487" s="351">
        <f t="shared" si="487"/>
        <v>79.089568140799983</v>
      </c>
      <c r="S5487" s="341"/>
      <c r="T5487" s="16"/>
      <c r="U5487" s="337"/>
      <c r="V5487" s="16"/>
    </row>
    <row r="5488" spans="4:22" ht="21">
      <c r="D5488" s="338"/>
      <c r="E5488" s="338"/>
      <c r="F5488" s="338"/>
      <c r="G5488" s="344">
        <v>0.99</v>
      </c>
      <c r="H5488" s="347">
        <f t="shared" si="482"/>
        <v>51.853521893580002</v>
      </c>
      <c r="I5488" s="368"/>
      <c r="J5488" s="348">
        <f t="shared" si="483"/>
        <v>14.92884449496</v>
      </c>
      <c r="K5488" s="368"/>
      <c r="L5488" s="352">
        <f t="shared" si="484"/>
        <v>13.897242142739998</v>
      </c>
      <c r="M5488" s="368"/>
      <c r="N5488" s="349">
        <f t="shared" si="485"/>
        <v>10.422796792319998</v>
      </c>
      <c r="O5488" s="368"/>
      <c r="P5488" s="350">
        <f t="shared" si="486"/>
        <v>182.04842555459999</v>
      </c>
      <c r="Q5488" s="368"/>
      <c r="R5488" s="351">
        <f t="shared" si="487"/>
        <v>79.896604550399985</v>
      </c>
      <c r="S5488" s="341"/>
      <c r="T5488" s="16"/>
      <c r="U5488" s="337"/>
      <c r="V5488" s="16"/>
    </row>
    <row r="5489" spans="4:22" ht="28.8">
      <c r="D5489" s="338"/>
      <c r="E5489" s="338"/>
      <c r="F5489" s="338"/>
      <c r="G5489" s="381">
        <v>1</v>
      </c>
      <c r="H5489" s="383">
        <f t="shared" si="482"/>
        <v>52.377294842000005</v>
      </c>
      <c r="I5489" s="382"/>
      <c r="J5489" s="383">
        <f t="shared" si="483"/>
        <v>15.079640904</v>
      </c>
      <c r="K5489" s="382"/>
      <c r="L5489" s="383">
        <f t="shared" si="484"/>
        <v>14.037618325999999</v>
      </c>
      <c r="M5489" s="382"/>
      <c r="N5489" s="383">
        <f t="shared" si="485"/>
        <v>10.528077567999999</v>
      </c>
      <c r="O5489" s="382"/>
      <c r="P5489" s="383">
        <f t="shared" si="486"/>
        <v>183.88729853999999</v>
      </c>
      <c r="Q5489" s="382"/>
      <c r="R5489" s="383">
        <f t="shared" si="487"/>
        <v>80.703640959999987</v>
      </c>
      <c r="S5489" s="445"/>
      <c r="T5489" s="16"/>
      <c r="U5489" s="337"/>
      <c r="V5489" s="16"/>
    </row>
    <row r="5490" spans="4:22" ht="21">
      <c r="D5490" s="338"/>
      <c r="E5490" s="338"/>
      <c r="F5490" s="338"/>
      <c r="G5490" s="344">
        <v>1.01</v>
      </c>
      <c r="H5490" s="347">
        <f t="shared" si="482"/>
        <v>52.901067790420008</v>
      </c>
      <c r="I5490" s="368"/>
      <c r="J5490" s="348">
        <f t="shared" si="483"/>
        <v>15.230437313039999</v>
      </c>
      <c r="K5490" s="368"/>
      <c r="L5490" s="352">
        <f t="shared" si="484"/>
        <v>14.177994509259999</v>
      </c>
      <c r="M5490" s="368"/>
      <c r="N5490" s="349">
        <f t="shared" si="485"/>
        <v>10.633358343679999</v>
      </c>
      <c r="O5490" s="368"/>
      <c r="P5490" s="350">
        <f t="shared" si="486"/>
        <v>185.72617152539999</v>
      </c>
      <c r="Q5490" s="368"/>
      <c r="R5490" s="351">
        <f t="shared" si="487"/>
        <v>81.510677369599989</v>
      </c>
      <c r="S5490" s="341"/>
      <c r="T5490" s="16"/>
      <c r="U5490" s="337"/>
      <c r="V5490" s="16"/>
    </row>
    <row r="5491" spans="4:22" ht="21">
      <c r="D5491" s="338"/>
      <c r="E5491" s="338"/>
      <c r="F5491" s="338"/>
      <c r="G5491" s="344">
        <v>1.02</v>
      </c>
      <c r="H5491" s="347">
        <f t="shared" si="482"/>
        <v>53.424840738840004</v>
      </c>
      <c r="I5491" s="368"/>
      <c r="J5491" s="348">
        <f t="shared" si="483"/>
        <v>15.381233722079999</v>
      </c>
      <c r="K5491" s="368"/>
      <c r="L5491" s="352">
        <f t="shared" si="484"/>
        <v>14.318370692519998</v>
      </c>
      <c r="M5491" s="368"/>
      <c r="N5491" s="349">
        <f t="shared" si="485"/>
        <v>10.738639119359998</v>
      </c>
      <c r="O5491" s="368"/>
      <c r="P5491" s="350">
        <f t="shared" si="486"/>
        <v>187.56504451079999</v>
      </c>
      <c r="Q5491" s="368"/>
      <c r="R5491" s="351">
        <f t="shared" si="487"/>
        <v>82.317713779199991</v>
      </c>
      <c r="S5491" s="341"/>
      <c r="T5491" s="16"/>
      <c r="U5491" s="337"/>
      <c r="V5491" s="16"/>
    </row>
    <row r="5492" spans="4:22" ht="21">
      <c r="D5492" s="338"/>
      <c r="E5492" s="338"/>
      <c r="F5492" s="338"/>
      <c r="G5492" s="344">
        <v>1.03</v>
      </c>
      <c r="H5492" s="347">
        <f t="shared" si="482"/>
        <v>53.948613687260007</v>
      </c>
      <c r="I5492" s="368"/>
      <c r="J5492" s="348">
        <f t="shared" si="483"/>
        <v>15.532030131120001</v>
      </c>
      <c r="K5492" s="368"/>
      <c r="L5492" s="352">
        <f t="shared" si="484"/>
        <v>14.458746875779999</v>
      </c>
      <c r="M5492" s="368"/>
      <c r="N5492" s="349">
        <f t="shared" si="485"/>
        <v>10.843919895039999</v>
      </c>
      <c r="O5492" s="368"/>
      <c r="P5492" s="350">
        <f t="shared" si="486"/>
        <v>189.40391749619999</v>
      </c>
      <c r="Q5492" s="368"/>
      <c r="R5492" s="351">
        <f t="shared" si="487"/>
        <v>83.124750188799993</v>
      </c>
      <c r="S5492" s="341"/>
      <c r="T5492" s="16"/>
      <c r="U5492" s="337"/>
      <c r="V5492" s="16"/>
    </row>
    <row r="5493" spans="4:22" ht="21">
      <c r="D5493" s="338"/>
      <c r="E5493" s="338"/>
      <c r="F5493" s="338"/>
      <c r="G5493" s="344">
        <v>1.04</v>
      </c>
      <c r="H5493" s="347">
        <f t="shared" si="482"/>
        <v>54.47238663568001</v>
      </c>
      <c r="I5493" s="368"/>
      <c r="J5493" s="348">
        <f t="shared" si="483"/>
        <v>15.682826540160001</v>
      </c>
      <c r="K5493" s="368"/>
      <c r="L5493" s="352">
        <f t="shared" si="484"/>
        <v>14.599123059039998</v>
      </c>
      <c r="M5493" s="368"/>
      <c r="N5493" s="349">
        <f t="shared" si="485"/>
        <v>10.94920067072</v>
      </c>
      <c r="O5493" s="368"/>
      <c r="P5493" s="350">
        <f t="shared" si="486"/>
        <v>191.2427904816</v>
      </c>
      <c r="Q5493" s="368"/>
      <c r="R5493" s="351">
        <f t="shared" si="487"/>
        <v>83.931786598399995</v>
      </c>
      <c r="S5493" s="341"/>
      <c r="T5493" s="16"/>
      <c r="U5493" s="337"/>
      <c r="V5493" s="16"/>
    </row>
    <row r="5494" spans="4:22" ht="21">
      <c r="D5494" s="338"/>
      <c r="E5494" s="338"/>
      <c r="F5494" s="338"/>
      <c r="G5494" s="344">
        <v>1.05</v>
      </c>
      <c r="H5494" s="347">
        <f t="shared" si="482"/>
        <v>54.996159584100006</v>
      </c>
      <c r="I5494" s="368"/>
      <c r="J5494" s="348">
        <f t="shared" si="483"/>
        <v>15.8336229492</v>
      </c>
      <c r="K5494" s="368"/>
      <c r="L5494" s="352">
        <f t="shared" si="484"/>
        <v>14.739499242299999</v>
      </c>
      <c r="M5494" s="368"/>
      <c r="N5494" s="349">
        <f t="shared" si="485"/>
        <v>11.054481446399999</v>
      </c>
      <c r="O5494" s="368"/>
      <c r="P5494" s="350">
        <f t="shared" si="486"/>
        <v>193.081663467</v>
      </c>
      <c r="Q5494" s="368"/>
      <c r="R5494" s="351">
        <f t="shared" si="487"/>
        <v>84.738823007999997</v>
      </c>
      <c r="S5494" s="341"/>
      <c r="T5494" s="16"/>
      <c r="U5494" s="337"/>
      <c r="V5494" s="16"/>
    </row>
    <row r="5495" spans="4:22" ht="21">
      <c r="D5495" s="338"/>
      <c r="E5495" s="338"/>
      <c r="F5495" s="338"/>
      <c r="G5495" s="344">
        <v>1.06</v>
      </c>
      <c r="H5495" s="347">
        <f t="shared" si="482"/>
        <v>55.519932532520009</v>
      </c>
      <c r="I5495" s="368"/>
      <c r="J5495" s="348">
        <f t="shared" si="483"/>
        <v>15.98441935824</v>
      </c>
      <c r="K5495" s="368"/>
      <c r="L5495" s="352">
        <f t="shared" si="484"/>
        <v>14.87987542556</v>
      </c>
      <c r="M5495" s="368"/>
      <c r="N5495" s="349">
        <f t="shared" si="485"/>
        <v>11.159762222079999</v>
      </c>
      <c r="O5495" s="368"/>
      <c r="P5495" s="350">
        <f t="shared" si="486"/>
        <v>194.9205364524</v>
      </c>
      <c r="Q5495" s="368"/>
      <c r="R5495" s="351">
        <f t="shared" si="487"/>
        <v>85.545859417599985</v>
      </c>
      <c r="S5495" s="341"/>
      <c r="T5495" s="16"/>
      <c r="U5495" s="337"/>
      <c r="V5495" s="16"/>
    </row>
    <row r="5496" spans="4:22" ht="21">
      <c r="D5496" s="338"/>
      <c r="E5496" s="338"/>
      <c r="F5496" s="338"/>
      <c r="G5496" s="344">
        <v>1.07</v>
      </c>
      <c r="H5496" s="347">
        <f t="shared" si="482"/>
        <v>56.043705480940005</v>
      </c>
      <c r="I5496" s="368"/>
      <c r="J5496" s="348">
        <f t="shared" si="483"/>
        <v>16.135215767280002</v>
      </c>
      <c r="K5496" s="368"/>
      <c r="L5496" s="352">
        <f t="shared" si="484"/>
        <v>15.020251608819999</v>
      </c>
      <c r="M5496" s="368"/>
      <c r="N5496" s="349">
        <f t="shared" si="485"/>
        <v>11.265042997759998</v>
      </c>
      <c r="O5496" s="368"/>
      <c r="P5496" s="350">
        <f t="shared" si="486"/>
        <v>196.7594094378</v>
      </c>
      <c r="Q5496" s="368"/>
      <c r="R5496" s="351">
        <f t="shared" si="487"/>
        <v>86.352895827199987</v>
      </c>
      <c r="S5496" s="341"/>
      <c r="T5496" s="16"/>
      <c r="U5496" s="337"/>
      <c r="V5496" s="16"/>
    </row>
    <row r="5497" spans="4:22" ht="21">
      <c r="D5497" s="338"/>
      <c r="E5497" s="338"/>
      <c r="F5497" s="338"/>
      <c r="G5497" s="344">
        <v>1.08</v>
      </c>
      <c r="H5497" s="347">
        <f t="shared" si="482"/>
        <v>56.567478429360008</v>
      </c>
      <c r="I5497" s="368"/>
      <c r="J5497" s="348">
        <f t="shared" si="483"/>
        <v>16.28601217632</v>
      </c>
      <c r="K5497" s="368"/>
      <c r="L5497" s="352">
        <f t="shared" si="484"/>
        <v>15.16062779208</v>
      </c>
      <c r="M5497" s="368"/>
      <c r="N5497" s="349">
        <f t="shared" si="485"/>
        <v>11.370323773439999</v>
      </c>
      <c r="O5497" s="368"/>
      <c r="P5497" s="350">
        <f t="shared" si="486"/>
        <v>198.5982824232</v>
      </c>
      <c r="Q5497" s="368"/>
      <c r="R5497" s="351">
        <f t="shared" si="487"/>
        <v>87.159932236799989</v>
      </c>
      <c r="S5497" s="341"/>
      <c r="T5497" s="16"/>
      <c r="U5497" s="337"/>
      <c r="V5497" s="16"/>
    </row>
    <row r="5498" spans="4:22" ht="21">
      <c r="D5498" s="338"/>
      <c r="E5498" s="338"/>
      <c r="F5498" s="338"/>
      <c r="G5498" s="344">
        <v>1.0900000000000001</v>
      </c>
      <c r="H5498" s="347">
        <f t="shared" si="482"/>
        <v>57.091251377780011</v>
      </c>
      <c r="I5498" s="368"/>
      <c r="J5498" s="348">
        <f t="shared" si="483"/>
        <v>16.436808585360001</v>
      </c>
      <c r="K5498" s="368"/>
      <c r="L5498" s="352">
        <f t="shared" si="484"/>
        <v>15.30100397534</v>
      </c>
      <c r="M5498" s="368"/>
      <c r="N5498" s="349">
        <f t="shared" si="485"/>
        <v>11.47560454912</v>
      </c>
      <c r="O5498" s="368"/>
      <c r="P5498" s="350">
        <f t="shared" si="486"/>
        <v>200.43715540860001</v>
      </c>
      <c r="Q5498" s="368"/>
      <c r="R5498" s="351">
        <f t="shared" si="487"/>
        <v>87.966968646399991</v>
      </c>
      <c r="S5498" s="341"/>
      <c r="T5498" s="16"/>
      <c r="U5498" s="337"/>
      <c r="V5498" s="16"/>
    </row>
    <row r="5499" spans="4:22" ht="21">
      <c r="D5499" s="338"/>
      <c r="E5499" s="338"/>
      <c r="F5499" s="338"/>
      <c r="G5499" s="344">
        <v>1.1000000000000001</v>
      </c>
      <c r="H5499" s="347">
        <f t="shared" si="482"/>
        <v>57.615024326200007</v>
      </c>
      <c r="I5499" s="368"/>
      <c r="J5499" s="348">
        <f t="shared" si="483"/>
        <v>16.587604994399999</v>
      </c>
      <c r="K5499" s="368"/>
      <c r="L5499" s="352">
        <f t="shared" si="484"/>
        <v>15.441380158599999</v>
      </c>
      <c r="M5499" s="368"/>
      <c r="N5499" s="349">
        <f t="shared" si="485"/>
        <v>11.580885324799999</v>
      </c>
      <c r="O5499" s="368"/>
      <c r="P5499" s="350">
        <f t="shared" si="486"/>
        <v>202.27602839400001</v>
      </c>
      <c r="Q5499" s="368"/>
      <c r="R5499" s="351">
        <f t="shared" si="487"/>
        <v>88.774005055999993</v>
      </c>
      <c r="S5499" s="341"/>
      <c r="T5499" s="16"/>
      <c r="U5499" s="337"/>
      <c r="V5499" s="16"/>
    </row>
    <row r="5500" spans="4:22">
      <c r="D5500" s="338"/>
      <c r="E5500" s="338"/>
      <c r="F5500" s="338"/>
      <c r="G5500" s="16"/>
      <c r="H5500" s="16"/>
      <c r="I5500" s="16"/>
      <c r="J5500" s="16"/>
      <c r="K5500" s="16"/>
      <c r="L5500" s="16"/>
      <c r="M5500" s="16"/>
      <c r="N5500" s="16"/>
      <c r="O5500" s="16"/>
      <c r="P5500" s="16"/>
      <c r="Q5500" s="16"/>
      <c r="R5500" s="16"/>
      <c r="S5500" s="16"/>
      <c r="T5500" s="16"/>
      <c r="U5500" s="16"/>
      <c r="V5500" s="16"/>
    </row>
    <row r="5501" spans="4:22">
      <c r="D5501" s="338"/>
      <c r="E5501" s="338"/>
      <c r="F5501" s="338"/>
      <c r="G5501" s="16"/>
      <c r="H5501" s="16"/>
      <c r="I5501" s="16"/>
      <c r="J5501" s="16"/>
      <c r="K5501" s="16"/>
      <c r="L5501" s="16"/>
      <c r="M5501" s="16"/>
      <c r="N5501" s="16"/>
      <c r="O5501" s="16"/>
      <c r="P5501" s="16"/>
      <c r="Q5501" s="16"/>
      <c r="R5501" s="16"/>
      <c r="S5501" s="16"/>
      <c r="T5501" s="16"/>
      <c r="U5501" s="16"/>
      <c r="V5501" s="16"/>
    </row>
    <row r="5502" spans="4:22">
      <c r="D5502" s="338"/>
      <c r="E5502" s="338"/>
      <c r="F5502" s="338"/>
      <c r="G5502" s="16"/>
      <c r="H5502" s="16"/>
      <c r="I5502" s="16"/>
      <c r="J5502" s="16"/>
      <c r="K5502" s="16"/>
      <c r="L5502" s="16"/>
      <c r="M5502" s="16"/>
      <c r="N5502" s="16"/>
      <c r="O5502" s="16"/>
      <c r="P5502" s="16"/>
      <c r="Q5502" s="16"/>
      <c r="R5502" s="16"/>
      <c r="S5502" s="16"/>
      <c r="T5502" s="16"/>
      <c r="U5502" s="16"/>
      <c r="V5502" s="16"/>
    </row>
    <row r="5505" spans="4:31" ht="15" thickBot="1">
      <c r="D5505" s="16"/>
      <c r="E5505" s="16"/>
      <c r="F5505" s="16"/>
      <c r="G5505" s="16"/>
      <c r="H5505" s="16"/>
      <c r="I5505" s="16"/>
      <c r="J5505" s="16"/>
      <c r="K5505" s="16"/>
      <c r="L5505" s="16"/>
      <c r="M5505" s="16"/>
      <c r="N5505" s="16"/>
      <c r="O5505" s="16"/>
      <c r="P5505" s="16"/>
      <c r="Q5505" s="16"/>
      <c r="R5505" s="16"/>
      <c r="S5505" s="16"/>
      <c r="T5505" s="229"/>
      <c r="U5505" s="16"/>
      <c r="V5505" s="16"/>
    </row>
    <row r="5506" spans="4:31">
      <c r="D5506" s="16"/>
      <c r="E5506" s="84"/>
      <c r="F5506" s="85"/>
      <c r="G5506" s="197"/>
      <c r="H5506" s="85"/>
      <c r="I5506" s="197"/>
      <c r="J5506" s="85"/>
      <c r="K5506" s="197"/>
      <c r="L5506" s="85"/>
      <c r="M5506" s="197"/>
      <c r="N5506" s="85"/>
      <c r="O5506" s="197"/>
      <c r="P5506" s="85"/>
      <c r="Q5506" s="197"/>
      <c r="R5506" s="85"/>
      <c r="S5506" s="85"/>
      <c r="T5506" s="85"/>
      <c r="U5506" s="106"/>
      <c r="V5506" s="16"/>
    </row>
    <row r="5507" spans="4:31" ht="15" thickBot="1">
      <c r="D5507" s="16"/>
      <c r="E5507" s="86"/>
      <c r="F5507" s="1"/>
      <c r="H5507" s="1"/>
      <c r="J5507" s="1"/>
      <c r="L5507" s="1"/>
      <c r="N5507" s="1"/>
      <c r="P5507" s="1"/>
      <c r="R5507" s="1"/>
      <c r="T5507" s="1"/>
      <c r="U5507" s="107"/>
      <c r="V5507" s="16"/>
    </row>
    <row r="5508" spans="4:31" ht="35.4" thickBot="1">
      <c r="D5508" s="16"/>
      <c r="E5508" s="86"/>
      <c r="F5508" s="1"/>
      <c r="H5508" s="393" t="s">
        <v>317</v>
      </c>
      <c r="I5508" s="394"/>
      <c r="J5508" s="394"/>
      <c r="K5508" s="394"/>
      <c r="L5508" s="394"/>
      <c r="M5508" s="394"/>
      <c r="N5508" s="394"/>
      <c r="O5508" s="394"/>
      <c r="P5508" s="394"/>
      <c r="Q5508" s="394"/>
      <c r="R5508" s="394"/>
      <c r="S5508" s="394"/>
      <c r="T5508" s="395"/>
      <c r="U5508" s="107"/>
      <c r="V5508" s="16"/>
    </row>
    <row r="5509" spans="4:31">
      <c r="D5509" s="16"/>
      <c r="E5509" s="86"/>
      <c r="F5509" s="1"/>
      <c r="H5509" s="1"/>
      <c r="J5509" s="1"/>
      <c r="L5509" s="1"/>
      <c r="N5509" s="1"/>
      <c r="P5509" s="1"/>
      <c r="R5509" s="1"/>
      <c r="T5509" s="1"/>
      <c r="U5509" s="107"/>
      <c r="V5509" s="16"/>
    </row>
    <row r="5510" spans="4:31">
      <c r="D5510" s="16"/>
      <c r="E5510" s="86"/>
      <c r="F5510" s="253" t="s">
        <v>10</v>
      </c>
      <c r="G5510" s="194"/>
      <c r="H5510" s="421" t="s">
        <v>3</v>
      </c>
      <c r="I5510" s="179"/>
      <c r="J5510" s="422" t="s">
        <v>11</v>
      </c>
      <c r="K5510" s="179"/>
      <c r="L5510" s="423" t="s">
        <v>12</v>
      </c>
      <c r="M5510" s="179"/>
      <c r="N5510" s="424" t="s">
        <v>13</v>
      </c>
      <c r="O5510" s="179"/>
      <c r="P5510" s="425" t="s">
        <v>14</v>
      </c>
      <c r="Q5510" s="179"/>
      <c r="R5510" s="426" t="s">
        <v>15</v>
      </c>
      <c r="S5510" s="29"/>
      <c r="T5510" s="427" t="s">
        <v>16</v>
      </c>
      <c r="U5510" s="107"/>
      <c r="V5510" s="16"/>
      <c r="X5510" s="448" t="s">
        <v>78</v>
      </c>
      <c r="Y5510" s="448" t="s">
        <v>79</v>
      </c>
      <c r="Z5510" s="448" t="s">
        <v>80</v>
      </c>
      <c r="AA5510" s="448" t="s">
        <v>81</v>
      </c>
    </row>
    <row r="5511" spans="4:31">
      <c r="D5511" s="16"/>
      <c r="E5511" s="86"/>
      <c r="F5511" s="252">
        <v>45901</v>
      </c>
      <c r="G5511" s="244"/>
      <c r="H5511" s="437">
        <v>9804.5</v>
      </c>
      <c r="I5511" s="437"/>
      <c r="J5511" s="437">
        <v>2840</v>
      </c>
      <c r="K5511" s="437"/>
      <c r="L5511" s="437">
        <v>2612.5</v>
      </c>
      <c r="M5511" s="437"/>
      <c r="N5511" s="437">
        <v>1955</v>
      </c>
      <c r="O5511" s="437"/>
      <c r="P5511" s="437">
        <v>35150</v>
      </c>
      <c r="Q5511" s="437"/>
      <c r="R5511" s="437">
        <v>15265</v>
      </c>
      <c r="S5511" s="438"/>
      <c r="T5511" s="441">
        <v>5.4264000000000001</v>
      </c>
      <c r="U5511" s="107"/>
      <c r="V5511" s="16"/>
      <c r="X5511" t="str">
        <f>H5310</f>
        <v xml:space="preserve">COBRE </v>
      </c>
      <c r="Y5511" s="308">
        <f>H5519</f>
        <v>53.547212519999995</v>
      </c>
      <c r="Z5511" s="308">
        <f>H5521</f>
        <v>52.770388230000016</v>
      </c>
      <c r="AA5511" s="453">
        <f t="shared" ref="AA5511:AA5517" si="488">Y5511-Z5511</f>
        <v>0.7768242899999791</v>
      </c>
      <c r="AD5511" t="str">
        <f t="shared" ref="AD5511:AD5517" si="489">X5511</f>
        <v xml:space="preserve">COBRE </v>
      </c>
      <c r="AE5511" s="330">
        <f t="shared" ref="AE5511:AE5517" si="490">AA5511</f>
        <v>0.7768242899999791</v>
      </c>
    </row>
    <row r="5512" spans="4:31">
      <c r="D5512" s="16"/>
      <c r="E5512" s="86"/>
      <c r="F5512" s="250">
        <f>F5511+1</f>
        <v>45902</v>
      </c>
      <c r="G5512" s="244"/>
      <c r="H5512" s="464">
        <v>9773.5</v>
      </c>
      <c r="I5512" s="437"/>
      <c r="J5512" s="437">
        <v>2874</v>
      </c>
      <c r="K5512" s="437"/>
      <c r="L5512" s="437">
        <v>2615</v>
      </c>
      <c r="M5512" s="437"/>
      <c r="N5512" s="437">
        <v>1947</v>
      </c>
      <c r="O5512" s="437"/>
      <c r="P5512" s="437">
        <v>35080</v>
      </c>
      <c r="Q5512" s="437"/>
      <c r="R5512" s="437">
        <v>15100</v>
      </c>
      <c r="S5512" s="437"/>
      <c r="T5512" s="441">
        <v>5.4378000000000002</v>
      </c>
      <c r="U5512" s="107"/>
      <c r="V5512" s="16"/>
      <c r="X5512" s="408" t="str">
        <f>J5310</f>
        <v xml:space="preserve">ZINCO </v>
      </c>
      <c r="Y5512" s="308">
        <f>J5519</f>
        <v>15.623975052</v>
      </c>
      <c r="Z5512" s="308">
        <f>J5521</f>
        <v>15.118340440000004</v>
      </c>
      <c r="AA5512" s="453">
        <f t="shared" si="488"/>
        <v>0.50563461199999615</v>
      </c>
      <c r="AD5512" t="str">
        <f t="shared" si="489"/>
        <v xml:space="preserve">ZINCO </v>
      </c>
      <c r="AE5512" s="330">
        <f t="shared" si="490"/>
        <v>0.50563461199999615</v>
      </c>
    </row>
    <row r="5513" spans="4:31">
      <c r="D5513" s="16"/>
      <c r="E5513" s="86"/>
      <c r="F5513" s="250">
        <f>F5512+1</f>
        <v>45903</v>
      </c>
      <c r="G5513" s="244"/>
      <c r="H5513" s="464">
        <v>9873</v>
      </c>
      <c r="I5513" s="437"/>
      <c r="J5513" s="437">
        <v>2888</v>
      </c>
      <c r="K5513" s="437"/>
      <c r="L5513" s="437">
        <v>2617</v>
      </c>
      <c r="M5513" s="437"/>
      <c r="N5513" s="437">
        <v>1958</v>
      </c>
      <c r="O5513" s="437"/>
      <c r="P5513" s="437">
        <v>35000</v>
      </c>
      <c r="Q5513" s="437"/>
      <c r="R5513" s="437">
        <v>15110</v>
      </c>
      <c r="S5513" s="437"/>
      <c r="T5513" s="441">
        <v>5.468</v>
      </c>
      <c r="U5513" s="107"/>
      <c r="V5513" s="16"/>
      <c r="X5513" s="408" t="str">
        <f>L5310</f>
        <v xml:space="preserve">ALUMÍNIO </v>
      </c>
      <c r="Y5513" s="308">
        <f>L5519</f>
        <v>14.236944804</v>
      </c>
      <c r="Z5513" s="308">
        <f>L5521</f>
        <v>14.197863592500005</v>
      </c>
      <c r="AA5513" s="453">
        <f t="shared" si="488"/>
        <v>3.9081211499995661E-2</v>
      </c>
      <c r="AD5513" t="str">
        <f t="shared" si="489"/>
        <v xml:space="preserve">ALUMÍNIO </v>
      </c>
      <c r="AE5513" s="330">
        <f t="shared" si="490"/>
        <v>3.9081211499995661E-2</v>
      </c>
    </row>
    <row r="5514" spans="4:31">
      <c r="D5514" s="16"/>
      <c r="E5514" s="86"/>
      <c r="F5514" s="250">
        <f>F5513+1</f>
        <v>45904</v>
      </c>
      <c r="G5514" s="195"/>
      <c r="H5514" s="437">
        <v>9813</v>
      </c>
      <c r="I5514" s="437"/>
      <c r="J5514" s="437">
        <v>2848</v>
      </c>
      <c r="K5514" s="437"/>
      <c r="L5514" s="437">
        <v>2606</v>
      </c>
      <c r="M5514" s="437"/>
      <c r="N5514" s="437">
        <v>1954</v>
      </c>
      <c r="O5514" s="437"/>
      <c r="P5514" s="437">
        <v>34695</v>
      </c>
      <c r="Q5514" s="437"/>
      <c r="R5514" s="437">
        <v>15070</v>
      </c>
      <c r="S5514" s="438"/>
      <c r="T5514" s="441">
        <v>5.4485000000000001</v>
      </c>
      <c r="U5514" s="107"/>
      <c r="V5514" s="16"/>
      <c r="X5514" s="408" t="str">
        <f>N5310</f>
        <v xml:space="preserve">CHUMBO </v>
      </c>
      <c r="Y5514" s="308">
        <f>N5519</f>
        <v>10.642978367999998</v>
      </c>
      <c r="Z5514" s="308">
        <f>N5521</f>
        <v>10.564795062500002</v>
      </c>
      <c r="AA5514" s="453">
        <f t="shared" si="488"/>
        <v>7.8183305499996081E-2</v>
      </c>
      <c r="AD5514" t="str">
        <f t="shared" si="489"/>
        <v xml:space="preserve">CHUMBO </v>
      </c>
      <c r="AE5514" s="330">
        <f t="shared" si="490"/>
        <v>7.8183305499996081E-2</v>
      </c>
    </row>
    <row r="5515" spans="4:31">
      <c r="D5515" s="16"/>
      <c r="E5515" s="86"/>
      <c r="F5515" s="251">
        <f>F5514+1</f>
        <v>45905</v>
      </c>
      <c r="G5515" s="195"/>
      <c r="H5515" s="437">
        <v>9881</v>
      </c>
      <c r="I5515" s="437"/>
      <c r="J5515" s="437">
        <v>2889.5</v>
      </c>
      <c r="K5515" s="437"/>
      <c r="L5515" s="437">
        <v>2616</v>
      </c>
      <c r="M5515" s="437"/>
      <c r="N5515" s="437">
        <v>1954</v>
      </c>
      <c r="O5515" s="437"/>
      <c r="P5515" s="437">
        <v>34785</v>
      </c>
      <c r="Q5515" s="437"/>
      <c r="R5515" s="437">
        <v>15110</v>
      </c>
      <c r="S5515" s="438"/>
      <c r="T5515" s="441">
        <v>5.4587000000000003</v>
      </c>
      <c r="U5515" s="107"/>
      <c r="V5515" s="16"/>
      <c r="X5515" s="408" t="str">
        <f>P5310</f>
        <v xml:space="preserve">ESTANHO </v>
      </c>
      <c r="Y5515" s="308">
        <f>P5519</f>
        <v>190.35982296</v>
      </c>
      <c r="Z5515" s="308">
        <f>P5521</f>
        <v>188.76219390000006</v>
      </c>
      <c r="AA5515" s="453">
        <f t="shared" si="488"/>
        <v>1.5976290599999459</v>
      </c>
      <c r="AD5515" t="str">
        <f t="shared" si="489"/>
        <v xml:space="preserve">ESTANHO </v>
      </c>
      <c r="AE5515" s="330">
        <f t="shared" si="490"/>
        <v>1.5976290599999459</v>
      </c>
    </row>
    <row r="5516" spans="4:31">
      <c r="D5516" s="16"/>
      <c r="E5516" s="86"/>
      <c r="F5516" s="1"/>
      <c r="H5516" s="439"/>
      <c r="I5516" s="439"/>
      <c r="J5516" s="439"/>
      <c r="K5516" s="439"/>
      <c r="L5516" s="439"/>
      <c r="M5516" s="439"/>
      <c r="N5516" s="439"/>
      <c r="O5516" s="439"/>
      <c r="P5516" s="439"/>
      <c r="Q5516" s="439"/>
      <c r="R5516" s="439"/>
      <c r="S5516" s="440"/>
      <c r="T5516" s="444"/>
      <c r="U5516" s="107"/>
      <c r="V5516" s="16"/>
      <c r="X5516" s="408" t="str">
        <f>R5310</f>
        <v xml:space="preserve">NÍQUEL </v>
      </c>
      <c r="Y5516" s="308">
        <f>R5519</f>
        <v>82.431872279999993</v>
      </c>
      <c r="Z5516" s="308">
        <f>R5521</f>
        <v>81.540546675000016</v>
      </c>
      <c r="AA5516" s="453">
        <f t="shared" si="488"/>
        <v>0.89132560499997737</v>
      </c>
      <c r="AD5516" t="str">
        <f t="shared" si="489"/>
        <v xml:space="preserve">NÍQUEL </v>
      </c>
      <c r="AE5516" s="330">
        <f t="shared" si="490"/>
        <v>0.89132560499997737</v>
      </c>
    </row>
    <row r="5517" spans="4:31">
      <c r="D5517" s="16"/>
      <c r="E5517" s="86"/>
      <c r="F5517" s="236" t="s">
        <v>17</v>
      </c>
      <c r="G5517" s="263"/>
      <c r="H5517" s="428">
        <f>AVERAGE(H5511:H5515)</f>
        <v>9829</v>
      </c>
      <c r="I5517" s="332"/>
      <c r="J5517" s="428">
        <f>AVERAGE(J5511:J5515)</f>
        <v>2867.9</v>
      </c>
      <c r="K5517" s="332"/>
      <c r="L5517" s="428">
        <f>AVERAGE(L5511:L5515)</f>
        <v>2613.3000000000002</v>
      </c>
      <c r="M5517" s="332"/>
      <c r="N5517" s="428">
        <f>AVERAGE(N5511:N5515)</f>
        <v>1953.6</v>
      </c>
      <c r="O5517" s="332"/>
      <c r="P5517" s="428">
        <f>AVERAGE(P5511:P5515)</f>
        <v>34942</v>
      </c>
      <c r="Q5517" s="332"/>
      <c r="R5517" s="428">
        <f>AVERAGE(R5511:R5515)</f>
        <v>15131</v>
      </c>
      <c r="S5517" s="333"/>
      <c r="T5517" s="429">
        <f>AVERAGE(T5511:T5515)</f>
        <v>5.4478799999999996</v>
      </c>
      <c r="U5517" s="107"/>
      <c r="V5517" s="16"/>
      <c r="X5517" t="str">
        <f>T5310</f>
        <v xml:space="preserve">DÓLAR </v>
      </c>
      <c r="Y5517" s="308">
        <f>T5517</f>
        <v>5.4478799999999996</v>
      </c>
      <c r="Z5517" s="308">
        <f>T5521</f>
        <v>5.426540000000001</v>
      </c>
      <c r="AA5517" s="453">
        <f t="shared" si="488"/>
        <v>2.1339999999998582E-2</v>
      </c>
      <c r="AD5517" t="str">
        <f t="shared" si="489"/>
        <v xml:space="preserve">DÓLAR </v>
      </c>
      <c r="AE5517" s="330">
        <f t="shared" si="490"/>
        <v>2.1339999999998582E-2</v>
      </c>
    </row>
    <row r="5518" spans="4:31">
      <c r="D5518" s="16"/>
      <c r="E5518" s="86"/>
      <c r="F5518" s="21"/>
      <c r="G5518" s="194"/>
      <c r="H5518" s="354"/>
      <c r="I5518" s="214"/>
      <c r="J5518" s="354"/>
      <c r="K5518" s="214"/>
      <c r="L5518" s="354"/>
      <c r="M5518" s="214"/>
      <c r="N5518" s="354"/>
      <c r="O5518" s="214"/>
      <c r="P5518" s="354"/>
      <c r="Q5518" s="214"/>
      <c r="R5518" s="354"/>
      <c r="S5518" s="269"/>
      <c r="T5518" s="355"/>
      <c r="U5518" s="107"/>
      <c r="V5518" s="16"/>
    </row>
    <row r="5519" spans="4:31" ht="15.6">
      <c r="D5519" s="16"/>
      <c r="E5519" s="86"/>
      <c r="F5519" s="237" t="s">
        <v>18</v>
      </c>
      <c r="G5519" s="202"/>
      <c r="H5519" s="413">
        <f>H5517*T5517*0.001</f>
        <v>53.547212519999995</v>
      </c>
      <c r="I5519" s="449"/>
      <c r="J5519" s="413">
        <f>J5517*T5517*0.001</f>
        <v>15.623975052</v>
      </c>
      <c r="K5519" s="449"/>
      <c r="L5519" s="413">
        <f>L5517*T5517*0.001</f>
        <v>14.236944804</v>
      </c>
      <c r="M5519" s="449"/>
      <c r="N5519" s="413">
        <f>N5517*T5517*0.001</f>
        <v>10.642978367999998</v>
      </c>
      <c r="O5519" s="449"/>
      <c r="P5519" s="413">
        <f>P5517*T5517*0.001</f>
        <v>190.35982296</v>
      </c>
      <c r="Q5519" s="449"/>
      <c r="R5519" s="413">
        <f>R5517*T5517*0.001</f>
        <v>82.431872279999993</v>
      </c>
      <c r="S5519" s="269"/>
      <c r="T5519" s="363"/>
      <c r="U5519" s="107"/>
      <c r="V5519" s="16"/>
    </row>
    <row r="5520" spans="4:31">
      <c r="D5520" s="16"/>
      <c r="E5520" s="86"/>
      <c r="F5520" s="21"/>
      <c r="G5520" s="312"/>
      <c r="H5520" s="450"/>
      <c r="I5520" s="451"/>
      <c r="J5520" s="450"/>
      <c r="K5520" s="451"/>
      <c r="L5520" s="450"/>
      <c r="M5520" s="451"/>
      <c r="N5520" s="450"/>
      <c r="O5520" s="451"/>
      <c r="P5520" s="450"/>
      <c r="Q5520" s="451"/>
      <c r="R5520" s="450"/>
      <c r="S5520" s="269"/>
      <c r="T5520" s="364"/>
      <c r="U5520" s="107"/>
      <c r="V5520" s="16"/>
    </row>
    <row r="5521" spans="4:22">
      <c r="D5521" s="16"/>
      <c r="E5521" s="86"/>
      <c r="F5521" s="256" t="s">
        <v>19</v>
      </c>
      <c r="G5521" s="311"/>
      <c r="H5521" s="436">
        <f>H5419</f>
        <v>52.770388230000016</v>
      </c>
      <c r="I5521" s="452"/>
      <c r="J5521" s="436">
        <f>J5419</f>
        <v>15.118340440000004</v>
      </c>
      <c r="K5521" s="452"/>
      <c r="L5521" s="436">
        <f>L5419</f>
        <v>14.197863592500005</v>
      </c>
      <c r="M5521" s="452"/>
      <c r="N5521" s="436">
        <f>N5419</f>
        <v>10.564795062500002</v>
      </c>
      <c r="O5521" s="452"/>
      <c r="P5521" s="436">
        <f>P5419</f>
        <v>188.76219390000006</v>
      </c>
      <c r="Q5521" s="452"/>
      <c r="R5521" s="436">
        <f>R5419</f>
        <v>81.540546675000016</v>
      </c>
      <c r="S5521" s="361">
        <f>U5482</f>
        <v>0</v>
      </c>
      <c r="T5521" s="258">
        <f>T5417</f>
        <v>5.426540000000001</v>
      </c>
      <c r="U5521" s="107"/>
      <c r="V5521" s="16"/>
    </row>
    <row r="5522" spans="4:22" ht="15" thickBot="1">
      <c r="D5522" s="16"/>
      <c r="E5522" s="86"/>
      <c r="F5522" s="21"/>
      <c r="G5522" s="194"/>
      <c r="H5522" s="355"/>
      <c r="I5522" s="264"/>
      <c r="J5522" s="355"/>
      <c r="K5522" s="264"/>
      <c r="L5522" s="355"/>
      <c r="M5522" s="264"/>
      <c r="N5522" s="355"/>
      <c r="O5522" s="264"/>
      <c r="P5522" s="355"/>
      <c r="Q5522" s="264"/>
      <c r="R5522" s="355"/>
      <c r="S5522" s="270"/>
      <c r="T5522" s="355"/>
      <c r="U5522" s="107"/>
      <c r="V5522" s="16"/>
    </row>
    <row r="5523" spans="4:22" ht="15" thickBot="1">
      <c r="D5523" s="16"/>
      <c r="E5523" s="86"/>
      <c r="F5523" s="259" t="s">
        <v>44</v>
      </c>
      <c r="G5523" s="194"/>
      <c r="H5523" s="356">
        <f>(H5419-H5421)/H5421</f>
        <v>7.5050341791382414E-3</v>
      </c>
      <c r="I5523" s="321"/>
      <c r="J5523" s="356">
        <f>(J5419-J5421)/J5421</f>
        <v>2.5663433397634335E-3</v>
      </c>
      <c r="K5523" s="321"/>
      <c r="L5523" s="356">
        <f>(L5419-L5421)/L5421</f>
        <v>1.1415416973063371E-2</v>
      </c>
      <c r="M5523" s="321"/>
      <c r="N5523" s="356">
        <f>(N5419-N5421)/N5421</f>
        <v>3.4875782651531337E-3</v>
      </c>
      <c r="O5523" s="321"/>
      <c r="P5523" s="356">
        <f>(P5419-P5421)/P5421</f>
        <v>2.6510234250570919E-2</v>
      </c>
      <c r="Q5523" s="321"/>
      <c r="R5523" s="356">
        <f>(R5419-R5421)/R5421</f>
        <v>1.0370111001743197E-2</v>
      </c>
      <c r="S5523" s="322"/>
      <c r="T5523" s="356">
        <f>(T5417-T5421)/T5421</f>
        <v>-3.767169812706036E-3</v>
      </c>
      <c r="U5523" s="107"/>
      <c r="V5523" s="16"/>
    </row>
    <row r="5524" spans="4:22" ht="15" thickBot="1">
      <c r="D5524" s="16"/>
      <c r="E5524" s="86"/>
      <c r="F5524" s="29"/>
      <c r="G5524" s="179"/>
      <c r="H5524" s="357"/>
      <c r="I5524" s="217"/>
      <c r="J5524" s="357"/>
      <c r="K5524" s="217"/>
      <c r="L5524" s="357"/>
      <c r="M5524" s="217"/>
      <c r="N5524" s="357"/>
      <c r="O5524" s="217"/>
      <c r="P5524" s="357"/>
      <c r="Q5524" s="217"/>
      <c r="R5524" s="357"/>
      <c r="S5524" s="271"/>
      <c r="T5524" s="357"/>
      <c r="U5524" s="107"/>
      <c r="V5524" s="16"/>
    </row>
    <row r="5525" spans="4:22" ht="15" thickBot="1">
      <c r="D5525" s="16"/>
      <c r="E5525" s="86"/>
      <c r="F5525" s="176" t="s">
        <v>26</v>
      </c>
      <c r="G5525" s="179"/>
      <c r="H5525" s="358">
        <f>(H5519-H5521)/H5521</f>
        <v>1.4720837122027345E-2</v>
      </c>
      <c r="I5525" s="188"/>
      <c r="J5525" s="358">
        <f>(J5519-J5521)/J5521</f>
        <v>3.3445113503476315E-2</v>
      </c>
      <c r="K5525" s="188"/>
      <c r="L5525" s="358">
        <f>(L5519-L5521)/L5521</f>
        <v>2.7526121268442276E-3</v>
      </c>
      <c r="M5525" s="188"/>
      <c r="N5525" s="358">
        <f>(N5519-N5521)/N5521</f>
        <v>7.4003617710966902E-3</v>
      </c>
      <c r="O5525" s="188"/>
      <c r="P5525" s="358">
        <f>(P5519-P5521)/P5521</f>
        <v>8.463713135514396E-3</v>
      </c>
      <c r="Q5525" s="188"/>
      <c r="R5525" s="358">
        <f>(R5519-R5521)/R5521</f>
        <v>1.0931072225362624E-2</v>
      </c>
      <c r="S5525" s="272"/>
      <c r="T5525" s="358">
        <f>(T5517-T5521)/T5521</f>
        <v>3.9325242235381253E-3</v>
      </c>
      <c r="U5525" s="107"/>
      <c r="V5525" s="16"/>
    </row>
    <row r="5526" spans="4:22" ht="15" thickBot="1">
      <c r="D5526" s="16"/>
      <c r="E5526" s="86"/>
      <c r="F5526" s="1"/>
      <c r="H5526" s="359"/>
      <c r="I5526" s="215"/>
      <c r="J5526" s="359"/>
      <c r="K5526" s="215"/>
      <c r="L5526" s="359"/>
      <c r="M5526" s="215"/>
      <c r="N5526" s="359"/>
      <c r="O5526" s="215"/>
      <c r="P5526" s="359"/>
      <c r="Q5526" s="215"/>
      <c r="R5526" s="359"/>
      <c r="S5526" s="271"/>
      <c r="T5526" s="359"/>
      <c r="U5526" s="107"/>
      <c r="V5526" s="16"/>
    </row>
    <row r="5527" spans="4:22" ht="21.6" thickBot="1">
      <c r="D5527" s="230"/>
      <c r="E5527" s="183"/>
      <c r="F5527" s="184" t="s">
        <v>40</v>
      </c>
      <c r="G5527" s="182"/>
      <c r="H5527" s="360">
        <f>H5519-H5521</f>
        <v>0.7768242899999791</v>
      </c>
      <c r="I5527" s="306"/>
      <c r="J5527" s="360">
        <f>J5519-J5521</f>
        <v>0.50563461199999615</v>
      </c>
      <c r="K5527" s="306"/>
      <c r="L5527" s="360">
        <f>L5519-L5521</f>
        <v>3.9081211499995661E-2</v>
      </c>
      <c r="M5527" s="306"/>
      <c r="N5527" s="360">
        <f>N5519-N5521</f>
        <v>7.8183305499996081E-2</v>
      </c>
      <c r="O5527" s="306"/>
      <c r="P5527" s="360">
        <f>P5519-P5521</f>
        <v>1.5976290599999459</v>
      </c>
      <c r="Q5527" s="306"/>
      <c r="R5527" s="360">
        <f>R5519-R5521</f>
        <v>0.89132560499997737</v>
      </c>
      <c r="S5527" s="307"/>
      <c r="T5527" s="360">
        <f>T5517-T5521</f>
        <v>2.1339999999998582E-2</v>
      </c>
      <c r="U5527" s="186"/>
      <c r="V5527" s="230"/>
    </row>
    <row r="5528" spans="4:22">
      <c r="D5528" s="16"/>
      <c r="E5528" s="86"/>
      <c r="F5528" s="179"/>
      <c r="H5528" s="180"/>
      <c r="I5528" s="180"/>
      <c r="J5528" s="180"/>
      <c r="K5528" s="180"/>
      <c r="L5528" s="180"/>
      <c r="M5528" s="180"/>
      <c r="N5528" s="180"/>
      <c r="O5528" s="180"/>
      <c r="P5528" s="180"/>
      <c r="Q5528" s="180"/>
      <c r="R5528" s="180"/>
      <c r="S5528" s="274"/>
      <c r="T5528" s="180"/>
      <c r="U5528" s="107"/>
      <c r="V5528" s="16"/>
    </row>
    <row r="5529" spans="4:22">
      <c r="D5529" s="16"/>
      <c r="E5529" s="86"/>
      <c r="F5529" s="29"/>
      <c r="H5529" s="323"/>
      <c r="I5529" s="180"/>
      <c r="J5529" s="159"/>
      <c r="K5529" s="180"/>
      <c r="L5529" s="159"/>
      <c r="M5529" s="180"/>
      <c r="N5529" s="159"/>
      <c r="O5529" s="180">
        <f>L5529+N5529</f>
        <v>0</v>
      </c>
      <c r="P5529" s="159"/>
      <c r="Q5529" s="180"/>
      <c r="R5529" s="159"/>
      <c r="S5529" s="159"/>
      <c r="T5529" s="159"/>
      <c r="U5529" s="107"/>
      <c r="V5529" s="16"/>
    </row>
    <row r="5530" spans="4:22" ht="18">
      <c r="D5530" s="16"/>
      <c r="E5530" s="134"/>
      <c r="F5530" s="403" t="s">
        <v>36</v>
      </c>
      <c r="G5530" s="404"/>
      <c r="H5530" s="405">
        <f>AVERAGE(H5511:H5515)</f>
        <v>9829</v>
      </c>
      <c r="I5530" s="406"/>
      <c r="J5530" s="405">
        <f>AVERAGE(J5511:J5515)</f>
        <v>2867.9</v>
      </c>
      <c r="K5530" s="406"/>
      <c r="L5530" s="405">
        <f>AVERAGE(L5511:L5515)</f>
        <v>2613.3000000000002</v>
      </c>
      <c r="M5530" s="406" t="e">
        <f>AVERAGE(O5475:O5479,M5511:M5515)</f>
        <v>#DIV/0!</v>
      </c>
      <c r="N5530" s="405">
        <f>AVERAGE(N5511:N5515)</f>
        <v>1953.6</v>
      </c>
      <c r="O5530" s="406" t="e">
        <f>AVERAGE(O5448:O5451,O5511:O5516)</f>
        <v>#DIV/0!</v>
      </c>
      <c r="P5530" s="405">
        <f>AVERAGE(P5511:P5515)</f>
        <v>34942</v>
      </c>
      <c r="Q5530" s="406" t="e">
        <f>AVERAGE(S5475:S5479,Q5511:Q5515)</f>
        <v>#DIV/0!</v>
      </c>
      <c r="R5530" s="405">
        <f>AVERAGE(R5511:R5515)</f>
        <v>15131</v>
      </c>
      <c r="S5530" s="407" t="e">
        <f>AVERAGE(U5475:U5479,S5511:S5515)</f>
        <v>#DIV/0!</v>
      </c>
      <c r="T5530" s="405">
        <f>AVERAGE(T5511:T5515)</f>
        <v>5.4478799999999996</v>
      </c>
      <c r="U5530" s="135"/>
      <c r="V5530" s="16"/>
    </row>
    <row r="5531" spans="4:22">
      <c r="D5531" s="16"/>
      <c r="E5531" s="1"/>
      <c r="F5531" s="1"/>
      <c r="H5531" s="329"/>
      <c r="I5531" s="139"/>
      <c r="J5531" s="329"/>
      <c r="K5531" s="139"/>
      <c r="L5531" s="329"/>
      <c r="M5531" s="139"/>
      <c r="N5531" s="329"/>
      <c r="O5531" s="139"/>
      <c r="P5531" s="329"/>
      <c r="Q5531" s="139"/>
      <c r="R5531" s="329"/>
      <c r="S5531" s="329"/>
      <c r="T5531" s="329"/>
      <c r="U5531" s="1"/>
      <c r="V5531" s="16"/>
    </row>
    <row r="5532" spans="4:22" ht="15" thickBot="1">
      <c r="D5532" s="16"/>
      <c r="T5532" s="174"/>
      <c r="V5532" s="16"/>
    </row>
    <row r="5533" spans="4:22" ht="15" thickBot="1">
      <c r="D5533" s="16"/>
      <c r="F5533" s="280" t="s">
        <v>42</v>
      </c>
      <c r="G5533" s="281"/>
      <c r="H5533" s="281" t="s">
        <v>3</v>
      </c>
      <c r="I5533" s="281"/>
      <c r="J5533" s="281" t="s">
        <v>11</v>
      </c>
      <c r="K5533" s="281"/>
      <c r="L5533" s="281" t="s">
        <v>12</v>
      </c>
      <c r="M5533" s="281"/>
      <c r="N5533" s="281" t="s">
        <v>13</v>
      </c>
      <c r="O5533" s="281"/>
      <c r="P5533" s="281" t="s">
        <v>14</v>
      </c>
      <c r="Q5533" s="281"/>
      <c r="R5533" s="281" t="s">
        <v>15</v>
      </c>
      <c r="S5533" s="281"/>
      <c r="T5533" s="282" t="s">
        <v>16</v>
      </c>
      <c r="V5533" s="16"/>
    </row>
    <row r="5534" spans="4:22">
      <c r="D5534" s="16"/>
      <c r="E5534" s="1"/>
      <c r="F5534" s="283" t="s">
        <v>19</v>
      </c>
      <c r="G5534" s="284"/>
      <c r="H5534" s="410">
        <f>H5521</f>
        <v>52.770388230000016</v>
      </c>
      <c r="I5534" s="410">
        <f t="shared" ref="I5534:T5534" si="491">I5521</f>
        <v>0</v>
      </c>
      <c r="J5534" s="410">
        <f t="shared" si="491"/>
        <v>15.118340440000004</v>
      </c>
      <c r="K5534" s="410">
        <f t="shared" si="491"/>
        <v>0</v>
      </c>
      <c r="L5534" s="410">
        <f t="shared" si="491"/>
        <v>14.197863592500005</v>
      </c>
      <c r="M5534" s="410">
        <f t="shared" si="491"/>
        <v>0</v>
      </c>
      <c r="N5534" s="410">
        <f t="shared" si="491"/>
        <v>10.564795062500002</v>
      </c>
      <c r="O5534" s="410">
        <f t="shared" si="491"/>
        <v>0</v>
      </c>
      <c r="P5534" s="410">
        <f t="shared" si="491"/>
        <v>188.76219390000006</v>
      </c>
      <c r="Q5534" s="410">
        <f t="shared" si="491"/>
        <v>0</v>
      </c>
      <c r="R5534" s="410">
        <f t="shared" si="491"/>
        <v>81.540546675000016</v>
      </c>
      <c r="S5534" s="410">
        <f t="shared" si="491"/>
        <v>0</v>
      </c>
      <c r="T5534" s="410">
        <f t="shared" si="491"/>
        <v>5.426540000000001</v>
      </c>
      <c r="U5534" s="1"/>
      <c r="V5534" s="16"/>
    </row>
    <row r="5535" spans="4:22" ht="15.6">
      <c r="D5535" s="16"/>
      <c r="E5535" s="1"/>
      <c r="F5535" s="288" t="s">
        <v>41</v>
      </c>
      <c r="G5535" s="289"/>
      <c r="H5535" s="411">
        <f>H5519</f>
        <v>53.547212519999995</v>
      </c>
      <c r="I5535" s="411">
        <f t="shared" ref="I5535:S5535" si="492">I5519</f>
        <v>0</v>
      </c>
      <c r="J5535" s="411">
        <f t="shared" si="492"/>
        <v>15.623975052</v>
      </c>
      <c r="K5535" s="411">
        <f t="shared" si="492"/>
        <v>0</v>
      </c>
      <c r="L5535" s="411">
        <f t="shared" si="492"/>
        <v>14.236944804</v>
      </c>
      <c r="M5535" s="411">
        <f t="shared" si="492"/>
        <v>0</v>
      </c>
      <c r="N5535" s="411">
        <f t="shared" si="492"/>
        <v>10.642978367999998</v>
      </c>
      <c r="O5535" s="411">
        <f t="shared" si="492"/>
        <v>0</v>
      </c>
      <c r="P5535" s="411">
        <f t="shared" si="492"/>
        <v>190.35982296</v>
      </c>
      <c r="Q5535" s="411">
        <f t="shared" si="492"/>
        <v>0</v>
      </c>
      <c r="R5535" s="411">
        <f t="shared" si="492"/>
        <v>82.431872279999993</v>
      </c>
      <c r="S5535" s="411">
        <f t="shared" si="492"/>
        <v>0</v>
      </c>
      <c r="T5535" s="411">
        <f>T5517</f>
        <v>5.4478799999999996</v>
      </c>
      <c r="U5535" s="1"/>
      <c r="V5535" s="16"/>
    </row>
    <row r="5536" spans="4:22" ht="21">
      <c r="D5536" s="16"/>
      <c r="F5536" s="201" t="s">
        <v>45</v>
      </c>
      <c r="G5536" s="463"/>
      <c r="H5536" s="463">
        <f>H5535-H5534</f>
        <v>0.7768242899999791</v>
      </c>
      <c r="I5536" s="463"/>
      <c r="J5536" s="463">
        <f>J5535-J5534</f>
        <v>0.50563461199999615</v>
      </c>
      <c r="K5536" s="463"/>
      <c r="L5536" s="463">
        <f>L5535-L5534</f>
        <v>3.9081211499995661E-2</v>
      </c>
      <c r="M5536" s="463"/>
      <c r="N5536" s="463">
        <f>N5535-N5534</f>
        <v>7.8183305499996081E-2</v>
      </c>
      <c r="O5536" s="463"/>
      <c r="P5536" s="463">
        <f>P5535-P5534</f>
        <v>1.5976290599999459</v>
      </c>
      <c r="Q5536" s="463"/>
      <c r="R5536" s="463">
        <f>R5535-R5534</f>
        <v>0.89132560499997737</v>
      </c>
      <c r="S5536" s="463"/>
      <c r="T5536" s="463">
        <f>T5535-T5534</f>
        <v>2.1339999999998582E-2</v>
      </c>
      <c r="V5536" s="16"/>
    </row>
    <row r="5537" spans="4:22" ht="21">
      <c r="D5537" s="16"/>
      <c r="F5537" s="201"/>
      <c r="G5537" s="201"/>
      <c r="H5537" s="187"/>
      <c r="I5537" s="187"/>
      <c r="J5537" s="187"/>
      <c r="K5537" s="187"/>
      <c r="L5537" s="187"/>
      <c r="M5537" s="187"/>
      <c r="N5537" s="187"/>
      <c r="O5537" s="187"/>
      <c r="P5537" s="187"/>
      <c r="Q5537" s="187"/>
      <c r="R5537" s="187"/>
      <c r="S5537" s="187"/>
      <c r="T5537" s="187"/>
      <c r="V5537" s="16"/>
    </row>
    <row r="5538" spans="4:22">
      <c r="D5538" s="16"/>
      <c r="E5538" s="16"/>
      <c r="F5538" s="231"/>
      <c r="G5538" s="231"/>
      <c r="H5538" s="231"/>
      <c r="I5538" s="231"/>
      <c r="J5538" s="231"/>
      <c r="K5538" s="231"/>
      <c r="L5538" s="231"/>
      <c r="M5538" s="231"/>
      <c r="N5538" s="231"/>
      <c r="O5538" s="231"/>
      <c r="P5538" s="231"/>
      <c r="Q5538" s="231"/>
      <c r="R5538" s="231"/>
      <c r="S5538" s="231"/>
      <c r="T5538" s="232"/>
      <c r="U5538" s="16"/>
      <c r="V5538" s="16"/>
    </row>
    <row r="5539" spans="4:22">
      <c r="D5539" s="16"/>
      <c r="E5539" s="16"/>
      <c r="F5539" s="231"/>
      <c r="G5539" s="231"/>
      <c r="H5539" s="231"/>
      <c r="I5539" s="231"/>
      <c r="J5539" s="231"/>
      <c r="K5539" s="231"/>
      <c r="L5539" s="231"/>
      <c r="M5539" s="231"/>
      <c r="N5539" s="231"/>
      <c r="O5539" s="231"/>
      <c r="P5539" s="231"/>
      <c r="Q5539" s="231"/>
      <c r="R5539" s="231"/>
      <c r="S5539" s="231"/>
      <c r="T5539" s="232"/>
      <c r="U5539" s="16"/>
      <c r="V5539" s="16"/>
    </row>
    <row r="5540" spans="4:22">
      <c r="D5540" s="16"/>
      <c r="E5540" s="16"/>
      <c r="F5540" s="231"/>
      <c r="G5540" s="231"/>
      <c r="H5540" s="231"/>
      <c r="I5540" s="231"/>
      <c r="J5540" s="231"/>
      <c r="K5540" s="231"/>
      <c r="L5540" s="231"/>
      <c r="M5540" s="231"/>
      <c r="N5540" s="231"/>
      <c r="O5540" s="231"/>
      <c r="P5540" s="231"/>
      <c r="Q5540" s="231"/>
      <c r="R5540" s="231"/>
      <c r="S5540" s="231"/>
      <c r="T5540" s="232"/>
      <c r="U5540" s="16"/>
      <c r="V5540" s="16"/>
    </row>
    <row r="5541" spans="4:22">
      <c r="D5541" s="16"/>
      <c r="E5541" s="16"/>
      <c r="F5541" s="231"/>
      <c r="G5541" s="231"/>
      <c r="H5541" s="231"/>
      <c r="I5541" s="231"/>
      <c r="J5541" s="231"/>
      <c r="K5541" s="231"/>
      <c r="L5541" s="231"/>
      <c r="M5541" s="231"/>
      <c r="N5541" s="231"/>
      <c r="O5541" s="231"/>
      <c r="P5541" s="231"/>
      <c r="Q5541" s="231"/>
      <c r="R5541" s="231"/>
      <c r="S5541" s="231"/>
      <c r="T5541" s="232"/>
      <c r="U5541" s="16"/>
      <c r="V5541" s="16"/>
    </row>
    <row r="5542" spans="4:22">
      <c r="D5542" s="16"/>
      <c r="E5542" s="16"/>
      <c r="F5542" s="231"/>
      <c r="G5542" s="231"/>
      <c r="H5542" s="231"/>
      <c r="I5542" s="231"/>
      <c r="J5542" s="231"/>
      <c r="K5542" s="231"/>
      <c r="L5542" s="231"/>
      <c r="M5542" s="231"/>
      <c r="N5542" s="231"/>
      <c r="O5542" s="231"/>
      <c r="P5542" s="231"/>
      <c r="Q5542" s="231"/>
      <c r="R5542" s="231"/>
      <c r="S5542" s="231"/>
      <c r="T5542" s="232"/>
      <c r="U5542" s="16"/>
      <c r="V5542" s="16"/>
    </row>
    <row r="5543" spans="4:22">
      <c r="D5543" s="16"/>
      <c r="E5543" s="16"/>
      <c r="F5543" s="231"/>
      <c r="G5543" s="231"/>
      <c r="H5543" s="231"/>
      <c r="I5543" s="231"/>
      <c r="J5543" s="231"/>
      <c r="K5543" s="231"/>
      <c r="L5543" s="231"/>
      <c r="M5543" s="231"/>
      <c r="N5543" s="231"/>
      <c r="O5543" s="231"/>
      <c r="P5543" s="231"/>
      <c r="Q5543" s="231"/>
      <c r="R5543" s="231"/>
      <c r="S5543" s="231"/>
      <c r="T5543" s="232"/>
      <c r="U5543" s="16"/>
      <c r="V5543" s="16"/>
    </row>
    <row r="5544" spans="4:22">
      <c r="D5544" s="16"/>
      <c r="E5544" s="16"/>
      <c r="F5544" s="231"/>
      <c r="G5544" s="231"/>
      <c r="H5544" s="231"/>
      <c r="I5544" s="231"/>
      <c r="J5544" s="231"/>
      <c r="K5544" s="231"/>
      <c r="L5544" s="231"/>
      <c r="M5544" s="231"/>
      <c r="N5544" s="231"/>
      <c r="O5544" s="231"/>
      <c r="P5544" s="231"/>
      <c r="Q5544" s="231"/>
      <c r="R5544" s="231"/>
      <c r="S5544" s="231"/>
      <c r="T5544" s="232"/>
      <c r="U5544" s="16"/>
      <c r="V5544" s="16"/>
    </row>
    <row r="5545" spans="4:22">
      <c r="D5545" s="16"/>
      <c r="E5545" s="16"/>
      <c r="F5545" s="231"/>
      <c r="G5545" s="231"/>
      <c r="H5545" s="231"/>
      <c r="I5545" s="231"/>
      <c r="J5545" s="231"/>
      <c r="K5545" s="231"/>
      <c r="L5545" s="231"/>
      <c r="M5545" s="231"/>
      <c r="N5545" s="231"/>
      <c r="O5545" s="231"/>
      <c r="P5545" s="231"/>
      <c r="Q5545" s="231"/>
      <c r="R5545" s="231"/>
      <c r="S5545" s="231"/>
      <c r="T5545" s="232"/>
      <c r="U5545" s="16"/>
      <c r="V5545" s="16"/>
    </row>
    <row r="5546" spans="4:22">
      <c r="D5546" s="16"/>
      <c r="E5546" s="16"/>
      <c r="F5546" s="231"/>
      <c r="G5546" s="231"/>
      <c r="H5546" s="231"/>
      <c r="I5546" s="231"/>
      <c r="J5546" s="231"/>
      <c r="K5546" s="231"/>
      <c r="L5546" s="231"/>
      <c r="M5546" s="231"/>
      <c r="N5546" s="231"/>
      <c r="O5546" s="231"/>
      <c r="P5546" s="231"/>
      <c r="Q5546" s="231"/>
      <c r="R5546" s="231"/>
      <c r="S5546" s="231"/>
      <c r="T5546" s="232"/>
      <c r="U5546" s="16"/>
      <c r="V5546" s="16"/>
    </row>
    <row r="5547" spans="4:22">
      <c r="D5547" s="16"/>
      <c r="E5547" s="16"/>
      <c r="F5547" s="231"/>
      <c r="G5547" s="231"/>
      <c r="H5547" s="231"/>
      <c r="I5547" s="231"/>
      <c r="J5547" s="231"/>
      <c r="K5547" s="231"/>
      <c r="L5547" s="231"/>
      <c r="M5547" s="231"/>
      <c r="N5547" s="231"/>
      <c r="O5547" s="231"/>
      <c r="P5547" s="231"/>
      <c r="Q5547" s="231"/>
      <c r="R5547" s="231"/>
      <c r="S5547" s="231"/>
      <c r="T5547" s="232"/>
      <c r="U5547" s="16"/>
      <c r="V5547" s="16"/>
    </row>
    <row r="5548" spans="4:22">
      <c r="D5548" s="16"/>
      <c r="E5548" s="16"/>
      <c r="F5548" s="231"/>
      <c r="G5548" s="231"/>
      <c r="H5548" s="231"/>
      <c r="I5548" s="231"/>
      <c r="J5548" s="231"/>
      <c r="K5548" s="231"/>
      <c r="L5548" s="231"/>
      <c r="M5548" s="231"/>
      <c r="N5548" s="231"/>
      <c r="O5548" s="231"/>
      <c r="P5548" s="231"/>
      <c r="Q5548" s="231"/>
      <c r="R5548" s="231"/>
      <c r="S5548" s="231"/>
      <c r="T5548" s="232"/>
      <c r="U5548" s="16"/>
      <c r="V5548" s="16"/>
    </row>
    <row r="5549" spans="4:22">
      <c r="D5549" s="16"/>
      <c r="E5549" s="16"/>
      <c r="F5549" s="231"/>
      <c r="G5549" s="231"/>
      <c r="H5549" s="231"/>
      <c r="I5549" s="231"/>
      <c r="J5549" s="231"/>
      <c r="K5549" s="231"/>
      <c r="L5549" s="231"/>
      <c r="M5549" s="231"/>
      <c r="N5549" s="231"/>
      <c r="O5549" s="231"/>
      <c r="P5549" s="231"/>
      <c r="Q5549" s="231"/>
      <c r="R5549" s="231"/>
      <c r="S5549" s="231"/>
      <c r="T5549" s="232"/>
      <c r="U5549" s="16"/>
      <c r="V5549" s="16"/>
    </row>
    <row r="5550" spans="4:22">
      <c r="D5550" s="16"/>
      <c r="E5550" s="16"/>
      <c r="F5550" s="231"/>
      <c r="G5550" s="231"/>
      <c r="H5550" s="231"/>
      <c r="I5550" s="231"/>
      <c r="J5550" s="231"/>
      <c r="K5550" s="231"/>
      <c r="L5550" s="231"/>
      <c r="M5550" s="231"/>
      <c r="N5550" s="231"/>
      <c r="O5550" s="231"/>
      <c r="P5550" s="231"/>
      <c r="Q5550" s="231"/>
      <c r="R5550" s="231"/>
      <c r="S5550" s="231"/>
      <c r="T5550" s="232"/>
      <c r="U5550" s="16"/>
      <c r="V5550" s="16"/>
    </row>
    <row r="5551" spans="4:22">
      <c r="D5551" s="16"/>
      <c r="E5551" s="16"/>
      <c r="F5551" s="231"/>
      <c r="G5551" s="231"/>
      <c r="H5551" s="231"/>
      <c r="I5551" s="231"/>
      <c r="J5551" s="231"/>
      <c r="K5551" s="231"/>
      <c r="L5551" s="231"/>
      <c r="M5551" s="231"/>
      <c r="N5551" s="231"/>
      <c r="O5551" s="231"/>
      <c r="P5551" s="231"/>
      <c r="Q5551" s="231"/>
      <c r="R5551" s="231"/>
      <c r="S5551" s="231"/>
      <c r="T5551" s="232"/>
      <c r="U5551" s="16"/>
      <c r="V5551" s="16"/>
    </row>
    <row r="5552" spans="4:22">
      <c r="D5552" s="16"/>
      <c r="E5552" s="16"/>
      <c r="F5552" s="231"/>
      <c r="G5552" s="231"/>
      <c r="H5552" s="231"/>
      <c r="I5552" s="231"/>
      <c r="J5552" s="231"/>
      <c r="K5552" s="231"/>
      <c r="L5552" s="231"/>
      <c r="M5552" s="231"/>
      <c r="N5552" s="231"/>
      <c r="O5552" s="231"/>
      <c r="P5552" s="231"/>
      <c r="Q5552" s="231"/>
      <c r="R5552" s="231"/>
      <c r="S5552" s="231"/>
      <c r="T5552" s="232"/>
      <c r="U5552" s="16"/>
      <c r="V5552" s="16"/>
    </row>
    <row r="5553" spans="4:22">
      <c r="D5553" s="16"/>
      <c r="E5553" s="16"/>
      <c r="F5553" s="231"/>
      <c r="G5553" s="231"/>
      <c r="H5553" s="231"/>
      <c r="I5553" s="231"/>
      <c r="J5553" s="231"/>
      <c r="K5553" s="231"/>
      <c r="L5553" s="231"/>
      <c r="M5553" s="231"/>
      <c r="N5553" s="231"/>
      <c r="O5553" s="231"/>
      <c r="P5553" s="231"/>
      <c r="Q5553" s="231"/>
      <c r="R5553" s="231"/>
      <c r="S5553" s="231"/>
      <c r="T5553" s="232"/>
      <c r="U5553" s="16"/>
      <c r="V5553" s="16"/>
    </row>
    <row r="5554" spans="4:22">
      <c r="D5554" s="16"/>
      <c r="E5554" s="16"/>
      <c r="F5554" s="231"/>
      <c r="G5554" s="231"/>
      <c r="H5554" s="231"/>
      <c r="I5554" s="231"/>
      <c r="J5554" s="231"/>
      <c r="K5554" s="231"/>
      <c r="L5554" s="231"/>
      <c r="M5554" s="231"/>
      <c r="N5554" s="231"/>
      <c r="O5554" s="231"/>
      <c r="P5554" s="231"/>
      <c r="Q5554" s="231"/>
      <c r="R5554" s="231"/>
      <c r="S5554" s="231"/>
      <c r="T5554" s="232"/>
      <c r="U5554" s="16"/>
      <c r="V5554" s="16"/>
    </row>
    <row r="5555" spans="4:22">
      <c r="D5555" s="16"/>
      <c r="E5555" s="16"/>
      <c r="F5555" s="231"/>
      <c r="G5555" s="231"/>
      <c r="H5555" s="231"/>
      <c r="I5555" s="231"/>
      <c r="J5555" s="231"/>
      <c r="K5555" s="231"/>
      <c r="L5555" s="231"/>
      <c r="M5555" s="231"/>
      <c r="N5555" s="231"/>
      <c r="O5555" s="231"/>
      <c r="P5555" s="231"/>
      <c r="Q5555" s="231"/>
      <c r="R5555" s="231"/>
      <c r="S5555" s="231"/>
      <c r="T5555" s="232"/>
      <c r="U5555" s="16"/>
      <c r="V5555" s="16"/>
    </row>
    <row r="5556" spans="4:22">
      <c r="D5556" s="16"/>
      <c r="E5556" s="16"/>
      <c r="F5556" s="231"/>
      <c r="G5556" s="231"/>
      <c r="H5556" s="231"/>
      <c r="I5556" s="231"/>
      <c r="J5556" s="231"/>
      <c r="K5556" s="231"/>
      <c r="L5556" s="231"/>
      <c r="M5556" s="231"/>
      <c r="N5556" s="231"/>
      <c r="O5556" s="231"/>
      <c r="P5556" s="231"/>
      <c r="Q5556" s="231"/>
      <c r="R5556" s="231"/>
      <c r="S5556" s="231"/>
      <c r="T5556" s="232"/>
      <c r="U5556" s="16"/>
      <c r="V5556" s="16"/>
    </row>
    <row r="5557" spans="4:22">
      <c r="D5557" s="16"/>
      <c r="E5557" s="16"/>
      <c r="F5557" s="231"/>
      <c r="G5557" s="231"/>
      <c r="H5557" s="231"/>
      <c r="I5557" s="231"/>
      <c r="J5557" s="231"/>
      <c r="K5557" s="231"/>
      <c r="L5557" s="231"/>
      <c r="M5557" s="231"/>
      <c r="N5557" s="231"/>
      <c r="O5557" s="231"/>
      <c r="P5557" s="231"/>
      <c r="Q5557" s="231"/>
      <c r="R5557" s="231"/>
      <c r="S5557" s="231"/>
      <c r="T5557" s="232"/>
      <c r="U5557" s="16"/>
      <c r="V5557" s="16"/>
    </row>
    <row r="5558" spans="4:22">
      <c r="D5558" s="16"/>
      <c r="E5558" s="16"/>
      <c r="F5558" s="231"/>
      <c r="G5558" s="231"/>
      <c r="H5558" s="231"/>
      <c r="I5558" s="231"/>
      <c r="J5558" s="231"/>
      <c r="K5558" s="231"/>
      <c r="L5558" s="231"/>
      <c r="M5558" s="231"/>
      <c r="N5558" s="231"/>
      <c r="O5558" s="231"/>
      <c r="P5558" s="231"/>
      <c r="Q5558" s="231"/>
      <c r="R5558" s="231"/>
      <c r="S5558" s="231"/>
      <c r="T5558" s="232"/>
      <c r="U5558" s="16"/>
      <c r="V5558" s="16"/>
    </row>
    <row r="5559" spans="4:22">
      <c r="D5559" s="16"/>
      <c r="E5559" s="16"/>
      <c r="F5559" s="231"/>
      <c r="G5559" s="231"/>
      <c r="H5559" s="231"/>
      <c r="I5559" s="231"/>
      <c r="J5559" s="231"/>
      <c r="K5559" s="231"/>
      <c r="L5559" s="231"/>
      <c r="M5559" s="231"/>
      <c r="N5559" s="231"/>
      <c r="O5559" s="231"/>
      <c r="P5559" s="231"/>
      <c r="Q5559" s="231"/>
      <c r="R5559" s="231"/>
      <c r="S5559" s="231"/>
      <c r="T5559" s="232"/>
      <c r="U5559" s="16"/>
      <c r="V5559" s="16"/>
    </row>
    <row r="5560" spans="4:22">
      <c r="D5560" s="16"/>
      <c r="E5560" s="16"/>
      <c r="F5560" s="231"/>
      <c r="G5560" s="231"/>
      <c r="H5560" s="231"/>
      <c r="I5560" s="231"/>
      <c r="J5560" s="231"/>
      <c r="K5560" s="231"/>
      <c r="L5560" s="231"/>
      <c r="M5560" s="231"/>
      <c r="N5560" s="231"/>
      <c r="O5560" s="231"/>
      <c r="P5560" s="231"/>
      <c r="Q5560" s="231"/>
      <c r="R5560" s="231"/>
      <c r="S5560" s="231"/>
      <c r="T5560" s="232"/>
      <c r="U5560" s="16"/>
      <c r="V5560" s="16"/>
    </row>
    <row r="5561" spans="4:22">
      <c r="D5561" s="16"/>
      <c r="E5561" s="16"/>
      <c r="F5561" s="231"/>
      <c r="G5561" s="231"/>
      <c r="H5561" s="231"/>
      <c r="I5561" s="231"/>
      <c r="J5561" s="231"/>
      <c r="K5561" s="231"/>
      <c r="L5561" s="231"/>
      <c r="M5561" s="231"/>
      <c r="N5561" s="231"/>
      <c r="O5561" s="231"/>
      <c r="P5561" s="231"/>
      <c r="Q5561" s="231"/>
      <c r="R5561" s="231"/>
      <c r="S5561" s="231"/>
      <c r="T5561" s="232"/>
      <c r="U5561" s="16"/>
      <c r="V5561" s="16"/>
    </row>
    <row r="5562" spans="4:22">
      <c r="D5562" s="16"/>
      <c r="E5562" s="16"/>
      <c r="F5562" s="231"/>
      <c r="G5562" s="231"/>
      <c r="H5562" s="231"/>
      <c r="I5562" s="231"/>
      <c r="J5562" s="231"/>
      <c r="K5562" s="231"/>
      <c r="L5562" s="231"/>
      <c r="M5562" s="231"/>
      <c r="N5562" s="231"/>
      <c r="O5562" s="231"/>
      <c r="P5562" s="231"/>
      <c r="Q5562" s="231"/>
      <c r="R5562" s="231"/>
      <c r="S5562" s="231"/>
      <c r="T5562" s="232"/>
      <c r="U5562" s="16"/>
      <c r="V5562" s="16"/>
    </row>
    <row r="5563" spans="4:22">
      <c r="D5563" s="16"/>
      <c r="E5563" s="16"/>
      <c r="F5563" s="231"/>
      <c r="G5563" s="231"/>
      <c r="H5563" s="231"/>
      <c r="I5563" s="231"/>
      <c r="J5563" s="231"/>
      <c r="K5563" s="231"/>
      <c r="L5563" s="231"/>
      <c r="M5563" s="231"/>
      <c r="N5563" s="231"/>
      <c r="O5563" s="231"/>
      <c r="P5563" s="231"/>
      <c r="Q5563" s="231"/>
      <c r="R5563" s="231"/>
      <c r="S5563" s="231"/>
      <c r="T5563" s="232"/>
      <c r="U5563" s="16"/>
      <c r="V5563" s="16"/>
    </row>
    <row r="5564" spans="4:22">
      <c r="D5564" s="16"/>
      <c r="E5564" s="16"/>
      <c r="F5564" s="231"/>
      <c r="G5564" s="231"/>
      <c r="H5564" s="231"/>
      <c r="I5564" s="231"/>
      <c r="J5564" s="231"/>
      <c r="K5564" s="231"/>
      <c r="L5564" s="231"/>
      <c r="M5564" s="231"/>
      <c r="N5564" s="231"/>
      <c r="O5564" s="231"/>
      <c r="P5564" s="231"/>
      <c r="Q5564" s="231"/>
      <c r="R5564" s="231"/>
      <c r="S5564" s="231"/>
      <c r="T5564" s="232"/>
      <c r="U5564" s="16"/>
      <c r="V5564" s="16"/>
    </row>
    <row r="5565" spans="4:22">
      <c r="D5565" s="16"/>
      <c r="E5565" s="16"/>
      <c r="F5565" s="231"/>
      <c r="G5565" s="231"/>
      <c r="H5565" s="231"/>
      <c r="I5565" s="231"/>
      <c r="J5565" s="231"/>
      <c r="K5565" s="231"/>
      <c r="L5565" s="231"/>
      <c r="M5565" s="231"/>
      <c r="N5565" s="231"/>
      <c r="O5565" s="231"/>
      <c r="P5565" s="231"/>
      <c r="Q5565" s="231"/>
      <c r="R5565" s="231"/>
      <c r="S5565" s="231"/>
      <c r="T5565" s="232"/>
      <c r="U5565" s="16"/>
      <c r="V5565" s="16"/>
    </row>
    <row r="5566" spans="4:22">
      <c r="D5566" s="16"/>
      <c r="E5566" s="16"/>
      <c r="F5566" s="231"/>
      <c r="G5566" s="231"/>
      <c r="H5566" s="231"/>
      <c r="I5566" s="231"/>
      <c r="J5566" s="231"/>
      <c r="K5566" s="231"/>
      <c r="L5566" s="231"/>
      <c r="M5566" s="231"/>
      <c r="N5566" s="231"/>
      <c r="O5566" s="231"/>
      <c r="P5566" s="231"/>
      <c r="Q5566" s="231"/>
      <c r="R5566" s="231"/>
      <c r="S5566" s="231"/>
      <c r="T5566" s="232"/>
      <c r="U5566" s="16"/>
      <c r="V5566" s="16"/>
    </row>
    <row r="5567" spans="4:22">
      <c r="D5567" s="16"/>
      <c r="E5567" s="16"/>
      <c r="F5567" s="231"/>
      <c r="G5567" s="231"/>
      <c r="H5567" s="231"/>
      <c r="I5567" s="231"/>
      <c r="J5567" s="231"/>
      <c r="K5567" s="231"/>
      <c r="L5567" s="231"/>
      <c r="M5567" s="231"/>
      <c r="N5567" s="231"/>
      <c r="O5567" s="231"/>
      <c r="P5567" s="231"/>
      <c r="Q5567" s="231"/>
      <c r="R5567" s="231"/>
      <c r="S5567" s="231"/>
      <c r="T5567" s="232"/>
      <c r="U5567" s="16"/>
      <c r="V5567" s="16"/>
    </row>
    <row r="5568" spans="4:22">
      <c r="D5568" s="16"/>
      <c r="E5568" s="16"/>
      <c r="F5568" s="231"/>
      <c r="G5568" s="231"/>
      <c r="H5568" s="231"/>
      <c r="I5568" s="231"/>
      <c r="J5568" s="231"/>
      <c r="K5568" s="231"/>
      <c r="L5568" s="231"/>
      <c r="M5568" s="231"/>
      <c r="N5568" s="231"/>
      <c r="O5568" s="231"/>
      <c r="P5568" s="231"/>
      <c r="Q5568" s="231"/>
      <c r="R5568" s="231"/>
      <c r="S5568" s="231"/>
      <c r="T5568" s="232"/>
      <c r="U5568" s="16"/>
      <c r="V5568" s="16"/>
    </row>
    <row r="5569" spans="4:22">
      <c r="D5569" s="16"/>
      <c r="E5569" s="16"/>
      <c r="F5569" s="231"/>
      <c r="G5569" s="231"/>
      <c r="H5569" s="231"/>
      <c r="I5569" s="231"/>
      <c r="J5569" s="231"/>
      <c r="K5569" s="231"/>
      <c r="L5569" s="231"/>
      <c r="M5569" s="231"/>
      <c r="N5569" s="231"/>
      <c r="O5569" s="231"/>
      <c r="P5569" s="231"/>
      <c r="Q5569" s="231"/>
      <c r="R5569" s="231"/>
      <c r="S5569" s="231"/>
      <c r="T5569" s="232"/>
      <c r="U5569" s="16"/>
      <c r="V5569" s="16"/>
    </row>
    <row r="5570" spans="4:22">
      <c r="D5570" s="16"/>
      <c r="E5570" s="16"/>
      <c r="F5570" s="231"/>
      <c r="G5570" s="231"/>
      <c r="H5570" s="231"/>
      <c r="I5570" s="231"/>
      <c r="J5570" s="231"/>
      <c r="K5570" s="231"/>
      <c r="L5570" s="231"/>
      <c r="M5570" s="231"/>
      <c r="N5570" s="231"/>
      <c r="O5570" s="231"/>
      <c r="P5570" s="231"/>
      <c r="Q5570" s="231"/>
      <c r="R5570" s="231"/>
      <c r="S5570" s="231"/>
      <c r="T5570" s="232"/>
      <c r="U5570" s="16"/>
      <c r="V5570" s="16"/>
    </row>
    <row r="5571" spans="4:22">
      <c r="D5571" s="16"/>
      <c r="E5571" s="16"/>
      <c r="F5571" s="231"/>
      <c r="G5571" s="231"/>
      <c r="H5571" s="231"/>
      <c r="I5571" s="231"/>
      <c r="J5571" s="231"/>
      <c r="K5571" s="231"/>
      <c r="L5571" s="231"/>
      <c r="M5571" s="231"/>
      <c r="N5571" s="231"/>
      <c r="O5571" s="231"/>
      <c r="P5571" s="231"/>
      <c r="Q5571" s="231"/>
      <c r="R5571" s="231"/>
      <c r="S5571" s="231"/>
      <c r="T5571" s="232"/>
      <c r="U5571" s="16"/>
      <c r="V5571" s="16"/>
    </row>
    <row r="5572" spans="4:22">
      <c r="D5572" s="16"/>
      <c r="E5572" s="16"/>
      <c r="F5572" s="231"/>
      <c r="G5572" s="231"/>
      <c r="H5572" s="231"/>
      <c r="I5572" s="231"/>
      <c r="J5572" s="231"/>
      <c r="K5572" s="231"/>
      <c r="L5572" s="231"/>
      <c r="M5572" s="231"/>
      <c r="N5572" s="231"/>
      <c r="O5572" s="231"/>
      <c r="P5572" s="231"/>
      <c r="Q5572" s="231"/>
      <c r="R5572" s="231"/>
      <c r="S5572" s="231"/>
      <c r="T5572" s="232"/>
      <c r="U5572" s="16"/>
      <c r="V5572" s="16"/>
    </row>
    <row r="5573" spans="4:22">
      <c r="D5573" s="16"/>
      <c r="E5573" s="16"/>
      <c r="F5573" s="231"/>
      <c r="G5573" s="231"/>
      <c r="H5573" s="231"/>
      <c r="I5573" s="231"/>
      <c r="J5573" s="231"/>
      <c r="K5573" s="231"/>
      <c r="L5573" s="231"/>
      <c r="M5573" s="231"/>
      <c r="N5573" s="231"/>
      <c r="O5573" s="231"/>
      <c r="P5573" s="231"/>
      <c r="Q5573" s="231"/>
      <c r="R5573" s="231"/>
      <c r="S5573" s="231"/>
      <c r="T5573" s="232"/>
      <c r="U5573" s="16"/>
      <c r="V5573" s="16"/>
    </row>
    <row r="5574" spans="4:22">
      <c r="D5574" s="16"/>
      <c r="E5574" s="16"/>
      <c r="F5574" s="231"/>
      <c r="G5574" s="231"/>
      <c r="H5574" s="231"/>
      <c r="I5574" s="231"/>
      <c r="J5574" s="231"/>
      <c r="K5574" s="231"/>
      <c r="L5574" s="231"/>
      <c r="M5574" s="231"/>
      <c r="N5574" s="231"/>
      <c r="O5574" s="231"/>
      <c r="P5574" s="231"/>
      <c r="Q5574" s="231"/>
      <c r="R5574" s="231"/>
      <c r="S5574" s="231"/>
      <c r="T5574" s="232"/>
      <c r="U5574" s="16"/>
      <c r="V5574" s="16"/>
    </row>
    <row r="5575" spans="4:22">
      <c r="D5575" s="16"/>
      <c r="E5575" s="16"/>
      <c r="F5575" s="231"/>
      <c r="G5575" s="231"/>
      <c r="H5575" s="231"/>
      <c r="I5575" s="231"/>
      <c r="J5575" s="231"/>
      <c r="K5575" s="231"/>
      <c r="L5575" s="231"/>
      <c r="M5575" s="231"/>
      <c r="N5575" s="231"/>
      <c r="O5575" s="231"/>
      <c r="P5575" s="231"/>
      <c r="Q5575" s="231"/>
      <c r="R5575" s="231"/>
      <c r="S5575" s="231"/>
      <c r="T5575" s="232"/>
      <c r="U5575" s="16"/>
      <c r="V5575" s="16"/>
    </row>
    <row r="5576" spans="4:22">
      <c r="D5576" s="335"/>
      <c r="E5576" s="335"/>
      <c r="F5576" s="335"/>
      <c r="G5576" s="512" t="s">
        <v>48</v>
      </c>
      <c r="H5576" s="512"/>
      <c r="I5576" s="512"/>
      <c r="J5576" s="512"/>
      <c r="K5576" s="512"/>
      <c r="L5576" s="512"/>
      <c r="M5576" s="512"/>
      <c r="N5576" s="512"/>
      <c r="O5576" s="512"/>
      <c r="P5576" s="512"/>
      <c r="Q5576" s="512"/>
      <c r="R5576" s="512"/>
      <c r="S5576" s="335"/>
      <c r="T5576" s="335"/>
      <c r="U5576" s="335"/>
      <c r="V5576" s="335"/>
    </row>
    <row r="5577" spans="4:22">
      <c r="D5577" s="335"/>
      <c r="E5577" s="335"/>
      <c r="F5577" s="335"/>
      <c r="G5577" s="512"/>
      <c r="H5577" s="512"/>
      <c r="I5577" s="512"/>
      <c r="J5577" s="512"/>
      <c r="K5577" s="512"/>
      <c r="L5577" s="512"/>
      <c r="M5577" s="512"/>
      <c r="N5577" s="512"/>
      <c r="O5577" s="512"/>
      <c r="P5577" s="512"/>
      <c r="Q5577" s="512"/>
      <c r="R5577" s="512"/>
      <c r="S5577" s="335"/>
      <c r="T5577" s="335"/>
      <c r="U5577" s="335"/>
      <c r="V5577" s="335"/>
    </row>
    <row r="5578" spans="4:22" ht="23.4">
      <c r="D5578" s="338"/>
      <c r="E5578" s="338"/>
      <c r="F5578" s="338"/>
      <c r="G5578" s="343" t="s">
        <v>46</v>
      </c>
      <c r="H5578" s="375" t="s">
        <v>3</v>
      </c>
      <c r="I5578" s="376"/>
      <c r="J5578" s="377" t="s">
        <v>11</v>
      </c>
      <c r="K5578" s="376"/>
      <c r="L5578" s="378" t="s">
        <v>12</v>
      </c>
      <c r="M5578" s="376"/>
      <c r="N5578" s="379" t="s">
        <v>13</v>
      </c>
      <c r="O5578" s="376"/>
      <c r="P5578" s="374" t="s">
        <v>14</v>
      </c>
      <c r="Q5578" s="376"/>
      <c r="R5578" s="380" t="s">
        <v>15</v>
      </c>
      <c r="S5578" s="367"/>
      <c r="T5578" s="16"/>
      <c r="U5578" s="336"/>
      <c r="V5578" s="16"/>
    </row>
    <row r="5579" spans="4:22" ht="21">
      <c r="D5579" s="338"/>
      <c r="E5579" s="338"/>
      <c r="F5579" s="338"/>
      <c r="G5579" s="344">
        <v>0.9</v>
      </c>
      <c r="H5579" s="347">
        <f>$H$5521*G5579</f>
        <v>47.493349407000018</v>
      </c>
      <c r="I5579" s="368"/>
      <c r="J5579" s="348">
        <f>$J$5521*G5579</f>
        <v>13.606506396000004</v>
      </c>
      <c r="K5579" s="368"/>
      <c r="L5579" s="352">
        <f>$L$5521*G5579</f>
        <v>12.778077233250004</v>
      </c>
      <c r="M5579" s="368"/>
      <c r="N5579" s="349">
        <f>$N$5521*G5579</f>
        <v>9.5083155562500021</v>
      </c>
      <c r="O5579" s="368"/>
      <c r="P5579" s="350">
        <f>$P$5521*G5579</f>
        <v>169.88597451000007</v>
      </c>
      <c r="Q5579" s="368"/>
      <c r="R5579" s="351">
        <f>$R$5521*G5579</f>
        <v>73.38649200750001</v>
      </c>
      <c r="S5579" s="341"/>
      <c r="T5579" s="414">
        <f>H5579*24.63</f>
        <v>1169.7611958944103</v>
      </c>
      <c r="U5579" s="337"/>
      <c r="V5579" s="16"/>
    </row>
    <row r="5580" spans="4:22" ht="21">
      <c r="D5580" s="338"/>
      <c r="E5580" s="338"/>
      <c r="F5580" s="338"/>
      <c r="G5580" s="344">
        <v>0.91</v>
      </c>
      <c r="H5580" s="347">
        <f t="shared" ref="H5580:H5599" si="493">$H$5521*G5580</f>
        <v>48.021053289300013</v>
      </c>
      <c r="I5580" s="368"/>
      <c r="J5580" s="348">
        <f t="shared" ref="J5580:J5599" si="494">$J$5521*G5580</f>
        <v>13.757689800400005</v>
      </c>
      <c r="K5580" s="368"/>
      <c r="L5580" s="352">
        <f t="shared" ref="L5580:L5599" si="495">$L$5521*G5580</f>
        <v>12.920055869175005</v>
      </c>
      <c r="M5580" s="368"/>
      <c r="N5580" s="349">
        <f t="shared" ref="N5580:N5599" si="496">$N$5521*G5580</f>
        <v>9.6139635068750025</v>
      </c>
      <c r="O5580" s="368"/>
      <c r="P5580" s="350">
        <f t="shared" ref="P5580:P5599" si="497">$P$5521*G5580</f>
        <v>171.77359644900005</v>
      </c>
      <c r="Q5580" s="368"/>
      <c r="R5580" s="351">
        <f t="shared" ref="R5580:R5599" si="498">$R$5521*G5580</f>
        <v>74.201897474250018</v>
      </c>
      <c r="S5580" s="341"/>
      <c r="T5580" s="16"/>
      <c r="U5580" s="337"/>
      <c r="V5580" s="16"/>
    </row>
    <row r="5581" spans="4:22" ht="21">
      <c r="D5581" s="338"/>
      <c r="E5581" s="338"/>
      <c r="F5581" s="338"/>
      <c r="G5581" s="344">
        <v>0.92</v>
      </c>
      <c r="H5581" s="347">
        <f t="shared" si="493"/>
        <v>48.548757171600016</v>
      </c>
      <c r="I5581" s="368"/>
      <c r="J5581" s="348">
        <f t="shared" si="494"/>
        <v>13.908873204800004</v>
      </c>
      <c r="K5581" s="368"/>
      <c r="L5581" s="352">
        <f t="shared" si="495"/>
        <v>13.062034505100005</v>
      </c>
      <c r="M5581" s="368"/>
      <c r="N5581" s="349">
        <f t="shared" si="496"/>
        <v>9.7196114575000028</v>
      </c>
      <c r="O5581" s="368"/>
      <c r="P5581" s="350">
        <f t="shared" si="497"/>
        <v>173.66121838800007</v>
      </c>
      <c r="Q5581" s="368"/>
      <c r="R5581" s="351">
        <f t="shared" si="498"/>
        <v>75.017302941000011</v>
      </c>
      <c r="S5581" s="341"/>
      <c r="T5581" s="16"/>
      <c r="U5581" s="337"/>
      <c r="V5581" s="16"/>
    </row>
    <row r="5582" spans="4:22" ht="21">
      <c r="D5582" s="338"/>
      <c r="E5582" s="338"/>
      <c r="F5582" s="338"/>
      <c r="G5582" s="344">
        <v>0.93</v>
      </c>
      <c r="H5582" s="347">
        <f t="shared" si="493"/>
        <v>49.076461053900019</v>
      </c>
      <c r="I5582" s="368"/>
      <c r="J5582" s="348">
        <f t="shared" si="494"/>
        <v>14.060056609200005</v>
      </c>
      <c r="K5582" s="368"/>
      <c r="L5582" s="352">
        <f t="shared" si="495"/>
        <v>13.204013141025005</v>
      </c>
      <c r="M5582" s="368"/>
      <c r="N5582" s="349">
        <f t="shared" si="496"/>
        <v>9.8252594081250013</v>
      </c>
      <c r="O5582" s="368"/>
      <c r="P5582" s="350">
        <f t="shared" si="497"/>
        <v>175.54884032700005</v>
      </c>
      <c r="Q5582" s="368"/>
      <c r="R5582" s="351">
        <f t="shared" si="498"/>
        <v>75.832708407750019</v>
      </c>
      <c r="S5582" s="341"/>
      <c r="T5582" s="16"/>
      <c r="U5582" s="337"/>
      <c r="V5582" s="16"/>
    </row>
    <row r="5583" spans="4:22" ht="21">
      <c r="D5583" s="338"/>
      <c r="E5583" s="338"/>
      <c r="F5583" s="338"/>
      <c r="G5583" s="344">
        <v>0.94</v>
      </c>
      <c r="H5583" s="347">
        <f t="shared" si="493"/>
        <v>49.604164936200014</v>
      </c>
      <c r="I5583" s="368"/>
      <c r="J5583" s="348">
        <f t="shared" si="494"/>
        <v>14.211240013600003</v>
      </c>
      <c r="K5583" s="368"/>
      <c r="L5583" s="352">
        <f t="shared" si="495"/>
        <v>13.345991776950003</v>
      </c>
      <c r="M5583" s="368"/>
      <c r="N5583" s="349">
        <f t="shared" si="496"/>
        <v>9.9309073587500016</v>
      </c>
      <c r="O5583" s="368"/>
      <c r="P5583" s="350">
        <f t="shared" si="497"/>
        <v>177.43646226600004</v>
      </c>
      <c r="Q5583" s="368"/>
      <c r="R5583" s="351">
        <f t="shared" si="498"/>
        <v>76.648113874500012</v>
      </c>
      <c r="S5583" s="341"/>
      <c r="T5583" s="16"/>
      <c r="U5583" s="337"/>
      <c r="V5583" s="16"/>
    </row>
    <row r="5584" spans="4:22" ht="21">
      <c r="D5584" s="338"/>
      <c r="E5584" s="338"/>
      <c r="F5584" s="338"/>
      <c r="G5584" s="344">
        <v>0.95</v>
      </c>
      <c r="H5584" s="347">
        <f t="shared" si="493"/>
        <v>50.13186881850001</v>
      </c>
      <c r="I5584" s="368"/>
      <c r="J5584" s="348">
        <f t="shared" si="494"/>
        <v>14.362423418000004</v>
      </c>
      <c r="K5584" s="368"/>
      <c r="L5584" s="352">
        <f t="shared" si="495"/>
        <v>13.487970412875004</v>
      </c>
      <c r="M5584" s="368"/>
      <c r="N5584" s="349">
        <f t="shared" si="496"/>
        <v>10.036555309375002</v>
      </c>
      <c r="O5584" s="368"/>
      <c r="P5584" s="350">
        <f t="shared" si="497"/>
        <v>179.32408420500005</v>
      </c>
      <c r="Q5584" s="368"/>
      <c r="R5584" s="351">
        <f t="shared" si="498"/>
        <v>77.463519341250006</v>
      </c>
      <c r="S5584" s="341"/>
      <c r="T5584" s="16"/>
      <c r="U5584" s="337"/>
      <c r="V5584" s="16"/>
    </row>
    <row r="5585" spans="4:22" ht="21">
      <c r="D5585" s="338"/>
      <c r="E5585" s="338"/>
      <c r="F5585" s="338"/>
      <c r="G5585" s="344">
        <v>0.96</v>
      </c>
      <c r="H5585" s="347">
        <f t="shared" si="493"/>
        <v>50.659572700800013</v>
      </c>
      <c r="I5585" s="368"/>
      <c r="J5585" s="348">
        <f t="shared" si="494"/>
        <v>14.513606822400003</v>
      </c>
      <c r="K5585" s="368"/>
      <c r="L5585" s="352">
        <f t="shared" si="495"/>
        <v>13.629949048800004</v>
      </c>
      <c r="M5585" s="368"/>
      <c r="N5585" s="349">
        <f t="shared" si="496"/>
        <v>10.14220326</v>
      </c>
      <c r="O5585" s="368"/>
      <c r="P5585" s="350">
        <f t="shared" si="497"/>
        <v>181.21170614400006</v>
      </c>
      <c r="Q5585" s="368"/>
      <c r="R5585" s="351">
        <f t="shared" si="498"/>
        <v>78.278924808000014</v>
      </c>
      <c r="S5585" s="341"/>
      <c r="T5585" s="16"/>
      <c r="U5585" s="337"/>
      <c r="V5585" s="16"/>
    </row>
    <row r="5586" spans="4:22" ht="21">
      <c r="D5586" s="338"/>
      <c r="E5586" s="338"/>
      <c r="F5586" s="338"/>
      <c r="G5586" s="344">
        <v>0.97</v>
      </c>
      <c r="H5586" s="347">
        <f t="shared" si="493"/>
        <v>51.187276583100015</v>
      </c>
      <c r="I5586" s="368"/>
      <c r="J5586" s="348">
        <f t="shared" si="494"/>
        <v>14.664790226800005</v>
      </c>
      <c r="K5586" s="368"/>
      <c r="L5586" s="352">
        <f t="shared" si="495"/>
        <v>13.771927684725004</v>
      </c>
      <c r="M5586" s="368"/>
      <c r="N5586" s="349">
        <f t="shared" si="496"/>
        <v>10.247851210625001</v>
      </c>
      <c r="O5586" s="368"/>
      <c r="P5586" s="350">
        <f t="shared" si="497"/>
        <v>183.09932808300005</v>
      </c>
      <c r="Q5586" s="368"/>
      <c r="R5586" s="351">
        <f t="shared" si="498"/>
        <v>79.094330274750007</v>
      </c>
      <c r="S5586" s="341"/>
      <c r="T5586" s="16"/>
      <c r="U5586" s="337"/>
      <c r="V5586" s="16"/>
    </row>
    <row r="5587" spans="4:22" ht="21">
      <c r="D5587" s="338"/>
      <c r="E5587" s="338"/>
      <c r="F5587" s="338"/>
      <c r="G5587" s="344">
        <v>0.98</v>
      </c>
      <c r="H5587" s="347">
        <f t="shared" si="493"/>
        <v>51.714980465400018</v>
      </c>
      <c r="I5587" s="368"/>
      <c r="J5587" s="348">
        <f t="shared" si="494"/>
        <v>14.815973631200004</v>
      </c>
      <c r="K5587" s="368"/>
      <c r="L5587" s="352">
        <f t="shared" si="495"/>
        <v>13.913906320650003</v>
      </c>
      <c r="M5587" s="368"/>
      <c r="N5587" s="349">
        <f t="shared" si="496"/>
        <v>10.353499161250001</v>
      </c>
      <c r="O5587" s="368"/>
      <c r="P5587" s="350">
        <f t="shared" si="497"/>
        <v>184.98695002200006</v>
      </c>
      <c r="Q5587" s="368"/>
      <c r="R5587" s="351">
        <f t="shared" si="498"/>
        <v>79.909735741500015</v>
      </c>
      <c r="S5587" s="341"/>
      <c r="T5587" s="16"/>
      <c r="U5587" s="337"/>
      <c r="V5587" s="16"/>
    </row>
    <row r="5588" spans="4:22" ht="21">
      <c r="D5588" s="338"/>
      <c r="E5588" s="338"/>
      <c r="F5588" s="338"/>
      <c r="G5588" s="344">
        <v>0.99</v>
      </c>
      <c r="H5588" s="347">
        <f t="shared" si="493"/>
        <v>52.242684347700013</v>
      </c>
      <c r="I5588" s="368"/>
      <c r="J5588" s="348">
        <f t="shared" si="494"/>
        <v>14.967157035600005</v>
      </c>
      <c r="K5588" s="368"/>
      <c r="L5588" s="352">
        <f t="shared" si="495"/>
        <v>14.055884956575005</v>
      </c>
      <c r="M5588" s="368"/>
      <c r="N5588" s="349">
        <f t="shared" si="496"/>
        <v>10.459147111875001</v>
      </c>
      <c r="O5588" s="368"/>
      <c r="P5588" s="350">
        <f t="shared" si="497"/>
        <v>186.87457196100004</v>
      </c>
      <c r="Q5588" s="368"/>
      <c r="R5588" s="351">
        <f t="shared" si="498"/>
        <v>80.725141208250008</v>
      </c>
      <c r="S5588" s="341"/>
      <c r="T5588" s="16"/>
      <c r="U5588" s="337"/>
      <c r="V5588" s="16"/>
    </row>
    <row r="5589" spans="4:22" ht="28.8">
      <c r="D5589" s="338"/>
      <c r="E5589" s="338"/>
      <c r="F5589" s="338"/>
      <c r="G5589" s="381">
        <v>1</v>
      </c>
      <c r="H5589" s="383">
        <f t="shared" si="493"/>
        <v>52.770388230000016</v>
      </c>
      <c r="I5589" s="382"/>
      <c r="J5589" s="383">
        <f t="shared" si="494"/>
        <v>15.118340440000004</v>
      </c>
      <c r="K5589" s="382"/>
      <c r="L5589" s="383">
        <f t="shared" si="495"/>
        <v>14.197863592500005</v>
      </c>
      <c r="M5589" s="382"/>
      <c r="N5589" s="383">
        <f t="shared" si="496"/>
        <v>10.564795062500002</v>
      </c>
      <c r="O5589" s="382"/>
      <c r="P5589" s="383">
        <f t="shared" si="497"/>
        <v>188.76219390000006</v>
      </c>
      <c r="Q5589" s="382"/>
      <c r="R5589" s="383">
        <f t="shared" si="498"/>
        <v>81.540546675000016</v>
      </c>
      <c r="S5589" s="445"/>
      <c r="T5589" s="16"/>
      <c r="U5589" s="337"/>
      <c r="V5589" s="16"/>
    </row>
    <row r="5590" spans="4:22" ht="21">
      <c r="D5590" s="338"/>
      <c r="E5590" s="338"/>
      <c r="F5590" s="338"/>
      <c r="G5590" s="344">
        <v>1.01</v>
      </c>
      <c r="H5590" s="347">
        <f t="shared" si="493"/>
        <v>53.298092112300019</v>
      </c>
      <c r="I5590" s="368"/>
      <c r="J5590" s="348">
        <f t="shared" si="494"/>
        <v>15.269523844400004</v>
      </c>
      <c r="K5590" s="368"/>
      <c r="L5590" s="352">
        <f t="shared" si="495"/>
        <v>14.339842228425004</v>
      </c>
      <c r="M5590" s="368"/>
      <c r="N5590" s="349">
        <f t="shared" si="496"/>
        <v>10.670443013125002</v>
      </c>
      <c r="O5590" s="368"/>
      <c r="P5590" s="350">
        <f t="shared" si="497"/>
        <v>190.64981583900007</v>
      </c>
      <c r="Q5590" s="368"/>
      <c r="R5590" s="351">
        <f t="shared" si="498"/>
        <v>82.355952141750024</v>
      </c>
      <c r="S5590" s="341"/>
      <c r="T5590" s="16"/>
      <c r="U5590" s="337"/>
      <c r="V5590" s="16"/>
    </row>
    <row r="5591" spans="4:22" ht="21">
      <c r="D5591" s="338"/>
      <c r="E5591" s="338"/>
      <c r="F5591" s="338"/>
      <c r="G5591" s="344">
        <v>1.02</v>
      </c>
      <c r="H5591" s="347">
        <f t="shared" si="493"/>
        <v>53.825795994600014</v>
      </c>
      <c r="I5591" s="368"/>
      <c r="J5591" s="348">
        <f t="shared" si="494"/>
        <v>15.420707248800005</v>
      </c>
      <c r="K5591" s="368"/>
      <c r="L5591" s="352">
        <f t="shared" si="495"/>
        <v>14.481820864350006</v>
      </c>
      <c r="M5591" s="368"/>
      <c r="N5591" s="349">
        <f t="shared" si="496"/>
        <v>10.776090963750002</v>
      </c>
      <c r="O5591" s="368"/>
      <c r="P5591" s="350">
        <f t="shared" si="497"/>
        <v>192.53743777800005</v>
      </c>
      <c r="Q5591" s="368"/>
      <c r="R5591" s="351">
        <f t="shared" si="498"/>
        <v>83.171357608500017</v>
      </c>
      <c r="S5591" s="341"/>
      <c r="T5591" s="16"/>
      <c r="U5591" s="337"/>
      <c r="V5591" s="16"/>
    </row>
    <row r="5592" spans="4:22" ht="21">
      <c r="D5592" s="338"/>
      <c r="E5592" s="338"/>
      <c r="F5592" s="338"/>
      <c r="G5592" s="344">
        <v>1.03</v>
      </c>
      <c r="H5592" s="347">
        <f t="shared" si="493"/>
        <v>54.353499876900017</v>
      </c>
      <c r="I5592" s="368"/>
      <c r="J5592" s="348">
        <f t="shared" si="494"/>
        <v>15.571890653200004</v>
      </c>
      <c r="K5592" s="368"/>
      <c r="L5592" s="352">
        <f t="shared" si="495"/>
        <v>14.623799500275005</v>
      </c>
      <c r="M5592" s="368"/>
      <c r="N5592" s="349">
        <f t="shared" si="496"/>
        <v>10.881738914375003</v>
      </c>
      <c r="O5592" s="368"/>
      <c r="P5592" s="350">
        <f t="shared" si="497"/>
        <v>194.42505971700007</v>
      </c>
      <c r="Q5592" s="368"/>
      <c r="R5592" s="351">
        <f t="shared" si="498"/>
        <v>83.986763075250025</v>
      </c>
      <c r="S5592" s="341"/>
      <c r="T5592" s="16"/>
      <c r="U5592" s="337"/>
      <c r="V5592" s="16"/>
    </row>
    <row r="5593" spans="4:22" ht="21">
      <c r="D5593" s="338"/>
      <c r="E5593" s="338"/>
      <c r="F5593" s="338"/>
      <c r="G5593" s="344">
        <v>1.04</v>
      </c>
      <c r="H5593" s="347">
        <f t="shared" si="493"/>
        <v>54.881203759200019</v>
      </c>
      <c r="I5593" s="368"/>
      <c r="J5593" s="348">
        <f t="shared" si="494"/>
        <v>15.723074057600005</v>
      </c>
      <c r="K5593" s="368"/>
      <c r="L5593" s="352">
        <f t="shared" si="495"/>
        <v>14.765778136200005</v>
      </c>
      <c r="M5593" s="368"/>
      <c r="N5593" s="349">
        <f t="shared" si="496"/>
        <v>10.987386865000003</v>
      </c>
      <c r="O5593" s="368"/>
      <c r="P5593" s="350">
        <f t="shared" si="497"/>
        <v>196.31268165600005</v>
      </c>
      <c r="Q5593" s="368"/>
      <c r="R5593" s="351">
        <f t="shared" si="498"/>
        <v>84.802168542000018</v>
      </c>
      <c r="S5593" s="341"/>
      <c r="T5593" s="16"/>
      <c r="U5593" s="337"/>
      <c r="V5593" s="16"/>
    </row>
    <row r="5594" spans="4:22" ht="21">
      <c r="D5594" s="338"/>
      <c r="E5594" s="338"/>
      <c r="F5594" s="338"/>
      <c r="G5594" s="344">
        <v>1.05</v>
      </c>
      <c r="H5594" s="347">
        <f t="shared" si="493"/>
        <v>55.408907641500022</v>
      </c>
      <c r="I5594" s="368"/>
      <c r="J5594" s="348">
        <f t="shared" si="494"/>
        <v>15.874257462000005</v>
      </c>
      <c r="K5594" s="368"/>
      <c r="L5594" s="352">
        <f t="shared" si="495"/>
        <v>14.907756772125005</v>
      </c>
      <c r="M5594" s="368"/>
      <c r="N5594" s="349">
        <f t="shared" si="496"/>
        <v>11.093034815625002</v>
      </c>
      <c r="O5594" s="368"/>
      <c r="P5594" s="350">
        <f t="shared" si="497"/>
        <v>198.20030359500007</v>
      </c>
      <c r="Q5594" s="368"/>
      <c r="R5594" s="351">
        <f t="shared" si="498"/>
        <v>85.617574008750026</v>
      </c>
      <c r="S5594" s="341"/>
      <c r="T5594" s="16"/>
      <c r="U5594" s="337"/>
      <c r="V5594" s="16"/>
    </row>
    <row r="5595" spans="4:22" ht="21">
      <c r="D5595" s="338"/>
      <c r="E5595" s="338"/>
      <c r="F5595" s="338"/>
      <c r="G5595" s="344">
        <v>1.06</v>
      </c>
      <c r="H5595" s="347">
        <f t="shared" si="493"/>
        <v>55.936611523800018</v>
      </c>
      <c r="I5595" s="368"/>
      <c r="J5595" s="348">
        <f t="shared" si="494"/>
        <v>16.025440866400004</v>
      </c>
      <c r="K5595" s="368"/>
      <c r="L5595" s="352">
        <f t="shared" si="495"/>
        <v>15.049735408050006</v>
      </c>
      <c r="M5595" s="368"/>
      <c r="N5595" s="349">
        <f t="shared" si="496"/>
        <v>11.198682766250002</v>
      </c>
      <c r="O5595" s="368"/>
      <c r="P5595" s="350">
        <f t="shared" si="497"/>
        <v>200.08792553400008</v>
      </c>
      <c r="Q5595" s="368"/>
      <c r="R5595" s="351">
        <f t="shared" si="498"/>
        <v>86.432979475500019</v>
      </c>
      <c r="S5595" s="341"/>
      <c r="T5595" s="16"/>
      <c r="U5595" s="337"/>
      <c r="V5595" s="16"/>
    </row>
    <row r="5596" spans="4:22" ht="21">
      <c r="D5596" s="338"/>
      <c r="E5596" s="338"/>
      <c r="F5596" s="338"/>
      <c r="G5596" s="344">
        <v>1.07</v>
      </c>
      <c r="H5596" s="347">
        <f t="shared" si="493"/>
        <v>56.46431540610002</v>
      </c>
      <c r="I5596" s="368"/>
      <c r="J5596" s="348">
        <f t="shared" si="494"/>
        <v>16.176624270800005</v>
      </c>
      <c r="K5596" s="368"/>
      <c r="L5596" s="352">
        <f t="shared" si="495"/>
        <v>15.191714043975006</v>
      </c>
      <c r="M5596" s="368"/>
      <c r="N5596" s="349">
        <f t="shared" si="496"/>
        <v>11.304330716875002</v>
      </c>
      <c r="O5596" s="368"/>
      <c r="P5596" s="350">
        <f t="shared" si="497"/>
        <v>201.97554747300006</v>
      </c>
      <c r="Q5596" s="368"/>
      <c r="R5596" s="351">
        <f t="shared" si="498"/>
        <v>87.248384942250027</v>
      </c>
      <c r="S5596" s="341"/>
      <c r="T5596" s="16"/>
      <c r="U5596" s="337"/>
      <c r="V5596" s="16"/>
    </row>
    <row r="5597" spans="4:22" ht="21">
      <c r="D5597" s="338"/>
      <c r="E5597" s="338"/>
      <c r="F5597" s="338"/>
      <c r="G5597" s="344">
        <v>1.08</v>
      </c>
      <c r="H5597" s="347">
        <f t="shared" si="493"/>
        <v>56.992019288400023</v>
      </c>
      <c r="I5597" s="368"/>
      <c r="J5597" s="348">
        <f t="shared" si="494"/>
        <v>16.327807675200006</v>
      </c>
      <c r="K5597" s="368"/>
      <c r="L5597" s="352">
        <f t="shared" si="495"/>
        <v>15.333692679900006</v>
      </c>
      <c r="M5597" s="368"/>
      <c r="N5597" s="349">
        <f t="shared" si="496"/>
        <v>11.409978667500003</v>
      </c>
      <c r="O5597" s="368"/>
      <c r="P5597" s="350">
        <f t="shared" si="497"/>
        <v>203.86316941200008</v>
      </c>
      <c r="Q5597" s="368"/>
      <c r="R5597" s="351">
        <f t="shared" si="498"/>
        <v>88.063790409000021</v>
      </c>
      <c r="S5597" s="341"/>
      <c r="T5597" s="16"/>
      <c r="U5597" s="337"/>
      <c r="V5597" s="16"/>
    </row>
    <row r="5598" spans="4:22" ht="21">
      <c r="D5598" s="338"/>
      <c r="E5598" s="338"/>
      <c r="F5598" s="338"/>
      <c r="G5598" s="344">
        <v>1.0900000000000001</v>
      </c>
      <c r="H5598" s="347">
        <f t="shared" si="493"/>
        <v>57.519723170700018</v>
      </c>
      <c r="I5598" s="368"/>
      <c r="J5598" s="348">
        <f t="shared" si="494"/>
        <v>16.478991079600007</v>
      </c>
      <c r="K5598" s="368"/>
      <c r="L5598" s="352">
        <f t="shared" si="495"/>
        <v>15.475671315825005</v>
      </c>
      <c r="M5598" s="368"/>
      <c r="N5598" s="349">
        <f t="shared" si="496"/>
        <v>11.515626618125003</v>
      </c>
      <c r="O5598" s="368"/>
      <c r="P5598" s="350">
        <f t="shared" si="497"/>
        <v>205.75079135100009</v>
      </c>
      <c r="Q5598" s="368"/>
      <c r="R5598" s="351">
        <f t="shared" si="498"/>
        <v>88.879195875750028</v>
      </c>
      <c r="S5598" s="341"/>
      <c r="T5598" s="16"/>
      <c r="U5598" s="337"/>
      <c r="V5598" s="16"/>
    </row>
    <row r="5599" spans="4:22" ht="21">
      <c r="D5599" s="338"/>
      <c r="E5599" s="338"/>
      <c r="F5599" s="338"/>
      <c r="G5599" s="344">
        <v>1.1000000000000001</v>
      </c>
      <c r="H5599" s="347">
        <f t="shared" si="493"/>
        <v>58.047427053000021</v>
      </c>
      <c r="I5599" s="368"/>
      <c r="J5599" s="348">
        <f t="shared" si="494"/>
        <v>16.630174484000005</v>
      </c>
      <c r="K5599" s="368"/>
      <c r="L5599" s="352">
        <f t="shared" si="495"/>
        <v>15.617649951750007</v>
      </c>
      <c r="M5599" s="368"/>
      <c r="N5599" s="349">
        <f t="shared" si="496"/>
        <v>11.621274568750003</v>
      </c>
      <c r="O5599" s="368"/>
      <c r="P5599" s="350">
        <f t="shared" si="497"/>
        <v>207.63841329000007</v>
      </c>
      <c r="Q5599" s="368"/>
      <c r="R5599" s="351">
        <f t="shared" si="498"/>
        <v>89.694601342500022</v>
      </c>
      <c r="S5599" s="341"/>
      <c r="T5599" s="16"/>
      <c r="U5599" s="337"/>
      <c r="V5599" s="16"/>
    </row>
    <row r="5600" spans="4:22">
      <c r="D5600" s="338"/>
      <c r="E5600" s="338"/>
      <c r="F5600" s="338"/>
      <c r="G5600" s="16"/>
      <c r="H5600" s="16"/>
      <c r="I5600" s="16"/>
      <c r="J5600" s="16"/>
      <c r="K5600" s="16"/>
      <c r="L5600" s="16"/>
      <c r="M5600" s="16"/>
      <c r="N5600" s="16"/>
      <c r="O5600" s="16"/>
      <c r="P5600" s="16"/>
      <c r="Q5600" s="16"/>
      <c r="R5600" s="16"/>
      <c r="S5600" s="16"/>
      <c r="T5600" s="16"/>
      <c r="U5600" s="16"/>
      <c r="V5600" s="16"/>
    </row>
    <row r="5601" spans="4:31">
      <c r="D5601" s="338"/>
      <c r="E5601" s="338"/>
      <c r="F5601" s="338"/>
      <c r="G5601" s="16"/>
      <c r="H5601" s="16"/>
      <c r="I5601" s="16"/>
      <c r="J5601" s="16"/>
      <c r="K5601" s="16"/>
      <c r="L5601" s="16"/>
      <c r="M5601" s="16"/>
      <c r="N5601" s="16"/>
      <c r="O5601" s="16"/>
      <c r="P5601" s="16"/>
      <c r="Q5601" s="16"/>
      <c r="R5601" s="16"/>
      <c r="S5601" s="16"/>
      <c r="T5601" s="16"/>
      <c r="U5601" s="16"/>
      <c r="V5601" s="16"/>
    </row>
    <row r="5602" spans="4:31">
      <c r="D5602" s="338"/>
      <c r="E5602" s="338"/>
      <c r="F5602" s="338"/>
      <c r="G5602" s="16"/>
      <c r="H5602" s="16"/>
      <c r="I5602" s="16"/>
      <c r="J5602" s="16"/>
      <c r="K5602" s="16"/>
      <c r="L5602" s="16"/>
      <c r="M5602" s="16"/>
      <c r="N5602" s="16"/>
      <c r="O5602" s="16"/>
      <c r="P5602" s="16"/>
      <c r="Q5602" s="16"/>
      <c r="R5602" s="16"/>
      <c r="S5602" s="16"/>
      <c r="T5602" s="16"/>
      <c r="U5602" s="16"/>
      <c r="V5602" s="16"/>
    </row>
    <row r="5605" spans="4:31" ht="15" thickBot="1">
      <c r="D5605" s="16"/>
      <c r="E5605" s="16"/>
      <c r="F5605" s="16"/>
      <c r="G5605" s="16"/>
      <c r="H5605" s="16"/>
      <c r="I5605" s="16"/>
      <c r="J5605" s="16"/>
      <c r="K5605" s="16"/>
      <c r="L5605" s="16"/>
      <c r="M5605" s="16"/>
      <c r="N5605" s="16"/>
      <c r="O5605" s="16"/>
      <c r="P5605" s="16"/>
      <c r="Q5605" s="16"/>
      <c r="R5605" s="16"/>
      <c r="S5605" s="16"/>
      <c r="T5605" s="229"/>
      <c r="U5605" s="16"/>
      <c r="V5605" s="16"/>
    </row>
    <row r="5606" spans="4:31">
      <c r="D5606" s="16"/>
      <c r="E5606" s="84"/>
      <c r="F5606" s="85"/>
      <c r="G5606" s="197"/>
      <c r="H5606" s="85"/>
      <c r="I5606" s="197"/>
      <c r="J5606" s="85"/>
      <c r="K5606" s="197"/>
      <c r="L5606" s="85"/>
      <c r="M5606" s="197"/>
      <c r="N5606" s="85"/>
      <c r="O5606" s="197"/>
      <c r="P5606" s="85"/>
      <c r="Q5606" s="197"/>
      <c r="R5606" s="85"/>
      <c r="S5606" s="85"/>
      <c r="T5606" s="85"/>
      <c r="U5606" s="106"/>
      <c r="V5606" s="16"/>
    </row>
    <row r="5607" spans="4:31" ht="15" thickBot="1">
      <c r="D5607" s="16"/>
      <c r="E5607" s="86"/>
      <c r="F5607" s="1"/>
      <c r="H5607" s="1"/>
      <c r="J5607" s="1"/>
      <c r="L5607" s="1"/>
      <c r="N5607" s="1"/>
      <c r="P5607" s="1"/>
      <c r="R5607" s="1"/>
      <c r="T5607" s="1"/>
      <c r="U5607" s="107"/>
      <c r="V5607" s="16"/>
    </row>
    <row r="5608" spans="4:31" ht="35.4" thickBot="1">
      <c r="D5608" s="16"/>
      <c r="E5608" s="86"/>
      <c r="F5608" s="1"/>
      <c r="H5608" s="393" t="s">
        <v>317</v>
      </c>
      <c r="I5608" s="394"/>
      <c r="J5608" s="394"/>
      <c r="K5608" s="394"/>
      <c r="L5608" s="394"/>
      <c r="M5608" s="394"/>
      <c r="N5608" s="394"/>
      <c r="O5608" s="394"/>
      <c r="P5608" s="394"/>
      <c r="Q5608" s="394"/>
      <c r="R5608" s="394"/>
      <c r="S5608" s="394"/>
      <c r="T5608" s="395"/>
      <c r="U5608" s="107"/>
      <c r="V5608" s="16"/>
    </row>
    <row r="5609" spans="4:31">
      <c r="D5609" s="16"/>
      <c r="E5609" s="86"/>
      <c r="F5609" s="1"/>
      <c r="H5609" s="1"/>
      <c r="J5609" s="1"/>
      <c r="L5609" s="1"/>
      <c r="N5609" s="1"/>
      <c r="P5609" s="1"/>
      <c r="R5609" s="1"/>
      <c r="T5609" s="1"/>
      <c r="U5609" s="107"/>
      <c r="V5609" s="16"/>
    </row>
    <row r="5610" spans="4:31">
      <c r="D5610" s="16"/>
      <c r="E5610" s="86"/>
      <c r="F5610" s="253" t="s">
        <v>10</v>
      </c>
      <c r="G5610" s="194"/>
      <c r="H5610" s="421" t="s">
        <v>3</v>
      </c>
      <c r="I5610" s="179"/>
      <c r="J5610" s="422" t="s">
        <v>11</v>
      </c>
      <c r="K5610" s="179"/>
      <c r="L5610" s="423" t="s">
        <v>12</v>
      </c>
      <c r="M5610" s="179"/>
      <c r="N5610" s="424" t="s">
        <v>13</v>
      </c>
      <c r="O5610" s="179"/>
      <c r="P5610" s="425" t="s">
        <v>14</v>
      </c>
      <c r="Q5610" s="179"/>
      <c r="R5610" s="426" t="s">
        <v>15</v>
      </c>
      <c r="S5610" s="29"/>
      <c r="T5610" s="427" t="s">
        <v>16</v>
      </c>
      <c r="U5610" s="107"/>
      <c r="V5610" s="16"/>
      <c r="X5610" s="448" t="s">
        <v>78</v>
      </c>
      <c r="Y5610" s="448" t="s">
        <v>79</v>
      </c>
      <c r="Z5610" s="448" t="s">
        <v>80</v>
      </c>
      <c r="AA5610" s="448" t="s">
        <v>81</v>
      </c>
    </row>
    <row r="5611" spans="4:31">
      <c r="D5611" s="16"/>
      <c r="E5611" s="86"/>
      <c r="F5611" s="252">
        <v>45908</v>
      </c>
      <c r="G5611" s="244"/>
      <c r="H5611" s="437">
        <v>9810.5</v>
      </c>
      <c r="I5611" s="437"/>
      <c r="J5611" s="437">
        <v>2884.5</v>
      </c>
      <c r="K5611" s="437"/>
      <c r="L5611" s="437">
        <v>2613.5</v>
      </c>
      <c r="M5611" s="437"/>
      <c r="N5611" s="437">
        <v>1946</v>
      </c>
      <c r="O5611" s="437"/>
      <c r="P5611" s="437">
        <v>34625</v>
      </c>
      <c r="Q5611" s="437"/>
      <c r="R5611" s="437">
        <v>15095</v>
      </c>
      <c r="S5611" s="438"/>
      <c r="T5611" s="441">
        <v>5.3967999999999998</v>
      </c>
      <c r="U5611" s="107"/>
      <c r="V5611" s="16"/>
      <c r="X5611" t="str">
        <f>H5410</f>
        <v xml:space="preserve">COBRE </v>
      </c>
      <c r="Y5611" s="308">
        <f>H5619</f>
        <v>53.463149210000012</v>
      </c>
      <c r="Z5611" s="308">
        <f>H5621</f>
        <v>53.547212519999995</v>
      </c>
      <c r="AA5611" s="453">
        <f t="shared" ref="AA5611:AA5617" si="499">Y5611-Z5611</f>
        <v>-8.406330999998346E-2</v>
      </c>
      <c r="AD5611" t="str">
        <f t="shared" ref="AD5611:AD5617" si="500">X5611</f>
        <v xml:space="preserve">COBRE </v>
      </c>
      <c r="AE5611" s="330">
        <f t="shared" ref="AE5611:AE5617" si="501">AA5611</f>
        <v>-8.406330999998346E-2</v>
      </c>
    </row>
    <row r="5612" spans="4:31">
      <c r="D5612" s="16"/>
      <c r="E5612" s="86"/>
      <c r="F5612" s="250">
        <f>F5611+1</f>
        <v>45909</v>
      </c>
      <c r="G5612" s="244"/>
      <c r="H5612" s="464">
        <v>9822.5</v>
      </c>
      <c r="I5612" s="437"/>
      <c r="J5612" s="437">
        <v>2877</v>
      </c>
      <c r="K5612" s="437"/>
      <c r="L5612" s="437">
        <v>2621</v>
      </c>
      <c r="M5612" s="437"/>
      <c r="N5612" s="437">
        <v>1942.5</v>
      </c>
      <c r="O5612" s="437"/>
      <c r="P5612" s="437">
        <v>34300</v>
      </c>
      <c r="Q5612" s="437"/>
      <c r="R5612" s="437">
        <v>14970</v>
      </c>
      <c r="S5612" s="437"/>
      <c r="T5612" s="441">
        <v>5.4278000000000004</v>
      </c>
      <c r="U5612" s="107"/>
      <c r="V5612" s="16"/>
      <c r="X5612" s="408" t="str">
        <f>J5410</f>
        <v xml:space="preserve">ZINCO </v>
      </c>
      <c r="Y5612" s="308">
        <f>J5619</f>
        <v>15.701733230000004</v>
      </c>
      <c r="Z5612" s="308">
        <f>J5621</f>
        <v>15.623975052</v>
      </c>
      <c r="AA5612" s="453">
        <f t="shared" si="499"/>
        <v>7.7758178000003397E-2</v>
      </c>
      <c r="AD5612" t="str">
        <f t="shared" si="500"/>
        <v xml:space="preserve">ZINCO </v>
      </c>
      <c r="AE5612" s="330">
        <f t="shared" si="501"/>
        <v>7.7758178000003397E-2</v>
      </c>
    </row>
    <row r="5613" spans="4:31">
      <c r="D5613" s="16"/>
      <c r="E5613" s="86"/>
      <c r="F5613" s="250">
        <f>F5612+1</f>
        <v>45910</v>
      </c>
      <c r="G5613" s="244"/>
      <c r="H5613" s="464">
        <v>9847</v>
      </c>
      <c r="I5613" s="437"/>
      <c r="J5613" s="437">
        <v>2892</v>
      </c>
      <c r="K5613" s="437"/>
      <c r="L5613" s="437">
        <v>2623.5</v>
      </c>
      <c r="M5613" s="437"/>
      <c r="N5613" s="437">
        <v>1938</v>
      </c>
      <c r="O5613" s="437"/>
      <c r="P5613" s="437">
        <v>34600</v>
      </c>
      <c r="Q5613" s="437"/>
      <c r="R5613" s="437">
        <v>14940</v>
      </c>
      <c r="S5613" s="437"/>
      <c r="T5613" s="441">
        <v>5.4278000000000004</v>
      </c>
      <c r="U5613" s="107"/>
      <c r="V5613" s="16"/>
      <c r="X5613" s="408" t="str">
        <f>L5410</f>
        <v xml:space="preserve">ALUMÍNIO </v>
      </c>
      <c r="Y5613" s="308">
        <f>L5619</f>
        <v>14.305386420000001</v>
      </c>
      <c r="Z5613" s="308">
        <f>L5621</f>
        <v>14.236944804</v>
      </c>
      <c r="AA5613" s="453">
        <f t="shared" si="499"/>
        <v>6.8441616000001204E-2</v>
      </c>
      <c r="AD5613" t="str">
        <f t="shared" si="500"/>
        <v xml:space="preserve">ALUMÍNIO </v>
      </c>
      <c r="AE5613" s="330">
        <f t="shared" si="501"/>
        <v>6.8441616000001204E-2</v>
      </c>
    </row>
    <row r="5614" spans="4:31">
      <c r="D5614" s="16"/>
      <c r="E5614" s="86"/>
      <c r="F5614" s="250">
        <f>F5613+1</f>
        <v>45911</v>
      </c>
      <c r="G5614" s="195"/>
      <c r="H5614" s="437">
        <v>9926</v>
      </c>
      <c r="I5614" s="437"/>
      <c r="J5614" s="437">
        <v>2908</v>
      </c>
      <c r="K5614" s="437"/>
      <c r="L5614" s="437">
        <v>2656</v>
      </c>
      <c r="M5614" s="437"/>
      <c r="N5614" s="437">
        <v>1943.5</v>
      </c>
      <c r="O5614" s="437"/>
      <c r="P5614" s="437">
        <v>34800</v>
      </c>
      <c r="Q5614" s="437"/>
      <c r="R5614" s="437">
        <v>14900</v>
      </c>
      <c r="S5614" s="438"/>
      <c r="T5614" s="441">
        <v>5.4123000000000001</v>
      </c>
      <c r="U5614" s="107"/>
      <c r="V5614" s="16"/>
      <c r="X5614" s="408" t="str">
        <f>N5410</f>
        <v xml:space="preserve">CHUMBO </v>
      </c>
      <c r="Y5614" s="308">
        <f>N5619</f>
        <v>10.524808540000002</v>
      </c>
      <c r="Z5614" s="308">
        <f>N5621</f>
        <v>10.642978367999998</v>
      </c>
      <c r="AA5614" s="453">
        <f t="shared" si="499"/>
        <v>-0.11816982799999565</v>
      </c>
      <c r="AD5614" t="str">
        <f t="shared" si="500"/>
        <v xml:space="preserve">CHUMBO </v>
      </c>
      <c r="AE5614" s="330">
        <f t="shared" si="501"/>
        <v>-0.11816982799999565</v>
      </c>
    </row>
    <row r="5615" spans="4:31">
      <c r="D5615" s="16"/>
      <c r="E5615" s="86"/>
      <c r="F5615" s="251">
        <f>F5614+1</f>
        <v>45912</v>
      </c>
      <c r="G5615" s="195"/>
      <c r="H5615" s="437">
        <v>10004.5</v>
      </c>
      <c r="I5615" s="437"/>
      <c r="J5615" s="437">
        <v>2950</v>
      </c>
      <c r="K5615" s="437"/>
      <c r="L5615" s="437">
        <v>2707</v>
      </c>
      <c r="M5615" s="437"/>
      <c r="N5615" s="437">
        <v>1957</v>
      </c>
      <c r="O5615" s="437"/>
      <c r="P5615" s="437">
        <v>34775</v>
      </c>
      <c r="Q5615" s="437"/>
      <c r="R5615" s="437">
        <v>15175</v>
      </c>
      <c r="S5615" s="438"/>
      <c r="T5615" s="441">
        <v>5.3857999999999997</v>
      </c>
      <c r="U5615" s="107"/>
      <c r="V5615" s="16"/>
      <c r="X5615" s="408" t="str">
        <f>P5410</f>
        <v xml:space="preserve">ESTANHO </v>
      </c>
      <c r="Y5615" s="308">
        <f>P5619</f>
        <v>187.29766200000003</v>
      </c>
      <c r="Z5615" s="308">
        <f>P5621</f>
        <v>190.35982296</v>
      </c>
      <c r="AA5615" s="453">
        <f t="shared" si="499"/>
        <v>-3.0621609599999715</v>
      </c>
      <c r="AD5615" t="str">
        <f t="shared" si="500"/>
        <v xml:space="preserve">ESTANHO </v>
      </c>
      <c r="AE5615" s="330">
        <f t="shared" si="501"/>
        <v>-3.0621609599999715</v>
      </c>
    </row>
    <row r="5616" spans="4:31">
      <c r="D5616" s="16"/>
      <c r="E5616" s="86"/>
      <c r="F5616" s="1"/>
      <c r="H5616" s="439"/>
      <c r="I5616" s="439"/>
      <c r="J5616" s="439"/>
      <c r="K5616" s="439"/>
      <c r="L5616" s="439"/>
      <c r="M5616" s="439"/>
      <c r="N5616" s="439"/>
      <c r="O5616" s="439"/>
      <c r="P5616" s="439"/>
      <c r="Q5616" s="439"/>
      <c r="R5616" s="439"/>
      <c r="S5616" s="440"/>
      <c r="T5616" s="444"/>
      <c r="U5616" s="107"/>
      <c r="V5616" s="16"/>
      <c r="X5616" s="408" t="str">
        <f>R5410</f>
        <v xml:space="preserve">NÍQUEL </v>
      </c>
      <c r="Y5616" s="308">
        <f>R5619</f>
        <v>81.238061600000023</v>
      </c>
      <c r="Z5616" s="308">
        <f>R5621</f>
        <v>82.431872279999993</v>
      </c>
      <c r="AA5616" s="453">
        <f t="shared" si="499"/>
        <v>-1.1938106799999701</v>
      </c>
      <c r="AD5616" t="str">
        <f t="shared" si="500"/>
        <v xml:space="preserve">NÍQUEL </v>
      </c>
      <c r="AE5616" s="330">
        <f t="shared" si="501"/>
        <v>-1.1938106799999701</v>
      </c>
    </row>
    <row r="5617" spans="4:31">
      <c r="D5617" s="16"/>
      <c r="E5617" s="86"/>
      <c r="F5617" s="236" t="s">
        <v>17</v>
      </c>
      <c r="G5617" s="263"/>
      <c r="H5617" s="428">
        <f>AVERAGE(H5611:H5615)</f>
        <v>9882.1</v>
      </c>
      <c r="I5617" s="332"/>
      <c r="J5617" s="428">
        <f>AVERAGE(J5611:J5615)</f>
        <v>2902.3</v>
      </c>
      <c r="K5617" s="332"/>
      <c r="L5617" s="428">
        <f>AVERAGE(L5611:L5615)</f>
        <v>2644.2</v>
      </c>
      <c r="M5617" s="332"/>
      <c r="N5617" s="428">
        <f>AVERAGE(N5611:N5615)</f>
        <v>1945.4</v>
      </c>
      <c r="O5617" s="332"/>
      <c r="P5617" s="428">
        <f>AVERAGE(P5611:P5615)</f>
        <v>34620</v>
      </c>
      <c r="Q5617" s="332"/>
      <c r="R5617" s="428">
        <f>AVERAGE(R5611:R5615)</f>
        <v>15016</v>
      </c>
      <c r="S5617" s="333"/>
      <c r="T5617" s="429">
        <f>AVERAGE(T5611:T5615)</f>
        <v>5.4101000000000008</v>
      </c>
      <c r="U5617" s="107"/>
      <c r="V5617" s="16"/>
      <c r="X5617" t="str">
        <f>T5410</f>
        <v xml:space="preserve">DÓLAR </v>
      </c>
      <c r="Y5617" s="308">
        <f>T5617</f>
        <v>5.4101000000000008</v>
      </c>
      <c r="Z5617" s="308">
        <f>T5621</f>
        <v>5.4478799999999996</v>
      </c>
      <c r="AA5617" s="453">
        <f t="shared" si="499"/>
        <v>-3.7779999999998815E-2</v>
      </c>
      <c r="AD5617" t="str">
        <f t="shared" si="500"/>
        <v xml:space="preserve">DÓLAR </v>
      </c>
      <c r="AE5617" s="330">
        <f t="shared" si="501"/>
        <v>-3.7779999999998815E-2</v>
      </c>
    </row>
    <row r="5618" spans="4:31">
      <c r="D5618" s="16"/>
      <c r="E5618" s="86"/>
      <c r="F5618" s="21"/>
      <c r="G5618" s="194"/>
      <c r="H5618" s="354"/>
      <c r="I5618" s="214"/>
      <c r="J5618" s="354"/>
      <c r="K5618" s="214"/>
      <c r="L5618" s="354"/>
      <c r="M5618" s="214"/>
      <c r="N5618" s="354"/>
      <c r="O5618" s="214"/>
      <c r="P5618" s="354"/>
      <c r="Q5618" s="214"/>
      <c r="R5618" s="354"/>
      <c r="S5618" s="269"/>
      <c r="T5618" s="355"/>
      <c r="U5618" s="107"/>
      <c r="V5618" s="16"/>
    </row>
    <row r="5619" spans="4:31" ht="15.6">
      <c r="D5619" s="16"/>
      <c r="E5619" s="86"/>
      <c r="F5619" s="237" t="s">
        <v>18</v>
      </c>
      <c r="G5619" s="202"/>
      <c r="H5619" s="413">
        <f>H5617*T5617*0.001</f>
        <v>53.463149210000012</v>
      </c>
      <c r="I5619" s="449"/>
      <c r="J5619" s="413">
        <f>J5617*T5617*0.001</f>
        <v>15.701733230000004</v>
      </c>
      <c r="K5619" s="449"/>
      <c r="L5619" s="413">
        <f>L5617*T5617*0.001</f>
        <v>14.305386420000001</v>
      </c>
      <c r="M5619" s="449"/>
      <c r="N5619" s="413">
        <f>N5617*T5617*0.001</f>
        <v>10.524808540000002</v>
      </c>
      <c r="O5619" s="449"/>
      <c r="P5619" s="413">
        <f>P5617*T5617*0.001</f>
        <v>187.29766200000003</v>
      </c>
      <c r="Q5619" s="449"/>
      <c r="R5619" s="413">
        <f>R5617*T5617*0.001</f>
        <v>81.238061600000023</v>
      </c>
      <c r="S5619" s="269"/>
      <c r="T5619" s="363"/>
      <c r="U5619" s="107"/>
      <c r="V5619" s="16"/>
    </row>
    <row r="5620" spans="4:31">
      <c r="D5620" s="16"/>
      <c r="E5620" s="86"/>
      <c r="F5620" s="21"/>
      <c r="G5620" s="312"/>
      <c r="H5620" s="450"/>
      <c r="I5620" s="451"/>
      <c r="J5620" s="450"/>
      <c r="K5620" s="451"/>
      <c r="L5620" s="450"/>
      <c r="M5620" s="451"/>
      <c r="N5620" s="450"/>
      <c r="O5620" s="451"/>
      <c r="P5620" s="450"/>
      <c r="Q5620" s="451"/>
      <c r="R5620" s="450"/>
      <c r="S5620" s="269"/>
      <c r="T5620" s="364"/>
      <c r="U5620" s="107"/>
      <c r="V5620" s="16"/>
    </row>
    <row r="5621" spans="4:31">
      <c r="D5621" s="16"/>
      <c r="E5621" s="86"/>
      <c r="F5621" s="256" t="s">
        <v>19</v>
      </c>
      <c r="G5621" s="311"/>
      <c r="H5621" s="436">
        <f>H5519</f>
        <v>53.547212519999995</v>
      </c>
      <c r="I5621" s="452"/>
      <c r="J5621" s="436">
        <f>J5519</f>
        <v>15.623975052</v>
      </c>
      <c r="K5621" s="452"/>
      <c r="L5621" s="436">
        <f>L5519</f>
        <v>14.236944804</v>
      </c>
      <c r="M5621" s="452"/>
      <c r="N5621" s="436">
        <f>N5519</f>
        <v>10.642978367999998</v>
      </c>
      <c r="O5621" s="452"/>
      <c r="P5621" s="436">
        <f>P5519</f>
        <v>190.35982296</v>
      </c>
      <c r="Q5621" s="452"/>
      <c r="R5621" s="436">
        <f>R5519</f>
        <v>82.431872279999993</v>
      </c>
      <c r="S5621" s="361">
        <f>U5582</f>
        <v>0</v>
      </c>
      <c r="T5621" s="258">
        <f>T5517</f>
        <v>5.4478799999999996</v>
      </c>
      <c r="U5621" s="107"/>
      <c r="V5621" s="16"/>
    </row>
    <row r="5622" spans="4:31" ht="15" thickBot="1">
      <c r="D5622" s="16"/>
      <c r="E5622" s="86"/>
      <c r="F5622" s="21"/>
      <c r="G5622" s="194"/>
      <c r="H5622" s="355"/>
      <c r="I5622" s="264"/>
      <c r="J5622" s="355"/>
      <c r="K5622" s="264"/>
      <c r="L5622" s="355"/>
      <c r="M5622" s="264"/>
      <c r="N5622" s="355"/>
      <c r="O5622" s="264"/>
      <c r="P5622" s="355"/>
      <c r="Q5622" s="264"/>
      <c r="R5622" s="355"/>
      <c r="S5622" s="270"/>
      <c r="T5622" s="355"/>
      <c r="U5622" s="107"/>
      <c r="V5622" s="16"/>
    </row>
    <row r="5623" spans="4:31" ht="15" thickBot="1">
      <c r="D5623" s="16"/>
      <c r="E5623" s="86"/>
      <c r="F5623" s="259" t="s">
        <v>44</v>
      </c>
      <c r="G5623" s="194"/>
      <c r="H5623" s="356">
        <f>(H5519-H5521)/H5521</f>
        <v>1.4720837122027345E-2</v>
      </c>
      <c r="I5623" s="321"/>
      <c r="J5623" s="356">
        <f>(J5519-J5521)/J5521</f>
        <v>3.3445113503476315E-2</v>
      </c>
      <c r="K5623" s="321"/>
      <c r="L5623" s="356">
        <f>(L5519-L5521)/L5521</f>
        <v>2.7526121268442276E-3</v>
      </c>
      <c r="M5623" s="321"/>
      <c r="N5623" s="356">
        <f>(N5519-N5521)/N5521</f>
        <v>7.4003617710966902E-3</v>
      </c>
      <c r="O5623" s="321"/>
      <c r="P5623" s="356">
        <f>(P5519-P5521)/P5521</f>
        <v>8.463713135514396E-3</v>
      </c>
      <c r="Q5623" s="321"/>
      <c r="R5623" s="356">
        <f>(R5519-R5521)/R5521</f>
        <v>1.0931072225362624E-2</v>
      </c>
      <c r="S5623" s="322"/>
      <c r="T5623" s="356">
        <f>(T5517-T5521)/T5521</f>
        <v>3.9325242235381253E-3</v>
      </c>
      <c r="U5623" s="107"/>
      <c r="V5623" s="16"/>
    </row>
    <row r="5624" spans="4:31" ht="15" thickBot="1">
      <c r="D5624" s="16"/>
      <c r="E5624" s="86"/>
      <c r="F5624" s="29"/>
      <c r="G5624" s="179"/>
      <c r="H5624" s="357"/>
      <c r="I5624" s="217"/>
      <c r="J5624" s="357"/>
      <c r="K5624" s="217"/>
      <c r="L5624" s="357"/>
      <c r="M5624" s="217"/>
      <c r="N5624" s="357"/>
      <c r="O5624" s="217"/>
      <c r="P5624" s="357"/>
      <c r="Q5624" s="217"/>
      <c r="R5624" s="357"/>
      <c r="S5624" s="271"/>
      <c r="T5624" s="357"/>
      <c r="U5624" s="107"/>
      <c r="V5624" s="16"/>
    </row>
    <row r="5625" spans="4:31" ht="15" thickBot="1">
      <c r="D5625" s="16"/>
      <c r="E5625" s="86"/>
      <c r="F5625" s="176" t="s">
        <v>26</v>
      </c>
      <c r="G5625" s="179"/>
      <c r="H5625" s="358">
        <f>(H5619-H5621)/H5621</f>
        <v>-1.5698914293360395E-3</v>
      </c>
      <c r="I5625" s="188"/>
      <c r="J5625" s="358">
        <f>(J5619-J5621)/J5621</f>
        <v>4.9768498567878666E-3</v>
      </c>
      <c r="K5625" s="188"/>
      <c r="L5625" s="358">
        <f>(L5619-L5621)/L5621</f>
        <v>4.8073246712856468E-3</v>
      </c>
      <c r="M5625" s="188"/>
      <c r="N5625" s="358">
        <f>(N5619-N5621)/N5621</f>
        <v>-1.1103078848238027E-2</v>
      </c>
      <c r="O5625" s="188"/>
      <c r="P5625" s="358">
        <f>(P5619-P5621)/P5621</f>
        <v>-1.608617255671339E-2</v>
      </c>
      <c r="Q5625" s="188"/>
      <c r="R5625" s="358">
        <f>(R5619-R5621)/R5621</f>
        <v>-1.4482391907160625E-2</v>
      </c>
      <c r="S5625" s="272"/>
      <c r="T5625" s="358">
        <f>(T5617-T5621)/T5621</f>
        <v>-6.9348076683037841E-3</v>
      </c>
      <c r="U5625" s="107"/>
      <c r="V5625" s="16"/>
    </row>
    <row r="5626" spans="4:31" ht="15" thickBot="1">
      <c r="D5626" s="16"/>
      <c r="E5626" s="86"/>
      <c r="F5626" s="1"/>
      <c r="H5626" s="359"/>
      <c r="I5626" s="215"/>
      <c r="J5626" s="359"/>
      <c r="K5626" s="215"/>
      <c r="L5626" s="359"/>
      <c r="M5626" s="215"/>
      <c r="N5626" s="359"/>
      <c r="O5626" s="215"/>
      <c r="P5626" s="359"/>
      <c r="Q5626" s="215"/>
      <c r="R5626" s="359"/>
      <c r="S5626" s="271"/>
      <c r="T5626" s="359"/>
      <c r="U5626" s="107"/>
      <c r="V5626" s="16"/>
    </row>
    <row r="5627" spans="4:31" ht="21.6" thickBot="1">
      <c r="D5627" s="230"/>
      <c r="E5627" s="183"/>
      <c r="F5627" s="184" t="s">
        <v>40</v>
      </c>
      <c r="G5627" s="182"/>
      <c r="H5627" s="360">
        <f>H5619-H5621</f>
        <v>-8.406330999998346E-2</v>
      </c>
      <c r="I5627" s="306"/>
      <c r="J5627" s="360">
        <f>J5619-J5621</f>
        <v>7.7758178000003397E-2</v>
      </c>
      <c r="K5627" s="306"/>
      <c r="L5627" s="360">
        <f>L5619-L5621</f>
        <v>6.8441616000001204E-2</v>
      </c>
      <c r="M5627" s="306"/>
      <c r="N5627" s="360">
        <f>N5619-N5621</f>
        <v>-0.11816982799999565</v>
      </c>
      <c r="O5627" s="306"/>
      <c r="P5627" s="360">
        <f>P5619-P5621</f>
        <v>-3.0621609599999715</v>
      </c>
      <c r="Q5627" s="306"/>
      <c r="R5627" s="360">
        <f>R5619-R5621</f>
        <v>-1.1938106799999701</v>
      </c>
      <c r="S5627" s="307"/>
      <c r="T5627" s="360">
        <f>T5617-T5621</f>
        <v>-3.7779999999998815E-2</v>
      </c>
      <c r="U5627" s="186"/>
      <c r="V5627" s="230"/>
    </row>
    <row r="5628" spans="4:31">
      <c r="D5628" s="16"/>
      <c r="E5628" s="86"/>
      <c r="F5628" s="179"/>
      <c r="H5628" s="180"/>
      <c r="I5628" s="180"/>
      <c r="J5628" s="180"/>
      <c r="K5628" s="180"/>
      <c r="L5628" s="180"/>
      <c r="M5628" s="180"/>
      <c r="N5628" s="180"/>
      <c r="O5628" s="180"/>
      <c r="P5628" s="180"/>
      <c r="Q5628" s="180"/>
      <c r="R5628" s="180"/>
      <c r="S5628" s="274"/>
      <c r="T5628" s="180"/>
      <c r="U5628" s="107"/>
      <c r="V5628" s="16"/>
    </row>
    <row r="5629" spans="4:31">
      <c r="D5629" s="16"/>
      <c r="E5629" s="86"/>
      <c r="F5629" s="29"/>
      <c r="H5629" s="323"/>
      <c r="I5629" s="180"/>
      <c r="J5629" s="159"/>
      <c r="K5629" s="180"/>
      <c r="L5629" s="159"/>
      <c r="M5629" s="180"/>
      <c r="N5629" s="159"/>
      <c r="O5629" s="180">
        <f>L5629+N5629</f>
        <v>0</v>
      </c>
      <c r="P5629" s="159"/>
      <c r="Q5629" s="180"/>
      <c r="R5629" s="159"/>
      <c r="S5629" s="159"/>
      <c r="T5629" s="159"/>
      <c r="U5629" s="107"/>
      <c r="V5629" s="16"/>
    </row>
    <row r="5630" spans="4:31" ht="18">
      <c r="D5630" s="16"/>
      <c r="E5630" s="134"/>
      <c r="F5630" s="403" t="s">
        <v>36</v>
      </c>
      <c r="G5630" s="404"/>
      <c r="H5630" s="405">
        <f>AVERAGE(H5611:H5615,H5511:H5515)</f>
        <v>9855.5499999999993</v>
      </c>
      <c r="I5630" s="406"/>
      <c r="J5630" s="405">
        <f>AVERAGE(J5611:J5615,J5511:J5515)</f>
        <v>2885.1</v>
      </c>
      <c r="K5630" s="406"/>
      <c r="L5630" s="405">
        <f>AVERAGE(L5611:L5615,L5511:L5515)</f>
        <v>2628.75</v>
      </c>
      <c r="M5630" s="406" t="e">
        <f>AVERAGE(O5575:O5579,M5611:M5615)</f>
        <v>#DIV/0!</v>
      </c>
      <c r="N5630" s="405">
        <f>AVERAGE(N5611:N5615,N5511:N5515)</f>
        <v>1949.5</v>
      </c>
      <c r="O5630" s="406" t="e">
        <f>AVERAGE(O5548:O5551,O5611:O5616)</f>
        <v>#DIV/0!</v>
      </c>
      <c r="P5630" s="405">
        <f>AVERAGE(P5611:P5615,P5511:P5515)</f>
        <v>34781</v>
      </c>
      <c r="Q5630" s="406" t="e">
        <f>AVERAGE(S5575:S5579,Q5611:Q5615)</f>
        <v>#DIV/0!</v>
      </c>
      <c r="R5630" s="405">
        <f>AVERAGE(R5611:R5615,R5511:R5515)</f>
        <v>15073.5</v>
      </c>
      <c r="S5630" s="407" t="e">
        <f>AVERAGE(U5575:U5579,S5611:S5615)</f>
        <v>#DIV/0!</v>
      </c>
      <c r="T5630" s="405">
        <f>AVERAGE(T5611:T5615,T5511:T5515)</f>
        <v>5.4289900000000006</v>
      </c>
      <c r="U5630" s="135"/>
      <c r="V5630" s="16"/>
    </row>
    <row r="5631" spans="4:31">
      <c r="D5631" s="16"/>
      <c r="E5631" s="1"/>
      <c r="F5631" s="1"/>
      <c r="H5631" s="329"/>
      <c r="I5631" s="139"/>
      <c r="J5631" s="329"/>
      <c r="K5631" s="139"/>
      <c r="L5631" s="329"/>
      <c r="M5631" s="139"/>
      <c r="N5631" s="329"/>
      <c r="O5631" s="139"/>
      <c r="P5631" s="329"/>
      <c r="Q5631" s="139"/>
      <c r="R5631" s="329"/>
      <c r="S5631" s="329"/>
      <c r="T5631" s="329"/>
      <c r="U5631" s="1"/>
      <c r="V5631" s="16"/>
    </row>
    <row r="5632" spans="4:31" ht="15" thickBot="1">
      <c r="D5632" s="16"/>
      <c r="T5632" s="174"/>
      <c r="V5632" s="16"/>
    </row>
    <row r="5633" spans="4:22" ht="15" thickBot="1">
      <c r="D5633" s="16"/>
      <c r="F5633" s="280" t="s">
        <v>42</v>
      </c>
      <c r="G5633" s="281"/>
      <c r="H5633" s="281" t="s">
        <v>3</v>
      </c>
      <c r="I5633" s="281"/>
      <c r="J5633" s="281" t="s">
        <v>11</v>
      </c>
      <c r="K5633" s="281"/>
      <c r="L5633" s="281" t="s">
        <v>12</v>
      </c>
      <c r="M5633" s="281"/>
      <c r="N5633" s="281" t="s">
        <v>13</v>
      </c>
      <c r="O5633" s="281"/>
      <c r="P5633" s="281" t="s">
        <v>14</v>
      </c>
      <c r="Q5633" s="281"/>
      <c r="R5633" s="281" t="s">
        <v>15</v>
      </c>
      <c r="S5633" s="281"/>
      <c r="T5633" s="282" t="s">
        <v>16</v>
      </c>
      <c r="V5633" s="16"/>
    </row>
    <row r="5634" spans="4:22">
      <c r="D5634" s="16"/>
      <c r="E5634" s="1"/>
      <c r="F5634" s="283" t="s">
        <v>19</v>
      </c>
      <c r="G5634" s="284"/>
      <c r="H5634" s="410">
        <f>H5621</f>
        <v>53.547212519999995</v>
      </c>
      <c r="I5634" s="410">
        <f t="shared" ref="I5634:T5634" si="502">I5621</f>
        <v>0</v>
      </c>
      <c r="J5634" s="410">
        <f t="shared" si="502"/>
        <v>15.623975052</v>
      </c>
      <c r="K5634" s="410">
        <f t="shared" si="502"/>
        <v>0</v>
      </c>
      <c r="L5634" s="410">
        <f t="shared" si="502"/>
        <v>14.236944804</v>
      </c>
      <c r="M5634" s="410">
        <f t="shared" si="502"/>
        <v>0</v>
      </c>
      <c r="N5634" s="410">
        <f t="shared" si="502"/>
        <v>10.642978367999998</v>
      </c>
      <c r="O5634" s="410">
        <f t="shared" si="502"/>
        <v>0</v>
      </c>
      <c r="P5634" s="410">
        <f t="shared" si="502"/>
        <v>190.35982296</v>
      </c>
      <c r="Q5634" s="410">
        <f t="shared" si="502"/>
        <v>0</v>
      </c>
      <c r="R5634" s="410">
        <f t="shared" si="502"/>
        <v>82.431872279999993</v>
      </c>
      <c r="S5634" s="410">
        <f t="shared" si="502"/>
        <v>0</v>
      </c>
      <c r="T5634" s="410">
        <f t="shared" si="502"/>
        <v>5.4478799999999996</v>
      </c>
      <c r="U5634" s="1"/>
      <c r="V5634" s="16"/>
    </row>
    <row r="5635" spans="4:22" ht="15.6">
      <c r="D5635" s="16"/>
      <c r="E5635" s="1"/>
      <c r="F5635" s="288" t="s">
        <v>41</v>
      </c>
      <c r="G5635" s="289"/>
      <c r="H5635" s="411">
        <f>H5619</f>
        <v>53.463149210000012</v>
      </c>
      <c r="I5635" s="411">
        <f t="shared" ref="I5635:S5635" si="503">I5619</f>
        <v>0</v>
      </c>
      <c r="J5635" s="411">
        <f t="shared" si="503"/>
        <v>15.701733230000004</v>
      </c>
      <c r="K5635" s="411">
        <f t="shared" si="503"/>
        <v>0</v>
      </c>
      <c r="L5635" s="411">
        <f t="shared" si="503"/>
        <v>14.305386420000001</v>
      </c>
      <c r="M5635" s="411">
        <f t="shared" si="503"/>
        <v>0</v>
      </c>
      <c r="N5635" s="411">
        <f t="shared" si="503"/>
        <v>10.524808540000002</v>
      </c>
      <c r="O5635" s="411">
        <f t="shared" si="503"/>
        <v>0</v>
      </c>
      <c r="P5635" s="411">
        <f t="shared" si="503"/>
        <v>187.29766200000003</v>
      </c>
      <c r="Q5635" s="411">
        <f t="shared" si="503"/>
        <v>0</v>
      </c>
      <c r="R5635" s="411">
        <f t="shared" si="503"/>
        <v>81.238061600000023</v>
      </c>
      <c r="S5635" s="411">
        <f t="shared" si="503"/>
        <v>0</v>
      </c>
      <c r="T5635" s="411">
        <f>T5617</f>
        <v>5.4101000000000008</v>
      </c>
      <c r="U5635" s="1"/>
      <c r="V5635" s="16"/>
    </row>
    <row r="5636" spans="4:22" ht="21">
      <c r="D5636" s="16"/>
      <c r="F5636" s="201" t="s">
        <v>45</v>
      </c>
      <c r="G5636" s="463"/>
      <c r="H5636" s="463">
        <f>H5635-H5634</f>
        <v>-8.406330999998346E-2</v>
      </c>
      <c r="I5636" s="463"/>
      <c r="J5636" s="463">
        <f>J5635-J5634</f>
        <v>7.7758178000003397E-2</v>
      </c>
      <c r="K5636" s="463"/>
      <c r="L5636" s="463">
        <f>L5635-L5634</f>
        <v>6.8441616000001204E-2</v>
      </c>
      <c r="M5636" s="463"/>
      <c r="N5636" s="463">
        <f>N5635-N5634</f>
        <v>-0.11816982799999565</v>
      </c>
      <c r="O5636" s="463"/>
      <c r="P5636" s="463">
        <f>P5635-P5634</f>
        <v>-3.0621609599999715</v>
      </c>
      <c r="Q5636" s="463"/>
      <c r="R5636" s="463">
        <f>R5635-R5634</f>
        <v>-1.1938106799999701</v>
      </c>
      <c r="S5636" s="463"/>
      <c r="T5636" s="463">
        <f>T5635-T5634</f>
        <v>-3.7779999999998815E-2</v>
      </c>
      <c r="V5636" s="16"/>
    </row>
    <row r="5637" spans="4:22" ht="21">
      <c r="D5637" s="16"/>
      <c r="F5637" s="201"/>
      <c r="G5637" s="201"/>
      <c r="H5637" s="187"/>
      <c r="I5637" s="187"/>
      <c r="J5637" s="187"/>
      <c r="K5637" s="187"/>
      <c r="L5637" s="187"/>
      <c r="M5637" s="187"/>
      <c r="N5637" s="187"/>
      <c r="O5637" s="187"/>
      <c r="P5637" s="187"/>
      <c r="Q5637" s="187"/>
      <c r="R5637" s="187"/>
      <c r="S5637" s="187"/>
      <c r="T5637" s="187"/>
      <c r="V5637" s="16"/>
    </row>
    <row r="5638" spans="4:22">
      <c r="D5638" s="16"/>
      <c r="E5638" s="16"/>
      <c r="F5638" s="231"/>
      <c r="G5638" s="231"/>
      <c r="H5638" s="231"/>
      <c r="I5638" s="231"/>
      <c r="J5638" s="231"/>
      <c r="K5638" s="231"/>
      <c r="L5638" s="231"/>
      <c r="M5638" s="231"/>
      <c r="N5638" s="231"/>
      <c r="O5638" s="231"/>
      <c r="P5638" s="231"/>
      <c r="Q5638" s="231"/>
      <c r="R5638" s="231"/>
      <c r="S5638" s="231"/>
      <c r="T5638" s="232"/>
      <c r="U5638" s="16"/>
      <c r="V5638" s="16"/>
    </row>
    <row r="5639" spans="4:22">
      <c r="D5639" s="16"/>
      <c r="E5639" s="16"/>
      <c r="F5639" s="231"/>
      <c r="G5639" s="231"/>
      <c r="H5639" s="231"/>
      <c r="I5639" s="231"/>
      <c r="J5639" s="231"/>
      <c r="K5639" s="231"/>
      <c r="L5639" s="231"/>
      <c r="M5639" s="231"/>
      <c r="N5639" s="231"/>
      <c r="O5639" s="231"/>
      <c r="P5639" s="231"/>
      <c r="Q5639" s="231"/>
      <c r="R5639" s="231"/>
      <c r="S5639" s="231"/>
      <c r="T5639" s="232"/>
      <c r="U5639" s="16"/>
      <c r="V5639" s="16"/>
    </row>
    <row r="5640" spans="4:22">
      <c r="D5640" s="16"/>
      <c r="E5640" s="16"/>
      <c r="F5640" s="231"/>
      <c r="G5640" s="231"/>
      <c r="H5640" s="231"/>
      <c r="I5640" s="231"/>
      <c r="J5640" s="231"/>
      <c r="K5640" s="231"/>
      <c r="L5640" s="231"/>
      <c r="M5640" s="231"/>
      <c r="N5640" s="231"/>
      <c r="O5640" s="231"/>
      <c r="P5640" s="231"/>
      <c r="Q5640" s="231"/>
      <c r="R5640" s="231"/>
      <c r="S5640" s="231"/>
      <c r="T5640" s="232"/>
      <c r="U5640" s="16"/>
      <c r="V5640" s="16"/>
    </row>
    <row r="5641" spans="4:22">
      <c r="D5641" s="16"/>
      <c r="E5641" s="16"/>
      <c r="F5641" s="231"/>
      <c r="G5641" s="231"/>
      <c r="H5641" s="231"/>
      <c r="I5641" s="231"/>
      <c r="J5641" s="231"/>
      <c r="K5641" s="231"/>
      <c r="L5641" s="231"/>
      <c r="M5641" s="231"/>
      <c r="N5641" s="231"/>
      <c r="O5641" s="231"/>
      <c r="P5641" s="231"/>
      <c r="Q5641" s="231"/>
      <c r="R5641" s="231"/>
      <c r="S5641" s="231"/>
      <c r="T5641" s="232"/>
      <c r="U5641" s="16"/>
      <c r="V5641" s="16"/>
    </row>
    <row r="5642" spans="4:22">
      <c r="D5642" s="16"/>
      <c r="E5642" s="16"/>
      <c r="F5642" s="231"/>
      <c r="G5642" s="231"/>
      <c r="H5642" s="231"/>
      <c r="I5642" s="231"/>
      <c r="J5642" s="231"/>
      <c r="K5642" s="231"/>
      <c r="L5642" s="231"/>
      <c r="M5642" s="231"/>
      <c r="N5642" s="231"/>
      <c r="O5642" s="231"/>
      <c r="P5642" s="231"/>
      <c r="Q5642" s="231"/>
      <c r="R5642" s="231"/>
      <c r="S5642" s="231"/>
      <c r="T5642" s="232"/>
      <c r="U5642" s="16"/>
      <c r="V5642" s="16"/>
    </row>
    <row r="5643" spans="4:22">
      <c r="D5643" s="16"/>
      <c r="E5643" s="16"/>
      <c r="F5643" s="231"/>
      <c r="G5643" s="231"/>
      <c r="H5643" s="231"/>
      <c r="I5643" s="231"/>
      <c r="J5643" s="231"/>
      <c r="K5643" s="231"/>
      <c r="L5643" s="231"/>
      <c r="M5643" s="231"/>
      <c r="N5643" s="231"/>
      <c r="O5643" s="231"/>
      <c r="P5643" s="231"/>
      <c r="Q5643" s="231"/>
      <c r="R5643" s="231"/>
      <c r="S5643" s="231"/>
      <c r="T5643" s="232"/>
      <c r="U5643" s="16"/>
      <c r="V5643" s="16"/>
    </row>
    <row r="5644" spans="4:22">
      <c r="D5644" s="16"/>
      <c r="E5644" s="16"/>
      <c r="F5644" s="231"/>
      <c r="G5644" s="231"/>
      <c r="H5644" s="231"/>
      <c r="I5644" s="231"/>
      <c r="J5644" s="231"/>
      <c r="K5644" s="231"/>
      <c r="L5644" s="231"/>
      <c r="M5644" s="231"/>
      <c r="N5644" s="231"/>
      <c r="O5644" s="231"/>
      <c r="P5644" s="231"/>
      <c r="Q5644" s="231"/>
      <c r="R5644" s="231"/>
      <c r="S5644" s="231"/>
      <c r="T5644" s="232"/>
      <c r="U5644" s="16"/>
      <c r="V5644" s="16"/>
    </row>
    <row r="5645" spans="4:22">
      <c r="D5645" s="16"/>
      <c r="E5645" s="16"/>
      <c r="F5645" s="231"/>
      <c r="G5645" s="231"/>
      <c r="H5645" s="231"/>
      <c r="I5645" s="231"/>
      <c r="J5645" s="231"/>
      <c r="K5645" s="231"/>
      <c r="L5645" s="231"/>
      <c r="M5645" s="231"/>
      <c r="N5645" s="231"/>
      <c r="O5645" s="231"/>
      <c r="P5645" s="231"/>
      <c r="Q5645" s="231"/>
      <c r="R5645" s="231"/>
      <c r="S5645" s="231"/>
      <c r="T5645" s="232"/>
      <c r="U5645" s="16"/>
      <c r="V5645" s="16"/>
    </row>
    <row r="5646" spans="4:22">
      <c r="D5646" s="16"/>
      <c r="E5646" s="16"/>
      <c r="F5646" s="231"/>
      <c r="G5646" s="231"/>
      <c r="H5646" s="231"/>
      <c r="I5646" s="231"/>
      <c r="J5646" s="231"/>
      <c r="K5646" s="231"/>
      <c r="L5646" s="231"/>
      <c r="M5646" s="231"/>
      <c r="N5646" s="231"/>
      <c r="O5646" s="231"/>
      <c r="P5646" s="231"/>
      <c r="Q5646" s="231"/>
      <c r="R5646" s="231"/>
      <c r="S5646" s="231"/>
      <c r="T5646" s="232"/>
      <c r="U5646" s="16"/>
      <c r="V5646" s="16"/>
    </row>
    <row r="5647" spans="4:22">
      <c r="D5647" s="16"/>
      <c r="E5647" s="16"/>
      <c r="F5647" s="231"/>
      <c r="G5647" s="231"/>
      <c r="H5647" s="231"/>
      <c r="I5647" s="231"/>
      <c r="J5647" s="231"/>
      <c r="K5647" s="231"/>
      <c r="L5647" s="231"/>
      <c r="M5647" s="231"/>
      <c r="N5647" s="231"/>
      <c r="O5647" s="231"/>
      <c r="P5647" s="231"/>
      <c r="Q5647" s="231"/>
      <c r="R5647" s="231"/>
      <c r="S5647" s="231"/>
      <c r="T5647" s="232"/>
      <c r="U5647" s="16"/>
      <c r="V5647" s="16"/>
    </row>
    <row r="5648" spans="4:22">
      <c r="D5648" s="16"/>
      <c r="E5648" s="16"/>
      <c r="F5648" s="231"/>
      <c r="G5648" s="231"/>
      <c r="H5648" s="231"/>
      <c r="I5648" s="231"/>
      <c r="J5648" s="231"/>
      <c r="K5648" s="231"/>
      <c r="L5648" s="231"/>
      <c r="M5648" s="231"/>
      <c r="N5648" s="231"/>
      <c r="O5648" s="231"/>
      <c r="P5648" s="231"/>
      <c r="Q5648" s="231"/>
      <c r="R5648" s="231"/>
      <c r="S5648" s="231"/>
      <c r="T5648" s="232"/>
      <c r="U5648" s="16"/>
      <c r="V5648" s="16"/>
    </row>
    <row r="5649" spans="4:22">
      <c r="D5649" s="16"/>
      <c r="E5649" s="16"/>
      <c r="F5649" s="231"/>
      <c r="G5649" s="231"/>
      <c r="H5649" s="231"/>
      <c r="I5649" s="231"/>
      <c r="J5649" s="231"/>
      <c r="K5649" s="231"/>
      <c r="L5649" s="231"/>
      <c r="M5649" s="231"/>
      <c r="N5649" s="231"/>
      <c r="O5649" s="231"/>
      <c r="P5649" s="231"/>
      <c r="Q5649" s="231"/>
      <c r="R5649" s="231"/>
      <c r="S5649" s="231"/>
      <c r="T5649" s="232"/>
      <c r="U5649" s="16"/>
      <c r="V5649" s="16"/>
    </row>
    <row r="5650" spans="4:22">
      <c r="D5650" s="16"/>
      <c r="E5650" s="16"/>
      <c r="F5650" s="231"/>
      <c r="G5650" s="231"/>
      <c r="H5650" s="231"/>
      <c r="I5650" s="231"/>
      <c r="J5650" s="231"/>
      <c r="K5650" s="231"/>
      <c r="L5650" s="231"/>
      <c r="M5650" s="231"/>
      <c r="N5650" s="231"/>
      <c r="O5650" s="231"/>
      <c r="P5650" s="231"/>
      <c r="Q5650" s="231"/>
      <c r="R5650" s="231"/>
      <c r="S5650" s="231"/>
      <c r="T5650" s="232"/>
      <c r="U5650" s="16"/>
      <c r="V5650" s="16"/>
    </row>
    <row r="5651" spans="4:22">
      <c r="D5651" s="16"/>
      <c r="E5651" s="16"/>
      <c r="F5651" s="231"/>
      <c r="G5651" s="231"/>
      <c r="H5651" s="231"/>
      <c r="I5651" s="231"/>
      <c r="J5651" s="231"/>
      <c r="K5651" s="231"/>
      <c r="L5651" s="231"/>
      <c r="M5651" s="231"/>
      <c r="N5651" s="231"/>
      <c r="O5651" s="231"/>
      <c r="P5651" s="231"/>
      <c r="Q5651" s="231"/>
      <c r="R5651" s="231"/>
      <c r="S5651" s="231"/>
      <c r="T5651" s="232"/>
      <c r="U5651" s="16"/>
      <c r="V5651" s="16"/>
    </row>
    <row r="5652" spans="4:22">
      <c r="D5652" s="16"/>
      <c r="E5652" s="16"/>
      <c r="F5652" s="231"/>
      <c r="G5652" s="231"/>
      <c r="H5652" s="231"/>
      <c r="I5652" s="231"/>
      <c r="J5652" s="231"/>
      <c r="K5652" s="231"/>
      <c r="L5652" s="231"/>
      <c r="M5652" s="231"/>
      <c r="N5652" s="231"/>
      <c r="O5652" s="231"/>
      <c r="P5652" s="231"/>
      <c r="Q5652" s="231"/>
      <c r="R5652" s="231"/>
      <c r="S5652" s="231"/>
      <c r="T5652" s="232"/>
      <c r="U5652" s="16"/>
      <c r="V5652" s="16"/>
    </row>
    <row r="5653" spans="4:22">
      <c r="D5653" s="16"/>
      <c r="E5653" s="16"/>
      <c r="F5653" s="231"/>
      <c r="G5653" s="231"/>
      <c r="H5653" s="231"/>
      <c r="I5653" s="231"/>
      <c r="J5653" s="231"/>
      <c r="K5653" s="231"/>
      <c r="L5653" s="231"/>
      <c r="M5653" s="231"/>
      <c r="N5653" s="231"/>
      <c r="O5653" s="231"/>
      <c r="P5653" s="231"/>
      <c r="Q5653" s="231"/>
      <c r="R5653" s="231"/>
      <c r="S5653" s="231"/>
      <c r="T5653" s="232"/>
      <c r="U5653" s="16"/>
      <c r="V5653" s="16"/>
    </row>
    <row r="5654" spans="4:22">
      <c r="D5654" s="16"/>
      <c r="E5654" s="16"/>
      <c r="F5654" s="231"/>
      <c r="G5654" s="231"/>
      <c r="H5654" s="231"/>
      <c r="I5654" s="231"/>
      <c r="J5654" s="231"/>
      <c r="K5654" s="231"/>
      <c r="L5654" s="231"/>
      <c r="M5654" s="231"/>
      <c r="N5654" s="231"/>
      <c r="O5654" s="231"/>
      <c r="P5654" s="231"/>
      <c r="Q5654" s="231"/>
      <c r="R5654" s="231"/>
      <c r="S5654" s="231"/>
      <c r="T5654" s="232"/>
      <c r="U5654" s="16"/>
      <c r="V5654" s="16"/>
    </row>
    <row r="5655" spans="4:22">
      <c r="D5655" s="16"/>
      <c r="E5655" s="16"/>
      <c r="F5655" s="231"/>
      <c r="G5655" s="231"/>
      <c r="H5655" s="231"/>
      <c r="I5655" s="231"/>
      <c r="J5655" s="231"/>
      <c r="K5655" s="231"/>
      <c r="L5655" s="231"/>
      <c r="M5655" s="231"/>
      <c r="N5655" s="231"/>
      <c r="O5655" s="231"/>
      <c r="P5655" s="231"/>
      <c r="Q5655" s="231"/>
      <c r="R5655" s="231"/>
      <c r="S5655" s="231"/>
      <c r="T5655" s="232"/>
      <c r="U5655" s="16"/>
      <c r="V5655" s="16"/>
    </row>
    <row r="5656" spans="4:22">
      <c r="D5656" s="16"/>
      <c r="E5656" s="16"/>
      <c r="F5656" s="231"/>
      <c r="G5656" s="231"/>
      <c r="H5656" s="231"/>
      <c r="I5656" s="231"/>
      <c r="J5656" s="231"/>
      <c r="K5656" s="231"/>
      <c r="L5656" s="231"/>
      <c r="M5656" s="231"/>
      <c r="N5656" s="231"/>
      <c r="O5656" s="231"/>
      <c r="P5656" s="231"/>
      <c r="Q5656" s="231"/>
      <c r="R5656" s="231"/>
      <c r="S5656" s="231"/>
      <c r="T5656" s="232"/>
      <c r="U5656" s="16"/>
      <c r="V5656" s="16"/>
    </row>
    <row r="5657" spans="4:22">
      <c r="D5657" s="16"/>
      <c r="E5657" s="16"/>
      <c r="F5657" s="231"/>
      <c r="G5657" s="231"/>
      <c r="H5657" s="231"/>
      <c r="I5657" s="231"/>
      <c r="J5657" s="231"/>
      <c r="K5657" s="231"/>
      <c r="L5657" s="231"/>
      <c r="M5657" s="231"/>
      <c r="N5657" s="231"/>
      <c r="O5657" s="231"/>
      <c r="P5657" s="231"/>
      <c r="Q5657" s="231"/>
      <c r="R5657" s="231"/>
      <c r="S5657" s="231"/>
      <c r="T5657" s="232"/>
      <c r="U5657" s="16"/>
      <c r="V5657" s="16"/>
    </row>
    <row r="5658" spans="4:22">
      <c r="D5658" s="16"/>
      <c r="E5658" s="16"/>
      <c r="F5658" s="231"/>
      <c r="G5658" s="231"/>
      <c r="H5658" s="231"/>
      <c r="I5658" s="231"/>
      <c r="J5658" s="231"/>
      <c r="K5658" s="231"/>
      <c r="L5658" s="231"/>
      <c r="M5658" s="231"/>
      <c r="N5658" s="231"/>
      <c r="O5658" s="231"/>
      <c r="P5658" s="231"/>
      <c r="Q5658" s="231"/>
      <c r="R5658" s="231"/>
      <c r="S5658" s="231"/>
      <c r="T5658" s="232"/>
      <c r="U5658" s="16"/>
      <c r="V5658" s="16"/>
    </row>
    <row r="5659" spans="4:22">
      <c r="D5659" s="16"/>
      <c r="E5659" s="16"/>
      <c r="F5659" s="231"/>
      <c r="G5659" s="231"/>
      <c r="H5659" s="231"/>
      <c r="I5659" s="231"/>
      <c r="J5659" s="231"/>
      <c r="K5659" s="231"/>
      <c r="L5659" s="231"/>
      <c r="M5659" s="231"/>
      <c r="N5659" s="231"/>
      <c r="O5659" s="231"/>
      <c r="P5659" s="231"/>
      <c r="Q5659" s="231"/>
      <c r="R5659" s="231"/>
      <c r="S5659" s="231"/>
      <c r="T5659" s="232"/>
      <c r="U5659" s="16"/>
      <c r="V5659" s="16"/>
    </row>
    <row r="5660" spans="4:22">
      <c r="D5660" s="16"/>
      <c r="E5660" s="16"/>
      <c r="F5660" s="231"/>
      <c r="G5660" s="231"/>
      <c r="H5660" s="231"/>
      <c r="I5660" s="231"/>
      <c r="J5660" s="231"/>
      <c r="K5660" s="231"/>
      <c r="L5660" s="231"/>
      <c r="M5660" s="231"/>
      <c r="N5660" s="231"/>
      <c r="O5660" s="231"/>
      <c r="P5660" s="231"/>
      <c r="Q5660" s="231"/>
      <c r="R5660" s="231"/>
      <c r="S5660" s="231"/>
      <c r="T5660" s="232"/>
      <c r="U5660" s="16"/>
      <c r="V5660" s="16"/>
    </row>
    <row r="5661" spans="4:22">
      <c r="D5661" s="16"/>
      <c r="E5661" s="16"/>
      <c r="F5661" s="231"/>
      <c r="G5661" s="231"/>
      <c r="H5661" s="231"/>
      <c r="I5661" s="231"/>
      <c r="J5661" s="231"/>
      <c r="K5661" s="231"/>
      <c r="L5661" s="231"/>
      <c r="M5661" s="231"/>
      <c r="N5661" s="231"/>
      <c r="O5661" s="231"/>
      <c r="P5661" s="231"/>
      <c r="Q5661" s="231"/>
      <c r="R5661" s="231"/>
      <c r="S5661" s="231"/>
      <c r="T5661" s="232"/>
      <c r="U5661" s="16"/>
      <c r="V5661" s="16"/>
    </row>
    <row r="5662" spans="4:22">
      <c r="D5662" s="16"/>
      <c r="E5662" s="16"/>
      <c r="F5662" s="231"/>
      <c r="G5662" s="231"/>
      <c r="H5662" s="231"/>
      <c r="I5662" s="231"/>
      <c r="J5662" s="231"/>
      <c r="K5662" s="231"/>
      <c r="L5662" s="231"/>
      <c r="M5662" s="231"/>
      <c r="N5662" s="231"/>
      <c r="O5662" s="231"/>
      <c r="P5662" s="231"/>
      <c r="Q5662" s="231"/>
      <c r="R5662" s="231"/>
      <c r="S5662" s="231"/>
      <c r="T5662" s="232"/>
      <c r="U5662" s="16"/>
      <c r="V5662" s="16"/>
    </row>
    <row r="5663" spans="4:22">
      <c r="D5663" s="16"/>
      <c r="E5663" s="16"/>
      <c r="F5663" s="231"/>
      <c r="G5663" s="231"/>
      <c r="H5663" s="231"/>
      <c r="I5663" s="231"/>
      <c r="J5663" s="231"/>
      <c r="K5663" s="231"/>
      <c r="L5663" s="231"/>
      <c r="M5663" s="231"/>
      <c r="N5663" s="231"/>
      <c r="O5663" s="231"/>
      <c r="P5663" s="231"/>
      <c r="Q5663" s="231"/>
      <c r="R5663" s="231"/>
      <c r="S5663" s="231"/>
      <c r="T5663" s="232"/>
      <c r="U5663" s="16"/>
      <c r="V5663" s="16"/>
    </row>
    <row r="5664" spans="4:22">
      <c r="D5664" s="16"/>
      <c r="E5664" s="16"/>
      <c r="F5664" s="231"/>
      <c r="G5664" s="231"/>
      <c r="H5664" s="231"/>
      <c r="I5664" s="231"/>
      <c r="J5664" s="231"/>
      <c r="K5664" s="231"/>
      <c r="L5664" s="231"/>
      <c r="M5664" s="231"/>
      <c r="N5664" s="231"/>
      <c r="O5664" s="231"/>
      <c r="P5664" s="231"/>
      <c r="Q5664" s="231"/>
      <c r="R5664" s="231"/>
      <c r="S5664" s="231"/>
      <c r="T5664" s="232"/>
      <c r="U5664" s="16"/>
      <c r="V5664" s="16"/>
    </row>
    <row r="5665" spans="4:22">
      <c r="D5665" s="16"/>
      <c r="E5665" s="16"/>
      <c r="F5665" s="231"/>
      <c r="G5665" s="231"/>
      <c r="H5665" s="231"/>
      <c r="I5665" s="231"/>
      <c r="J5665" s="231"/>
      <c r="K5665" s="231"/>
      <c r="L5665" s="231"/>
      <c r="M5665" s="231"/>
      <c r="N5665" s="231"/>
      <c r="O5665" s="231"/>
      <c r="P5665" s="231"/>
      <c r="Q5665" s="231"/>
      <c r="R5665" s="231"/>
      <c r="S5665" s="231"/>
      <c r="T5665" s="232"/>
      <c r="U5665" s="16"/>
      <c r="V5665" s="16"/>
    </row>
    <row r="5666" spans="4:22">
      <c r="D5666" s="16"/>
      <c r="E5666" s="16"/>
      <c r="F5666" s="231"/>
      <c r="G5666" s="231"/>
      <c r="H5666" s="231"/>
      <c r="I5666" s="231"/>
      <c r="J5666" s="231"/>
      <c r="K5666" s="231"/>
      <c r="L5666" s="231"/>
      <c r="M5666" s="231"/>
      <c r="N5666" s="231"/>
      <c r="O5666" s="231"/>
      <c r="P5666" s="231"/>
      <c r="Q5666" s="231"/>
      <c r="R5666" s="231"/>
      <c r="S5666" s="231"/>
      <c r="T5666" s="232"/>
      <c r="U5666" s="16"/>
      <c r="V5666" s="16"/>
    </row>
    <row r="5667" spans="4:22">
      <c r="D5667" s="16"/>
      <c r="E5667" s="16"/>
      <c r="F5667" s="231"/>
      <c r="G5667" s="231"/>
      <c r="H5667" s="231"/>
      <c r="I5667" s="231"/>
      <c r="J5667" s="231"/>
      <c r="K5667" s="231"/>
      <c r="L5667" s="231"/>
      <c r="M5667" s="231"/>
      <c r="N5667" s="231"/>
      <c r="O5667" s="231"/>
      <c r="P5667" s="231"/>
      <c r="Q5667" s="231"/>
      <c r="R5667" s="231"/>
      <c r="S5667" s="231"/>
      <c r="T5667" s="232"/>
      <c r="U5667" s="16"/>
      <c r="V5667" s="16"/>
    </row>
    <row r="5668" spans="4:22">
      <c r="D5668" s="16"/>
      <c r="E5668" s="16"/>
      <c r="F5668" s="231"/>
      <c r="G5668" s="231"/>
      <c r="H5668" s="231"/>
      <c r="I5668" s="231"/>
      <c r="J5668" s="231"/>
      <c r="K5668" s="231"/>
      <c r="L5668" s="231"/>
      <c r="M5668" s="231"/>
      <c r="N5668" s="231"/>
      <c r="O5668" s="231"/>
      <c r="P5668" s="231"/>
      <c r="Q5668" s="231"/>
      <c r="R5668" s="231"/>
      <c r="S5668" s="231"/>
      <c r="T5668" s="232"/>
      <c r="U5668" s="16"/>
      <c r="V5668" s="16"/>
    </row>
    <row r="5669" spans="4:22">
      <c r="D5669" s="16"/>
      <c r="E5669" s="16"/>
      <c r="F5669" s="231"/>
      <c r="G5669" s="231"/>
      <c r="H5669" s="231"/>
      <c r="I5669" s="231"/>
      <c r="J5669" s="231"/>
      <c r="K5669" s="231"/>
      <c r="L5669" s="231"/>
      <c r="M5669" s="231"/>
      <c r="N5669" s="231"/>
      <c r="O5669" s="231"/>
      <c r="P5669" s="231"/>
      <c r="Q5669" s="231"/>
      <c r="R5669" s="231"/>
      <c r="S5669" s="231"/>
      <c r="T5669" s="232"/>
      <c r="U5669" s="16"/>
      <c r="V5669" s="16"/>
    </row>
    <row r="5670" spans="4:22">
      <c r="D5670" s="16"/>
      <c r="E5670" s="16"/>
      <c r="F5670" s="231"/>
      <c r="G5670" s="231"/>
      <c r="H5670" s="231"/>
      <c r="I5670" s="231"/>
      <c r="J5670" s="231"/>
      <c r="K5670" s="231"/>
      <c r="L5670" s="231"/>
      <c r="M5670" s="231"/>
      <c r="N5670" s="231"/>
      <c r="O5670" s="231"/>
      <c r="P5670" s="231"/>
      <c r="Q5670" s="231"/>
      <c r="R5670" s="231"/>
      <c r="S5670" s="231"/>
      <c r="T5670" s="232"/>
      <c r="U5670" s="16"/>
      <c r="V5670" s="16"/>
    </row>
    <row r="5671" spans="4:22">
      <c r="D5671" s="16"/>
      <c r="E5671" s="16"/>
      <c r="F5671" s="231"/>
      <c r="G5671" s="231"/>
      <c r="H5671" s="231"/>
      <c r="I5671" s="231"/>
      <c r="J5671" s="231"/>
      <c r="K5671" s="231"/>
      <c r="L5671" s="231"/>
      <c r="M5671" s="231"/>
      <c r="N5671" s="231"/>
      <c r="O5671" s="231"/>
      <c r="P5671" s="231"/>
      <c r="Q5671" s="231"/>
      <c r="R5671" s="231"/>
      <c r="S5671" s="231"/>
      <c r="T5671" s="232"/>
      <c r="U5671" s="16"/>
      <c r="V5671" s="16"/>
    </row>
    <row r="5672" spans="4:22">
      <c r="D5672" s="16"/>
      <c r="E5672" s="16"/>
      <c r="F5672" s="231"/>
      <c r="G5672" s="231"/>
      <c r="H5672" s="231"/>
      <c r="I5672" s="231"/>
      <c r="J5672" s="231"/>
      <c r="K5672" s="231"/>
      <c r="L5672" s="231"/>
      <c r="M5672" s="231"/>
      <c r="N5672" s="231"/>
      <c r="O5672" s="231"/>
      <c r="P5672" s="231"/>
      <c r="Q5672" s="231"/>
      <c r="R5672" s="231"/>
      <c r="S5672" s="231"/>
      <c r="T5672" s="232"/>
      <c r="U5672" s="16"/>
      <c r="V5672" s="16"/>
    </row>
    <row r="5673" spans="4:22">
      <c r="D5673" s="16"/>
      <c r="E5673" s="16"/>
      <c r="F5673" s="231"/>
      <c r="G5673" s="231"/>
      <c r="H5673" s="231"/>
      <c r="I5673" s="231"/>
      <c r="J5673" s="231"/>
      <c r="K5673" s="231"/>
      <c r="L5673" s="231"/>
      <c r="M5673" s="231"/>
      <c r="N5673" s="231"/>
      <c r="O5673" s="231"/>
      <c r="P5673" s="231"/>
      <c r="Q5673" s="231"/>
      <c r="R5673" s="231"/>
      <c r="S5673" s="231"/>
      <c r="T5673" s="232"/>
      <c r="U5673" s="16"/>
      <c r="V5673" s="16"/>
    </row>
    <row r="5674" spans="4:22">
      <c r="D5674" s="16"/>
      <c r="E5674" s="16"/>
      <c r="F5674" s="231"/>
      <c r="G5674" s="231"/>
      <c r="H5674" s="231"/>
      <c r="I5674" s="231"/>
      <c r="J5674" s="231"/>
      <c r="K5674" s="231"/>
      <c r="L5674" s="231"/>
      <c r="M5674" s="231"/>
      <c r="N5674" s="231"/>
      <c r="O5674" s="231"/>
      <c r="P5674" s="231"/>
      <c r="Q5674" s="231"/>
      <c r="R5674" s="231"/>
      <c r="S5674" s="231"/>
      <c r="T5674" s="232"/>
      <c r="U5674" s="16"/>
      <c r="V5674" s="16"/>
    </row>
    <row r="5675" spans="4:22">
      <c r="D5675" s="16"/>
      <c r="E5675" s="16"/>
      <c r="F5675" s="231"/>
      <c r="G5675" s="231"/>
      <c r="H5675" s="231"/>
      <c r="I5675" s="231"/>
      <c r="J5675" s="231"/>
      <c r="K5675" s="231"/>
      <c r="L5675" s="231"/>
      <c r="M5675" s="231"/>
      <c r="N5675" s="231"/>
      <c r="O5675" s="231"/>
      <c r="P5675" s="231"/>
      <c r="Q5675" s="231"/>
      <c r="R5675" s="231"/>
      <c r="S5675" s="231"/>
      <c r="T5675" s="232"/>
      <c r="U5675" s="16"/>
      <c r="V5675" s="16"/>
    </row>
    <row r="5676" spans="4:22">
      <c r="D5676" s="335"/>
      <c r="E5676" s="335"/>
      <c r="F5676" s="335"/>
      <c r="G5676" s="512" t="s">
        <v>48</v>
      </c>
      <c r="H5676" s="512"/>
      <c r="I5676" s="512"/>
      <c r="J5676" s="512"/>
      <c r="K5676" s="512"/>
      <c r="L5676" s="512"/>
      <c r="M5676" s="512"/>
      <c r="N5676" s="512"/>
      <c r="O5676" s="512"/>
      <c r="P5676" s="512"/>
      <c r="Q5676" s="512"/>
      <c r="R5676" s="512"/>
      <c r="S5676" s="335"/>
      <c r="T5676" s="335"/>
      <c r="U5676" s="335"/>
      <c r="V5676" s="335"/>
    </row>
    <row r="5677" spans="4:22">
      <c r="D5677" s="335"/>
      <c r="E5677" s="335"/>
      <c r="F5677" s="335"/>
      <c r="G5677" s="512"/>
      <c r="H5677" s="512"/>
      <c r="I5677" s="512"/>
      <c r="J5677" s="512"/>
      <c r="K5677" s="512"/>
      <c r="L5677" s="512"/>
      <c r="M5677" s="512"/>
      <c r="N5677" s="512"/>
      <c r="O5677" s="512"/>
      <c r="P5677" s="512"/>
      <c r="Q5677" s="512"/>
      <c r="R5677" s="512"/>
      <c r="S5677" s="335"/>
      <c r="T5677" s="335"/>
      <c r="U5677" s="335"/>
      <c r="V5677" s="335"/>
    </row>
    <row r="5678" spans="4:22" ht="23.4">
      <c r="D5678" s="338"/>
      <c r="E5678" s="338"/>
      <c r="F5678" s="338"/>
      <c r="G5678" s="343" t="s">
        <v>46</v>
      </c>
      <c r="H5678" s="375" t="s">
        <v>3</v>
      </c>
      <c r="I5678" s="376"/>
      <c r="J5678" s="377" t="s">
        <v>11</v>
      </c>
      <c r="K5678" s="376"/>
      <c r="L5678" s="378" t="s">
        <v>12</v>
      </c>
      <c r="M5678" s="376"/>
      <c r="N5678" s="379" t="s">
        <v>13</v>
      </c>
      <c r="O5678" s="376"/>
      <c r="P5678" s="374" t="s">
        <v>14</v>
      </c>
      <c r="Q5678" s="376"/>
      <c r="R5678" s="380" t="s">
        <v>15</v>
      </c>
      <c r="S5678" s="367"/>
      <c r="T5678" s="16"/>
      <c r="U5678" s="336"/>
      <c r="V5678" s="16"/>
    </row>
    <row r="5679" spans="4:22" ht="21">
      <c r="D5679" s="338"/>
      <c r="E5679" s="338"/>
      <c r="F5679" s="338"/>
      <c r="G5679" s="344">
        <v>0.9</v>
      </c>
      <c r="H5679" s="347">
        <f>$H$5621*G5679</f>
        <v>48.192491267999998</v>
      </c>
      <c r="I5679" s="368"/>
      <c r="J5679" s="348">
        <f>$J$5621*G5679</f>
        <v>14.061577546800001</v>
      </c>
      <c r="K5679" s="368"/>
      <c r="L5679" s="352">
        <f>$L$5621*G5679</f>
        <v>12.8132503236</v>
      </c>
      <c r="M5679" s="368"/>
      <c r="N5679" s="349">
        <f>$N$5621*G5679</f>
        <v>9.5786805311999981</v>
      </c>
      <c r="O5679" s="368"/>
      <c r="P5679" s="350">
        <f>$P$5621*G5679</f>
        <v>171.32384066400002</v>
      </c>
      <c r="Q5679" s="368"/>
      <c r="R5679" s="351">
        <f>$R$5621*G5679</f>
        <v>74.188685051999997</v>
      </c>
      <c r="S5679" s="341"/>
      <c r="T5679" s="414">
        <f>H5679*24.63</f>
        <v>1186.9810599308398</v>
      </c>
      <c r="U5679" s="337"/>
      <c r="V5679" s="16"/>
    </row>
    <row r="5680" spans="4:22" ht="21">
      <c r="D5680" s="338"/>
      <c r="E5680" s="338"/>
      <c r="F5680" s="338"/>
      <c r="G5680" s="344">
        <v>0.91</v>
      </c>
      <c r="H5680" s="347">
        <f t="shared" ref="H5680:H5699" si="504">$H$5621*G5680</f>
        <v>48.7279633932</v>
      </c>
      <c r="I5680" s="368"/>
      <c r="J5680" s="348">
        <f t="shared" ref="J5680:J5699" si="505">$J$5621*G5680</f>
        <v>14.217817297320002</v>
      </c>
      <c r="K5680" s="368"/>
      <c r="L5680" s="352">
        <f t="shared" ref="L5680:L5699" si="506">$L$5621*G5680</f>
        <v>12.95561977164</v>
      </c>
      <c r="M5680" s="368"/>
      <c r="N5680" s="349">
        <f t="shared" ref="N5680:N5699" si="507">$N$5621*G5680</f>
        <v>9.6851103148799975</v>
      </c>
      <c r="O5680" s="368"/>
      <c r="P5680" s="350">
        <f t="shared" ref="P5680:P5699" si="508">$P$5621*G5680</f>
        <v>173.22743889360001</v>
      </c>
      <c r="Q5680" s="368"/>
      <c r="R5680" s="351">
        <f t="shared" ref="R5680:R5699" si="509">$R$5621*G5680</f>
        <v>75.013003774799998</v>
      </c>
      <c r="S5680" s="341"/>
      <c r="T5680" s="16"/>
      <c r="U5680" s="337"/>
      <c r="V5680" s="16"/>
    </row>
    <row r="5681" spans="4:22" ht="21">
      <c r="D5681" s="338"/>
      <c r="E5681" s="338"/>
      <c r="F5681" s="338"/>
      <c r="G5681" s="344">
        <v>0.92</v>
      </c>
      <c r="H5681" s="347">
        <f t="shared" si="504"/>
        <v>49.263435518399994</v>
      </c>
      <c r="I5681" s="368"/>
      <c r="J5681" s="348">
        <f t="shared" si="505"/>
        <v>14.374057047840001</v>
      </c>
      <c r="K5681" s="368"/>
      <c r="L5681" s="352">
        <f t="shared" si="506"/>
        <v>13.097989219680001</v>
      </c>
      <c r="M5681" s="368"/>
      <c r="N5681" s="349">
        <f t="shared" si="507"/>
        <v>9.7915400985599987</v>
      </c>
      <c r="O5681" s="368"/>
      <c r="P5681" s="350">
        <f t="shared" si="508"/>
        <v>175.1310371232</v>
      </c>
      <c r="Q5681" s="368"/>
      <c r="R5681" s="351">
        <f t="shared" si="509"/>
        <v>75.837322497599999</v>
      </c>
      <c r="S5681" s="341"/>
      <c r="T5681" s="16"/>
      <c r="U5681" s="337"/>
      <c r="V5681" s="16"/>
    </row>
    <row r="5682" spans="4:22" ht="21">
      <c r="D5682" s="338"/>
      <c r="E5682" s="338"/>
      <c r="F5682" s="338"/>
      <c r="G5682" s="344">
        <v>0.93</v>
      </c>
      <c r="H5682" s="347">
        <f t="shared" si="504"/>
        <v>49.798907643599996</v>
      </c>
      <c r="I5682" s="368"/>
      <c r="J5682" s="348">
        <f t="shared" si="505"/>
        <v>14.530296798360002</v>
      </c>
      <c r="K5682" s="368"/>
      <c r="L5682" s="352">
        <f t="shared" si="506"/>
        <v>13.240358667720001</v>
      </c>
      <c r="M5682" s="368"/>
      <c r="N5682" s="349">
        <f t="shared" si="507"/>
        <v>9.8979698822399982</v>
      </c>
      <c r="O5682" s="368"/>
      <c r="P5682" s="350">
        <f t="shared" si="508"/>
        <v>177.03463535280002</v>
      </c>
      <c r="Q5682" s="368"/>
      <c r="R5682" s="351">
        <f t="shared" si="509"/>
        <v>76.6616412204</v>
      </c>
      <c r="S5682" s="341"/>
      <c r="T5682" s="16"/>
      <c r="U5682" s="337"/>
      <c r="V5682" s="16"/>
    </row>
    <row r="5683" spans="4:22" ht="21">
      <c r="D5683" s="338"/>
      <c r="E5683" s="338"/>
      <c r="F5683" s="338"/>
      <c r="G5683" s="344">
        <v>0.94</v>
      </c>
      <c r="H5683" s="347">
        <f t="shared" si="504"/>
        <v>50.334379768799991</v>
      </c>
      <c r="I5683" s="368"/>
      <c r="J5683" s="348">
        <f t="shared" si="505"/>
        <v>14.686536548879999</v>
      </c>
      <c r="K5683" s="368"/>
      <c r="L5683" s="352">
        <f t="shared" si="506"/>
        <v>13.382728115759999</v>
      </c>
      <c r="M5683" s="368"/>
      <c r="N5683" s="349">
        <f t="shared" si="507"/>
        <v>10.004399665919998</v>
      </c>
      <c r="O5683" s="368"/>
      <c r="P5683" s="350">
        <f t="shared" si="508"/>
        <v>178.93823358239999</v>
      </c>
      <c r="Q5683" s="368"/>
      <c r="R5683" s="351">
        <f t="shared" si="509"/>
        <v>77.485959943199987</v>
      </c>
      <c r="S5683" s="341"/>
      <c r="T5683" s="16"/>
      <c r="U5683" s="337"/>
      <c r="V5683" s="16"/>
    </row>
    <row r="5684" spans="4:22" ht="21">
      <c r="D5684" s="338"/>
      <c r="E5684" s="338"/>
      <c r="F5684" s="338"/>
      <c r="G5684" s="344">
        <v>0.95</v>
      </c>
      <c r="H5684" s="347">
        <f t="shared" si="504"/>
        <v>50.869851893999993</v>
      </c>
      <c r="I5684" s="368"/>
      <c r="J5684" s="348">
        <f t="shared" si="505"/>
        <v>14.842776299400001</v>
      </c>
      <c r="K5684" s="368"/>
      <c r="L5684" s="352">
        <f t="shared" si="506"/>
        <v>13.525097563799999</v>
      </c>
      <c r="M5684" s="368"/>
      <c r="N5684" s="349">
        <f t="shared" si="507"/>
        <v>10.110829449599997</v>
      </c>
      <c r="O5684" s="368"/>
      <c r="P5684" s="350">
        <f t="shared" si="508"/>
        <v>180.84183181199998</v>
      </c>
      <c r="Q5684" s="368"/>
      <c r="R5684" s="351">
        <f t="shared" si="509"/>
        <v>78.310278665999988</v>
      </c>
      <c r="S5684" s="341"/>
      <c r="T5684" s="16"/>
      <c r="U5684" s="337"/>
      <c r="V5684" s="16"/>
    </row>
    <row r="5685" spans="4:22" ht="21">
      <c r="D5685" s="338"/>
      <c r="E5685" s="338"/>
      <c r="F5685" s="338"/>
      <c r="G5685" s="344">
        <v>0.96</v>
      </c>
      <c r="H5685" s="347">
        <f t="shared" si="504"/>
        <v>51.405324019199995</v>
      </c>
      <c r="I5685" s="368"/>
      <c r="J5685" s="348">
        <f t="shared" si="505"/>
        <v>14.99901604992</v>
      </c>
      <c r="K5685" s="368"/>
      <c r="L5685" s="352">
        <f t="shared" si="506"/>
        <v>13.667467011839999</v>
      </c>
      <c r="M5685" s="368"/>
      <c r="N5685" s="349">
        <f t="shared" si="507"/>
        <v>10.217259233279998</v>
      </c>
      <c r="O5685" s="368"/>
      <c r="P5685" s="350">
        <f t="shared" si="508"/>
        <v>182.7454300416</v>
      </c>
      <c r="Q5685" s="368"/>
      <c r="R5685" s="351">
        <f t="shared" si="509"/>
        <v>79.134597388799989</v>
      </c>
      <c r="S5685" s="341"/>
      <c r="T5685" s="16"/>
      <c r="U5685" s="337"/>
      <c r="V5685" s="16"/>
    </row>
    <row r="5686" spans="4:22" ht="21">
      <c r="D5686" s="338"/>
      <c r="E5686" s="338"/>
      <c r="F5686" s="338"/>
      <c r="G5686" s="344">
        <v>0.97</v>
      </c>
      <c r="H5686" s="347">
        <f t="shared" si="504"/>
        <v>51.940796144399997</v>
      </c>
      <c r="I5686" s="368"/>
      <c r="J5686" s="348">
        <f t="shared" si="505"/>
        <v>15.155255800440001</v>
      </c>
      <c r="K5686" s="368"/>
      <c r="L5686" s="352">
        <f t="shared" si="506"/>
        <v>13.80983645988</v>
      </c>
      <c r="M5686" s="368"/>
      <c r="N5686" s="349">
        <f t="shared" si="507"/>
        <v>10.323689016959998</v>
      </c>
      <c r="O5686" s="368"/>
      <c r="P5686" s="350">
        <f t="shared" si="508"/>
        <v>184.6490282712</v>
      </c>
      <c r="Q5686" s="368"/>
      <c r="R5686" s="351">
        <f t="shared" si="509"/>
        <v>79.95891611159999</v>
      </c>
      <c r="S5686" s="341"/>
      <c r="T5686" s="16"/>
      <c r="U5686" s="337"/>
      <c r="V5686" s="16"/>
    </row>
    <row r="5687" spans="4:22" ht="21">
      <c r="D5687" s="338"/>
      <c r="E5687" s="338"/>
      <c r="F5687" s="338"/>
      <c r="G5687" s="344">
        <v>0.98</v>
      </c>
      <c r="H5687" s="347">
        <f t="shared" si="504"/>
        <v>52.476268269599991</v>
      </c>
      <c r="I5687" s="368"/>
      <c r="J5687" s="348">
        <f t="shared" si="505"/>
        <v>15.31149555096</v>
      </c>
      <c r="K5687" s="368"/>
      <c r="L5687" s="352">
        <f t="shared" si="506"/>
        <v>13.95220590792</v>
      </c>
      <c r="M5687" s="368"/>
      <c r="N5687" s="349">
        <f t="shared" si="507"/>
        <v>10.430118800639997</v>
      </c>
      <c r="O5687" s="368"/>
      <c r="P5687" s="350">
        <f t="shared" si="508"/>
        <v>186.55262650079999</v>
      </c>
      <c r="Q5687" s="368"/>
      <c r="R5687" s="351">
        <f t="shared" si="509"/>
        <v>80.783234834399991</v>
      </c>
      <c r="S5687" s="341"/>
      <c r="T5687" s="16"/>
      <c r="U5687" s="337"/>
      <c r="V5687" s="16"/>
    </row>
    <row r="5688" spans="4:22" ht="21">
      <c r="D5688" s="338"/>
      <c r="E5688" s="338"/>
      <c r="F5688" s="338"/>
      <c r="G5688" s="344">
        <v>0.99</v>
      </c>
      <c r="H5688" s="347">
        <f t="shared" si="504"/>
        <v>53.011740394799993</v>
      </c>
      <c r="I5688" s="368"/>
      <c r="J5688" s="348">
        <f t="shared" si="505"/>
        <v>15.467735301480001</v>
      </c>
      <c r="K5688" s="368"/>
      <c r="L5688" s="352">
        <f t="shared" si="506"/>
        <v>14.09457535596</v>
      </c>
      <c r="M5688" s="368"/>
      <c r="N5688" s="349">
        <f t="shared" si="507"/>
        <v>10.536548584319998</v>
      </c>
      <c r="O5688" s="368"/>
      <c r="P5688" s="350">
        <f t="shared" si="508"/>
        <v>188.45622473040001</v>
      </c>
      <c r="Q5688" s="368"/>
      <c r="R5688" s="351">
        <f t="shared" si="509"/>
        <v>81.607553557199992</v>
      </c>
      <c r="S5688" s="341"/>
      <c r="T5688" s="16"/>
      <c r="U5688" s="337"/>
      <c r="V5688" s="16"/>
    </row>
    <row r="5689" spans="4:22" ht="28.8">
      <c r="D5689" s="338"/>
      <c r="E5689" s="338"/>
      <c r="F5689" s="338"/>
      <c r="G5689" s="390">
        <v>1</v>
      </c>
      <c r="H5689" s="391">
        <f t="shared" si="504"/>
        <v>53.547212519999995</v>
      </c>
      <c r="I5689" s="392"/>
      <c r="J5689" s="391">
        <f t="shared" si="505"/>
        <v>15.623975052</v>
      </c>
      <c r="K5689" s="392"/>
      <c r="L5689" s="391">
        <f t="shared" si="506"/>
        <v>14.236944804</v>
      </c>
      <c r="M5689" s="392"/>
      <c r="N5689" s="391">
        <f t="shared" si="507"/>
        <v>10.642978367999998</v>
      </c>
      <c r="O5689" s="392"/>
      <c r="P5689" s="391">
        <f t="shared" si="508"/>
        <v>190.35982296</v>
      </c>
      <c r="Q5689" s="392"/>
      <c r="R5689" s="391">
        <f t="shared" si="509"/>
        <v>82.431872279999993</v>
      </c>
      <c r="S5689" s="445"/>
      <c r="T5689" s="16"/>
      <c r="U5689" s="337"/>
      <c r="V5689" s="16"/>
    </row>
    <row r="5690" spans="4:22" ht="21">
      <c r="D5690" s="338"/>
      <c r="E5690" s="338"/>
      <c r="F5690" s="338"/>
      <c r="G5690" s="344">
        <v>1.01</v>
      </c>
      <c r="H5690" s="347">
        <f t="shared" si="504"/>
        <v>54.082684645199997</v>
      </c>
      <c r="I5690" s="368"/>
      <c r="J5690" s="348">
        <f t="shared" si="505"/>
        <v>15.78021480252</v>
      </c>
      <c r="K5690" s="368"/>
      <c r="L5690" s="352">
        <f t="shared" si="506"/>
        <v>14.37931425204</v>
      </c>
      <c r="M5690" s="368"/>
      <c r="N5690" s="349">
        <f t="shared" si="507"/>
        <v>10.749408151679997</v>
      </c>
      <c r="O5690" s="368"/>
      <c r="P5690" s="350">
        <f t="shared" si="508"/>
        <v>192.2634211896</v>
      </c>
      <c r="Q5690" s="368"/>
      <c r="R5690" s="351">
        <f t="shared" si="509"/>
        <v>83.256191002799994</v>
      </c>
      <c r="S5690" s="341"/>
      <c r="T5690" s="16"/>
      <c r="U5690" s="337"/>
      <c r="V5690" s="16"/>
    </row>
    <row r="5691" spans="4:22" ht="21">
      <c r="D5691" s="338"/>
      <c r="E5691" s="338"/>
      <c r="F5691" s="338"/>
      <c r="G5691" s="344">
        <v>1.02</v>
      </c>
      <c r="H5691" s="347">
        <f t="shared" si="504"/>
        <v>54.618156770399999</v>
      </c>
      <c r="I5691" s="368"/>
      <c r="J5691" s="348">
        <f t="shared" si="505"/>
        <v>15.936454553040001</v>
      </c>
      <c r="K5691" s="368"/>
      <c r="L5691" s="352">
        <f t="shared" si="506"/>
        <v>14.521683700080001</v>
      </c>
      <c r="M5691" s="368"/>
      <c r="N5691" s="349">
        <f t="shared" si="507"/>
        <v>10.855837935359999</v>
      </c>
      <c r="O5691" s="368"/>
      <c r="P5691" s="350">
        <f t="shared" si="508"/>
        <v>194.16701941920002</v>
      </c>
      <c r="Q5691" s="368"/>
      <c r="R5691" s="351">
        <f t="shared" si="509"/>
        <v>84.080509725599995</v>
      </c>
      <c r="S5691" s="341"/>
      <c r="T5691" s="16"/>
      <c r="U5691" s="337"/>
      <c r="V5691" s="16"/>
    </row>
    <row r="5692" spans="4:22" ht="21">
      <c r="D5692" s="338"/>
      <c r="E5692" s="338"/>
      <c r="F5692" s="338"/>
      <c r="G5692" s="344">
        <v>1.03</v>
      </c>
      <c r="H5692" s="347">
        <f t="shared" si="504"/>
        <v>55.153628895599994</v>
      </c>
      <c r="I5692" s="368"/>
      <c r="J5692" s="348">
        <f t="shared" si="505"/>
        <v>16.092694303560002</v>
      </c>
      <c r="K5692" s="368"/>
      <c r="L5692" s="352">
        <f t="shared" si="506"/>
        <v>14.664053148120001</v>
      </c>
      <c r="M5692" s="368"/>
      <c r="N5692" s="349">
        <f t="shared" si="507"/>
        <v>10.962267719039998</v>
      </c>
      <c r="O5692" s="368"/>
      <c r="P5692" s="350">
        <f t="shared" si="508"/>
        <v>196.07061764880001</v>
      </c>
      <c r="Q5692" s="368"/>
      <c r="R5692" s="351">
        <f t="shared" si="509"/>
        <v>84.904828448399996</v>
      </c>
      <c r="S5692" s="341"/>
      <c r="T5692" s="16"/>
      <c r="U5692" s="337"/>
      <c r="V5692" s="16"/>
    </row>
    <row r="5693" spans="4:22" ht="21">
      <c r="D5693" s="338"/>
      <c r="E5693" s="338"/>
      <c r="F5693" s="338"/>
      <c r="G5693" s="344">
        <v>1.04</v>
      </c>
      <c r="H5693" s="347">
        <f t="shared" si="504"/>
        <v>55.689101020799995</v>
      </c>
      <c r="I5693" s="368"/>
      <c r="J5693" s="348">
        <f t="shared" si="505"/>
        <v>16.248934054079999</v>
      </c>
      <c r="K5693" s="368"/>
      <c r="L5693" s="352">
        <f t="shared" si="506"/>
        <v>14.806422596160001</v>
      </c>
      <c r="M5693" s="368"/>
      <c r="N5693" s="349">
        <f t="shared" si="507"/>
        <v>11.068697502719997</v>
      </c>
      <c r="O5693" s="368"/>
      <c r="P5693" s="350">
        <f t="shared" si="508"/>
        <v>197.9742158784</v>
      </c>
      <c r="Q5693" s="368"/>
      <c r="R5693" s="351">
        <f t="shared" si="509"/>
        <v>85.729147171199998</v>
      </c>
      <c r="S5693" s="341"/>
      <c r="T5693" s="16"/>
      <c r="U5693" s="337"/>
      <c r="V5693" s="16"/>
    </row>
    <row r="5694" spans="4:22" ht="21">
      <c r="D5694" s="338"/>
      <c r="E5694" s="338"/>
      <c r="F5694" s="338"/>
      <c r="G5694" s="344">
        <v>1.05</v>
      </c>
      <c r="H5694" s="347">
        <f t="shared" si="504"/>
        <v>56.224573145999997</v>
      </c>
      <c r="I5694" s="368"/>
      <c r="J5694" s="348">
        <f t="shared" si="505"/>
        <v>16.4051738046</v>
      </c>
      <c r="K5694" s="368"/>
      <c r="L5694" s="352">
        <f t="shared" si="506"/>
        <v>14.948792044200001</v>
      </c>
      <c r="M5694" s="368"/>
      <c r="N5694" s="349">
        <f t="shared" si="507"/>
        <v>11.175127286399999</v>
      </c>
      <c r="O5694" s="368"/>
      <c r="P5694" s="350">
        <f t="shared" si="508"/>
        <v>199.87781410800002</v>
      </c>
      <c r="Q5694" s="368"/>
      <c r="R5694" s="351">
        <f t="shared" si="509"/>
        <v>86.553465893999999</v>
      </c>
      <c r="S5694" s="341"/>
      <c r="T5694" s="16"/>
      <c r="U5694" s="337"/>
      <c r="V5694" s="16"/>
    </row>
    <row r="5695" spans="4:22" ht="21">
      <c r="D5695" s="338"/>
      <c r="E5695" s="338"/>
      <c r="F5695" s="338"/>
      <c r="G5695" s="344">
        <v>1.06</v>
      </c>
      <c r="H5695" s="347">
        <f t="shared" si="504"/>
        <v>56.760045271199999</v>
      </c>
      <c r="I5695" s="368"/>
      <c r="J5695" s="348">
        <f t="shared" si="505"/>
        <v>16.561413555120001</v>
      </c>
      <c r="K5695" s="368"/>
      <c r="L5695" s="352">
        <f t="shared" si="506"/>
        <v>15.091161492240001</v>
      </c>
      <c r="M5695" s="368"/>
      <c r="N5695" s="349">
        <f t="shared" si="507"/>
        <v>11.281557070079998</v>
      </c>
      <c r="O5695" s="368"/>
      <c r="P5695" s="350">
        <f t="shared" si="508"/>
        <v>201.78141233760002</v>
      </c>
      <c r="Q5695" s="368"/>
      <c r="R5695" s="351">
        <f t="shared" si="509"/>
        <v>87.3777846168</v>
      </c>
      <c r="S5695" s="341"/>
      <c r="T5695" s="16"/>
      <c r="U5695" s="337"/>
      <c r="V5695" s="16"/>
    </row>
    <row r="5696" spans="4:22" ht="21">
      <c r="D5696" s="338"/>
      <c r="E5696" s="338"/>
      <c r="F5696" s="338"/>
      <c r="G5696" s="344">
        <v>1.07</v>
      </c>
      <c r="H5696" s="347">
        <f t="shared" si="504"/>
        <v>57.295517396400001</v>
      </c>
      <c r="I5696" s="368"/>
      <c r="J5696" s="348">
        <f t="shared" si="505"/>
        <v>16.717653305640003</v>
      </c>
      <c r="K5696" s="368"/>
      <c r="L5696" s="352">
        <f t="shared" si="506"/>
        <v>15.233530940280001</v>
      </c>
      <c r="M5696" s="368"/>
      <c r="N5696" s="349">
        <f t="shared" si="507"/>
        <v>11.387986853759998</v>
      </c>
      <c r="O5696" s="368"/>
      <c r="P5696" s="350">
        <f t="shared" si="508"/>
        <v>203.68501056720001</v>
      </c>
      <c r="Q5696" s="368"/>
      <c r="R5696" s="351">
        <f t="shared" si="509"/>
        <v>88.202103339600001</v>
      </c>
      <c r="S5696" s="341"/>
      <c r="T5696" s="16"/>
      <c r="U5696" s="337"/>
      <c r="V5696" s="16"/>
    </row>
    <row r="5697" spans="4:31" ht="21">
      <c r="D5697" s="338"/>
      <c r="E5697" s="338"/>
      <c r="F5697" s="338"/>
      <c r="G5697" s="344">
        <v>1.08</v>
      </c>
      <c r="H5697" s="347">
        <f t="shared" si="504"/>
        <v>57.830989521599996</v>
      </c>
      <c r="I5697" s="368"/>
      <c r="J5697" s="348">
        <f t="shared" si="505"/>
        <v>16.87389305616</v>
      </c>
      <c r="K5697" s="368"/>
      <c r="L5697" s="352">
        <f t="shared" si="506"/>
        <v>15.375900388320002</v>
      </c>
      <c r="M5697" s="368"/>
      <c r="N5697" s="349">
        <f t="shared" si="507"/>
        <v>11.494416637439999</v>
      </c>
      <c r="O5697" s="368"/>
      <c r="P5697" s="350">
        <f t="shared" si="508"/>
        <v>205.5886087968</v>
      </c>
      <c r="Q5697" s="368"/>
      <c r="R5697" s="351">
        <f t="shared" si="509"/>
        <v>89.026422062400002</v>
      </c>
      <c r="S5697" s="341"/>
      <c r="T5697" s="16"/>
      <c r="U5697" s="337"/>
      <c r="V5697" s="16"/>
    </row>
    <row r="5698" spans="4:31" ht="21">
      <c r="D5698" s="338"/>
      <c r="E5698" s="338"/>
      <c r="F5698" s="338"/>
      <c r="G5698" s="344">
        <v>1.0900000000000001</v>
      </c>
      <c r="H5698" s="347">
        <f t="shared" si="504"/>
        <v>58.366461646799998</v>
      </c>
      <c r="I5698" s="368"/>
      <c r="J5698" s="348">
        <f t="shared" si="505"/>
        <v>17.030132806680001</v>
      </c>
      <c r="K5698" s="368"/>
      <c r="L5698" s="352">
        <f t="shared" si="506"/>
        <v>15.518269836360002</v>
      </c>
      <c r="M5698" s="368"/>
      <c r="N5698" s="349">
        <f t="shared" si="507"/>
        <v>11.600846421119998</v>
      </c>
      <c r="O5698" s="368"/>
      <c r="P5698" s="350">
        <f t="shared" si="508"/>
        <v>207.49220702640002</v>
      </c>
      <c r="Q5698" s="368"/>
      <c r="R5698" s="351">
        <f t="shared" si="509"/>
        <v>89.850740785200003</v>
      </c>
      <c r="S5698" s="341"/>
      <c r="T5698" s="16"/>
      <c r="U5698" s="337"/>
      <c r="V5698" s="16"/>
    </row>
    <row r="5699" spans="4:31" ht="21">
      <c r="D5699" s="338"/>
      <c r="E5699" s="338"/>
      <c r="F5699" s="338"/>
      <c r="G5699" s="344">
        <v>1.1000000000000001</v>
      </c>
      <c r="H5699" s="347">
        <f t="shared" si="504"/>
        <v>58.901933772</v>
      </c>
      <c r="I5699" s="368"/>
      <c r="J5699" s="348">
        <f t="shared" si="505"/>
        <v>17.186372557200002</v>
      </c>
      <c r="K5699" s="368"/>
      <c r="L5699" s="352">
        <f t="shared" si="506"/>
        <v>15.660639284400002</v>
      </c>
      <c r="M5699" s="368"/>
      <c r="N5699" s="349">
        <f t="shared" si="507"/>
        <v>11.707276204799999</v>
      </c>
      <c r="O5699" s="368"/>
      <c r="P5699" s="350">
        <f t="shared" si="508"/>
        <v>209.39580525600002</v>
      </c>
      <c r="Q5699" s="368"/>
      <c r="R5699" s="351">
        <f t="shared" si="509"/>
        <v>90.675059508000004</v>
      </c>
      <c r="S5699" s="341"/>
      <c r="T5699" s="16"/>
      <c r="U5699" s="337"/>
      <c r="V5699" s="16"/>
    </row>
    <row r="5700" spans="4:31">
      <c r="D5700" s="338"/>
      <c r="E5700" s="338"/>
      <c r="F5700" s="338"/>
      <c r="G5700" s="16"/>
      <c r="H5700" s="16"/>
      <c r="I5700" s="16"/>
      <c r="J5700" s="16"/>
      <c r="K5700" s="16"/>
      <c r="L5700" s="16"/>
      <c r="M5700" s="16"/>
      <c r="N5700" s="16"/>
      <c r="O5700" s="16"/>
      <c r="P5700" s="16"/>
      <c r="Q5700" s="16"/>
      <c r="R5700" s="16"/>
      <c r="S5700" s="16"/>
      <c r="T5700" s="16"/>
      <c r="U5700" s="16"/>
      <c r="V5700" s="16"/>
    </row>
    <row r="5701" spans="4:31">
      <c r="D5701" s="338"/>
      <c r="E5701" s="338"/>
      <c r="F5701" s="338"/>
      <c r="G5701" s="16"/>
      <c r="H5701" s="16"/>
      <c r="I5701" s="16"/>
      <c r="J5701" s="16"/>
      <c r="K5701" s="16"/>
      <c r="L5701" s="16"/>
      <c r="M5701" s="16"/>
      <c r="N5701" s="16"/>
      <c r="O5701" s="16"/>
      <c r="P5701" s="16"/>
      <c r="Q5701" s="16"/>
      <c r="R5701" s="16"/>
      <c r="S5701" s="16"/>
      <c r="T5701" s="16"/>
      <c r="U5701" s="16"/>
      <c r="V5701" s="16"/>
    </row>
    <row r="5702" spans="4:31">
      <c r="D5702" s="338"/>
      <c r="E5702" s="338"/>
      <c r="F5702" s="338"/>
      <c r="G5702" s="16"/>
      <c r="H5702" s="16"/>
      <c r="I5702" s="16"/>
      <c r="J5702" s="16"/>
      <c r="K5702" s="16"/>
      <c r="L5702" s="16"/>
      <c r="M5702" s="16"/>
      <c r="N5702" s="16"/>
      <c r="O5702" s="16"/>
      <c r="P5702" s="16"/>
      <c r="Q5702" s="16"/>
      <c r="R5702" s="16"/>
      <c r="S5702" s="16"/>
      <c r="T5702" s="16"/>
      <c r="U5702" s="16"/>
      <c r="V5702" s="16"/>
    </row>
    <row r="5705" spans="4:31" ht="15" thickBot="1">
      <c r="D5705" s="16"/>
      <c r="E5705" s="16"/>
      <c r="F5705" s="16"/>
      <c r="G5705" s="16"/>
      <c r="H5705" s="16"/>
      <c r="I5705" s="16"/>
      <c r="J5705" s="16"/>
      <c r="K5705" s="16"/>
      <c r="L5705" s="16"/>
      <c r="M5705" s="16"/>
      <c r="N5705" s="16"/>
      <c r="O5705" s="16"/>
      <c r="P5705" s="16"/>
      <c r="Q5705" s="16"/>
      <c r="R5705" s="16"/>
      <c r="S5705" s="16"/>
      <c r="T5705" s="229"/>
      <c r="U5705" s="16"/>
      <c r="V5705" s="16"/>
    </row>
    <row r="5706" spans="4:31">
      <c r="D5706" s="16"/>
      <c r="E5706" s="84"/>
      <c r="F5706" s="85"/>
      <c r="G5706" s="197"/>
      <c r="H5706" s="85"/>
      <c r="I5706" s="197"/>
      <c r="J5706" s="85"/>
      <c r="K5706" s="197"/>
      <c r="L5706" s="85"/>
      <c r="M5706" s="197"/>
      <c r="N5706" s="85"/>
      <c r="O5706" s="197"/>
      <c r="P5706" s="85"/>
      <c r="Q5706" s="197"/>
      <c r="R5706" s="85"/>
      <c r="S5706" s="85"/>
      <c r="T5706" s="85"/>
      <c r="U5706" s="106"/>
      <c r="V5706" s="16"/>
    </row>
    <row r="5707" spans="4:31" ht="15" thickBot="1">
      <c r="D5707" s="16"/>
      <c r="E5707" s="86"/>
      <c r="F5707" s="1"/>
      <c r="H5707" s="1"/>
      <c r="J5707" s="1"/>
      <c r="L5707" s="1"/>
      <c r="N5707" s="1"/>
      <c r="P5707" s="1"/>
      <c r="R5707" s="1"/>
      <c r="T5707" s="1"/>
      <c r="U5707" s="107"/>
      <c r="V5707" s="16"/>
    </row>
    <row r="5708" spans="4:31" ht="35.4" thickBot="1">
      <c r="D5708" s="16"/>
      <c r="E5708" s="86"/>
      <c r="F5708" s="1"/>
      <c r="H5708" s="393" t="s">
        <v>318</v>
      </c>
      <c r="I5708" s="394"/>
      <c r="J5708" s="394"/>
      <c r="K5708" s="394"/>
      <c r="L5708" s="394"/>
      <c r="M5708" s="394"/>
      <c r="N5708" s="394"/>
      <c r="O5708" s="394"/>
      <c r="P5708" s="394"/>
      <c r="Q5708" s="394"/>
      <c r="R5708" s="394"/>
      <c r="S5708" s="394"/>
      <c r="T5708" s="395"/>
      <c r="U5708" s="107"/>
      <c r="V5708" s="16"/>
    </row>
    <row r="5709" spans="4:31">
      <c r="D5709" s="16"/>
      <c r="E5709" s="86"/>
      <c r="F5709" s="1"/>
      <c r="H5709" s="1"/>
      <c r="J5709" s="1"/>
      <c r="L5709" s="1"/>
      <c r="N5709" s="1"/>
      <c r="P5709" s="1"/>
      <c r="R5709" s="1"/>
      <c r="T5709" s="1"/>
      <c r="U5709" s="107"/>
      <c r="V5709" s="16"/>
    </row>
    <row r="5710" spans="4:31">
      <c r="D5710" s="16"/>
      <c r="E5710" s="86"/>
      <c r="F5710" s="253" t="s">
        <v>10</v>
      </c>
      <c r="G5710" s="194"/>
      <c r="H5710" s="421" t="s">
        <v>3</v>
      </c>
      <c r="I5710" s="179"/>
      <c r="J5710" s="422" t="s">
        <v>11</v>
      </c>
      <c r="K5710" s="179"/>
      <c r="L5710" s="423" t="s">
        <v>12</v>
      </c>
      <c r="M5710" s="179"/>
      <c r="N5710" s="424" t="s">
        <v>13</v>
      </c>
      <c r="O5710" s="179"/>
      <c r="P5710" s="425" t="s">
        <v>14</v>
      </c>
      <c r="Q5710" s="179"/>
      <c r="R5710" s="426" t="s">
        <v>15</v>
      </c>
      <c r="S5710" s="29"/>
      <c r="T5710" s="427" t="s">
        <v>16</v>
      </c>
      <c r="U5710" s="107"/>
      <c r="V5710" s="16"/>
      <c r="X5710" s="448" t="s">
        <v>78</v>
      </c>
      <c r="Y5710" s="448" t="s">
        <v>79</v>
      </c>
      <c r="Z5710" s="448" t="s">
        <v>80</v>
      </c>
      <c r="AA5710" s="448" t="s">
        <v>81</v>
      </c>
    </row>
    <row r="5711" spans="4:31">
      <c r="D5711" s="16"/>
      <c r="E5711" s="86"/>
      <c r="F5711" s="252">
        <v>45915</v>
      </c>
      <c r="G5711" s="244"/>
      <c r="H5711" s="437">
        <v>9986</v>
      </c>
      <c r="I5711" s="437"/>
      <c r="J5711" s="437">
        <v>2979</v>
      </c>
      <c r="K5711" s="437"/>
      <c r="L5711" s="437">
        <v>2693.5</v>
      </c>
      <c r="M5711" s="437"/>
      <c r="N5711" s="437">
        <v>1962</v>
      </c>
      <c r="O5711" s="437"/>
      <c r="P5711" s="437">
        <v>34750</v>
      </c>
      <c r="Q5711" s="437"/>
      <c r="R5711" s="437">
        <v>15285</v>
      </c>
      <c r="S5711" s="438"/>
      <c r="T5711" s="441">
        <v>5.3677000000000001</v>
      </c>
      <c r="U5711" s="107"/>
      <c r="V5711" s="16"/>
      <c r="X5711" t="str">
        <f>H5510</f>
        <v xml:space="preserve">COBRE </v>
      </c>
      <c r="Y5711" s="308">
        <f>H5719</f>
        <v>52.934930004000009</v>
      </c>
      <c r="Z5711" s="308">
        <f>H5721</f>
        <v>53.463149210000012</v>
      </c>
      <c r="AA5711" s="453">
        <f t="shared" ref="AA5711:AA5717" si="510">Y5711-Z5711</f>
        <v>-0.52821920600000283</v>
      </c>
      <c r="AD5711" t="str">
        <f t="shared" ref="AD5711:AD5717" si="511">X5711</f>
        <v xml:space="preserve">COBRE </v>
      </c>
      <c r="AE5711" s="330">
        <f t="shared" ref="AE5711:AE5717" si="512">AA5711</f>
        <v>-0.52821920600000283</v>
      </c>
    </row>
    <row r="5712" spans="4:31">
      <c r="D5712" s="16"/>
      <c r="E5712" s="86"/>
      <c r="F5712" s="250">
        <f>F5711+1</f>
        <v>45916</v>
      </c>
      <c r="G5712" s="244"/>
      <c r="H5712" s="464">
        <v>10071.5</v>
      </c>
      <c r="I5712" s="437"/>
      <c r="J5712" s="437">
        <v>3019</v>
      </c>
      <c r="K5712" s="437"/>
      <c r="L5712" s="437">
        <v>2736.5</v>
      </c>
      <c r="M5712" s="437"/>
      <c r="N5712" s="437">
        <v>1953.5</v>
      </c>
      <c r="O5712" s="437"/>
      <c r="P5712" s="437">
        <v>34675</v>
      </c>
      <c r="Q5712" s="437"/>
      <c r="R5712" s="437">
        <v>15235</v>
      </c>
      <c r="S5712" s="437"/>
      <c r="T5712" s="441">
        <v>5.3208000000000002</v>
      </c>
      <c r="U5712" s="107"/>
      <c r="V5712" s="16"/>
      <c r="X5712" s="408" t="str">
        <f>J5510</f>
        <v xml:space="preserve">ZINCO </v>
      </c>
      <c r="Y5712" s="308">
        <f>J5719</f>
        <v>15.809562868</v>
      </c>
      <c r="Z5712" s="308">
        <f>J5721</f>
        <v>15.701733230000004</v>
      </c>
      <c r="AA5712" s="453">
        <f t="shared" si="510"/>
        <v>0.10782963799999656</v>
      </c>
      <c r="AD5712" t="str">
        <f t="shared" si="511"/>
        <v xml:space="preserve">ZINCO </v>
      </c>
      <c r="AE5712" s="330">
        <f t="shared" si="512"/>
        <v>0.10782963799999656</v>
      </c>
    </row>
    <row r="5713" spans="4:31">
      <c r="D5713" s="16"/>
      <c r="E5713" s="86"/>
      <c r="F5713" s="250">
        <f>F5712+1</f>
        <v>45917</v>
      </c>
      <c r="G5713" s="244"/>
      <c r="H5713" s="464">
        <v>9894</v>
      </c>
      <c r="I5713" s="437"/>
      <c r="J5713" s="437">
        <v>2975.5</v>
      </c>
      <c r="K5713" s="437"/>
      <c r="L5713" s="437">
        <v>2691</v>
      </c>
      <c r="M5713" s="437"/>
      <c r="N5713" s="437">
        <v>1950</v>
      </c>
      <c r="O5713" s="437"/>
      <c r="P5713" s="437">
        <v>34250</v>
      </c>
      <c r="Q5713" s="437"/>
      <c r="R5713" s="437">
        <v>15075</v>
      </c>
      <c r="S5713" s="437"/>
      <c r="T5713" s="441">
        <v>5.3095999999999997</v>
      </c>
      <c r="U5713" s="107"/>
      <c r="V5713" s="16"/>
      <c r="X5713" s="408" t="str">
        <f>L5510</f>
        <v xml:space="preserve">ALUMÍNIO </v>
      </c>
      <c r="Y5713" s="308">
        <f>L5719</f>
        <v>14.367832028</v>
      </c>
      <c r="Z5713" s="308">
        <f>L5721</f>
        <v>14.305386420000001</v>
      </c>
      <c r="AA5713" s="453">
        <f t="shared" si="510"/>
        <v>6.2445607999999098E-2</v>
      </c>
      <c r="AD5713" t="str">
        <f t="shared" si="511"/>
        <v xml:space="preserve">ALUMÍNIO </v>
      </c>
      <c r="AE5713" s="330">
        <f t="shared" si="512"/>
        <v>6.2445607999999098E-2</v>
      </c>
    </row>
    <row r="5714" spans="4:31">
      <c r="D5714" s="16"/>
      <c r="E5714" s="86"/>
      <c r="F5714" s="250">
        <f>F5713+1</f>
        <v>45918</v>
      </c>
      <c r="G5714" s="195"/>
      <c r="H5714" s="437">
        <v>9895</v>
      </c>
      <c r="I5714" s="437"/>
      <c r="J5714" s="437">
        <v>2958</v>
      </c>
      <c r="K5714" s="437"/>
      <c r="L5714" s="437">
        <v>2693</v>
      </c>
      <c r="M5714" s="437"/>
      <c r="N5714" s="437">
        <v>1969</v>
      </c>
      <c r="O5714" s="437"/>
      <c r="P5714" s="437">
        <v>33600</v>
      </c>
      <c r="Q5714" s="437"/>
      <c r="R5714" s="437">
        <v>15100</v>
      </c>
      <c r="S5714" s="438"/>
      <c r="T5714" s="441">
        <v>5.3010999999999999</v>
      </c>
      <c r="U5714" s="107"/>
      <c r="V5714" s="16"/>
      <c r="X5714" s="408" t="str">
        <f>N5510</f>
        <v xml:space="preserve">CHUMBO </v>
      </c>
      <c r="Y5714" s="308">
        <f>N5719</f>
        <v>10.425682388000002</v>
      </c>
      <c r="Z5714" s="308">
        <f>N5721</f>
        <v>10.524808540000002</v>
      </c>
      <c r="AA5714" s="453">
        <f t="shared" si="510"/>
        <v>-9.9126152000000189E-2</v>
      </c>
      <c r="AD5714" t="str">
        <f t="shared" si="511"/>
        <v xml:space="preserve">CHUMBO </v>
      </c>
      <c r="AE5714" s="330">
        <f t="shared" si="512"/>
        <v>-9.9126152000000189E-2</v>
      </c>
    </row>
    <row r="5715" spans="4:31">
      <c r="D5715" s="16"/>
      <c r="E5715" s="86"/>
      <c r="F5715" s="251">
        <f>F5714+1</f>
        <v>45919</v>
      </c>
      <c r="G5715" s="195"/>
      <c r="H5715" s="437">
        <f>9904</f>
        <v>9904</v>
      </c>
      <c r="I5715" s="437"/>
      <c r="J5715" s="437">
        <v>2927</v>
      </c>
      <c r="K5715" s="437"/>
      <c r="L5715" s="437">
        <v>2689.5</v>
      </c>
      <c r="M5715" s="437"/>
      <c r="N5715" s="437">
        <v>1964</v>
      </c>
      <c r="O5715" s="437"/>
      <c r="P5715" s="437">
        <v>33800</v>
      </c>
      <c r="Q5715" s="437"/>
      <c r="R5715" s="437">
        <v>15135</v>
      </c>
      <c r="S5715" s="438"/>
      <c r="T5715" s="441">
        <v>5.3010000000000002</v>
      </c>
      <c r="U5715" s="107"/>
      <c r="V5715" s="16"/>
      <c r="X5715" s="408" t="str">
        <f>P5510</f>
        <v xml:space="preserve">ESTANHO </v>
      </c>
      <c r="Y5715" s="308">
        <f>P5719</f>
        <v>182.0251686</v>
      </c>
      <c r="Z5715" s="308">
        <f>P5721</f>
        <v>187.29766200000003</v>
      </c>
      <c r="AA5715" s="453">
        <f t="shared" si="510"/>
        <v>-5.2724934000000303</v>
      </c>
      <c r="AD5715" t="str">
        <f t="shared" si="511"/>
        <v xml:space="preserve">ESTANHO </v>
      </c>
      <c r="AE5715" s="330">
        <f t="shared" si="512"/>
        <v>-5.2724934000000303</v>
      </c>
    </row>
    <row r="5716" spans="4:31">
      <c r="D5716" s="16"/>
      <c r="E5716" s="86"/>
      <c r="F5716" s="1"/>
      <c r="H5716" s="439"/>
      <c r="I5716" s="439"/>
      <c r="J5716" s="439"/>
      <c r="K5716" s="439"/>
      <c r="L5716" s="439"/>
      <c r="M5716" s="439"/>
      <c r="N5716" s="439"/>
      <c r="O5716" s="439"/>
      <c r="P5716" s="439"/>
      <c r="Q5716" s="439"/>
      <c r="R5716" s="439"/>
      <c r="S5716" s="440"/>
      <c r="T5716" s="444"/>
      <c r="U5716" s="107"/>
      <c r="V5716" s="16"/>
      <c r="X5716" s="408" t="str">
        <f>R5510</f>
        <v xml:space="preserve">NÍQUEL </v>
      </c>
      <c r="Y5716" s="308">
        <f>R5719</f>
        <v>80.683726640000003</v>
      </c>
      <c r="Z5716" s="308">
        <f>R5721</f>
        <v>81.238061600000023</v>
      </c>
      <c r="AA5716" s="453">
        <f t="shared" si="510"/>
        <v>-0.55433496000001981</v>
      </c>
      <c r="AD5716" t="str">
        <f t="shared" si="511"/>
        <v xml:space="preserve">NÍQUEL </v>
      </c>
      <c r="AE5716" s="330">
        <f t="shared" si="512"/>
        <v>-0.55433496000001981</v>
      </c>
    </row>
    <row r="5717" spans="4:31">
      <c r="D5717" s="16"/>
      <c r="E5717" s="86"/>
      <c r="F5717" s="236" t="s">
        <v>17</v>
      </c>
      <c r="G5717" s="263"/>
      <c r="H5717" s="428">
        <f>AVERAGE(H5711:H5716)</f>
        <v>9950.1</v>
      </c>
      <c r="I5717" s="332"/>
      <c r="J5717" s="428">
        <f>AVERAGE(J5711:J5715)</f>
        <v>2971.7</v>
      </c>
      <c r="K5717" s="332"/>
      <c r="L5717" s="428">
        <f>AVERAGE(L5711:L5715)</f>
        <v>2700.7</v>
      </c>
      <c r="M5717" s="332"/>
      <c r="N5717" s="428">
        <f>AVERAGE(N5711:N5715)</f>
        <v>1959.7</v>
      </c>
      <c r="O5717" s="332"/>
      <c r="P5717" s="428">
        <f>AVERAGE(P5711:P5715)</f>
        <v>34215</v>
      </c>
      <c r="Q5717" s="332"/>
      <c r="R5717" s="428">
        <f>AVERAGE(R5711:R5715)</f>
        <v>15166</v>
      </c>
      <c r="S5717" s="333"/>
      <c r="T5717" s="429">
        <f>AVERAGE(T5711:T5715)</f>
        <v>5.3200400000000005</v>
      </c>
      <c r="U5717" s="107"/>
      <c r="V5717" s="16"/>
      <c r="X5717" t="str">
        <f>T5510</f>
        <v xml:space="preserve">DÓLAR </v>
      </c>
      <c r="Y5717" s="308">
        <f>T5717</f>
        <v>5.3200400000000005</v>
      </c>
      <c r="Z5717" s="308">
        <f>T5721</f>
        <v>5.4101000000000008</v>
      </c>
      <c r="AA5717" s="453">
        <f t="shared" si="510"/>
        <v>-9.0060000000000251E-2</v>
      </c>
      <c r="AD5717" t="str">
        <f t="shared" si="511"/>
        <v xml:space="preserve">DÓLAR </v>
      </c>
      <c r="AE5717" s="330">
        <f t="shared" si="512"/>
        <v>-9.0060000000000251E-2</v>
      </c>
    </row>
    <row r="5718" spans="4:31">
      <c r="D5718" s="16"/>
      <c r="E5718" s="86"/>
      <c r="F5718" s="21"/>
      <c r="G5718" s="194"/>
      <c r="H5718" s="354"/>
      <c r="I5718" s="214"/>
      <c r="J5718" s="354"/>
      <c r="K5718" s="214"/>
      <c r="L5718" s="354"/>
      <c r="M5718" s="214"/>
      <c r="N5718" s="354"/>
      <c r="O5718" s="214"/>
      <c r="P5718" s="354"/>
      <c r="Q5718" s="214"/>
      <c r="R5718" s="354"/>
      <c r="S5718" s="269"/>
      <c r="T5718" s="355"/>
      <c r="U5718" s="107"/>
      <c r="V5718" s="16"/>
    </row>
    <row r="5719" spans="4:31" ht="15.6">
      <c r="D5719" s="16"/>
      <c r="E5719" s="86"/>
      <c r="F5719" s="237" t="s">
        <v>18</v>
      </c>
      <c r="G5719" s="202"/>
      <c r="H5719" s="413">
        <f>H5717*T5717*0.001</f>
        <v>52.934930004000009</v>
      </c>
      <c r="I5719" s="449"/>
      <c r="J5719" s="413">
        <f>J5717*T5717*0.001</f>
        <v>15.809562868</v>
      </c>
      <c r="K5719" s="449"/>
      <c r="L5719" s="413">
        <f>L5717*T5717*0.001</f>
        <v>14.367832028</v>
      </c>
      <c r="M5719" s="449"/>
      <c r="N5719" s="413">
        <f>N5717*T5717*0.001</f>
        <v>10.425682388000002</v>
      </c>
      <c r="O5719" s="449"/>
      <c r="P5719" s="413">
        <f>P5717*T5717*0.001</f>
        <v>182.0251686</v>
      </c>
      <c r="Q5719" s="449"/>
      <c r="R5719" s="413">
        <f>R5717*T5717*0.001</f>
        <v>80.683726640000003</v>
      </c>
      <c r="S5719" s="269"/>
      <c r="T5719" s="363"/>
      <c r="U5719" s="107"/>
      <c r="V5719" s="16"/>
    </row>
    <row r="5720" spans="4:31">
      <c r="D5720" s="16"/>
      <c r="E5720" s="86"/>
      <c r="F5720" s="21"/>
      <c r="G5720" s="312"/>
      <c r="H5720" s="450"/>
      <c r="I5720" s="451"/>
      <c r="J5720" s="450"/>
      <c r="K5720" s="451"/>
      <c r="L5720" s="450"/>
      <c r="M5720" s="451"/>
      <c r="N5720" s="450"/>
      <c r="O5720" s="451"/>
      <c r="P5720" s="450"/>
      <c r="Q5720" s="451"/>
      <c r="R5720" s="450"/>
      <c r="S5720" s="269"/>
      <c r="T5720" s="364"/>
      <c r="U5720" s="107"/>
      <c r="V5720" s="16"/>
    </row>
    <row r="5721" spans="4:31">
      <c r="D5721" s="16"/>
      <c r="E5721" s="86"/>
      <c r="F5721" s="256" t="s">
        <v>19</v>
      </c>
      <c r="G5721" s="311"/>
      <c r="H5721" s="436">
        <f>H5619</f>
        <v>53.463149210000012</v>
      </c>
      <c r="I5721" s="452"/>
      <c r="J5721" s="436">
        <f>J5619</f>
        <v>15.701733230000004</v>
      </c>
      <c r="K5721" s="452"/>
      <c r="L5721" s="436">
        <f>L5619</f>
        <v>14.305386420000001</v>
      </c>
      <c r="M5721" s="452"/>
      <c r="N5721" s="436">
        <f>N5619</f>
        <v>10.524808540000002</v>
      </c>
      <c r="O5721" s="452"/>
      <c r="P5721" s="436">
        <f>P5619</f>
        <v>187.29766200000003</v>
      </c>
      <c r="Q5721" s="452"/>
      <c r="R5721" s="436">
        <f>R5619</f>
        <v>81.238061600000023</v>
      </c>
      <c r="S5721" s="361">
        <f>U5682</f>
        <v>0</v>
      </c>
      <c r="T5721" s="258">
        <f>T5617</f>
        <v>5.4101000000000008</v>
      </c>
      <c r="U5721" s="107"/>
      <c r="V5721" s="16"/>
    </row>
    <row r="5722" spans="4:31" ht="15" thickBot="1">
      <c r="D5722" s="16"/>
      <c r="E5722" s="86"/>
      <c r="F5722" s="21"/>
      <c r="G5722" s="194"/>
      <c r="H5722" s="355"/>
      <c r="I5722" s="264"/>
      <c r="J5722" s="355"/>
      <c r="K5722" s="264"/>
      <c r="L5722" s="355"/>
      <c r="M5722" s="264"/>
      <c r="N5722" s="355"/>
      <c r="O5722" s="264"/>
      <c r="P5722" s="355"/>
      <c r="Q5722" s="264"/>
      <c r="R5722" s="355"/>
      <c r="S5722" s="270"/>
      <c r="T5722" s="355"/>
      <c r="U5722" s="107"/>
      <c r="V5722" s="16"/>
    </row>
    <row r="5723" spans="4:31" ht="15" thickBot="1">
      <c r="D5723" s="16"/>
      <c r="E5723" s="86"/>
      <c r="F5723" s="259" t="s">
        <v>44</v>
      </c>
      <c r="G5723" s="194"/>
      <c r="H5723" s="356">
        <f>(H5619-H5621)/H5621</f>
        <v>-1.5698914293360395E-3</v>
      </c>
      <c r="I5723" s="321"/>
      <c r="J5723" s="356">
        <f>(J5619-J5621)/J5621</f>
        <v>4.9768498567878666E-3</v>
      </c>
      <c r="K5723" s="321"/>
      <c r="L5723" s="356">
        <f>(L5619-L5621)/L5621</f>
        <v>4.8073246712856468E-3</v>
      </c>
      <c r="M5723" s="321"/>
      <c r="N5723" s="356">
        <f>(N5619-N5621)/N5621</f>
        <v>-1.1103078848238027E-2</v>
      </c>
      <c r="O5723" s="321"/>
      <c r="P5723" s="356">
        <f>(P5619-P5621)/P5621</f>
        <v>-1.608617255671339E-2</v>
      </c>
      <c r="Q5723" s="321"/>
      <c r="R5723" s="356">
        <f>(R5619-R5621)/R5621</f>
        <v>-1.4482391907160625E-2</v>
      </c>
      <c r="S5723" s="322"/>
      <c r="T5723" s="356">
        <f>(T5617-T5621)/T5621</f>
        <v>-6.9348076683037841E-3</v>
      </c>
      <c r="U5723" s="107"/>
      <c r="V5723" s="16"/>
    </row>
    <row r="5724" spans="4:31" ht="15" thickBot="1">
      <c r="D5724" s="16"/>
      <c r="E5724" s="86"/>
      <c r="F5724" s="29"/>
      <c r="G5724" s="179"/>
      <c r="H5724" s="357"/>
      <c r="I5724" s="217"/>
      <c r="J5724" s="357"/>
      <c r="K5724" s="217"/>
      <c r="L5724" s="357"/>
      <c r="M5724" s="217"/>
      <c r="N5724" s="357"/>
      <c r="O5724" s="217"/>
      <c r="P5724" s="357"/>
      <c r="Q5724" s="217"/>
      <c r="R5724" s="357"/>
      <c r="S5724" s="271"/>
      <c r="T5724" s="357"/>
      <c r="U5724" s="107"/>
      <c r="V5724" s="16"/>
    </row>
    <row r="5725" spans="4:31" ht="15" thickBot="1">
      <c r="D5725" s="16"/>
      <c r="E5725" s="86"/>
      <c r="F5725" s="176" t="s">
        <v>26</v>
      </c>
      <c r="G5725" s="179"/>
      <c r="H5725" s="358">
        <f>(H5719-H5721)/H5721</f>
        <v>-9.8800615714796335E-3</v>
      </c>
      <c r="I5725" s="188"/>
      <c r="J5725" s="358">
        <f>(J5719-J5721)/J5721</f>
        <v>6.8673716729548929E-3</v>
      </c>
      <c r="K5725" s="188"/>
      <c r="L5725" s="358">
        <f>(L5719-L5721)/L5721</f>
        <v>4.3651814894489997E-3</v>
      </c>
      <c r="M5725" s="188"/>
      <c r="N5725" s="358">
        <f>(N5719-N5721)/N5721</f>
        <v>-9.4183330388640189E-3</v>
      </c>
      <c r="O5725" s="188"/>
      <c r="P5725" s="358">
        <f>(P5719-P5721)/P5721</f>
        <v>-2.8150342848380187E-2</v>
      </c>
      <c r="Q5725" s="188"/>
      <c r="R5725" s="358">
        <f>(R5719-R5721)/R5721</f>
        <v>-6.8235867410211528E-3</v>
      </c>
      <c r="S5725" s="272"/>
      <c r="T5725" s="358">
        <f>(T5717-T5721)/T5721</f>
        <v>-1.6646642391083388E-2</v>
      </c>
      <c r="U5725" s="107"/>
      <c r="V5725" s="16"/>
    </row>
    <row r="5726" spans="4:31" ht="15" thickBot="1">
      <c r="D5726" s="16"/>
      <c r="E5726" s="86"/>
      <c r="F5726" s="1"/>
      <c r="H5726" s="359"/>
      <c r="I5726" s="215"/>
      <c r="J5726" s="359"/>
      <c r="K5726" s="215"/>
      <c r="L5726" s="359"/>
      <c r="M5726" s="215"/>
      <c r="N5726" s="359"/>
      <c r="O5726" s="215"/>
      <c r="P5726" s="359"/>
      <c r="Q5726" s="215"/>
      <c r="R5726" s="359"/>
      <c r="S5726" s="271"/>
      <c r="T5726" s="359"/>
      <c r="U5726" s="107"/>
      <c r="V5726" s="16"/>
    </row>
    <row r="5727" spans="4:31" ht="21.6" thickBot="1">
      <c r="D5727" s="230"/>
      <c r="E5727" s="183"/>
      <c r="F5727" s="184" t="s">
        <v>40</v>
      </c>
      <c r="G5727" s="182"/>
      <c r="H5727" s="360">
        <f>H5719-H5721</f>
        <v>-0.52821920600000283</v>
      </c>
      <c r="I5727" s="306"/>
      <c r="J5727" s="360">
        <f>J5719-J5721</f>
        <v>0.10782963799999656</v>
      </c>
      <c r="K5727" s="306"/>
      <c r="L5727" s="360">
        <f>L5719-L5721</f>
        <v>6.2445607999999098E-2</v>
      </c>
      <c r="M5727" s="306"/>
      <c r="N5727" s="360">
        <f>N5719-N5721</f>
        <v>-9.9126152000000189E-2</v>
      </c>
      <c r="O5727" s="306"/>
      <c r="P5727" s="360">
        <f>P5719-P5721</f>
        <v>-5.2724934000000303</v>
      </c>
      <c r="Q5727" s="306"/>
      <c r="R5727" s="360">
        <f>R5719-R5721</f>
        <v>-0.55433496000001981</v>
      </c>
      <c r="S5727" s="307"/>
      <c r="T5727" s="360">
        <f>T5717-T5721</f>
        <v>-9.0060000000000251E-2</v>
      </c>
      <c r="U5727" s="186"/>
      <c r="V5727" s="230"/>
    </row>
    <row r="5728" spans="4:31">
      <c r="D5728" s="16"/>
      <c r="E5728" s="86"/>
      <c r="F5728" s="179"/>
      <c r="H5728" s="180"/>
      <c r="I5728" s="180"/>
      <c r="J5728" s="180"/>
      <c r="K5728" s="180"/>
      <c r="L5728" s="180"/>
      <c r="M5728" s="180"/>
      <c r="N5728" s="180"/>
      <c r="O5728" s="180"/>
      <c r="P5728" s="180"/>
      <c r="Q5728" s="180"/>
      <c r="R5728" s="180"/>
      <c r="S5728" s="274"/>
      <c r="T5728" s="180"/>
      <c r="U5728" s="107"/>
      <c r="V5728" s="16"/>
    </row>
    <row r="5729" spans="4:22">
      <c r="D5729" s="16"/>
      <c r="E5729" s="86"/>
      <c r="F5729" s="29"/>
      <c r="H5729" s="323"/>
      <c r="I5729" s="180"/>
      <c r="J5729" s="159"/>
      <c r="K5729" s="180"/>
      <c r="L5729" s="159"/>
      <c r="M5729" s="180"/>
      <c r="N5729" s="159"/>
      <c r="O5729" s="180">
        <f>L5729+N5729</f>
        <v>0</v>
      </c>
      <c r="P5729" s="159"/>
      <c r="Q5729" s="180"/>
      <c r="R5729" s="159"/>
      <c r="S5729" s="159"/>
      <c r="T5729" s="159"/>
      <c r="U5729" s="107"/>
      <c r="V5729" s="16"/>
    </row>
    <row r="5730" spans="4:22" ht="18">
      <c r="D5730" s="16"/>
      <c r="E5730" s="134"/>
      <c r="F5730" s="403" t="s">
        <v>36</v>
      </c>
      <c r="G5730" s="404"/>
      <c r="H5730" s="405">
        <f>AVERAGE(H5511:H5515,H5611:H5615,H5711:H5716)</f>
        <v>9887.0666666666675</v>
      </c>
      <c r="I5730" s="406"/>
      <c r="J5730" s="405">
        <f>AVERAGE(J5711:J5715,J5611:J5615,J5510:J5515)</f>
        <v>2913.9666666666667</v>
      </c>
      <c r="K5730" s="406"/>
      <c r="L5730" s="405">
        <f>AVERAGE(L5711:L5715,L5611:L5615,L5510:L5515)</f>
        <v>2652.7333333333331</v>
      </c>
      <c r="M5730" s="406" t="e">
        <f>AVERAGE(O5675:O5679,M5711:M5715)</f>
        <v>#DIV/0!</v>
      </c>
      <c r="N5730" s="405">
        <f>AVERAGE(N5711:N5715,N5611:N5615,N5510:N5515)</f>
        <v>1952.9</v>
      </c>
      <c r="O5730" s="406" t="e">
        <f>AVERAGE(O5648:O5651,O5711:O5716)</f>
        <v>#DIV/0!</v>
      </c>
      <c r="P5730" s="405">
        <f>AVERAGE(P5711:P5715,P5611:P5615,P5510:P5515)</f>
        <v>34592.333333333336</v>
      </c>
      <c r="Q5730" s="406" t="e">
        <f>AVERAGE(S5675:S5679,Q5711:Q5715)</f>
        <v>#DIV/0!</v>
      </c>
      <c r="R5730" s="405">
        <f>AVERAGE(R5711:R5715,R5611:R5615,R5510:R5515)</f>
        <v>15104.333333333334</v>
      </c>
      <c r="S5730" s="407" t="e">
        <f>AVERAGE(U5675:U5679,S5711:S5715)</f>
        <v>#DIV/0!</v>
      </c>
      <c r="T5730" s="405">
        <f>AVERAGE(T5711:T5715,T5611:T5615,T5510:T5515)</f>
        <v>5.3926733333333328</v>
      </c>
      <c r="U5730" s="135"/>
      <c r="V5730" s="16"/>
    </row>
    <row r="5731" spans="4:22">
      <c r="D5731" s="16"/>
      <c r="E5731" s="1"/>
      <c r="F5731" s="1"/>
      <c r="H5731" s="329"/>
      <c r="I5731" s="139"/>
      <c r="J5731" s="329"/>
      <c r="K5731" s="139"/>
      <c r="L5731" s="329"/>
      <c r="M5731" s="139"/>
      <c r="N5731" s="329"/>
      <c r="O5731" s="139"/>
      <c r="P5731" s="329"/>
      <c r="Q5731" s="139"/>
      <c r="R5731" s="329"/>
      <c r="S5731" s="329"/>
      <c r="T5731" s="329"/>
      <c r="U5731" s="1"/>
      <c r="V5731" s="16"/>
    </row>
    <row r="5732" spans="4:22" ht="15" thickBot="1">
      <c r="D5732" s="16"/>
      <c r="T5732" s="174"/>
      <c r="V5732" s="16"/>
    </row>
    <row r="5733" spans="4:22" ht="15" thickBot="1">
      <c r="D5733" s="16"/>
      <c r="F5733" s="280" t="s">
        <v>42</v>
      </c>
      <c r="G5733" s="281"/>
      <c r="H5733" s="281" t="s">
        <v>3</v>
      </c>
      <c r="I5733" s="281"/>
      <c r="J5733" s="281" t="s">
        <v>11</v>
      </c>
      <c r="K5733" s="281"/>
      <c r="L5733" s="281" t="s">
        <v>12</v>
      </c>
      <c r="M5733" s="281"/>
      <c r="N5733" s="281" t="s">
        <v>13</v>
      </c>
      <c r="O5733" s="281"/>
      <c r="P5733" s="281" t="s">
        <v>14</v>
      </c>
      <c r="Q5733" s="281"/>
      <c r="R5733" s="281" t="s">
        <v>15</v>
      </c>
      <c r="S5733" s="281"/>
      <c r="T5733" s="282" t="s">
        <v>16</v>
      </c>
      <c r="V5733" s="16"/>
    </row>
    <row r="5734" spans="4:22">
      <c r="D5734" s="16"/>
      <c r="E5734" s="1"/>
      <c r="F5734" s="283" t="s">
        <v>19</v>
      </c>
      <c r="G5734" s="284"/>
      <c r="H5734" s="410">
        <f>H5721</f>
        <v>53.463149210000012</v>
      </c>
      <c r="I5734" s="410">
        <f t="shared" ref="I5734:T5734" si="513">I5721</f>
        <v>0</v>
      </c>
      <c r="J5734" s="410">
        <f t="shared" si="513"/>
        <v>15.701733230000004</v>
      </c>
      <c r="K5734" s="410">
        <f t="shared" si="513"/>
        <v>0</v>
      </c>
      <c r="L5734" s="410">
        <f t="shared" si="513"/>
        <v>14.305386420000001</v>
      </c>
      <c r="M5734" s="410">
        <f t="shared" si="513"/>
        <v>0</v>
      </c>
      <c r="N5734" s="410">
        <f t="shared" si="513"/>
        <v>10.524808540000002</v>
      </c>
      <c r="O5734" s="410">
        <f t="shared" si="513"/>
        <v>0</v>
      </c>
      <c r="P5734" s="410">
        <f t="shared" si="513"/>
        <v>187.29766200000003</v>
      </c>
      <c r="Q5734" s="410">
        <f t="shared" si="513"/>
        <v>0</v>
      </c>
      <c r="R5734" s="410">
        <f t="shared" si="513"/>
        <v>81.238061600000023</v>
      </c>
      <c r="S5734" s="410">
        <f t="shared" si="513"/>
        <v>0</v>
      </c>
      <c r="T5734" s="410">
        <f t="shared" si="513"/>
        <v>5.4101000000000008</v>
      </c>
      <c r="U5734" s="1"/>
      <c r="V5734" s="16"/>
    </row>
    <row r="5735" spans="4:22" ht="15.6">
      <c r="D5735" s="16"/>
      <c r="E5735" s="1"/>
      <c r="F5735" s="288" t="s">
        <v>41</v>
      </c>
      <c r="G5735" s="289"/>
      <c r="H5735" s="411">
        <f>H5719</f>
        <v>52.934930004000009</v>
      </c>
      <c r="I5735" s="411">
        <f t="shared" ref="I5735:S5735" si="514">I5719</f>
        <v>0</v>
      </c>
      <c r="J5735" s="411">
        <f t="shared" si="514"/>
        <v>15.809562868</v>
      </c>
      <c r="K5735" s="411">
        <f t="shared" si="514"/>
        <v>0</v>
      </c>
      <c r="L5735" s="411">
        <f t="shared" si="514"/>
        <v>14.367832028</v>
      </c>
      <c r="M5735" s="411">
        <f t="shared" si="514"/>
        <v>0</v>
      </c>
      <c r="N5735" s="411">
        <f t="shared" si="514"/>
        <v>10.425682388000002</v>
      </c>
      <c r="O5735" s="411">
        <f t="shared" si="514"/>
        <v>0</v>
      </c>
      <c r="P5735" s="411">
        <f t="shared" si="514"/>
        <v>182.0251686</v>
      </c>
      <c r="Q5735" s="411">
        <f t="shared" si="514"/>
        <v>0</v>
      </c>
      <c r="R5735" s="411">
        <f t="shared" si="514"/>
        <v>80.683726640000003</v>
      </c>
      <c r="S5735" s="411">
        <f t="shared" si="514"/>
        <v>0</v>
      </c>
      <c r="T5735" s="411">
        <f>T5717</f>
        <v>5.3200400000000005</v>
      </c>
      <c r="U5735" s="1"/>
      <c r="V5735" s="16"/>
    </row>
    <row r="5736" spans="4:22" ht="21">
      <c r="D5736" s="16"/>
      <c r="F5736" s="201" t="s">
        <v>45</v>
      </c>
      <c r="G5736" s="463"/>
      <c r="H5736" s="463">
        <f>H5735-H5734</f>
        <v>-0.52821920600000283</v>
      </c>
      <c r="I5736" s="463"/>
      <c r="J5736" s="463">
        <f>J5735-J5734</f>
        <v>0.10782963799999656</v>
      </c>
      <c r="K5736" s="463"/>
      <c r="L5736" s="463">
        <f>L5735-L5734</f>
        <v>6.2445607999999098E-2</v>
      </c>
      <c r="M5736" s="463"/>
      <c r="N5736" s="463">
        <f>N5735-N5734</f>
        <v>-9.9126152000000189E-2</v>
      </c>
      <c r="O5736" s="463"/>
      <c r="P5736" s="463">
        <f>P5735-P5734</f>
        <v>-5.2724934000000303</v>
      </c>
      <c r="Q5736" s="463"/>
      <c r="R5736" s="463">
        <f>R5735-R5734</f>
        <v>-0.55433496000001981</v>
      </c>
      <c r="S5736" s="463"/>
      <c r="T5736" s="463">
        <f>T5735-T5734</f>
        <v>-9.0060000000000251E-2</v>
      </c>
      <c r="V5736" s="16"/>
    </row>
    <row r="5737" spans="4:22" ht="21">
      <c r="D5737" s="16"/>
      <c r="F5737" s="201"/>
      <c r="G5737" s="201"/>
      <c r="H5737" s="187"/>
      <c r="I5737" s="187"/>
      <c r="J5737" s="187"/>
      <c r="K5737" s="187"/>
      <c r="L5737" s="187"/>
      <c r="M5737" s="187"/>
      <c r="N5737" s="187"/>
      <c r="O5737" s="187"/>
      <c r="P5737" s="187"/>
      <c r="Q5737" s="187"/>
      <c r="R5737" s="187"/>
      <c r="S5737" s="187"/>
      <c r="T5737" s="187"/>
      <c r="V5737" s="16"/>
    </row>
    <row r="5738" spans="4:22">
      <c r="D5738" s="16"/>
      <c r="E5738" s="16"/>
      <c r="F5738" s="231"/>
      <c r="G5738" s="231"/>
      <c r="H5738" s="231"/>
      <c r="I5738" s="231"/>
      <c r="J5738" s="231"/>
      <c r="K5738" s="231"/>
      <c r="L5738" s="231"/>
      <c r="M5738" s="231"/>
      <c r="N5738" s="231"/>
      <c r="O5738" s="231"/>
      <c r="P5738" s="231"/>
      <c r="Q5738" s="231"/>
      <c r="R5738" s="231"/>
      <c r="S5738" s="231"/>
      <c r="T5738" s="232"/>
      <c r="U5738" s="16"/>
      <c r="V5738" s="16"/>
    </row>
    <row r="5739" spans="4:22">
      <c r="D5739" s="16"/>
      <c r="E5739" s="16"/>
      <c r="F5739" s="231"/>
      <c r="G5739" s="231"/>
      <c r="H5739" s="231"/>
      <c r="I5739" s="231"/>
      <c r="J5739" s="231"/>
      <c r="K5739" s="231"/>
      <c r="L5739" s="231"/>
      <c r="M5739" s="231"/>
      <c r="N5739" s="231"/>
      <c r="O5739" s="231"/>
      <c r="P5739" s="231"/>
      <c r="Q5739" s="231"/>
      <c r="R5739" s="231"/>
      <c r="S5739" s="231"/>
      <c r="T5739" s="232"/>
      <c r="U5739" s="16"/>
      <c r="V5739" s="16"/>
    </row>
    <row r="5740" spans="4:22">
      <c r="D5740" s="16"/>
      <c r="E5740" s="16"/>
      <c r="F5740" s="231"/>
      <c r="G5740" s="231"/>
      <c r="H5740" s="231"/>
      <c r="I5740" s="231"/>
      <c r="J5740" s="231"/>
      <c r="K5740" s="231"/>
      <c r="L5740" s="231"/>
      <c r="M5740" s="231"/>
      <c r="N5740" s="231"/>
      <c r="O5740" s="231"/>
      <c r="P5740" s="231"/>
      <c r="Q5740" s="231"/>
      <c r="R5740" s="231"/>
      <c r="S5740" s="231"/>
      <c r="T5740" s="232"/>
      <c r="U5740" s="16"/>
      <c r="V5740" s="16"/>
    </row>
    <row r="5741" spans="4:22">
      <c r="D5741" s="16"/>
      <c r="E5741" s="16"/>
      <c r="F5741" s="231"/>
      <c r="G5741" s="231"/>
      <c r="H5741" s="231"/>
      <c r="I5741" s="231"/>
      <c r="J5741" s="231"/>
      <c r="K5741" s="231"/>
      <c r="L5741" s="231"/>
      <c r="M5741" s="231"/>
      <c r="N5741" s="231"/>
      <c r="O5741" s="231"/>
      <c r="P5741" s="231"/>
      <c r="Q5741" s="231"/>
      <c r="R5741" s="231"/>
      <c r="S5741" s="231"/>
      <c r="T5741" s="232"/>
      <c r="U5741" s="16"/>
      <c r="V5741" s="16"/>
    </row>
    <row r="5742" spans="4:22">
      <c r="D5742" s="16"/>
      <c r="E5742" s="16"/>
      <c r="F5742" s="231"/>
      <c r="G5742" s="231"/>
      <c r="H5742" s="231"/>
      <c r="I5742" s="231"/>
      <c r="J5742" s="231"/>
      <c r="K5742" s="231"/>
      <c r="L5742" s="231"/>
      <c r="M5742" s="231"/>
      <c r="N5742" s="231"/>
      <c r="O5742" s="231"/>
      <c r="P5742" s="231"/>
      <c r="Q5742" s="231"/>
      <c r="R5742" s="231"/>
      <c r="S5742" s="231"/>
      <c r="T5742" s="232"/>
      <c r="U5742" s="16"/>
      <c r="V5742" s="16"/>
    </row>
    <row r="5743" spans="4:22">
      <c r="D5743" s="16"/>
      <c r="E5743" s="16"/>
      <c r="F5743" s="231"/>
      <c r="G5743" s="231"/>
      <c r="H5743" s="231"/>
      <c r="I5743" s="231"/>
      <c r="J5743" s="231"/>
      <c r="K5743" s="231"/>
      <c r="L5743" s="231"/>
      <c r="M5743" s="231"/>
      <c r="N5743" s="231"/>
      <c r="O5743" s="231"/>
      <c r="P5743" s="231"/>
      <c r="Q5743" s="231"/>
      <c r="R5743" s="231"/>
      <c r="S5743" s="231"/>
      <c r="T5743" s="232"/>
      <c r="U5743" s="16"/>
      <c r="V5743" s="16"/>
    </row>
    <row r="5744" spans="4:22">
      <c r="D5744" s="16"/>
      <c r="E5744" s="16"/>
      <c r="F5744" s="231"/>
      <c r="G5744" s="231"/>
      <c r="H5744" s="231"/>
      <c r="I5744" s="231"/>
      <c r="J5744" s="231"/>
      <c r="K5744" s="231"/>
      <c r="L5744" s="231"/>
      <c r="M5744" s="231"/>
      <c r="N5744" s="231"/>
      <c r="O5744" s="231"/>
      <c r="P5744" s="231"/>
      <c r="Q5744" s="231"/>
      <c r="R5744" s="231"/>
      <c r="S5744" s="231"/>
      <c r="T5744" s="232"/>
      <c r="U5744" s="16"/>
      <c r="V5744" s="16"/>
    </row>
    <row r="5745" spans="4:22">
      <c r="D5745" s="16"/>
      <c r="E5745" s="16"/>
      <c r="F5745" s="231"/>
      <c r="G5745" s="231"/>
      <c r="H5745" s="231"/>
      <c r="I5745" s="231"/>
      <c r="J5745" s="231"/>
      <c r="K5745" s="231"/>
      <c r="L5745" s="231"/>
      <c r="M5745" s="231"/>
      <c r="N5745" s="231"/>
      <c r="O5745" s="231"/>
      <c r="P5745" s="231"/>
      <c r="Q5745" s="231"/>
      <c r="R5745" s="231"/>
      <c r="S5745" s="231"/>
      <c r="T5745" s="232"/>
      <c r="U5745" s="16"/>
      <c r="V5745" s="16"/>
    </row>
    <row r="5746" spans="4:22">
      <c r="D5746" s="16"/>
      <c r="E5746" s="16"/>
      <c r="F5746" s="231"/>
      <c r="G5746" s="231"/>
      <c r="H5746" s="231"/>
      <c r="I5746" s="231"/>
      <c r="J5746" s="231"/>
      <c r="K5746" s="231"/>
      <c r="L5746" s="231"/>
      <c r="M5746" s="231"/>
      <c r="N5746" s="231"/>
      <c r="O5746" s="231"/>
      <c r="P5746" s="231"/>
      <c r="Q5746" s="231"/>
      <c r="R5746" s="231"/>
      <c r="S5746" s="231"/>
      <c r="T5746" s="232"/>
      <c r="U5746" s="16"/>
      <c r="V5746" s="16"/>
    </row>
    <row r="5747" spans="4:22">
      <c r="D5747" s="16"/>
      <c r="E5747" s="16"/>
      <c r="F5747" s="231"/>
      <c r="G5747" s="231"/>
      <c r="H5747" s="231"/>
      <c r="I5747" s="231"/>
      <c r="J5747" s="231"/>
      <c r="K5747" s="231"/>
      <c r="L5747" s="231"/>
      <c r="M5747" s="231"/>
      <c r="N5747" s="231"/>
      <c r="O5747" s="231"/>
      <c r="P5747" s="231"/>
      <c r="Q5747" s="231"/>
      <c r="R5747" s="231"/>
      <c r="S5747" s="231"/>
      <c r="T5747" s="232"/>
      <c r="U5747" s="16"/>
      <c r="V5747" s="16"/>
    </row>
    <row r="5748" spans="4:22">
      <c r="D5748" s="16"/>
      <c r="E5748" s="16"/>
      <c r="F5748" s="231"/>
      <c r="G5748" s="231"/>
      <c r="H5748" s="231"/>
      <c r="I5748" s="231"/>
      <c r="J5748" s="231"/>
      <c r="K5748" s="231"/>
      <c r="L5748" s="231"/>
      <c r="M5748" s="231"/>
      <c r="N5748" s="231"/>
      <c r="O5748" s="231"/>
      <c r="P5748" s="231"/>
      <c r="Q5748" s="231"/>
      <c r="R5748" s="231"/>
      <c r="S5748" s="231"/>
      <c r="T5748" s="232"/>
      <c r="U5748" s="16"/>
      <c r="V5748" s="16"/>
    </row>
    <row r="5749" spans="4:22">
      <c r="D5749" s="16"/>
      <c r="E5749" s="16"/>
      <c r="F5749" s="231"/>
      <c r="G5749" s="231"/>
      <c r="H5749" s="231"/>
      <c r="I5749" s="231"/>
      <c r="J5749" s="231"/>
      <c r="K5749" s="231"/>
      <c r="L5749" s="231"/>
      <c r="M5749" s="231"/>
      <c r="N5749" s="231"/>
      <c r="O5749" s="231"/>
      <c r="P5749" s="231"/>
      <c r="Q5749" s="231"/>
      <c r="R5749" s="231"/>
      <c r="S5749" s="231"/>
      <c r="T5749" s="232"/>
      <c r="U5749" s="16"/>
      <c r="V5749" s="16"/>
    </row>
    <row r="5750" spans="4:22">
      <c r="D5750" s="16"/>
      <c r="E5750" s="16"/>
      <c r="F5750" s="231"/>
      <c r="G5750" s="231"/>
      <c r="H5750" s="231"/>
      <c r="I5750" s="231"/>
      <c r="J5750" s="231"/>
      <c r="K5750" s="231"/>
      <c r="L5750" s="231"/>
      <c r="M5750" s="231"/>
      <c r="N5750" s="231"/>
      <c r="O5750" s="231"/>
      <c r="P5750" s="231"/>
      <c r="Q5750" s="231"/>
      <c r="R5750" s="231"/>
      <c r="S5750" s="231"/>
      <c r="T5750" s="232"/>
      <c r="U5750" s="16"/>
      <c r="V5750" s="16"/>
    </row>
    <row r="5751" spans="4:22">
      <c r="D5751" s="16"/>
      <c r="E5751" s="16"/>
      <c r="F5751" s="231"/>
      <c r="G5751" s="231"/>
      <c r="H5751" s="231"/>
      <c r="I5751" s="231"/>
      <c r="J5751" s="231"/>
      <c r="K5751" s="231"/>
      <c r="L5751" s="231"/>
      <c r="M5751" s="231"/>
      <c r="N5751" s="231"/>
      <c r="O5751" s="231"/>
      <c r="P5751" s="231"/>
      <c r="Q5751" s="231"/>
      <c r="R5751" s="231"/>
      <c r="S5751" s="231"/>
      <c r="T5751" s="232"/>
      <c r="U5751" s="16"/>
      <c r="V5751" s="16"/>
    </row>
    <row r="5752" spans="4:22">
      <c r="D5752" s="16"/>
      <c r="E5752" s="16"/>
      <c r="F5752" s="231"/>
      <c r="G5752" s="231"/>
      <c r="H5752" s="231"/>
      <c r="I5752" s="231"/>
      <c r="J5752" s="231"/>
      <c r="K5752" s="231"/>
      <c r="L5752" s="231"/>
      <c r="M5752" s="231"/>
      <c r="N5752" s="231"/>
      <c r="O5752" s="231"/>
      <c r="P5752" s="231"/>
      <c r="Q5752" s="231"/>
      <c r="R5752" s="231"/>
      <c r="S5752" s="231"/>
      <c r="T5752" s="232"/>
      <c r="U5752" s="16"/>
      <c r="V5752" s="16"/>
    </row>
    <row r="5753" spans="4:22">
      <c r="D5753" s="16"/>
      <c r="E5753" s="16"/>
      <c r="F5753" s="231"/>
      <c r="G5753" s="231"/>
      <c r="H5753" s="231"/>
      <c r="I5753" s="231"/>
      <c r="J5753" s="231"/>
      <c r="K5753" s="231"/>
      <c r="L5753" s="231"/>
      <c r="M5753" s="231"/>
      <c r="N5753" s="231"/>
      <c r="O5753" s="231"/>
      <c r="P5753" s="231"/>
      <c r="Q5753" s="231"/>
      <c r="R5753" s="231"/>
      <c r="S5753" s="231"/>
      <c r="T5753" s="232"/>
      <c r="U5753" s="16"/>
      <c r="V5753" s="16"/>
    </row>
    <row r="5754" spans="4:22">
      <c r="D5754" s="16"/>
      <c r="E5754" s="16"/>
      <c r="F5754" s="231"/>
      <c r="G5754" s="231"/>
      <c r="H5754" s="231"/>
      <c r="I5754" s="231"/>
      <c r="J5754" s="231"/>
      <c r="K5754" s="231"/>
      <c r="L5754" s="231"/>
      <c r="M5754" s="231"/>
      <c r="N5754" s="231"/>
      <c r="O5754" s="231"/>
      <c r="P5754" s="231"/>
      <c r="Q5754" s="231"/>
      <c r="R5754" s="231"/>
      <c r="S5754" s="231"/>
      <c r="T5754" s="232"/>
      <c r="U5754" s="16"/>
      <c r="V5754" s="16"/>
    </row>
    <row r="5755" spans="4:22">
      <c r="D5755" s="16"/>
      <c r="E5755" s="16"/>
      <c r="F5755" s="231"/>
      <c r="G5755" s="231"/>
      <c r="H5755" s="231"/>
      <c r="I5755" s="231"/>
      <c r="J5755" s="231"/>
      <c r="K5755" s="231"/>
      <c r="L5755" s="231"/>
      <c r="M5755" s="231"/>
      <c r="N5755" s="231"/>
      <c r="O5755" s="231"/>
      <c r="P5755" s="231"/>
      <c r="Q5755" s="231"/>
      <c r="R5755" s="231"/>
      <c r="S5755" s="231"/>
      <c r="T5755" s="232"/>
      <c r="U5755" s="16"/>
      <c r="V5755" s="16"/>
    </row>
    <row r="5756" spans="4:22">
      <c r="D5756" s="16"/>
      <c r="E5756" s="16"/>
      <c r="F5756" s="231"/>
      <c r="G5756" s="231"/>
      <c r="H5756" s="231"/>
      <c r="I5756" s="231"/>
      <c r="J5756" s="231"/>
      <c r="K5756" s="231"/>
      <c r="L5756" s="231"/>
      <c r="M5756" s="231"/>
      <c r="N5756" s="231"/>
      <c r="O5756" s="231"/>
      <c r="P5756" s="231"/>
      <c r="Q5756" s="231"/>
      <c r="R5756" s="231"/>
      <c r="S5756" s="231"/>
      <c r="T5756" s="232"/>
      <c r="U5756" s="16"/>
      <c r="V5756" s="16"/>
    </row>
    <row r="5757" spans="4:22">
      <c r="D5757" s="16"/>
      <c r="E5757" s="16"/>
      <c r="F5757" s="231"/>
      <c r="G5757" s="231"/>
      <c r="H5757" s="231"/>
      <c r="I5757" s="231"/>
      <c r="J5757" s="231"/>
      <c r="K5757" s="231"/>
      <c r="L5757" s="231"/>
      <c r="M5757" s="231"/>
      <c r="N5757" s="231"/>
      <c r="O5757" s="231"/>
      <c r="P5757" s="231"/>
      <c r="Q5757" s="231"/>
      <c r="R5757" s="231"/>
      <c r="S5757" s="231"/>
      <c r="T5757" s="232"/>
      <c r="U5757" s="16"/>
      <c r="V5757" s="16"/>
    </row>
    <row r="5758" spans="4:22">
      <c r="D5758" s="16"/>
      <c r="E5758" s="16"/>
      <c r="F5758" s="231"/>
      <c r="G5758" s="231"/>
      <c r="H5758" s="231"/>
      <c r="I5758" s="231"/>
      <c r="J5758" s="231"/>
      <c r="K5758" s="231"/>
      <c r="L5758" s="231"/>
      <c r="M5758" s="231"/>
      <c r="N5758" s="231"/>
      <c r="O5758" s="231"/>
      <c r="P5758" s="231"/>
      <c r="Q5758" s="231"/>
      <c r="R5758" s="231"/>
      <c r="S5758" s="231"/>
      <c r="T5758" s="232"/>
      <c r="U5758" s="16"/>
      <c r="V5758" s="16"/>
    </row>
    <row r="5759" spans="4:22">
      <c r="D5759" s="16"/>
      <c r="E5759" s="16"/>
      <c r="F5759" s="231"/>
      <c r="G5759" s="231"/>
      <c r="H5759" s="231"/>
      <c r="I5759" s="231"/>
      <c r="J5759" s="231"/>
      <c r="K5759" s="231"/>
      <c r="L5759" s="231"/>
      <c r="M5759" s="231"/>
      <c r="N5759" s="231"/>
      <c r="O5759" s="231"/>
      <c r="P5759" s="231"/>
      <c r="Q5759" s="231"/>
      <c r="R5759" s="231"/>
      <c r="S5759" s="231"/>
      <c r="T5759" s="232"/>
      <c r="U5759" s="16"/>
      <c r="V5759" s="16"/>
    </row>
    <row r="5760" spans="4:22">
      <c r="D5760" s="16"/>
      <c r="E5760" s="16"/>
      <c r="F5760" s="231"/>
      <c r="G5760" s="231"/>
      <c r="H5760" s="231"/>
      <c r="I5760" s="231"/>
      <c r="J5760" s="231"/>
      <c r="K5760" s="231"/>
      <c r="L5760" s="231"/>
      <c r="M5760" s="231"/>
      <c r="N5760" s="231"/>
      <c r="O5760" s="231"/>
      <c r="P5760" s="231"/>
      <c r="Q5760" s="231"/>
      <c r="R5760" s="231"/>
      <c r="S5760" s="231"/>
      <c r="T5760" s="232"/>
      <c r="U5760" s="16"/>
      <c r="V5760" s="16"/>
    </row>
    <row r="5761" spans="4:22">
      <c r="D5761" s="16"/>
      <c r="E5761" s="16"/>
      <c r="F5761" s="231"/>
      <c r="G5761" s="231"/>
      <c r="H5761" s="231"/>
      <c r="I5761" s="231"/>
      <c r="J5761" s="231"/>
      <c r="K5761" s="231"/>
      <c r="L5761" s="231"/>
      <c r="M5761" s="231"/>
      <c r="N5761" s="231"/>
      <c r="O5761" s="231"/>
      <c r="P5761" s="231"/>
      <c r="Q5761" s="231"/>
      <c r="R5761" s="231"/>
      <c r="S5761" s="231"/>
      <c r="T5761" s="232"/>
      <c r="U5761" s="16"/>
      <c r="V5761" s="16"/>
    </row>
    <row r="5762" spans="4:22">
      <c r="D5762" s="16"/>
      <c r="E5762" s="16"/>
      <c r="F5762" s="231"/>
      <c r="G5762" s="231"/>
      <c r="H5762" s="231"/>
      <c r="I5762" s="231"/>
      <c r="J5762" s="231"/>
      <c r="K5762" s="231"/>
      <c r="L5762" s="231"/>
      <c r="M5762" s="231"/>
      <c r="N5762" s="231"/>
      <c r="O5762" s="231"/>
      <c r="P5762" s="231"/>
      <c r="Q5762" s="231"/>
      <c r="R5762" s="231"/>
      <c r="S5762" s="231"/>
      <c r="T5762" s="232"/>
      <c r="U5762" s="16"/>
      <c r="V5762" s="16"/>
    </row>
    <row r="5763" spans="4:22">
      <c r="D5763" s="16"/>
      <c r="E5763" s="16"/>
      <c r="F5763" s="231"/>
      <c r="G5763" s="231"/>
      <c r="H5763" s="231"/>
      <c r="I5763" s="231"/>
      <c r="J5763" s="231"/>
      <c r="K5763" s="231"/>
      <c r="L5763" s="231"/>
      <c r="M5763" s="231"/>
      <c r="N5763" s="231"/>
      <c r="O5763" s="231"/>
      <c r="P5763" s="231"/>
      <c r="Q5763" s="231"/>
      <c r="R5763" s="231"/>
      <c r="S5763" s="231"/>
      <c r="T5763" s="232"/>
      <c r="U5763" s="16"/>
      <c r="V5763" s="16"/>
    </row>
    <row r="5764" spans="4:22">
      <c r="D5764" s="16"/>
      <c r="E5764" s="16"/>
      <c r="F5764" s="231"/>
      <c r="G5764" s="231"/>
      <c r="H5764" s="231"/>
      <c r="I5764" s="231"/>
      <c r="J5764" s="231"/>
      <c r="K5764" s="231"/>
      <c r="L5764" s="231"/>
      <c r="M5764" s="231"/>
      <c r="N5764" s="231"/>
      <c r="O5764" s="231"/>
      <c r="P5764" s="231"/>
      <c r="Q5764" s="231"/>
      <c r="R5764" s="231"/>
      <c r="S5764" s="231"/>
      <c r="T5764" s="232"/>
      <c r="U5764" s="16"/>
      <c r="V5764" s="16"/>
    </row>
    <row r="5765" spans="4:22">
      <c r="D5765" s="16"/>
      <c r="E5765" s="16"/>
      <c r="F5765" s="231"/>
      <c r="G5765" s="231"/>
      <c r="H5765" s="231"/>
      <c r="I5765" s="231"/>
      <c r="J5765" s="231"/>
      <c r="K5765" s="231"/>
      <c r="L5765" s="231"/>
      <c r="M5765" s="231"/>
      <c r="N5765" s="231"/>
      <c r="O5765" s="231"/>
      <c r="P5765" s="231"/>
      <c r="Q5765" s="231"/>
      <c r="R5765" s="231"/>
      <c r="S5765" s="231"/>
      <c r="T5765" s="232"/>
      <c r="U5765" s="16"/>
      <c r="V5765" s="16"/>
    </row>
    <row r="5766" spans="4:22">
      <c r="D5766" s="16"/>
      <c r="E5766" s="16"/>
      <c r="F5766" s="231"/>
      <c r="G5766" s="231"/>
      <c r="H5766" s="231"/>
      <c r="I5766" s="231"/>
      <c r="J5766" s="231"/>
      <c r="K5766" s="231"/>
      <c r="L5766" s="231"/>
      <c r="M5766" s="231"/>
      <c r="N5766" s="231"/>
      <c r="O5766" s="231"/>
      <c r="P5766" s="231"/>
      <c r="Q5766" s="231"/>
      <c r="R5766" s="231"/>
      <c r="S5766" s="231"/>
      <c r="T5766" s="232"/>
      <c r="U5766" s="16"/>
      <c r="V5766" s="16"/>
    </row>
    <row r="5767" spans="4:22">
      <c r="D5767" s="16"/>
      <c r="E5767" s="16"/>
      <c r="F5767" s="231"/>
      <c r="G5767" s="231"/>
      <c r="H5767" s="231"/>
      <c r="I5767" s="231"/>
      <c r="J5767" s="231"/>
      <c r="K5767" s="231"/>
      <c r="L5767" s="231"/>
      <c r="M5767" s="231"/>
      <c r="N5767" s="231"/>
      <c r="O5767" s="231"/>
      <c r="P5767" s="231"/>
      <c r="Q5767" s="231"/>
      <c r="R5767" s="231"/>
      <c r="S5767" s="231"/>
      <c r="T5767" s="232"/>
      <c r="U5767" s="16"/>
      <c r="V5767" s="16"/>
    </row>
    <row r="5768" spans="4:22">
      <c r="D5768" s="16"/>
      <c r="E5768" s="16"/>
      <c r="F5768" s="231"/>
      <c r="G5768" s="231"/>
      <c r="H5768" s="231"/>
      <c r="I5768" s="231"/>
      <c r="J5768" s="231"/>
      <c r="K5768" s="231"/>
      <c r="L5768" s="231"/>
      <c r="M5768" s="231"/>
      <c r="N5768" s="231"/>
      <c r="O5768" s="231"/>
      <c r="P5768" s="231"/>
      <c r="Q5768" s="231"/>
      <c r="R5768" s="231"/>
      <c r="S5768" s="231"/>
      <c r="T5768" s="232"/>
      <c r="U5768" s="16"/>
      <c r="V5768" s="16"/>
    </row>
    <row r="5769" spans="4:22">
      <c r="D5769" s="16"/>
      <c r="E5769" s="16"/>
      <c r="F5769" s="231"/>
      <c r="G5769" s="231"/>
      <c r="H5769" s="231"/>
      <c r="I5769" s="231"/>
      <c r="J5769" s="231"/>
      <c r="K5769" s="231"/>
      <c r="L5769" s="231"/>
      <c r="M5769" s="231"/>
      <c r="N5769" s="231"/>
      <c r="O5769" s="231"/>
      <c r="P5769" s="231"/>
      <c r="Q5769" s="231"/>
      <c r="R5769" s="231"/>
      <c r="S5769" s="231"/>
      <c r="T5769" s="232"/>
      <c r="U5769" s="16"/>
      <c r="V5769" s="16"/>
    </row>
    <row r="5770" spans="4:22">
      <c r="D5770" s="16"/>
      <c r="E5770" s="16"/>
      <c r="F5770" s="231"/>
      <c r="G5770" s="231"/>
      <c r="H5770" s="231"/>
      <c r="I5770" s="231"/>
      <c r="J5770" s="231"/>
      <c r="K5770" s="231"/>
      <c r="L5770" s="231"/>
      <c r="M5770" s="231"/>
      <c r="N5770" s="231"/>
      <c r="O5770" s="231"/>
      <c r="P5770" s="231"/>
      <c r="Q5770" s="231"/>
      <c r="R5770" s="231"/>
      <c r="S5770" s="231"/>
      <c r="T5770" s="232"/>
      <c r="U5770" s="16"/>
      <c r="V5770" s="16"/>
    </row>
    <row r="5771" spans="4:22">
      <c r="D5771" s="16"/>
      <c r="E5771" s="16"/>
      <c r="F5771" s="231"/>
      <c r="G5771" s="231"/>
      <c r="H5771" s="231"/>
      <c r="I5771" s="231"/>
      <c r="J5771" s="231"/>
      <c r="K5771" s="231"/>
      <c r="L5771" s="231"/>
      <c r="M5771" s="231"/>
      <c r="N5771" s="231"/>
      <c r="O5771" s="231"/>
      <c r="P5771" s="231"/>
      <c r="Q5771" s="231"/>
      <c r="R5771" s="231"/>
      <c r="S5771" s="231"/>
      <c r="T5771" s="232"/>
      <c r="U5771" s="16"/>
      <c r="V5771" s="16"/>
    </row>
    <row r="5772" spans="4:22">
      <c r="D5772" s="16"/>
      <c r="E5772" s="16"/>
      <c r="F5772" s="231"/>
      <c r="G5772" s="231"/>
      <c r="H5772" s="231"/>
      <c r="I5772" s="231"/>
      <c r="J5772" s="231"/>
      <c r="K5772" s="231"/>
      <c r="L5772" s="231"/>
      <c r="M5772" s="231"/>
      <c r="N5772" s="231"/>
      <c r="O5772" s="231"/>
      <c r="P5772" s="231"/>
      <c r="Q5772" s="231"/>
      <c r="R5772" s="231"/>
      <c r="S5772" s="231"/>
      <c r="T5772" s="232"/>
      <c r="U5772" s="16"/>
      <c r="V5772" s="16"/>
    </row>
    <row r="5773" spans="4:22">
      <c r="D5773" s="16"/>
      <c r="E5773" s="16"/>
      <c r="F5773" s="231"/>
      <c r="G5773" s="231"/>
      <c r="H5773" s="231"/>
      <c r="I5773" s="231"/>
      <c r="J5773" s="231"/>
      <c r="K5773" s="231"/>
      <c r="L5773" s="231"/>
      <c r="M5773" s="231"/>
      <c r="N5773" s="231"/>
      <c r="O5773" s="231"/>
      <c r="P5773" s="231"/>
      <c r="Q5773" s="231"/>
      <c r="R5773" s="231"/>
      <c r="S5773" s="231"/>
      <c r="T5773" s="232"/>
      <c r="U5773" s="16"/>
      <c r="V5773" s="16"/>
    </row>
    <row r="5774" spans="4:22">
      <c r="D5774" s="16"/>
      <c r="E5774" s="16"/>
      <c r="F5774" s="231"/>
      <c r="G5774" s="231"/>
      <c r="H5774" s="231"/>
      <c r="I5774" s="231"/>
      <c r="J5774" s="231"/>
      <c r="K5774" s="231"/>
      <c r="L5774" s="231"/>
      <c r="M5774" s="231"/>
      <c r="N5774" s="231"/>
      <c r="O5774" s="231"/>
      <c r="P5774" s="231"/>
      <c r="Q5774" s="231"/>
      <c r="R5774" s="231"/>
      <c r="S5774" s="231"/>
      <c r="T5774" s="232"/>
      <c r="U5774" s="16"/>
      <c r="V5774" s="16"/>
    </row>
    <row r="5775" spans="4:22">
      <c r="D5775" s="16"/>
      <c r="E5775" s="16"/>
      <c r="F5775" s="231"/>
      <c r="G5775" s="231"/>
      <c r="H5775" s="231"/>
      <c r="I5775" s="231"/>
      <c r="J5775" s="231"/>
      <c r="K5775" s="231"/>
      <c r="L5775" s="231"/>
      <c r="M5775" s="231"/>
      <c r="N5775" s="231"/>
      <c r="O5775" s="231"/>
      <c r="P5775" s="231"/>
      <c r="Q5775" s="231"/>
      <c r="R5775" s="231"/>
      <c r="S5775" s="231"/>
      <c r="T5775" s="232"/>
      <c r="U5775" s="16"/>
      <c r="V5775" s="16"/>
    </row>
    <row r="5776" spans="4:22">
      <c r="D5776" s="335"/>
      <c r="E5776" s="335"/>
      <c r="F5776" s="335"/>
      <c r="G5776" s="512" t="s">
        <v>48</v>
      </c>
      <c r="H5776" s="512"/>
      <c r="I5776" s="512"/>
      <c r="J5776" s="512"/>
      <c r="K5776" s="512"/>
      <c r="L5776" s="512"/>
      <c r="M5776" s="512"/>
      <c r="N5776" s="512"/>
      <c r="O5776" s="512"/>
      <c r="P5776" s="512"/>
      <c r="Q5776" s="512"/>
      <c r="R5776" s="512"/>
      <c r="S5776" s="335"/>
      <c r="T5776" s="335"/>
      <c r="U5776" s="335"/>
      <c r="V5776" s="335"/>
    </row>
    <row r="5777" spans="4:22">
      <c r="D5777" s="335"/>
      <c r="E5777" s="335"/>
      <c r="F5777" s="335"/>
      <c r="G5777" s="512"/>
      <c r="H5777" s="512"/>
      <c r="I5777" s="512"/>
      <c r="J5777" s="512"/>
      <c r="K5777" s="512"/>
      <c r="L5777" s="512"/>
      <c r="M5777" s="512"/>
      <c r="N5777" s="512"/>
      <c r="O5777" s="512"/>
      <c r="P5777" s="512"/>
      <c r="Q5777" s="512"/>
      <c r="R5777" s="512"/>
      <c r="S5777" s="335"/>
      <c r="T5777" s="335"/>
      <c r="U5777" s="335"/>
      <c r="V5777" s="335"/>
    </row>
    <row r="5778" spans="4:22" ht="23.4">
      <c r="D5778" s="338"/>
      <c r="E5778" s="338"/>
      <c r="F5778" s="338"/>
      <c r="G5778" s="343" t="s">
        <v>46</v>
      </c>
      <c r="H5778" s="375" t="s">
        <v>3</v>
      </c>
      <c r="I5778" s="376"/>
      <c r="J5778" s="377" t="s">
        <v>11</v>
      </c>
      <c r="K5778" s="376"/>
      <c r="L5778" s="378" t="s">
        <v>12</v>
      </c>
      <c r="M5778" s="376"/>
      <c r="N5778" s="379" t="s">
        <v>13</v>
      </c>
      <c r="O5778" s="376"/>
      <c r="P5778" s="374" t="s">
        <v>14</v>
      </c>
      <c r="Q5778" s="376"/>
      <c r="R5778" s="380" t="s">
        <v>15</v>
      </c>
      <c r="S5778" s="367"/>
      <c r="T5778" s="16"/>
      <c r="U5778" s="336"/>
      <c r="V5778" s="16"/>
    </row>
    <row r="5779" spans="4:22" ht="21">
      <c r="D5779" s="338"/>
      <c r="E5779" s="338"/>
      <c r="F5779" s="338"/>
      <c r="G5779" s="344">
        <v>0.9</v>
      </c>
      <c r="H5779" s="347">
        <f>$H$5721*G5779</f>
        <v>48.11683428900001</v>
      </c>
      <c r="I5779" s="368"/>
      <c r="J5779" s="348">
        <f>$J$5721*G5779</f>
        <v>14.131559907000003</v>
      </c>
      <c r="K5779" s="368"/>
      <c r="L5779" s="352">
        <f>$L$5721*G5779</f>
        <v>12.874847778000001</v>
      </c>
      <c r="M5779" s="368"/>
      <c r="N5779" s="349">
        <f>$N$5721*G5779</f>
        <v>9.4723276860000016</v>
      </c>
      <c r="O5779" s="368"/>
      <c r="P5779" s="350">
        <f>$P$5721*G5779</f>
        <v>168.56789580000003</v>
      </c>
      <c r="Q5779" s="368"/>
      <c r="R5779" s="351">
        <f>$R$5721*G5779</f>
        <v>73.114255440000022</v>
      </c>
      <c r="S5779" s="341"/>
      <c r="T5779" s="414">
        <f>H5779*24.63</f>
        <v>1185.1176285380702</v>
      </c>
      <c r="U5779" s="337"/>
      <c r="V5779" s="16"/>
    </row>
    <row r="5780" spans="4:22" ht="21">
      <c r="D5780" s="338"/>
      <c r="E5780" s="338"/>
      <c r="F5780" s="338"/>
      <c r="G5780" s="344">
        <v>0.91</v>
      </c>
      <c r="H5780" s="347">
        <f t="shared" ref="H5780:H5799" si="515">$H$5721*G5780</f>
        <v>48.651465781100015</v>
      </c>
      <c r="I5780" s="368"/>
      <c r="J5780" s="348">
        <f t="shared" ref="J5780:J5799" si="516">$J$5721*G5780</f>
        <v>14.288577239300004</v>
      </c>
      <c r="K5780" s="368"/>
      <c r="L5780" s="352">
        <f t="shared" ref="L5780:L5799" si="517">$L$5721*G5780</f>
        <v>13.017901642200002</v>
      </c>
      <c r="M5780" s="368"/>
      <c r="N5780" s="349">
        <f t="shared" ref="N5780:N5799" si="518">$N$5721*G5780</f>
        <v>9.5775757714000029</v>
      </c>
      <c r="O5780" s="368"/>
      <c r="P5780" s="350">
        <f t="shared" ref="P5780:P5799" si="519">$P$5721*G5780</f>
        <v>170.44087242000003</v>
      </c>
      <c r="Q5780" s="368"/>
      <c r="R5780" s="351">
        <f t="shared" ref="R5780:R5799" si="520">$R$5721*G5780</f>
        <v>73.926636056000021</v>
      </c>
      <c r="S5780" s="341"/>
      <c r="T5780" s="16"/>
      <c r="U5780" s="337"/>
      <c r="V5780" s="16"/>
    </row>
    <row r="5781" spans="4:22" ht="21">
      <c r="D5781" s="338"/>
      <c r="E5781" s="338"/>
      <c r="F5781" s="338"/>
      <c r="G5781" s="344">
        <v>0.92</v>
      </c>
      <c r="H5781" s="347">
        <f t="shared" si="515"/>
        <v>49.186097273200012</v>
      </c>
      <c r="I5781" s="368"/>
      <c r="J5781" s="348">
        <f t="shared" si="516"/>
        <v>14.445594571600004</v>
      </c>
      <c r="K5781" s="368"/>
      <c r="L5781" s="352">
        <f t="shared" si="517"/>
        <v>13.160955506400002</v>
      </c>
      <c r="M5781" s="368"/>
      <c r="N5781" s="349">
        <f t="shared" si="518"/>
        <v>9.6828238568000025</v>
      </c>
      <c r="O5781" s="368"/>
      <c r="P5781" s="350">
        <f t="shared" si="519"/>
        <v>172.31384904000004</v>
      </c>
      <c r="Q5781" s="368"/>
      <c r="R5781" s="351">
        <f t="shared" si="520"/>
        <v>74.73901667200002</v>
      </c>
      <c r="S5781" s="341"/>
      <c r="T5781" s="16"/>
      <c r="U5781" s="337"/>
      <c r="V5781" s="16"/>
    </row>
    <row r="5782" spans="4:22" ht="21">
      <c r="D5782" s="338"/>
      <c r="E5782" s="338"/>
      <c r="F5782" s="338"/>
      <c r="G5782" s="344">
        <v>0.93</v>
      </c>
      <c r="H5782" s="347">
        <f t="shared" si="515"/>
        <v>49.720728765300017</v>
      </c>
      <c r="I5782" s="368"/>
      <c r="J5782" s="348">
        <f t="shared" si="516"/>
        <v>14.602611903900005</v>
      </c>
      <c r="K5782" s="368"/>
      <c r="L5782" s="352">
        <f t="shared" si="517"/>
        <v>13.304009370600001</v>
      </c>
      <c r="M5782" s="368"/>
      <c r="N5782" s="349">
        <f t="shared" si="518"/>
        <v>9.788071942200002</v>
      </c>
      <c r="O5782" s="368"/>
      <c r="P5782" s="350">
        <f t="shared" si="519"/>
        <v>174.18682566000004</v>
      </c>
      <c r="Q5782" s="368"/>
      <c r="R5782" s="351">
        <f t="shared" si="520"/>
        <v>75.551397288000032</v>
      </c>
      <c r="S5782" s="341"/>
      <c r="T5782" s="16"/>
      <c r="U5782" s="337"/>
      <c r="V5782" s="16"/>
    </row>
    <row r="5783" spans="4:22" ht="21">
      <c r="D5783" s="338"/>
      <c r="E5783" s="338"/>
      <c r="F5783" s="338"/>
      <c r="G5783" s="344">
        <v>0.94</v>
      </c>
      <c r="H5783" s="347">
        <f t="shared" si="515"/>
        <v>50.255360257400007</v>
      </c>
      <c r="I5783" s="368"/>
      <c r="J5783" s="348">
        <f t="shared" si="516"/>
        <v>14.759629236200002</v>
      </c>
      <c r="K5783" s="368"/>
      <c r="L5783" s="352">
        <f t="shared" si="517"/>
        <v>13.4470632348</v>
      </c>
      <c r="M5783" s="368"/>
      <c r="N5783" s="349">
        <f t="shared" si="518"/>
        <v>9.8933200276000015</v>
      </c>
      <c r="O5783" s="368"/>
      <c r="P5783" s="350">
        <f t="shared" si="519"/>
        <v>176.05980228000001</v>
      </c>
      <c r="Q5783" s="368"/>
      <c r="R5783" s="351">
        <f t="shared" si="520"/>
        <v>76.363777904000017</v>
      </c>
      <c r="S5783" s="341"/>
      <c r="T5783" s="16"/>
      <c r="U5783" s="337"/>
      <c r="V5783" s="16"/>
    </row>
    <row r="5784" spans="4:22" ht="21">
      <c r="D5784" s="338"/>
      <c r="E5784" s="338"/>
      <c r="F5784" s="338"/>
      <c r="G5784" s="344">
        <v>0.95</v>
      </c>
      <c r="H5784" s="347">
        <f t="shared" si="515"/>
        <v>50.789991749500011</v>
      </c>
      <c r="I5784" s="368"/>
      <c r="J5784" s="348">
        <f t="shared" si="516"/>
        <v>14.916646568500003</v>
      </c>
      <c r="K5784" s="368"/>
      <c r="L5784" s="352">
        <f t="shared" si="517"/>
        <v>13.590117099</v>
      </c>
      <c r="M5784" s="368"/>
      <c r="N5784" s="349">
        <f t="shared" si="518"/>
        <v>9.998568113000001</v>
      </c>
      <c r="O5784" s="368"/>
      <c r="P5784" s="350">
        <f t="shared" si="519"/>
        <v>177.93277890000002</v>
      </c>
      <c r="Q5784" s="368"/>
      <c r="R5784" s="351">
        <f t="shared" si="520"/>
        <v>77.176158520000016</v>
      </c>
      <c r="S5784" s="341"/>
      <c r="T5784" s="16"/>
      <c r="U5784" s="337"/>
      <c r="V5784" s="16"/>
    </row>
    <row r="5785" spans="4:22" ht="21">
      <c r="D5785" s="338"/>
      <c r="E5785" s="338"/>
      <c r="F5785" s="338"/>
      <c r="G5785" s="344">
        <v>0.96</v>
      </c>
      <c r="H5785" s="347">
        <f t="shared" si="515"/>
        <v>51.324623241600008</v>
      </c>
      <c r="I5785" s="368"/>
      <c r="J5785" s="348">
        <f t="shared" si="516"/>
        <v>15.073663900800003</v>
      </c>
      <c r="K5785" s="368"/>
      <c r="L5785" s="352">
        <f t="shared" si="517"/>
        <v>13.733170963200001</v>
      </c>
      <c r="M5785" s="368"/>
      <c r="N5785" s="349">
        <f t="shared" si="518"/>
        <v>10.103816198400002</v>
      </c>
      <c r="O5785" s="368"/>
      <c r="P5785" s="350">
        <f t="shared" si="519"/>
        <v>179.80575552000002</v>
      </c>
      <c r="Q5785" s="368"/>
      <c r="R5785" s="351">
        <f t="shared" si="520"/>
        <v>77.988539136000014</v>
      </c>
      <c r="S5785" s="341"/>
      <c r="T5785" s="16"/>
      <c r="U5785" s="337"/>
      <c r="V5785" s="16"/>
    </row>
    <row r="5786" spans="4:22" ht="21">
      <c r="D5786" s="338"/>
      <c r="E5786" s="338"/>
      <c r="F5786" s="338"/>
      <c r="G5786" s="344">
        <v>0.97</v>
      </c>
      <c r="H5786" s="347">
        <f t="shared" si="515"/>
        <v>51.859254733700013</v>
      </c>
      <c r="I5786" s="368"/>
      <c r="J5786" s="348">
        <f t="shared" si="516"/>
        <v>15.230681233100004</v>
      </c>
      <c r="K5786" s="368"/>
      <c r="L5786" s="352">
        <f t="shared" si="517"/>
        <v>13.876224827400002</v>
      </c>
      <c r="M5786" s="368"/>
      <c r="N5786" s="349">
        <f t="shared" si="518"/>
        <v>10.209064283800002</v>
      </c>
      <c r="O5786" s="368"/>
      <c r="P5786" s="350">
        <f t="shared" si="519"/>
        <v>181.67873214000002</v>
      </c>
      <c r="Q5786" s="368"/>
      <c r="R5786" s="351">
        <f t="shared" si="520"/>
        <v>78.800919752000027</v>
      </c>
      <c r="S5786" s="341"/>
      <c r="T5786" s="16"/>
      <c r="U5786" s="337"/>
      <c r="V5786" s="16"/>
    </row>
    <row r="5787" spans="4:22" ht="21">
      <c r="D5787" s="338"/>
      <c r="E5787" s="338"/>
      <c r="F5787" s="338"/>
      <c r="G5787" s="344">
        <v>0.98</v>
      </c>
      <c r="H5787" s="347">
        <f t="shared" si="515"/>
        <v>52.39388622580001</v>
      </c>
      <c r="I5787" s="368"/>
      <c r="J5787" s="348">
        <f t="shared" si="516"/>
        <v>15.387698565400003</v>
      </c>
      <c r="K5787" s="368"/>
      <c r="L5787" s="352">
        <f t="shared" si="517"/>
        <v>14.0192786916</v>
      </c>
      <c r="M5787" s="368"/>
      <c r="N5787" s="349">
        <f t="shared" si="518"/>
        <v>10.314312369200001</v>
      </c>
      <c r="O5787" s="368"/>
      <c r="P5787" s="350">
        <f t="shared" si="519"/>
        <v>183.55170876000003</v>
      </c>
      <c r="Q5787" s="368"/>
      <c r="R5787" s="351">
        <f t="shared" si="520"/>
        <v>79.613300368000026</v>
      </c>
      <c r="S5787" s="341"/>
      <c r="T5787" s="16"/>
      <c r="U5787" s="337"/>
      <c r="V5787" s="16"/>
    </row>
    <row r="5788" spans="4:22" ht="21">
      <c r="D5788" s="338"/>
      <c r="E5788" s="338"/>
      <c r="F5788" s="338"/>
      <c r="G5788" s="344">
        <v>0.99</v>
      </c>
      <c r="H5788" s="347">
        <f t="shared" si="515"/>
        <v>52.928517717900014</v>
      </c>
      <c r="I5788" s="368"/>
      <c r="J5788" s="348">
        <f t="shared" si="516"/>
        <v>15.544715897700003</v>
      </c>
      <c r="K5788" s="368"/>
      <c r="L5788" s="352">
        <f t="shared" si="517"/>
        <v>14.162332555800001</v>
      </c>
      <c r="M5788" s="368"/>
      <c r="N5788" s="349">
        <f t="shared" si="518"/>
        <v>10.419560454600003</v>
      </c>
      <c r="O5788" s="368"/>
      <c r="P5788" s="350">
        <f t="shared" si="519"/>
        <v>185.42468538000003</v>
      </c>
      <c r="Q5788" s="368"/>
      <c r="R5788" s="351">
        <f t="shared" si="520"/>
        <v>80.425680984000024</v>
      </c>
      <c r="S5788" s="341"/>
      <c r="T5788" s="16"/>
      <c r="U5788" s="337"/>
      <c r="V5788" s="16"/>
    </row>
    <row r="5789" spans="4:22" s="471" customFormat="1" ht="28.8">
      <c r="D5789" s="469"/>
      <c r="E5789" s="469"/>
      <c r="F5789" s="469"/>
      <c r="G5789" s="390">
        <v>1</v>
      </c>
      <c r="H5789" s="383">
        <f t="shared" si="515"/>
        <v>53.463149210000012</v>
      </c>
      <c r="I5789" s="397"/>
      <c r="J5789" s="383">
        <f t="shared" si="516"/>
        <v>15.701733230000004</v>
      </c>
      <c r="K5789" s="397"/>
      <c r="L5789" s="383">
        <f t="shared" si="517"/>
        <v>14.305386420000001</v>
      </c>
      <c r="M5789" s="397"/>
      <c r="N5789" s="383">
        <f t="shared" si="518"/>
        <v>10.524808540000002</v>
      </c>
      <c r="O5789" s="397"/>
      <c r="P5789" s="383">
        <f t="shared" si="519"/>
        <v>187.29766200000003</v>
      </c>
      <c r="Q5789" s="397"/>
      <c r="R5789" s="383">
        <f t="shared" si="520"/>
        <v>81.238061600000023</v>
      </c>
      <c r="S5789" s="445"/>
      <c r="T5789" s="469"/>
      <c r="U5789" s="470"/>
      <c r="V5789" s="469"/>
    </row>
    <row r="5790" spans="4:22" ht="21">
      <c r="D5790" s="338"/>
      <c r="E5790" s="338"/>
      <c r="F5790" s="338"/>
      <c r="G5790" s="344">
        <v>1.01</v>
      </c>
      <c r="H5790" s="347">
        <f t="shared" si="515"/>
        <v>53.997780702100009</v>
      </c>
      <c r="I5790" s="368"/>
      <c r="J5790" s="348">
        <f t="shared" si="516"/>
        <v>15.858750562300004</v>
      </c>
      <c r="K5790" s="368"/>
      <c r="L5790" s="352">
        <f t="shared" si="517"/>
        <v>14.448440284200002</v>
      </c>
      <c r="M5790" s="368"/>
      <c r="N5790" s="349">
        <f t="shared" si="518"/>
        <v>10.630056625400002</v>
      </c>
      <c r="O5790" s="368"/>
      <c r="P5790" s="350">
        <f t="shared" si="519"/>
        <v>189.17063862000003</v>
      </c>
      <c r="Q5790" s="368"/>
      <c r="R5790" s="351">
        <f t="shared" si="520"/>
        <v>82.050442216000022</v>
      </c>
      <c r="S5790" s="341"/>
      <c r="T5790" s="16"/>
      <c r="U5790" s="337"/>
      <c r="V5790" s="16"/>
    </row>
    <row r="5791" spans="4:22" ht="21">
      <c r="D5791" s="338"/>
      <c r="E5791" s="338"/>
      <c r="F5791" s="338"/>
      <c r="G5791" s="344">
        <v>1.02</v>
      </c>
      <c r="H5791" s="347">
        <f t="shared" si="515"/>
        <v>54.532412194200013</v>
      </c>
      <c r="I5791" s="368"/>
      <c r="J5791" s="348">
        <f t="shared" si="516"/>
        <v>16.015767894600003</v>
      </c>
      <c r="K5791" s="368"/>
      <c r="L5791" s="352">
        <f t="shared" si="517"/>
        <v>14.591494148400002</v>
      </c>
      <c r="M5791" s="368"/>
      <c r="N5791" s="349">
        <f t="shared" si="518"/>
        <v>10.735304710800003</v>
      </c>
      <c r="O5791" s="368"/>
      <c r="P5791" s="350">
        <f t="shared" si="519"/>
        <v>191.04361524000004</v>
      </c>
      <c r="Q5791" s="368"/>
      <c r="R5791" s="351">
        <f t="shared" si="520"/>
        <v>82.86282283200002</v>
      </c>
      <c r="S5791" s="341"/>
      <c r="T5791" s="16"/>
      <c r="U5791" s="337"/>
      <c r="V5791" s="16"/>
    </row>
    <row r="5792" spans="4:22" ht="21">
      <c r="D5792" s="338"/>
      <c r="E5792" s="338"/>
      <c r="F5792" s="338"/>
      <c r="G5792" s="344">
        <v>1.03</v>
      </c>
      <c r="H5792" s="347">
        <f t="shared" si="515"/>
        <v>55.067043686300011</v>
      </c>
      <c r="I5792" s="368"/>
      <c r="J5792" s="348">
        <f t="shared" si="516"/>
        <v>16.172785226900004</v>
      </c>
      <c r="K5792" s="368"/>
      <c r="L5792" s="352">
        <f t="shared" si="517"/>
        <v>14.734548012600001</v>
      </c>
      <c r="M5792" s="368"/>
      <c r="N5792" s="349">
        <f t="shared" si="518"/>
        <v>10.840552796200003</v>
      </c>
      <c r="O5792" s="368"/>
      <c r="P5792" s="350">
        <f t="shared" si="519"/>
        <v>192.91659186000004</v>
      </c>
      <c r="Q5792" s="368"/>
      <c r="R5792" s="351">
        <f t="shared" si="520"/>
        <v>83.675203448000019</v>
      </c>
      <c r="S5792" s="341"/>
      <c r="T5792" s="16"/>
      <c r="U5792" s="337"/>
      <c r="V5792" s="16"/>
    </row>
    <row r="5793" spans="4:22" ht="21">
      <c r="D5793" s="338"/>
      <c r="E5793" s="338"/>
      <c r="F5793" s="338"/>
      <c r="G5793" s="344">
        <v>1.04</v>
      </c>
      <c r="H5793" s="347">
        <f t="shared" si="515"/>
        <v>55.601675178400015</v>
      </c>
      <c r="I5793" s="368"/>
      <c r="J5793" s="348">
        <f t="shared" si="516"/>
        <v>16.329802559200004</v>
      </c>
      <c r="K5793" s="368"/>
      <c r="L5793" s="352">
        <f t="shared" si="517"/>
        <v>14.877601876800002</v>
      </c>
      <c r="M5793" s="368"/>
      <c r="N5793" s="349">
        <f t="shared" si="518"/>
        <v>10.945800881600002</v>
      </c>
      <c r="O5793" s="368"/>
      <c r="P5793" s="350">
        <f t="shared" si="519"/>
        <v>194.78956848000004</v>
      </c>
      <c r="Q5793" s="368"/>
      <c r="R5793" s="351">
        <f t="shared" si="520"/>
        <v>84.487584064000032</v>
      </c>
      <c r="S5793" s="341"/>
      <c r="T5793" s="16"/>
      <c r="U5793" s="337"/>
      <c r="V5793" s="16"/>
    </row>
    <row r="5794" spans="4:22" ht="21">
      <c r="D5794" s="338"/>
      <c r="E5794" s="338"/>
      <c r="F5794" s="338"/>
      <c r="G5794" s="344">
        <v>1.05</v>
      </c>
      <c r="H5794" s="347">
        <f t="shared" si="515"/>
        <v>56.136306670500012</v>
      </c>
      <c r="I5794" s="368"/>
      <c r="J5794" s="348">
        <f t="shared" si="516"/>
        <v>16.486819891500005</v>
      </c>
      <c r="K5794" s="368"/>
      <c r="L5794" s="352">
        <f t="shared" si="517"/>
        <v>15.020655741000002</v>
      </c>
      <c r="M5794" s="368"/>
      <c r="N5794" s="349">
        <f t="shared" si="518"/>
        <v>11.051048967000003</v>
      </c>
      <c r="O5794" s="368"/>
      <c r="P5794" s="350">
        <f t="shared" si="519"/>
        <v>196.66254510000005</v>
      </c>
      <c r="Q5794" s="368"/>
      <c r="R5794" s="351">
        <f t="shared" si="520"/>
        <v>85.299964680000031</v>
      </c>
      <c r="S5794" s="341"/>
      <c r="T5794" s="16"/>
      <c r="U5794" s="337"/>
      <c r="V5794" s="16"/>
    </row>
    <row r="5795" spans="4:22" ht="21">
      <c r="D5795" s="338"/>
      <c r="E5795" s="338"/>
      <c r="F5795" s="338"/>
      <c r="G5795" s="344">
        <v>1.06</v>
      </c>
      <c r="H5795" s="347">
        <f t="shared" si="515"/>
        <v>56.670938162600017</v>
      </c>
      <c r="I5795" s="368"/>
      <c r="J5795" s="348">
        <f t="shared" si="516"/>
        <v>16.643837223800006</v>
      </c>
      <c r="K5795" s="368"/>
      <c r="L5795" s="352">
        <f t="shared" si="517"/>
        <v>15.163709605200003</v>
      </c>
      <c r="M5795" s="368"/>
      <c r="N5795" s="349">
        <f t="shared" si="518"/>
        <v>11.156297052400003</v>
      </c>
      <c r="O5795" s="368"/>
      <c r="P5795" s="350">
        <f t="shared" si="519"/>
        <v>198.53552172000005</v>
      </c>
      <c r="Q5795" s="368"/>
      <c r="R5795" s="351">
        <f t="shared" si="520"/>
        <v>86.112345296000029</v>
      </c>
      <c r="S5795" s="341"/>
      <c r="T5795" s="16"/>
      <c r="U5795" s="337"/>
      <c r="V5795" s="16"/>
    </row>
    <row r="5796" spans="4:22" ht="21">
      <c r="D5796" s="338"/>
      <c r="E5796" s="338"/>
      <c r="F5796" s="338"/>
      <c r="G5796" s="344">
        <v>1.07</v>
      </c>
      <c r="H5796" s="347">
        <f t="shared" si="515"/>
        <v>57.205569654700014</v>
      </c>
      <c r="I5796" s="368"/>
      <c r="J5796" s="348">
        <f t="shared" si="516"/>
        <v>16.800854556100006</v>
      </c>
      <c r="K5796" s="368"/>
      <c r="L5796" s="352">
        <f t="shared" si="517"/>
        <v>15.306763469400002</v>
      </c>
      <c r="M5796" s="368"/>
      <c r="N5796" s="349">
        <f t="shared" si="518"/>
        <v>11.261545137800002</v>
      </c>
      <c r="O5796" s="368"/>
      <c r="P5796" s="350">
        <f t="shared" si="519"/>
        <v>200.40849834000005</v>
      </c>
      <c r="Q5796" s="368"/>
      <c r="R5796" s="351">
        <f t="shared" si="520"/>
        <v>86.924725912000028</v>
      </c>
      <c r="S5796" s="341"/>
      <c r="T5796" s="16"/>
      <c r="U5796" s="337"/>
      <c r="V5796" s="16"/>
    </row>
    <row r="5797" spans="4:22" ht="21">
      <c r="D5797" s="338"/>
      <c r="E5797" s="338"/>
      <c r="F5797" s="338"/>
      <c r="G5797" s="344">
        <v>1.08</v>
      </c>
      <c r="H5797" s="347">
        <f t="shared" si="515"/>
        <v>57.740201146800018</v>
      </c>
      <c r="I5797" s="368"/>
      <c r="J5797" s="348">
        <f t="shared" si="516"/>
        <v>16.957871888400007</v>
      </c>
      <c r="K5797" s="368"/>
      <c r="L5797" s="352">
        <f t="shared" si="517"/>
        <v>15.449817333600002</v>
      </c>
      <c r="M5797" s="368"/>
      <c r="N5797" s="349">
        <f t="shared" si="518"/>
        <v>11.366793223200004</v>
      </c>
      <c r="O5797" s="368"/>
      <c r="P5797" s="350">
        <f t="shared" si="519"/>
        <v>202.28147496000005</v>
      </c>
      <c r="Q5797" s="368"/>
      <c r="R5797" s="351">
        <f t="shared" si="520"/>
        <v>87.737106528000027</v>
      </c>
      <c r="S5797" s="341"/>
      <c r="T5797" s="16"/>
      <c r="U5797" s="337"/>
      <c r="V5797" s="16"/>
    </row>
    <row r="5798" spans="4:22" ht="21">
      <c r="D5798" s="338"/>
      <c r="E5798" s="338"/>
      <c r="F5798" s="338"/>
      <c r="G5798" s="344">
        <v>1.0900000000000001</v>
      </c>
      <c r="H5798" s="347">
        <f t="shared" si="515"/>
        <v>58.274832638900016</v>
      </c>
      <c r="I5798" s="368"/>
      <c r="J5798" s="348">
        <f t="shared" si="516"/>
        <v>17.114889220700004</v>
      </c>
      <c r="K5798" s="368"/>
      <c r="L5798" s="352">
        <f t="shared" si="517"/>
        <v>15.592871197800003</v>
      </c>
      <c r="M5798" s="368"/>
      <c r="N5798" s="349">
        <f t="shared" si="518"/>
        <v>11.472041308600003</v>
      </c>
      <c r="O5798" s="368"/>
      <c r="P5798" s="350">
        <f t="shared" si="519"/>
        <v>204.15445158000006</v>
      </c>
      <c r="Q5798" s="368"/>
      <c r="R5798" s="351">
        <f t="shared" si="520"/>
        <v>88.549487144000025</v>
      </c>
      <c r="S5798" s="341"/>
      <c r="T5798" s="16"/>
      <c r="U5798" s="337"/>
      <c r="V5798" s="16"/>
    </row>
    <row r="5799" spans="4:22" ht="21">
      <c r="D5799" s="338"/>
      <c r="E5799" s="338"/>
      <c r="F5799" s="338"/>
      <c r="G5799" s="344">
        <v>1.1000000000000001</v>
      </c>
      <c r="H5799" s="347">
        <f t="shared" si="515"/>
        <v>58.80946413100002</v>
      </c>
      <c r="I5799" s="368"/>
      <c r="J5799" s="348">
        <f t="shared" si="516"/>
        <v>17.271906553000004</v>
      </c>
      <c r="K5799" s="368"/>
      <c r="L5799" s="352">
        <f t="shared" si="517"/>
        <v>15.735925062000003</v>
      </c>
      <c r="M5799" s="368"/>
      <c r="N5799" s="349">
        <f t="shared" si="518"/>
        <v>11.577289394000003</v>
      </c>
      <c r="O5799" s="368"/>
      <c r="P5799" s="350">
        <f t="shared" si="519"/>
        <v>206.02742820000006</v>
      </c>
      <c r="Q5799" s="368"/>
      <c r="R5799" s="351">
        <f t="shared" si="520"/>
        <v>89.361867760000038</v>
      </c>
      <c r="S5799" s="341"/>
      <c r="T5799" s="16"/>
      <c r="U5799" s="337"/>
      <c r="V5799" s="16"/>
    </row>
    <row r="5800" spans="4:22">
      <c r="D5800" s="338"/>
      <c r="E5800" s="338"/>
      <c r="F5800" s="338"/>
      <c r="G5800" s="16"/>
      <c r="H5800" s="16"/>
      <c r="I5800" s="16"/>
      <c r="J5800" s="16"/>
      <c r="K5800" s="16"/>
      <c r="L5800" s="16"/>
      <c r="M5800" s="16"/>
      <c r="N5800" s="16"/>
      <c r="O5800" s="16"/>
      <c r="P5800" s="16"/>
      <c r="Q5800" s="16"/>
      <c r="R5800" s="16"/>
      <c r="S5800" s="16"/>
      <c r="T5800" s="16"/>
      <c r="U5800" s="16"/>
      <c r="V5800" s="16"/>
    </row>
    <row r="5801" spans="4:22">
      <c r="D5801" s="338"/>
      <c r="E5801" s="338"/>
      <c r="F5801" s="338"/>
      <c r="G5801" s="16"/>
      <c r="H5801" s="16"/>
      <c r="I5801" s="16"/>
      <c r="J5801" s="16"/>
      <c r="K5801" s="16"/>
      <c r="L5801" s="16"/>
      <c r="M5801" s="16"/>
      <c r="N5801" s="16"/>
      <c r="O5801" s="16"/>
      <c r="P5801" s="16"/>
      <c r="Q5801" s="16"/>
      <c r="R5801" s="16"/>
      <c r="S5801" s="16"/>
      <c r="T5801" s="16"/>
      <c r="U5801" s="16"/>
      <c r="V5801" s="16"/>
    </row>
    <row r="5802" spans="4:22">
      <c r="D5802" s="338"/>
      <c r="E5802" s="338"/>
      <c r="F5802" s="338"/>
      <c r="G5802" s="16"/>
      <c r="H5802" s="16"/>
      <c r="I5802" s="16"/>
      <c r="J5802" s="16"/>
      <c r="K5802" s="16"/>
      <c r="L5802" s="16"/>
      <c r="M5802" s="16"/>
      <c r="N5802" s="16"/>
      <c r="O5802" s="16"/>
      <c r="P5802" s="16"/>
      <c r="Q5802" s="16"/>
      <c r="R5802" s="16"/>
      <c r="S5802" s="16"/>
      <c r="T5802" s="16"/>
      <c r="U5802" s="16"/>
      <c r="V5802" s="16"/>
    </row>
    <row r="5805" spans="4:22" ht="15" thickBot="1">
      <c r="D5805" s="16"/>
      <c r="E5805" s="16"/>
      <c r="F5805" s="16"/>
      <c r="G5805" s="16"/>
      <c r="H5805" s="16"/>
      <c r="I5805" s="16"/>
      <c r="J5805" s="16"/>
      <c r="K5805" s="16"/>
      <c r="L5805" s="16"/>
      <c r="M5805" s="16"/>
      <c r="N5805" s="16"/>
      <c r="O5805" s="16"/>
      <c r="P5805" s="16"/>
      <c r="Q5805" s="16"/>
      <c r="R5805" s="16"/>
      <c r="S5805" s="16"/>
      <c r="T5805" s="229"/>
      <c r="U5805" s="16"/>
      <c r="V5805" s="16"/>
    </row>
    <row r="5806" spans="4:22">
      <c r="D5806" s="16"/>
      <c r="E5806" s="84"/>
      <c r="F5806" s="85"/>
      <c r="G5806" s="197"/>
      <c r="H5806" s="85"/>
      <c r="I5806" s="197"/>
      <c r="J5806" s="85"/>
      <c r="K5806" s="197"/>
      <c r="L5806" s="85"/>
      <c r="M5806" s="197"/>
      <c r="N5806" s="85"/>
      <c r="O5806" s="197"/>
      <c r="P5806" s="85"/>
      <c r="Q5806" s="197"/>
      <c r="R5806" s="85"/>
      <c r="S5806" s="85"/>
      <c r="T5806" s="85"/>
      <c r="U5806" s="106"/>
      <c r="V5806" s="16"/>
    </row>
    <row r="5807" spans="4:22" ht="15" thickBot="1">
      <c r="D5807" s="16"/>
      <c r="E5807" s="86"/>
      <c r="F5807" s="1"/>
      <c r="H5807" s="1"/>
      <c r="J5807" s="1"/>
      <c r="L5807" s="1"/>
      <c r="N5807" s="1"/>
      <c r="P5807" s="1"/>
      <c r="R5807" s="1"/>
      <c r="T5807" s="1"/>
      <c r="U5807" s="107"/>
      <c r="V5807" s="16"/>
    </row>
    <row r="5808" spans="4:22" ht="35.4" thickBot="1">
      <c r="D5808" s="16"/>
      <c r="E5808" s="86"/>
      <c r="F5808" s="1"/>
      <c r="H5808" s="393" t="s">
        <v>319</v>
      </c>
      <c r="I5808" s="394"/>
      <c r="J5808" s="394"/>
      <c r="K5808" s="394"/>
      <c r="L5808" s="394"/>
      <c r="M5808" s="394"/>
      <c r="N5808" s="394"/>
      <c r="O5808" s="394"/>
      <c r="P5808" s="394"/>
      <c r="Q5808" s="394"/>
      <c r="R5808" s="394"/>
      <c r="S5808" s="394"/>
      <c r="T5808" s="395"/>
      <c r="U5808" s="107"/>
      <c r="V5808" s="16"/>
    </row>
    <row r="5809" spans="4:31">
      <c r="D5809" s="16"/>
      <c r="E5809" s="86"/>
      <c r="F5809" s="1"/>
      <c r="H5809" s="1"/>
      <c r="J5809" s="1"/>
      <c r="L5809" s="1"/>
      <c r="N5809" s="1"/>
      <c r="P5809" s="1"/>
      <c r="R5809" s="1"/>
      <c r="T5809" s="1"/>
      <c r="U5809" s="107"/>
      <c r="V5809" s="16"/>
    </row>
    <row r="5810" spans="4:31">
      <c r="D5810" s="16"/>
      <c r="E5810" s="86"/>
      <c r="F5810" s="253" t="s">
        <v>10</v>
      </c>
      <c r="G5810" s="194"/>
      <c r="H5810" s="421" t="s">
        <v>3</v>
      </c>
      <c r="I5810" s="179"/>
      <c r="J5810" s="422" t="s">
        <v>11</v>
      </c>
      <c r="K5810" s="179"/>
      <c r="L5810" s="423" t="s">
        <v>12</v>
      </c>
      <c r="M5810" s="179"/>
      <c r="N5810" s="424" t="s">
        <v>13</v>
      </c>
      <c r="O5810" s="179"/>
      <c r="P5810" s="425" t="s">
        <v>14</v>
      </c>
      <c r="Q5810" s="179"/>
      <c r="R5810" s="426" t="s">
        <v>15</v>
      </c>
      <c r="S5810" s="29"/>
      <c r="T5810" s="427" t="s">
        <v>16</v>
      </c>
      <c r="U5810" s="107"/>
      <c r="V5810" s="16"/>
      <c r="X5810" s="448" t="s">
        <v>78</v>
      </c>
      <c r="Y5810" s="448" t="s">
        <v>79</v>
      </c>
      <c r="Z5810" s="448" t="s">
        <v>80</v>
      </c>
      <c r="AA5810" s="448" t="s">
        <v>81</v>
      </c>
    </row>
    <row r="5811" spans="4:31">
      <c r="D5811" s="16"/>
      <c r="E5811" s="86"/>
      <c r="F5811" s="252">
        <v>45922</v>
      </c>
      <c r="G5811" s="244"/>
      <c r="H5811" s="437">
        <v>9921.5</v>
      </c>
      <c r="I5811" s="437"/>
      <c r="J5811" s="437">
        <v>2985</v>
      </c>
      <c r="K5811" s="437"/>
      <c r="L5811" s="437">
        <v>2667</v>
      </c>
      <c r="M5811" s="437"/>
      <c r="N5811" s="437">
        <v>1964</v>
      </c>
      <c r="O5811" s="437"/>
      <c r="P5811" s="437">
        <v>34150</v>
      </c>
      <c r="Q5811" s="437"/>
      <c r="R5811" s="437">
        <v>15020</v>
      </c>
      <c r="S5811" s="438"/>
      <c r="T5811" s="441">
        <v>5.3276000000000003</v>
      </c>
      <c r="U5811" s="107"/>
      <c r="V5811" s="16"/>
      <c r="X5811" t="str">
        <f>H5610</f>
        <v xml:space="preserve">COBRE </v>
      </c>
      <c r="Y5811" s="308">
        <f>H5819</f>
        <v>53.395505172000007</v>
      </c>
      <c r="Z5811" s="308">
        <f>H5821</f>
        <v>52.934930004000009</v>
      </c>
      <c r="AA5811" s="453">
        <f t="shared" ref="AA5811:AA5817" si="521">Y5811-Z5811</f>
        <v>0.46057516799999831</v>
      </c>
      <c r="AD5811" t="str">
        <f t="shared" ref="AD5811:AD5817" si="522">X5811</f>
        <v xml:space="preserve">COBRE </v>
      </c>
      <c r="AE5811" s="330">
        <f t="shared" ref="AE5811:AE5817" si="523">AA5811</f>
        <v>0.46057516799999831</v>
      </c>
    </row>
    <row r="5812" spans="4:31">
      <c r="D5812" s="16"/>
      <c r="E5812" s="86"/>
      <c r="F5812" s="250">
        <f>F5811+1</f>
        <v>45923</v>
      </c>
      <c r="G5812" s="244"/>
      <c r="H5812" s="474">
        <v>9900</v>
      </c>
      <c r="I5812" s="437"/>
      <c r="J5812" s="437">
        <v>2910.5</v>
      </c>
      <c r="K5812" s="437"/>
      <c r="L5812" s="437">
        <v>2646</v>
      </c>
      <c r="M5812" s="437"/>
      <c r="N5812" s="437">
        <v>1945</v>
      </c>
      <c r="O5812" s="437"/>
      <c r="P5812" s="437">
        <v>33875</v>
      </c>
      <c r="Q5812" s="437"/>
      <c r="R5812" s="437">
        <v>15100</v>
      </c>
      <c r="S5812" s="437"/>
      <c r="T5812" s="441">
        <v>5.3456999999999999</v>
      </c>
      <c r="U5812" s="107"/>
      <c r="V5812" s="16"/>
      <c r="X5812" s="408" t="str">
        <f>J5610</f>
        <v xml:space="preserve">ZINCO </v>
      </c>
      <c r="Y5812" s="308">
        <f>J5819</f>
        <v>15.730692312000002</v>
      </c>
      <c r="Z5812" s="308">
        <f>J5821</f>
        <v>15.809562868</v>
      </c>
      <c r="AA5812" s="453">
        <f t="shared" si="521"/>
        <v>-7.887055599999826E-2</v>
      </c>
      <c r="AD5812" t="str">
        <f t="shared" si="522"/>
        <v xml:space="preserve">ZINCO </v>
      </c>
      <c r="AE5812" s="330">
        <f t="shared" si="523"/>
        <v>-7.887055599999826E-2</v>
      </c>
    </row>
    <row r="5813" spans="4:31">
      <c r="D5813" s="16"/>
      <c r="E5813" s="86"/>
      <c r="F5813" s="250">
        <f>F5812+1</f>
        <v>45924</v>
      </c>
      <c r="G5813" s="244"/>
      <c r="H5813" s="474">
        <v>9862</v>
      </c>
      <c r="I5813" s="437"/>
      <c r="J5813" s="437">
        <v>2923.5</v>
      </c>
      <c r="K5813" s="437"/>
      <c r="L5813" s="437">
        <v>2623</v>
      </c>
      <c r="M5813" s="437"/>
      <c r="N5813" s="437">
        <v>1959</v>
      </c>
      <c r="O5813" s="437"/>
      <c r="P5813" s="437">
        <v>34050</v>
      </c>
      <c r="Q5813" s="437"/>
      <c r="R5813" s="437">
        <v>15100</v>
      </c>
      <c r="S5813" s="437"/>
      <c r="T5813" s="441">
        <v>5.3063000000000002</v>
      </c>
      <c r="U5813" s="107"/>
      <c r="V5813" s="16"/>
      <c r="X5813" s="408" t="str">
        <f>L5610</f>
        <v xml:space="preserve">ALUMÍNIO </v>
      </c>
      <c r="Y5813" s="308">
        <f>L5819</f>
        <v>14.104995680000002</v>
      </c>
      <c r="Z5813" s="308">
        <f>L5821</f>
        <v>14.367832028</v>
      </c>
      <c r="AA5813" s="453">
        <f t="shared" si="521"/>
        <v>-0.26283634799999867</v>
      </c>
      <c r="AD5813" t="str">
        <f t="shared" si="522"/>
        <v xml:space="preserve">ALUMÍNIO </v>
      </c>
      <c r="AE5813" s="330">
        <f t="shared" si="523"/>
        <v>-0.26283634799999867</v>
      </c>
    </row>
    <row r="5814" spans="4:31">
      <c r="D5814" s="16"/>
      <c r="E5814" s="86"/>
      <c r="F5814" s="250">
        <f>F5813+1</f>
        <v>45925</v>
      </c>
      <c r="G5814" s="195"/>
      <c r="H5814" s="437">
        <v>10312</v>
      </c>
      <c r="I5814" s="437"/>
      <c r="J5814" s="437">
        <v>3012</v>
      </c>
      <c r="K5814" s="437"/>
      <c r="L5814" s="437">
        <v>2661.5</v>
      </c>
      <c r="M5814" s="437"/>
      <c r="N5814" s="437">
        <v>1965.5</v>
      </c>
      <c r="O5814" s="437"/>
      <c r="P5814" s="437">
        <v>34430</v>
      </c>
      <c r="Q5814" s="437"/>
      <c r="R5814" s="437">
        <v>15285</v>
      </c>
      <c r="S5814" s="438"/>
      <c r="T5814" s="441">
        <v>5.3112000000000004</v>
      </c>
      <c r="U5814" s="107"/>
      <c r="V5814" s="16"/>
      <c r="X5814" s="408" t="str">
        <f>N5610</f>
        <v xml:space="preserve">CHUMBO </v>
      </c>
      <c r="Y5814" s="308">
        <f>N5819</f>
        <v>10.430665612</v>
      </c>
      <c r="Z5814" s="308">
        <f>N5821</f>
        <v>10.425682388000002</v>
      </c>
      <c r="AA5814" s="453">
        <f t="shared" si="521"/>
        <v>4.9832239999982875E-3</v>
      </c>
      <c r="AD5814" t="str">
        <f t="shared" si="522"/>
        <v xml:space="preserve">CHUMBO </v>
      </c>
      <c r="AE5814" s="330">
        <f t="shared" si="523"/>
        <v>4.9832239999982875E-3</v>
      </c>
    </row>
    <row r="5815" spans="4:31">
      <c r="D5815" s="16"/>
      <c r="E5815" s="86"/>
      <c r="F5815" s="251">
        <f>F5814+1</f>
        <v>45926</v>
      </c>
      <c r="G5815" s="195"/>
      <c r="H5815" s="437">
        <v>10125.5</v>
      </c>
      <c r="I5815" s="437"/>
      <c r="J5815" s="437">
        <v>2935</v>
      </c>
      <c r="K5815" s="437"/>
      <c r="L5815" s="437">
        <v>2642.5</v>
      </c>
      <c r="M5815" s="437"/>
      <c r="N5815" s="437">
        <v>1957.5</v>
      </c>
      <c r="O5815" s="437"/>
      <c r="P5815" s="437">
        <v>34450</v>
      </c>
      <c r="Q5815" s="437"/>
      <c r="R5815" s="437">
        <v>15035</v>
      </c>
      <c r="S5815" s="438"/>
      <c r="T5815" s="441">
        <v>5.3425000000000002</v>
      </c>
      <c r="U5815" s="107"/>
      <c r="V5815" s="16"/>
      <c r="X5815" s="408" t="str">
        <f>P5610</f>
        <v xml:space="preserve">ESTANHO </v>
      </c>
      <c r="Y5815" s="308">
        <f>P5819</f>
        <v>182.12383206000001</v>
      </c>
      <c r="Z5815" s="308">
        <f>P5821</f>
        <v>182.0251686</v>
      </c>
      <c r="AA5815" s="453">
        <f t="shared" si="521"/>
        <v>9.8663460000011582E-2</v>
      </c>
      <c r="AD5815" t="str">
        <f t="shared" si="522"/>
        <v xml:space="preserve">ESTANHO </v>
      </c>
      <c r="AE5815" s="330">
        <f t="shared" si="523"/>
        <v>9.8663460000011582E-2</v>
      </c>
    </row>
    <row r="5816" spans="4:31">
      <c r="D5816" s="16"/>
      <c r="E5816" s="86"/>
      <c r="F5816" s="1"/>
      <c r="H5816" s="439"/>
      <c r="I5816" s="439"/>
      <c r="J5816" s="439"/>
      <c r="K5816" s="439"/>
      <c r="L5816" s="439"/>
      <c r="M5816" s="439"/>
      <c r="N5816" s="439"/>
      <c r="O5816" s="439"/>
      <c r="P5816" s="439"/>
      <c r="Q5816" s="439"/>
      <c r="R5816" s="439"/>
      <c r="S5816" s="440"/>
      <c r="T5816" s="444"/>
      <c r="U5816" s="107"/>
      <c r="V5816" s="16"/>
      <c r="X5816" s="408" t="str">
        <f>R5610</f>
        <v xml:space="preserve">NÍQUEL </v>
      </c>
      <c r="Y5816" s="308">
        <f>R5819</f>
        <v>80.475179280000006</v>
      </c>
      <c r="Z5816" s="308">
        <f>R5821</f>
        <v>80.683726640000003</v>
      </c>
      <c r="AA5816" s="453">
        <f t="shared" si="521"/>
        <v>-0.20854735999999718</v>
      </c>
      <c r="AD5816" t="str">
        <f t="shared" si="522"/>
        <v xml:space="preserve">NÍQUEL </v>
      </c>
      <c r="AE5816" s="330">
        <f t="shared" si="523"/>
        <v>-0.20854735999999718</v>
      </c>
    </row>
    <row r="5817" spans="4:31">
      <c r="D5817" s="16"/>
      <c r="E5817" s="86"/>
      <c r="F5817" s="236" t="s">
        <v>17</v>
      </c>
      <c r="G5817" s="263"/>
      <c r="H5817" s="428">
        <f>AVERAGE(H5811:H5815)</f>
        <v>10024.200000000001</v>
      </c>
      <c r="I5817" s="332"/>
      <c r="J5817" s="428">
        <f>AVERAGE(J5811:J5815)</f>
        <v>2953.2</v>
      </c>
      <c r="K5817" s="332"/>
      <c r="L5817" s="428">
        <f>AVERAGE(L5811:L5815)</f>
        <v>2648</v>
      </c>
      <c r="M5817" s="332"/>
      <c r="N5817" s="428">
        <f>AVERAGE(N5811:N5815)</f>
        <v>1958.2</v>
      </c>
      <c r="O5817" s="332"/>
      <c r="P5817" s="428">
        <f>AVERAGE(P5811:P5815)</f>
        <v>34191</v>
      </c>
      <c r="Q5817" s="332"/>
      <c r="R5817" s="428">
        <f>AVERAGE(R5811:R5815)</f>
        <v>15108</v>
      </c>
      <c r="S5817" s="333"/>
      <c r="T5817" s="429">
        <f>AVERAGE(T5811:T5815)</f>
        <v>5.3266600000000004</v>
      </c>
      <c r="U5817" s="107"/>
      <c r="V5817" s="16"/>
      <c r="X5817" t="str">
        <f>T5610</f>
        <v xml:space="preserve">DÓLAR </v>
      </c>
      <c r="Y5817" s="308">
        <f>T5817</f>
        <v>5.3266600000000004</v>
      </c>
      <c r="Z5817" s="308">
        <f>T5821</f>
        <v>5.3200400000000005</v>
      </c>
      <c r="AA5817" s="453">
        <f t="shared" si="521"/>
        <v>6.6199999999998482E-3</v>
      </c>
      <c r="AD5817" t="str">
        <f t="shared" si="522"/>
        <v xml:space="preserve">DÓLAR </v>
      </c>
      <c r="AE5817" s="330">
        <f t="shared" si="523"/>
        <v>6.6199999999998482E-3</v>
      </c>
    </row>
    <row r="5818" spans="4:31">
      <c r="D5818" s="16"/>
      <c r="E5818" s="86"/>
      <c r="F5818" s="21"/>
      <c r="G5818" s="194"/>
      <c r="H5818" s="354"/>
      <c r="I5818" s="214"/>
      <c r="J5818" s="354"/>
      <c r="K5818" s="214"/>
      <c r="L5818" s="354"/>
      <c r="M5818" s="214"/>
      <c r="N5818" s="354"/>
      <c r="O5818" s="214"/>
      <c r="P5818" s="354"/>
      <c r="Q5818" s="214"/>
      <c r="R5818" s="354"/>
      <c r="S5818" s="269"/>
      <c r="T5818" s="355"/>
      <c r="U5818" s="107"/>
      <c r="V5818" s="16"/>
    </row>
    <row r="5819" spans="4:31" ht="15.6">
      <c r="D5819" s="16"/>
      <c r="E5819" s="86"/>
      <c r="F5819" s="237" t="s">
        <v>18</v>
      </c>
      <c r="G5819" s="202"/>
      <c r="H5819" s="413">
        <f>H5817*T5817*0.001</f>
        <v>53.395505172000007</v>
      </c>
      <c r="I5819" s="449"/>
      <c r="J5819" s="413">
        <f>J5817*T5817*0.001</f>
        <v>15.730692312000002</v>
      </c>
      <c r="K5819" s="449"/>
      <c r="L5819" s="413">
        <f>L5817*T5817*0.001</f>
        <v>14.104995680000002</v>
      </c>
      <c r="M5819" s="449"/>
      <c r="N5819" s="413">
        <f>N5817*T5817*0.001</f>
        <v>10.430665612</v>
      </c>
      <c r="O5819" s="449"/>
      <c r="P5819" s="413">
        <f>P5817*T5817*0.001</f>
        <v>182.12383206000001</v>
      </c>
      <c r="Q5819" s="449"/>
      <c r="R5819" s="413">
        <f>R5817*T5817*0.001</f>
        <v>80.475179280000006</v>
      </c>
      <c r="S5819" s="269"/>
      <c r="T5819" s="363"/>
      <c r="U5819" s="107"/>
      <c r="V5819" s="16"/>
    </row>
    <row r="5820" spans="4:31">
      <c r="D5820" s="16"/>
      <c r="E5820" s="86"/>
      <c r="F5820" s="21"/>
      <c r="G5820" s="312"/>
      <c r="H5820" s="450"/>
      <c r="I5820" s="451"/>
      <c r="J5820" s="450"/>
      <c r="K5820" s="451"/>
      <c r="L5820" s="450"/>
      <c r="M5820" s="451"/>
      <c r="N5820" s="450"/>
      <c r="O5820" s="451"/>
      <c r="P5820" s="450"/>
      <c r="Q5820" s="451"/>
      <c r="R5820" s="450"/>
      <c r="S5820" s="269"/>
      <c r="T5820" s="364"/>
      <c r="U5820" s="107"/>
      <c r="V5820" s="16"/>
    </row>
    <row r="5821" spans="4:31">
      <c r="D5821" s="16"/>
      <c r="E5821" s="86"/>
      <c r="F5821" s="256" t="s">
        <v>19</v>
      </c>
      <c r="G5821" s="311"/>
      <c r="H5821" s="436">
        <f>H5719</f>
        <v>52.934930004000009</v>
      </c>
      <c r="I5821" s="452"/>
      <c r="J5821" s="436">
        <f>J5719</f>
        <v>15.809562868</v>
      </c>
      <c r="K5821" s="452"/>
      <c r="L5821" s="436">
        <f>L5719</f>
        <v>14.367832028</v>
      </c>
      <c r="M5821" s="452"/>
      <c r="N5821" s="436">
        <f>N5719</f>
        <v>10.425682388000002</v>
      </c>
      <c r="O5821" s="452"/>
      <c r="P5821" s="436">
        <f>P5719</f>
        <v>182.0251686</v>
      </c>
      <c r="Q5821" s="452"/>
      <c r="R5821" s="436">
        <f>R5719</f>
        <v>80.683726640000003</v>
      </c>
      <c r="S5821" s="361">
        <f>U5782</f>
        <v>0</v>
      </c>
      <c r="T5821" s="258">
        <f>T5717</f>
        <v>5.3200400000000005</v>
      </c>
      <c r="U5821" s="107"/>
      <c r="V5821" s="16"/>
    </row>
    <row r="5822" spans="4:31" ht="15" thickBot="1">
      <c r="D5822" s="16"/>
      <c r="E5822" s="86"/>
      <c r="F5822" s="21"/>
      <c r="G5822" s="194"/>
      <c r="H5822" s="355"/>
      <c r="I5822" s="264"/>
      <c r="J5822" s="355"/>
      <c r="K5822" s="264"/>
      <c r="L5822" s="355"/>
      <c r="M5822" s="264"/>
      <c r="N5822" s="355"/>
      <c r="O5822" s="264"/>
      <c r="P5822" s="355"/>
      <c r="Q5822" s="264"/>
      <c r="R5822" s="355"/>
      <c r="S5822" s="270"/>
      <c r="T5822" s="355"/>
      <c r="U5822" s="107"/>
      <c r="V5822" s="16"/>
    </row>
    <row r="5823" spans="4:31" ht="15" thickBot="1">
      <c r="D5823" s="16"/>
      <c r="E5823" s="86"/>
      <c r="F5823" s="259" t="s">
        <v>44</v>
      </c>
      <c r="G5823" s="194"/>
      <c r="H5823" s="356">
        <f>(H5719-H5721)/H5721</f>
        <v>-9.8800615714796335E-3</v>
      </c>
      <c r="I5823" s="321"/>
      <c r="J5823" s="356">
        <f>(J5719-J5721)/J5721</f>
        <v>6.8673716729548929E-3</v>
      </c>
      <c r="K5823" s="321"/>
      <c r="L5823" s="356">
        <f>(L5719-L5721)/L5721</f>
        <v>4.3651814894489997E-3</v>
      </c>
      <c r="M5823" s="321"/>
      <c r="N5823" s="356">
        <f>(N5719-N5721)/N5721</f>
        <v>-9.4183330388640189E-3</v>
      </c>
      <c r="O5823" s="321"/>
      <c r="P5823" s="356">
        <f>(P5719-P5721)/P5721</f>
        <v>-2.8150342848380187E-2</v>
      </c>
      <c r="Q5823" s="321"/>
      <c r="R5823" s="356">
        <f>(R5719-R5721)/R5721</f>
        <v>-6.8235867410211528E-3</v>
      </c>
      <c r="S5823" s="322"/>
      <c r="T5823" s="356">
        <f>(T5717-T5721)/T5721</f>
        <v>-1.6646642391083388E-2</v>
      </c>
      <c r="U5823" s="107"/>
      <c r="V5823" s="16"/>
    </row>
    <row r="5824" spans="4:31" ht="15" thickBot="1">
      <c r="D5824" s="16"/>
      <c r="E5824" s="86"/>
      <c r="F5824" s="29"/>
      <c r="G5824" s="179"/>
      <c r="H5824" s="357"/>
      <c r="I5824" s="217"/>
      <c r="J5824" s="357"/>
      <c r="K5824" s="217"/>
      <c r="L5824" s="357"/>
      <c r="M5824" s="217"/>
      <c r="N5824" s="357"/>
      <c r="O5824" s="217"/>
      <c r="P5824" s="357"/>
      <c r="Q5824" s="217"/>
      <c r="R5824" s="357"/>
      <c r="S5824" s="271"/>
      <c r="T5824" s="357"/>
      <c r="U5824" s="107"/>
      <c r="V5824" s="16"/>
    </row>
    <row r="5825" spans="4:22" ht="15" thickBot="1">
      <c r="D5825" s="16"/>
      <c r="E5825" s="86"/>
      <c r="F5825" s="176" t="s">
        <v>26</v>
      </c>
      <c r="G5825" s="179"/>
      <c r="H5825" s="358">
        <f>(H5819-H5821)/H5821</f>
        <v>8.7007797680132021E-3</v>
      </c>
      <c r="I5825" s="188"/>
      <c r="J5825" s="358">
        <f>(J5819-J5821)/J5821</f>
        <v>-4.9887879037844541E-3</v>
      </c>
      <c r="K5825" s="188"/>
      <c r="L5825" s="358">
        <f>(L5819-L5821)/L5821</f>
        <v>-1.8293389530708859E-2</v>
      </c>
      <c r="M5825" s="188"/>
      <c r="N5825" s="358">
        <f>(N5819-N5821)/N5821</f>
        <v>4.7797581151464927E-4</v>
      </c>
      <c r="O5825" s="188"/>
      <c r="P5825" s="358">
        <f>(P5819-P5821)/P5821</f>
        <v>5.4203196601248246E-4</v>
      </c>
      <c r="Q5825" s="188"/>
      <c r="R5825" s="358">
        <f>(R5819-R5821)/R5821</f>
        <v>-2.5847512092557106E-3</v>
      </c>
      <c r="S5825" s="272"/>
      <c r="T5825" s="358">
        <f>(T5817-T5821)/T5821</f>
        <v>1.2443515462289472E-3</v>
      </c>
      <c r="U5825" s="107"/>
      <c r="V5825" s="16"/>
    </row>
    <row r="5826" spans="4:22" ht="15" thickBot="1">
      <c r="D5826" s="16"/>
      <c r="E5826" s="86"/>
      <c r="F5826" s="1"/>
      <c r="H5826" s="359"/>
      <c r="I5826" s="215"/>
      <c r="J5826" s="359"/>
      <c r="K5826" s="215"/>
      <c r="L5826" s="359"/>
      <c r="M5826" s="215"/>
      <c r="N5826" s="359"/>
      <c r="O5826" s="215"/>
      <c r="P5826" s="359"/>
      <c r="Q5826" s="215"/>
      <c r="R5826" s="359"/>
      <c r="S5826" s="271"/>
      <c r="T5826" s="359"/>
      <c r="U5826" s="107"/>
      <c r="V5826" s="16"/>
    </row>
    <row r="5827" spans="4:22" ht="21.6" thickBot="1">
      <c r="D5827" s="230"/>
      <c r="E5827" s="183"/>
      <c r="F5827" s="184" t="s">
        <v>40</v>
      </c>
      <c r="G5827" s="182"/>
      <c r="H5827" s="360">
        <f>H5819-H5821</f>
        <v>0.46057516799999831</v>
      </c>
      <c r="I5827" s="306"/>
      <c r="J5827" s="360">
        <f>J5819-J5821</f>
        <v>-7.887055599999826E-2</v>
      </c>
      <c r="K5827" s="306"/>
      <c r="L5827" s="360">
        <f>L5819-L5821</f>
        <v>-0.26283634799999867</v>
      </c>
      <c r="M5827" s="306"/>
      <c r="N5827" s="360">
        <f>N5819-N5821</f>
        <v>4.9832239999982875E-3</v>
      </c>
      <c r="O5827" s="306"/>
      <c r="P5827" s="360">
        <f>P5819-P5821</f>
        <v>9.8663460000011582E-2</v>
      </c>
      <c r="Q5827" s="306"/>
      <c r="R5827" s="360">
        <f>R5819-R5821</f>
        <v>-0.20854735999999718</v>
      </c>
      <c r="S5827" s="307"/>
      <c r="T5827" s="360">
        <f>T5817-T5821</f>
        <v>6.6199999999998482E-3</v>
      </c>
      <c r="U5827" s="186"/>
      <c r="V5827" s="230"/>
    </row>
    <row r="5828" spans="4:22">
      <c r="D5828" s="16"/>
      <c r="E5828" s="86"/>
      <c r="F5828" s="179"/>
      <c r="H5828" s="180"/>
      <c r="I5828" s="180"/>
      <c r="J5828" s="180"/>
      <c r="K5828" s="180"/>
      <c r="L5828" s="180"/>
      <c r="M5828" s="180"/>
      <c r="N5828" s="180"/>
      <c r="O5828" s="180"/>
      <c r="P5828" s="180"/>
      <c r="Q5828" s="180"/>
      <c r="R5828" s="180"/>
      <c r="S5828" s="274"/>
      <c r="T5828" s="180"/>
      <c r="U5828" s="107"/>
      <c r="V5828" s="16"/>
    </row>
    <row r="5829" spans="4:22">
      <c r="D5829" s="16"/>
      <c r="E5829" s="86"/>
      <c r="F5829" s="29"/>
      <c r="H5829" s="323"/>
      <c r="I5829" s="180"/>
      <c r="J5829" s="159"/>
      <c r="K5829" s="180"/>
      <c r="L5829" s="159"/>
      <c r="M5829" s="180"/>
      <c r="N5829" s="159"/>
      <c r="O5829" s="180">
        <f>L5829+N5829</f>
        <v>0</v>
      </c>
      <c r="P5829" s="159"/>
      <c r="Q5829" s="180"/>
      <c r="R5829" s="159"/>
      <c r="S5829" s="159"/>
      <c r="T5829" s="159"/>
      <c r="U5829" s="107"/>
      <c r="V5829" s="16"/>
    </row>
    <row r="5830" spans="4:22" ht="18">
      <c r="D5830" s="16"/>
      <c r="E5830" s="134"/>
      <c r="F5830" s="403" t="s">
        <v>36</v>
      </c>
      <c r="G5830" s="404"/>
      <c r="H5830" s="405">
        <f>AVERAGE(H5811:H5815,H5711:H5715,H5610:H5615,H5511:H5515)</f>
        <v>9921.35</v>
      </c>
      <c r="I5830" s="406"/>
      <c r="J5830" s="405">
        <f>AVERAGE(J5811:J5815,J5711:J5715,J5610:J5615,J5511:J5515)</f>
        <v>2923.7750000000001</v>
      </c>
      <c r="K5830" s="406"/>
      <c r="L5830" s="405">
        <f>AVERAGE(L5811:L5815,L5711:L5715,L5610:L5615,L5511:L5515)</f>
        <v>2651.55</v>
      </c>
      <c r="M5830" s="406" t="e">
        <f>AVERAGE(O5775:O5779,M5811:M5815)</f>
        <v>#DIV/0!</v>
      </c>
      <c r="N5830" s="405">
        <f>AVERAGE(N5811:N5815,N5711:N5715,N5610:N5615,N5511:N5515)</f>
        <v>1954.2249999999999</v>
      </c>
      <c r="O5830" s="406" t="e">
        <f>AVERAGE(O5748:O5751,O5811:O5816)</f>
        <v>#DIV/0!</v>
      </c>
      <c r="P5830" s="405">
        <f>AVERAGE(P5811:P5815,P5711:P5715,P5610:P5615,P5511:P5515)</f>
        <v>34492</v>
      </c>
      <c r="Q5830" s="406" t="e">
        <f>AVERAGE(S5775:S5779,Q5811:Q5815)</f>
        <v>#DIV/0!</v>
      </c>
      <c r="R5830" s="405">
        <f>AVERAGE(R5811:R5815,R5711:R5715,R5610:R5615,R5511:R5515)</f>
        <v>15105.25</v>
      </c>
      <c r="S5830" s="407" t="e">
        <f>AVERAGE(U5775:U5779,S5811:S5815)</f>
        <v>#DIV/0!</v>
      </c>
      <c r="T5830" s="405">
        <f>AVERAGE(T5811:T5815,T5711:T5715,T5610:T5615,T5511:T5515)</f>
        <v>5.3761700000000001</v>
      </c>
      <c r="U5830" s="135"/>
      <c r="V5830" s="16"/>
    </row>
    <row r="5831" spans="4:22">
      <c r="D5831" s="16"/>
      <c r="E5831" s="1"/>
      <c r="F5831" s="1"/>
      <c r="H5831" s="329"/>
      <c r="I5831" s="139"/>
      <c r="J5831" s="329"/>
      <c r="K5831" s="139"/>
      <c r="L5831" s="329"/>
      <c r="M5831" s="139"/>
      <c r="N5831" s="329"/>
      <c r="O5831" s="139"/>
      <c r="P5831" s="329"/>
      <c r="Q5831" s="139"/>
      <c r="R5831" s="329"/>
      <c r="S5831" s="329"/>
      <c r="T5831" s="329"/>
      <c r="U5831" s="1"/>
      <c r="V5831" s="16"/>
    </row>
    <row r="5832" spans="4:22" ht="15" thickBot="1">
      <c r="D5832" s="16"/>
      <c r="T5832" s="174"/>
      <c r="V5832" s="16"/>
    </row>
    <row r="5833" spans="4:22" ht="15" thickBot="1">
      <c r="D5833" s="16"/>
      <c r="F5833" s="280" t="s">
        <v>42</v>
      </c>
      <c r="G5833" s="281"/>
      <c r="H5833" s="281" t="s">
        <v>3</v>
      </c>
      <c r="I5833" s="281"/>
      <c r="J5833" s="281" t="s">
        <v>11</v>
      </c>
      <c r="K5833" s="281"/>
      <c r="L5833" s="281" t="s">
        <v>12</v>
      </c>
      <c r="M5833" s="281"/>
      <c r="N5833" s="281" t="s">
        <v>13</v>
      </c>
      <c r="O5833" s="281"/>
      <c r="P5833" s="281" t="s">
        <v>14</v>
      </c>
      <c r="Q5833" s="281"/>
      <c r="R5833" s="281" t="s">
        <v>15</v>
      </c>
      <c r="S5833" s="281"/>
      <c r="T5833" s="282" t="s">
        <v>16</v>
      </c>
      <c r="V5833" s="16"/>
    </row>
    <row r="5834" spans="4:22">
      <c r="D5834" s="16"/>
      <c r="E5834" s="1"/>
      <c r="F5834" s="283" t="s">
        <v>19</v>
      </c>
      <c r="G5834" s="284"/>
      <c r="H5834" s="410">
        <f>H5821</f>
        <v>52.934930004000009</v>
      </c>
      <c r="I5834" s="410">
        <f t="shared" ref="I5834:T5834" si="524">I5821</f>
        <v>0</v>
      </c>
      <c r="J5834" s="410">
        <f t="shared" si="524"/>
        <v>15.809562868</v>
      </c>
      <c r="K5834" s="410">
        <f t="shared" si="524"/>
        <v>0</v>
      </c>
      <c r="L5834" s="410">
        <f t="shared" si="524"/>
        <v>14.367832028</v>
      </c>
      <c r="M5834" s="410">
        <f t="shared" si="524"/>
        <v>0</v>
      </c>
      <c r="N5834" s="410">
        <f t="shared" si="524"/>
        <v>10.425682388000002</v>
      </c>
      <c r="O5834" s="410">
        <f t="shared" si="524"/>
        <v>0</v>
      </c>
      <c r="P5834" s="410">
        <f t="shared" si="524"/>
        <v>182.0251686</v>
      </c>
      <c r="Q5834" s="410">
        <f t="shared" si="524"/>
        <v>0</v>
      </c>
      <c r="R5834" s="410">
        <f t="shared" si="524"/>
        <v>80.683726640000003</v>
      </c>
      <c r="S5834" s="410">
        <f t="shared" si="524"/>
        <v>0</v>
      </c>
      <c r="T5834" s="410">
        <f t="shared" si="524"/>
        <v>5.3200400000000005</v>
      </c>
      <c r="U5834" s="1"/>
      <c r="V5834" s="16"/>
    </row>
    <row r="5835" spans="4:22" ht="15.6">
      <c r="D5835" s="16"/>
      <c r="E5835" s="1"/>
      <c r="F5835" s="288" t="s">
        <v>41</v>
      </c>
      <c r="G5835" s="289"/>
      <c r="H5835" s="411">
        <f>H5819</f>
        <v>53.395505172000007</v>
      </c>
      <c r="I5835" s="411">
        <f t="shared" ref="I5835:S5835" si="525">I5819</f>
        <v>0</v>
      </c>
      <c r="J5835" s="411">
        <f t="shared" si="525"/>
        <v>15.730692312000002</v>
      </c>
      <c r="K5835" s="411">
        <f t="shared" si="525"/>
        <v>0</v>
      </c>
      <c r="L5835" s="411">
        <f t="shared" si="525"/>
        <v>14.104995680000002</v>
      </c>
      <c r="M5835" s="411">
        <f t="shared" si="525"/>
        <v>0</v>
      </c>
      <c r="N5835" s="411">
        <f t="shared" si="525"/>
        <v>10.430665612</v>
      </c>
      <c r="O5835" s="411">
        <f t="shared" si="525"/>
        <v>0</v>
      </c>
      <c r="P5835" s="411">
        <f t="shared" si="525"/>
        <v>182.12383206000001</v>
      </c>
      <c r="Q5835" s="411">
        <f t="shared" si="525"/>
        <v>0</v>
      </c>
      <c r="R5835" s="411">
        <f t="shared" si="525"/>
        <v>80.475179280000006</v>
      </c>
      <c r="S5835" s="411">
        <f t="shared" si="525"/>
        <v>0</v>
      </c>
      <c r="T5835" s="411">
        <f>T5817</f>
        <v>5.3266600000000004</v>
      </c>
      <c r="U5835" s="1"/>
      <c r="V5835" s="16"/>
    </row>
    <row r="5836" spans="4:22" ht="21">
      <c r="D5836" s="16"/>
      <c r="F5836" s="201" t="s">
        <v>45</v>
      </c>
      <c r="G5836" s="463"/>
      <c r="H5836" s="463">
        <f>H5835-H5834</f>
        <v>0.46057516799999831</v>
      </c>
      <c r="I5836" s="463"/>
      <c r="J5836" s="463">
        <f>J5835-J5834</f>
        <v>-7.887055599999826E-2</v>
      </c>
      <c r="K5836" s="463"/>
      <c r="L5836" s="463">
        <f>L5835-L5834</f>
        <v>-0.26283634799999867</v>
      </c>
      <c r="M5836" s="463"/>
      <c r="N5836" s="463">
        <f>N5835-N5834</f>
        <v>4.9832239999982875E-3</v>
      </c>
      <c r="O5836" s="463"/>
      <c r="P5836" s="463">
        <f>P5835-P5834</f>
        <v>9.8663460000011582E-2</v>
      </c>
      <c r="Q5836" s="463"/>
      <c r="R5836" s="463">
        <f>R5835-R5834</f>
        <v>-0.20854735999999718</v>
      </c>
      <c r="S5836" s="463"/>
      <c r="T5836" s="463">
        <f>T5835-T5834</f>
        <v>6.6199999999998482E-3</v>
      </c>
      <c r="V5836" s="16"/>
    </row>
    <row r="5837" spans="4:22" ht="21">
      <c r="D5837" s="16"/>
      <c r="F5837" s="201"/>
      <c r="G5837" s="201"/>
      <c r="H5837" s="187"/>
      <c r="I5837" s="187"/>
      <c r="J5837" s="187"/>
      <c r="K5837" s="187"/>
      <c r="L5837" s="187"/>
      <c r="M5837" s="187"/>
      <c r="N5837" s="187"/>
      <c r="O5837" s="187"/>
      <c r="P5837" s="187"/>
      <c r="Q5837" s="187"/>
      <c r="R5837" s="187"/>
      <c r="S5837" s="187"/>
      <c r="T5837" s="187"/>
      <c r="V5837" s="16"/>
    </row>
    <row r="5838" spans="4:22">
      <c r="D5838" s="16"/>
      <c r="E5838" s="16"/>
      <c r="F5838" s="231"/>
      <c r="G5838" s="231"/>
      <c r="H5838" s="231"/>
      <c r="I5838" s="231"/>
      <c r="J5838" s="231"/>
      <c r="K5838" s="231"/>
      <c r="L5838" s="231"/>
      <c r="M5838" s="231"/>
      <c r="N5838" s="231"/>
      <c r="O5838" s="231"/>
      <c r="P5838" s="231"/>
      <c r="Q5838" s="231"/>
      <c r="R5838" s="231"/>
      <c r="S5838" s="231"/>
      <c r="T5838" s="232"/>
      <c r="U5838" s="16"/>
      <c r="V5838" s="16"/>
    </row>
    <row r="5839" spans="4:22">
      <c r="D5839" s="16"/>
      <c r="E5839" s="16"/>
      <c r="F5839" s="231"/>
      <c r="G5839" s="231"/>
      <c r="H5839" s="231"/>
      <c r="I5839" s="231"/>
      <c r="J5839" s="231"/>
      <c r="K5839" s="231"/>
      <c r="L5839" s="231"/>
      <c r="M5839" s="231"/>
      <c r="N5839" s="231"/>
      <c r="O5839" s="231"/>
      <c r="P5839" s="231"/>
      <c r="Q5839" s="231"/>
      <c r="R5839" s="231"/>
      <c r="S5839" s="231"/>
      <c r="T5839" s="232"/>
      <c r="U5839" s="16"/>
      <c r="V5839" s="16"/>
    </row>
    <row r="5840" spans="4:22">
      <c r="D5840" s="16"/>
      <c r="E5840" s="16"/>
      <c r="F5840" s="231"/>
      <c r="G5840" s="231"/>
      <c r="H5840" s="231"/>
      <c r="I5840" s="231"/>
      <c r="J5840" s="231"/>
      <c r="K5840" s="231"/>
      <c r="L5840" s="231"/>
      <c r="M5840" s="231"/>
      <c r="N5840" s="231"/>
      <c r="O5840" s="231"/>
      <c r="P5840" s="231"/>
      <c r="Q5840" s="231"/>
      <c r="R5840" s="231"/>
      <c r="S5840" s="231"/>
      <c r="T5840" s="232"/>
      <c r="U5840" s="16"/>
      <c r="V5840" s="16"/>
    </row>
    <row r="5841" spans="4:22">
      <c r="D5841" s="16"/>
      <c r="E5841" s="16"/>
      <c r="F5841" s="231"/>
      <c r="G5841" s="231"/>
      <c r="H5841" s="231"/>
      <c r="I5841" s="231"/>
      <c r="J5841" s="231"/>
      <c r="K5841" s="231"/>
      <c r="L5841" s="231"/>
      <c r="M5841" s="231"/>
      <c r="N5841" s="231"/>
      <c r="O5841" s="231"/>
      <c r="P5841" s="231"/>
      <c r="Q5841" s="231"/>
      <c r="R5841" s="231"/>
      <c r="S5841" s="231"/>
      <c r="T5841" s="232"/>
      <c r="U5841" s="16"/>
      <c r="V5841" s="16"/>
    </row>
    <row r="5842" spans="4:22">
      <c r="D5842" s="16"/>
      <c r="E5842" s="16"/>
      <c r="F5842" s="231"/>
      <c r="G5842" s="231"/>
      <c r="H5842" s="231"/>
      <c r="I5842" s="231"/>
      <c r="J5842" s="231"/>
      <c r="K5842" s="231"/>
      <c r="L5842" s="231"/>
      <c r="M5842" s="231"/>
      <c r="N5842" s="231"/>
      <c r="O5842" s="231"/>
      <c r="P5842" s="231"/>
      <c r="Q5842" s="231"/>
      <c r="R5842" s="231"/>
      <c r="S5842" s="231"/>
      <c r="T5842" s="232"/>
      <c r="U5842" s="16"/>
      <c r="V5842" s="16"/>
    </row>
    <row r="5843" spans="4:22">
      <c r="D5843" s="16"/>
      <c r="E5843" s="16"/>
      <c r="F5843" s="231"/>
      <c r="G5843" s="231"/>
      <c r="H5843" s="231"/>
      <c r="I5843" s="231"/>
      <c r="J5843" s="231"/>
      <c r="K5843" s="231"/>
      <c r="L5843" s="231"/>
      <c r="M5843" s="231"/>
      <c r="N5843" s="231"/>
      <c r="O5843" s="231"/>
      <c r="P5843" s="231"/>
      <c r="Q5843" s="231"/>
      <c r="R5843" s="231"/>
      <c r="S5843" s="231"/>
      <c r="T5843" s="232"/>
      <c r="U5843" s="16"/>
      <c r="V5843" s="16"/>
    </row>
    <row r="5844" spans="4:22">
      <c r="D5844" s="16"/>
      <c r="E5844" s="16"/>
      <c r="F5844" s="231"/>
      <c r="G5844" s="231"/>
      <c r="H5844" s="231"/>
      <c r="I5844" s="231"/>
      <c r="J5844" s="231"/>
      <c r="K5844" s="231"/>
      <c r="L5844" s="231"/>
      <c r="M5844" s="231"/>
      <c r="N5844" s="231"/>
      <c r="O5844" s="231"/>
      <c r="P5844" s="231"/>
      <c r="Q5844" s="231"/>
      <c r="R5844" s="231"/>
      <c r="S5844" s="231"/>
      <c r="T5844" s="232"/>
      <c r="U5844" s="16"/>
      <c r="V5844" s="16"/>
    </row>
    <row r="5845" spans="4:22">
      <c r="D5845" s="16"/>
      <c r="E5845" s="16"/>
      <c r="F5845" s="231"/>
      <c r="G5845" s="231"/>
      <c r="H5845" s="231"/>
      <c r="I5845" s="231"/>
      <c r="J5845" s="231"/>
      <c r="K5845" s="231"/>
      <c r="L5845" s="231"/>
      <c r="M5845" s="231"/>
      <c r="N5845" s="231"/>
      <c r="O5845" s="231"/>
      <c r="P5845" s="231"/>
      <c r="Q5845" s="231"/>
      <c r="R5845" s="231"/>
      <c r="S5845" s="231"/>
      <c r="T5845" s="232"/>
      <c r="U5845" s="16"/>
      <c r="V5845" s="16"/>
    </row>
    <row r="5846" spans="4:22">
      <c r="D5846" s="16"/>
      <c r="E5846" s="16"/>
      <c r="F5846" s="231"/>
      <c r="G5846" s="231"/>
      <c r="H5846" s="231"/>
      <c r="I5846" s="231"/>
      <c r="J5846" s="231"/>
      <c r="K5846" s="231"/>
      <c r="L5846" s="231"/>
      <c r="M5846" s="231"/>
      <c r="N5846" s="231"/>
      <c r="O5846" s="231"/>
      <c r="P5846" s="231"/>
      <c r="Q5846" s="231"/>
      <c r="R5846" s="231"/>
      <c r="S5846" s="231"/>
      <c r="T5846" s="232"/>
      <c r="U5846" s="16"/>
      <c r="V5846" s="16"/>
    </row>
    <row r="5847" spans="4:22">
      <c r="D5847" s="16"/>
      <c r="E5847" s="16"/>
      <c r="F5847" s="231"/>
      <c r="G5847" s="231"/>
      <c r="H5847" s="231"/>
      <c r="I5847" s="231"/>
      <c r="J5847" s="231"/>
      <c r="K5847" s="231"/>
      <c r="L5847" s="231"/>
      <c r="M5847" s="231"/>
      <c r="N5847" s="231"/>
      <c r="O5847" s="231"/>
      <c r="P5847" s="231"/>
      <c r="Q5847" s="231"/>
      <c r="R5847" s="231"/>
      <c r="S5847" s="231"/>
      <c r="T5847" s="232"/>
      <c r="U5847" s="16"/>
      <c r="V5847" s="16"/>
    </row>
    <row r="5848" spans="4:22">
      <c r="D5848" s="16"/>
      <c r="E5848" s="16"/>
      <c r="F5848" s="231"/>
      <c r="G5848" s="231"/>
      <c r="H5848" s="231"/>
      <c r="I5848" s="231"/>
      <c r="J5848" s="231"/>
      <c r="K5848" s="231"/>
      <c r="L5848" s="231"/>
      <c r="M5848" s="231"/>
      <c r="N5848" s="231"/>
      <c r="O5848" s="231"/>
      <c r="P5848" s="231"/>
      <c r="Q5848" s="231"/>
      <c r="R5848" s="231"/>
      <c r="S5848" s="231"/>
      <c r="T5848" s="232"/>
      <c r="U5848" s="16"/>
      <c r="V5848" s="16"/>
    </row>
    <row r="5849" spans="4:22">
      <c r="D5849" s="16"/>
      <c r="E5849" s="16"/>
      <c r="F5849" s="231"/>
      <c r="G5849" s="231"/>
      <c r="H5849" s="231"/>
      <c r="I5849" s="231"/>
      <c r="J5849" s="231"/>
      <c r="K5849" s="231"/>
      <c r="L5849" s="231"/>
      <c r="M5849" s="231"/>
      <c r="N5849" s="231"/>
      <c r="O5849" s="231"/>
      <c r="P5849" s="231"/>
      <c r="Q5849" s="231"/>
      <c r="R5849" s="231"/>
      <c r="S5849" s="231"/>
      <c r="T5849" s="232"/>
      <c r="U5849" s="16"/>
      <c r="V5849" s="16"/>
    </row>
    <row r="5850" spans="4:22">
      <c r="D5850" s="16"/>
      <c r="E5850" s="16"/>
      <c r="F5850" s="231"/>
      <c r="G5850" s="231"/>
      <c r="H5850" s="231"/>
      <c r="I5850" s="231"/>
      <c r="J5850" s="231"/>
      <c r="K5850" s="231"/>
      <c r="L5850" s="231"/>
      <c r="M5850" s="231"/>
      <c r="N5850" s="231"/>
      <c r="O5850" s="231"/>
      <c r="P5850" s="231"/>
      <c r="Q5850" s="231"/>
      <c r="R5850" s="231"/>
      <c r="S5850" s="231"/>
      <c r="T5850" s="232"/>
      <c r="U5850" s="16"/>
      <c r="V5850" s="16"/>
    </row>
    <row r="5851" spans="4:22">
      <c r="D5851" s="16"/>
      <c r="E5851" s="16"/>
      <c r="F5851" s="231"/>
      <c r="G5851" s="231"/>
      <c r="H5851" s="231"/>
      <c r="I5851" s="231"/>
      <c r="J5851" s="231"/>
      <c r="K5851" s="231"/>
      <c r="L5851" s="231"/>
      <c r="M5851" s="231"/>
      <c r="N5851" s="231"/>
      <c r="O5851" s="231"/>
      <c r="P5851" s="231"/>
      <c r="Q5851" s="231"/>
      <c r="R5851" s="231"/>
      <c r="S5851" s="231"/>
      <c r="T5851" s="232"/>
      <c r="U5851" s="16"/>
      <c r="V5851" s="16"/>
    </row>
    <row r="5852" spans="4:22">
      <c r="D5852" s="16"/>
      <c r="E5852" s="16"/>
      <c r="F5852" s="231"/>
      <c r="G5852" s="231"/>
      <c r="H5852" s="231"/>
      <c r="I5852" s="231"/>
      <c r="J5852" s="231"/>
      <c r="K5852" s="231"/>
      <c r="L5852" s="231"/>
      <c r="M5852" s="231"/>
      <c r="N5852" s="231"/>
      <c r="O5852" s="231"/>
      <c r="P5852" s="231"/>
      <c r="Q5852" s="231"/>
      <c r="R5852" s="231"/>
      <c r="S5852" s="231"/>
      <c r="T5852" s="232"/>
      <c r="U5852" s="16"/>
      <c r="V5852" s="16"/>
    </row>
    <row r="5853" spans="4:22">
      <c r="D5853" s="16"/>
      <c r="E5853" s="16"/>
      <c r="F5853" s="231"/>
      <c r="G5853" s="231"/>
      <c r="H5853" s="231"/>
      <c r="I5853" s="231"/>
      <c r="J5853" s="231"/>
      <c r="K5853" s="231"/>
      <c r="L5853" s="231"/>
      <c r="M5853" s="231"/>
      <c r="N5853" s="231"/>
      <c r="O5853" s="231"/>
      <c r="P5853" s="231"/>
      <c r="Q5853" s="231"/>
      <c r="R5853" s="231"/>
      <c r="S5853" s="231"/>
      <c r="T5853" s="232"/>
      <c r="U5853" s="16"/>
      <c r="V5853" s="16"/>
    </row>
    <row r="5854" spans="4:22">
      <c r="D5854" s="16"/>
      <c r="E5854" s="16"/>
      <c r="F5854" s="231"/>
      <c r="G5854" s="231"/>
      <c r="H5854" s="231"/>
      <c r="I5854" s="231"/>
      <c r="J5854" s="231"/>
      <c r="K5854" s="231"/>
      <c r="L5854" s="231"/>
      <c r="M5854" s="231"/>
      <c r="N5854" s="231"/>
      <c r="O5854" s="231"/>
      <c r="P5854" s="231"/>
      <c r="Q5854" s="231"/>
      <c r="R5854" s="231"/>
      <c r="S5854" s="231"/>
      <c r="T5854" s="232"/>
      <c r="U5854" s="16"/>
      <c r="V5854" s="16"/>
    </row>
    <row r="5855" spans="4:22">
      <c r="D5855" s="16"/>
      <c r="E5855" s="16"/>
      <c r="F5855" s="231"/>
      <c r="G5855" s="231"/>
      <c r="H5855" s="231"/>
      <c r="I5855" s="231"/>
      <c r="J5855" s="231"/>
      <c r="K5855" s="231"/>
      <c r="L5855" s="231"/>
      <c r="M5855" s="231"/>
      <c r="N5855" s="231"/>
      <c r="O5855" s="231"/>
      <c r="P5855" s="231"/>
      <c r="Q5855" s="231"/>
      <c r="R5855" s="231"/>
      <c r="S5855" s="231"/>
      <c r="T5855" s="232"/>
      <c r="U5855" s="16"/>
      <c r="V5855" s="16"/>
    </row>
    <row r="5856" spans="4:22">
      <c r="D5856" s="16"/>
      <c r="E5856" s="16"/>
      <c r="F5856" s="231"/>
      <c r="G5856" s="231"/>
      <c r="H5856" s="231"/>
      <c r="I5856" s="231"/>
      <c r="J5856" s="231"/>
      <c r="K5856" s="231"/>
      <c r="L5856" s="231"/>
      <c r="M5856" s="231"/>
      <c r="N5856" s="231"/>
      <c r="O5856" s="231"/>
      <c r="P5856" s="231"/>
      <c r="Q5856" s="231"/>
      <c r="R5856" s="231"/>
      <c r="S5856" s="231"/>
      <c r="T5856" s="232"/>
      <c r="U5856" s="16"/>
      <c r="V5856" s="16"/>
    </row>
    <row r="5857" spans="4:22">
      <c r="D5857" s="16"/>
      <c r="E5857" s="16"/>
      <c r="F5857" s="231"/>
      <c r="G5857" s="231"/>
      <c r="H5857" s="231"/>
      <c r="I5857" s="231"/>
      <c r="J5857" s="231"/>
      <c r="K5857" s="231"/>
      <c r="L5857" s="231"/>
      <c r="M5857" s="231"/>
      <c r="N5857" s="231"/>
      <c r="O5857" s="231"/>
      <c r="P5857" s="231"/>
      <c r="Q5857" s="231"/>
      <c r="R5857" s="231"/>
      <c r="S5857" s="231"/>
      <c r="T5857" s="232"/>
      <c r="U5857" s="16"/>
      <c r="V5857" s="16"/>
    </row>
    <row r="5858" spans="4:22">
      <c r="D5858" s="16"/>
      <c r="E5858" s="16"/>
      <c r="F5858" s="231"/>
      <c r="G5858" s="231"/>
      <c r="H5858" s="231"/>
      <c r="I5858" s="231"/>
      <c r="J5858" s="231"/>
      <c r="K5858" s="231"/>
      <c r="L5858" s="231"/>
      <c r="M5858" s="231"/>
      <c r="N5858" s="231"/>
      <c r="O5858" s="231"/>
      <c r="P5858" s="231"/>
      <c r="Q5858" s="231"/>
      <c r="R5858" s="231"/>
      <c r="S5858" s="231"/>
      <c r="T5858" s="232"/>
      <c r="U5858" s="16"/>
      <c r="V5858" s="16"/>
    </row>
    <row r="5859" spans="4:22">
      <c r="D5859" s="16"/>
      <c r="E5859" s="16"/>
      <c r="F5859" s="231"/>
      <c r="G5859" s="231"/>
      <c r="H5859" s="231"/>
      <c r="I5859" s="231"/>
      <c r="J5859" s="231"/>
      <c r="K5859" s="231"/>
      <c r="L5859" s="231"/>
      <c r="M5859" s="231"/>
      <c r="N5859" s="231"/>
      <c r="O5859" s="231"/>
      <c r="P5859" s="231"/>
      <c r="Q5859" s="231"/>
      <c r="R5859" s="231"/>
      <c r="S5859" s="231"/>
      <c r="T5859" s="232"/>
      <c r="U5859" s="16"/>
      <c r="V5859" s="16"/>
    </row>
    <row r="5860" spans="4:22">
      <c r="D5860" s="16"/>
      <c r="E5860" s="16"/>
      <c r="F5860" s="231"/>
      <c r="G5860" s="231"/>
      <c r="H5860" s="231"/>
      <c r="I5860" s="231"/>
      <c r="J5860" s="231"/>
      <c r="K5860" s="231"/>
      <c r="L5860" s="231"/>
      <c r="M5860" s="231"/>
      <c r="N5860" s="231"/>
      <c r="O5860" s="231"/>
      <c r="P5860" s="231"/>
      <c r="Q5860" s="231"/>
      <c r="R5860" s="231"/>
      <c r="S5860" s="231"/>
      <c r="T5860" s="232"/>
      <c r="U5860" s="16"/>
      <c r="V5860" s="16"/>
    </row>
    <row r="5861" spans="4:22">
      <c r="D5861" s="16"/>
      <c r="E5861" s="16"/>
      <c r="F5861" s="231"/>
      <c r="G5861" s="231"/>
      <c r="H5861" s="231"/>
      <c r="I5861" s="231"/>
      <c r="J5861" s="231"/>
      <c r="K5861" s="231"/>
      <c r="L5861" s="231"/>
      <c r="M5861" s="231"/>
      <c r="N5861" s="231"/>
      <c r="O5861" s="231"/>
      <c r="P5861" s="231"/>
      <c r="Q5861" s="231"/>
      <c r="R5861" s="231"/>
      <c r="S5861" s="231"/>
      <c r="T5861" s="232"/>
      <c r="U5861" s="16"/>
      <c r="V5861" s="16"/>
    </row>
    <row r="5862" spans="4:22">
      <c r="D5862" s="16"/>
      <c r="E5862" s="16"/>
      <c r="F5862" s="231"/>
      <c r="G5862" s="231"/>
      <c r="H5862" s="231"/>
      <c r="I5862" s="231"/>
      <c r="J5862" s="231"/>
      <c r="K5862" s="231"/>
      <c r="L5862" s="231"/>
      <c r="M5862" s="231"/>
      <c r="N5862" s="231"/>
      <c r="O5862" s="231"/>
      <c r="P5862" s="231"/>
      <c r="Q5862" s="231"/>
      <c r="R5862" s="231"/>
      <c r="S5862" s="231"/>
      <c r="T5862" s="232"/>
      <c r="U5862" s="16"/>
      <c r="V5862" s="16"/>
    </row>
    <row r="5863" spans="4:22">
      <c r="D5863" s="16"/>
      <c r="E5863" s="16"/>
      <c r="F5863" s="231"/>
      <c r="G5863" s="231"/>
      <c r="H5863" s="231"/>
      <c r="I5863" s="231"/>
      <c r="J5863" s="231"/>
      <c r="K5863" s="231"/>
      <c r="L5863" s="231"/>
      <c r="M5863" s="231"/>
      <c r="N5863" s="231"/>
      <c r="O5863" s="231"/>
      <c r="P5863" s="231"/>
      <c r="Q5863" s="231"/>
      <c r="R5863" s="231"/>
      <c r="S5863" s="231"/>
      <c r="T5863" s="232"/>
      <c r="U5863" s="16"/>
      <c r="V5863" s="16"/>
    </row>
    <row r="5864" spans="4:22">
      <c r="D5864" s="16"/>
      <c r="E5864" s="16"/>
      <c r="F5864" s="231"/>
      <c r="G5864" s="231"/>
      <c r="H5864" s="231"/>
      <c r="I5864" s="231"/>
      <c r="J5864" s="231"/>
      <c r="K5864" s="231"/>
      <c r="L5864" s="231"/>
      <c r="M5864" s="231"/>
      <c r="N5864" s="231"/>
      <c r="O5864" s="231"/>
      <c r="P5864" s="231"/>
      <c r="Q5864" s="231"/>
      <c r="R5864" s="231"/>
      <c r="S5864" s="231"/>
      <c r="T5864" s="232"/>
      <c r="U5864" s="16"/>
      <c r="V5864" s="16"/>
    </row>
    <row r="5865" spans="4:22">
      <c r="D5865" s="16"/>
      <c r="E5865" s="16"/>
      <c r="F5865" s="231"/>
      <c r="G5865" s="231"/>
      <c r="H5865" s="231"/>
      <c r="I5865" s="231"/>
      <c r="J5865" s="231"/>
      <c r="K5865" s="231"/>
      <c r="L5865" s="231"/>
      <c r="M5865" s="231"/>
      <c r="N5865" s="231"/>
      <c r="O5865" s="231"/>
      <c r="P5865" s="231"/>
      <c r="Q5865" s="231"/>
      <c r="R5865" s="231"/>
      <c r="S5865" s="231"/>
      <c r="T5865" s="232"/>
      <c r="U5865" s="16"/>
      <c r="V5865" s="16"/>
    </row>
    <row r="5866" spans="4:22">
      <c r="D5866" s="16"/>
      <c r="E5866" s="16"/>
      <c r="F5866" s="231"/>
      <c r="G5866" s="231"/>
      <c r="H5866" s="231"/>
      <c r="I5866" s="231"/>
      <c r="J5866" s="231"/>
      <c r="K5866" s="231"/>
      <c r="L5866" s="231"/>
      <c r="M5866" s="231"/>
      <c r="N5866" s="231"/>
      <c r="O5866" s="231"/>
      <c r="P5866" s="231"/>
      <c r="Q5866" s="231"/>
      <c r="R5866" s="231"/>
      <c r="S5866" s="231"/>
      <c r="T5866" s="232"/>
      <c r="U5866" s="16"/>
      <c r="V5866" s="16"/>
    </row>
    <row r="5867" spans="4:22">
      <c r="D5867" s="16"/>
      <c r="E5867" s="16"/>
      <c r="F5867" s="231"/>
      <c r="G5867" s="231"/>
      <c r="H5867" s="231"/>
      <c r="I5867" s="231"/>
      <c r="J5867" s="231"/>
      <c r="K5867" s="231"/>
      <c r="L5867" s="231"/>
      <c r="M5867" s="231"/>
      <c r="N5867" s="231"/>
      <c r="O5867" s="231"/>
      <c r="P5867" s="231"/>
      <c r="Q5867" s="231"/>
      <c r="R5867" s="231"/>
      <c r="S5867" s="231"/>
      <c r="T5867" s="232"/>
      <c r="U5867" s="16"/>
      <c r="V5867" s="16"/>
    </row>
    <row r="5868" spans="4:22">
      <c r="D5868" s="16"/>
      <c r="E5868" s="16"/>
      <c r="F5868" s="231"/>
      <c r="G5868" s="231"/>
      <c r="H5868" s="231"/>
      <c r="I5868" s="231"/>
      <c r="J5868" s="231"/>
      <c r="K5868" s="231"/>
      <c r="L5868" s="231"/>
      <c r="M5868" s="231"/>
      <c r="N5868" s="231"/>
      <c r="O5868" s="231"/>
      <c r="P5868" s="231"/>
      <c r="Q5868" s="231"/>
      <c r="R5868" s="231"/>
      <c r="S5868" s="231"/>
      <c r="T5868" s="232"/>
      <c r="U5868" s="16"/>
      <c r="V5868" s="16"/>
    </row>
    <row r="5869" spans="4:22">
      <c r="D5869" s="16"/>
      <c r="E5869" s="16"/>
      <c r="F5869" s="231"/>
      <c r="G5869" s="231"/>
      <c r="H5869" s="231"/>
      <c r="I5869" s="231"/>
      <c r="J5869" s="231"/>
      <c r="K5869" s="231"/>
      <c r="L5869" s="231"/>
      <c r="M5869" s="231"/>
      <c r="N5869" s="231"/>
      <c r="O5869" s="231"/>
      <c r="P5869" s="231"/>
      <c r="Q5869" s="231"/>
      <c r="R5869" s="231"/>
      <c r="S5869" s="231"/>
      <c r="T5869" s="232"/>
      <c r="U5869" s="16"/>
      <c r="V5869" s="16"/>
    </row>
    <row r="5870" spans="4:22">
      <c r="D5870" s="16"/>
      <c r="E5870" s="16"/>
      <c r="F5870" s="231"/>
      <c r="G5870" s="231"/>
      <c r="H5870" s="231"/>
      <c r="I5870" s="231"/>
      <c r="J5870" s="231"/>
      <c r="K5870" s="231"/>
      <c r="L5870" s="231"/>
      <c r="M5870" s="231"/>
      <c r="N5870" s="231"/>
      <c r="O5870" s="231"/>
      <c r="P5870" s="231"/>
      <c r="Q5870" s="231"/>
      <c r="R5870" s="231"/>
      <c r="S5870" s="231"/>
      <c r="T5870" s="232"/>
      <c r="U5870" s="16"/>
      <c r="V5870" s="16"/>
    </row>
    <row r="5871" spans="4:22">
      <c r="D5871" s="16"/>
      <c r="E5871" s="16"/>
      <c r="F5871" s="231"/>
      <c r="G5871" s="231"/>
      <c r="H5871" s="231"/>
      <c r="I5871" s="231"/>
      <c r="J5871" s="231"/>
      <c r="K5871" s="231"/>
      <c r="L5871" s="231"/>
      <c r="M5871" s="231"/>
      <c r="N5871" s="231"/>
      <c r="O5871" s="231"/>
      <c r="P5871" s="231"/>
      <c r="Q5871" s="231"/>
      <c r="R5871" s="231"/>
      <c r="S5871" s="231"/>
      <c r="T5871" s="232"/>
      <c r="U5871" s="16"/>
      <c r="V5871" s="16"/>
    </row>
    <row r="5872" spans="4:22">
      <c r="D5872" s="16"/>
      <c r="E5872" s="16"/>
      <c r="F5872" s="231"/>
      <c r="G5872" s="231"/>
      <c r="H5872" s="231"/>
      <c r="I5872" s="231"/>
      <c r="J5872" s="231"/>
      <c r="K5872" s="231"/>
      <c r="L5872" s="231"/>
      <c r="M5872" s="231"/>
      <c r="N5872" s="231"/>
      <c r="O5872" s="231"/>
      <c r="P5872" s="231"/>
      <c r="Q5872" s="231"/>
      <c r="R5872" s="231"/>
      <c r="S5872" s="231"/>
      <c r="T5872" s="232"/>
      <c r="U5872" s="16"/>
      <c r="V5872" s="16"/>
    </row>
    <row r="5873" spans="4:22">
      <c r="D5873" s="16"/>
      <c r="E5873" s="16"/>
      <c r="F5873" s="231"/>
      <c r="G5873" s="231"/>
      <c r="H5873" s="231"/>
      <c r="I5873" s="231"/>
      <c r="J5873" s="231"/>
      <c r="K5873" s="231"/>
      <c r="L5873" s="231"/>
      <c r="M5873" s="231"/>
      <c r="N5873" s="231"/>
      <c r="O5873" s="231"/>
      <c r="P5873" s="231"/>
      <c r="Q5873" s="231"/>
      <c r="R5873" s="231"/>
      <c r="S5873" s="231"/>
      <c r="T5873" s="232"/>
      <c r="U5873" s="16"/>
      <c r="V5873" s="16"/>
    </row>
    <row r="5874" spans="4:22">
      <c r="D5874" s="16"/>
      <c r="E5874" s="16"/>
      <c r="F5874" s="231"/>
      <c r="G5874" s="231"/>
      <c r="H5874" s="231"/>
      <c r="I5874" s="231"/>
      <c r="J5874" s="231"/>
      <c r="K5874" s="231"/>
      <c r="L5874" s="231"/>
      <c r="M5874" s="231"/>
      <c r="N5874" s="231"/>
      <c r="O5874" s="231"/>
      <c r="P5874" s="231"/>
      <c r="Q5874" s="231"/>
      <c r="R5874" s="231"/>
      <c r="S5874" s="231"/>
      <c r="T5874" s="232"/>
      <c r="U5874" s="16"/>
      <c r="V5874" s="16"/>
    </row>
    <row r="5875" spans="4:22">
      <c r="D5875" s="16"/>
      <c r="E5875" s="16"/>
      <c r="F5875" s="231"/>
      <c r="G5875" s="231"/>
      <c r="H5875" s="231"/>
      <c r="I5875" s="231"/>
      <c r="J5875" s="231"/>
      <c r="K5875" s="231"/>
      <c r="L5875" s="231"/>
      <c r="M5875" s="231"/>
      <c r="N5875" s="231"/>
      <c r="O5875" s="231"/>
      <c r="P5875" s="231"/>
      <c r="Q5875" s="231"/>
      <c r="R5875" s="231"/>
      <c r="S5875" s="231"/>
      <c r="T5875" s="232"/>
      <c r="U5875" s="16"/>
      <c r="V5875" s="16"/>
    </row>
    <row r="5876" spans="4:22">
      <c r="D5876" s="335"/>
      <c r="E5876" s="335"/>
      <c r="F5876" s="335"/>
      <c r="G5876" s="512" t="s">
        <v>48</v>
      </c>
      <c r="H5876" s="512"/>
      <c r="I5876" s="512"/>
      <c r="J5876" s="512"/>
      <c r="K5876" s="512"/>
      <c r="L5876" s="512"/>
      <c r="M5876" s="512"/>
      <c r="N5876" s="512"/>
      <c r="O5876" s="512"/>
      <c r="P5876" s="512"/>
      <c r="Q5876" s="512"/>
      <c r="R5876" s="512"/>
      <c r="S5876" s="335"/>
      <c r="T5876" s="335"/>
      <c r="U5876" s="335"/>
      <c r="V5876" s="335"/>
    </row>
    <row r="5877" spans="4:22">
      <c r="D5877" s="335"/>
      <c r="E5877" s="335"/>
      <c r="F5877" s="335"/>
      <c r="G5877" s="512"/>
      <c r="H5877" s="512"/>
      <c r="I5877" s="512"/>
      <c r="J5877" s="512"/>
      <c r="K5877" s="512"/>
      <c r="L5877" s="512"/>
      <c r="M5877" s="512"/>
      <c r="N5877" s="512"/>
      <c r="O5877" s="512"/>
      <c r="P5877" s="512"/>
      <c r="Q5877" s="512"/>
      <c r="R5877" s="512"/>
      <c r="S5877" s="335"/>
      <c r="T5877" s="335"/>
      <c r="U5877" s="335"/>
      <c r="V5877" s="335"/>
    </row>
    <row r="5878" spans="4:22" ht="23.4">
      <c r="D5878" s="338"/>
      <c r="E5878" s="338"/>
      <c r="F5878" s="338"/>
      <c r="G5878" s="343" t="s">
        <v>46</v>
      </c>
      <c r="H5878" s="375" t="s">
        <v>3</v>
      </c>
      <c r="I5878" s="376"/>
      <c r="J5878" s="377" t="s">
        <v>11</v>
      </c>
      <c r="K5878" s="376"/>
      <c r="L5878" s="378" t="s">
        <v>12</v>
      </c>
      <c r="M5878" s="376"/>
      <c r="N5878" s="379" t="s">
        <v>13</v>
      </c>
      <c r="O5878" s="376"/>
      <c r="P5878" s="374" t="s">
        <v>14</v>
      </c>
      <c r="Q5878" s="376"/>
      <c r="R5878" s="380" t="s">
        <v>15</v>
      </c>
      <c r="S5878" s="367"/>
      <c r="T5878" s="16"/>
      <c r="U5878" s="336"/>
      <c r="V5878" s="16"/>
    </row>
    <row r="5879" spans="4:22" ht="21">
      <c r="D5879" s="338"/>
      <c r="E5879" s="338"/>
      <c r="F5879" s="338"/>
      <c r="G5879" s="344">
        <v>0.9</v>
      </c>
      <c r="H5879" s="347">
        <f>$H$5821*G5879</f>
        <v>47.641437003600011</v>
      </c>
      <c r="I5879" s="368"/>
      <c r="J5879" s="348">
        <f>$J$5821*G5879</f>
        <v>14.228606581200001</v>
      </c>
      <c r="K5879" s="368"/>
      <c r="L5879" s="352">
        <f>$L$5821*G5879</f>
        <v>12.931048825200001</v>
      </c>
      <c r="M5879" s="368"/>
      <c r="N5879" s="349">
        <f>$N$5821*G5879</f>
        <v>9.3831141492000025</v>
      </c>
      <c r="O5879" s="368"/>
      <c r="P5879" s="350">
        <f>$P$5821*G5879</f>
        <v>163.82265174</v>
      </c>
      <c r="Q5879" s="368"/>
      <c r="R5879" s="351">
        <f>$R$5821*G5879</f>
        <v>72.615353976000009</v>
      </c>
      <c r="S5879" s="341"/>
      <c r="T5879" s="414">
        <f>H5879*24.63</f>
        <v>1173.4085933986682</v>
      </c>
      <c r="U5879" s="337"/>
      <c r="V5879" s="16"/>
    </row>
    <row r="5880" spans="4:22" ht="21">
      <c r="D5880" s="338"/>
      <c r="E5880" s="338"/>
      <c r="F5880" s="338"/>
      <c r="G5880" s="344">
        <v>0.91</v>
      </c>
      <c r="H5880" s="347">
        <f t="shared" ref="H5880:H5899" si="526">$H$5821*G5880</f>
        <v>48.170786303640007</v>
      </c>
      <c r="I5880" s="368"/>
      <c r="J5880" s="348">
        <f t="shared" ref="J5880:J5899" si="527">$J$5821*G5880</f>
        <v>14.386702209880001</v>
      </c>
      <c r="K5880" s="368"/>
      <c r="L5880" s="352">
        <f t="shared" ref="L5880:L5899" si="528">$L$5821*G5880</f>
        <v>13.074727145480001</v>
      </c>
      <c r="M5880" s="368"/>
      <c r="N5880" s="349">
        <f t="shared" ref="N5880:N5899" si="529">$N$5821*G5880</f>
        <v>9.4873709730800027</v>
      </c>
      <c r="O5880" s="368"/>
      <c r="P5880" s="350">
        <f t="shared" ref="P5880:P5899" si="530">$P$5821*G5880</f>
        <v>165.642903426</v>
      </c>
      <c r="Q5880" s="368"/>
      <c r="R5880" s="351">
        <f t="shared" ref="R5880:R5899" si="531">$R$5821*G5880</f>
        <v>73.422191242400004</v>
      </c>
      <c r="S5880" s="341"/>
      <c r="T5880" s="16"/>
      <c r="U5880" s="337"/>
      <c r="V5880" s="16"/>
    </row>
    <row r="5881" spans="4:22" ht="21">
      <c r="D5881" s="338"/>
      <c r="E5881" s="338"/>
      <c r="F5881" s="338"/>
      <c r="G5881" s="344">
        <v>0.92</v>
      </c>
      <c r="H5881" s="347">
        <f t="shared" si="526"/>
        <v>48.70013560368001</v>
      </c>
      <c r="I5881" s="368"/>
      <c r="J5881" s="348">
        <f t="shared" si="527"/>
        <v>14.544797838560001</v>
      </c>
      <c r="K5881" s="368"/>
      <c r="L5881" s="352">
        <f t="shared" si="528"/>
        <v>13.218405465760002</v>
      </c>
      <c r="M5881" s="368"/>
      <c r="N5881" s="349">
        <f t="shared" si="529"/>
        <v>9.5916277969600028</v>
      </c>
      <c r="O5881" s="368"/>
      <c r="P5881" s="350">
        <f t="shared" si="530"/>
        <v>167.46315511200001</v>
      </c>
      <c r="Q5881" s="368"/>
      <c r="R5881" s="351">
        <f t="shared" si="531"/>
        <v>74.229028508800013</v>
      </c>
      <c r="S5881" s="341"/>
      <c r="T5881" s="16"/>
      <c r="U5881" s="337"/>
      <c r="V5881" s="16"/>
    </row>
    <row r="5882" spans="4:22" ht="21">
      <c r="D5882" s="338"/>
      <c r="E5882" s="338"/>
      <c r="F5882" s="338"/>
      <c r="G5882" s="344">
        <v>0.93</v>
      </c>
      <c r="H5882" s="347">
        <f t="shared" si="526"/>
        <v>49.229484903720014</v>
      </c>
      <c r="I5882" s="368"/>
      <c r="J5882" s="348">
        <f t="shared" si="527"/>
        <v>14.702893467240001</v>
      </c>
      <c r="K5882" s="368"/>
      <c r="L5882" s="352">
        <f t="shared" si="528"/>
        <v>13.362083786040001</v>
      </c>
      <c r="M5882" s="368"/>
      <c r="N5882" s="349">
        <f t="shared" si="529"/>
        <v>9.6958846208400029</v>
      </c>
      <c r="O5882" s="368"/>
      <c r="P5882" s="350">
        <f t="shared" si="530"/>
        <v>169.28340679800002</v>
      </c>
      <c r="Q5882" s="368"/>
      <c r="R5882" s="351">
        <f t="shared" si="531"/>
        <v>75.035865775200008</v>
      </c>
      <c r="S5882" s="341"/>
      <c r="T5882" s="16"/>
      <c r="U5882" s="337"/>
      <c r="V5882" s="16"/>
    </row>
    <row r="5883" spans="4:22" ht="21">
      <c r="D5883" s="338"/>
      <c r="E5883" s="338"/>
      <c r="F5883" s="338"/>
      <c r="G5883" s="344">
        <v>0.94</v>
      </c>
      <c r="H5883" s="347">
        <f t="shared" si="526"/>
        <v>49.758834203760003</v>
      </c>
      <c r="I5883" s="368"/>
      <c r="J5883" s="348">
        <f t="shared" si="527"/>
        <v>14.860989095919999</v>
      </c>
      <c r="K5883" s="368"/>
      <c r="L5883" s="352">
        <f t="shared" si="528"/>
        <v>13.505762106319999</v>
      </c>
      <c r="M5883" s="368"/>
      <c r="N5883" s="349">
        <f t="shared" si="529"/>
        <v>9.8001414447200013</v>
      </c>
      <c r="O5883" s="368"/>
      <c r="P5883" s="350">
        <f t="shared" si="530"/>
        <v>171.10365848399999</v>
      </c>
      <c r="Q5883" s="368"/>
      <c r="R5883" s="351">
        <f t="shared" si="531"/>
        <v>75.842703041600004</v>
      </c>
      <c r="S5883" s="341"/>
      <c r="T5883" s="16"/>
      <c r="U5883" s="337"/>
      <c r="V5883" s="16"/>
    </row>
    <row r="5884" spans="4:22" ht="21">
      <c r="D5884" s="338"/>
      <c r="E5884" s="338"/>
      <c r="F5884" s="338"/>
      <c r="G5884" s="344">
        <v>0.95</v>
      </c>
      <c r="H5884" s="347">
        <f t="shared" si="526"/>
        <v>50.288183503800006</v>
      </c>
      <c r="I5884" s="368"/>
      <c r="J5884" s="348">
        <f t="shared" si="527"/>
        <v>15.019084724599999</v>
      </c>
      <c r="K5884" s="368"/>
      <c r="L5884" s="352">
        <f t="shared" si="528"/>
        <v>13.6494404266</v>
      </c>
      <c r="M5884" s="368"/>
      <c r="N5884" s="349">
        <f t="shared" si="529"/>
        <v>9.9043982686000014</v>
      </c>
      <c r="O5884" s="368"/>
      <c r="P5884" s="350">
        <f t="shared" si="530"/>
        <v>172.92391017</v>
      </c>
      <c r="Q5884" s="368"/>
      <c r="R5884" s="351">
        <f t="shared" si="531"/>
        <v>76.649540307999999</v>
      </c>
      <c r="S5884" s="341"/>
      <c r="T5884" s="16"/>
      <c r="U5884" s="337"/>
      <c r="V5884" s="16"/>
    </row>
    <row r="5885" spans="4:22" ht="21">
      <c r="D5885" s="338"/>
      <c r="E5885" s="338"/>
      <c r="F5885" s="338"/>
      <c r="G5885" s="344">
        <v>0.96</v>
      </c>
      <c r="H5885" s="347">
        <f t="shared" si="526"/>
        <v>50.81753280384001</v>
      </c>
      <c r="I5885" s="368"/>
      <c r="J5885" s="348">
        <f t="shared" si="527"/>
        <v>15.177180353280001</v>
      </c>
      <c r="K5885" s="368"/>
      <c r="L5885" s="352">
        <f t="shared" si="528"/>
        <v>13.793118746879999</v>
      </c>
      <c r="M5885" s="368"/>
      <c r="N5885" s="349">
        <f t="shared" si="529"/>
        <v>10.008655092480002</v>
      </c>
      <c r="O5885" s="368"/>
      <c r="P5885" s="350">
        <f t="shared" si="530"/>
        <v>174.74416185600001</v>
      </c>
      <c r="Q5885" s="368"/>
      <c r="R5885" s="351">
        <f t="shared" si="531"/>
        <v>77.456377574399994</v>
      </c>
      <c r="S5885" s="341"/>
      <c r="T5885" s="16"/>
      <c r="U5885" s="337"/>
      <c r="V5885" s="16"/>
    </row>
    <row r="5886" spans="4:22" ht="21">
      <c r="D5886" s="338"/>
      <c r="E5886" s="338"/>
      <c r="F5886" s="338"/>
      <c r="G5886" s="344">
        <v>0.97</v>
      </c>
      <c r="H5886" s="347">
        <f t="shared" si="526"/>
        <v>51.346882103880006</v>
      </c>
      <c r="I5886" s="368"/>
      <c r="J5886" s="348">
        <f t="shared" si="527"/>
        <v>15.335275981960001</v>
      </c>
      <c r="K5886" s="368"/>
      <c r="L5886" s="352">
        <f t="shared" si="528"/>
        <v>13.936797067160001</v>
      </c>
      <c r="M5886" s="368"/>
      <c r="N5886" s="349">
        <f t="shared" si="529"/>
        <v>10.112911916360002</v>
      </c>
      <c r="O5886" s="368"/>
      <c r="P5886" s="350">
        <f t="shared" si="530"/>
        <v>176.56441354199998</v>
      </c>
      <c r="Q5886" s="368"/>
      <c r="R5886" s="351">
        <f t="shared" si="531"/>
        <v>78.263214840800003</v>
      </c>
      <c r="S5886" s="341"/>
      <c r="T5886" s="16"/>
      <c r="U5886" s="337"/>
      <c r="V5886" s="16"/>
    </row>
    <row r="5887" spans="4:22" ht="21">
      <c r="D5887" s="338"/>
      <c r="E5887" s="338"/>
      <c r="F5887" s="338"/>
      <c r="G5887" s="344">
        <v>0.98</v>
      </c>
      <c r="H5887" s="347">
        <f t="shared" si="526"/>
        <v>51.876231403920009</v>
      </c>
      <c r="I5887" s="368"/>
      <c r="J5887" s="348">
        <f t="shared" si="527"/>
        <v>15.493371610640001</v>
      </c>
      <c r="K5887" s="368"/>
      <c r="L5887" s="352">
        <f t="shared" si="528"/>
        <v>14.08047538744</v>
      </c>
      <c r="M5887" s="368"/>
      <c r="N5887" s="349">
        <f t="shared" si="529"/>
        <v>10.217168740240002</v>
      </c>
      <c r="O5887" s="368"/>
      <c r="P5887" s="350">
        <f t="shared" si="530"/>
        <v>178.38466522799999</v>
      </c>
      <c r="Q5887" s="368"/>
      <c r="R5887" s="351">
        <f t="shared" si="531"/>
        <v>79.070052107199999</v>
      </c>
      <c r="S5887" s="341"/>
      <c r="T5887" s="16"/>
      <c r="U5887" s="337"/>
      <c r="V5887" s="16"/>
    </row>
    <row r="5888" spans="4:22" ht="21">
      <c r="D5888" s="338"/>
      <c r="E5888" s="338"/>
      <c r="F5888" s="338"/>
      <c r="G5888" s="344">
        <v>0.99</v>
      </c>
      <c r="H5888" s="347">
        <f t="shared" si="526"/>
        <v>52.405580703960005</v>
      </c>
      <c r="I5888" s="368"/>
      <c r="J5888" s="348">
        <f t="shared" si="527"/>
        <v>15.651467239320001</v>
      </c>
      <c r="K5888" s="368"/>
      <c r="L5888" s="352">
        <f t="shared" si="528"/>
        <v>14.224153707720001</v>
      </c>
      <c r="M5888" s="368"/>
      <c r="N5888" s="349">
        <f t="shared" si="529"/>
        <v>10.321425564120002</v>
      </c>
      <c r="O5888" s="368"/>
      <c r="P5888" s="350">
        <f t="shared" si="530"/>
        <v>180.20491691399999</v>
      </c>
      <c r="Q5888" s="368"/>
      <c r="R5888" s="351">
        <f t="shared" si="531"/>
        <v>79.876889373600008</v>
      </c>
      <c r="S5888" s="341"/>
      <c r="T5888" s="16"/>
      <c r="U5888" s="337"/>
      <c r="V5888" s="16"/>
    </row>
    <row r="5889" spans="4:22" ht="28.8">
      <c r="D5889" s="469"/>
      <c r="E5889" s="469"/>
      <c r="F5889" s="469"/>
      <c r="G5889" s="381">
        <v>1</v>
      </c>
      <c r="H5889" s="472">
        <f t="shared" si="526"/>
        <v>52.934930004000009</v>
      </c>
      <c r="I5889" s="473"/>
      <c r="J5889" s="472">
        <f t="shared" si="527"/>
        <v>15.809562868</v>
      </c>
      <c r="K5889" s="473"/>
      <c r="L5889" s="472">
        <f t="shared" si="528"/>
        <v>14.367832028</v>
      </c>
      <c r="M5889" s="473"/>
      <c r="N5889" s="472">
        <f t="shared" si="529"/>
        <v>10.425682388000002</v>
      </c>
      <c r="O5889" s="473"/>
      <c r="P5889" s="472">
        <f t="shared" si="530"/>
        <v>182.0251686</v>
      </c>
      <c r="Q5889" s="473"/>
      <c r="R5889" s="472">
        <f t="shared" si="531"/>
        <v>80.683726640000003</v>
      </c>
      <c r="S5889" s="445"/>
      <c r="T5889" s="469"/>
      <c r="U5889" s="470"/>
      <c r="V5889" s="469"/>
    </row>
    <row r="5890" spans="4:22" ht="21">
      <c r="D5890" s="338"/>
      <c r="E5890" s="338"/>
      <c r="F5890" s="338"/>
      <c r="G5890" s="344">
        <v>1.01</v>
      </c>
      <c r="H5890" s="347">
        <f t="shared" si="526"/>
        <v>53.464279304040012</v>
      </c>
      <c r="I5890" s="368"/>
      <c r="J5890" s="348">
        <f t="shared" si="527"/>
        <v>15.96765849668</v>
      </c>
      <c r="K5890" s="368"/>
      <c r="L5890" s="352">
        <f t="shared" si="528"/>
        <v>14.51151034828</v>
      </c>
      <c r="M5890" s="368"/>
      <c r="N5890" s="349">
        <f t="shared" si="529"/>
        <v>10.529939211880002</v>
      </c>
      <c r="O5890" s="368"/>
      <c r="P5890" s="350">
        <f t="shared" si="530"/>
        <v>183.84542028600001</v>
      </c>
      <c r="Q5890" s="368"/>
      <c r="R5890" s="351">
        <f t="shared" si="531"/>
        <v>81.490563906399998</v>
      </c>
      <c r="S5890" s="341"/>
      <c r="T5890" s="16"/>
      <c r="U5890" s="337"/>
      <c r="V5890" s="16"/>
    </row>
    <row r="5891" spans="4:22" ht="21">
      <c r="D5891" s="338"/>
      <c r="E5891" s="338"/>
      <c r="F5891" s="338"/>
      <c r="G5891" s="344">
        <v>1.02</v>
      </c>
      <c r="H5891" s="347">
        <f t="shared" si="526"/>
        <v>53.993628604080008</v>
      </c>
      <c r="I5891" s="368"/>
      <c r="J5891" s="348">
        <f t="shared" si="527"/>
        <v>16.12575412536</v>
      </c>
      <c r="K5891" s="368"/>
      <c r="L5891" s="352">
        <f t="shared" si="528"/>
        <v>14.655188668560001</v>
      </c>
      <c r="M5891" s="368"/>
      <c r="N5891" s="349">
        <f t="shared" si="529"/>
        <v>10.634196035760002</v>
      </c>
      <c r="O5891" s="368"/>
      <c r="P5891" s="350">
        <f t="shared" si="530"/>
        <v>185.66567197200001</v>
      </c>
      <c r="Q5891" s="368"/>
      <c r="R5891" s="351">
        <f t="shared" si="531"/>
        <v>82.297401172800008</v>
      </c>
      <c r="S5891" s="341"/>
      <c r="T5891" s="16"/>
      <c r="U5891" s="337"/>
      <c r="V5891" s="16"/>
    </row>
    <row r="5892" spans="4:22" ht="21">
      <c r="D5892" s="338"/>
      <c r="E5892" s="338"/>
      <c r="F5892" s="338"/>
      <c r="G5892" s="344">
        <v>1.03</v>
      </c>
      <c r="H5892" s="347">
        <f t="shared" si="526"/>
        <v>54.522977904120012</v>
      </c>
      <c r="I5892" s="368"/>
      <c r="J5892" s="348">
        <f t="shared" si="527"/>
        <v>16.283849754040002</v>
      </c>
      <c r="K5892" s="368"/>
      <c r="L5892" s="352">
        <f t="shared" si="528"/>
        <v>14.79886698884</v>
      </c>
      <c r="M5892" s="368"/>
      <c r="N5892" s="349">
        <f t="shared" si="529"/>
        <v>10.738452859640002</v>
      </c>
      <c r="O5892" s="368"/>
      <c r="P5892" s="350">
        <f t="shared" si="530"/>
        <v>187.48592365800002</v>
      </c>
      <c r="Q5892" s="368"/>
      <c r="R5892" s="351">
        <f t="shared" si="531"/>
        <v>83.104238439200003</v>
      </c>
      <c r="S5892" s="341"/>
      <c r="T5892" s="16"/>
      <c r="U5892" s="337"/>
      <c r="V5892" s="16"/>
    </row>
    <row r="5893" spans="4:22" ht="21">
      <c r="D5893" s="338"/>
      <c r="E5893" s="338"/>
      <c r="F5893" s="338"/>
      <c r="G5893" s="344">
        <v>1.04</v>
      </c>
      <c r="H5893" s="347">
        <f t="shared" si="526"/>
        <v>55.052327204160008</v>
      </c>
      <c r="I5893" s="368"/>
      <c r="J5893" s="348">
        <f t="shared" si="527"/>
        <v>16.44194538272</v>
      </c>
      <c r="K5893" s="368"/>
      <c r="L5893" s="352">
        <f t="shared" si="528"/>
        <v>14.942545309120002</v>
      </c>
      <c r="M5893" s="368"/>
      <c r="N5893" s="349">
        <f t="shared" si="529"/>
        <v>10.842709683520003</v>
      </c>
      <c r="O5893" s="368"/>
      <c r="P5893" s="350">
        <f t="shared" si="530"/>
        <v>189.306175344</v>
      </c>
      <c r="Q5893" s="368"/>
      <c r="R5893" s="351">
        <f t="shared" si="531"/>
        <v>83.911075705600012</v>
      </c>
      <c r="S5893" s="341"/>
      <c r="T5893" s="16"/>
      <c r="U5893" s="337"/>
      <c r="V5893" s="16"/>
    </row>
    <row r="5894" spans="4:22" ht="21">
      <c r="D5894" s="338"/>
      <c r="E5894" s="338"/>
      <c r="F5894" s="338"/>
      <c r="G5894" s="344">
        <v>1.05</v>
      </c>
      <c r="H5894" s="347">
        <f t="shared" si="526"/>
        <v>55.581676504200011</v>
      </c>
      <c r="I5894" s="368"/>
      <c r="J5894" s="348">
        <f t="shared" si="527"/>
        <v>16.600041011400002</v>
      </c>
      <c r="K5894" s="368"/>
      <c r="L5894" s="352">
        <f t="shared" si="528"/>
        <v>15.086223629400001</v>
      </c>
      <c r="M5894" s="368"/>
      <c r="N5894" s="349">
        <f t="shared" si="529"/>
        <v>10.946966507400003</v>
      </c>
      <c r="O5894" s="368"/>
      <c r="P5894" s="350">
        <f t="shared" si="530"/>
        <v>191.12642703</v>
      </c>
      <c r="Q5894" s="368"/>
      <c r="R5894" s="351">
        <f t="shared" si="531"/>
        <v>84.717912972000008</v>
      </c>
      <c r="S5894" s="341"/>
      <c r="T5894" s="16"/>
      <c r="U5894" s="337"/>
      <c r="V5894" s="16"/>
    </row>
    <row r="5895" spans="4:22" ht="21">
      <c r="D5895" s="338"/>
      <c r="E5895" s="338"/>
      <c r="F5895" s="338"/>
      <c r="G5895" s="344">
        <v>1.06</v>
      </c>
      <c r="H5895" s="347">
        <f t="shared" si="526"/>
        <v>56.111025804240015</v>
      </c>
      <c r="I5895" s="368"/>
      <c r="J5895" s="348">
        <f t="shared" si="527"/>
        <v>16.75813664008</v>
      </c>
      <c r="K5895" s="368"/>
      <c r="L5895" s="352">
        <f t="shared" si="528"/>
        <v>15.229901949680002</v>
      </c>
      <c r="M5895" s="368"/>
      <c r="N5895" s="349">
        <f t="shared" si="529"/>
        <v>11.051223331280003</v>
      </c>
      <c r="O5895" s="368"/>
      <c r="P5895" s="350">
        <f t="shared" si="530"/>
        <v>192.94667871600001</v>
      </c>
      <c r="Q5895" s="368"/>
      <c r="R5895" s="351">
        <f t="shared" si="531"/>
        <v>85.524750238400003</v>
      </c>
      <c r="S5895" s="341"/>
      <c r="T5895" s="16"/>
      <c r="U5895" s="337"/>
      <c r="V5895" s="16"/>
    </row>
    <row r="5896" spans="4:22" ht="21">
      <c r="D5896" s="338"/>
      <c r="E5896" s="338"/>
      <c r="F5896" s="338"/>
      <c r="G5896" s="344">
        <v>1.07</v>
      </c>
      <c r="H5896" s="347">
        <f t="shared" si="526"/>
        <v>56.640375104280011</v>
      </c>
      <c r="I5896" s="368"/>
      <c r="J5896" s="348">
        <f t="shared" si="527"/>
        <v>16.916232268760002</v>
      </c>
      <c r="K5896" s="368"/>
      <c r="L5896" s="352">
        <f t="shared" si="528"/>
        <v>15.373580269960001</v>
      </c>
      <c r="M5896" s="368"/>
      <c r="N5896" s="349">
        <f t="shared" si="529"/>
        <v>11.155480155160003</v>
      </c>
      <c r="O5896" s="368"/>
      <c r="P5896" s="350">
        <f t="shared" si="530"/>
        <v>194.76693040200001</v>
      </c>
      <c r="Q5896" s="368"/>
      <c r="R5896" s="351">
        <f t="shared" si="531"/>
        <v>86.331587504800012</v>
      </c>
      <c r="S5896" s="341"/>
      <c r="T5896" s="16"/>
      <c r="U5896" s="337"/>
      <c r="V5896" s="16"/>
    </row>
    <row r="5897" spans="4:22" ht="21">
      <c r="D5897" s="338"/>
      <c r="E5897" s="338"/>
      <c r="F5897" s="338"/>
      <c r="G5897" s="344">
        <v>1.08</v>
      </c>
      <c r="H5897" s="347">
        <f t="shared" si="526"/>
        <v>57.169724404320014</v>
      </c>
      <c r="I5897" s="368"/>
      <c r="J5897" s="348">
        <f t="shared" si="527"/>
        <v>17.07432789744</v>
      </c>
      <c r="K5897" s="368"/>
      <c r="L5897" s="352">
        <f t="shared" si="528"/>
        <v>15.517258590240001</v>
      </c>
      <c r="M5897" s="368"/>
      <c r="N5897" s="349">
        <f t="shared" si="529"/>
        <v>11.259736979040003</v>
      </c>
      <c r="O5897" s="368"/>
      <c r="P5897" s="350">
        <f t="shared" si="530"/>
        <v>196.58718208800002</v>
      </c>
      <c r="Q5897" s="368"/>
      <c r="R5897" s="351">
        <f t="shared" si="531"/>
        <v>87.138424771200008</v>
      </c>
      <c r="S5897" s="341"/>
      <c r="T5897" s="16"/>
      <c r="U5897" s="337"/>
      <c r="V5897" s="16"/>
    </row>
    <row r="5898" spans="4:22" ht="21">
      <c r="D5898" s="338"/>
      <c r="E5898" s="338"/>
      <c r="F5898" s="338"/>
      <c r="G5898" s="344">
        <v>1.0900000000000001</v>
      </c>
      <c r="H5898" s="347">
        <f t="shared" si="526"/>
        <v>57.699073704360011</v>
      </c>
      <c r="I5898" s="368"/>
      <c r="J5898" s="348">
        <f t="shared" si="527"/>
        <v>17.232423526120002</v>
      </c>
      <c r="K5898" s="368"/>
      <c r="L5898" s="352">
        <f t="shared" si="528"/>
        <v>15.660936910520002</v>
      </c>
      <c r="M5898" s="368"/>
      <c r="N5898" s="349">
        <f t="shared" si="529"/>
        <v>11.363993802920003</v>
      </c>
      <c r="O5898" s="368"/>
      <c r="P5898" s="350">
        <f t="shared" si="530"/>
        <v>198.40743377400003</v>
      </c>
      <c r="Q5898" s="368"/>
      <c r="R5898" s="351">
        <f t="shared" si="531"/>
        <v>87.945262037600017</v>
      </c>
      <c r="S5898" s="341"/>
      <c r="T5898" s="16"/>
      <c r="U5898" s="337"/>
      <c r="V5898" s="16"/>
    </row>
    <row r="5899" spans="4:22" ht="21">
      <c r="D5899" s="338"/>
      <c r="E5899" s="338"/>
      <c r="F5899" s="338"/>
      <c r="G5899" s="344">
        <v>1.1000000000000001</v>
      </c>
      <c r="H5899" s="347">
        <f t="shared" si="526"/>
        <v>58.228423004400014</v>
      </c>
      <c r="I5899" s="368"/>
      <c r="J5899" s="348">
        <f t="shared" si="527"/>
        <v>17.390519154800003</v>
      </c>
      <c r="K5899" s="368"/>
      <c r="L5899" s="352">
        <f t="shared" si="528"/>
        <v>15.804615230800001</v>
      </c>
      <c r="M5899" s="368"/>
      <c r="N5899" s="349">
        <f t="shared" si="529"/>
        <v>11.468250626800003</v>
      </c>
      <c r="O5899" s="368"/>
      <c r="P5899" s="350">
        <f t="shared" si="530"/>
        <v>200.22768546</v>
      </c>
      <c r="Q5899" s="368"/>
      <c r="R5899" s="351">
        <f t="shared" si="531"/>
        <v>88.752099304000012</v>
      </c>
      <c r="S5899" s="341"/>
      <c r="T5899" s="16"/>
      <c r="U5899" s="337"/>
      <c r="V5899" s="16"/>
    </row>
    <row r="5900" spans="4:22">
      <c r="D5900" s="338"/>
      <c r="E5900" s="338"/>
      <c r="F5900" s="338"/>
      <c r="G5900" s="16"/>
      <c r="H5900" s="16"/>
      <c r="I5900" s="16"/>
      <c r="J5900" s="16"/>
      <c r="K5900" s="16"/>
      <c r="L5900" s="16"/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</row>
    <row r="5901" spans="4:22">
      <c r="D5901" s="338"/>
      <c r="E5901" s="338"/>
      <c r="F5901" s="338"/>
      <c r="G5901" s="16"/>
      <c r="H5901" s="16"/>
      <c r="I5901" s="16"/>
      <c r="J5901" s="16"/>
      <c r="K5901" s="16"/>
      <c r="L5901" s="16"/>
      <c r="M5901" s="16"/>
      <c r="N5901" s="16"/>
      <c r="O5901" s="16"/>
      <c r="P5901" s="16"/>
      <c r="Q5901" s="16"/>
      <c r="R5901" s="16"/>
      <c r="S5901" s="16"/>
      <c r="T5901" s="16"/>
      <c r="U5901" s="16"/>
      <c r="V5901" s="16"/>
    </row>
    <row r="5902" spans="4:22">
      <c r="D5902" s="338"/>
      <c r="E5902" s="338"/>
      <c r="F5902" s="338"/>
      <c r="G5902" s="16"/>
      <c r="H5902" s="16"/>
      <c r="I5902" s="16"/>
      <c r="J5902" s="16"/>
      <c r="K5902" s="16"/>
      <c r="L5902" s="16"/>
      <c r="M5902" s="16"/>
      <c r="N5902" s="16"/>
      <c r="O5902" s="16"/>
      <c r="P5902" s="16"/>
      <c r="Q5902" s="16"/>
      <c r="R5902" s="16"/>
      <c r="S5902" s="16"/>
      <c r="T5902" s="16"/>
      <c r="U5902" s="16"/>
      <c r="V5902" s="16"/>
    </row>
    <row r="5905" spans="4:31" ht="15" thickBot="1">
      <c r="D5905" s="16"/>
      <c r="E5905" s="16"/>
      <c r="F5905" s="16"/>
      <c r="G5905" s="16"/>
      <c r="H5905" s="16"/>
      <c r="I5905" s="16"/>
      <c r="J5905" s="16"/>
      <c r="K5905" s="16"/>
      <c r="L5905" s="16"/>
      <c r="M5905" s="16"/>
      <c r="N5905" s="16"/>
      <c r="O5905" s="16"/>
      <c r="P5905" s="16"/>
      <c r="Q5905" s="16"/>
      <c r="R5905" s="16"/>
      <c r="S5905" s="16"/>
      <c r="T5905" s="229"/>
      <c r="U5905" s="16"/>
      <c r="V5905" s="16"/>
    </row>
    <row r="5906" spans="4:31">
      <c r="D5906" s="16"/>
      <c r="E5906" s="84"/>
      <c r="F5906" s="85"/>
      <c r="G5906" s="197"/>
      <c r="H5906" s="85"/>
      <c r="I5906" s="197"/>
      <c r="J5906" s="85"/>
      <c r="K5906" s="197"/>
      <c r="L5906" s="85"/>
      <c r="M5906" s="197"/>
      <c r="N5906" s="85"/>
      <c r="O5906" s="197"/>
      <c r="P5906" s="85"/>
      <c r="Q5906" s="197"/>
      <c r="R5906" s="85"/>
      <c r="S5906" s="85"/>
      <c r="T5906" s="85"/>
      <c r="U5906" s="106"/>
      <c r="V5906" s="16"/>
    </row>
    <row r="5907" spans="4:31" ht="15" thickBot="1">
      <c r="D5907" s="16"/>
      <c r="E5907" s="86"/>
      <c r="F5907" s="1"/>
      <c r="H5907" s="1"/>
      <c r="J5907" s="1"/>
      <c r="L5907" s="1"/>
      <c r="N5907" s="1"/>
      <c r="P5907" s="1"/>
      <c r="R5907" s="1"/>
      <c r="T5907" s="1"/>
      <c r="U5907" s="107"/>
      <c r="V5907" s="16"/>
    </row>
    <row r="5908" spans="4:31" ht="35.4" thickBot="1">
      <c r="D5908" s="16"/>
      <c r="E5908" s="86"/>
      <c r="F5908" s="1"/>
      <c r="H5908" s="393" t="s">
        <v>320</v>
      </c>
      <c r="I5908" s="394"/>
      <c r="J5908" s="394"/>
      <c r="K5908" s="394"/>
      <c r="L5908" s="394"/>
      <c r="M5908" s="394"/>
      <c r="N5908" s="394"/>
      <c r="O5908" s="394"/>
      <c r="P5908" s="394"/>
      <c r="Q5908" s="394"/>
      <c r="R5908" s="394"/>
      <c r="S5908" s="394"/>
      <c r="T5908" s="395"/>
      <c r="U5908" s="107"/>
      <c r="V5908" s="16"/>
    </row>
    <row r="5909" spans="4:31">
      <c r="D5909" s="16"/>
      <c r="E5909" s="86"/>
      <c r="F5909" s="1"/>
      <c r="H5909" s="1"/>
      <c r="J5909" s="1"/>
      <c r="L5909" s="1"/>
      <c r="N5909" s="1"/>
      <c r="P5909" s="1"/>
      <c r="R5909" s="1"/>
      <c r="T5909" s="1"/>
      <c r="U5909" s="107"/>
      <c r="V5909" s="16"/>
    </row>
    <row r="5910" spans="4:31">
      <c r="D5910" s="16"/>
      <c r="E5910" s="86"/>
      <c r="F5910" s="253" t="s">
        <v>10</v>
      </c>
      <c r="G5910" s="194"/>
      <c r="H5910" s="421" t="s">
        <v>3</v>
      </c>
      <c r="I5910" s="179"/>
      <c r="J5910" s="422" t="s">
        <v>11</v>
      </c>
      <c r="K5910" s="179"/>
      <c r="L5910" s="423" t="s">
        <v>12</v>
      </c>
      <c r="M5910" s="179"/>
      <c r="N5910" s="424" t="s">
        <v>13</v>
      </c>
      <c r="O5910" s="179"/>
      <c r="P5910" s="425" t="s">
        <v>14</v>
      </c>
      <c r="Q5910" s="179"/>
      <c r="R5910" s="426" t="s">
        <v>15</v>
      </c>
      <c r="S5910" s="29"/>
      <c r="T5910" s="427" t="s">
        <v>16</v>
      </c>
      <c r="U5910" s="107"/>
      <c r="V5910" s="16"/>
      <c r="X5910" s="448" t="s">
        <v>78</v>
      </c>
      <c r="Y5910" s="448" t="s">
        <v>79</v>
      </c>
      <c r="Z5910" s="448" t="s">
        <v>80</v>
      </c>
      <c r="AA5910" s="448" t="s">
        <v>81</v>
      </c>
    </row>
    <row r="5911" spans="4:31">
      <c r="D5911" s="16"/>
      <c r="E5911" s="86"/>
      <c r="F5911" s="252">
        <v>45929</v>
      </c>
      <c r="G5911" s="244"/>
      <c r="H5911" s="437">
        <v>10233</v>
      </c>
      <c r="I5911" s="437"/>
      <c r="J5911" s="437">
        <v>2974.5</v>
      </c>
      <c r="K5911" s="437"/>
      <c r="L5911" s="437">
        <v>2672</v>
      </c>
      <c r="M5911" s="437"/>
      <c r="N5911" s="437">
        <v>1957</v>
      </c>
      <c r="O5911" s="437"/>
      <c r="P5911" s="437">
        <v>34755</v>
      </c>
      <c r="Q5911" s="437"/>
      <c r="R5911" s="437">
        <v>15065</v>
      </c>
      <c r="S5911" s="438"/>
      <c r="T5911" s="441">
        <v>5.3445</v>
      </c>
      <c r="U5911" s="107"/>
      <c r="V5911" s="16"/>
      <c r="X5911" t="str">
        <f>H5710</f>
        <v xml:space="preserve">COBRE </v>
      </c>
      <c r="Y5911" s="308">
        <f>H5919</f>
        <v>55.210062618000009</v>
      </c>
      <c r="Z5911" s="308">
        <f>H5921</f>
        <v>53.395505172000007</v>
      </c>
      <c r="AA5911" s="453">
        <f t="shared" ref="AA5911:AA5917" si="532">Y5911-Z5911</f>
        <v>1.814557446000002</v>
      </c>
      <c r="AD5911" t="str">
        <f t="shared" ref="AD5911:AD5917" si="533">X5911</f>
        <v xml:space="preserve">COBRE </v>
      </c>
      <c r="AE5911" s="330">
        <f t="shared" ref="AE5911:AE5917" si="534">AA5911</f>
        <v>1.814557446000002</v>
      </c>
    </row>
    <row r="5912" spans="4:31">
      <c r="D5912" s="16"/>
      <c r="E5912" s="86"/>
      <c r="F5912" s="250">
        <f>F5911+1</f>
        <v>45930</v>
      </c>
      <c r="G5912" s="244"/>
      <c r="H5912" s="474">
        <v>10300</v>
      </c>
      <c r="I5912" s="437"/>
      <c r="J5912" s="437">
        <v>3010</v>
      </c>
      <c r="K5912" s="437"/>
      <c r="L5912" s="437">
        <v>2668.5</v>
      </c>
      <c r="M5912" s="437"/>
      <c r="N5912" s="437">
        <v>1957</v>
      </c>
      <c r="O5912" s="437"/>
      <c r="P5912" s="437">
        <v>35285</v>
      </c>
      <c r="Q5912" s="437"/>
      <c r="R5912" s="437">
        <v>15075</v>
      </c>
      <c r="S5912" s="437"/>
      <c r="T5912" s="441">
        <v>5.3228999999999997</v>
      </c>
      <c r="U5912" s="107"/>
      <c r="V5912" s="16"/>
      <c r="X5912" s="408" t="str">
        <f>J5710</f>
        <v xml:space="preserve">ZINCO </v>
      </c>
      <c r="Y5912" s="308">
        <f>J5919</f>
        <v>16.172784593999999</v>
      </c>
      <c r="Z5912" s="308">
        <f>J5921</f>
        <v>15.730692312000002</v>
      </c>
      <c r="AA5912" s="453">
        <f t="shared" si="532"/>
        <v>0.44209228199999728</v>
      </c>
      <c r="AD5912" t="str">
        <f t="shared" si="533"/>
        <v xml:space="preserve">ZINCO </v>
      </c>
      <c r="AE5912" s="330">
        <f t="shared" si="534"/>
        <v>0.44209228199999728</v>
      </c>
    </row>
    <row r="5913" spans="4:31">
      <c r="D5913" s="16"/>
      <c r="E5913" s="86"/>
      <c r="F5913" s="250">
        <f>F5912+1</f>
        <v>45931</v>
      </c>
      <c r="G5913" s="244"/>
      <c r="H5913" s="474">
        <v>10263</v>
      </c>
      <c r="I5913" s="437"/>
      <c r="J5913" s="437">
        <v>3027</v>
      </c>
      <c r="K5913" s="437"/>
      <c r="L5913" s="437">
        <v>2683.5</v>
      </c>
      <c r="M5913" s="437"/>
      <c r="N5913" s="437">
        <v>1958</v>
      </c>
      <c r="O5913" s="437"/>
      <c r="P5913" s="437">
        <v>36000</v>
      </c>
      <c r="Q5913" s="437"/>
      <c r="R5913" s="437">
        <v>14965</v>
      </c>
      <c r="S5913" s="437"/>
      <c r="T5913" s="441">
        <v>5.3186</v>
      </c>
      <c r="U5913" s="107"/>
      <c r="V5913" s="16"/>
      <c r="X5913" s="408" t="str">
        <f>L5710</f>
        <v xml:space="preserve">ALUMÍNIO </v>
      </c>
      <c r="Y5913" s="308">
        <f>L5919</f>
        <v>14.314095036000003</v>
      </c>
      <c r="Z5913" s="308">
        <f>L5921</f>
        <v>14.104995680000002</v>
      </c>
      <c r="AA5913" s="453">
        <f t="shared" si="532"/>
        <v>0.20909935600000118</v>
      </c>
      <c r="AD5913" t="str">
        <f t="shared" si="533"/>
        <v xml:space="preserve">ALUMÍNIO </v>
      </c>
      <c r="AE5913" s="330">
        <f t="shared" si="534"/>
        <v>0.20909935600000118</v>
      </c>
    </row>
    <row r="5914" spans="4:31">
      <c r="D5914" s="16"/>
      <c r="E5914" s="86"/>
      <c r="F5914" s="250">
        <f>F5913+1</f>
        <v>45932</v>
      </c>
      <c r="G5914" s="195"/>
      <c r="H5914" s="437">
        <v>10455</v>
      </c>
      <c r="I5914" s="437"/>
      <c r="J5914" s="437">
        <v>3102</v>
      </c>
      <c r="K5914" s="437"/>
      <c r="L5914" s="437">
        <v>2700</v>
      </c>
      <c r="M5914" s="437"/>
      <c r="N5914" s="437">
        <v>1987.5</v>
      </c>
      <c r="O5914" s="437"/>
      <c r="P5914" s="437">
        <v>36375</v>
      </c>
      <c r="Q5914" s="437"/>
      <c r="R5914" s="437">
        <v>15110</v>
      </c>
      <c r="S5914" s="438"/>
      <c r="T5914" s="441">
        <v>5.3208000000000002</v>
      </c>
      <c r="U5914" s="107"/>
      <c r="V5914" s="16"/>
      <c r="X5914" s="408" t="str">
        <f>N5710</f>
        <v xml:space="preserve">CHUMBO </v>
      </c>
      <c r="Y5914" s="308">
        <f>N5919</f>
        <v>10.494906426000002</v>
      </c>
      <c r="Z5914" s="308">
        <f>N5921</f>
        <v>10.430665612</v>
      </c>
      <c r="AA5914" s="453">
        <f t="shared" si="532"/>
        <v>6.4240814000001478E-2</v>
      </c>
      <c r="AD5914" t="str">
        <f t="shared" si="533"/>
        <v xml:space="preserve">CHUMBO </v>
      </c>
      <c r="AE5914" s="330">
        <f t="shared" si="534"/>
        <v>6.4240814000001478E-2</v>
      </c>
    </row>
    <row r="5915" spans="4:31">
      <c r="D5915" s="16"/>
      <c r="E5915" s="86"/>
      <c r="F5915" s="251">
        <f>F5914+1</f>
        <v>45933</v>
      </c>
      <c r="G5915" s="195"/>
      <c r="H5915" s="437">
        <v>10537.5</v>
      </c>
      <c r="I5915" s="437"/>
      <c r="J5915" s="437">
        <v>3057</v>
      </c>
      <c r="K5915" s="437"/>
      <c r="L5915" s="437">
        <v>2703</v>
      </c>
      <c r="M5915" s="437"/>
      <c r="N5915" s="437">
        <v>1985</v>
      </c>
      <c r="O5915" s="437"/>
      <c r="P5915" s="437">
        <v>37700</v>
      </c>
      <c r="Q5915" s="437"/>
      <c r="R5915" s="437">
        <v>15230</v>
      </c>
      <c r="S5915" s="438"/>
      <c r="T5915" s="441">
        <v>5.3449</v>
      </c>
      <c r="U5915" s="107"/>
      <c r="V5915" s="16"/>
      <c r="X5915" s="408" t="str">
        <f>P5710</f>
        <v xml:space="preserve">ESTANHO </v>
      </c>
      <c r="Y5915" s="308">
        <f>P5919</f>
        <v>192.01483782000003</v>
      </c>
      <c r="Z5915" s="308">
        <f>P5921</f>
        <v>182.12383206000001</v>
      </c>
      <c r="AA5915" s="453">
        <f t="shared" si="532"/>
        <v>9.891005760000013</v>
      </c>
      <c r="AD5915" t="str">
        <f t="shared" si="533"/>
        <v xml:space="preserve">ESTANHO </v>
      </c>
      <c r="AE5915" s="330">
        <f t="shared" si="534"/>
        <v>9.891005760000013</v>
      </c>
    </row>
    <row r="5916" spans="4:31">
      <c r="D5916" s="16"/>
      <c r="E5916" s="86"/>
      <c r="F5916" s="1"/>
      <c r="H5916" s="439"/>
      <c r="I5916" s="439"/>
      <c r="J5916" s="439"/>
      <c r="K5916" s="439"/>
      <c r="L5916" s="439"/>
      <c r="M5916" s="439"/>
      <c r="N5916" s="439"/>
      <c r="O5916" s="439"/>
      <c r="P5916" s="439"/>
      <c r="Q5916" s="439"/>
      <c r="R5916" s="439"/>
      <c r="S5916" s="440"/>
      <c r="T5916" s="444"/>
      <c r="U5916" s="107"/>
      <c r="V5916" s="16"/>
      <c r="X5916" s="408" t="str">
        <f>R5710</f>
        <v xml:space="preserve">NÍQUEL </v>
      </c>
      <c r="Y5916" s="308">
        <f>R5919</f>
        <v>80.429500259999998</v>
      </c>
      <c r="Z5916" s="308">
        <f>R5921</f>
        <v>80.475179280000006</v>
      </c>
      <c r="AA5916" s="453">
        <f t="shared" si="532"/>
        <v>-4.5679020000008563E-2</v>
      </c>
      <c r="AD5916" t="str">
        <f t="shared" si="533"/>
        <v xml:space="preserve">NÍQUEL </v>
      </c>
      <c r="AE5916" s="330">
        <f t="shared" si="534"/>
        <v>-4.5679020000008563E-2</v>
      </c>
    </row>
    <row r="5917" spans="4:31">
      <c r="D5917" s="16"/>
      <c r="E5917" s="86"/>
      <c r="F5917" s="236" t="s">
        <v>17</v>
      </c>
      <c r="G5917" s="263"/>
      <c r="H5917" s="428">
        <f>AVERAGE(H5911:H5915)</f>
        <v>10357.700000000001</v>
      </c>
      <c r="I5917" s="332"/>
      <c r="J5917" s="428">
        <f>AVERAGE(J5911:J5915)</f>
        <v>3034.1</v>
      </c>
      <c r="K5917" s="332"/>
      <c r="L5917" s="428">
        <f>AVERAGE(L5911:L5915)</f>
        <v>2685.4</v>
      </c>
      <c r="M5917" s="332"/>
      <c r="N5917" s="428">
        <f>AVERAGE(N5911:N5915)</f>
        <v>1968.9</v>
      </c>
      <c r="O5917" s="332"/>
      <c r="P5917" s="428">
        <f>AVERAGE(P5911:P5915)</f>
        <v>36023</v>
      </c>
      <c r="Q5917" s="332"/>
      <c r="R5917" s="428">
        <f>AVERAGE(R5911:R5915)</f>
        <v>15089</v>
      </c>
      <c r="S5917" s="333"/>
      <c r="T5917" s="429">
        <f>AVERAGE(T5911:T5915)</f>
        <v>5.3303400000000005</v>
      </c>
      <c r="U5917" s="107"/>
      <c r="V5917" s="16"/>
      <c r="X5917" t="str">
        <f>T5710</f>
        <v xml:space="preserve">DÓLAR </v>
      </c>
      <c r="Y5917" s="308">
        <f>T5917</f>
        <v>5.3303400000000005</v>
      </c>
      <c r="Z5917" s="308">
        <f>T5921</f>
        <v>5.3266600000000004</v>
      </c>
      <c r="AA5917" s="453">
        <f t="shared" si="532"/>
        <v>3.6800000000001276E-3</v>
      </c>
      <c r="AD5917" t="str">
        <f t="shared" si="533"/>
        <v xml:space="preserve">DÓLAR </v>
      </c>
      <c r="AE5917" s="330">
        <f t="shared" si="534"/>
        <v>3.6800000000001276E-3</v>
      </c>
    </row>
    <row r="5918" spans="4:31">
      <c r="D5918" s="16"/>
      <c r="E5918" s="86"/>
      <c r="F5918" s="21"/>
      <c r="G5918" s="194"/>
      <c r="H5918" s="354"/>
      <c r="I5918" s="214"/>
      <c r="J5918" s="354"/>
      <c r="K5918" s="214"/>
      <c r="L5918" s="354"/>
      <c r="M5918" s="214"/>
      <c r="N5918" s="354"/>
      <c r="O5918" s="214"/>
      <c r="P5918" s="354"/>
      <c r="Q5918" s="214"/>
      <c r="R5918" s="354"/>
      <c r="S5918" s="269"/>
      <c r="T5918" s="355"/>
      <c r="U5918" s="107"/>
      <c r="V5918" s="16"/>
    </row>
    <row r="5919" spans="4:31" ht="15.6">
      <c r="D5919" s="16"/>
      <c r="E5919" s="86"/>
      <c r="F5919" s="237" t="s">
        <v>18</v>
      </c>
      <c r="G5919" s="202"/>
      <c r="H5919" s="413">
        <f>H5917*T5917*0.001</f>
        <v>55.210062618000009</v>
      </c>
      <c r="I5919" s="449"/>
      <c r="J5919" s="413">
        <f>J5917*T5917*0.001</f>
        <v>16.172784593999999</v>
      </c>
      <c r="K5919" s="449"/>
      <c r="L5919" s="413">
        <f>L5917*T5917*0.001</f>
        <v>14.314095036000003</v>
      </c>
      <c r="M5919" s="449"/>
      <c r="N5919" s="413">
        <f>N5917*T5917*0.001</f>
        <v>10.494906426000002</v>
      </c>
      <c r="O5919" s="449"/>
      <c r="P5919" s="413">
        <f>P5917*T5917*0.001</f>
        <v>192.01483782000003</v>
      </c>
      <c r="Q5919" s="449"/>
      <c r="R5919" s="413">
        <f>R5917*T5917*0.001</f>
        <v>80.429500259999998</v>
      </c>
      <c r="S5919" s="269"/>
      <c r="T5919" s="363"/>
      <c r="U5919" s="107"/>
      <c r="V5919" s="16"/>
    </row>
    <row r="5920" spans="4:31">
      <c r="D5920" s="16"/>
      <c r="E5920" s="86"/>
      <c r="F5920" s="21"/>
      <c r="G5920" s="312"/>
      <c r="H5920" s="450"/>
      <c r="I5920" s="451"/>
      <c r="J5920" s="450"/>
      <c r="K5920" s="451"/>
      <c r="L5920" s="450"/>
      <c r="M5920" s="451"/>
      <c r="N5920" s="450"/>
      <c r="O5920" s="451"/>
      <c r="P5920" s="450"/>
      <c r="Q5920" s="451"/>
      <c r="R5920" s="450"/>
      <c r="S5920" s="269"/>
      <c r="T5920" s="364"/>
      <c r="U5920" s="107"/>
      <c r="V5920" s="16"/>
    </row>
    <row r="5921" spans="4:22">
      <c r="D5921" s="16"/>
      <c r="E5921" s="86"/>
      <c r="F5921" s="256" t="s">
        <v>19</v>
      </c>
      <c r="G5921" s="311"/>
      <c r="H5921" s="436">
        <f>H5819</f>
        <v>53.395505172000007</v>
      </c>
      <c r="I5921" s="452"/>
      <c r="J5921" s="436">
        <f>J5819</f>
        <v>15.730692312000002</v>
      </c>
      <c r="K5921" s="452"/>
      <c r="L5921" s="436">
        <f>L5819</f>
        <v>14.104995680000002</v>
      </c>
      <c r="M5921" s="452"/>
      <c r="N5921" s="436">
        <f>N5819</f>
        <v>10.430665612</v>
      </c>
      <c r="O5921" s="452"/>
      <c r="P5921" s="436">
        <f>P5819</f>
        <v>182.12383206000001</v>
      </c>
      <c r="Q5921" s="452"/>
      <c r="R5921" s="436">
        <f>R5819</f>
        <v>80.475179280000006</v>
      </c>
      <c r="S5921" s="361">
        <f>U5882</f>
        <v>0</v>
      </c>
      <c r="T5921" s="258">
        <f>T5817</f>
        <v>5.3266600000000004</v>
      </c>
      <c r="U5921" s="107"/>
      <c r="V5921" s="16"/>
    </row>
    <row r="5922" spans="4:22" ht="15" thickBot="1">
      <c r="D5922" s="16"/>
      <c r="E5922" s="86"/>
      <c r="F5922" s="21"/>
      <c r="G5922" s="194"/>
      <c r="H5922" s="355"/>
      <c r="I5922" s="264"/>
      <c r="J5922" s="355"/>
      <c r="K5922" s="264"/>
      <c r="L5922" s="355"/>
      <c r="M5922" s="264"/>
      <c r="N5922" s="355"/>
      <c r="O5922" s="264"/>
      <c r="P5922" s="355"/>
      <c r="Q5922" s="264"/>
      <c r="R5922" s="355"/>
      <c r="S5922" s="270"/>
      <c r="T5922" s="355"/>
      <c r="U5922" s="107"/>
      <c r="V5922" s="16"/>
    </row>
    <row r="5923" spans="4:22" ht="15" thickBot="1">
      <c r="D5923" s="16"/>
      <c r="E5923" s="86"/>
      <c r="F5923" s="259" t="s">
        <v>44</v>
      </c>
      <c r="G5923" s="194"/>
      <c r="H5923" s="356">
        <f>(H5819-H5821)/H5821</f>
        <v>8.7007797680132021E-3</v>
      </c>
      <c r="I5923" s="321"/>
      <c r="J5923" s="356">
        <f>(J5819-J5821)/J5821</f>
        <v>-4.9887879037844541E-3</v>
      </c>
      <c r="K5923" s="321"/>
      <c r="L5923" s="356">
        <f>(L5819-L5821)/L5821</f>
        <v>-1.8293389530708859E-2</v>
      </c>
      <c r="M5923" s="321"/>
      <c r="N5923" s="356">
        <f>(N5819-N5821)/N5821</f>
        <v>4.7797581151464927E-4</v>
      </c>
      <c r="O5923" s="321"/>
      <c r="P5923" s="356">
        <f>(P5819-P5821)/P5821</f>
        <v>5.4203196601248246E-4</v>
      </c>
      <c r="Q5923" s="321"/>
      <c r="R5923" s="356">
        <f>(R5819-R5821)/R5821</f>
        <v>-2.5847512092557106E-3</v>
      </c>
      <c r="S5923" s="322"/>
      <c r="T5923" s="356">
        <f>(T5817-T5821)/T5821</f>
        <v>1.2443515462289472E-3</v>
      </c>
      <c r="U5923" s="107"/>
      <c r="V5923" s="16"/>
    </row>
    <row r="5924" spans="4:22" ht="15" thickBot="1">
      <c r="D5924" s="16"/>
      <c r="E5924" s="86"/>
      <c r="F5924" s="29"/>
      <c r="G5924" s="179"/>
      <c r="H5924" s="357"/>
      <c r="I5924" s="217"/>
      <c r="J5924" s="357"/>
      <c r="K5924" s="217"/>
      <c r="L5924" s="357"/>
      <c r="M5924" s="217"/>
      <c r="N5924" s="357"/>
      <c r="O5924" s="217"/>
      <c r="P5924" s="357"/>
      <c r="Q5924" s="217"/>
      <c r="R5924" s="357"/>
      <c r="S5924" s="271"/>
      <c r="T5924" s="357"/>
      <c r="U5924" s="107"/>
      <c r="V5924" s="16"/>
    </row>
    <row r="5925" spans="4:22" ht="15" thickBot="1">
      <c r="D5925" s="16"/>
      <c r="E5925" s="86"/>
      <c r="F5925" s="176" t="s">
        <v>26</v>
      </c>
      <c r="G5925" s="179"/>
      <c r="H5925" s="358">
        <f>(H5919-H5921)/H5921</f>
        <v>3.3983336989787206E-2</v>
      </c>
      <c r="I5925" s="188"/>
      <c r="J5925" s="358">
        <f>(J5919-J5921)/J5921</f>
        <v>2.8103803267625519E-2</v>
      </c>
      <c r="K5925" s="188"/>
      <c r="L5925" s="358">
        <f>(L5919-L5921)/L5921</f>
        <v>1.4824489191194218E-2</v>
      </c>
      <c r="M5925" s="188"/>
      <c r="N5925" s="358">
        <f>(N5919-N5921)/N5921</f>
        <v>6.1588412848836201E-3</v>
      </c>
      <c r="O5925" s="188"/>
      <c r="P5925" s="358">
        <f>(P5919-P5921)/P5921</f>
        <v>5.4309233712705199E-2</v>
      </c>
      <c r="Q5925" s="188"/>
      <c r="R5925" s="358">
        <f>(R5919-R5921)/R5921</f>
        <v>-5.6761625644940789E-4</v>
      </c>
      <c r="S5925" s="272"/>
      <c r="T5925" s="358">
        <f>(T5917-T5921)/T5921</f>
        <v>6.908644441357487E-4</v>
      </c>
      <c r="U5925" s="107"/>
      <c r="V5925" s="16"/>
    </row>
    <row r="5926" spans="4:22" ht="15" thickBot="1">
      <c r="D5926" s="16"/>
      <c r="E5926" s="86"/>
      <c r="F5926" s="1"/>
      <c r="H5926" s="359"/>
      <c r="I5926" s="215"/>
      <c r="J5926" s="359"/>
      <c r="K5926" s="215"/>
      <c r="L5926" s="359"/>
      <c r="M5926" s="215"/>
      <c r="N5926" s="359"/>
      <c r="O5926" s="215"/>
      <c r="P5926" s="359"/>
      <c r="Q5926" s="215"/>
      <c r="R5926" s="359"/>
      <c r="S5926" s="271"/>
      <c r="T5926" s="359"/>
      <c r="U5926" s="107"/>
      <c r="V5926" s="16"/>
    </row>
    <row r="5927" spans="4:22" ht="21.6" thickBot="1">
      <c r="D5927" s="230"/>
      <c r="E5927" s="183"/>
      <c r="F5927" s="184" t="s">
        <v>40</v>
      </c>
      <c r="G5927" s="182"/>
      <c r="H5927" s="360">
        <f>H5919-H5921</f>
        <v>1.814557446000002</v>
      </c>
      <c r="I5927" s="306"/>
      <c r="J5927" s="360">
        <f>J5919-J5921</f>
        <v>0.44209228199999728</v>
      </c>
      <c r="K5927" s="306"/>
      <c r="L5927" s="360">
        <f>L5919-L5921</f>
        <v>0.20909935600000118</v>
      </c>
      <c r="M5927" s="306"/>
      <c r="N5927" s="360">
        <f>N5919-N5921</f>
        <v>6.4240814000001478E-2</v>
      </c>
      <c r="O5927" s="306"/>
      <c r="P5927" s="360">
        <f>P5919-P5921</f>
        <v>9.891005760000013</v>
      </c>
      <c r="Q5927" s="306"/>
      <c r="R5927" s="360">
        <f>R5919-R5921</f>
        <v>-4.5679020000008563E-2</v>
      </c>
      <c r="S5927" s="307"/>
      <c r="T5927" s="360">
        <f>T5917-T5921</f>
        <v>3.6800000000001276E-3</v>
      </c>
      <c r="U5927" s="186"/>
      <c r="V5927" s="230"/>
    </row>
    <row r="5928" spans="4:22">
      <c r="D5928" s="16"/>
      <c r="E5928" s="86"/>
      <c r="F5928" s="179"/>
      <c r="H5928" s="180"/>
      <c r="I5928" s="180"/>
      <c r="J5928" s="180"/>
      <c r="K5928" s="180"/>
      <c r="L5928" s="180"/>
      <c r="M5928" s="180"/>
      <c r="N5928" s="180"/>
      <c r="O5928" s="180"/>
      <c r="P5928" s="180"/>
      <c r="Q5928" s="180"/>
      <c r="R5928" s="180"/>
      <c r="S5928" s="274"/>
      <c r="T5928" s="180"/>
      <c r="U5928" s="107"/>
      <c r="V5928" s="16"/>
    </row>
    <row r="5929" spans="4:22">
      <c r="D5929" s="16"/>
      <c r="E5929" s="86"/>
      <c r="F5929" s="29"/>
      <c r="H5929" s="323"/>
      <c r="I5929" s="180"/>
      <c r="J5929" s="159"/>
      <c r="K5929" s="180"/>
      <c r="L5929" s="159"/>
      <c r="M5929" s="180"/>
      <c r="N5929" s="159"/>
      <c r="O5929" s="180">
        <f>L5929+N5929</f>
        <v>0</v>
      </c>
      <c r="P5929" s="159"/>
      <c r="Q5929" s="180"/>
      <c r="R5929" s="159"/>
      <c r="S5929" s="159"/>
      <c r="T5929" s="159"/>
      <c r="U5929" s="107"/>
      <c r="V5929" s="16"/>
    </row>
    <row r="5930" spans="4:22" ht="18">
      <c r="D5930" s="16"/>
      <c r="E5930" s="134"/>
      <c r="F5930" s="403" t="s">
        <v>36</v>
      </c>
      <c r="G5930" s="404"/>
      <c r="H5930" s="405">
        <f>AVERAGE(H5913:H5915)</f>
        <v>10418.5</v>
      </c>
      <c r="I5930" s="406"/>
      <c r="J5930" s="405">
        <f>AVERAGE(J5913:J5915)</f>
        <v>3062</v>
      </c>
      <c r="K5930" s="406"/>
      <c r="L5930" s="405">
        <f>AVERAGE(L5913:L5915)</f>
        <v>2695.5</v>
      </c>
      <c r="M5930" s="406" t="e">
        <f>AVERAGE(O5875:O5879,M5911:M5915)</f>
        <v>#DIV/0!</v>
      </c>
      <c r="N5930" s="405">
        <f>AVERAGE(N5913:N5915)</f>
        <v>1976.8333333333333</v>
      </c>
      <c r="O5930" s="406" t="e">
        <f>AVERAGE(O5848:O5851,O5911:O5916)</f>
        <v>#DIV/0!</v>
      </c>
      <c r="P5930" s="405">
        <f>AVERAGE(P5913:P5915)</f>
        <v>36691.666666666664</v>
      </c>
      <c r="Q5930" s="406" t="e">
        <f>AVERAGE(S5875:S5879,Q5911:Q5915)</f>
        <v>#DIV/0!</v>
      </c>
      <c r="R5930" s="405">
        <f>AVERAGE(R5913:R5915)</f>
        <v>15101.666666666666</v>
      </c>
      <c r="S5930" s="407" t="e">
        <f>AVERAGE(U5875:U5879,S5911:S5915)</f>
        <v>#DIV/0!</v>
      </c>
      <c r="T5930" s="409">
        <f>AVERAGE(T5913:T5915)</f>
        <v>5.3281000000000001</v>
      </c>
      <c r="U5930" s="135"/>
      <c r="V5930" s="16"/>
    </row>
    <row r="5931" spans="4:22">
      <c r="D5931" s="16"/>
      <c r="E5931" s="1"/>
      <c r="F5931" s="1"/>
      <c r="H5931" s="329"/>
      <c r="I5931" s="139"/>
      <c r="J5931" s="329"/>
      <c r="K5931" s="139"/>
      <c r="L5931" s="329"/>
      <c r="M5931" s="139"/>
      <c r="N5931" s="329"/>
      <c r="O5931" s="139"/>
      <c r="P5931" s="329"/>
      <c r="Q5931" s="139"/>
      <c r="R5931" s="329"/>
      <c r="S5931" s="329"/>
      <c r="T5931" s="329"/>
      <c r="U5931" s="1"/>
      <c r="V5931" s="16"/>
    </row>
    <row r="5932" spans="4:22" ht="15" thickBot="1">
      <c r="D5932" s="16"/>
      <c r="T5932" s="174"/>
      <c r="V5932" s="16"/>
    </row>
    <row r="5933" spans="4:22" ht="15" thickBot="1">
      <c r="D5933" s="16"/>
      <c r="F5933" s="280" t="s">
        <v>42</v>
      </c>
      <c r="G5933" s="281"/>
      <c r="H5933" s="281" t="s">
        <v>3</v>
      </c>
      <c r="I5933" s="281"/>
      <c r="J5933" s="281" t="s">
        <v>11</v>
      </c>
      <c r="K5933" s="281"/>
      <c r="L5933" s="281" t="s">
        <v>12</v>
      </c>
      <c r="M5933" s="281"/>
      <c r="N5933" s="281" t="s">
        <v>13</v>
      </c>
      <c r="O5933" s="281"/>
      <c r="P5933" s="281" t="s">
        <v>14</v>
      </c>
      <c r="Q5933" s="281"/>
      <c r="R5933" s="281" t="s">
        <v>15</v>
      </c>
      <c r="S5933" s="281"/>
      <c r="T5933" s="282" t="s">
        <v>16</v>
      </c>
      <c r="V5933" s="16"/>
    </row>
    <row r="5934" spans="4:22">
      <c r="D5934" s="16"/>
      <c r="E5934" s="1"/>
      <c r="F5934" s="283" t="s">
        <v>19</v>
      </c>
      <c r="G5934" s="284"/>
      <c r="H5934" s="410">
        <f>H5921</f>
        <v>53.395505172000007</v>
      </c>
      <c r="I5934" s="410">
        <f t="shared" ref="I5934:T5934" si="535">I5921</f>
        <v>0</v>
      </c>
      <c r="J5934" s="410">
        <f t="shared" si="535"/>
        <v>15.730692312000002</v>
      </c>
      <c r="K5934" s="410">
        <f t="shared" si="535"/>
        <v>0</v>
      </c>
      <c r="L5934" s="410">
        <f t="shared" si="535"/>
        <v>14.104995680000002</v>
      </c>
      <c r="M5934" s="410">
        <f t="shared" si="535"/>
        <v>0</v>
      </c>
      <c r="N5934" s="410">
        <f t="shared" si="535"/>
        <v>10.430665612</v>
      </c>
      <c r="O5934" s="410">
        <f t="shared" si="535"/>
        <v>0</v>
      </c>
      <c r="P5934" s="410">
        <f t="shared" si="535"/>
        <v>182.12383206000001</v>
      </c>
      <c r="Q5934" s="410">
        <f t="shared" si="535"/>
        <v>0</v>
      </c>
      <c r="R5934" s="410">
        <f t="shared" si="535"/>
        <v>80.475179280000006</v>
      </c>
      <c r="S5934" s="410">
        <f t="shared" si="535"/>
        <v>0</v>
      </c>
      <c r="T5934" s="410">
        <f t="shared" si="535"/>
        <v>5.3266600000000004</v>
      </c>
      <c r="U5934" s="1"/>
      <c r="V5934" s="16"/>
    </row>
    <row r="5935" spans="4:22" ht="15.6">
      <c r="D5935" s="16"/>
      <c r="E5935" s="1"/>
      <c r="F5935" s="288" t="s">
        <v>41</v>
      </c>
      <c r="G5935" s="289"/>
      <c r="H5935" s="411">
        <f>H5919</f>
        <v>55.210062618000009</v>
      </c>
      <c r="I5935" s="411">
        <f t="shared" ref="I5935:S5935" si="536">I5919</f>
        <v>0</v>
      </c>
      <c r="J5935" s="411">
        <f t="shared" si="536"/>
        <v>16.172784593999999</v>
      </c>
      <c r="K5935" s="411">
        <f t="shared" si="536"/>
        <v>0</v>
      </c>
      <c r="L5935" s="411">
        <f t="shared" si="536"/>
        <v>14.314095036000003</v>
      </c>
      <c r="M5935" s="411">
        <f t="shared" si="536"/>
        <v>0</v>
      </c>
      <c r="N5935" s="411">
        <f t="shared" si="536"/>
        <v>10.494906426000002</v>
      </c>
      <c r="O5935" s="411">
        <f t="shared" si="536"/>
        <v>0</v>
      </c>
      <c r="P5935" s="411">
        <f t="shared" si="536"/>
        <v>192.01483782000003</v>
      </c>
      <c r="Q5935" s="411">
        <f t="shared" si="536"/>
        <v>0</v>
      </c>
      <c r="R5935" s="411">
        <f t="shared" si="536"/>
        <v>80.429500259999998</v>
      </c>
      <c r="S5935" s="411">
        <f t="shared" si="536"/>
        <v>0</v>
      </c>
      <c r="T5935" s="411">
        <f>T5917</f>
        <v>5.3303400000000005</v>
      </c>
      <c r="U5935" s="1"/>
      <c r="V5935" s="16"/>
    </row>
    <row r="5936" spans="4:22" ht="21">
      <c r="D5936" s="16"/>
      <c r="F5936" s="201" t="s">
        <v>45</v>
      </c>
      <c r="G5936" s="463"/>
      <c r="H5936" s="463">
        <f>H5935-H5934</f>
        <v>1.814557446000002</v>
      </c>
      <c r="I5936" s="463"/>
      <c r="J5936" s="463">
        <f>J5935-J5934</f>
        <v>0.44209228199999728</v>
      </c>
      <c r="K5936" s="463"/>
      <c r="L5936" s="463">
        <f>L5935-L5934</f>
        <v>0.20909935600000118</v>
      </c>
      <c r="M5936" s="463"/>
      <c r="N5936" s="463">
        <f>N5935-N5934</f>
        <v>6.4240814000001478E-2</v>
      </c>
      <c r="O5936" s="463"/>
      <c r="P5936" s="463">
        <f>P5935-P5934</f>
        <v>9.891005760000013</v>
      </c>
      <c r="Q5936" s="463"/>
      <c r="R5936" s="463">
        <f>R5935-R5934</f>
        <v>-4.5679020000008563E-2</v>
      </c>
      <c r="S5936" s="463"/>
      <c r="T5936" s="463">
        <f>T5935-T5934</f>
        <v>3.6800000000001276E-3</v>
      </c>
      <c r="V5936" s="16"/>
    </row>
    <row r="5937" spans="4:22" ht="21">
      <c r="D5937" s="16"/>
      <c r="F5937" s="201"/>
      <c r="G5937" s="201"/>
      <c r="H5937" s="187"/>
      <c r="I5937" s="187"/>
      <c r="J5937" s="187"/>
      <c r="K5937" s="187"/>
      <c r="L5937" s="187"/>
      <c r="M5937" s="187"/>
      <c r="N5937" s="187"/>
      <c r="O5937" s="187"/>
      <c r="P5937" s="187"/>
      <c r="Q5937" s="187"/>
      <c r="R5937" s="187"/>
      <c r="S5937" s="187"/>
      <c r="T5937" s="187"/>
      <c r="V5937" s="16"/>
    </row>
    <row r="5938" spans="4:22">
      <c r="D5938" s="16"/>
      <c r="E5938" s="16"/>
      <c r="F5938" s="231"/>
      <c r="G5938" s="231"/>
      <c r="H5938" s="231"/>
      <c r="I5938" s="231"/>
      <c r="J5938" s="231"/>
      <c r="K5938" s="231"/>
      <c r="L5938" s="231"/>
      <c r="M5938" s="231"/>
      <c r="N5938" s="231"/>
      <c r="O5938" s="231"/>
      <c r="P5938" s="231"/>
      <c r="Q5938" s="231"/>
      <c r="R5938" s="231"/>
      <c r="S5938" s="231"/>
      <c r="T5938" s="232"/>
      <c r="U5938" s="16"/>
      <c r="V5938" s="16"/>
    </row>
    <row r="5939" spans="4:22">
      <c r="D5939" s="16"/>
      <c r="E5939" s="16"/>
      <c r="F5939" s="231"/>
      <c r="G5939" s="231"/>
      <c r="H5939" s="231"/>
      <c r="I5939" s="231"/>
      <c r="J5939" s="231"/>
      <c r="K5939" s="231"/>
      <c r="L5939" s="231"/>
      <c r="M5939" s="231"/>
      <c r="N5939" s="231"/>
      <c r="O5939" s="231"/>
      <c r="P5939" s="231"/>
      <c r="Q5939" s="231"/>
      <c r="R5939" s="231"/>
      <c r="S5939" s="231"/>
      <c r="T5939" s="232"/>
      <c r="U5939" s="16"/>
      <c r="V5939" s="16"/>
    </row>
    <row r="5940" spans="4:22">
      <c r="D5940" s="16"/>
      <c r="E5940" s="16"/>
      <c r="F5940" s="231"/>
      <c r="G5940" s="231"/>
      <c r="H5940" s="231"/>
      <c r="I5940" s="231"/>
      <c r="J5940" s="231"/>
      <c r="K5940" s="231"/>
      <c r="L5940" s="231"/>
      <c r="M5940" s="231"/>
      <c r="N5940" s="231"/>
      <c r="O5940" s="231"/>
      <c r="P5940" s="231"/>
      <c r="Q5940" s="231"/>
      <c r="R5940" s="231"/>
      <c r="S5940" s="231"/>
      <c r="T5940" s="232"/>
      <c r="U5940" s="16"/>
      <c r="V5940" s="16"/>
    </row>
    <row r="5941" spans="4:22">
      <c r="D5941" s="16"/>
      <c r="E5941" s="16"/>
      <c r="F5941" s="231"/>
      <c r="G5941" s="231"/>
      <c r="H5941" s="231"/>
      <c r="I5941" s="231"/>
      <c r="J5941" s="231"/>
      <c r="K5941" s="231"/>
      <c r="L5941" s="231"/>
      <c r="M5941" s="231"/>
      <c r="N5941" s="231"/>
      <c r="O5941" s="231"/>
      <c r="P5941" s="231"/>
      <c r="Q5941" s="231"/>
      <c r="R5941" s="231"/>
      <c r="S5941" s="231"/>
      <c r="T5941" s="232"/>
      <c r="U5941" s="16"/>
      <c r="V5941" s="16"/>
    </row>
    <row r="5942" spans="4:22">
      <c r="D5942" s="16"/>
      <c r="E5942" s="16"/>
      <c r="F5942" s="231"/>
      <c r="G5942" s="231"/>
      <c r="H5942" s="231"/>
      <c r="I5942" s="231"/>
      <c r="J5942" s="231"/>
      <c r="K5942" s="231"/>
      <c r="L5942" s="231"/>
      <c r="M5942" s="231"/>
      <c r="N5942" s="231"/>
      <c r="O5942" s="231"/>
      <c r="P5942" s="231"/>
      <c r="Q5942" s="231"/>
      <c r="R5942" s="231"/>
      <c r="S5942" s="231"/>
      <c r="T5942" s="232"/>
      <c r="U5942" s="16"/>
      <c r="V5942" s="16"/>
    </row>
    <row r="5943" spans="4:22">
      <c r="D5943" s="16"/>
      <c r="E5943" s="16"/>
      <c r="F5943" s="231"/>
      <c r="G5943" s="231"/>
      <c r="H5943" s="231"/>
      <c r="I5943" s="231"/>
      <c r="J5943" s="231"/>
      <c r="K5943" s="231"/>
      <c r="L5943" s="231"/>
      <c r="M5943" s="231"/>
      <c r="N5943" s="231"/>
      <c r="O5943" s="231"/>
      <c r="P5943" s="231"/>
      <c r="Q5943" s="231"/>
      <c r="R5943" s="231"/>
      <c r="S5943" s="231"/>
      <c r="T5943" s="232"/>
      <c r="U5943" s="16"/>
      <c r="V5943" s="16"/>
    </row>
    <row r="5944" spans="4:22">
      <c r="D5944" s="16"/>
      <c r="E5944" s="16"/>
      <c r="F5944" s="231"/>
      <c r="G5944" s="231"/>
      <c r="H5944" s="231"/>
      <c r="I5944" s="231"/>
      <c r="J5944" s="231"/>
      <c r="K5944" s="231"/>
      <c r="L5944" s="231"/>
      <c r="M5944" s="231"/>
      <c r="N5944" s="231"/>
      <c r="O5944" s="231"/>
      <c r="P5944" s="231"/>
      <c r="Q5944" s="231"/>
      <c r="R5944" s="231"/>
      <c r="S5944" s="231"/>
      <c r="T5944" s="232"/>
      <c r="U5944" s="16"/>
      <c r="V5944" s="16"/>
    </row>
    <row r="5945" spans="4:22">
      <c r="D5945" s="16"/>
      <c r="E5945" s="16"/>
      <c r="F5945" s="231"/>
      <c r="G5945" s="231"/>
      <c r="H5945" s="231"/>
      <c r="I5945" s="231"/>
      <c r="J5945" s="231"/>
      <c r="K5945" s="231"/>
      <c r="L5945" s="231"/>
      <c r="M5945" s="231"/>
      <c r="N5945" s="231"/>
      <c r="O5945" s="231"/>
      <c r="P5945" s="231"/>
      <c r="Q5945" s="231"/>
      <c r="R5945" s="231"/>
      <c r="S5945" s="231"/>
      <c r="T5945" s="232"/>
      <c r="U5945" s="16"/>
      <c r="V5945" s="16"/>
    </row>
    <row r="5946" spans="4:22">
      <c r="D5946" s="16"/>
      <c r="E5946" s="16"/>
      <c r="F5946" s="231"/>
      <c r="G5946" s="231"/>
      <c r="H5946" s="231"/>
      <c r="I5946" s="231"/>
      <c r="J5946" s="231"/>
      <c r="K5946" s="231"/>
      <c r="L5946" s="231"/>
      <c r="M5946" s="231"/>
      <c r="N5946" s="231"/>
      <c r="O5946" s="231"/>
      <c r="P5946" s="231"/>
      <c r="Q5946" s="231"/>
      <c r="R5946" s="231"/>
      <c r="S5946" s="231"/>
      <c r="T5946" s="232"/>
      <c r="U5946" s="16"/>
      <c r="V5946" s="16"/>
    </row>
    <row r="5947" spans="4:22">
      <c r="D5947" s="16"/>
      <c r="E5947" s="16"/>
      <c r="F5947" s="231"/>
      <c r="G5947" s="231"/>
      <c r="H5947" s="231"/>
      <c r="I5947" s="231"/>
      <c r="J5947" s="231"/>
      <c r="K5947" s="231"/>
      <c r="L5947" s="231"/>
      <c r="M5947" s="231"/>
      <c r="N5947" s="231"/>
      <c r="O5947" s="231"/>
      <c r="P5947" s="231"/>
      <c r="Q5947" s="231"/>
      <c r="R5947" s="231"/>
      <c r="S5947" s="231"/>
      <c r="T5947" s="232"/>
      <c r="U5947" s="16"/>
      <c r="V5947" s="16"/>
    </row>
    <row r="5948" spans="4:22">
      <c r="D5948" s="16"/>
      <c r="E5948" s="16"/>
      <c r="F5948" s="231"/>
      <c r="G5948" s="231"/>
      <c r="H5948" s="231"/>
      <c r="I5948" s="231"/>
      <c r="J5948" s="231"/>
      <c r="K5948" s="231"/>
      <c r="L5948" s="231"/>
      <c r="M5948" s="231"/>
      <c r="N5948" s="231"/>
      <c r="O5948" s="231"/>
      <c r="P5948" s="231"/>
      <c r="Q5948" s="231"/>
      <c r="R5948" s="231"/>
      <c r="S5948" s="231"/>
      <c r="T5948" s="232"/>
      <c r="U5948" s="16"/>
      <c r="V5948" s="16"/>
    </row>
    <row r="5949" spans="4:22">
      <c r="D5949" s="16"/>
      <c r="E5949" s="16"/>
      <c r="F5949" s="231"/>
      <c r="G5949" s="231"/>
      <c r="H5949" s="231"/>
      <c r="I5949" s="231"/>
      <c r="J5949" s="231"/>
      <c r="K5949" s="231"/>
      <c r="L5949" s="231"/>
      <c r="M5949" s="231"/>
      <c r="N5949" s="231"/>
      <c r="O5949" s="231"/>
      <c r="P5949" s="231"/>
      <c r="Q5949" s="231"/>
      <c r="R5949" s="231"/>
      <c r="S5949" s="231"/>
      <c r="T5949" s="232"/>
      <c r="U5949" s="16"/>
      <c r="V5949" s="16"/>
    </row>
    <row r="5950" spans="4:22">
      <c r="D5950" s="16"/>
      <c r="E5950" s="16"/>
      <c r="F5950" s="231"/>
      <c r="G5950" s="231"/>
      <c r="H5950" s="231"/>
      <c r="I5950" s="231"/>
      <c r="J5950" s="231"/>
      <c r="K5950" s="231"/>
      <c r="L5950" s="231"/>
      <c r="M5950" s="231"/>
      <c r="N5950" s="231"/>
      <c r="O5950" s="231"/>
      <c r="P5950" s="231"/>
      <c r="Q5950" s="231"/>
      <c r="R5950" s="231"/>
      <c r="S5950" s="231"/>
      <c r="T5950" s="232"/>
      <c r="U5950" s="16"/>
      <c r="V5950" s="16"/>
    </row>
    <row r="5951" spans="4:22">
      <c r="D5951" s="16"/>
      <c r="E5951" s="16"/>
      <c r="F5951" s="231"/>
      <c r="G5951" s="231"/>
      <c r="H5951" s="231"/>
      <c r="I5951" s="231"/>
      <c r="J5951" s="231"/>
      <c r="K5951" s="231"/>
      <c r="L5951" s="231"/>
      <c r="M5951" s="231"/>
      <c r="N5951" s="231"/>
      <c r="O5951" s="231"/>
      <c r="P5951" s="231"/>
      <c r="Q5951" s="231"/>
      <c r="R5951" s="231"/>
      <c r="S5951" s="231"/>
      <c r="T5951" s="232"/>
      <c r="U5951" s="16"/>
      <c r="V5951" s="16"/>
    </row>
    <row r="5952" spans="4:22">
      <c r="D5952" s="16"/>
      <c r="E5952" s="16"/>
      <c r="F5952" s="231"/>
      <c r="G5952" s="231"/>
      <c r="H5952" s="231"/>
      <c r="I5952" s="231"/>
      <c r="J5952" s="231"/>
      <c r="K5952" s="231"/>
      <c r="L5952" s="231"/>
      <c r="M5952" s="231"/>
      <c r="N5952" s="231"/>
      <c r="O5952" s="231"/>
      <c r="P5952" s="231"/>
      <c r="Q5952" s="231"/>
      <c r="R5952" s="231"/>
      <c r="S5952" s="231"/>
      <c r="T5952" s="232"/>
      <c r="U5952" s="16"/>
      <c r="V5952" s="16"/>
    </row>
    <row r="5953" spans="4:22">
      <c r="D5953" s="16"/>
      <c r="E5953" s="16"/>
      <c r="F5953" s="231"/>
      <c r="G5953" s="231"/>
      <c r="H5953" s="231"/>
      <c r="I5953" s="231"/>
      <c r="J5953" s="231"/>
      <c r="K5953" s="231"/>
      <c r="L5953" s="231"/>
      <c r="M5953" s="231"/>
      <c r="N5953" s="231"/>
      <c r="O5953" s="231"/>
      <c r="P5953" s="231"/>
      <c r="Q5953" s="231"/>
      <c r="R5953" s="231"/>
      <c r="S5953" s="231"/>
      <c r="T5953" s="232"/>
      <c r="U5953" s="16"/>
      <c r="V5953" s="16"/>
    </row>
    <row r="5954" spans="4:22">
      <c r="D5954" s="16"/>
      <c r="E5954" s="16"/>
      <c r="F5954" s="231"/>
      <c r="G5954" s="231"/>
      <c r="H5954" s="231"/>
      <c r="I5954" s="231"/>
      <c r="J5954" s="231"/>
      <c r="K5954" s="231"/>
      <c r="L5954" s="231"/>
      <c r="M5954" s="231"/>
      <c r="N5954" s="231"/>
      <c r="O5954" s="231"/>
      <c r="P5954" s="231"/>
      <c r="Q5954" s="231"/>
      <c r="R5954" s="231"/>
      <c r="S5954" s="231"/>
      <c r="T5954" s="232"/>
      <c r="U5954" s="16"/>
      <c r="V5954" s="16"/>
    </row>
    <row r="5955" spans="4:22">
      <c r="D5955" s="16"/>
      <c r="E5955" s="16"/>
      <c r="F5955" s="231"/>
      <c r="G5955" s="231"/>
      <c r="H5955" s="231"/>
      <c r="I5955" s="231"/>
      <c r="J5955" s="231"/>
      <c r="K5955" s="231"/>
      <c r="L5955" s="231"/>
      <c r="M5955" s="231"/>
      <c r="N5955" s="231"/>
      <c r="O5955" s="231"/>
      <c r="P5955" s="231"/>
      <c r="Q5955" s="231"/>
      <c r="R5955" s="231"/>
      <c r="S5955" s="231"/>
      <c r="T5955" s="232"/>
      <c r="U5955" s="16"/>
      <c r="V5955" s="16"/>
    </row>
    <row r="5956" spans="4:22">
      <c r="D5956" s="16"/>
      <c r="E5956" s="16"/>
      <c r="F5956" s="231"/>
      <c r="G5956" s="231"/>
      <c r="H5956" s="231"/>
      <c r="I5956" s="231"/>
      <c r="J5956" s="231"/>
      <c r="K5956" s="231"/>
      <c r="L5956" s="231"/>
      <c r="M5956" s="231"/>
      <c r="N5956" s="231"/>
      <c r="O5956" s="231"/>
      <c r="P5956" s="231"/>
      <c r="Q5956" s="231"/>
      <c r="R5956" s="231"/>
      <c r="S5956" s="231"/>
      <c r="T5956" s="232"/>
      <c r="U5956" s="16"/>
      <c r="V5956" s="16"/>
    </row>
    <row r="5957" spans="4:22">
      <c r="D5957" s="16"/>
      <c r="E5957" s="16"/>
      <c r="F5957" s="231"/>
      <c r="G5957" s="231"/>
      <c r="H5957" s="231"/>
      <c r="I5957" s="231"/>
      <c r="J5957" s="231"/>
      <c r="K5957" s="231"/>
      <c r="L5957" s="231"/>
      <c r="M5957" s="231"/>
      <c r="N5957" s="231"/>
      <c r="O5957" s="231"/>
      <c r="P5957" s="231"/>
      <c r="Q5957" s="231"/>
      <c r="R5957" s="231"/>
      <c r="S5957" s="231"/>
      <c r="T5957" s="232"/>
      <c r="U5957" s="16"/>
      <c r="V5957" s="16"/>
    </row>
    <row r="5958" spans="4:22">
      <c r="D5958" s="16"/>
      <c r="E5958" s="16"/>
      <c r="F5958" s="231"/>
      <c r="G5958" s="231"/>
      <c r="H5958" s="231"/>
      <c r="I5958" s="231"/>
      <c r="J5958" s="231"/>
      <c r="K5958" s="231"/>
      <c r="L5958" s="231"/>
      <c r="M5958" s="231"/>
      <c r="N5958" s="231"/>
      <c r="O5958" s="231"/>
      <c r="P5958" s="231"/>
      <c r="Q5958" s="231"/>
      <c r="R5958" s="231"/>
      <c r="S5958" s="231"/>
      <c r="T5958" s="232"/>
      <c r="U5958" s="16"/>
      <c r="V5958" s="16"/>
    </row>
    <row r="5959" spans="4:22">
      <c r="D5959" s="16"/>
      <c r="E5959" s="16"/>
      <c r="F5959" s="231"/>
      <c r="G5959" s="231"/>
      <c r="H5959" s="231"/>
      <c r="I5959" s="231"/>
      <c r="J5959" s="231"/>
      <c r="K5959" s="231"/>
      <c r="L5959" s="231"/>
      <c r="M5959" s="231"/>
      <c r="N5959" s="231"/>
      <c r="O5959" s="231"/>
      <c r="P5959" s="231"/>
      <c r="Q5959" s="231"/>
      <c r="R5959" s="231"/>
      <c r="S5959" s="231"/>
      <c r="T5959" s="232"/>
      <c r="U5959" s="16"/>
      <c r="V5959" s="16"/>
    </row>
    <row r="5960" spans="4:22">
      <c r="D5960" s="16"/>
      <c r="E5960" s="16"/>
      <c r="F5960" s="231"/>
      <c r="G5960" s="231"/>
      <c r="H5960" s="231"/>
      <c r="I5960" s="231"/>
      <c r="J5960" s="231"/>
      <c r="K5960" s="231"/>
      <c r="L5960" s="231"/>
      <c r="M5960" s="231"/>
      <c r="N5960" s="231"/>
      <c r="O5960" s="231"/>
      <c r="P5960" s="231"/>
      <c r="Q5960" s="231"/>
      <c r="R5960" s="231"/>
      <c r="S5960" s="231"/>
      <c r="T5960" s="232"/>
      <c r="U5960" s="16"/>
      <c r="V5960" s="16"/>
    </row>
    <row r="5961" spans="4:22">
      <c r="D5961" s="16"/>
      <c r="E5961" s="16"/>
      <c r="F5961" s="231"/>
      <c r="G5961" s="231"/>
      <c r="H5961" s="231"/>
      <c r="I5961" s="231"/>
      <c r="J5961" s="231"/>
      <c r="K5961" s="231"/>
      <c r="L5961" s="231"/>
      <c r="M5961" s="231"/>
      <c r="N5961" s="231"/>
      <c r="O5961" s="231"/>
      <c r="P5961" s="231"/>
      <c r="Q5961" s="231"/>
      <c r="R5961" s="231"/>
      <c r="S5961" s="231"/>
      <c r="T5961" s="232"/>
      <c r="U5961" s="16"/>
      <c r="V5961" s="16"/>
    </row>
    <row r="5962" spans="4:22">
      <c r="D5962" s="16"/>
      <c r="E5962" s="16"/>
      <c r="F5962" s="231"/>
      <c r="G5962" s="231"/>
      <c r="H5962" s="231"/>
      <c r="I5962" s="231"/>
      <c r="J5962" s="231"/>
      <c r="K5962" s="231"/>
      <c r="L5962" s="231"/>
      <c r="M5962" s="231"/>
      <c r="N5962" s="231"/>
      <c r="O5962" s="231"/>
      <c r="P5962" s="231"/>
      <c r="Q5962" s="231"/>
      <c r="R5962" s="231"/>
      <c r="S5962" s="231"/>
      <c r="T5962" s="232"/>
      <c r="U5962" s="16"/>
      <c r="V5962" s="16"/>
    </row>
    <row r="5963" spans="4:22">
      <c r="D5963" s="16"/>
      <c r="E5963" s="16"/>
      <c r="F5963" s="231"/>
      <c r="G5963" s="231"/>
      <c r="H5963" s="231"/>
      <c r="I5963" s="231"/>
      <c r="J5963" s="231"/>
      <c r="K5963" s="231"/>
      <c r="L5963" s="231"/>
      <c r="M5963" s="231"/>
      <c r="N5963" s="231"/>
      <c r="O5963" s="231"/>
      <c r="P5963" s="231"/>
      <c r="Q5963" s="231"/>
      <c r="R5963" s="231"/>
      <c r="S5963" s="231"/>
      <c r="T5963" s="232"/>
      <c r="U5963" s="16"/>
      <c r="V5963" s="16"/>
    </row>
    <row r="5964" spans="4:22">
      <c r="D5964" s="16"/>
      <c r="E5964" s="16"/>
      <c r="F5964" s="231"/>
      <c r="G5964" s="231"/>
      <c r="H5964" s="231"/>
      <c r="I5964" s="231"/>
      <c r="J5964" s="231"/>
      <c r="K5964" s="231"/>
      <c r="L5964" s="231"/>
      <c r="M5964" s="231"/>
      <c r="N5964" s="231"/>
      <c r="O5964" s="231"/>
      <c r="P5964" s="231"/>
      <c r="Q5964" s="231"/>
      <c r="R5964" s="231"/>
      <c r="S5964" s="231"/>
      <c r="T5964" s="232"/>
      <c r="U5964" s="16"/>
      <c r="V5964" s="16"/>
    </row>
    <row r="5965" spans="4:22">
      <c r="D5965" s="16"/>
      <c r="E5965" s="16"/>
      <c r="F5965" s="231"/>
      <c r="G5965" s="231"/>
      <c r="H5965" s="231"/>
      <c r="I5965" s="231"/>
      <c r="J5965" s="231"/>
      <c r="K5965" s="231"/>
      <c r="L5965" s="231"/>
      <c r="M5965" s="231"/>
      <c r="N5965" s="231"/>
      <c r="O5965" s="231"/>
      <c r="P5965" s="231"/>
      <c r="Q5965" s="231"/>
      <c r="R5965" s="231"/>
      <c r="S5965" s="231"/>
      <c r="T5965" s="232"/>
      <c r="U5965" s="16"/>
      <c r="V5965" s="16"/>
    </row>
    <row r="5966" spans="4:22">
      <c r="D5966" s="16"/>
      <c r="E5966" s="16"/>
      <c r="F5966" s="231"/>
      <c r="G5966" s="231"/>
      <c r="H5966" s="231"/>
      <c r="I5966" s="231"/>
      <c r="J5966" s="231"/>
      <c r="K5966" s="231"/>
      <c r="L5966" s="231"/>
      <c r="M5966" s="231"/>
      <c r="N5966" s="231"/>
      <c r="O5966" s="231"/>
      <c r="P5966" s="231"/>
      <c r="Q5966" s="231"/>
      <c r="R5966" s="231"/>
      <c r="S5966" s="231"/>
      <c r="T5966" s="232"/>
      <c r="U5966" s="16"/>
      <c r="V5966" s="16"/>
    </row>
    <row r="5967" spans="4:22">
      <c r="D5967" s="16"/>
      <c r="E5967" s="16"/>
      <c r="F5967" s="231"/>
      <c r="G5967" s="231"/>
      <c r="H5967" s="231"/>
      <c r="I5967" s="231"/>
      <c r="J5967" s="231"/>
      <c r="K5967" s="231"/>
      <c r="L5967" s="231"/>
      <c r="M5967" s="231"/>
      <c r="N5967" s="231"/>
      <c r="O5967" s="231"/>
      <c r="P5967" s="231"/>
      <c r="Q5967" s="231"/>
      <c r="R5967" s="231"/>
      <c r="S5967" s="231"/>
      <c r="T5967" s="232"/>
      <c r="U5967" s="16"/>
      <c r="V5967" s="16"/>
    </row>
    <row r="5968" spans="4:22">
      <c r="D5968" s="16"/>
      <c r="E5968" s="16"/>
      <c r="F5968" s="231"/>
      <c r="G5968" s="231"/>
      <c r="H5968" s="231"/>
      <c r="I5968" s="231"/>
      <c r="J5968" s="231"/>
      <c r="K5968" s="231"/>
      <c r="L5968" s="231"/>
      <c r="M5968" s="231"/>
      <c r="N5968" s="231"/>
      <c r="O5968" s="231"/>
      <c r="P5968" s="231"/>
      <c r="Q5968" s="231"/>
      <c r="R5968" s="231"/>
      <c r="S5968" s="231"/>
      <c r="T5968" s="232"/>
      <c r="U5968" s="16"/>
      <c r="V5968" s="16"/>
    </row>
    <row r="5969" spans="4:22">
      <c r="D5969" s="16"/>
      <c r="E5969" s="16"/>
      <c r="F5969" s="231"/>
      <c r="G5969" s="231"/>
      <c r="H5969" s="231"/>
      <c r="I5969" s="231"/>
      <c r="J5969" s="231"/>
      <c r="K5969" s="231"/>
      <c r="L5969" s="231"/>
      <c r="M5969" s="231"/>
      <c r="N5969" s="231"/>
      <c r="O5969" s="231"/>
      <c r="P5969" s="231"/>
      <c r="Q5969" s="231"/>
      <c r="R5969" s="231"/>
      <c r="S5969" s="231"/>
      <c r="T5969" s="232"/>
      <c r="U5969" s="16"/>
      <c r="V5969" s="16"/>
    </row>
    <row r="5970" spans="4:22">
      <c r="D5970" s="16"/>
      <c r="E5970" s="16"/>
      <c r="F5970" s="231"/>
      <c r="G5970" s="231"/>
      <c r="H5970" s="231"/>
      <c r="I5970" s="231"/>
      <c r="J5970" s="231"/>
      <c r="K5970" s="231"/>
      <c r="L5970" s="231"/>
      <c r="M5970" s="231"/>
      <c r="N5970" s="231"/>
      <c r="O5970" s="231"/>
      <c r="P5970" s="231"/>
      <c r="Q5970" s="231"/>
      <c r="R5970" s="231"/>
      <c r="S5970" s="231"/>
      <c r="T5970" s="232"/>
      <c r="U5970" s="16"/>
      <c r="V5970" s="16"/>
    </row>
    <row r="5971" spans="4:22">
      <c r="D5971" s="16"/>
      <c r="E5971" s="16"/>
      <c r="F5971" s="231"/>
      <c r="G5971" s="231"/>
      <c r="H5971" s="231"/>
      <c r="I5971" s="231"/>
      <c r="J5971" s="231"/>
      <c r="K5971" s="231"/>
      <c r="L5971" s="231"/>
      <c r="M5971" s="231"/>
      <c r="N5971" s="231"/>
      <c r="O5971" s="231"/>
      <c r="P5971" s="231"/>
      <c r="Q5971" s="231"/>
      <c r="R5971" s="231"/>
      <c r="S5971" s="231"/>
      <c r="T5971" s="232"/>
      <c r="U5971" s="16"/>
      <c r="V5971" s="16"/>
    </row>
    <row r="5972" spans="4:22">
      <c r="D5972" s="16"/>
      <c r="E5972" s="16"/>
      <c r="F5972" s="231"/>
      <c r="G5972" s="231"/>
      <c r="H5972" s="231"/>
      <c r="I5972" s="231"/>
      <c r="J5972" s="231"/>
      <c r="K5972" s="231"/>
      <c r="L5972" s="231"/>
      <c r="M5972" s="231"/>
      <c r="N5972" s="231"/>
      <c r="O5972" s="231"/>
      <c r="P5972" s="231"/>
      <c r="Q5972" s="231"/>
      <c r="R5972" s="231"/>
      <c r="S5972" s="231"/>
      <c r="T5972" s="232"/>
      <c r="U5972" s="16"/>
      <c r="V5972" s="16"/>
    </row>
    <row r="5973" spans="4:22">
      <c r="D5973" s="16"/>
      <c r="E5973" s="16"/>
      <c r="F5973" s="231"/>
      <c r="G5973" s="231"/>
      <c r="H5973" s="231"/>
      <c r="I5973" s="231"/>
      <c r="J5973" s="231"/>
      <c r="K5973" s="231"/>
      <c r="L5973" s="231"/>
      <c r="M5973" s="231"/>
      <c r="N5973" s="231"/>
      <c r="O5973" s="231"/>
      <c r="P5973" s="231"/>
      <c r="Q5973" s="231"/>
      <c r="R5973" s="231"/>
      <c r="S5973" s="231"/>
      <c r="T5973" s="232"/>
      <c r="U5973" s="16"/>
      <c r="V5973" s="16"/>
    </row>
    <row r="5974" spans="4:22">
      <c r="D5974" s="16"/>
      <c r="E5974" s="16"/>
      <c r="F5974" s="231"/>
      <c r="G5974" s="231"/>
      <c r="H5974" s="231"/>
      <c r="I5974" s="231"/>
      <c r="J5974" s="231"/>
      <c r="K5974" s="231"/>
      <c r="L5974" s="231"/>
      <c r="M5974" s="231"/>
      <c r="N5974" s="231"/>
      <c r="O5974" s="231"/>
      <c r="P5974" s="231"/>
      <c r="Q5974" s="231"/>
      <c r="R5974" s="231"/>
      <c r="S5974" s="231"/>
      <c r="T5974" s="232"/>
      <c r="U5974" s="16"/>
      <c r="V5974" s="16"/>
    </row>
    <row r="5975" spans="4:22">
      <c r="D5975" s="16"/>
      <c r="E5975" s="16"/>
      <c r="F5975" s="231"/>
      <c r="G5975" s="231"/>
      <c r="H5975" s="231"/>
      <c r="I5975" s="231"/>
      <c r="J5975" s="231"/>
      <c r="K5975" s="231"/>
      <c r="L5975" s="231"/>
      <c r="M5975" s="231"/>
      <c r="N5975" s="231"/>
      <c r="O5975" s="231"/>
      <c r="P5975" s="231"/>
      <c r="Q5975" s="231"/>
      <c r="R5975" s="231"/>
      <c r="S5975" s="231"/>
      <c r="T5975" s="232"/>
      <c r="U5975" s="16"/>
      <c r="V5975" s="16"/>
    </row>
    <row r="5976" spans="4:22">
      <c r="D5976" s="335"/>
      <c r="E5976" s="335"/>
      <c r="F5976" s="335"/>
      <c r="G5976" s="512" t="s">
        <v>48</v>
      </c>
      <c r="H5976" s="512"/>
      <c r="I5976" s="512"/>
      <c r="J5976" s="512"/>
      <c r="K5976" s="512"/>
      <c r="L5976" s="512"/>
      <c r="M5976" s="512"/>
      <c r="N5976" s="512"/>
      <c r="O5976" s="512"/>
      <c r="P5976" s="512"/>
      <c r="Q5976" s="512"/>
      <c r="R5976" s="512"/>
      <c r="S5976" s="335"/>
      <c r="T5976" s="335"/>
      <c r="U5976" s="335"/>
      <c r="V5976" s="335"/>
    </row>
    <row r="5977" spans="4:22">
      <c r="D5977" s="335"/>
      <c r="E5977" s="335"/>
      <c r="F5977" s="335"/>
      <c r="G5977" s="512"/>
      <c r="H5977" s="512"/>
      <c r="I5977" s="512"/>
      <c r="J5977" s="512"/>
      <c r="K5977" s="512"/>
      <c r="L5977" s="512"/>
      <c r="M5977" s="512"/>
      <c r="N5977" s="512"/>
      <c r="O5977" s="512"/>
      <c r="P5977" s="512"/>
      <c r="Q5977" s="512"/>
      <c r="R5977" s="512"/>
      <c r="S5977" s="335"/>
      <c r="T5977" s="335"/>
      <c r="U5977" s="335"/>
      <c r="V5977" s="335"/>
    </row>
    <row r="5978" spans="4:22" ht="23.4">
      <c r="D5978" s="338"/>
      <c r="E5978" s="338"/>
      <c r="F5978" s="338"/>
      <c r="G5978" s="343" t="s">
        <v>46</v>
      </c>
      <c r="H5978" s="375" t="s">
        <v>3</v>
      </c>
      <c r="I5978" s="376"/>
      <c r="J5978" s="377" t="s">
        <v>11</v>
      </c>
      <c r="K5978" s="376"/>
      <c r="L5978" s="378" t="s">
        <v>12</v>
      </c>
      <c r="M5978" s="376"/>
      <c r="N5978" s="379" t="s">
        <v>13</v>
      </c>
      <c r="O5978" s="376"/>
      <c r="P5978" s="374" t="s">
        <v>14</v>
      </c>
      <c r="Q5978" s="376"/>
      <c r="R5978" s="380" t="s">
        <v>15</v>
      </c>
      <c r="S5978" s="367"/>
      <c r="T5978" s="16"/>
      <c r="U5978" s="336"/>
      <c r="V5978" s="16"/>
    </row>
    <row r="5979" spans="4:22" ht="21">
      <c r="D5979" s="338"/>
      <c r="E5979" s="338"/>
      <c r="F5979" s="338"/>
      <c r="G5979" s="344">
        <v>0.9</v>
      </c>
      <c r="H5979" s="347">
        <f>$H$5921*G5979</f>
        <v>48.055954654800004</v>
      </c>
      <c r="I5979" s="368"/>
      <c r="J5979" s="348">
        <f>$J$5921*G5979</f>
        <v>14.157623080800002</v>
      </c>
      <c r="K5979" s="368"/>
      <c r="L5979" s="352">
        <f>$L$5921*G5979</f>
        <v>12.694496112000001</v>
      </c>
      <c r="M5979" s="368"/>
      <c r="N5979" s="349">
        <f>$N$5921*G5979</f>
        <v>9.3875990508000005</v>
      </c>
      <c r="O5979" s="368"/>
      <c r="P5979" s="350">
        <f>$P$5921*G5979</f>
        <v>163.91144885400001</v>
      </c>
      <c r="Q5979" s="368"/>
      <c r="R5979" s="351">
        <f>$R$5921*G5979</f>
        <v>72.427661352000001</v>
      </c>
      <c r="S5979" s="341"/>
      <c r="T5979" s="414">
        <f>H5979*24.63</f>
        <v>1183.6181631477241</v>
      </c>
      <c r="U5979" s="337"/>
      <c r="V5979" s="16"/>
    </row>
    <row r="5980" spans="4:22" ht="21">
      <c r="D5980" s="338"/>
      <c r="E5980" s="338"/>
      <c r="F5980" s="338"/>
      <c r="G5980" s="344">
        <v>0.91</v>
      </c>
      <c r="H5980" s="347">
        <f t="shared" ref="H5980:H5999" si="537">$H$5921*G5980</f>
        <v>48.589909706520011</v>
      </c>
      <c r="I5980" s="368"/>
      <c r="J5980" s="348">
        <f t="shared" ref="J5980:J5999" si="538">$J$5921*G5980</f>
        <v>14.314930003920002</v>
      </c>
      <c r="K5980" s="368"/>
      <c r="L5980" s="352">
        <f t="shared" ref="L5980:L5999" si="539">$L$5921*G5980</f>
        <v>12.835546068800003</v>
      </c>
      <c r="M5980" s="368"/>
      <c r="N5980" s="349">
        <f t="shared" ref="N5980:N5999" si="540">$N$5921*G5980</f>
        <v>9.4919057069200008</v>
      </c>
      <c r="O5980" s="368"/>
      <c r="P5980" s="350">
        <f t="shared" ref="P5980:P5999" si="541">$P$5921*G5980</f>
        <v>165.73268717460002</v>
      </c>
      <c r="Q5980" s="368"/>
      <c r="R5980" s="351">
        <f t="shared" ref="R5980:R5999" si="542">$R$5921*G5980</f>
        <v>73.232413144800006</v>
      </c>
      <c r="S5980" s="341"/>
      <c r="T5980" s="16"/>
      <c r="U5980" s="337"/>
      <c r="V5980" s="16"/>
    </row>
    <row r="5981" spans="4:22" ht="21">
      <c r="D5981" s="338"/>
      <c r="E5981" s="338"/>
      <c r="F5981" s="338"/>
      <c r="G5981" s="344">
        <v>0.92</v>
      </c>
      <c r="H5981" s="347">
        <f t="shared" si="537"/>
        <v>49.123864758240011</v>
      </c>
      <c r="I5981" s="368"/>
      <c r="J5981" s="348">
        <f t="shared" si="538"/>
        <v>14.472236927040003</v>
      </c>
      <c r="K5981" s="368"/>
      <c r="L5981" s="352">
        <f t="shared" si="539"/>
        <v>12.976596025600003</v>
      </c>
      <c r="M5981" s="368"/>
      <c r="N5981" s="349">
        <f t="shared" si="540"/>
        <v>9.5962123630400011</v>
      </c>
      <c r="O5981" s="368"/>
      <c r="P5981" s="350">
        <f t="shared" si="541"/>
        <v>167.55392549520002</v>
      </c>
      <c r="Q5981" s="368"/>
      <c r="R5981" s="351">
        <f t="shared" si="542"/>
        <v>74.037164937600011</v>
      </c>
      <c r="S5981" s="341"/>
      <c r="T5981" s="16"/>
      <c r="U5981" s="337"/>
      <c r="V5981" s="16"/>
    </row>
    <row r="5982" spans="4:22" ht="21">
      <c r="D5982" s="338"/>
      <c r="E5982" s="338"/>
      <c r="F5982" s="338"/>
      <c r="G5982" s="344">
        <v>0.93</v>
      </c>
      <c r="H5982" s="347">
        <f t="shared" si="537"/>
        <v>49.65781980996001</v>
      </c>
      <c r="I5982" s="368"/>
      <c r="J5982" s="348">
        <f t="shared" si="538"/>
        <v>14.629543850160003</v>
      </c>
      <c r="K5982" s="368"/>
      <c r="L5982" s="352">
        <f t="shared" si="539"/>
        <v>13.117645982400003</v>
      </c>
      <c r="M5982" s="368"/>
      <c r="N5982" s="349">
        <f t="shared" si="540"/>
        <v>9.7005190191600015</v>
      </c>
      <c r="O5982" s="368"/>
      <c r="P5982" s="350">
        <f t="shared" si="541"/>
        <v>169.37516381580002</v>
      </c>
      <c r="Q5982" s="368"/>
      <c r="R5982" s="351">
        <f t="shared" si="542"/>
        <v>74.841916730400015</v>
      </c>
      <c r="S5982" s="341"/>
      <c r="T5982" s="16"/>
      <c r="U5982" s="337"/>
      <c r="V5982" s="16"/>
    </row>
    <row r="5983" spans="4:22" ht="21">
      <c r="D5983" s="338"/>
      <c r="E5983" s="338"/>
      <c r="F5983" s="338"/>
      <c r="G5983" s="344">
        <v>0.94</v>
      </c>
      <c r="H5983" s="347">
        <f t="shared" si="537"/>
        <v>50.191774861680003</v>
      </c>
      <c r="I5983" s="368"/>
      <c r="J5983" s="348">
        <f t="shared" si="538"/>
        <v>14.786850773280001</v>
      </c>
      <c r="K5983" s="368"/>
      <c r="L5983" s="352">
        <f t="shared" si="539"/>
        <v>13.258695939200001</v>
      </c>
      <c r="M5983" s="368"/>
      <c r="N5983" s="349">
        <f t="shared" si="540"/>
        <v>9.80482567528</v>
      </c>
      <c r="O5983" s="368"/>
      <c r="P5983" s="350">
        <f t="shared" si="541"/>
        <v>171.1964021364</v>
      </c>
      <c r="Q5983" s="368"/>
      <c r="R5983" s="351">
        <f t="shared" si="542"/>
        <v>75.646668523200006</v>
      </c>
      <c r="S5983" s="341"/>
      <c r="T5983" s="16"/>
      <c r="U5983" s="337"/>
      <c r="V5983" s="16"/>
    </row>
    <row r="5984" spans="4:22" ht="21">
      <c r="D5984" s="338"/>
      <c r="E5984" s="338"/>
      <c r="F5984" s="338"/>
      <c r="G5984" s="344">
        <v>0.95</v>
      </c>
      <c r="H5984" s="347">
        <f t="shared" si="537"/>
        <v>50.725729913400002</v>
      </c>
      <c r="I5984" s="368"/>
      <c r="J5984" s="348">
        <f t="shared" si="538"/>
        <v>14.944157696400001</v>
      </c>
      <c r="K5984" s="368"/>
      <c r="L5984" s="352">
        <f t="shared" si="539"/>
        <v>13.399745896000001</v>
      </c>
      <c r="M5984" s="368"/>
      <c r="N5984" s="349">
        <f t="shared" si="540"/>
        <v>9.9091323314000004</v>
      </c>
      <c r="O5984" s="368"/>
      <c r="P5984" s="350">
        <f t="shared" si="541"/>
        <v>173.017640457</v>
      </c>
      <c r="Q5984" s="368"/>
      <c r="R5984" s="351">
        <f t="shared" si="542"/>
        <v>76.451420315999997</v>
      </c>
      <c r="S5984" s="341"/>
      <c r="T5984" s="16"/>
      <c r="U5984" s="337"/>
      <c r="V5984" s="16"/>
    </row>
    <row r="5985" spans="4:22" ht="21">
      <c r="D5985" s="338"/>
      <c r="E5985" s="338"/>
      <c r="F5985" s="338"/>
      <c r="G5985" s="344">
        <v>0.96</v>
      </c>
      <c r="H5985" s="347">
        <f t="shared" si="537"/>
        <v>51.259684965120002</v>
      </c>
      <c r="I5985" s="368"/>
      <c r="J5985" s="348">
        <f t="shared" si="538"/>
        <v>15.101464619520002</v>
      </c>
      <c r="K5985" s="368"/>
      <c r="L5985" s="352">
        <f t="shared" si="539"/>
        <v>13.540795852800001</v>
      </c>
      <c r="M5985" s="368"/>
      <c r="N5985" s="349">
        <f t="shared" si="540"/>
        <v>10.013438987520001</v>
      </c>
      <c r="O5985" s="368"/>
      <c r="P5985" s="350">
        <f t="shared" si="541"/>
        <v>174.8388787776</v>
      </c>
      <c r="Q5985" s="368"/>
      <c r="R5985" s="351">
        <f t="shared" si="542"/>
        <v>77.256172108800001</v>
      </c>
      <c r="S5985" s="341"/>
      <c r="T5985" s="16"/>
      <c r="U5985" s="337"/>
      <c r="V5985" s="16"/>
    </row>
    <row r="5986" spans="4:22" ht="21">
      <c r="D5986" s="338"/>
      <c r="E5986" s="338"/>
      <c r="F5986" s="338"/>
      <c r="G5986" s="344">
        <v>0.97</v>
      </c>
      <c r="H5986" s="347">
        <f t="shared" si="537"/>
        <v>51.793640016840008</v>
      </c>
      <c r="I5986" s="368"/>
      <c r="J5986" s="348">
        <f t="shared" si="538"/>
        <v>15.258771542640002</v>
      </c>
      <c r="K5986" s="368"/>
      <c r="L5986" s="352">
        <f t="shared" si="539"/>
        <v>13.681845809600002</v>
      </c>
      <c r="M5986" s="368"/>
      <c r="N5986" s="349">
        <f t="shared" si="540"/>
        <v>10.117745643639999</v>
      </c>
      <c r="O5986" s="368"/>
      <c r="P5986" s="350">
        <f t="shared" si="541"/>
        <v>176.6601170982</v>
      </c>
      <c r="Q5986" s="368"/>
      <c r="R5986" s="351">
        <f t="shared" si="542"/>
        <v>78.060923901600006</v>
      </c>
      <c r="S5986" s="341"/>
      <c r="T5986" s="16"/>
      <c r="U5986" s="337"/>
      <c r="V5986" s="16"/>
    </row>
    <row r="5987" spans="4:22" ht="21">
      <c r="D5987" s="338"/>
      <c r="E5987" s="338"/>
      <c r="F5987" s="338"/>
      <c r="G5987" s="344">
        <v>0.98</v>
      </c>
      <c r="H5987" s="347">
        <f t="shared" si="537"/>
        <v>52.327595068560008</v>
      </c>
      <c r="I5987" s="368"/>
      <c r="J5987" s="348">
        <f t="shared" si="538"/>
        <v>15.416078465760002</v>
      </c>
      <c r="K5987" s="368"/>
      <c r="L5987" s="352">
        <f t="shared" si="539"/>
        <v>13.822895766400002</v>
      </c>
      <c r="M5987" s="368"/>
      <c r="N5987" s="349">
        <f t="shared" si="540"/>
        <v>10.22205229976</v>
      </c>
      <c r="O5987" s="368"/>
      <c r="P5987" s="350">
        <f t="shared" si="541"/>
        <v>178.48135541880001</v>
      </c>
      <c r="Q5987" s="368"/>
      <c r="R5987" s="351">
        <f t="shared" si="542"/>
        <v>78.865675694400011</v>
      </c>
      <c r="S5987" s="341"/>
      <c r="T5987" s="16"/>
      <c r="U5987" s="337"/>
      <c r="V5987" s="16"/>
    </row>
    <row r="5988" spans="4:22" ht="21">
      <c r="D5988" s="338"/>
      <c r="E5988" s="338"/>
      <c r="F5988" s="338"/>
      <c r="G5988" s="344">
        <v>0.99</v>
      </c>
      <c r="H5988" s="347">
        <f t="shared" si="537"/>
        <v>52.861550120280008</v>
      </c>
      <c r="I5988" s="368"/>
      <c r="J5988" s="348">
        <f t="shared" si="538"/>
        <v>15.573385388880002</v>
      </c>
      <c r="K5988" s="368"/>
      <c r="L5988" s="352">
        <f t="shared" si="539"/>
        <v>13.963945723200002</v>
      </c>
      <c r="M5988" s="368"/>
      <c r="N5988" s="349">
        <f t="shared" si="540"/>
        <v>10.32635895588</v>
      </c>
      <c r="O5988" s="368"/>
      <c r="P5988" s="350">
        <f t="shared" si="541"/>
        <v>180.30259373940001</v>
      </c>
      <c r="Q5988" s="368"/>
      <c r="R5988" s="351">
        <f t="shared" si="542"/>
        <v>79.670427487200001</v>
      </c>
      <c r="S5988" s="341"/>
      <c r="T5988" s="16"/>
      <c r="U5988" s="337"/>
      <c r="V5988" s="16"/>
    </row>
    <row r="5989" spans="4:22" ht="28.8">
      <c r="D5989" s="469"/>
      <c r="E5989" s="469"/>
      <c r="F5989" s="469"/>
      <c r="G5989" s="381">
        <v>1</v>
      </c>
      <c r="H5989" s="383">
        <f t="shared" si="537"/>
        <v>53.395505172000007</v>
      </c>
      <c r="I5989" s="382"/>
      <c r="J5989" s="383">
        <f t="shared" si="538"/>
        <v>15.730692312000002</v>
      </c>
      <c r="K5989" s="382"/>
      <c r="L5989" s="383">
        <f t="shared" si="539"/>
        <v>14.104995680000002</v>
      </c>
      <c r="M5989" s="382"/>
      <c r="N5989" s="383">
        <f t="shared" si="540"/>
        <v>10.430665612</v>
      </c>
      <c r="O5989" s="382"/>
      <c r="P5989" s="383">
        <f t="shared" si="541"/>
        <v>182.12383206000001</v>
      </c>
      <c r="Q5989" s="382"/>
      <c r="R5989" s="383">
        <f t="shared" si="542"/>
        <v>80.475179280000006</v>
      </c>
      <c r="S5989" s="445"/>
      <c r="T5989" s="469"/>
      <c r="U5989" s="470"/>
      <c r="V5989" s="469"/>
    </row>
    <row r="5990" spans="4:22" ht="21">
      <c r="D5990" s="338"/>
      <c r="E5990" s="338"/>
      <c r="F5990" s="338"/>
      <c r="G5990" s="344">
        <v>1.01</v>
      </c>
      <c r="H5990" s="347">
        <f t="shared" si="537"/>
        <v>53.929460223720007</v>
      </c>
      <c r="I5990" s="368"/>
      <c r="J5990" s="348">
        <f t="shared" si="538"/>
        <v>15.887999235120002</v>
      </c>
      <c r="K5990" s="368"/>
      <c r="L5990" s="352">
        <f t="shared" si="539"/>
        <v>14.246045636800002</v>
      </c>
      <c r="M5990" s="368"/>
      <c r="N5990" s="349">
        <f t="shared" si="540"/>
        <v>10.534972268120001</v>
      </c>
      <c r="O5990" s="368"/>
      <c r="P5990" s="350">
        <f t="shared" si="541"/>
        <v>183.94507038060001</v>
      </c>
      <c r="Q5990" s="368"/>
      <c r="R5990" s="351">
        <f t="shared" si="542"/>
        <v>81.279931072800011</v>
      </c>
      <c r="S5990" s="341"/>
      <c r="T5990" s="16"/>
      <c r="U5990" s="337"/>
      <c r="V5990" s="16"/>
    </row>
    <row r="5991" spans="4:22" ht="21">
      <c r="D5991" s="338"/>
      <c r="E5991" s="338"/>
      <c r="F5991" s="338"/>
      <c r="G5991" s="344">
        <v>1.02</v>
      </c>
      <c r="H5991" s="347">
        <f t="shared" si="537"/>
        <v>54.463415275440006</v>
      </c>
      <c r="I5991" s="368"/>
      <c r="J5991" s="348">
        <f t="shared" si="538"/>
        <v>16.045306158240003</v>
      </c>
      <c r="K5991" s="368"/>
      <c r="L5991" s="352">
        <f t="shared" si="539"/>
        <v>14.387095593600002</v>
      </c>
      <c r="M5991" s="368"/>
      <c r="N5991" s="349">
        <f t="shared" si="540"/>
        <v>10.639278924240001</v>
      </c>
      <c r="O5991" s="368"/>
      <c r="P5991" s="350">
        <f t="shared" si="541"/>
        <v>185.76630870120002</v>
      </c>
      <c r="Q5991" s="368"/>
      <c r="R5991" s="351">
        <f t="shared" si="542"/>
        <v>82.084682865600001</v>
      </c>
      <c r="S5991" s="341"/>
      <c r="T5991" s="16"/>
      <c r="U5991" s="337"/>
      <c r="V5991" s="16"/>
    </row>
    <row r="5992" spans="4:22" ht="21">
      <c r="D5992" s="338"/>
      <c r="E5992" s="338"/>
      <c r="F5992" s="338"/>
      <c r="G5992" s="344">
        <v>1.03</v>
      </c>
      <c r="H5992" s="347">
        <f t="shared" si="537"/>
        <v>54.997370327160006</v>
      </c>
      <c r="I5992" s="368"/>
      <c r="J5992" s="348">
        <f t="shared" si="538"/>
        <v>16.202613081360003</v>
      </c>
      <c r="K5992" s="368"/>
      <c r="L5992" s="352">
        <f t="shared" si="539"/>
        <v>14.528145550400001</v>
      </c>
      <c r="M5992" s="368"/>
      <c r="N5992" s="349">
        <f t="shared" si="540"/>
        <v>10.743585580360001</v>
      </c>
      <c r="O5992" s="368"/>
      <c r="P5992" s="350">
        <f t="shared" si="541"/>
        <v>187.58754702180002</v>
      </c>
      <c r="Q5992" s="368"/>
      <c r="R5992" s="351">
        <f t="shared" si="542"/>
        <v>82.889434658400006</v>
      </c>
      <c r="S5992" s="341"/>
      <c r="T5992" s="16"/>
      <c r="U5992" s="337"/>
      <c r="V5992" s="16"/>
    </row>
    <row r="5993" spans="4:22" ht="21">
      <c r="D5993" s="338"/>
      <c r="E5993" s="338"/>
      <c r="F5993" s="338"/>
      <c r="G5993" s="344">
        <v>1.04</v>
      </c>
      <c r="H5993" s="347">
        <f t="shared" si="537"/>
        <v>55.531325378880013</v>
      </c>
      <c r="I5993" s="368"/>
      <c r="J5993" s="348">
        <f t="shared" si="538"/>
        <v>16.359920004480003</v>
      </c>
      <c r="K5993" s="368"/>
      <c r="L5993" s="352">
        <f t="shared" si="539"/>
        <v>14.669195507200003</v>
      </c>
      <c r="M5993" s="368"/>
      <c r="N5993" s="349">
        <f t="shared" si="540"/>
        <v>10.84789223648</v>
      </c>
      <c r="O5993" s="368"/>
      <c r="P5993" s="350">
        <f t="shared" si="541"/>
        <v>189.40878534240002</v>
      </c>
      <c r="Q5993" s="368"/>
      <c r="R5993" s="351">
        <f t="shared" si="542"/>
        <v>83.694186451200011</v>
      </c>
      <c r="S5993" s="341"/>
      <c r="T5993" s="16"/>
      <c r="U5993" s="337"/>
      <c r="V5993" s="16"/>
    </row>
    <row r="5994" spans="4:22" ht="21">
      <c r="D5994" s="338"/>
      <c r="E5994" s="338"/>
      <c r="F5994" s="338"/>
      <c r="G5994" s="344">
        <v>1.05</v>
      </c>
      <c r="H5994" s="347">
        <f t="shared" si="537"/>
        <v>56.065280430600012</v>
      </c>
      <c r="I5994" s="368"/>
      <c r="J5994" s="348">
        <f t="shared" si="538"/>
        <v>16.517226927600003</v>
      </c>
      <c r="K5994" s="368"/>
      <c r="L5994" s="352">
        <f t="shared" si="539"/>
        <v>14.810245464000003</v>
      </c>
      <c r="M5994" s="368"/>
      <c r="N5994" s="349">
        <f t="shared" si="540"/>
        <v>10.9521988926</v>
      </c>
      <c r="O5994" s="368"/>
      <c r="P5994" s="350">
        <f t="shared" si="541"/>
        <v>191.23002366300003</v>
      </c>
      <c r="Q5994" s="368"/>
      <c r="R5994" s="351">
        <f t="shared" si="542"/>
        <v>84.498938244000016</v>
      </c>
      <c r="S5994" s="341"/>
      <c r="T5994" s="16"/>
      <c r="U5994" s="337"/>
      <c r="V5994" s="16"/>
    </row>
    <row r="5995" spans="4:22" ht="21">
      <c r="D5995" s="338"/>
      <c r="E5995" s="338"/>
      <c r="F5995" s="338"/>
      <c r="G5995" s="344">
        <v>1.06</v>
      </c>
      <c r="H5995" s="347">
        <f t="shared" si="537"/>
        <v>56.599235482320012</v>
      </c>
      <c r="I5995" s="368"/>
      <c r="J5995" s="348">
        <f t="shared" si="538"/>
        <v>16.674533850720003</v>
      </c>
      <c r="K5995" s="368"/>
      <c r="L5995" s="352">
        <f t="shared" si="539"/>
        <v>14.951295420800003</v>
      </c>
      <c r="M5995" s="368"/>
      <c r="N5995" s="349">
        <f t="shared" si="540"/>
        <v>11.056505548720001</v>
      </c>
      <c r="O5995" s="368"/>
      <c r="P5995" s="350">
        <f t="shared" si="541"/>
        <v>193.05126198360003</v>
      </c>
      <c r="Q5995" s="368"/>
      <c r="R5995" s="351">
        <f t="shared" si="542"/>
        <v>85.303690036800006</v>
      </c>
      <c r="S5995" s="341"/>
      <c r="T5995" s="16"/>
      <c r="U5995" s="337"/>
      <c r="V5995" s="16"/>
    </row>
    <row r="5996" spans="4:22" ht="21">
      <c r="D5996" s="338"/>
      <c r="E5996" s="338"/>
      <c r="F5996" s="338"/>
      <c r="G5996" s="344">
        <v>1.07</v>
      </c>
      <c r="H5996" s="347">
        <f t="shared" si="537"/>
        <v>57.133190534040011</v>
      </c>
      <c r="I5996" s="368"/>
      <c r="J5996" s="348">
        <f t="shared" si="538"/>
        <v>16.831840773840003</v>
      </c>
      <c r="K5996" s="368"/>
      <c r="L5996" s="352">
        <f t="shared" si="539"/>
        <v>15.092345377600003</v>
      </c>
      <c r="M5996" s="368"/>
      <c r="N5996" s="349">
        <f t="shared" si="540"/>
        <v>11.160812204840001</v>
      </c>
      <c r="O5996" s="368"/>
      <c r="P5996" s="350">
        <f t="shared" si="541"/>
        <v>194.87250030420003</v>
      </c>
      <c r="Q5996" s="368"/>
      <c r="R5996" s="351">
        <f t="shared" si="542"/>
        <v>86.108441829600011</v>
      </c>
      <c r="S5996" s="341"/>
      <c r="T5996" s="16"/>
      <c r="U5996" s="337"/>
      <c r="V5996" s="16"/>
    </row>
    <row r="5997" spans="4:22" ht="21">
      <c r="D5997" s="338"/>
      <c r="E5997" s="338"/>
      <c r="F5997" s="338"/>
      <c r="G5997" s="344">
        <v>1.08</v>
      </c>
      <c r="H5997" s="347">
        <f t="shared" si="537"/>
        <v>57.667145585760011</v>
      </c>
      <c r="I5997" s="368"/>
      <c r="J5997" s="348">
        <f t="shared" si="538"/>
        <v>16.989147696960003</v>
      </c>
      <c r="K5997" s="368"/>
      <c r="L5997" s="352">
        <f t="shared" si="539"/>
        <v>15.233395334400003</v>
      </c>
      <c r="M5997" s="368"/>
      <c r="N5997" s="349">
        <f t="shared" si="540"/>
        <v>11.265118860960001</v>
      </c>
      <c r="O5997" s="368"/>
      <c r="P5997" s="350">
        <f t="shared" si="541"/>
        <v>196.69373862480003</v>
      </c>
      <c r="Q5997" s="368"/>
      <c r="R5997" s="351">
        <f t="shared" si="542"/>
        <v>86.913193622400016</v>
      </c>
      <c r="S5997" s="341"/>
      <c r="T5997" s="16"/>
      <c r="U5997" s="337"/>
      <c r="V5997" s="16"/>
    </row>
    <row r="5998" spans="4:22" ht="21">
      <c r="D5998" s="338"/>
      <c r="E5998" s="338"/>
      <c r="F5998" s="338"/>
      <c r="G5998" s="344">
        <v>1.0900000000000001</v>
      </c>
      <c r="H5998" s="347">
        <f t="shared" si="537"/>
        <v>58.20110063748001</v>
      </c>
      <c r="I5998" s="368"/>
      <c r="J5998" s="348">
        <f t="shared" si="538"/>
        <v>17.146454620080004</v>
      </c>
      <c r="K5998" s="368"/>
      <c r="L5998" s="352">
        <f t="shared" si="539"/>
        <v>15.374445291200002</v>
      </c>
      <c r="M5998" s="368"/>
      <c r="N5998" s="349">
        <f t="shared" si="540"/>
        <v>11.369425517080002</v>
      </c>
      <c r="O5998" s="368"/>
      <c r="P5998" s="350">
        <f t="shared" si="541"/>
        <v>198.51497694540004</v>
      </c>
      <c r="Q5998" s="368"/>
      <c r="R5998" s="351">
        <f t="shared" si="542"/>
        <v>87.717945415200006</v>
      </c>
      <c r="S5998" s="341"/>
      <c r="T5998" s="16"/>
      <c r="U5998" s="337"/>
      <c r="V5998" s="16"/>
    </row>
    <row r="5999" spans="4:22" ht="21">
      <c r="D5999" s="338"/>
      <c r="E5999" s="338"/>
      <c r="F5999" s="338"/>
      <c r="G5999" s="344">
        <v>1.1000000000000001</v>
      </c>
      <c r="H5999" s="347">
        <f t="shared" si="537"/>
        <v>58.73505568920001</v>
      </c>
      <c r="I5999" s="368"/>
      <c r="J5999" s="348">
        <f t="shared" si="538"/>
        <v>17.303761543200004</v>
      </c>
      <c r="K5999" s="368"/>
      <c r="L5999" s="352">
        <f t="shared" si="539"/>
        <v>15.515495248000004</v>
      </c>
      <c r="M5999" s="368"/>
      <c r="N5999" s="349">
        <f t="shared" si="540"/>
        <v>11.473732173200002</v>
      </c>
      <c r="O5999" s="368"/>
      <c r="P5999" s="350">
        <f t="shared" si="541"/>
        <v>200.33621526600004</v>
      </c>
      <c r="Q5999" s="368"/>
      <c r="R5999" s="351">
        <f t="shared" si="542"/>
        <v>88.522697208000011</v>
      </c>
      <c r="S5999" s="341"/>
      <c r="T5999" s="16"/>
      <c r="U5999" s="337"/>
      <c r="V5999" s="16"/>
    </row>
    <row r="6000" spans="4:22">
      <c r="D6000" s="338"/>
      <c r="E6000" s="338"/>
      <c r="F6000" s="338"/>
      <c r="G6000" s="16"/>
      <c r="H6000" s="16"/>
      <c r="I6000" s="16"/>
      <c r="J6000" s="16"/>
      <c r="K6000" s="16"/>
      <c r="L6000" s="16"/>
      <c r="M6000" s="16"/>
      <c r="N6000" s="16"/>
      <c r="O6000" s="16"/>
      <c r="P6000" s="16"/>
      <c r="Q6000" s="16"/>
      <c r="R6000" s="16"/>
      <c r="S6000" s="16"/>
      <c r="T6000" s="16"/>
      <c r="U6000" s="16"/>
      <c r="V6000" s="16"/>
    </row>
    <row r="6001" spans="4:31">
      <c r="D6001" s="338"/>
      <c r="E6001" s="338"/>
      <c r="F6001" s="338"/>
      <c r="G6001" s="16"/>
      <c r="H6001" s="16"/>
      <c r="I6001" s="16"/>
      <c r="J6001" s="16"/>
      <c r="K6001" s="16"/>
      <c r="L6001" s="16"/>
      <c r="M6001" s="16"/>
      <c r="N6001" s="16"/>
      <c r="O6001" s="16"/>
      <c r="P6001" s="16"/>
      <c r="Q6001" s="16"/>
      <c r="R6001" s="16"/>
      <c r="S6001" s="16"/>
      <c r="T6001" s="16"/>
      <c r="U6001" s="16"/>
      <c r="V6001" s="16"/>
    </row>
    <row r="6002" spans="4:31">
      <c r="D6002" s="338"/>
      <c r="E6002" s="338"/>
      <c r="F6002" s="338"/>
      <c r="G6002" s="16"/>
      <c r="H6002" s="16"/>
      <c r="I6002" s="16"/>
      <c r="J6002" s="16"/>
      <c r="K6002" s="16"/>
      <c r="L6002" s="16"/>
      <c r="M6002" s="16"/>
      <c r="N6002" s="16"/>
      <c r="O6002" s="16"/>
      <c r="P6002" s="16"/>
      <c r="Q6002" s="16"/>
      <c r="R6002" s="16"/>
      <c r="S6002" s="16"/>
      <c r="T6002" s="16"/>
      <c r="U6002" s="16"/>
      <c r="V6002" s="16"/>
    </row>
    <row r="6005" spans="4:31" ht="15" thickBot="1">
      <c r="D6005" s="16"/>
      <c r="E6005" s="16"/>
      <c r="F6005" s="16"/>
      <c r="G6005" s="16"/>
      <c r="H6005" s="16"/>
      <c r="I6005" s="16"/>
      <c r="J6005" s="16"/>
      <c r="K6005" s="16"/>
      <c r="L6005" s="16"/>
      <c r="M6005" s="16"/>
      <c r="N6005" s="16"/>
      <c r="O6005" s="16"/>
      <c r="P6005" s="16"/>
      <c r="Q6005" s="16"/>
      <c r="R6005" s="16"/>
      <c r="S6005" s="16"/>
      <c r="T6005" s="229"/>
      <c r="U6005" s="16"/>
      <c r="V6005" s="16"/>
    </row>
    <row r="6006" spans="4:31">
      <c r="D6006" s="16"/>
      <c r="E6006" s="84"/>
      <c r="F6006" s="85"/>
      <c r="G6006" s="197"/>
      <c r="H6006" s="85"/>
      <c r="I6006" s="197"/>
      <c r="J6006" s="85"/>
      <c r="K6006" s="197"/>
      <c r="L6006" s="85"/>
      <c r="M6006" s="197"/>
      <c r="N6006" s="85"/>
      <c r="O6006" s="197"/>
      <c r="P6006" s="85"/>
      <c r="Q6006" s="197"/>
      <c r="R6006" s="85"/>
      <c r="S6006" s="85"/>
      <c r="T6006" s="85"/>
      <c r="U6006" s="106"/>
      <c r="V6006" s="16"/>
    </row>
    <row r="6007" spans="4:31" ht="15" thickBot="1">
      <c r="D6007" s="16"/>
      <c r="E6007" s="86"/>
      <c r="F6007" s="1"/>
      <c r="H6007" s="1"/>
      <c r="J6007" s="1"/>
      <c r="L6007" s="1"/>
      <c r="N6007" s="1"/>
      <c r="P6007" s="1"/>
      <c r="R6007" s="1"/>
      <c r="T6007" s="1"/>
      <c r="U6007" s="107"/>
      <c r="V6007" s="16"/>
    </row>
    <row r="6008" spans="4:31" ht="35.4" thickBot="1">
      <c r="D6008" s="16"/>
      <c r="E6008" s="86"/>
      <c r="F6008" s="1"/>
      <c r="H6008" s="393" t="s">
        <v>321</v>
      </c>
      <c r="I6008" s="394"/>
      <c r="J6008" s="394"/>
      <c r="K6008" s="394"/>
      <c r="L6008" s="394"/>
      <c r="M6008" s="394"/>
      <c r="N6008" s="394"/>
      <c r="O6008" s="394"/>
      <c r="P6008" s="394"/>
      <c r="Q6008" s="394"/>
      <c r="R6008" s="394"/>
      <c r="S6008" s="394"/>
      <c r="T6008" s="395"/>
      <c r="U6008" s="107"/>
      <c r="V6008" s="16"/>
    </row>
    <row r="6009" spans="4:31">
      <c r="D6009" s="16"/>
      <c r="E6009" s="86"/>
      <c r="F6009" s="1"/>
      <c r="H6009" s="1"/>
      <c r="J6009" s="1"/>
      <c r="L6009" s="1"/>
      <c r="N6009" s="1"/>
      <c r="P6009" s="1"/>
      <c r="R6009" s="1"/>
      <c r="T6009" s="1"/>
      <c r="U6009" s="107"/>
      <c r="V6009" s="16"/>
    </row>
    <row r="6010" spans="4:31">
      <c r="D6010" s="16"/>
      <c r="E6010" s="86"/>
      <c r="F6010" s="253" t="s">
        <v>10</v>
      </c>
      <c r="G6010" s="194"/>
      <c r="H6010" s="421" t="s">
        <v>3</v>
      </c>
      <c r="I6010" s="179"/>
      <c r="J6010" s="422" t="s">
        <v>11</v>
      </c>
      <c r="K6010" s="179"/>
      <c r="L6010" s="423" t="s">
        <v>12</v>
      </c>
      <c r="M6010" s="179"/>
      <c r="N6010" s="424" t="s">
        <v>13</v>
      </c>
      <c r="O6010" s="179"/>
      <c r="P6010" s="425" t="s">
        <v>14</v>
      </c>
      <c r="Q6010" s="179"/>
      <c r="R6010" s="426" t="s">
        <v>15</v>
      </c>
      <c r="S6010" s="29"/>
      <c r="T6010" s="427" t="s">
        <v>16</v>
      </c>
      <c r="U6010" s="107"/>
      <c r="V6010" s="16"/>
      <c r="X6010" s="448" t="s">
        <v>78</v>
      </c>
      <c r="Y6010" s="448" t="s">
        <v>79</v>
      </c>
      <c r="Z6010" s="448" t="s">
        <v>80</v>
      </c>
      <c r="AA6010" s="448" t="s">
        <v>81</v>
      </c>
    </row>
    <row r="6011" spans="4:31">
      <c r="D6011" s="16"/>
      <c r="E6011" s="86"/>
      <c r="F6011" s="252">
        <v>45936</v>
      </c>
      <c r="G6011" s="244"/>
      <c r="H6011" s="437">
        <v>10609.5</v>
      </c>
      <c r="I6011" s="437"/>
      <c r="J6011" s="437">
        <v>3071</v>
      </c>
      <c r="K6011" s="437"/>
      <c r="L6011" s="437">
        <v>2713</v>
      </c>
      <c r="M6011" s="437"/>
      <c r="N6011" s="437">
        <v>1968</v>
      </c>
      <c r="O6011" s="437"/>
      <c r="P6011" s="437">
        <v>36750</v>
      </c>
      <c r="Q6011" s="437"/>
      <c r="R6011" s="437">
        <v>15185</v>
      </c>
      <c r="S6011" s="438"/>
      <c r="T6011" s="441">
        <v>5.3498000000000001</v>
      </c>
      <c r="U6011" s="107"/>
      <c r="V6011" s="16"/>
      <c r="X6011" t="str">
        <f>H5810</f>
        <v xml:space="preserve">COBRE </v>
      </c>
      <c r="Y6011" s="308">
        <f>H6019</f>
        <v>57.247403135999996</v>
      </c>
      <c r="Z6011" s="308">
        <f>H6021</f>
        <v>55.210062618000009</v>
      </c>
      <c r="AA6011" s="453">
        <f t="shared" ref="AA6011:AA6017" si="543">Y6011-Z6011</f>
        <v>2.0373405179999864</v>
      </c>
      <c r="AD6011" t="str">
        <f t="shared" ref="AD6011:AD6017" si="544">X6011</f>
        <v xml:space="preserve">COBRE </v>
      </c>
      <c r="AE6011" s="453">
        <f>AA6011</f>
        <v>2.0373405179999864</v>
      </c>
    </row>
    <row r="6012" spans="4:31">
      <c r="D6012" s="16"/>
      <c r="E6012" s="86"/>
      <c r="F6012" s="250">
        <f>F6011+1</f>
        <v>45937</v>
      </c>
      <c r="G6012" s="244"/>
      <c r="H6012" s="474">
        <v>10643</v>
      </c>
      <c r="I6012" s="437"/>
      <c r="J6012" s="437">
        <v>3086</v>
      </c>
      <c r="K6012" s="437"/>
      <c r="L6012" s="437">
        <v>2713.5</v>
      </c>
      <c r="M6012" s="437"/>
      <c r="N6012" s="437">
        <v>1969</v>
      </c>
      <c r="O6012" s="437"/>
      <c r="P6012" s="437">
        <v>36585</v>
      </c>
      <c r="Q6012" s="437"/>
      <c r="R6012" s="437">
        <v>15310</v>
      </c>
      <c r="S6012" s="437"/>
      <c r="T6012" s="441">
        <v>5.3226000000000004</v>
      </c>
      <c r="U6012" s="107"/>
      <c r="V6012" s="16"/>
      <c r="X6012" s="408" t="str">
        <f>J5810</f>
        <v xml:space="preserve">ZINCO </v>
      </c>
      <c r="Y6012" s="308">
        <f>J6019</f>
        <v>16.528916488</v>
      </c>
      <c r="Z6012" s="308">
        <f>J6021</f>
        <v>16.172784593999999</v>
      </c>
      <c r="AA6012" s="453">
        <f t="shared" si="543"/>
        <v>0.35613189400000067</v>
      </c>
      <c r="AD6012" t="str">
        <f t="shared" si="544"/>
        <v xml:space="preserve">ZINCO </v>
      </c>
      <c r="AE6012" s="330">
        <f t="shared" ref="AE6012:AE6017" si="545">AA6012</f>
        <v>0.35613189400000067</v>
      </c>
    </row>
    <row r="6013" spans="4:31">
      <c r="D6013" s="16"/>
      <c r="E6013" s="86"/>
      <c r="F6013" s="250">
        <f>F6012+1</f>
        <v>45938</v>
      </c>
      <c r="G6013" s="244"/>
      <c r="H6013" s="474">
        <v>10738</v>
      </c>
      <c r="I6013" s="437"/>
      <c r="J6013" s="437">
        <v>3092.5</v>
      </c>
      <c r="K6013" s="437"/>
      <c r="L6013" s="437">
        <v>2750.5</v>
      </c>
      <c r="M6013" s="437"/>
      <c r="N6013" s="437">
        <v>1967</v>
      </c>
      <c r="O6013" s="437"/>
      <c r="P6013" s="437">
        <v>36505</v>
      </c>
      <c r="Q6013" s="437"/>
      <c r="R6013" s="437">
        <v>15190</v>
      </c>
      <c r="S6013" s="437"/>
      <c r="T6013" s="441">
        <v>5.3362999999999996</v>
      </c>
      <c r="U6013" s="107"/>
      <c r="V6013" s="16"/>
      <c r="X6013" s="408" t="str">
        <f>L5810</f>
        <v xml:space="preserve">ALUMÍNIO </v>
      </c>
      <c r="Y6013" s="308">
        <f>L6019</f>
        <v>14.701746704</v>
      </c>
      <c r="Z6013" s="308">
        <f>L6021</f>
        <v>14.314095036000003</v>
      </c>
      <c r="AA6013" s="453">
        <f t="shared" si="543"/>
        <v>0.38765166799999662</v>
      </c>
      <c r="AD6013" t="str">
        <f t="shared" si="544"/>
        <v xml:space="preserve">ALUMÍNIO </v>
      </c>
      <c r="AE6013" s="330">
        <f t="shared" si="545"/>
        <v>0.38765166799999662</v>
      </c>
    </row>
    <row r="6014" spans="4:31">
      <c r="D6014" s="16"/>
      <c r="E6014" s="86"/>
      <c r="F6014" s="250">
        <f>F6013+1</f>
        <v>45939</v>
      </c>
      <c r="G6014" s="195"/>
      <c r="H6014" s="437">
        <v>10866.5</v>
      </c>
      <c r="I6014" s="437"/>
      <c r="J6014" s="437">
        <v>3111</v>
      </c>
      <c r="K6014" s="437"/>
      <c r="L6014" s="437">
        <v>2786.5</v>
      </c>
      <c r="M6014" s="437"/>
      <c r="N6014" s="437">
        <v>1992</v>
      </c>
      <c r="O6014" s="437"/>
      <c r="P6014" s="437">
        <v>36900</v>
      </c>
      <c r="Q6014" s="437"/>
      <c r="R6014" s="437">
        <v>15325</v>
      </c>
      <c r="S6014" s="438"/>
      <c r="T6014" s="441">
        <v>5.3426999999999998</v>
      </c>
      <c r="U6014" s="107"/>
      <c r="V6014" s="16"/>
      <c r="X6014" s="408" t="str">
        <f>N5810</f>
        <v xml:space="preserve">CHUMBO </v>
      </c>
      <c r="Y6014" s="308">
        <f>N6019</f>
        <v>10.547485792</v>
      </c>
      <c r="Z6014" s="308">
        <f>N6021</f>
        <v>10.494906426000002</v>
      </c>
      <c r="AA6014" s="453">
        <f t="shared" si="543"/>
        <v>5.2579365999998018E-2</v>
      </c>
      <c r="AD6014" t="str">
        <f t="shared" si="544"/>
        <v xml:space="preserve">CHUMBO </v>
      </c>
      <c r="AE6014" s="330">
        <f t="shared" si="545"/>
        <v>5.2579365999998018E-2</v>
      </c>
    </row>
    <row r="6015" spans="4:31">
      <c r="D6015" s="16"/>
      <c r="E6015" s="86"/>
      <c r="F6015" s="251">
        <f>F6014+1</f>
        <v>45940</v>
      </c>
      <c r="G6015" s="195"/>
      <c r="H6015" s="437">
        <v>10735</v>
      </c>
      <c r="I6015" s="437"/>
      <c r="J6015" s="437">
        <v>3113</v>
      </c>
      <c r="K6015" s="437"/>
      <c r="L6015" s="437">
        <v>2799.5</v>
      </c>
      <c r="M6015" s="437"/>
      <c r="N6015" s="437">
        <v>1978</v>
      </c>
      <c r="O6015" s="437"/>
      <c r="P6015" s="437">
        <v>36500</v>
      </c>
      <c r="Q6015" s="437"/>
      <c r="R6015" s="437">
        <v>15175</v>
      </c>
      <c r="S6015" s="438"/>
      <c r="T6015" s="441">
        <v>5.3537999999999997</v>
      </c>
      <c r="U6015" s="107"/>
      <c r="V6015" s="16"/>
      <c r="X6015" s="408" t="str">
        <f>P5810</f>
        <v xml:space="preserve">ESTANHO </v>
      </c>
      <c r="Y6015" s="308">
        <f>P6019</f>
        <v>195.73843391999998</v>
      </c>
      <c r="Z6015" s="308">
        <f>P6021</f>
        <v>192.01483782000003</v>
      </c>
      <c r="AA6015" s="453">
        <f t="shared" si="543"/>
        <v>3.723596099999952</v>
      </c>
      <c r="AD6015" t="str">
        <f t="shared" si="544"/>
        <v xml:space="preserve">ESTANHO </v>
      </c>
      <c r="AE6015" s="330">
        <f t="shared" si="545"/>
        <v>3.723596099999952</v>
      </c>
    </row>
    <row r="6016" spans="4:31">
      <c r="D6016" s="16"/>
      <c r="E6016" s="86"/>
      <c r="F6016" s="1"/>
      <c r="H6016" s="439"/>
      <c r="I6016" s="439"/>
      <c r="J6016" s="439"/>
      <c r="K6016" s="439"/>
      <c r="L6016" s="439"/>
      <c r="M6016" s="439"/>
      <c r="N6016" s="439"/>
      <c r="O6016" s="439"/>
      <c r="P6016" s="439"/>
      <c r="Q6016" s="439"/>
      <c r="R6016" s="439"/>
      <c r="S6016" s="440"/>
      <c r="T6016" s="444"/>
      <c r="U6016" s="107"/>
      <c r="V6016" s="16"/>
      <c r="X6016" s="408" t="str">
        <f>R5810</f>
        <v xml:space="preserve">NÍQUEL </v>
      </c>
      <c r="Y6016" s="308">
        <f>R6019</f>
        <v>81.381426480000002</v>
      </c>
      <c r="Z6016" s="308">
        <f>R6021</f>
        <v>80.429500259999998</v>
      </c>
      <c r="AA6016" s="453">
        <f t="shared" si="543"/>
        <v>0.95192622000000426</v>
      </c>
      <c r="AD6016" t="str">
        <f t="shared" si="544"/>
        <v xml:space="preserve">NÍQUEL </v>
      </c>
      <c r="AE6016" s="330">
        <f t="shared" si="545"/>
        <v>0.95192622000000426</v>
      </c>
    </row>
    <row r="6017" spans="4:31">
      <c r="D6017" s="16"/>
      <c r="E6017" s="86"/>
      <c r="F6017" s="236" t="s">
        <v>17</v>
      </c>
      <c r="G6017" s="263"/>
      <c r="H6017" s="428">
        <f>AVERAGE(H6011:H6015)</f>
        <v>10718.4</v>
      </c>
      <c r="I6017" s="332"/>
      <c r="J6017" s="428">
        <f>AVERAGE(J6011:J6015)</f>
        <v>3094.7</v>
      </c>
      <c r="K6017" s="332"/>
      <c r="L6017" s="428">
        <f>AVERAGE(L6011:L6015)</f>
        <v>2752.6</v>
      </c>
      <c r="M6017" s="332"/>
      <c r="N6017" s="428">
        <f>AVERAGE(N6011:N6015)</f>
        <v>1974.8</v>
      </c>
      <c r="O6017" s="332"/>
      <c r="P6017" s="428">
        <f>AVERAGE(P6011:P6015)</f>
        <v>36648</v>
      </c>
      <c r="Q6017" s="332"/>
      <c r="R6017" s="428">
        <f>AVERAGE(R6011:R6015)</f>
        <v>15237</v>
      </c>
      <c r="S6017" s="333"/>
      <c r="T6017" s="429">
        <f>AVERAGE(T6011:T6015)</f>
        <v>5.3410399999999996</v>
      </c>
      <c r="U6017" s="107"/>
      <c r="V6017" s="16"/>
      <c r="X6017" t="str">
        <f>T5810</f>
        <v xml:space="preserve">DÓLAR </v>
      </c>
      <c r="Y6017" s="308">
        <f>T6017</f>
        <v>5.3410399999999996</v>
      </c>
      <c r="Z6017" s="308">
        <f>T6021</f>
        <v>5.3303400000000005</v>
      </c>
      <c r="AA6017" s="453">
        <f t="shared" si="543"/>
        <v>1.0699999999999044E-2</v>
      </c>
      <c r="AD6017" t="str">
        <f t="shared" si="544"/>
        <v xml:space="preserve">DÓLAR </v>
      </c>
      <c r="AE6017" s="330">
        <f t="shared" si="545"/>
        <v>1.0699999999999044E-2</v>
      </c>
    </row>
    <row r="6018" spans="4:31">
      <c r="D6018" s="16"/>
      <c r="E6018" s="86"/>
      <c r="F6018" s="21"/>
      <c r="G6018" s="194"/>
      <c r="H6018" s="354"/>
      <c r="I6018" s="214"/>
      <c r="J6018" s="354"/>
      <c r="K6018" s="214"/>
      <c r="L6018" s="354"/>
      <c r="M6018" s="214"/>
      <c r="N6018" s="354"/>
      <c r="O6018" s="214"/>
      <c r="P6018" s="354"/>
      <c r="Q6018" s="214"/>
      <c r="R6018" s="354"/>
      <c r="S6018" s="269"/>
      <c r="T6018" s="355"/>
      <c r="U6018" s="107"/>
      <c r="V6018" s="16"/>
    </row>
    <row r="6019" spans="4:31" ht="15.6">
      <c r="D6019" s="16"/>
      <c r="E6019" s="86"/>
      <c r="F6019" s="237" t="s">
        <v>18</v>
      </c>
      <c r="G6019" s="202"/>
      <c r="H6019" s="413">
        <f>H6017*T6017*0.001</f>
        <v>57.247403135999996</v>
      </c>
      <c r="I6019" s="449"/>
      <c r="J6019" s="413">
        <f>J6017*T6017*0.001</f>
        <v>16.528916488</v>
      </c>
      <c r="K6019" s="449"/>
      <c r="L6019" s="413">
        <f>L6017*T6017*0.001</f>
        <v>14.701746704</v>
      </c>
      <c r="M6019" s="449"/>
      <c r="N6019" s="413">
        <f>N6017*T6017*0.001</f>
        <v>10.547485792</v>
      </c>
      <c r="O6019" s="449"/>
      <c r="P6019" s="413">
        <f>P6017*T6017*0.001</f>
        <v>195.73843391999998</v>
      </c>
      <c r="Q6019" s="449"/>
      <c r="R6019" s="413">
        <f>R6017*T6017*0.001</f>
        <v>81.381426480000002</v>
      </c>
      <c r="S6019" s="269"/>
      <c r="T6019" s="363"/>
      <c r="U6019" s="107"/>
      <c r="V6019" s="16"/>
    </row>
    <row r="6020" spans="4:31">
      <c r="D6020" s="16"/>
      <c r="E6020" s="86"/>
      <c r="F6020" s="21"/>
      <c r="G6020" s="312"/>
      <c r="H6020" s="450"/>
      <c r="I6020" s="451"/>
      <c r="J6020" s="450"/>
      <c r="K6020" s="451"/>
      <c r="L6020" s="450"/>
      <c r="M6020" s="451"/>
      <c r="N6020" s="450"/>
      <c r="O6020" s="451"/>
      <c r="P6020" s="450"/>
      <c r="Q6020" s="451"/>
      <c r="R6020" s="450"/>
      <c r="S6020" s="269"/>
      <c r="T6020" s="364"/>
      <c r="U6020" s="107"/>
      <c r="V6020" s="16"/>
    </row>
    <row r="6021" spans="4:31">
      <c r="D6021" s="16"/>
      <c r="E6021" s="86"/>
      <c r="F6021" s="256" t="s">
        <v>19</v>
      </c>
      <c r="G6021" s="311"/>
      <c r="H6021" s="436">
        <f>H5919</f>
        <v>55.210062618000009</v>
      </c>
      <c r="I6021" s="452"/>
      <c r="J6021" s="436">
        <f>J5919</f>
        <v>16.172784593999999</v>
      </c>
      <c r="K6021" s="452"/>
      <c r="L6021" s="436">
        <f>L5919</f>
        <v>14.314095036000003</v>
      </c>
      <c r="M6021" s="452"/>
      <c r="N6021" s="436">
        <f>N5919</f>
        <v>10.494906426000002</v>
      </c>
      <c r="O6021" s="452"/>
      <c r="P6021" s="436">
        <f>P5919</f>
        <v>192.01483782000003</v>
      </c>
      <c r="Q6021" s="452"/>
      <c r="R6021" s="436">
        <f>R5919</f>
        <v>80.429500259999998</v>
      </c>
      <c r="S6021" s="361">
        <f>U5982</f>
        <v>0</v>
      </c>
      <c r="T6021" s="258">
        <f>T5917</f>
        <v>5.3303400000000005</v>
      </c>
      <c r="U6021" s="107"/>
      <c r="V6021" s="16"/>
    </row>
    <row r="6022" spans="4:31" ht="15" thickBot="1">
      <c r="D6022" s="16"/>
      <c r="E6022" s="86"/>
      <c r="F6022" s="21"/>
      <c r="G6022" s="194"/>
      <c r="H6022" s="355"/>
      <c r="I6022" s="264"/>
      <c r="J6022" s="355"/>
      <c r="K6022" s="264"/>
      <c r="L6022" s="355"/>
      <c r="M6022" s="264"/>
      <c r="N6022" s="355"/>
      <c r="O6022" s="264"/>
      <c r="P6022" s="355"/>
      <c r="Q6022" s="264"/>
      <c r="R6022" s="355"/>
      <c r="S6022" s="270"/>
      <c r="T6022" s="355"/>
      <c r="U6022" s="107"/>
      <c r="V6022" s="16"/>
    </row>
    <row r="6023" spans="4:31" ht="15" thickBot="1">
      <c r="D6023" s="16"/>
      <c r="E6023" s="86"/>
      <c r="F6023" s="259" t="s">
        <v>44</v>
      </c>
      <c r="G6023" s="194"/>
      <c r="H6023" s="356">
        <f>(H5919-H5921)/H5921</f>
        <v>3.3983336989787206E-2</v>
      </c>
      <c r="I6023" s="321"/>
      <c r="J6023" s="356">
        <f>(J5919-J5921)/J5921</f>
        <v>2.8103803267625519E-2</v>
      </c>
      <c r="K6023" s="321"/>
      <c r="L6023" s="356">
        <f>(L5919-L5921)/L5921</f>
        <v>1.4824489191194218E-2</v>
      </c>
      <c r="M6023" s="321"/>
      <c r="N6023" s="356">
        <f>(N5919-N5921)/N5921</f>
        <v>6.1588412848836201E-3</v>
      </c>
      <c r="O6023" s="321"/>
      <c r="P6023" s="356">
        <f>(P5919-P5921)/P5921</f>
        <v>5.4309233712705199E-2</v>
      </c>
      <c r="Q6023" s="321"/>
      <c r="R6023" s="356">
        <f>(R5919-R5921)/R5921</f>
        <v>-5.6761625644940789E-4</v>
      </c>
      <c r="S6023" s="322"/>
      <c r="T6023" s="356">
        <f>(T5917-T5921)/T5921</f>
        <v>6.908644441357487E-4</v>
      </c>
      <c r="U6023" s="107"/>
      <c r="V6023" s="16"/>
    </row>
    <row r="6024" spans="4:31" ht="15" thickBot="1">
      <c r="D6024" s="16"/>
      <c r="E6024" s="86"/>
      <c r="F6024" s="29"/>
      <c r="G6024" s="179"/>
      <c r="H6024" s="357"/>
      <c r="I6024" s="217"/>
      <c r="J6024" s="357"/>
      <c r="K6024" s="217"/>
      <c r="L6024" s="357"/>
      <c r="M6024" s="217"/>
      <c r="N6024" s="357"/>
      <c r="O6024" s="217"/>
      <c r="P6024" s="357"/>
      <c r="Q6024" s="217"/>
      <c r="R6024" s="357"/>
      <c r="S6024" s="271"/>
      <c r="T6024" s="357"/>
      <c r="U6024" s="107"/>
      <c r="V6024" s="16"/>
    </row>
    <row r="6025" spans="4:31" ht="15" thickBot="1">
      <c r="D6025" s="16"/>
      <c r="E6025" s="86"/>
      <c r="F6025" s="176" t="s">
        <v>26</v>
      </c>
      <c r="G6025" s="179"/>
      <c r="H6025" s="358">
        <f>(H6019-H6021)/H6021</f>
        <v>3.690161578146367E-2</v>
      </c>
      <c r="I6025" s="188"/>
      <c r="J6025" s="358">
        <f>(J6019-J6021)/J6021</f>
        <v>2.2020443785056246E-2</v>
      </c>
      <c r="K6025" s="188"/>
      <c r="L6025" s="358">
        <f>(L6019-L6021)/L6021</f>
        <v>2.7081814604769019E-2</v>
      </c>
      <c r="M6025" s="188"/>
      <c r="N6025" s="358">
        <f>(N6019-N6021)/N6021</f>
        <v>5.0099890237933226E-3</v>
      </c>
      <c r="O6025" s="188"/>
      <c r="P6025" s="358">
        <f>(P6019-P6021)/P6021</f>
        <v>1.9392231049824144E-2</v>
      </c>
      <c r="Q6025" s="188"/>
      <c r="R6025" s="358">
        <f>(R6019-R6021)/R6021</f>
        <v>1.1835535679356021E-2</v>
      </c>
      <c r="S6025" s="272"/>
      <c r="T6025" s="358">
        <f>(T6017-T6021)/T6021</f>
        <v>2.0073766401390984E-3</v>
      </c>
      <c r="U6025" s="107"/>
      <c r="V6025" s="16"/>
    </row>
    <row r="6026" spans="4:31" ht="15" thickBot="1">
      <c r="D6026" s="16"/>
      <c r="E6026" s="86"/>
      <c r="F6026" s="1"/>
      <c r="H6026" s="359"/>
      <c r="I6026" s="215"/>
      <c r="J6026" s="359"/>
      <c r="K6026" s="215"/>
      <c r="L6026" s="359"/>
      <c r="M6026" s="215"/>
      <c r="N6026" s="359"/>
      <c r="O6026" s="215"/>
      <c r="P6026" s="359"/>
      <c r="Q6026" s="215"/>
      <c r="R6026" s="359"/>
      <c r="S6026" s="271"/>
      <c r="T6026" s="359"/>
      <c r="U6026" s="107"/>
      <c r="V6026" s="16"/>
    </row>
    <row r="6027" spans="4:31" ht="21.6" thickBot="1">
      <c r="D6027" s="230"/>
      <c r="E6027" s="183"/>
      <c r="F6027" s="184" t="s">
        <v>40</v>
      </c>
      <c r="G6027" s="182"/>
      <c r="H6027" s="360">
        <f>H6019-H6021</f>
        <v>2.0373405179999864</v>
      </c>
      <c r="I6027" s="306"/>
      <c r="J6027" s="360">
        <f>J6019-J6021</f>
        <v>0.35613189400000067</v>
      </c>
      <c r="K6027" s="306"/>
      <c r="L6027" s="360">
        <f>L6019-L6021</f>
        <v>0.38765166799999662</v>
      </c>
      <c r="M6027" s="306"/>
      <c r="N6027" s="360">
        <f>N6019-N6021</f>
        <v>5.2579365999998018E-2</v>
      </c>
      <c r="O6027" s="306"/>
      <c r="P6027" s="360">
        <f>P6019-P6021</f>
        <v>3.723596099999952</v>
      </c>
      <c r="Q6027" s="306"/>
      <c r="R6027" s="360">
        <f>R6019-R6021</f>
        <v>0.95192622000000426</v>
      </c>
      <c r="S6027" s="307"/>
      <c r="T6027" s="360">
        <f>T6017-T6021</f>
        <v>1.0699999999999044E-2</v>
      </c>
      <c r="U6027" s="186"/>
      <c r="V6027" s="230"/>
    </row>
    <row r="6028" spans="4:31">
      <c r="D6028" s="16"/>
      <c r="E6028" s="86"/>
      <c r="F6028" s="179"/>
      <c r="H6028" s="180"/>
      <c r="I6028" s="180"/>
      <c r="J6028" s="180"/>
      <c r="K6028" s="180"/>
      <c r="L6028" s="180"/>
      <c r="M6028" s="180"/>
      <c r="N6028" s="180"/>
      <c r="O6028" s="180"/>
      <c r="P6028" s="180"/>
      <c r="Q6028" s="180"/>
      <c r="R6028" s="180"/>
      <c r="S6028" s="274"/>
      <c r="T6028" s="180"/>
      <c r="U6028" s="107"/>
      <c r="V6028" s="16"/>
    </row>
    <row r="6029" spans="4:31">
      <c r="D6029" s="16"/>
      <c r="E6029" s="86"/>
      <c r="F6029" s="29"/>
      <c r="H6029" s="323"/>
      <c r="I6029" s="180"/>
      <c r="J6029" s="159"/>
      <c r="K6029" s="180"/>
      <c r="L6029" s="159"/>
      <c r="M6029" s="180"/>
      <c r="N6029" s="159"/>
      <c r="O6029" s="180">
        <f>L6029+N6029</f>
        <v>0</v>
      </c>
      <c r="P6029" s="159"/>
      <c r="Q6029" s="180"/>
      <c r="R6029" s="159"/>
      <c r="S6029" s="159"/>
      <c r="T6029" s="159"/>
      <c r="U6029" s="107"/>
      <c r="V6029" s="16"/>
    </row>
    <row r="6030" spans="4:31" ht="18">
      <c r="D6030" s="16"/>
      <c r="E6030" s="134"/>
      <c r="F6030" s="403" t="s">
        <v>36</v>
      </c>
      <c r="G6030" s="404"/>
      <c r="H6030" s="405">
        <f>AVERAGE(H6011:H6015,H5913:H5915)</f>
        <v>10605.9375</v>
      </c>
      <c r="I6030" s="405" t="e">
        <f t="shared" ref="I6030:T6030" si="546">AVERAGE(I6011:I6015,I5913:I5915)</f>
        <v>#DIV/0!</v>
      </c>
      <c r="J6030" s="405">
        <f t="shared" si="546"/>
        <v>3082.4375</v>
      </c>
      <c r="K6030" s="405" t="e">
        <f t="shared" si="546"/>
        <v>#DIV/0!</v>
      </c>
      <c r="L6030" s="405">
        <f t="shared" si="546"/>
        <v>2731.1875</v>
      </c>
      <c r="M6030" s="405" t="e">
        <f t="shared" si="546"/>
        <v>#DIV/0!</v>
      </c>
      <c r="N6030" s="405">
        <f t="shared" si="546"/>
        <v>1975.5625</v>
      </c>
      <c r="O6030" s="405" t="e">
        <f t="shared" si="546"/>
        <v>#DIV/0!</v>
      </c>
      <c r="P6030" s="405">
        <f t="shared" si="546"/>
        <v>36664.375</v>
      </c>
      <c r="Q6030" s="405" t="e">
        <f t="shared" si="546"/>
        <v>#DIV/0!</v>
      </c>
      <c r="R6030" s="405">
        <f t="shared" si="546"/>
        <v>15186.25</v>
      </c>
      <c r="S6030" s="405" t="e">
        <f t="shared" si="546"/>
        <v>#DIV/0!</v>
      </c>
      <c r="T6030" s="405">
        <f t="shared" si="546"/>
        <v>5.3361874999999994</v>
      </c>
      <c r="U6030" s="135"/>
      <c r="V6030" s="16"/>
    </row>
    <row r="6031" spans="4:31">
      <c r="D6031" s="16"/>
      <c r="E6031" s="1"/>
      <c r="F6031" s="1"/>
      <c r="H6031" s="329"/>
      <c r="I6031" s="139"/>
      <c r="J6031" s="329"/>
      <c r="K6031" s="139"/>
      <c r="L6031" s="329"/>
      <c r="M6031" s="139"/>
      <c r="N6031" s="329"/>
      <c r="O6031" s="139"/>
      <c r="P6031" s="329"/>
      <c r="Q6031" s="139"/>
      <c r="R6031" s="329"/>
      <c r="S6031" s="329"/>
      <c r="T6031" s="329"/>
      <c r="U6031" s="1"/>
      <c r="V6031" s="16"/>
    </row>
    <row r="6032" spans="4:31" ht="15" thickBot="1">
      <c r="D6032" s="16"/>
      <c r="T6032" s="174"/>
      <c r="V6032" s="16"/>
    </row>
    <row r="6033" spans="4:22" ht="15" thickBot="1">
      <c r="D6033" s="16"/>
      <c r="F6033" s="280" t="s">
        <v>42</v>
      </c>
      <c r="G6033" s="281"/>
      <c r="H6033" s="281" t="s">
        <v>3</v>
      </c>
      <c r="I6033" s="281"/>
      <c r="J6033" s="281" t="s">
        <v>11</v>
      </c>
      <c r="K6033" s="281"/>
      <c r="L6033" s="281" t="s">
        <v>12</v>
      </c>
      <c r="M6033" s="281"/>
      <c r="N6033" s="281" t="s">
        <v>13</v>
      </c>
      <c r="O6033" s="281"/>
      <c r="P6033" s="281" t="s">
        <v>14</v>
      </c>
      <c r="Q6033" s="281"/>
      <c r="R6033" s="281" t="s">
        <v>15</v>
      </c>
      <c r="S6033" s="281"/>
      <c r="T6033" s="282" t="s">
        <v>16</v>
      </c>
      <c r="V6033" s="16"/>
    </row>
    <row r="6034" spans="4:22">
      <c r="D6034" s="16"/>
      <c r="E6034" s="1"/>
      <c r="F6034" s="283" t="s">
        <v>19</v>
      </c>
      <c r="G6034" s="284"/>
      <c r="H6034" s="410">
        <f>H6021</f>
        <v>55.210062618000009</v>
      </c>
      <c r="I6034" s="410">
        <f t="shared" ref="I6034:T6034" si="547">I6021</f>
        <v>0</v>
      </c>
      <c r="J6034" s="410">
        <f t="shared" si="547"/>
        <v>16.172784593999999</v>
      </c>
      <c r="K6034" s="410">
        <f t="shared" si="547"/>
        <v>0</v>
      </c>
      <c r="L6034" s="410">
        <f t="shared" si="547"/>
        <v>14.314095036000003</v>
      </c>
      <c r="M6034" s="410">
        <f t="shared" si="547"/>
        <v>0</v>
      </c>
      <c r="N6034" s="410">
        <f t="shared" si="547"/>
        <v>10.494906426000002</v>
      </c>
      <c r="O6034" s="410">
        <f t="shared" si="547"/>
        <v>0</v>
      </c>
      <c r="P6034" s="410">
        <f t="shared" si="547"/>
        <v>192.01483782000003</v>
      </c>
      <c r="Q6034" s="410">
        <f t="shared" si="547"/>
        <v>0</v>
      </c>
      <c r="R6034" s="410">
        <f t="shared" si="547"/>
        <v>80.429500259999998</v>
      </c>
      <c r="S6034" s="410">
        <f t="shared" si="547"/>
        <v>0</v>
      </c>
      <c r="T6034" s="410">
        <f t="shared" si="547"/>
        <v>5.3303400000000005</v>
      </c>
      <c r="U6034" s="1"/>
      <c r="V6034" s="16"/>
    </row>
    <row r="6035" spans="4:22" ht="15.6">
      <c r="D6035" s="16"/>
      <c r="E6035" s="1"/>
      <c r="F6035" s="288" t="s">
        <v>41</v>
      </c>
      <c r="G6035" s="289"/>
      <c r="H6035" s="411">
        <f>H6019</f>
        <v>57.247403135999996</v>
      </c>
      <c r="I6035" s="411">
        <f t="shared" ref="I6035:S6035" si="548">I6019</f>
        <v>0</v>
      </c>
      <c r="J6035" s="411">
        <f t="shared" si="548"/>
        <v>16.528916488</v>
      </c>
      <c r="K6035" s="411">
        <f t="shared" si="548"/>
        <v>0</v>
      </c>
      <c r="L6035" s="411">
        <f t="shared" si="548"/>
        <v>14.701746704</v>
      </c>
      <c r="M6035" s="411">
        <f t="shared" si="548"/>
        <v>0</v>
      </c>
      <c r="N6035" s="411">
        <f t="shared" si="548"/>
        <v>10.547485792</v>
      </c>
      <c r="O6035" s="411">
        <f t="shared" si="548"/>
        <v>0</v>
      </c>
      <c r="P6035" s="411">
        <f t="shared" si="548"/>
        <v>195.73843391999998</v>
      </c>
      <c r="Q6035" s="411">
        <f t="shared" si="548"/>
        <v>0</v>
      </c>
      <c r="R6035" s="411">
        <f t="shared" si="548"/>
        <v>81.381426480000002</v>
      </c>
      <c r="S6035" s="411">
        <f t="shared" si="548"/>
        <v>0</v>
      </c>
      <c r="T6035" s="411">
        <f>T6017</f>
        <v>5.3410399999999996</v>
      </c>
      <c r="U6035" s="1"/>
      <c r="V6035" s="16"/>
    </row>
    <row r="6036" spans="4:22" ht="21">
      <c r="D6036" s="16"/>
      <c r="F6036" s="201" t="s">
        <v>45</v>
      </c>
      <c r="G6036" s="463"/>
      <c r="H6036" s="463">
        <f>H6035-H6034</f>
        <v>2.0373405179999864</v>
      </c>
      <c r="I6036" s="463"/>
      <c r="J6036" s="463">
        <f>J6035-J6034</f>
        <v>0.35613189400000067</v>
      </c>
      <c r="K6036" s="463"/>
      <c r="L6036" s="463">
        <f>L6035-L6034</f>
        <v>0.38765166799999662</v>
      </c>
      <c r="M6036" s="463"/>
      <c r="N6036" s="463">
        <f>N6035-N6034</f>
        <v>5.2579365999998018E-2</v>
      </c>
      <c r="O6036" s="463"/>
      <c r="P6036" s="463">
        <f>P6035-P6034</f>
        <v>3.723596099999952</v>
      </c>
      <c r="Q6036" s="463"/>
      <c r="R6036" s="463">
        <f>R6035-R6034</f>
        <v>0.95192622000000426</v>
      </c>
      <c r="S6036" s="463"/>
      <c r="T6036" s="463">
        <f>T6035-T6034</f>
        <v>1.0699999999999044E-2</v>
      </c>
      <c r="V6036" s="16"/>
    </row>
    <row r="6037" spans="4:22" ht="21">
      <c r="D6037" s="16"/>
      <c r="F6037" s="201"/>
      <c r="G6037" s="201"/>
      <c r="H6037" s="187"/>
      <c r="I6037" s="187"/>
      <c r="J6037" s="187"/>
      <c r="K6037" s="187"/>
      <c r="L6037" s="187"/>
      <c r="M6037" s="187"/>
      <c r="N6037" s="187"/>
      <c r="O6037" s="187"/>
      <c r="P6037" s="187"/>
      <c r="Q6037" s="187"/>
      <c r="R6037" s="187"/>
      <c r="S6037" s="187"/>
      <c r="T6037" s="187"/>
      <c r="V6037" s="16"/>
    </row>
    <row r="6038" spans="4:22">
      <c r="D6038" s="16"/>
      <c r="E6038" s="16"/>
      <c r="F6038" s="231"/>
      <c r="G6038" s="231"/>
      <c r="H6038" s="231"/>
      <c r="I6038" s="231"/>
      <c r="J6038" s="231"/>
      <c r="K6038" s="231"/>
      <c r="L6038" s="231"/>
      <c r="M6038" s="231"/>
      <c r="N6038" s="231"/>
      <c r="O6038" s="231"/>
      <c r="P6038" s="231"/>
      <c r="Q6038" s="231"/>
      <c r="R6038" s="231"/>
      <c r="S6038" s="231"/>
      <c r="T6038" s="232"/>
      <c r="U6038" s="16"/>
      <c r="V6038" s="16"/>
    </row>
    <row r="6039" spans="4:22">
      <c r="D6039" s="16"/>
      <c r="E6039" s="16"/>
      <c r="F6039" s="231"/>
      <c r="G6039" s="231"/>
      <c r="H6039" s="231"/>
      <c r="I6039" s="231"/>
      <c r="J6039" s="231"/>
      <c r="K6039" s="231"/>
      <c r="L6039" s="231"/>
      <c r="M6039" s="231"/>
      <c r="N6039" s="231"/>
      <c r="O6039" s="231"/>
      <c r="P6039" s="231"/>
      <c r="Q6039" s="231"/>
      <c r="R6039" s="231"/>
      <c r="S6039" s="231"/>
      <c r="T6039" s="232"/>
      <c r="U6039" s="16"/>
      <c r="V6039" s="16"/>
    </row>
    <row r="6040" spans="4:22">
      <c r="D6040" s="16"/>
      <c r="E6040" s="16"/>
      <c r="F6040" s="231"/>
      <c r="G6040" s="231"/>
      <c r="H6040" s="231"/>
      <c r="I6040" s="231"/>
      <c r="J6040" s="231"/>
      <c r="K6040" s="231"/>
      <c r="L6040" s="231"/>
      <c r="M6040" s="231"/>
      <c r="N6040" s="231"/>
      <c r="O6040" s="231"/>
      <c r="P6040" s="231"/>
      <c r="Q6040" s="231"/>
      <c r="R6040" s="231"/>
      <c r="S6040" s="231"/>
      <c r="T6040" s="232"/>
      <c r="U6040" s="16"/>
      <c r="V6040" s="16"/>
    </row>
    <row r="6041" spans="4:22">
      <c r="D6041" s="16"/>
      <c r="E6041" s="16"/>
      <c r="F6041" s="231"/>
      <c r="G6041" s="231"/>
      <c r="H6041" s="231"/>
      <c r="I6041" s="231"/>
      <c r="J6041" s="231"/>
      <c r="K6041" s="231"/>
      <c r="L6041" s="231"/>
      <c r="M6041" s="231"/>
      <c r="N6041" s="231"/>
      <c r="O6041" s="231"/>
      <c r="P6041" s="231"/>
      <c r="Q6041" s="231"/>
      <c r="R6041" s="231"/>
      <c r="S6041" s="231"/>
      <c r="T6041" s="232"/>
      <c r="U6041" s="16"/>
      <c r="V6041" s="16"/>
    </row>
    <row r="6042" spans="4:22">
      <c r="D6042" s="16"/>
      <c r="E6042" s="16"/>
      <c r="F6042" s="231"/>
      <c r="G6042" s="231"/>
      <c r="H6042" s="231"/>
      <c r="I6042" s="231"/>
      <c r="J6042" s="231"/>
      <c r="K6042" s="231"/>
      <c r="L6042" s="231"/>
      <c r="M6042" s="231"/>
      <c r="N6042" s="231"/>
      <c r="O6042" s="231"/>
      <c r="P6042" s="231"/>
      <c r="Q6042" s="231"/>
      <c r="R6042" s="231"/>
      <c r="S6042" s="231"/>
      <c r="T6042" s="232"/>
      <c r="U6042" s="16"/>
      <c r="V6042" s="16"/>
    </row>
    <row r="6043" spans="4:22">
      <c r="D6043" s="16"/>
      <c r="E6043" s="16"/>
      <c r="F6043" s="231"/>
      <c r="G6043" s="231"/>
      <c r="H6043" s="231"/>
      <c r="I6043" s="231"/>
      <c r="J6043" s="231"/>
      <c r="K6043" s="231"/>
      <c r="L6043" s="231"/>
      <c r="M6043" s="231"/>
      <c r="N6043" s="231"/>
      <c r="O6043" s="231"/>
      <c r="P6043" s="231"/>
      <c r="Q6043" s="231"/>
      <c r="R6043" s="231"/>
      <c r="S6043" s="231"/>
      <c r="T6043" s="232"/>
      <c r="U6043" s="16"/>
      <c r="V6043" s="16"/>
    </row>
    <row r="6044" spans="4:22">
      <c r="D6044" s="16"/>
      <c r="E6044" s="16"/>
      <c r="F6044" s="231"/>
      <c r="G6044" s="231"/>
      <c r="H6044" s="231"/>
      <c r="I6044" s="231"/>
      <c r="J6044" s="231"/>
      <c r="K6044" s="231"/>
      <c r="L6044" s="231"/>
      <c r="M6044" s="231"/>
      <c r="N6044" s="231"/>
      <c r="O6044" s="231"/>
      <c r="P6044" s="231"/>
      <c r="Q6044" s="231"/>
      <c r="R6044" s="231"/>
      <c r="S6044" s="231"/>
      <c r="T6044" s="232"/>
      <c r="U6044" s="16"/>
      <c r="V6044" s="16"/>
    </row>
    <row r="6045" spans="4:22">
      <c r="D6045" s="16"/>
      <c r="E6045" s="16"/>
      <c r="F6045" s="231"/>
      <c r="G6045" s="231"/>
      <c r="H6045" s="231"/>
      <c r="I6045" s="231"/>
      <c r="J6045" s="231"/>
      <c r="K6045" s="231"/>
      <c r="L6045" s="231"/>
      <c r="M6045" s="231"/>
      <c r="N6045" s="231"/>
      <c r="O6045" s="231"/>
      <c r="P6045" s="231"/>
      <c r="Q6045" s="231"/>
      <c r="R6045" s="231"/>
      <c r="S6045" s="231"/>
      <c r="T6045" s="232"/>
      <c r="U6045" s="16"/>
      <c r="V6045" s="16"/>
    </row>
    <row r="6046" spans="4:22">
      <c r="D6046" s="16"/>
      <c r="E6046" s="16"/>
      <c r="F6046" s="231"/>
      <c r="G6046" s="231"/>
      <c r="H6046" s="231"/>
      <c r="I6046" s="231"/>
      <c r="J6046" s="231"/>
      <c r="K6046" s="231"/>
      <c r="L6046" s="231"/>
      <c r="M6046" s="231"/>
      <c r="N6046" s="231"/>
      <c r="O6046" s="231"/>
      <c r="P6046" s="231"/>
      <c r="Q6046" s="231"/>
      <c r="R6046" s="231"/>
      <c r="S6046" s="231"/>
      <c r="T6046" s="232"/>
      <c r="U6046" s="16"/>
      <c r="V6046" s="16"/>
    </row>
    <row r="6047" spans="4:22">
      <c r="D6047" s="16"/>
      <c r="E6047" s="16"/>
      <c r="F6047" s="231"/>
      <c r="G6047" s="231"/>
      <c r="H6047" s="231"/>
      <c r="I6047" s="231"/>
      <c r="J6047" s="231"/>
      <c r="K6047" s="231"/>
      <c r="L6047" s="231"/>
      <c r="M6047" s="231"/>
      <c r="N6047" s="231"/>
      <c r="O6047" s="231"/>
      <c r="P6047" s="231"/>
      <c r="Q6047" s="231"/>
      <c r="R6047" s="231"/>
      <c r="S6047" s="231"/>
      <c r="T6047" s="232"/>
      <c r="U6047" s="16"/>
      <c r="V6047" s="16"/>
    </row>
    <row r="6048" spans="4:22">
      <c r="D6048" s="16"/>
      <c r="E6048" s="16"/>
      <c r="F6048" s="231"/>
      <c r="G6048" s="231"/>
      <c r="H6048" s="231"/>
      <c r="I6048" s="231"/>
      <c r="J6048" s="231"/>
      <c r="K6048" s="231"/>
      <c r="L6048" s="231"/>
      <c r="M6048" s="231"/>
      <c r="N6048" s="231"/>
      <c r="O6048" s="231"/>
      <c r="P6048" s="231"/>
      <c r="Q6048" s="231"/>
      <c r="R6048" s="231"/>
      <c r="S6048" s="231"/>
      <c r="T6048" s="232"/>
      <c r="U6048" s="16"/>
      <c r="V6048" s="16"/>
    </row>
    <row r="6049" spans="4:22">
      <c r="D6049" s="16"/>
      <c r="E6049" s="16"/>
      <c r="F6049" s="231"/>
      <c r="G6049" s="231"/>
      <c r="H6049" s="231"/>
      <c r="I6049" s="231"/>
      <c r="J6049" s="231"/>
      <c r="K6049" s="231"/>
      <c r="L6049" s="231"/>
      <c r="M6049" s="231"/>
      <c r="N6049" s="231"/>
      <c r="O6049" s="231"/>
      <c r="P6049" s="231"/>
      <c r="Q6049" s="231"/>
      <c r="R6049" s="231"/>
      <c r="S6049" s="231"/>
      <c r="T6049" s="232"/>
      <c r="U6049" s="16"/>
      <c r="V6049" s="16"/>
    </row>
    <row r="6050" spans="4:22">
      <c r="D6050" s="16"/>
      <c r="E6050" s="16"/>
      <c r="F6050" s="231"/>
      <c r="G6050" s="231"/>
      <c r="H6050" s="231"/>
      <c r="I6050" s="231"/>
      <c r="J6050" s="231"/>
      <c r="K6050" s="231"/>
      <c r="L6050" s="231"/>
      <c r="M6050" s="231"/>
      <c r="N6050" s="231"/>
      <c r="O6050" s="231"/>
      <c r="P6050" s="231"/>
      <c r="Q6050" s="231"/>
      <c r="R6050" s="231"/>
      <c r="S6050" s="231"/>
      <c r="T6050" s="232"/>
      <c r="U6050" s="16"/>
      <c r="V6050" s="16"/>
    </row>
    <row r="6051" spans="4:22">
      <c r="D6051" s="16"/>
      <c r="E6051" s="16"/>
      <c r="F6051" s="231"/>
      <c r="G6051" s="231"/>
      <c r="H6051" s="231"/>
      <c r="I6051" s="231"/>
      <c r="J6051" s="231"/>
      <c r="K6051" s="231"/>
      <c r="L6051" s="231"/>
      <c r="M6051" s="231"/>
      <c r="N6051" s="231"/>
      <c r="O6051" s="231"/>
      <c r="P6051" s="231"/>
      <c r="Q6051" s="231"/>
      <c r="R6051" s="231"/>
      <c r="S6051" s="231"/>
      <c r="T6051" s="232"/>
      <c r="U6051" s="16"/>
      <c r="V6051" s="16"/>
    </row>
    <row r="6052" spans="4:22">
      <c r="D6052" s="16"/>
      <c r="E6052" s="16"/>
      <c r="F6052" s="231"/>
      <c r="G6052" s="231"/>
      <c r="H6052" s="231"/>
      <c r="I6052" s="231"/>
      <c r="J6052" s="231"/>
      <c r="K6052" s="231"/>
      <c r="L6052" s="231"/>
      <c r="M6052" s="231"/>
      <c r="N6052" s="231"/>
      <c r="O6052" s="231"/>
      <c r="P6052" s="231"/>
      <c r="Q6052" s="231"/>
      <c r="R6052" s="231"/>
      <c r="S6052" s="231"/>
      <c r="T6052" s="232"/>
      <c r="U6052" s="16"/>
      <c r="V6052" s="16"/>
    </row>
    <row r="6053" spans="4:22">
      <c r="D6053" s="16"/>
      <c r="E6053" s="16"/>
      <c r="F6053" s="231"/>
      <c r="G6053" s="231"/>
      <c r="H6053" s="231"/>
      <c r="I6053" s="231"/>
      <c r="J6053" s="231"/>
      <c r="K6053" s="231"/>
      <c r="L6053" s="231"/>
      <c r="M6053" s="231"/>
      <c r="N6053" s="231"/>
      <c r="O6053" s="231"/>
      <c r="P6053" s="231"/>
      <c r="Q6053" s="231"/>
      <c r="R6053" s="231"/>
      <c r="S6053" s="231"/>
      <c r="T6053" s="232"/>
      <c r="U6053" s="16"/>
      <c r="V6053" s="16"/>
    </row>
    <row r="6054" spans="4:22">
      <c r="D6054" s="16"/>
      <c r="E6054" s="16"/>
      <c r="F6054" s="231"/>
      <c r="G6054" s="231"/>
      <c r="H6054" s="231"/>
      <c r="I6054" s="231"/>
      <c r="J6054" s="231"/>
      <c r="K6054" s="231"/>
      <c r="L6054" s="231"/>
      <c r="M6054" s="231"/>
      <c r="N6054" s="231"/>
      <c r="O6054" s="231"/>
      <c r="P6054" s="231"/>
      <c r="Q6054" s="231"/>
      <c r="R6054" s="231"/>
      <c r="S6054" s="231"/>
      <c r="T6054" s="232"/>
      <c r="U6054" s="16"/>
      <c r="V6054" s="16"/>
    </row>
    <row r="6055" spans="4:22">
      <c r="D6055" s="16"/>
      <c r="E6055" s="16"/>
      <c r="F6055" s="231"/>
      <c r="G6055" s="231"/>
      <c r="H6055" s="231"/>
      <c r="I6055" s="231"/>
      <c r="J6055" s="231"/>
      <c r="K6055" s="231"/>
      <c r="L6055" s="231"/>
      <c r="M6055" s="231"/>
      <c r="N6055" s="231"/>
      <c r="O6055" s="231"/>
      <c r="P6055" s="231"/>
      <c r="Q6055" s="231"/>
      <c r="R6055" s="231"/>
      <c r="S6055" s="231"/>
      <c r="T6055" s="232"/>
      <c r="U6055" s="16"/>
      <c r="V6055" s="16"/>
    </row>
    <row r="6056" spans="4:22">
      <c r="D6056" s="16"/>
      <c r="E6056" s="16"/>
      <c r="F6056" s="231"/>
      <c r="G6056" s="231"/>
      <c r="H6056" s="231"/>
      <c r="I6056" s="231"/>
      <c r="J6056" s="231"/>
      <c r="K6056" s="231"/>
      <c r="L6056" s="231"/>
      <c r="M6056" s="231"/>
      <c r="N6056" s="231"/>
      <c r="O6056" s="231"/>
      <c r="P6056" s="231"/>
      <c r="Q6056" s="231"/>
      <c r="R6056" s="231"/>
      <c r="S6056" s="231"/>
      <c r="T6056" s="232"/>
      <c r="U6056" s="16"/>
      <c r="V6056" s="16"/>
    </row>
    <row r="6057" spans="4:22">
      <c r="D6057" s="16"/>
      <c r="E6057" s="16"/>
      <c r="F6057" s="231"/>
      <c r="G6057" s="231"/>
      <c r="H6057" s="231"/>
      <c r="I6057" s="231"/>
      <c r="J6057" s="231"/>
      <c r="K6057" s="231"/>
      <c r="L6057" s="231"/>
      <c r="M6057" s="231"/>
      <c r="N6057" s="231"/>
      <c r="O6057" s="231"/>
      <c r="P6057" s="231"/>
      <c r="Q6057" s="231"/>
      <c r="R6057" s="231"/>
      <c r="S6057" s="231"/>
      <c r="T6057" s="232"/>
      <c r="U6057" s="16"/>
      <c r="V6057" s="16"/>
    </row>
    <row r="6058" spans="4:22">
      <c r="D6058" s="16"/>
      <c r="E6058" s="16"/>
      <c r="F6058" s="231"/>
      <c r="G6058" s="231"/>
      <c r="H6058" s="231"/>
      <c r="I6058" s="231"/>
      <c r="J6058" s="231"/>
      <c r="K6058" s="231"/>
      <c r="L6058" s="231"/>
      <c r="M6058" s="231"/>
      <c r="N6058" s="231"/>
      <c r="O6058" s="231"/>
      <c r="P6058" s="231"/>
      <c r="Q6058" s="231"/>
      <c r="R6058" s="231"/>
      <c r="S6058" s="231"/>
      <c r="T6058" s="232"/>
      <c r="U6058" s="16"/>
      <c r="V6058" s="16"/>
    </row>
    <row r="6059" spans="4:22">
      <c r="D6059" s="16"/>
      <c r="E6059" s="16"/>
      <c r="F6059" s="231"/>
      <c r="G6059" s="231"/>
      <c r="H6059" s="231"/>
      <c r="I6059" s="231"/>
      <c r="J6059" s="231"/>
      <c r="K6059" s="231"/>
      <c r="L6059" s="231"/>
      <c r="M6059" s="231"/>
      <c r="N6059" s="231"/>
      <c r="O6059" s="231"/>
      <c r="P6059" s="231"/>
      <c r="Q6059" s="231"/>
      <c r="R6059" s="231"/>
      <c r="S6059" s="231"/>
      <c r="T6059" s="232"/>
      <c r="U6059" s="16"/>
      <c r="V6059" s="16"/>
    </row>
    <row r="6060" spans="4:22">
      <c r="D6060" s="16"/>
      <c r="E6060" s="16"/>
      <c r="F6060" s="231"/>
      <c r="G6060" s="231"/>
      <c r="H6060" s="231"/>
      <c r="I6060" s="231"/>
      <c r="J6060" s="231"/>
      <c r="K6060" s="231"/>
      <c r="L6060" s="231"/>
      <c r="M6060" s="231"/>
      <c r="N6060" s="231"/>
      <c r="O6060" s="231"/>
      <c r="P6060" s="231"/>
      <c r="Q6060" s="231"/>
      <c r="R6060" s="231"/>
      <c r="S6060" s="231"/>
      <c r="T6060" s="232"/>
      <c r="U6060" s="16"/>
      <c r="V6060" s="16"/>
    </row>
    <row r="6061" spans="4:22">
      <c r="D6061" s="16"/>
      <c r="E6061" s="16"/>
      <c r="F6061" s="231"/>
      <c r="G6061" s="231"/>
      <c r="H6061" s="231"/>
      <c r="I6061" s="231"/>
      <c r="J6061" s="231"/>
      <c r="K6061" s="231"/>
      <c r="L6061" s="231"/>
      <c r="M6061" s="231"/>
      <c r="N6061" s="231"/>
      <c r="O6061" s="231"/>
      <c r="P6061" s="231"/>
      <c r="Q6061" s="231"/>
      <c r="R6061" s="231"/>
      <c r="S6061" s="231"/>
      <c r="T6061" s="232"/>
      <c r="U6061" s="16"/>
      <c r="V6061" s="16"/>
    </row>
    <row r="6062" spans="4:22">
      <c r="D6062" s="16"/>
      <c r="E6062" s="16"/>
      <c r="F6062" s="231"/>
      <c r="G6062" s="231"/>
      <c r="H6062" s="231"/>
      <c r="I6062" s="231"/>
      <c r="J6062" s="231"/>
      <c r="K6062" s="231"/>
      <c r="L6062" s="231"/>
      <c r="M6062" s="231"/>
      <c r="N6062" s="231"/>
      <c r="O6062" s="231"/>
      <c r="P6062" s="231"/>
      <c r="Q6062" s="231"/>
      <c r="R6062" s="231"/>
      <c r="S6062" s="231"/>
      <c r="T6062" s="232"/>
      <c r="U6062" s="16"/>
      <c r="V6062" s="16"/>
    </row>
    <row r="6063" spans="4:22">
      <c r="D6063" s="16"/>
      <c r="E6063" s="16"/>
      <c r="F6063" s="231"/>
      <c r="G6063" s="231"/>
      <c r="H6063" s="231"/>
      <c r="I6063" s="231"/>
      <c r="J6063" s="231"/>
      <c r="K6063" s="231"/>
      <c r="L6063" s="231"/>
      <c r="M6063" s="231"/>
      <c r="N6063" s="231"/>
      <c r="O6063" s="231"/>
      <c r="P6063" s="231"/>
      <c r="Q6063" s="231"/>
      <c r="R6063" s="231"/>
      <c r="S6063" s="231"/>
      <c r="T6063" s="232"/>
      <c r="U6063" s="16"/>
      <c r="V6063" s="16"/>
    </row>
    <row r="6064" spans="4:22">
      <c r="D6064" s="16"/>
      <c r="E6064" s="16"/>
      <c r="F6064" s="231"/>
      <c r="G6064" s="231"/>
      <c r="H6064" s="231"/>
      <c r="I6064" s="231"/>
      <c r="J6064" s="231"/>
      <c r="K6064" s="231"/>
      <c r="L6064" s="231"/>
      <c r="M6064" s="231"/>
      <c r="N6064" s="231"/>
      <c r="O6064" s="231"/>
      <c r="P6064" s="231"/>
      <c r="Q6064" s="231"/>
      <c r="R6064" s="231"/>
      <c r="S6064" s="231"/>
      <c r="T6064" s="232"/>
      <c r="U6064" s="16"/>
      <c r="V6064" s="16"/>
    </row>
    <row r="6065" spans="4:22">
      <c r="D6065" s="16"/>
      <c r="E6065" s="16"/>
      <c r="F6065" s="231"/>
      <c r="G6065" s="231"/>
      <c r="H6065" s="231"/>
      <c r="I6065" s="231"/>
      <c r="J6065" s="231"/>
      <c r="K6065" s="231"/>
      <c r="L6065" s="231"/>
      <c r="M6065" s="231"/>
      <c r="N6065" s="231"/>
      <c r="O6065" s="231"/>
      <c r="P6065" s="231"/>
      <c r="Q6065" s="231"/>
      <c r="R6065" s="231"/>
      <c r="S6065" s="231"/>
      <c r="T6065" s="232"/>
      <c r="U6065" s="16"/>
      <c r="V6065" s="16"/>
    </row>
    <row r="6066" spans="4:22">
      <c r="D6066" s="16"/>
      <c r="E6066" s="16"/>
      <c r="F6066" s="231"/>
      <c r="G6066" s="231"/>
      <c r="H6066" s="231"/>
      <c r="I6066" s="231"/>
      <c r="J6066" s="231"/>
      <c r="K6066" s="231"/>
      <c r="L6066" s="231"/>
      <c r="M6066" s="231"/>
      <c r="N6066" s="231"/>
      <c r="O6066" s="231"/>
      <c r="P6066" s="231"/>
      <c r="Q6066" s="231"/>
      <c r="R6066" s="231"/>
      <c r="S6066" s="231"/>
      <c r="T6066" s="232"/>
      <c r="U6066" s="16"/>
      <c r="V6066" s="16"/>
    </row>
    <row r="6067" spans="4:22">
      <c r="D6067" s="16"/>
      <c r="E6067" s="16"/>
      <c r="F6067" s="231"/>
      <c r="G6067" s="231"/>
      <c r="H6067" s="231"/>
      <c r="I6067" s="231"/>
      <c r="J6067" s="231"/>
      <c r="K6067" s="231"/>
      <c r="L6067" s="231"/>
      <c r="M6067" s="231"/>
      <c r="N6067" s="231"/>
      <c r="O6067" s="231"/>
      <c r="P6067" s="231"/>
      <c r="Q6067" s="231"/>
      <c r="R6067" s="231"/>
      <c r="S6067" s="231"/>
      <c r="T6067" s="232"/>
      <c r="U6067" s="16"/>
      <c r="V6067" s="16"/>
    </row>
    <row r="6068" spans="4:22">
      <c r="D6068" s="16"/>
      <c r="E6068" s="16"/>
      <c r="F6068" s="231"/>
      <c r="G6068" s="231"/>
      <c r="H6068" s="231"/>
      <c r="I6068" s="231"/>
      <c r="J6068" s="231"/>
      <c r="K6068" s="231"/>
      <c r="L6068" s="231"/>
      <c r="M6068" s="231"/>
      <c r="N6068" s="231"/>
      <c r="O6068" s="231"/>
      <c r="P6068" s="231"/>
      <c r="Q6068" s="231"/>
      <c r="R6068" s="231"/>
      <c r="S6068" s="231"/>
      <c r="T6068" s="232"/>
      <c r="U6068" s="16"/>
      <c r="V6068" s="16"/>
    </row>
    <row r="6069" spans="4:22">
      <c r="D6069" s="16"/>
      <c r="E6069" s="16"/>
      <c r="F6069" s="231"/>
      <c r="G6069" s="231"/>
      <c r="H6069" s="231"/>
      <c r="I6069" s="231"/>
      <c r="J6069" s="231"/>
      <c r="K6069" s="231"/>
      <c r="L6069" s="231"/>
      <c r="M6069" s="231"/>
      <c r="N6069" s="231"/>
      <c r="O6069" s="231"/>
      <c r="P6069" s="231"/>
      <c r="Q6069" s="231"/>
      <c r="R6069" s="231"/>
      <c r="S6069" s="231"/>
      <c r="T6069" s="232"/>
      <c r="U6069" s="16"/>
      <c r="V6069" s="16"/>
    </row>
    <row r="6070" spans="4:22">
      <c r="D6070" s="16"/>
      <c r="E6070" s="16"/>
      <c r="F6070" s="231"/>
      <c r="G6070" s="231"/>
      <c r="H6070" s="231"/>
      <c r="I6070" s="231"/>
      <c r="J6070" s="231"/>
      <c r="K6070" s="231"/>
      <c r="L6070" s="231"/>
      <c r="M6070" s="231"/>
      <c r="N6070" s="231"/>
      <c r="O6070" s="231"/>
      <c r="P6070" s="231"/>
      <c r="Q6070" s="231"/>
      <c r="R6070" s="231"/>
      <c r="S6070" s="231"/>
      <c r="T6070" s="232"/>
      <c r="U6070" s="16"/>
      <c r="V6070" s="16"/>
    </row>
    <row r="6071" spans="4:22">
      <c r="D6071" s="16"/>
      <c r="E6071" s="16"/>
      <c r="F6071" s="231"/>
      <c r="G6071" s="231"/>
      <c r="H6071" s="231"/>
      <c r="I6071" s="231"/>
      <c r="J6071" s="231"/>
      <c r="K6071" s="231"/>
      <c r="L6071" s="231"/>
      <c r="M6071" s="231"/>
      <c r="N6071" s="231"/>
      <c r="O6071" s="231"/>
      <c r="P6071" s="231"/>
      <c r="Q6071" s="231"/>
      <c r="R6071" s="231"/>
      <c r="S6071" s="231"/>
      <c r="T6071" s="232"/>
      <c r="U6071" s="16"/>
      <c r="V6071" s="16"/>
    </row>
    <row r="6072" spans="4:22">
      <c r="D6072" s="16"/>
      <c r="E6072" s="16"/>
      <c r="F6072" s="231"/>
      <c r="G6072" s="231"/>
      <c r="H6072" s="231"/>
      <c r="I6072" s="231"/>
      <c r="J6072" s="231"/>
      <c r="K6072" s="231"/>
      <c r="L6072" s="231"/>
      <c r="M6072" s="231"/>
      <c r="N6072" s="231"/>
      <c r="O6072" s="231"/>
      <c r="P6072" s="231"/>
      <c r="Q6072" s="231"/>
      <c r="R6072" s="231"/>
      <c r="S6072" s="231"/>
      <c r="T6072" s="232"/>
      <c r="U6072" s="16"/>
      <c r="V6072" s="16"/>
    </row>
    <row r="6073" spans="4:22">
      <c r="D6073" s="16"/>
      <c r="E6073" s="16"/>
      <c r="F6073" s="231"/>
      <c r="G6073" s="231"/>
      <c r="H6073" s="231"/>
      <c r="I6073" s="231"/>
      <c r="J6073" s="231"/>
      <c r="K6073" s="231"/>
      <c r="L6073" s="231"/>
      <c r="M6073" s="231"/>
      <c r="N6073" s="231"/>
      <c r="O6073" s="231"/>
      <c r="P6073" s="231"/>
      <c r="Q6073" s="231"/>
      <c r="R6073" s="231"/>
      <c r="S6073" s="231"/>
      <c r="T6073" s="232"/>
      <c r="U6073" s="16"/>
      <c r="V6073" s="16"/>
    </row>
    <row r="6074" spans="4:22">
      <c r="D6074" s="16"/>
      <c r="E6074" s="16"/>
      <c r="F6074" s="231"/>
      <c r="G6074" s="231"/>
      <c r="H6074" s="231"/>
      <c r="I6074" s="231"/>
      <c r="J6074" s="231"/>
      <c r="K6074" s="231"/>
      <c r="L6074" s="231"/>
      <c r="M6074" s="231"/>
      <c r="N6074" s="231"/>
      <c r="O6074" s="231"/>
      <c r="P6074" s="231"/>
      <c r="Q6074" s="231"/>
      <c r="R6074" s="231"/>
      <c r="S6074" s="231"/>
      <c r="T6074" s="232"/>
      <c r="U6074" s="16"/>
      <c r="V6074" s="16"/>
    </row>
    <row r="6075" spans="4:22">
      <c r="D6075" s="16"/>
      <c r="E6075" s="16"/>
      <c r="F6075" s="231"/>
      <c r="G6075" s="231"/>
      <c r="H6075" s="231"/>
      <c r="I6075" s="231"/>
      <c r="J6075" s="231"/>
      <c r="K6075" s="231"/>
      <c r="L6075" s="231"/>
      <c r="M6075" s="231"/>
      <c r="N6075" s="231"/>
      <c r="O6075" s="231"/>
      <c r="P6075" s="231"/>
      <c r="Q6075" s="231"/>
      <c r="R6075" s="231"/>
      <c r="S6075" s="231"/>
      <c r="T6075" s="232"/>
      <c r="U6075" s="16"/>
      <c r="V6075" s="16"/>
    </row>
    <row r="6076" spans="4:22">
      <c r="D6076" s="335"/>
      <c r="E6076" s="335"/>
      <c r="F6076" s="335"/>
      <c r="G6076" s="512" t="s">
        <v>48</v>
      </c>
      <c r="H6076" s="512"/>
      <c r="I6076" s="512"/>
      <c r="J6076" s="512"/>
      <c r="K6076" s="512"/>
      <c r="L6076" s="512"/>
      <c r="M6076" s="512"/>
      <c r="N6076" s="512"/>
      <c r="O6076" s="512"/>
      <c r="P6076" s="512"/>
      <c r="Q6076" s="512"/>
      <c r="R6076" s="512"/>
      <c r="S6076" s="335"/>
      <c r="T6076" s="335"/>
      <c r="U6076" s="335"/>
      <c r="V6076" s="335"/>
    </row>
    <row r="6077" spans="4:22">
      <c r="D6077" s="335"/>
      <c r="E6077" s="335"/>
      <c r="F6077" s="335"/>
      <c r="G6077" s="512"/>
      <c r="H6077" s="512"/>
      <c r="I6077" s="512"/>
      <c r="J6077" s="512"/>
      <c r="K6077" s="512"/>
      <c r="L6077" s="512"/>
      <c r="M6077" s="512"/>
      <c r="N6077" s="512"/>
      <c r="O6077" s="512"/>
      <c r="P6077" s="512"/>
      <c r="Q6077" s="512"/>
      <c r="R6077" s="512"/>
      <c r="S6077" s="335"/>
      <c r="T6077" s="335"/>
      <c r="U6077" s="335"/>
      <c r="V6077" s="335"/>
    </row>
    <row r="6078" spans="4:22" ht="23.4">
      <c r="D6078" s="338"/>
      <c r="E6078" s="338"/>
      <c r="F6078" s="338"/>
      <c r="G6078" s="343" t="s">
        <v>46</v>
      </c>
      <c r="H6078" s="375" t="s">
        <v>3</v>
      </c>
      <c r="I6078" s="376"/>
      <c r="J6078" s="377" t="s">
        <v>11</v>
      </c>
      <c r="K6078" s="376"/>
      <c r="L6078" s="378" t="s">
        <v>12</v>
      </c>
      <c r="M6078" s="376"/>
      <c r="N6078" s="379" t="s">
        <v>13</v>
      </c>
      <c r="O6078" s="376"/>
      <c r="P6078" s="374" t="s">
        <v>14</v>
      </c>
      <c r="Q6078" s="376"/>
      <c r="R6078" s="380" t="s">
        <v>15</v>
      </c>
      <c r="S6078" s="367"/>
      <c r="T6078" s="16"/>
      <c r="U6078" s="336"/>
      <c r="V6078" s="16"/>
    </row>
    <row r="6079" spans="4:22" ht="21">
      <c r="D6079" s="338"/>
      <c r="E6079" s="338"/>
      <c r="F6079" s="338"/>
      <c r="G6079" s="344">
        <v>0.9</v>
      </c>
      <c r="H6079" s="347">
        <f>$H$6021*G6079</f>
        <v>49.689056356200012</v>
      </c>
      <c r="I6079" s="368"/>
      <c r="J6079" s="348">
        <f>$J$6021*G6079</f>
        <v>14.5555061346</v>
      </c>
      <c r="K6079" s="368"/>
      <c r="L6079" s="352">
        <f>$L$6021*G6079</f>
        <v>12.882685532400004</v>
      </c>
      <c r="M6079" s="368"/>
      <c r="N6079" s="349">
        <f>$N$6021*G6079</f>
        <v>9.4454157834000014</v>
      </c>
      <c r="O6079" s="368"/>
      <c r="P6079" s="350">
        <f>$P$6021*G6079</f>
        <v>172.81335403800003</v>
      </c>
      <c r="Q6079" s="368"/>
      <c r="R6079" s="351">
        <f>$R$6021*G6079</f>
        <v>72.386550233999998</v>
      </c>
      <c r="S6079" s="341"/>
      <c r="T6079" s="414">
        <f>H6079*24.63</f>
        <v>1223.8414580532062</v>
      </c>
      <c r="U6079" s="337"/>
      <c r="V6079" s="16"/>
    </row>
    <row r="6080" spans="4:22" ht="21">
      <c r="D6080" s="338"/>
      <c r="E6080" s="338"/>
      <c r="F6080" s="338"/>
      <c r="G6080" s="344">
        <v>0.91</v>
      </c>
      <c r="H6080" s="347">
        <f t="shared" ref="H6080:H6099" si="549">$H$6021*G6080</f>
        <v>50.241156982380012</v>
      </c>
      <c r="I6080" s="368"/>
      <c r="J6080" s="348">
        <f t="shared" ref="J6080:J6099" si="550">$J$6021*G6080</f>
        <v>14.71723398054</v>
      </c>
      <c r="K6080" s="368"/>
      <c r="L6080" s="352">
        <f t="shared" ref="L6080:L6099" si="551">$L$6021*G6080</f>
        <v>13.025826482760003</v>
      </c>
      <c r="M6080" s="368"/>
      <c r="N6080" s="349">
        <f t="shared" ref="N6080:N6099" si="552">$N$6021*G6080</f>
        <v>9.5503648476600027</v>
      </c>
      <c r="O6080" s="368"/>
      <c r="P6080" s="350">
        <f t="shared" ref="P6080:P6099" si="553">$P$6021*G6080</f>
        <v>174.73350241620003</v>
      </c>
      <c r="Q6080" s="368"/>
      <c r="R6080" s="351">
        <f t="shared" ref="R6080:R6099" si="554">$R$6021*G6080</f>
        <v>73.190845236599998</v>
      </c>
      <c r="S6080" s="341"/>
      <c r="T6080" s="16"/>
      <c r="U6080" s="337"/>
      <c r="V6080" s="16"/>
    </row>
    <row r="6081" spans="4:22" ht="21">
      <c r="D6081" s="338"/>
      <c r="E6081" s="338"/>
      <c r="F6081" s="338"/>
      <c r="G6081" s="344">
        <v>0.92</v>
      </c>
      <c r="H6081" s="347">
        <f t="shared" si="549"/>
        <v>50.793257608560012</v>
      </c>
      <c r="I6081" s="368"/>
      <c r="J6081" s="348">
        <f t="shared" si="550"/>
        <v>14.878961826479999</v>
      </c>
      <c r="K6081" s="368"/>
      <c r="L6081" s="352">
        <f t="shared" si="551"/>
        <v>13.168967433120004</v>
      </c>
      <c r="M6081" s="368"/>
      <c r="N6081" s="349">
        <f t="shared" si="552"/>
        <v>9.6553139119200022</v>
      </c>
      <c r="O6081" s="368"/>
      <c r="P6081" s="350">
        <f t="shared" si="553"/>
        <v>176.65365079440002</v>
      </c>
      <c r="Q6081" s="368"/>
      <c r="R6081" s="351">
        <f t="shared" si="554"/>
        <v>73.995140239199998</v>
      </c>
      <c r="S6081" s="341"/>
      <c r="T6081" s="16"/>
      <c r="U6081" s="337"/>
      <c r="V6081" s="16"/>
    </row>
    <row r="6082" spans="4:22" ht="21">
      <c r="D6082" s="338"/>
      <c r="E6082" s="338"/>
      <c r="F6082" s="338"/>
      <c r="G6082" s="344">
        <v>0.93</v>
      </c>
      <c r="H6082" s="347">
        <f t="shared" si="549"/>
        <v>51.345358234740011</v>
      </c>
      <c r="I6082" s="368"/>
      <c r="J6082" s="348">
        <f t="shared" si="550"/>
        <v>15.040689672420001</v>
      </c>
      <c r="K6082" s="368"/>
      <c r="L6082" s="352">
        <f t="shared" si="551"/>
        <v>13.312108383480004</v>
      </c>
      <c r="M6082" s="368"/>
      <c r="N6082" s="349">
        <f t="shared" si="552"/>
        <v>9.7602629761800017</v>
      </c>
      <c r="O6082" s="368"/>
      <c r="P6082" s="350">
        <f t="shared" si="553"/>
        <v>178.57379917260002</v>
      </c>
      <c r="Q6082" s="368"/>
      <c r="R6082" s="351">
        <f t="shared" si="554"/>
        <v>74.799435241799998</v>
      </c>
      <c r="S6082" s="341"/>
      <c r="T6082" s="16"/>
      <c r="U6082" s="337"/>
      <c r="V6082" s="16"/>
    </row>
    <row r="6083" spans="4:22" ht="21">
      <c r="D6083" s="338"/>
      <c r="E6083" s="338"/>
      <c r="F6083" s="338"/>
      <c r="G6083" s="344">
        <v>0.94</v>
      </c>
      <c r="H6083" s="347">
        <f t="shared" si="549"/>
        <v>51.897458860920004</v>
      </c>
      <c r="I6083" s="368"/>
      <c r="J6083" s="348">
        <f t="shared" si="550"/>
        <v>15.202417518359999</v>
      </c>
      <c r="K6083" s="368"/>
      <c r="L6083" s="352">
        <f t="shared" si="551"/>
        <v>13.455249333840001</v>
      </c>
      <c r="M6083" s="368"/>
      <c r="N6083" s="349">
        <f t="shared" si="552"/>
        <v>9.8652120404400012</v>
      </c>
      <c r="O6083" s="368"/>
      <c r="P6083" s="350">
        <f t="shared" si="553"/>
        <v>180.49394755080002</v>
      </c>
      <c r="Q6083" s="368"/>
      <c r="R6083" s="351">
        <f t="shared" si="554"/>
        <v>75.603730244399998</v>
      </c>
      <c r="S6083" s="341"/>
      <c r="T6083" s="16"/>
      <c r="U6083" s="337"/>
      <c r="V6083" s="16"/>
    </row>
    <row r="6084" spans="4:22" ht="21">
      <c r="D6084" s="338"/>
      <c r="E6084" s="338"/>
      <c r="F6084" s="338"/>
      <c r="G6084" s="344">
        <v>0.95</v>
      </c>
      <c r="H6084" s="347">
        <f t="shared" si="549"/>
        <v>52.449559487100004</v>
      </c>
      <c r="I6084" s="368"/>
      <c r="J6084" s="348">
        <f t="shared" si="550"/>
        <v>15.364145364299999</v>
      </c>
      <c r="K6084" s="368"/>
      <c r="L6084" s="352">
        <f t="shared" si="551"/>
        <v>13.598390284200002</v>
      </c>
      <c r="M6084" s="368"/>
      <c r="N6084" s="349">
        <f t="shared" si="552"/>
        <v>9.9701611047000007</v>
      </c>
      <c r="O6084" s="368"/>
      <c r="P6084" s="350">
        <f t="shared" si="553"/>
        <v>182.41409592900001</v>
      </c>
      <c r="Q6084" s="368"/>
      <c r="R6084" s="351">
        <f t="shared" si="554"/>
        <v>76.408025246999998</v>
      </c>
      <c r="S6084" s="341"/>
      <c r="T6084" s="16"/>
      <c r="U6084" s="337"/>
      <c r="V6084" s="16"/>
    </row>
    <row r="6085" spans="4:22" ht="21">
      <c r="D6085" s="338"/>
      <c r="E6085" s="338"/>
      <c r="F6085" s="338"/>
      <c r="G6085" s="344">
        <v>0.96</v>
      </c>
      <c r="H6085" s="347">
        <f t="shared" si="549"/>
        <v>53.001660113280003</v>
      </c>
      <c r="I6085" s="368"/>
      <c r="J6085" s="348">
        <f t="shared" si="550"/>
        <v>15.525873210239999</v>
      </c>
      <c r="K6085" s="368"/>
      <c r="L6085" s="352">
        <f t="shared" si="551"/>
        <v>13.741531234560002</v>
      </c>
      <c r="M6085" s="368"/>
      <c r="N6085" s="349">
        <f t="shared" si="552"/>
        <v>10.075110168960002</v>
      </c>
      <c r="O6085" s="368"/>
      <c r="P6085" s="350">
        <f t="shared" si="553"/>
        <v>184.33424430720001</v>
      </c>
      <c r="Q6085" s="368"/>
      <c r="R6085" s="351">
        <f t="shared" si="554"/>
        <v>77.212320249599998</v>
      </c>
      <c r="S6085" s="341"/>
      <c r="T6085" s="16"/>
      <c r="U6085" s="337"/>
      <c r="V6085" s="16"/>
    </row>
    <row r="6086" spans="4:22" ht="21">
      <c r="D6086" s="338"/>
      <c r="E6086" s="338"/>
      <c r="F6086" s="338"/>
      <c r="G6086" s="344">
        <v>0.97</v>
      </c>
      <c r="H6086" s="347">
        <f t="shared" si="549"/>
        <v>53.55376073946001</v>
      </c>
      <c r="I6086" s="368"/>
      <c r="J6086" s="348">
        <f t="shared" si="550"/>
        <v>15.687601056179998</v>
      </c>
      <c r="K6086" s="368"/>
      <c r="L6086" s="352">
        <f t="shared" si="551"/>
        <v>13.884672184920003</v>
      </c>
      <c r="M6086" s="368"/>
      <c r="N6086" s="349">
        <f t="shared" si="552"/>
        <v>10.180059233220002</v>
      </c>
      <c r="O6086" s="368"/>
      <c r="P6086" s="350">
        <f t="shared" si="553"/>
        <v>186.25439268540001</v>
      </c>
      <c r="Q6086" s="368"/>
      <c r="R6086" s="351">
        <f t="shared" si="554"/>
        <v>78.016615252199998</v>
      </c>
      <c r="S6086" s="341"/>
      <c r="T6086" s="16"/>
      <c r="U6086" s="337"/>
      <c r="V6086" s="16"/>
    </row>
    <row r="6087" spans="4:22" ht="21">
      <c r="D6087" s="338"/>
      <c r="E6087" s="338"/>
      <c r="F6087" s="338"/>
      <c r="G6087" s="344">
        <v>0.98</v>
      </c>
      <c r="H6087" s="347">
        <f t="shared" si="549"/>
        <v>54.10586136564001</v>
      </c>
      <c r="I6087" s="368"/>
      <c r="J6087" s="348">
        <f t="shared" si="550"/>
        <v>15.84932890212</v>
      </c>
      <c r="K6087" s="368"/>
      <c r="L6087" s="352">
        <f t="shared" si="551"/>
        <v>14.027813135280002</v>
      </c>
      <c r="M6087" s="368"/>
      <c r="N6087" s="349">
        <f t="shared" si="552"/>
        <v>10.285008297480001</v>
      </c>
      <c r="O6087" s="368"/>
      <c r="P6087" s="350">
        <f t="shared" si="553"/>
        <v>188.17454106360003</v>
      </c>
      <c r="Q6087" s="368"/>
      <c r="R6087" s="351">
        <f t="shared" si="554"/>
        <v>78.820910254799998</v>
      </c>
      <c r="S6087" s="341"/>
      <c r="T6087" s="16"/>
      <c r="U6087" s="337"/>
      <c r="V6087" s="16"/>
    </row>
    <row r="6088" spans="4:22" ht="21">
      <c r="D6088" s="338"/>
      <c r="E6088" s="338"/>
      <c r="F6088" s="338"/>
      <c r="G6088" s="344">
        <v>0.99</v>
      </c>
      <c r="H6088" s="347">
        <f t="shared" si="549"/>
        <v>54.657961991820009</v>
      </c>
      <c r="I6088" s="368"/>
      <c r="J6088" s="348">
        <f t="shared" si="550"/>
        <v>16.01105674806</v>
      </c>
      <c r="K6088" s="368"/>
      <c r="L6088" s="352">
        <f t="shared" si="551"/>
        <v>14.170954085640004</v>
      </c>
      <c r="M6088" s="368"/>
      <c r="N6088" s="349">
        <f t="shared" si="552"/>
        <v>10.389957361740002</v>
      </c>
      <c r="O6088" s="368"/>
      <c r="P6088" s="350">
        <f t="shared" si="553"/>
        <v>190.09468944180003</v>
      </c>
      <c r="Q6088" s="368"/>
      <c r="R6088" s="351">
        <f t="shared" si="554"/>
        <v>79.625205257399998</v>
      </c>
      <c r="S6088" s="341"/>
      <c r="T6088" s="16"/>
      <c r="U6088" s="337"/>
      <c r="V6088" s="16"/>
    </row>
    <row r="6089" spans="4:22" ht="28.8">
      <c r="D6089" s="469"/>
      <c r="E6089" s="469"/>
      <c r="F6089" s="469"/>
      <c r="G6089" s="381">
        <v>1</v>
      </c>
      <c r="H6089" s="383">
        <f t="shared" si="549"/>
        <v>55.210062618000009</v>
      </c>
      <c r="I6089" s="382"/>
      <c r="J6089" s="383">
        <f t="shared" si="550"/>
        <v>16.172784593999999</v>
      </c>
      <c r="K6089" s="382"/>
      <c r="L6089" s="383">
        <f t="shared" si="551"/>
        <v>14.314095036000003</v>
      </c>
      <c r="M6089" s="382"/>
      <c r="N6089" s="383">
        <f t="shared" si="552"/>
        <v>10.494906426000002</v>
      </c>
      <c r="O6089" s="382"/>
      <c r="P6089" s="383">
        <f t="shared" si="553"/>
        <v>192.01483782000003</v>
      </c>
      <c r="Q6089" s="382"/>
      <c r="R6089" s="383">
        <f t="shared" si="554"/>
        <v>80.429500259999998</v>
      </c>
      <c r="S6089" s="445"/>
      <c r="T6089" s="469"/>
      <c r="U6089" s="470"/>
      <c r="V6089" s="469"/>
    </row>
    <row r="6090" spans="4:22" ht="21">
      <c r="D6090" s="338"/>
      <c r="E6090" s="338"/>
      <c r="F6090" s="338"/>
      <c r="G6090" s="344">
        <v>1.01</v>
      </c>
      <c r="H6090" s="347">
        <f t="shared" si="549"/>
        <v>55.762163244180009</v>
      </c>
      <c r="I6090" s="368"/>
      <c r="J6090" s="348">
        <f t="shared" si="550"/>
        <v>16.334512439939999</v>
      </c>
      <c r="K6090" s="368"/>
      <c r="L6090" s="352">
        <f t="shared" si="551"/>
        <v>14.457235986360002</v>
      </c>
      <c r="M6090" s="368"/>
      <c r="N6090" s="349">
        <f t="shared" si="552"/>
        <v>10.599855490260001</v>
      </c>
      <c r="O6090" s="368"/>
      <c r="P6090" s="350">
        <f t="shared" si="553"/>
        <v>193.93498619820002</v>
      </c>
      <c r="Q6090" s="368"/>
      <c r="R6090" s="351">
        <f t="shared" si="554"/>
        <v>81.233795262599997</v>
      </c>
      <c r="S6090" s="341"/>
      <c r="T6090" s="16"/>
      <c r="U6090" s="337"/>
      <c r="V6090" s="16"/>
    </row>
    <row r="6091" spans="4:22" ht="21">
      <c r="D6091" s="338"/>
      <c r="E6091" s="338"/>
      <c r="F6091" s="338"/>
      <c r="G6091" s="344">
        <v>1.02</v>
      </c>
      <c r="H6091" s="347">
        <f t="shared" si="549"/>
        <v>56.314263870360008</v>
      </c>
      <c r="I6091" s="368"/>
      <c r="J6091" s="348">
        <f t="shared" si="550"/>
        <v>16.496240285879999</v>
      </c>
      <c r="K6091" s="368"/>
      <c r="L6091" s="352">
        <f t="shared" si="551"/>
        <v>14.600376936720004</v>
      </c>
      <c r="M6091" s="368"/>
      <c r="N6091" s="349">
        <f t="shared" si="552"/>
        <v>10.704804554520003</v>
      </c>
      <c r="O6091" s="368"/>
      <c r="P6091" s="350">
        <f t="shared" si="553"/>
        <v>195.85513457640002</v>
      </c>
      <c r="Q6091" s="368"/>
      <c r="R6091" s="351">
        <f t="shared" si="554"/>
        <v>82.038090265199997</v>
      </c>
      <c r="S6091" s="341"/>
      <c r="T6091" s="16"/>
      <c r="U6091" s="337"/>
      <c r="V6091" s="16"/>
    </row>
    <row r="6092" spans="4:22" ht="21">
      <c r="D6092" s="338"/>
      <c r="E6092" s="338"/>
      <c r="F6092" s="338"/>
      <c r="G6092" s="344">
        <v>1.03</v>
      </c>
      <c r="H6092" s="347">
        <f t="shared" si="549"/>
        <v>56.866364496540008</v>
      </c>
      <c r="I6092" s="368"/>
      <c r="J6092" s="348">
        <f t="shared" si="550"/>
        <v>16.657968131819999</v>
      </c>
      <c r="K6092" s="368"/>
      <c r="L6092" s="352">
        <f t="shared" si="551"/>
        <v>14.743517887080003</v>
      </c>
      <c r="M6092" s="368"/>
      <c r="N6092" s="349">
        <f t="shared" si="552"/>
        <v>10.809753618780002</v>
      </c>
      <c r="O6092" s="368"/>
      <c r="P6092" s="350">
        <f t="shared" si="553"/>
        <v>197.77528295460004</v>
      </c>
      <c r="Q6092" s="368"/>
      <c r="R6092" s="351">
        <f t="shared" si="554"/>
        <v>82.842385267799997</v>
      </c>
      <c r="S6092" s="341"/>
      <c r="T6092" s="16"/>
      <c r="U6092" s="337"/>
      <c r="V6092" s="16"/>
    </row>
    <row r="6093" spans="4:22" ht="21">
      <c r="D6093" s="338"/>
      <c r="E6093" s="338"/>
      <c r="F6093" s="338"/>
      <c r="G6093" s="344">
        <v>1.04</v>
      </c>
      <c r="H6093" s="347">
        <f t="shared" si="549"/>
        <v>57.418465122720015</v>
      </c>
      <c r="I6093" s="368"/>
      <c r="J6093" s="348">
        <f t="shared" si="550"/>
        <v>16.819695977759999</v>
      </c>
      <c r="K6093" s="368"/>
      <c r="L6093" s="352">
        <f t="shared" si="551"/>
        <v>14.886658837440004</v>
      </c>
      <c r="M6093" s="368"/>
      <c r="N6093" s="349">
        <f t="shared" si="552"/>
        <v>10.914702683040002</v>
      </c>
      <c r="O6093" s="368"/>
      <c r="P6093" s="350">
        <f t="shared" si="553"/>
        <v>199.69543133280004</v>
      </c>
      <c r="Q6093" s="368"/>
      <c r="R6093" s="351">
        <f t="shared" si="554"/>
        <v>83.646680270399997</v>
      </c>
      <c r="S6093" s="341"/>
      <c r="T6093" s="16"/>
      <c r="U6093" s="337"/>
      <c r="V6093" s="16"/>
    </row>
    <row r="6094" spans="4:22" ht="21">
      <c r="D6094" s="338"/>
      <c r="E6094" s="338"/>
      <c r="F6094" s="338"/>
      <c r="G6094" s="344">
        <v>1.05</v>
      </c>
      <c r="H6094" s="347">
        <f t="shared" si="549"/>
        <v>57.970565748900015</v>
      </c>
      <c r="I6094" s="368"/>
      <c r="J6094" s="348">
        <f t="shared" si="550"/>
        <v>16.981423823700002</v>
      </c>
      <c r="K6094" s="368"/>
      <c r="L6094" s="352">
        <f t="shared" si="551"/>
        <v>15.029799787800004</v>
      </c>
      <c r="M6094" s="368"/>
      <c r="N6094" s="349">
        <f t="shared" si="552"/>
        <v>11.019651747300003</v>
      </c>
      <c r="O6094" s="368"/>
      <c r="P6094" s="350">
        <f t="shared" si="553"/>
        <v>201.61557971100004</v>
      </c>
      <c r="Q6094" s="368"/>
      <c r="R6094" s="351">
        <f t="shared" si="554"/>
        <v>84.450975272999997</v>
      </c>
      <c r="S6094" s="341"/>
      <c r="T6094" s="16"/>
      <c r="U6094" s="337"/>
      <c r="V6094" s="16"/>
    </row>
    <row r="6095" spans="4:22" ht="21">
      <c r="D6095" s="338"/>
      <c r="E6095" s="338"/>
      <c r="F6095" s="338"/>
      <c r="G6095" s="344">
        <v>1.06</v>
      </c>
      <c r="H6095" s="347">
        <f t="shared" si="549"/>
        <v>58.522666375080014</v>
      </c>
      <c r="I6095" s="368"/>
      <c r="J6095" s="348">
        <f t="shared" si="550"/>
        <v>17.143151669640002</v>
      </c>
      <c r="K6095" s="368"/>
      <c r="L6095" s="352">
        <f t="shared" si="551"/>
        <v>15.172940738160005</v>
      </c>
      <c r="M6095" s="368"/>
      <c r="N6095" s="349">
        <f t="shared" si="552"/>
        <v>11.124600811560002</v>
      </c>
      <c r="O6095" s="368"/>
      <c r="P6095" s="350">
        <f t="shared" si="553"/>
        <v>203.53572808920003</v>
      </c>
      <c r="Q6095" s="368"/>
      <c r="R6095" s="351">
        <f t="shared" si="554"/>
        <v>85.255270275599997</v>
      </c>
      <c r="S6095" s="341"/>
      <c r="T6095" s="16"/>
      <c r="U6095" s="337"/>
      <c r="V6095" s="16"/>
    </row>
    <row r="6096" spans="4:22" ht="21">
      <c r="D6096" s="338"/>
      <c r="E6096" s="338"/>
      <c r="F6096" s="338"/>
      <c r="G6096" s="344">
        <v>1.07</v>
      </c>
      <c r="H6096" s="347">
        <f t="shared" si="549"/>
        <v>59.074767001260014</v>
      </c>
      <c r="I6096" s="368"/>
      <c r="J6096" s="348">
        <f t="shared" si="550"/>
        <v>17.304879515580001</v>
      </c>
      <c r="K6096" s="368"/>
      <c r="L6096" s="352">
        <f t="shared" si="551"/>
        <v>15.316081688520004</v>
      </c>
      <c r="M6096" s="368"/>
      <c r="N6096" s="349">
        <f t="shared" si="552"/>
        <v>11.229549875820002</v>
      </c>
      <c r="O6096" s="368"/>
      <c r="P6096" s="350">
        <f t="shared" si="553"/>
        <v>205.45587646740003</v>
      </c>
      <c r="Q6096" s="368"/>
      <c r="R6096" s="351">
        <f t="shared" si="554"/>
        <v>86.059565278199997</v>
      </c>
      <c r="S6096" s="341"/>
      <c r="T6096" s="16"/>
      <c r="U6096" s="337"/>
      <c r="V6096" s="16"/>
    </row>
    <row r="6097" spans="4:31" ht="21">
      <c r="D6097" s="338"/>
      <c r="E6097" s="338"/>
      <c r="F6097" s="338"/>
      <c r="G6097" s="344">
        <v>1.08</v>
      </c>
      <c r="H6097" s="347">
        <f t="shared" si="549"/>
        <v>59.626867627440014</v>
      </c>
      <c r="I6097" s="368"/>
      <c r="J6097" s="348">
        <f t="shared" si="550"/>
        <v>17.466607361520001</v>
      </c>
      <c r="K6097" s="368"/>
      <c r="L6097" s="352">
        <f t="shared" si="551"/>
        <v>15.459222638880004</v>
      </c>
      <c r="M6097" s="368"/>
      <c r="N6097" s="349">
        <f t="shared" si="552"/>
        <v>11.334498940080003</v>
      </c>
      <c r="O6097" s="368"/>
      <c r="P6097" s="350">
        <f t="shared" si="553"/>
        <v>207.37602484560003</v>
      </c>
      <c r="Q6097" s="368"/>
      <c r="R6097" s="351">
        <f t="shared" si="554"/>
        <v>86.863860280799997</v>
      </c>
      <c r="S6097" s="341"/>
      <c r="T6097" s="16"/>
      <c r="U6097" s="337"/>
      <c r="V6097" s="16"/>
    </row>
    <row r="6098" spans="4:31" ht="21">
      <c r="D6098" s="338"/>
      <c r="E6098" s="338"/>
      <c r="F6098" s="338"/>
      <c r="G6098" s="344">
        <v>1.0900000000000001</v>
      </c>
      <c r="H6098" s="347">
        <f t="shared" si="549"/>
        <v>60.178968253620013</v>
      </c>
      <c r="I6098" s="368"/>
      <c r="J6098" s="348">
        <f t="shared" si="550"/>
        <v>17.628335207460001</v>
      </c>
      <c r="K6098" s="368"/>
      <c r="L6098" s="352">
        <f t="shared" si="551"/>
        <v>15.602363589240005</v>
      </c>
      <c r="M6098" s="368"/>
      <c r="N6098" s="349">
        <f t="shared" si="552"/>
        <v>11.439448004340003</v>
      </c>
      <c r="O6098" s="368"/>
      <c r="P6098" s="350">
        <f t="shared" si="553"/>
        <v>209.29617322380005</v>
      </c>
      <c r="Q6098" s="368"/>
      <c r="R6098" s="351">
        <f t="shared" si="554"/>
        <v>87.668155283399997</v>
      </c>
      <c r="S6098" s="341"/>
      <c r="T6098" s="16"/>
      <c r="U6098" s="337"/>
      <c r="V6098" s="16"/>
    </row>
    <row r="6099" spans="4:31" ht="21">
      <c r="D6099" s="338"/>
      <c r="E6099" s="338"/>
      <c r="F6099" s="338"/>
      <c r="G6099" s="344">
        <v>1.1000000000000001</v>
      </c>
      <c r="H6099" s="347">
        <f t="shared" si="549"/>
        <v>60.731068879800013</v>
      </c>
      <c r="I6099" s="368"/>
      <c r="J6099" s="348">
        <f t="shared" si="550"/>
        <v>17.790063053400001</v>
      </c>
      <c r="K6099" s="368"/>
      <c r="L6099" s="352">
        <f t="shared" si="551"/>
        <v>15.745504539600004</v>
      </c>
      <c r="M6099" s="368"/>
      <c r="N6099" s="349">
        <f t="shared" si="552"/>
        <v>11.544397068600002</v>
      </c>
      <c r="O6099" s="368"/>
      <c r="P6099" s="350">
        <f t="shared" si="553"/>
        <v>211.21632160200005</v>
      </c>
      <c r="Q6099" s="368"/>
      <c r="R6099" s="351">
        <f t="shared" si="554"/>
        <v>88.472450286000011</v>
      </c>
      <c r="S6099" s="341"/>
      <c r="T6099" s="16"/>
      <c r="U6099" s="337"/>
      <c r="V6099" s="16"/>
    </row>
    <row r="6100" spans="4:31">
      <c r="D6100" s="338"/>
      <c r="E6100" s="338"/>
      <c r="F6100" s="338"/>
      <c r="G6100" s="16"/>
      <c r="H6100" s="16"/>
      <c r="I6100" s="16"/>
      <c r="J6100" s="16"/>
      <c r="K6100" s="16"/>
      <c r="L6100" s="16"/>
      <c r="M6100" s="16"/>
      <c r="N6100" s="16"/>
      <c r="O6100" s="16"/>
      <c r="P6100" s="16"/>
      <c r="Q6100" s="16"/>
      <c r="R6100" s="16"/>
      <c r="S6100" s="16"/>
      <c r="T6100" s="16"/>
      <c r="U6100" s="16"/>
      <c r="V6100" s="16"/>
    </row>
    <row r="6101" spans="4:31">
      <c r="D6101" s="338"/>
      <c r="E6101" s="338"/>
      <c r="F6101" s="338"/>
      <c r="G6101" s="16"/>
      <c r="H6101" s="16"/>
      <c r="I6101" s="16"/>
      <c r="J6101" s="16"/>
      <c r="K6101" s="16"/>
      <c r="L6101" s="16"/>
      <c r="M6101" s="16"/>
      <c r="N6101" s="16"/>
      <c r="O6101" s="16"/>
      <c r="P6101" s="16"/>
      <c r="Q6101" s="16"/>
      <c r="R6101" s="16"/>
      <c r="S6101" s="16"/>
      <c r="T6101" s="16"/>
      <c r="U6101" s="16"/>
      <c r="V6101" s="16"/>
    </row>
    <row r="6102" spans="4:31">
      <c r="D6102" s="338"/>
      <c r="E6102" s="338"/>
      <c r="F6102" s="338"/>
      <c r="G6102" s="16"/>
      <c r="H6102" s="16"/>
      <c r="I6102" s="16"/>
      <c r="J6102" s="16"/>
      <c r="K6102" s="16"/>
      <c r="L6102" s="16"/>
      <c r="M6102" s="16"/>
      <c r="N6102" s="16"/>
      <c r="O6102" s="16"/>
      <c r="P6102" s="16"/>
      <c r="Q6102" s="16"/>
      <c r="R6102" s="16"/>
      <c r="S6102" s="16"/>
      <c r="T6102" s="16"/>
      <c r="U6102" s="16"/>
      <c r="V6102" s="16"/>
    </row>
    <row r="6105" spans="4:31" ht="15" thickBot="1">
      <c r="D6105" s="16"/>
      <c r="E6105" s="16"/>
      <c r="F6105" s="16"/>
      <c r="G6105" s="16"/>
      <c r="H6105" s="16"/>
      <c r="I6105" s="16"/>
      <c r="J6105" s="16"/>
      <c r="K6105" s="16"/>
      <c r="L6105" s="16"/>
      <c r="M6105" s="16"/>
      <c r="N6105" s="16"/>
      <c r="O6105" s="16"/>
      <c r="P6105" s="16"/>
      <c r="Q6105" s="16"/>
      <c r="R6105" s="16"/>
      <c r="S6105" s="16"/>
      <c r="T6105" s="229"/>
      <c r="U6105" s="16"/>
      <c r="V6105" s="16"/>
    </row>
    <row r="6106" spans="4:31">
      <c r="D6106" s="16"/>
      <c r="E6106" s="84"/>
      <c r="F6106" s="85"/>
      <c r="G6106" s="197"/>
      <c r="H6106" s="85"/>
      <c r="I6106" s="197"/>
      <c r="J6106" s="85"/>
      <c r="K6106" s="197"/>
      <c r="L6106" s="85"/>
      <c r="M6106" s="197"/>
      <c r="N6106" s="85"/>
      <c r="O6106" s="197"/>
      <c r="P6106" s="85"/>
      <c r="Q6106" s="197"/>
      <c r="R6106" s="85"/>
      <c r="S6106" s="85"/>
      <c r="T6106" s="85"/>
      <c r="U6106" s="106"/>
      <c r="V6106" s="16"/>
    </row>
    <row r="6107" spans="4:31" ht="15" thickBot="1">
      <c r="D6107" s="16"/>
      <c r="E6107" s="86"/>
      <c r="F6107" s="1"/>
      <c r="H6107" s="1"/>
      <c r="J6107" s="1"/>
      <c r="L6107" s="1"/>
      <c r="N6107" s="1"/>
      <c r="P6107" s="1"/>
      <c r="R6107" s="1"/>
      <c r="T6107" s="1"/>
      <c r="U6107" s="107"/>
      <c r="V6107" s="16"/>
    </row>
    <row r="6108" spans="4:31" ht="35.4" thickBot="1">
      <c r="D6108" s="16"/>
      <c r="E6108" s="86"/>
      <c r="F6108" s="1"/>
      <c r="H6108" s="393" t="s">
        <v>322</v>
      </c>
      <c r="I6108" s="394"/>
      <c r="J6108" s="394"/>
      <c r="K6108" s="394"/>
      <c r="L6108" s="394"/>
      <c r="M6108" s="394"/>
      <c r="N6108" s="394"/>
      <c r="O6108" s="394"/>
      <c r="P6108" s="394"/>
      <c r="Q6108" s="394"/>
      <c r="R6108" s="394"/>
      <c r="S6108" s="394"/>
      <c r="T6108" s="395"/>
      <c r="U6108" s="107"/>
      <c r="V6108" s="16"/>
    </row>
    <row r="6109" spans="4:31">
      <c r="D6109" s="16"/>
      <c r="E6109" s="86"/>
      <c r="F6109" s="1"/>
      <c r="H6109" s="1"/>
      <c r="J6109" s="1"/>
      <c r="L6109" s="1"/>
      <c r="N6109" s="1"/>
      <c r="P6109" s="1"/>
      <c r="R6109" s="1"/>
      <c r="T6109" s="1"/>
      <c r="U6109" s="107"/>
      <c r="V6109" s="16"/>
    </row>
    <row r="6110" spans="4:31">
      <c r="D6110" s="16"/>
      <c r="E6110" s="86"/>
      <c r="F6110" s="253" t="s">
        <v>10</v>
      </c>
      <c r="G6110" s="194"/>
      <c r="H6110" s="421" t="s">
        <v>3</v>
      </c>
      <c r="I6110" s="179"/>
      <c r="J6110" s="422" t="s">
        <v>11</v>
      </c>
      <c r="K6110" s="179"/>
      <c r="L6110" s="423" t="s">
        <v>12</v>
      </c>
      <c r="M6110" s="179"/>
      <c r="N6110" s="424" t="s">
        <v>13</v>
      </c>
      <c r="O6110" s="179"/>
      <c r="P6110" s="425" t="s">
        <v>14</v>
      </c>
      <c r="Q6110" s="179"/>
      <c r="R6110" s="426" t="s">
        <v>15</v>
      </c>
      <c r="S6110" s="29"/>
      <c r="T6110" s="427" t="s">
        <v>16</v>
      </c>
      <c r="U6110" s="107"/>
      <c r="V6110" s="16"/>
      <c r="X6110" s="448" t="s">
        <v>78</v>
      </c>
      <c r="Y6110" s="448" t="s">
        <v>79</v>
      </c>
      <c r="Z6110" s="448" t="s">
        <v>80</v>
      </c>
      <c r="AA6110" s="448" t="s">
        <v>81</v>
      </c>
    </row>
    <row r="6111" spans="4:31">
      <c r="D6111" s="16"/>
      <c r="E6111" s="86"/>
      <c r="F6111" s="252">
        <v>13</v>
      </c>
      <c r="G6111" s="244"/>
      <c r="H6111" s="437">
        <v>10617.5</v>
      </c>
      <c r="I6111" s="437"/>
      <c r="J6111" s="437">
        <v>3119</v>
      </c>
      <c r="K6111" s="437"/>
      <c r="L6111" s="437">
        <v>2774</v>
      </c>
      <c r="M6111" s="437"/>
      <c r="N6111" s="437">
        <v>1956.5</v>
      </c>
      <c r="O6111" s="437"/>
      <c r="P6111" s="437">
        <v>35925</v>
      </c>
      <c r="Q6111" s="437"/>
      <c r="R6111" s="437">
        <v>15040</v>
      </c>
      <c r="S6111" s="438"/>
      <c r="T6111" s="441">
        <v>5.4446000000000003</v>
      </c>
      <c r="U6111" s="107"/>
      <c r="V6111" s="16"/>
      <c r="X6111" t="str">
        <f>H5910</f>
        <v xml:space="preserve">COBRE </v>
      </c>
      <c r="Y6111" s="308">
        <f>H6119</f>
        <v>57.786192999999997</v>
      </c>
      <c r="Z6111" s="308">
        <f>H6121</f>
        <v>57.247403135999996</v>
      </c>
      <c r="AA6111" s="453">
        <f t="shared" ref="AA6111:AA6117" si="555">Y6111-Z6111</f>
        <v>0.53878986400000173</v>
      </c>
      <c r="AD6111" t="str">
        <f t="shared" ref="AD6111:AD6117" si="556">X6111</f>
        <v xml:space="preserve">COBRE </v>
      </c>
      <c r="AE6111" s="453">
        <f>AA6111</f>
        <v>0.53878986400000173</v>
      </c>
    </row>
    <row r="6112" spans="4:31">
      <c r="D6112" s="16"/>
      <c r="E6112" s="86"/>
      <c r="F6112" s="250">
        <f>F6111+1</f>
        <v>14</v>
      </c>
      <c r="G6112" s="244"/>
      <c r="H6112" s="474">
        <v>10600</v>
      </c>
      <c r="I6112" s="437"/>
      <c r="J6112" s="437">
        <v>3049</v>
      </c>
      <c r="K6112" s="437"/>
      <c r="L6112" s="437">
        <v>2734</v>
      </c>
      <c r="M6112" s="437"/>
      <c r="N6112" s="437">
        <v>1940</v>
      </c>
      <c r="O6112" s="437"/>
      <c r="P6112" s="437">
        <v>35175</v>
      </c>
      <c r="Q6112" s="437"/>
      <c r="R6112" s="437">
        <v>14910</v>
      </c>
      <c r="S6112" s="437"/>
      <c r="T6112" s="441">
        <v>5.4629000000000003</v>
      </c>
      <c r="U6112" s="107"/>
      <c r="V6112" s="16"/>
      <c r="X6112" s="408" t="str">
        <f>J5910</f>
        <v xml:space="preserve">ZINCO </v>
      </c>
      <c r="Y6112" s="308">
        <f>J6119</f>
        <v>16.917158500000003</v>
      </c>
      <c r="Z6112" s="308">
        <f>J6121</f>
        <v>16.528916488</v>
      </c>
      <c r="AA6112" s="453">
        <f t="shared" si="555"/>
        <v>0.38824201200000275</v>
      </c>
      <c r="AD6112" t="str">
        <f t="shared" si="556"/>
        <v xml:space="preserve">ZINCO </v>
      </c>
      <c r="AE6112" s="330">
        <f t="shared" ref="AE6112:AE6117" si="557">AA6112</f>
        <v>0.38824201200000275</v>
      </c>
    </row>
    <row r="6113" spans="4:31">
      <c r="D6113" s="16"/>
      <c r="E6113" s="86"/>
      <c r="F6113" s="250">
        <f>F6112+1</f>
        <v>15</v>
      </c>
      <c r="G6113" s="244"/>
      <c r="H6113" s="474">
        <v>10702</v>
      </c>
      <c r="I6113" s="437"/>
      <c r="J6113" s="437">
        <v>3151</v>
      </c>
      <c r="K6113" s="437"/>
      <c r="L6113" s="437">
        <v>2752.5</v>
      </c>
      <c r="M6113" s="437"/>
      <c r="N6113" s="437">
        <v>1951.5</v>
      </c>
      <c r="O6113" s="437"/>
      <c r="P6113" s="437">
        <v>35600</v>
      </c>
      <c r="Q6113" s="437"/>
      <c r="R6113" s="437">
        <v>15050</v>
      </c>
      <c r="S6113" s="437"/>
      <c r="T6113" s="441">
        <v>5.4981999999999998</v>
      </c>
      <c r="U6113" s="107"/>
      <c r="V6113" s="16"/>
      <c r="X6113" s="408" t="str">
        <f>L5910</f>
        <v xml:space="preserve">ALUMÍNIO </v>
      </c>
      <c r="Y6113" s="308">
        <f>L6119</f>
        <v>15.089987500000001</v>
      </c>
      <c r="Z6113" s="308">
        <f>L6121</f>
        <v>14.701746704</v>
      </c>
      <c r="AA6113" s="453">
        <f t="shared" si="555"/>
        <v>0.38824079600000161</v>
      </c>
      <c r="AD6113" t="str">
        <f t="shared" si="556"/>
        <v xml:space="preserve">ALUMÍNIO </v>
      </c>
      <c r="AE6113" s="330">
        <f t="shared" si="557"/>
        <v>0.38824079600000161</v>
      </c>
    </row>
    <row r="6114" spans="4:31">
      <c r="D6114" s="16"/>
      <c r="E6114" s="86"/>
      <c r="F6114" s="250">
        <f>F6113+1</f>
        <v>16</v>
      </c>
      <c r="G6114" s="195"/>
      <c r="H6114" s="437">
        <v>10495</v>
      </c>
      <c r="I6114" s="437"/>
      <c r="J6114" s="437">
        <v>3100</v>
      </c>
      <c r="K6114" s="437"/>
      <c r="L6114" s="437">
        <v>2775</v>
      </c>
      <c r="M6114" s="437"/>
      <c r="N6114" s="437">
        <v>1940</v>
      </c>
      <c r="O6114" s="437"/>
      <c r="P6114" s="437">
        <v>35360</v>
      </c>
      <c r="Q6114" s="437"/>
      <c r="R6114" s="437">
        <v>14975</v>
      </c>
      <c r="S6114" s="438"/>
      <c r="T6114" s="441">
        <v>5.4463999999999997</v>
      </c>
      <c r="U6114" s="107"/>
      <c r="V6114" s="16"/>
      <c r="X6114" s="408" t="str">
        <f>N5910</f>
        <v xml:space="preserve">CHUMBO </v>
      </c>
      <c r="Y6114" s="308">
        <f>N6119</f>
        <v>10.613746000000001</v>
      </c>
      <c r="Z6114" s="308">
        <f>N6121</f>
        <v>10.547485792</v>
      </c>
      <c r="AA6114" s="453">
        <f t="shared" si="555"/>
        <v>6.6260208000000986E-2</v>
      </c>
      <c r="AD6114" t="str">
        <f t="shared" si="556"/>
        <v xml:space="preserve">CHUMBO </v>
      </c>
      <c r="AE6114" s="330">
        <f t="shared" si="557"/>
        <v>6.6260208000000986E-2</v>
      </c>
    </row>
    <row r="6115" spans="4:31">
      <c r="D6115" s="16"/>
      <c r="E6115" s="86"/>
      <c r="F6115" s="251">
        <f>F6114+1</f>
        <v>17</v>
      </c>
      <c r="G6115" s="195"/>
      <c r="H6115" s="437">
        <v>10527.5</v>
      </c>
      <c r="I6115" s="437"/>
      <c r="J6115" s="437">
        <v>3080</v>
      </c>
      <c r="K6115" s="437"/>
      <c r="L6115" s="437">
        <v>2789.5</v>
      </c>
      <c r="M6115" s="437"/>
      <c r="N6115" s="437">
        <v>1936</v>
      </c>
      <c r="O6115" s="437"/>
      <c r="P6115" s="437">
        <v>35075</v>
      </c>
      <c r="Q6115" s="437"/>
      <c r="R6115" s="437">
        <v>14930</v>
      </c>
      <c r="S6115" s="438"/>
      <c r="T6115" s="441">
        <v>5.4353999999999996</v>
      </c>
      <c r="U6115" s="107"/>
      <c r="V6115" s="16"/>
      <c r="X6115" s="408" t="str">
        <f>P5910</f>
        <v xml:space="preserve">ESTANHO </v>
      </c>
      <c r="Y6115" s="308">
        <f>P6119</f>
        <v>193.34285250000002</v>
      </c>
      <c r="Z6115" s="308">
        <f>P6121</f>
        <v>195.73843391999998</v>
      </c>
      <c r="AA6115" s="453">
        <f t="shared" si="555"/>
        <v>-2.3955814199999566</v>
      </c>
      <c r="AD6115" t="str">
        <f t="shared" si="556"/>
        <v xml:space="preserve">ESTANHO </v>
      </c>
      <c r="AE6115" s="330">
        <f t="shared" si="557"/>
        <v>-2.3955814199999566</v>
      </c>
    </row>
    <row r="6116" spans="4:31">
      <c r="D6116" s="16"/>
      <c r="E6116" s="86"/>
      <c r="F6116" s="1"/>
      <c r="H6116" s="439"/>
      <c r="I6116" s="439"/>
      <c r="J6116" s="439"/>
      <c r="K6116" s="439"/>
      <c r="L6116" s="439"/>
      <c r="M6116" s="439"/>
      <c r="N6116" s="439"/>
      <c r="O6116" s="439"/>
      <c r="P6116" s="439"/>
      <c r="Q6116" s="439"/>
      <c r="R6116" s="439"/>
      <c r="S6116" s="440"/>
      <c r="T6116" s="444"/>
      <c r="U6116" s="107"/>
      <c r="V6116" s="16"/>
      <c r="X6116" s="408" t="str">
        <f>R5910</f>
        <v xml:space="preserve">NÍQUEL </v>
      </c>
      <c r="Y6116" s="308">
        <f>R6119</f>
        <v>81.758807500000017</v>
      </c>
      <c r="Z6116" s="308">
        <f>R6121</f>
        <v>81.381426480000002</v>
      </c>
      <c r="AA6116" s="453">
        <f t="shared" si="555"/>
        <v>0.37738102000001561</v>
      </c>
      <c r="AD6116" t="str">
        <f t="shared" si="556"/>
        <v xml:space="preserve">NÍQUEL </v>
      </c>
      <c r="AE6116" s="330">
        <f t="shared" si="557"/>
        <v>0.37738102000001561</v>
      </c>
    </row>
    <row r="6117" spans="4:31">
      <c r="D6117" s="16"/>
      <c r="E6117" s="86"/>
      <c r="F6117" s="236" t="s">
        <v>17</v>
      </c>
      <c r="G6117" s="263"/>
      <c r="H6117" s="428">
        <f>AVERAGE(H6111:H6115)</f>
        <v>10588.4</v>
      </c>
      <c r="I6117" s="332"/>
      <c r="J6117" s="428">
        <f>AVERAGE(J6111:J6115)</f>
        <v>3099.8</v>
      </c>
      <c r="K6117" s="332"/>
      <c r="L6117" s="428">
        <f>AVERAGE(L6111:L6115)</f>
        <v>2765</v>
      </c>
      <c r="M6117" s="332"/>
      <c r="N6117" s="428">
        <f>AVERAGE(N6111:N6115)</f>
        <v>1944.8</v>
      </c>
      <c r="O6117" s="332"/>
      <c r="P6117" s="428">
        <f>AVERAGE(P6111:P6115)</f>
        <v>35427</v>
      </c>
      <c r="Q6117" s="332"/>
      <c r="R6117" s="428">
        <f>AVERAGE(R6111:R6115)</f>
        <v>14981</v>
      </c>
      <c r="S6117" s="333"/>
      <c r="T6117" s="429">
        <f>AVERAGE(T6111:T6115)</f>
        <v>5.4575000000000005</v>
      </c>
      <c r="U6117" s="107"/>
      <c r="V6117" s="16"/>
      <c r="X6117" t="str">
        <f>T5910</f>
        <v xml:space="preserve">DÓLAR </v>
      </c>
      <c r="Y6117" s="308">
        <f>T6117</f>
        <v>5.4575000000000005</v>
      </c>
      <c r="Z6117" s="308">
        <f>T6121</f>
        <v>5.3410399999999996</v>
      </c>
      <c r="AA6117" s="453">
        <f t="shared" si="555"/>
        <v>0.1164600000000009</v>
      </c>
      <c r="AD6117" t="str">
        <f t="shared" si="556"/>
        <v xml:space="preserve">DÓLAR </v>
      </c>
      <c r="AE6117" s="330">
        <f t="shared" si="557"/>
        <v>0.1164600000000009</v>
      </c>
    </row>
    <row r="6118" spans="4:31">
      <c r="D6118" s="16"/>
      <c r="E6118" s="86"/>
      <c r="F6118" s="21"/>
      <c r="G6118" s="194"/>
      <c r="H6118" s="354"/>
      <c r="I6118" s="214"/>
      <c r="J6118" s="354"/>
      <c r="K6118" s="214"/>
      <c r="L6118" s="354"/>
      <c r="M6118" s="214"/>
      <c r="N6118" s="354"/>
      <c r="O6118" s="214"/>
      <c r="P6118" s="354"/>
      <c r="Q6118" s="214"/>
      <c r="R6118" s="354"/>
      <c r="S6118" s="269"/>
      <c r="T6118" s="355"/>
      <c r="U6118" s="107"/>
      <c r="V6118" s="16"/>
    </row>
    <row r="6119" spans="4:31" ht="15.6">
      <c r="D6119" s="16"/>
      <c r="E6119" s="86"/>
      <c r="F6119" s="237" t="s">
        <v>18</v>
      </c>
      <c r="G6119" s="202"/>
      <c r="H6119" s="413">
        <f>H6117*T6117*0.001</f>
        <v>57.786192999999997</v>
      </c>
      <c r="I6119" s="449"/>
      <c r="J6119" s="413">
        <f>J6117*T6117*0.001</f>
        <v>16.917158500000003</v>
      </c>
      <c r="K6119" s="449"/>
      <c r="L6119" s="413">
        <f>L6117*T6117*0.001</f>
        <v>15.089987500000001</v>
      </c>
      <c r="M6119" s="449"/>
      <c r="N6119" s="413">
        <f>N6117*T6117*0.001</f>
        <v>10.613746000000001</v>
      </c>
      <c r="O6119" s="449"/>
      <c r="P6119" s="413">
        <f>P6117*T6117*0.001</f>
        <v>193.34285250000002</v>
      </c>
      <c r="Q6119" s="449"/>
      <c r="R6119" s="413">
        <f>R6117*T6117*0.001</f>
        <v>81.758807500000017</v>
      </c>
      <c r="S6119" s="269"/>
      <c r="T6119" s="363"/>
      <c r="U6119" s="107"/>
      <c r="V6119" s="16"/>
    </row>
    <row r="6120" spans="4:31">
      <c r="D6120" s="16"/>
      <c r="E6120" s="86"/>
      <c r="F6120" s="21"/>
      <c r="G6120" s="312"/>
      <c r="H6120" s="450"/>
      <c r="I6120" s="451"/>
      <c r="J6120" s="450"/>
      <c r="K6120" s="451"/>
      <c r="L6120" s="450"/>
      <c r="M6120" s="451"/>
      <c r="N6120" s="450"/>
      <c r="O6120" s="451"/>
      <c r="P6120" s="450"/>
      <c r="Q6120" s="451"/>
      <c r="R6120" s="450"/>
      <c r="S6120" s="269"/>
      <c r="T6120" s="364"/>
      <c r="U6120" s="107"/>
      <c r="V6120" s="16"/>
    </row>
    <row r="6121" spans="4:31">
      <c r="D6121" s="16"/>
      <c r="E6121" s="86"/>
      <c r="F6121" s="256" t="s">
        <v>19</v>
      </c>
      <c r="G6121" s="311"/>
      <c r="H6121" s="436">
        <f>H6019</f>
        <v>57.247403135999996</v>
      </c>
      <c r="I6121" s="452"/>
      <c r="J6121" s="436">
        <f>J6019</f>
        <v>16.528916488</v>
      </c>
      <c r="K6121" s="452"/>
      <c r="L6121" s="436">
        <f>L6019</f>
        <v>14.701746704</v>
      </c>
      <c r="M6121" s="452"/>
      <c r="N6121" s="436">
        <f>N6019</f>
        <v>10.547485792</v>
      </c>
      <c r="O6121" s="452"/>
      <c r="P6121" s="436">
        <f>P6019</f>
        <v>195.73843391999998</v>
      </c>
      <c r="Q6121" s="452"/>
      <c r="R6121" s="436">
        <f>R6019</f>
        <v>81.381426480000002</v>
      </c>
      <c r="S6121" s="361">
        <f>U6082</f>
        <v>0</v>
      </c>
      <c r="T6121" s="258">
        <f>T6017</f>
        <v>5.3410399999999996</v>
      </c>
      <c r="U6121" s="107"/>
      <c r="V6121" s="16"/>
    </row>
    <row r="6122" spans="4:31" ht="15" thickBot="1">
      <c r="D6122" s="16"/>
      <c r="E6122" s="86"/>
      <c r="F6122" s="21"/>
      <c r="G6122" s="194"/>
      <c r="H6122" s="355"/>
      <c r="I6122" s="264"/>
      <c r="J6122" s="355"/>
      <c r="K6122" s="264"/>
      <c r="L6122" s="355"/>
      <c r="M6122" s="264"/>
      <c r="N6122" s="355"/>
      <c r="O6122" s="264"/>
      <c r="P6122" s="355"/>
      <c r="Q6122" s="264"/>
      <c r="R6122" s="355"/>
      <c r="S6122" s="270"/>
      <c r="T6122" s="355"/>
      <c r="U6122" s="107"/>
      <c r="V6122" s="16"/>
    </row>
    <row r="6123" spans="4:31" ht="15" thickBot="1">
      <c r="D6123" s="16"/>
      <c r="E6123" s="86"/>
      <c r="F6123" s="259" t="s">
        <v>44</v>
      </c>
      <c r="G6123" s="194"/>
      <c r="H6123" s="356">
        <f>(H6019-H6021)/H6021</f>
        <v>3.690161578146367E-2</v>
      </c>
      <c r="I6123" s="321"/>
      <c r="J6123" s="356">
        <f>(J6019-J6021)/J6021</f>
        <v>2.2020443785056246E-2</v>
      </c>
      <c r="K6123" s="321"/>
      <c r="L6123" s="356">
        <f>(L6019-L6021)/L6021</f>
        <v>2.7081814604769019E-2</v>
      </c>
      <c r="M6123" s="321"/>
      <c r="N6123" s="356">
        <f>(N6019-N6021)/N6021</f>
        <v>5.0099890237933226E-3</v>
      </c>
      <c r="O6123" s="321"/>
      <c r="P6123" s="356">
        <f>(P6019-P6021)/P6021</f>
        <v>1.9392231049824144E-2</v>
      </c>
      <c r="Q6123" s="321"/>
      <c r="R6123" s="356">
        <f>(R6019-R6021)/R6021</f>
        <v>1.1835535679356021E-2</v>
      </c>
      <c r="S6123" s="322"/>
      <c r="T6123" s="356">
        <f>(T6017-T6021)/T6021</f>
        <v>2.0073766401390984E-3</v>
      </c>
      <c r="U6123" s="107"/>
      <c r="V6123" s="16"/>
    </row>
    <row r="6124" spans="4:31" ht="15" thickBot="1">
      <c r="D6124" s="16"/>
      <c r="E6124" s="86"/>
      <c r="F6124" s="29"/>
      <c r="G6124" s="179"/>
      <c r="H6124" s="357"/>
      <c r="I6124" s="217"/>
      <c r="J6124" s="357"/>
      <c r="K6124" s="217"/>
      <c r="L6124" s="357"/>
      <c r="M6124" s="217"/>
      <c r="N6124" s="357"/>
      <c r="O6124" s="217"/>
      <c r="P6124" s="357"/>
      <c r="Q6124" s="217"/>
      <c r="R6124" s="357"/>
      <c r="S6124" s="271"/>
      <c r="T6124" s="357"/>
      <c r="U6124" s="107"/>
      <c r="V6124" s="16"/>
    </row>
    <row r="6125" spans="4:31" ht="15" thickBot="1">
      <c r="D6125" s="16"/>
      <c r="E6125" s="86"/>
      <c r="F6125" s="176" t="s">
        <v>26</v>
      </c>
      <c r="G6125" s="179"/>
      <c r="H6125" s="358">
        <f>(H6119-H6121)/H6121</f>
        <v>9.4116035747512199E-3</v>
      </c>
      <c r="I6125" s="188"/>
      <c r="J6125" s="358">
        <f>(J6119-J6121)/J6121</f>
        <v>2.3488654702918162E-2</v>
      </c>
      <c r="K6125" s="188"/>
      <c r="L6125" s="358">
        <f>(L6119-L6121)/L6121</f>
        <v>2.6407800638707127E-2</v>
      </c>
      <c r="M6125" s="188"/>
      <c r="N6125" s="358">
        <f>(N6119-N6121)/N6121</f>
        <v>6.28208554215429E-3</v>
      </c>
      <c r="O6125" s="188"/>
      <c r="P6125" s="358">
        <f>(P6119-P6121)/P6121</f>
        <v>-1.2238686966194139E-2</v>
      </c>
      <c r="Q6125" s="188"/>
      <c r="R6125" s="358">
        <f>(R6119-R6121)/R6121</f>
        <v>4.6371885616032964E-3</v>
      </c>
      <c r="S6125" s="272"/>
      <c r="T6125" s="358">
        <f>(T6117-T6121)/T6121</f>
        <v>2.1804742147596892E-2</v>
      </c>
      <c r="U6125" s="107"/>
      <c r="V6125" s="16"/>
    </row>
    <row r="6126" spans="4:31" ht="15" thickBot="1">
      <c r="D6126" s="16"/>
      <c r="E6126" s="86"/>
      <c r="F6126" s="1"/>
      <c r="H6126" s="359"/>
      <c r="I6126" s="215"/>
      <c r="J6126" s="359"/>
      <c r="K6126" s="215"/>
      <c r="L6126" s="359"/>
      <c r="M6126" s="215"/>
      <c r="N6126" s="359"/>
      <c r="O6126" s="215"/>
      <c r="P6126" s="359"/>
      <c r="Q6126" s="215"/>
      <c r="R6126" s="359"/>
      <c r="S6126" s="271"/>
      <c r="T6126" s="359"/>
      <c r="U6126" s="107"/>
      <c r="V6126" s="16"/>
    </row>
    <row r="6127" spans="4:31" ht="21.6" thickBot="1">
      <c r="D6127" s="230"/>
      <c r="E6127" s="183"/>
      <c r="F6127" s="184" t="s">
        <v>40</v>
      </c>
      <c r="G6127" s="182"/>
      <c r="H6127" s="360">
        <f>H6119-H6121</f>
        <v>0.53878986400000173</v>
      </c>
      <c r="I6127" s="306"/>
      <c r="J6127" s="360">
        <f>J6119-J6121</f>
        <v>0.38824201200000275</v>
      </c>
      <c r="K6127" s="306"/>
      <c r="L6127" s="360">
        <f>L6119-L6121</f>
        <v>0.38824079600000161</v>
      </c>
      <c r="M6127" s="306"/>
      <c r="N6127" s="360">
        <f>N6119-N6121</f>
        <v>6.6260208000000986E-2</v>
      </c>
      <c r="O6127" s="306"/>
      <c r="P6127" s="360">
        <f>P6119-P6121</f>
        <v>-2.3955814199999566</v>
      </c>
      <c r="Q6127" s="306"/>
      <c r="R6127" s="360">
        <f>R6119-R6121</f>
        <v>0.37738102000001561</v>
      </c>
      <c r="S6127" s="307"/>
      <c r="T6127" s="360">
        <f>T6117-T6121</f>
        <v>0.1164600000000009</v>
      </c>
      <c r="U6127" s="186"/>
      <c r="V6127" s="230"/>
    </row>
    <row r="6128" spans="4:31">
      <c r="D6128" s="16"/>
      <c r="E6128" s="86"/>
      <c r="F6128" s="179"/>
      <c r="H6128" s="180"/>
      <c r="I6128" s="180"/>
      <c r="J6128" s="180"/>
      <c r="K6128" s="180"/>
      <c r="L6128" s="180"/>
      <c r="M6128" s="180"/>
      <c r="N6128" s="180"/>
      <c r="O6128" s="180"/>
      <c r="P6128" s="180"/>
      <c r="Q6128" s="180"/>
      <c r="R6128" s="180"/>
      <c r="S6128" s="274"/>
      <c r="T6128" s="180"/>
      <c r="U6128" s="107"/>
      <c r="V6128" s="16"/>
    </row>
    <row r="6129" spans="4:22">
      <c r="D6129" s="16"/>
      <c r="E6129" s="86"/>
      <c r="F6129" s="29"/>
      <c r="H6129" s="323"/>
      <c r="I6129" s="180"/>
      <c r="J6129" s="159"/>
      <c r="K6129" s="180"/>
      <c r="L6129" s="159"/>
      <c r="M6129" s="180"/>
      <c r="N6129" s="159"/>
      <c r="O6129" s="180">
        <f>L6129+N6129</f>
        <v>0</v>
      </c>
      <c r="P6129" s="159"/>
      <c r="Q6129" s="180"/>
      <c r="R6129" s="159"/>
      <c r="S6129" s="159"/>
      <c r="T6129" s="159"/>
      <c r="U6129" s="107"/>
      <c r="V6129" s="16"/>
    </row>
    <row r="6130" spans="4:22" ht="18">
      <c r="D6130" s="16"/>
      <c r="E6130" s="134"/>
      <c r="F6130" s="403" t="s">
        <v>36</v>
      </c>
      <c r="G6130" s="404"/>
      <c r="H6130" s="405">
        <f>AVERAGE(H6111:H6115,H6011:H6015,H5913:H5915)</f>
        <v>10599.192307692309</v>
      </c>
      <c r="I6130" s="405" t="e">
        <f t="shared" ref="I6130:S6130" si="558">AVERAGE(I6111:I6115,I6013:I6015)</f>
        <v>#DIV/0!</v>
      </c>
      <c r="J6130" s="405">
        <f>AVERAGE(J6111:J6115,J6011:J6015,J5913:J5915)</f>
        <v>3089.1153846153848</v>
      </c>
      <c r="K6130" s="405" t="e">
        <f t="shared" si="558"/>
        <v>#DIV/0!</v>
      </c>
      <c r="L6130" s="405">
        <f>AVERAGE(L6111:L6115,L6011:L6015,L5913:L5915)</f>
        <v>2744.1923076923076</v>
      </c>
      <c r="M6130" s="405" t="e">
        <f t="shared" si="558"/>
        <v>#DIV/0!</v>
      </c>
      <c r="N6130" s="405">
        <f>AVERAGE(N6111:N6115,N6011:N6015,N5913:N5915)</f>
        <v>1963.7307692307693</v>
      </c>
      <c r="O6130" s="405" t="e">
        <f t="shared" si="558"/>
        <v>#DIV/0!</v>
      </c>
      <c r="P6130" s="405">
        <f>AVERAGE(P6111:P6115,P6011:P6015,P5913:P5915)</f>
        <v>36188.461538461539</v>
      </c>
      <c r="Q6130" s="405" t="e">
        <f t="shared" si="558"/>
        <v>#DIV/0!</v>
      </c>
      <c r="R6130" s="405">
        <f>AVERAGE(R6111:R6115,R6011:R6015,R5913:R5915)</f>
        <v>15107.307692307691</v>
      </c>
      <c r="S6130" s="405" t="e">
        <f t="shared" si="558"/>
        <v>#DIV/0!</v>
      </c>
      <c r="T6130" s="405">
        <f>AVERAGE(T6111:T6115,T6011:T6015,T5913:T5915)</f>
        <v>5.3828461538461543</v>
      </c>
      <c r="U6130" s="135"/>
      <c r="V6130" s="16"/>
    </row>
    <row r="6131" spans="4:22">
      <c r="D6131" s="16"/>
      <c r="E6131" s="1"/>
      <c r="F6131" s="1"/>
      <c r="H6131" s="329"/>
      <c r="I6131" s="139"/>
      <c r="J6131" s="329"/>
      <c r="K6131" s="139"/>
      <c r="L6131" s="329"/>
      <c r="M6131" s="139"/>
      <c r="N6131" s="329"/>
      <c r="O6131" s="139"/>
      <c r="P6131" s="329"/>
      <c r="Q6131" s="139"/>
      <c r="R6131" s="329"/>
      <c r="S6131" s="329"/>
      <c r="T6131" s="329"/>
      <c r="U6131" s="1"/>
      <c r="V6131" s="16"/>
    </row>
    <row r="6132" spans="4:22" ht="15" thickBot="1">
      <c r="D6132" s="16"/>
      <c r="T6132" s="174"/>
      <c r="V6132" s="16"/>
    </row>
    <row r="6133" spans="4:22" ht="15" thickBot="1">
      <c r="D6133" s="16"/>
      <c r="F6133" s="280" t="s">
        <v>42</v>
      </c>
      <c r="G6133" s="281"/>
      <c r="H6133" s="281" t="s">
        <v>3</v>
      </c>
      <c r="I6133" s="281"/>
      <c r="J6133" s="281" t="s">
        <v>11</v>
      </c>
      <c r="K6133" s="281"/>
      <c r="L6133" s="281" t="s">
        <v>12</v>
      </c>
      <c r="M6133" s="281"/>
      <c r="N6133" s="281" t="s">
        <v>13</v>
      </c>
      <c r="O6133" s="281"/>
      <c r="P6133" s="281" t="s">
        <v>14</v>
      </c>
      <c r="Q6133" s="281"/>
      <c r="R6133" s="281" t="s">
        <v>15</v>
      </c>
      <c r="S6133" s="281"/>
      <c r="T6133" s="282" t="s">
        <v>16</v>
      </c>
      <c r="V6133" s="16"/>
    </row>
    <row r="6134" spans="4:22">
      <c r="D6134" s="16"/>
      <c r="E6134" s="1"/>
      <c r="F6134" s="283" t="s">
        <v>19</v>
      </c>
      <c r="G6134" s="284"/>
      <c r="H6134" s="410">
        <f>H6121</f>
        <v>57.247403135999996</v>
      </c>
      <c r="I6134" s="410">
        <f t="shared" ref="I6134:T6134" si="559">I6121</f>
        <v>0</v>
      </c>
      <c r="J6134" s="410">
        <f t="shared" si="559"/>
        <v>16.528916488</v>
      </c>
      <c r="K6134" s="410">
        <f t="shared" si="559"/>
        <v>0</v>
      </c>
      <c r="L6134" s="410">
        <f t="shared" si="559"/>
        <v>14.701746704</v>
      </c>
      <c r="M6134" s="410">
        <f t="shared" si="559"/>
        <v>0</v>
      </c>
      <c r="N6134" s="410">
        <f t="shared" si="559"/>
        <v>10.547485792</v>
      </c>
      <c r="O6134" s="410">
        <f t="shared" si="559"/>
        <v>0</v>
      </c>
      <c r="P6134" s="410">
        <f t="shared" si="559"/>
        <v>195.73843391999998</v>
      </c>
      <c r="Q6134" s="410">
        <f t="shared" si="559"/>
        <v>0</v>
      </c>
      <c r="R6134" s="410">
        <f t="shared" si="559"/>
        <v>81.381426480000002</v>
      </c>
      <c r="S6134" s="410">
        <f t="shared" si="559"/>
        <v>0</v>
      </c>
      <c r="T6134" s="410">
        <f t="shared" si="559"/>
        <v>5.3410399999999996</v>
      </c>
      <c r="U6134" s="1"/>
      <c r="V6134" s="16"/>
    </row>
    <row r="6135" spans="4:22" ht="15.6">
      <c r="D6135" s="16"/>
      <c r="E6135" s="1"/>
      <c r="F6135" s="288" t="s">
        <v>41</v>
      </c>
      <c r="G6135" s="289"/>
      <c r="H6135" s="411">
        <f>H6119</f>
        <v>57.786192999999997</v>
      </c>
      <c r="I6135" s="411">
        <f t="shared" ref="I6135:S6135" si="560">I6119</f>
        <v>0</v>
      </c>
      <c r="J6135" s="411">
        <f t="shared" si="560"/>
        <v>16.917158500000003</v>
      </c>
      <c r="K6135" s="411">
        <f t="shared" si="560"/>
        <v>0</v>
      </c>
      <c r="L6135" s="411">
        <f t="shared" si="560"/>
        <v>15.089987500000001</v>
      </c>
      <c r="M6135" s="411">
        <f t="shared" si="560"/>
        <v>0</v>
      </c>
      <c r="N6135" s="411">
        <f t="shared" si="560"/>
        <v>10.613746000000001</v>
      </c>
      <c r="O6135" s="411">
        <f t="shared" si="560"/>
        <v>0</v>
      </c>
      <c r="P6135" s="411">
        <f t="shared" si="560"/>
        <v>193.34285250000002</v>
      </c>
      <c r="Q6135" s="411">
        <f t="shared" si="560"/>
        <v>0</v>
      </c>
      <c r="R6135" s="411">
        <f t="shared" si="560"/>
        <v>81.758807500000017</v>
      </c>
      <c r="S6135" s="411">
        <f t="shared" si="560"/>
        <v>0</v>
      </c>
      <c r="T6135" s="411">
        <f>T6117</f>
        <v>5.4575000000000005</v>
      </c>
      <c r="U6135" s="1"/>
      <c r="V6135" s="16"/>
    </row>
    <row r="6136" spans="4:22" ht="21">
      <c r="D6136" s="16"/>
      <c r="F6136" s="201" t="s">
        <v>45</v>
      </c>
      <c r="G6136" s="463"/>
      <c r="H6136" s="463">
        <f>H6135-H6134</f>
        <v>0.53878986400000173</v>
      </c>
      <c r="I6136" s="463"/>
      <c r="J6136" s="463">
        <f>J6135-J6134</f>
        <v>0.38824201200000275</v>
      </c>
      <c r="K6136" s="463"/>
      <c r="L6136" s="463">
        <f>L6135-L6134</f>
        <v>0.38824079600000161</v>
      </c>
      <c r="M6136" s="463"/>
      <c r="N6136" s="463">
        <f>N6135-N6134</f>
        <v>6.6260208000000986E-2</v>
      </c>
      <c r="O6136" s="463"/>
      <c r="P6136" s="463">
        <f>P6135-P6134</f>
        <v>-2.3955814199999566</v>
      </c>
      <c r="Q6136" s="463"/>
      <c r="R6136" s="463">
        <f>R6135-R6134</f>
        <v>0.37738102000001561</v>
      </c>
      <c r="S6136" s="463"/>
      <c r="T6136" s="463">
        <f>T6135-T6134</f>
        <v>0.1164600000000009</v>
      </c>
      <c r="V6136" s="16"/>
    </row>
    <row r="6137" spans="4:22" ht="21">
      <c r="D6137" s="16"/>
      <c r="F6137" s="201"/>
      <c r="G6137" s="201"/>
      <c r="H6137" s="187"/>
      <c r="I6137" s="187"/>
      <c r="J6137" s="187"/>
      <c r="K6137" s="187"/>
      <c r="L6137" s="187"/>
      <c r="M6137" s="187"/>
      <c r="N6137" s="187"/>
      <c r="O6137" s="187"/>
      <c r="P6137" s="187"/>
      <c r="Q6137" s="187"/>
      <c r="R6137" s="187"/>
      <c r="S6137" s="187"/>
      <c r="T6137" s="187"/>
      <c r="V6137" s="16"/>
    </row>
    <row r="6138" spans="4:22">
      <c r="D6138" s="16"/>
      <c r="E6138" s="16"/>
      <c r="F6138" s="231"/>
      <c r="G6138" s="231"/>
      <c r="H6138" s="231"/>
      <c r="I6138" s="231"/>
      <c r="J6138" s="231"/>
      <c r="K6138" s="231"/>
      <c r="L6138" s="231"/>
      <c r="M6138" s="231"/>
      <c r="N6138" s="231"/>
      <c r="O6138" s="231"/>
      <c r="P6138" s="231"/>
      <c r="Q6138" s="231"/>
      <c r="R6138" s="231"/>
      <c r="S6138" s="231"/>
      <c r="T6138" s="232"/>
      <c r="U6138" s="16"/>
      <c r="V6138" s="16"/>
    </row>
    <row r="6139" spans="4:22">
      <c r="D6139" s="16"/>
      <c r="E6139" s="16"/>
      <c r="F6139" s="231"/>
      <c r="G6139" s="231"/>
      <c r="H6139" s="231"/>
      <c r="I6139" s="231"/>
      <c r="J6139" s="231"/>
      <c r="K6139" s="231"/>
      <c r="L6139" s="231"/>
      <c r="M6139" s="231"/>
      <c r="N6139" s="231"/>
      <c r="O6139" s="231"/>
      <c r="P6139" s="231"/>
      <c r="Q6139" s="231"/>
      <c r="R6139" s="231"/>
      <c r="S6139" s="231"/>
      <c r="T6139" s="232"/>
      <c r="U6139" s="16"/>
      <c r="V6139" s="16"/>
    </row>
    <row r="6140" spans="4:22">
      <c r="D6140" s="16"/>
      <c r="E6140" s="16"/>
      <c r="F6140" s="231"/>
      <c r="G6140" s="231"/>
      <c r="H6140" s="231"/>
      <c r="I6140" s="231"/>
      <c r="J6140" s="231"/>
      <c r="K6140" s="231"/>
      <c r="L6140" s="231"/>
      <c r="M6140" s="231"/>
      <c r="N6140" s="231"/>
      <c r="O6140" s="231"/>
      <c r="P6140" s="231"/>
      <c r="Q6140" s="231"/>
      <c r="R6140" s="231"/>
      <c r="S6140" s="231"/>
      <c r="T6140" s="232"/>
      <c r="U6140" s="16"/>
      <c r="V6140" s="16"/>
    </row>
    <row r="6141" spans="4:22">
      <c r="D6141" s="16"/>
      <c r="E6141" s="16"/>
      <c r="F6141" s="231"/>
      <c r="G6141" s="231"/>
      <c r="H6141" s="231"/>
      <c r="I6141" s="231"/>
      <c r="J6141" s="231"/>
      <c r="K6141" s="231"/>
      <c r="L6141" s="231"/>
      <c r="M6141" s="231"/>
      <c r="N6141" s="231"/>
      <c r="O6141" s="231"/>
      <c r="P6141" s="231"/>
      <c r="Q6141" s="231"/>
      <c r="R6141" s="231"/>
      <c r="S6141" s="231"/>
      <c r="T6141" s="232"/>
      <c r="U6141" s="16"/>
      <c r="V6141" s="16"/>
    </row>
    <row r="6142" spans="4:22">
      <c r="D6142" s="16"/>
      <c r="E6142" s="16"/>
      <c r="F6142" s="231"/>
      <c r="G6142" s="231"/>
      <c r="H6142" s="231"/>
      <c r="I6142" s="231"/>
      <c r="J6142" s="231"/>
      <c r="K6142" s="231"/>
      <c r="L6142" s="231"/>
      <c r="M6142" s="231"/>
      <c r="N6142" s="231"/>
      <c r="O6142" s="231"/>
      <c r="P6142" s="231"/>
      <c r="Q6142" s="231"/>
      <c r="R6142" s="231"/>
      <c r="S6142" s="231"/>
      <c r="T6142" s="232"/>
      <c r="U6142" s="16"/>
      <c r="V6142" s="16"/>
    </row>
    <row r="6143" spans="4:22">
      <c r="D6143" s="16"/>
      <c r="E6143" s="16"/>
      <c r="F6143" s="231"/>
      <c r="G6143" s="231"/>
      <c r="H6143" s="231"/>
      <c r="I6143" s="231"/>
      <c r="J6143" s="231"/>
      <c r="K6143" s="231"/>
      <c r="L6143" s="231"/>
      <c r="M6143" s="231"/>
      <c r="N6143" s="231"/>
      <c r="O6143" s="231"/>
      <c r="P6143" s="231"/>
      <c r="Q6143" s="231"/>
      <c r="R6143" s="231"/>
      <c r="S6143" s="231"/>
      <c r="T6143" s="232"/>
      <c r="U6143" s="16"/>
      <c r="V6143" s="16"/>
    </row>
    <row r="6144" spans="4:22">
      <c r="D6144" s="16"/>
      <c r="E6144" s="16"/>
      <c r="F6144" s="231"/>
      <c r="G6144" s="231"/>
      <c r="H6144" s="231"/>
      <c r="I6144" s="231"/>
      <c r="J6144" s="231"/>
      <c r="K6144" s="231"/>
      <c r="L6144" s="231"/>
      <c r="M6144" s="231"/>
      <c r="N6144" s="231"/>
      <c r="O6144" s="231"/>
      <c r="P6144" s="231"/>
      <c r="Q6144" s="231"/>
      <c r="R6144" s="231"/>
      <c r="S6144" s="231"/>
      <c r="T6144" s="232"/>
      <c r="U6144" s="16"/>
      <c r="V6144" s="16"/>
    </row>
    <row r="6145" spans="4:22">
      <c r="D6145" s="16"/>
      <c r="E6145" s="16"/>
      <c r="F6145" s="231"/>
      <c r="G6145" s="231"/>
      <c r="H6145" s="231"/>
      <c r="I6145" s="231"/>
      <c r="J6145" s="231"/>
      <c r="K6145" s="231"/>
      <c r="L6145" s="231"/>
      <c r="M6145" s="231"/>
      <c r="N6145" s="231"/>
      <c r="O6145" s="231"/>
      <c r="P6145" s="231"/>
      <c r="Q6145" s="231"/>
      <c r="R6145" s="231"/>
      <c r="S6145" s="231"/>
      <c r="T6145" s="232"/>
      <c r="U6145" s="16"/>
      <c r="V6145" s="16"/>
    </row>
    <row r="6146" spans="4:22">
      <c r="D6146" s="16"/>
      <c r="E6146" s="16"/>
      <c r="F6146" s="231"/>
      <c r="G6146" s="231"/>
      <c r="H6146" s="231"/>
      <c r="I6146" s="231"/>
      <c r="J6146" s="231"/>
      <c r="K6146" s="231"/>
      <c r="L6146" s="231"/>
      <c r="M6146" s="231"/>
      <c r="N6146" s="231"/>
      <c r="O6146" s="231"/>
      <c r="P6146" s="231"/>
      <c r="Q6146" s="231"/>
      <c r="R6146" s="231"/>
      <c r="S6146" s="231"/>
      <c r="T6146" s="232"/>
      <c r="U6146" s="16"/>
      <c r="V6146" s="16"/>
    </row>
    <row r="6147" spans="4:22">
      <c r="D6147" s="16"/>
      <c r="E6147" s="16"/>
      <c r="F6147" s="231"/>
      <c r="G6147" s="231"/>
      <c r="H6147" s="231"/>
      <c r="I6147" s="231"/>
      <c r="J6147" s="231"/>
      <c r="K6147" s="231"/>
      <c r="L6147" s="231"/>
      <c r="M6147" s="231"/>
      <c r="N6147" s="231"/>
      <c r="O6147" s="231"/>
      <c r="P6147" s="231"/>
      <c r="Q6147" s="231"/>
      <c r="R6147" s="231"/>
      <c r="S6147" s="231"/>
      <c r="T6147" s="232"/>
      <c r="U6147" s="16"/>
      <c r="V6147" s="16"/>
    </row>
    <row r="6148" spans="4:22">
      <c r="D6148" s="16"/>
      <c r="E6148" s="16"/>
      <c r="F6148" s="231"/>
      <c r="G6148" s="231"/>
      <c r="H6148" s="231"/>
      <c r="I6148" s="231"/>
      <c r="J6148" s="231"/>
      <c r="K6148" s="231"/>
      <c r="L6148" s="231"/>
      <c r="M6148" s="231"/>
      <c r="N6148" s="231"/>
      <c r="O6148" s="231"/>
      <c r="P6148" s="231"/>
      <c r="Q6148" s="231"/>
      <c r="R6148" s="231"/>
      <c r="S6148" s="231"/>
      <c r="T6148" s="232"/>
      <c r="U6148" s="16"/>
      <c r="V6148" s="16"/>
    </row>
    <row r="6149" spans="4:22">
      <c r="D6149" s="16"/>
      <c r="E6149" s="16"/>
      <c r="F6149" s="231"/>
      <c r="G6149" s="231"/>
      <c r="H6149" s="231"/>
      <c r="I6149" s="231"/>
      <c r="J6149" s="231"/>
      <c r="K6149" s="231"/>
      <c r="L6149" s="231"/>
      <c r="M6149" s="231"/>
      <c r="N6149" s="231"/>
      <c r="O6149" s="231"/>
      <c r="P6149" s="231"/>
      <c r="Q6149" s="231"/>
      <c r="R6149" s="231"/>
      <c r="S6149" s="231"/>
      <c r="T6149" s="232"/>
      <c r="U6149" s="16"/>
      <c r="V6149" s="16"/>
    </row>
    <row r="6150" spans="4:22">
      <c r="D6150" s="16"/>
      <c r="E6150" s="16"/>
      <c r="F6150" s="231"/>
      <c r="G6150" s="231"/>
      <c r="H6150" s="231"/>
      <c r="I6150" s="231"/>
      <c r="J6150" s="231"/>
      <c r="K6150" s="231"/>
      <c r="L6150" s="231"/>
      <c r="M6150" s="231"/>
      <c r="N6150" s="231"/>
      <c r="O6150" s="231"/>
      <c r="P6150" s="231"/>
      <c r="Q6150" s="231"/>
      <c r="R6150" s="231"/>
      <c r="S6150" s="231"/>
      <c r="T6150" s="232"/>
      <c r="U6150" s="16"/>
      <c r="V6150" s="16"/>
    </row>
    <row r="6151" spans="4:22">
      <c r="D6151" s="16"/>
      <c r="E6151" s="16"/>
      <c r="F6151" s="231"/>
      <c r="G6151" s="231"/>
      <c r="H6151" s="231"/>
      <c r="I6151" s="231"/>
      <c r="J6151" s="231"/>
      <c r="K6151" s="231"/>
      <c r="L6151" s="231"/>
      <c r="M6151" s="231"/>
      <c r="N6151" s="231"/>
      <c r="O6151" s="231"/>
      <c r="P6151" s="231"/>
      <c r="Q6151" s="231"/>
      <c r="R6151" s="231"/>
      <c r="S6151" s="231"/>
      <c r="T6151" s="232"/>
      <c r="U6151" s="16"/>
      <c r="V6151" s="16"/>
    </row>
    <row r="6152" spans="4:22">
      <c r="D6152" s="16"/>
      <c r="E6152" s="16"/>
      <c r="F6152" s="231"/>
      <c r="G6152" s="231"/>
      <c r="H6152" s="231"/>
      <c r="I6152" s="231"/>
      <c r="J6152" s="231"/>
      <c r="K6152" s="231"/>
      <c r="L6152" s="231"/>
      <c r="M6152" s="231"/>
      <c r="N6152" s="231"/>
      <c r="O6152" s="231"/>
      <c r="P6152" s="231"/>
      <c r="Q6152" s="231"/>
      <c r="R6152" s="231"/>
      <c r="S6152" s="231"/>
      <c r="T6152" s="232"/>
      <c r="U6152" s="16"/>
      <c r="V6152" s="16"/>
    </row>
    <row r="6153" spans="4:22">
      <c r="D6153" s="16"/>
      <c r="E6153" s="16"/>
      <c r="F6153" s="231"/>
      <c r="G6153" s="231"/>
      <c r="H6153" s="231"/>
      <c r="I6153" s="231"/>
      <c r="J6153" s="231"/>
      <c r="K6153" s="231"/>
      <c r="L6153" s="231"/>
      <c r="M6153" s="231"/>
      <c r="N6153" s="231"/>
      <c r="O6153" s="231"/>
      <c r="P6153" s="231"/>
      <c r="Q6153" s="231"/>
      <c r="R6153" s="231"/>
      <c r="S6153" s="231"/>
      <c r="T6153" s="232"/>
      <c r="U6153" s="16"/>
      <c r="V6153" s="16"/>
    </row>
    <row r="6154" spans="4:22">
      <c r="D6154" s="16"/>
      <c r="E6154" s="16"/>
      <c r="F6154" s="231"/>
      <c r="G6154" s="231"/>
      <c r="H6154" s="231"/>
      <c r="I6154" s="231"/>
      <c r="J6154" s="231"/>
      <c r="K6154" s="231"/>
      <c r="L6154" s="231"/>
      <c r="M6154" s="231"/>
      <c r="N6154" s="231"/>
      <c r="O6154" s="231"/>
      <c r="P6154" s="231"/>
      <c r="Q6154" s="231"/>
      <c r="R6154" s="231"/>
      <c r="S6154" s="231"/>
      <c r="T6154" s="232"/>
      <c r="U6154" s="16"/>
      <c r="V6154" s="16"/>
    </row>
    <row r="6155" spans="4:22">
      <c r="D6155" s="16"/>
      <c r="E6155" s="16"/>
      <c r="F6155" s="231"/>
      <c r="G6155" s="231"/>
      <c r="H6155" s="231"/>
      <c r="I6155" s="231"/>
      <c r="J6155" s="231"/>
      <c r="K6155" s="231"/>
      <c r="L6155" s="231"/>
      <c r="M6155" s="231"/>
      <c r="N6155" s="231"/>
      <c r="O6155" s="231"/>
      <c r="P6155" s="231"/>
      <c r="Q6155" s="231"/>
      <c r="R6155" s="231"/>
      <c r="S6155" s="231"/>
      <c r="T6155" s="232"/>
      <c r="U6155" s="16"/>
      <c r="V6155" s="16"/>
    </row>
    <row r="6156" spans="4:22">
      <c r="D6156" s="16"/>
      <c r="E6156" s="16"/>
      <c r="F6156" s="231"/>
      <c r="G6156" s="231"/>
      <c r="H6156" s="231"/>
      <c r="I6156" s="231"/>
      <c r="J6156" s="231"/>
      <c r="K6156" s="231"/>
      <c r="L6156" s="231"/>
      <c r="M6156" s="231"/>
      <c r="N6156" s="231"/>
      <c r="O6156" s="231"/>
      <c r="P6156" s="231"/>
      <c r="Q6156" s="231"/>
      <c r="R6156" s="231"/>
      <c r="S6156" s="231"/>
      <c r="T6156" s="232"/>
      <c r="U6156" s="16"/>
      <c r="V6156" s="16"/>
    </row>
    <row r="6157" spans="4:22">
      <c r="D6157" s="16"/>
      <c r="E6157" s="16"/>
      <c r="F6157" s="231"/>
      <c r="G6157" s="231"/>
      <c r="H6157" s="231"/>
      <c r="I6157" s="231"/>
      <c r="J6157" s="231"/>
      <c r="K6157" s="231"/>
      <c r="L6157" s="231"/>
      <c r="M6157" s="231"/>
      <c r="N6157" s="231"/>
      <c r="O6157" s="231"/>
      <c r="P6157" s="231"/>
      <c r="Q6157" s="231"/>
      <c r="R6157" s="231"/>
      <c r="S6157" s="231"/>
      <c r="T6157" s="232"/>
      <c r="U6157" s="16"/>
      <c r="V6157" s="16"/>
    </row>
    <row r="6158" spans="4:22">
      <c r="D6158" s="16"/>
      <c r="E6158" s="16"/>
      <c r="F6158" s="231"/>
      <c r="G6158" s="231"/>
      <c r="H6158" s="231"/>
      <c r="I6158" s="231"/>
      <c r="J6158" s="231"/>
      <c r="K6158" s="231"/>
      <c r="L6158" s="231"/>
      <c r="M6158" s="231"/>
      <c r="N6158" s="231"/>
      <c r="O6158" s="231"/>
      <c r="P6158" s="231"/>
      <c r="Q6158" s="231"/>
      <c r="R6158" s="231"/>
      <c r="S6158" s="231"/>
      <c r="T6158" s="232"/>
      <c r="U6158" s="16"/>
      <c r="V6158" s="16"/>
    </row>
    <row r="6159" spans="4:22">
      <c r="D6159" s="16"/>
      <c r="E6159" s="16"/>
      <c r="F6159" s="231"/>
      <c r="G6159" s="231"/>
      <c r="H6159" s="231"/>
      <c r="I6159" s="231"/>
      <c r="J6159" s="231"/>
      <c r="K6159" s="231"/>
      <c r="L6159" s="231"/>
      <c r="M6159" s="231"/>
      <c r="N6159" s="231"/>
      <c r="O6159" s="231"/>
      <c r="P6159" s="231"/>
      <c r="Q6159" s="231"/>
      <c r="R6159" s="231"/>
      <c r="S6159" s="231"/>
      <c r="T6159" s="232"/>
      <c r="U6159" s="16"/>
      <c r="V6159" s="16"/>
    </row>
    <row r="6160" spans="4:22">
      <c r="D6160" s="16"/>
      <c r="E6160" s="16"/>
      <c r="F6160" s="231"/>
      <c r="G6160" s="231"/>
      <c r="H6160" s="231"/>
      <c r="I6160" s="231"/>
      <c r="J6160" s="231"/>
      <c r="K6160" s="231"/>
      <c r="L6160" s="231"/>
      <c r="M6160" s="231"/>
      <c r="N6160" s="231"/>
      <c r="O6160" s="231"/>
      <c r="P6160" s="231"/>
      <c r="Q6160" s="231"/>
      <c r="R6160" s="231"/>
      <c r="S6160" s="231"/>
      <c r="T6160" s="232"/>
      <c r="U6160" s="16"/>
      <c r="V6160" s="16"/>
    </row>
    <row r="6161" spans="4:22">
      <c r="D6161" s="16"/>
      <c r="E6161" s="16"/>
      <c r="F6161" s="231"/>
      <c r="G6161" s="231"/>
      <c r="H6161" s="231"/>
      <c r="I6161" s="231"/>
      <c r="J6161" s="231"/>
      <c r="K6161" s="231"/>
      <c r="L6161" s="231"/>
      <c r="M6161" s="231"/>
      <c r="N6161" s="231"/>
      <c r="O6161" s="231"/>
      <c r="P6161" s="231"/>
      <c r="Q6161" s="231"/>
      <c r="R6161" s="231"/>
      <c r="S6161" s="231"/>
      <c r="T6161" s="232"/>
      <c r="U6161" s="16"/>
      <c r="V6161" s="16"/>
    </row>
    <row r="6162" spans="4:22">
      <c r="D6162" s="16"/>
      <c r="E6162" s="16"/>
      <c r="F6162" s="231"/>
      <c r="G6162" s="231"/>
      <c r="H6162" s="231"/>
      <c r="I6162" s="231"/>
      <c r="J6162" s="231"/>
      <c r="K6162" s="231"/>
      <c r="L6162" s="231"/>
      <c r="M6162" s="231"/>
      <c r="N6162" s="231"/>
      <c r="O6162" s="231"/>
      <c r="P6162" s="231"/>
      <c r="Q6162" s="231"/>
      <c r="R6162" s="231"/>
      <c r="S6162" s="231"/>
      <c r="T6162" s="232"/>
      <c r="U6162" s="16"/>
      <c r="V6162" s="16"/>
    </row>
    <row r="6163" spans="4:22">
      <c r="D6163" s="16"/>
      <c r="E6163" s="16"/>
      <c r="F6163" s="231"/>
      <c r="G6163" s="231"/>
      <c r="H6163" s="231"/>
      <c r="I6163" s="231"/>
      <c r="J6163" s="231"/>
      <c r="K6163" s="231"/>
      <c r="L6163" s="231"/>
      <c r="M6163" s="231"/>
      <c r="N6163" s="231"/>
      <c r="O6163" s="231"/>
      <c r="P6163" s="231"/>
      <c r="Q6163" s="231"/>
      <c r="R6163" s="231"/>
      <c r="S6163" s="231"/>
      <c r="T6163" s="232"/>
      <c r="U6163" s="16"/>
      <c r="V6163" s="16"/>
    </row>
    <row r="6164" spans="4:22">
      <c r="D6164" s="16"/>
      <c r="E6164" s="16"/>
      <c r="F6164" s="231"/>
      <c r="G6164" s="231"/>
      <c r="H6164" s="231"/>
      <c r="I6164" s="231"/>
      <c r="J6164" s="231"/>
      <c r="K6164" s="231"/>
      <c r="L6164" s="231"/>
      <c r="M6164" s="231"/>
      <c r="N6164" s="231"/>
      <c r="O6164" s="231"/>
      <c r="P6164" s="231"/>
      <c r="Q6164" s="231"/>
      <c r="R6164" s="231"/>
      <c r="S6164" s="231"/>
      <c r="T6164" s="232"/>
      <c r="U6164" s="16"/>
      <c r="V6164" s="16"/>
    </row>
    <row r="6165" spans="4:22">
      <c r="D6165" s="16"/>
      <c r="E6165" s="16"/>
      <c r="F6165" s="231"/>
      <c r="G6165" s="231"/>
      <c r="H6165" s="231"/>
      <c r="I6165" s="231"/>
      <c r="J6165" s="231"/>
      <c r="K6165" s="231"/>
      <c r="L6165" s="231"/>
      <c r="M6165" s="231"/>
      <c r="N6165" s="231"/>
      <c r="O6165" s="231"/>
      <c r="P6165" s="231"/>
      <c r="Q6165" s="231"/>
      <c r="R6165" s="231"/>
      <c r="S6165" s="231"/>
      <c r="T6165" s="232"/>
      <c r="U6165" s="16"/>
      <c r="V6165" s="16"/>
    </row>
    <row r="6166" spans="4:22">
      <c r="D6166" s="16"/>
      <c r="E6166" s="16"/>
      <c r="F6166" s="231"/>
      <c r="G6166" s="231"/>
      <c r="H6166" s="231"/>
      <c r="I6166" s="231"/>
      <c r="J6166" s="231"/>
      <c r="K6166" s="231"/>
      <c r="L6166" s="231"/>
      <c r="M6166" s="231"/>
      <c r="N6166" s="231"/>
      <c r="O6166" s="231"/>
      <c r="P6166" s="231"/>
      <c r="Q6166" s="231"/>
      <c r="R6166" s="231"/>
      <c r="S6166" s="231"/>
      <c r="T6166" s="232"/>
      <c r="U6166" s="16"/>
      <c r="V6166" s="16"/>
    </row>
    <row r="6167" spans="4:22">
      <c r="D6167" s="16"/>
      <c r="E6167" s="16"/>
      <c r="F6167" s="231"/>
      <c r="G6167" s="231"/>
      <c r="H6167" s="231"/>
      <c r="I6167" s="231"/>
      <c r="J6167" s="231"/>
      <c r="K6167" s="231"/>
      <c r="L6167" s="231"/>
      <c r="M6167" s="231"/>
      <c r="N6167" s="231"/>
      <c r="O6167" s="231"/>
      <c r="P6167" s="231"/>
      <c r="Q6167" s="231"/>
      <c r="R6167" s="231"/>
      <c r="S6167" s="231"/>
      <c r="T6167" s="232"/>
      <c r="U6167" s="16"/>
      <c r="V6167" s="16"/>
    </row>
    <row r="6168" spans="4:22">
      <c r="D6168" s="16"/>
      <c r="E6168" s="16"/>
      <c r="F6168" s="231"/>
      <c r="G6168" s="231"/>
      <c r="H6168" s="231"/>
      <c r="I6168" s="231"/>
      <c r="J6168" s="231"/>
      <c r="K6168" s="231"/>
      <c r="L6168" s="231"/>
      <c r="M6168" s="231"/>
      <c r="N6168" s="231"/>
      <c r="O6168" s="231"/>
      <c r="P6168" s="231"/>
      <c r="Q6168" s="231"/>
      <c r="R6168" s="231"/>
      <c r="S6168" s="231"/>
      <c r="T6168" s="232"/>
      <c r="U6168" s="16"/>
      <c r="V6168" s="16"/>
    </row>
    <row r="6169" spans="4:22">
      <c r="D6169" s="16"/>
      <c r="E6169" s="16"/>
      <c r="F6169" s="231"/>
      <c r="G6169" s="231"/>
      <c r="H6169" s="231"/>
      <c r="I6169" s="231"/>
      <c r="J6169" s="231"/>
      <c r="K6169" s="231"/>
      <c r="L6169" s="231"/>
      <c r="M6169" s="231"/>
      <c r="N6169" s="231"/>
      <c r="O6169" s="231"/>
      <c r="P6169" s="231"/>
      <c r="Q6169" s="231"/>
      <c r="R6169" s="231"/>
      <c r="S6169" s="231"/>
      <c r="T6169" s="232"/>
      <c r="U6169" s="16"/>
      <c r="V6169" s="16"/>
    </row>
    <row r="6170" spans="4:22">
      <c r="D6170" s="16"/>
      <c r="E6170" s="16"/>
      <c r="F6170" s="231"/>
      <c r="G6170" s="231"/>
      <c r="H6170" s="231"/>
      <c r="I6170" s="231"/>
      <c r="J6170" s="231"/>
      <c r="K6170" s="231"/>
      <c r="L6170" s="231"/>
      <c r="M6170" s="231"/>
      <c r="N6170" s="231"/>
      <c r="O6170" s="231"/>
      <c r="P6170" s="231"/>
      <c r="Q6170" s="231"/>
      <c r="R6170" s="231"/>
      <c r="S6170" s="231"/>
      <c r="T6170" s="232"/>
      <c r="U6170" s="16"/>
      <c r="V6170" s="16"/>
    </row>
    <row r="6171" spans="4:22">
      <c r="D6171" s="16"/>
      <c r="E6171" s="16"/>
      <c r="F6171" s="231"/>
      <c r="G6171" s="231"/>
      <c r="H6171" s="231"/>
      <c r="I6171" s="231"/>
      <c r="J6171" s="231"/>
      <c r="K6171" s="231"/>
      <c r="L6171" s="231"/>
      <c r="M6171" s="231"/>
      <c r="N6171" s="231"/>
      <c r="O6171" s="231"/>
      <c r="P6171" s="231"/>
      <c r="Q6171" s="231"/>
      <c r="R6171" s="231"/>
      <c r="S6171" s="231"/>
      <c r="T6171" s="232"/>
      <c r="U6171" s="16"/>
      <c r="V6171" s="16"/>
    </row>
    <row r="6172" spans="4:22">
      <c r="D6172" s="16"/>
      <c r="E6172" s="16"/>
      <c r="F6172" s="231"/>
      <c r="G6172" s="231"/>
      <c r="H6172" s="231"/>
      <c r="I6172" s="231"/>
      <c r="J6172" s="231"/>
      <c r="K6172" s="231"/>
      <c r="L6172" s="231"/>
      <c r="M6172" s="231"/>
      <c r="N6172" s="231"/>
      <c r="O6172" s="231"/>
      <c r="P6172" s="231"/>
      <c r="Q6172" s="231"/>
      <c r="R6172" s="231"/>
      <c r="S6172" s="231"/>
      <c r="T6172" s="232"/>
      <c r="U6172" s="16"/>
      <c r="V6172" s="16"/>
    </row>
    <row r="6173" spans="4:22">
      <c r="D6173" s="16"/>
      <c r="E6173" s="16"/>
      <c r="F6173" s="231"/>
      <c r="G6173" s="231"/>
      <c r="H6173" s="231"/>
      <c r="I6173" s="231"/>
      <c r="J6173" s="231"/>
      <c r="K6173" s="231"/>
      <c r="L6173" s="231"/>
      <c r="M6173" s="231"/>
      <c r="N6173" s="231"/>
      <c r="O6173" s="231"/>
      <c r="P6173" s="231"/>
      <c r="Q6173" s="231"/>
      <c r="R6173" s="231"/>
      <c r="S6173" s="231"/>
      <c r="T6173" s="232"/>
      <c r="U6173" s="16"/>
      <c r="V6173" s="16"/>
    </row>
    <row r="6174" spans="4:22">
      <c r="D6174" s="16"/>
      <c r="E6174" s="16"/>
      <c r="F6174" s="231"/>
      <c r="G6174" s="231"/>
      <c r="H6174" s="231"/>
      <c r="I6174" s="231"/>
      <c r="J6174" s="231"/>
      <c r="K6174" s="231"/>
      <c r="L6174" s="231"/>
      <c r="M6174" s="231"/>
      <c r="N6174" s="231"/>
      <c r="O6174" s="231"/>
      <c r="P6174" s="231"/>
      <c r="Q6174" s="231"/>
      <c r="R6174" s="231"/>
      <c r="S6174" s="231"/>
      <c r="T6174" s="232"/>
      <c r="U6174" s="16"/>
      <c r="V6174" s="16"/>
    </row>
    <row r="6175" spans="4:22">
      <c r="D6175" s="16"/>
      <c r="E6175" s="16"/>
      <c r="F6175" s="231"/>
      <c r="G6175" s="231"/>
      <c r="H6175" s="231"/>
      <c r="I6175" s="231"/>
      <c r="J6175" s="231"/>
      <c r="K6175" s="231"/>
      <c r="L6175" s="231"/>
      <c r="M6175" s="231"/>
      <c r="N6175" s="231"/>
      <c r="O6175" s="231"/>
      <c r="P6175" s="231"/>
      <c r="Q6175" s="231"/>
      <c r="R6175" s="231"/>
      <c r="S6175" s="231"/>
      <c r="T6175" s="232"/>
      <c r="U6175" s="16"/>
      <c r="V6175" s="16"/>
    </row>
    <row r="6176" spans="4:22">
      <c r="D6176" s="335"/>
      <c r="E6176" s="335"/>
      <c r="F6176" s="335"/>
      <c r="G6176" s="512" t="s">
        <v>48</v>
      </c>
      <c r="H6176" s="512"/>
      <c r="I6176" s="512"/>
      <c r="J6176" s="512"/>
      <c r="K6176" s="512"/>
      <c r="L6176" s="512"/>
      <c r="M6176" s="512"/>
      <c r="N6176" s="512"/>
      <c r="O6176" s="512"/>
      <c r="P6176" s="512"/>
      <c r="Q6176" s="512"/>
      <c r="R6176" s="512"/>
      <c r="S6176" s="335"/>
      <c r="T6176" s="335"/>
      <c r="U6176" s="335"/>
      <c r="V6176" s="335"/>
    </row>
    <row r="6177" spans="4:22">
      <c r="D6177" s="335"/>
      <c r="E6177" s="335"/>
      <c r="F6177" s="335"/>
      <c r="G6177" s="512"/>
      <c r="H6177" s="512"/>
      <c r="I6177" s="512"/>
      <c r="J6177" s="512"/>
      <c r="K6177" s="512"/>
      <c r="L6177" s="512"/>
      <c r="M6177" s="512"/>
      <c r="N6177" s="512"/>
      <c r="O6177" s="512"/>
      <c r="P6177" s="512"/>
      <c r="Q6177" s="512"/>
      <c r="R6177" s="512"/>
      <c r="S6177" s="335"/>
      <c r="T6177" s="335"/>
      <c r="U6177" s="335"/>
      <c r="V6177" s="335"/>
    </row>
    <row r="6178" spans="4:22" ht="23.4">
      <c r="D6178" s="338"/>
      <c r="E6178" s="338"/>
      <c r="F6178" s="338"/>
      <c r="G6178" s="343" t="s">
        <v>46</v>
      </c>
      <c r="H6178" s="375" t="s">
        <v>3</v>
      </c>
      <c r="I6178" s="376"/>
      <c r="J6178" s="377" t="s">
        <v>11</v>
      </c>
      <c r="K6178" s="376"/>
      <c r="L6178" s="378" t="s">
        <v>12</v>
      </c>
      <c r="M6178" s="376"/>
      <c r="N6178" s="379" t="s">
        <v>13</v>
      </c>
      <c r="O6178" s="376"/>
      <c r="P6178" s="374" t="s">
        <v>14</v>
      </c>
      <c r="Q6178" s="376"/>
      <c r="R6178" s="380" t="s">
        <v>15</v>
      </c>
      <c r="S6178" s="367"/>
      <c r="T6178" s="16"/>
      <c r="U6178" s="336"/>
      <c r="V6178" s="16"/>
    </row>
    <row r="6179" spans="4:22" ht="21">
      <c r="D6179" s="338"/>
      <c r="E6179" s="338"/>
      <c r="F6179" s="338"/>
      <c r="G6179" s="344">
        <v>0.9</v>
      </c>
      <c r="H6179" s="347">
        <f>$H$6121*G6179</f>
        <v>51.522662822399994</v>
      </c>
      <c r="I6179" s="368"/>
      <c r="J6179" s="348">
        <f>$J$6121*G6179</f>
        <v>14.876024839200001</v>
      </c>
      <c r="K6179" s="368"/>
      <c r="L6179" s="352">
        <f>$L$6121*G6179</f>
        <v>13.231572033599999</v>
      </c>
      <c r="M6179" s="368"/>
      <c r="N6179" s="349">
        <f>$N$6121*G6179</f>
        <v>9.4927372127999998</v>
      </c>
      <c r="O6179" s="368"/>
      <c r="P6179" s="350">
        <f>$P$6121*G6179</f>
        <v>176.16459052799999</v>
      </c>
      <c r="Q6179" s="368"/>
      <c r="R6179" s="351">
        <f>$R$6121*G6179</f>
        <v>73.243283832000003</v>
      </c>
      <c r="S6179" s="341"/>
      <c r="T6179" s="414">
        <f>H6179*24.63</f>
        <v>1269.0031853157118</v>
      </c>
      <c r="U6179" s="337"/>
      <c r="V6179" s="16"/>
    </row>
    <row r="6180" spans="4:22" ht="21">
      <c r="D6180" s="338"/>
      <c r="E6180" s="338"/>
      <c r="F6180" s="338"/>
      <c r="G6180" s="344">
        <v>0.91</v>
      </c>
      <c r="H6180" s="347">
        <f t="shared" ref="H6180:H6199" si="561">$H$6121*G6180</f>
        <v>52.095136853759996</v>
      </c>
      <c r="I6180" s="368"/>
      <c r="J6180" s="348">
        <f t="shared" ref="J6180:J6199" si="562">$J$6121*G6180</f>
        <v>15.04131400408</v>
      </c>
      <c r="K6180" s="368"/>
      <c r="L6180" s="352">
        <f t="shared" ref="L6180:L6199" si="563">$L$6121*G6180</f>
        <v>13.37858950064</v>
      </c>
      <c r="M6180" s="368"/>
      <c r="N6180" s="349">
        <f t="shared" ref="N6180:N6199" si="564">$N$6121*G6180</f>
        <v>9.5982120707200007</v>
      </c>
      <c r="O6180" s="368"/>
      <c r="P6180" s="350">
        <f t="shared" ref="P6180:P6199" si="565">$P$6121*G6180</f>
        <v>178.12197486719998</v>
      </c>
      <c r="Q6180" s="368"/>
      <c r="R6180" s="351">
        <f t="shared" ref="R6180:R6199" si="566">$R$6121*G6180</f>
        <v>74.057098096800004</v>
      </c>
      <c r="S6180" s="341"/>
      <c r="T6180" s="16"/>
      <c r="U6180" s="337"/>
      <c r="V6180" s="16"/>
    </row>
    <row r="6181" spans="4:22" ht="21">
      <c r="D6181" s="338"/>
      <c r="E6181" s="338"/>
      <c r="F6181" s="338"/>
      <c r="G6181" s="344">
        <v>0.92</v>
      </c>
      <c r="H6181" s="347">
        <f t="shared" si="561"/>
        <v>52.667610885119998</v>
      </c>
      <c r="I6181" s="368"/>
      <c r="J6181" s="348">
        <f t="shared" si="562"/>
        <v>15.206603168960001</v>
      </c>
      <c r="K6181" s="368"/>
      <c r="L6181" s="352">
        <f t="shared" si="563"/>
        <v>13.52560696768</v>
      </c>
      <c r="M6181" s="368"/>
      <c r="N6181" s="349">
        <f t="shared" si="564"/>
        <v>9.7036869286399998</v>
      </c>
      <c r="O6181" s="368"/>
      <c r="P6181" s="350">
        <f t="shared" si="565"/>
        <v>180.0793592064</v>
      </c>
      <c r="Q6181" s="368"/>
      <c r="R6181" s="351">
        <f t="shared" si="566"/>
        <v>74.870912361600006</v>
      </c>
      <c r="S6181" s="341"/>
      <c r="T6181" s="16"/>
      <c r="U6181" s="337"/>
      <c r="V6181" s="16"/>
    </row>
    <row r="6182" spans="4:22" ht="21">
      <c r="D6182" s="338"/>
      <c r="E6182" s="338"/>
      <c r="F6182" s="338"/>
      <c r="G6182" s="344">
        <v>0.93</v>
      </c>
      <c r="H6182" s="347">
        <f t="shared" si="561"/>
        <v>53.240084916480001</v>
      </c>
      <c r="I6182" s="368"/>
      <c r="J6182" s="348">
        <f t="shared" si="562"/>
        <v>15.371892333840002</v>
      </c>
      <c r="K6182" s="368"/>
      <c r="L6182" s="352">
        <f t="shared" si="563"/>
        <v>13.672624434720001</v>
      </c>
      <c r="M6182" s="368"/>
      <c r="N6182" s="349">
        <f t="shared" si="564"/>
        <v>9.8091617865600007</v>
      </c>
      <c r="O6182" s="368"/>
      <c r="P6182" s="350">
        <f t="shared" si="565"/>
        <v>182.03674354559999</v>
      </c>
      <c r="Q6182" s="368"/>
      <c r="R6182" s="351">
        <f t="shared" si="566"/>
        <v>75.684726626400007</v>
      </c>
      <c r="S6182" s="341"/>
      <c r="T6182" s="16"/>
      <c r="U6182" s="337"/>
      <c r="V6182" s="16"/>
    </row>
    <row r="6183" spans="4:22" ht="21">
      <c r="D6183" s="338"/>
      <c r="E6183" s="338"/>
      <c r="F6183" s="338"/>
      <c r="G6183" s="344">
        <v>0.94</v>
      </c>
      <c r="H6183" s="347">
        <f t="shared" si="561"/>
        <v>53.812558947839996</v>
      </c>
      <c r="I6183" s="368"/>
      <c r="J6183" s="348">
        <f t="shared" si="562"/>
        <v>15.537181498719999</v>
      </c>
      <c r="K6183" s="368"/>
      <c r="L6183" s="352">
        <f t="shared" si="563"/>
        <v>13.819641901759999</v>
      </c>
      <c r="M6183" s="368"/>
      <c r="N6183" s="349">
        <f t="shared" si="564"/>
        <v>9.9146366444799998</v>
      </c>
      <c r="O6183" s="368"/>
      <c r="P6183" s="350">
        <f t="shared" si="565"/>
        <v>183.99412788479998</v>
      </c>
      <c r="Q6183" s="368"/>
      <c r="R6183" s="351">
        <f t="shared" si="566"/>
        <v>76.498540891199994</v>
      </c>
      <c r="S6183" s="341"/>
      <c r="T6183" s="16"/>
      <c r="U6183" s="337"/>
      <c r="V6183" s="16"/>
    </row>
    <row r="6184" spans="4:22" ht="21">
      <c r="D6184" s="338"/>
      <c r="E6184" s="338"/>
      <c r="F6184" s="338"/>
      <c r="G6184" s="344">
        <v>0.95</v>
      </c>
      <c r="H6184" s="347">
        <f t="shared" si="561"/>
        <v>54.385032979199991</v>
      </c>
      <c r="I6184" s="368"/>
      <c r="J6184" s="348">
        <f t="shared" si="562"/>
        <v>15.7024706636</v>
      </c>
      <c r="K6184" s="368"/>
      <c r="L6184" s="352">
        <f t="shared" si="563"/>
        <v>13.966659368799998</v>
      </c>
      <c r="M6184" s="368"/>
      <c r="N6184" s="349">
        <f t="shared" si="564"/>
        <v>10.020111502399999</v>
      </c>
      <c r="O6184" s="368"/>
      <c r="P6184" s="350">
        <f t="shared" si="565"/>
        <v>185.95151222399997</v>
      </c>
      <c r="Q6184" s="368"/>
      <c r="R6184" s="351">
        <f t="shared" si="566"/>
        <v>77.312355155999995</v>
      </c>
      <c r="S6184" s="341"/>
      <c r="T6184" s="16"/>
      <c r="U6184" s="337"/>
      <c r="V6184" s="16"/>
    </row>
    <row r="6185" spans="4:22" ht="21">
      <c r="D6185" s="338"/>
      <c r="E6185" s="338"/>
      <c r="F6185" s="338"/>
      <c r="G6185" s="344">
        <v>0.96</v>
      </c>
      <c r="H6185" s="347">
        <f t="shared" si="561"/>
        <v>54.957507010559993</v>
      </c>
      <c r="I6185" s="368"/>
      <c r="J6185" s="348">
        <f t="shared" si="562"/>
        <v>15.867759828479999</v>
      </c>
      <c r="K6185" s="368"/>
      <c r="L6185" s="352">
        <f t="shared" si="563"/>
        <v>14.11367683584</v>
      </c>
      <c r="M6185" s="368"/>
      <c r="N6185" s="349">
        <f t="shared" si="564"/>
        <v>10.12558636032</v>
      </c>
      <c r="O6185" s="368"/>
      <c r="P6185" s="350">
        <f t="shared" si="565"/>
        <v>187.90889656319996</v>
      </c>
      <c r="Q6185" s="368"/>
      <c r="R6185" s="351">
        <f t="shared" si="566"/>
        <v>78.126169420799997</v>
      </c>
      <c r="S6185" s="341"/>
      <c r="T6185" s="16"/>
      <c r="U6185" s="337"/>
      <c r="V6185" s="16"/>
    </row>
    <row r="6186" spans="4:22" ht="21">
      <c r="D6186" s="338"/>
      <c r="E6186" s="338"/>
      <c r="F6186" s="338"/>
      <c r="G6186" s="344">
        <v>0.97</v>
      </c>
      <c r="H6186" s="347">
        <f t="shared" si="561"/>
        <v>55.529981041919996</v>
      </c>
      <c r="I6186" s="368"/>
      <c r="J6186" s="348">
        <f t="shared" si="562"/>
        <v>16.033048993360001</v>
      </c>
      <c r="K6186" s="368"/>
      <c r="L6186" s="352">
        <f t="shared" si="563"/>
        <v>14.260694302879999</v>
      </c>
      <c r="M6186" s="368"/>
      <c r="N6186" s="349">
        <f t="shared" si="564"/>
        <v>10.231061218239999</v>
      </c>
      <c r="O6186" s="368"/>
      <c r="P6186" s="350">
        <f t="shared" si="565"/>
        <v>189.86628090239998</v>
      </c>
      <c r="Q6186" s="368"/>
      <c r="R6186" s="351">
        <f t="shared" si="566"/>
        <v>78.939983685599998</v>
      </c>
      <c r="S6186" s="341"/>
      <c r="T6186" s="16"/>
      <c r="U6186" s="337"/>
      <c r="V6186" s="16"/>
    </row>
    <row r="6187" spans="4:22" ht="21">
      <c r="D6187" s="338"/>
      <c r="E6187" s="338"/>
      <c r="F6187" s="338"/>
      <c r="G6187" s="344">
        <v>0.98</v>
      </c>
      <c r="H6187" s="347">
        <f t="shared" si="561"/>
        <v>56.102455073279998</v>
      </c>
      <c r="I6187" s="368"/>
      <c r="J6187" s="348">
        <f t="shared" si="562"/>
        <v>16.198338158239999</v>
      </c>
      <c r="K6187" s="368"/>
      <c r="L6187" s="352">
        <f t="shared" si="563"/>
        <v>14.407711769919999</v>
      </c>
      <c r="M6187" s="368"/>
      <c r="N6187" s="349">
        <f t="shared" si="564"/>
        <v>10.33653607616</v>
      </c>
      <c r="O6187" s="368"/>
      <c r="P6187" s="350">
        <f t="shared" si="565"/>
        <v>191.82366524159997</v>
      </c>
      <c r="Q6187" s="368"/>
      <c r="R6187" s="351">
        <f t="shared" si="566"/>
        <v>79.753797950399999</v>
      </c>
      <c r="S6187" s="341"/>
      <c r="T6187" s="16"/>
      <c r="U6187" s="337"/>
      <c r="V6187" s="16"/>
    </row>
    <row r="6188" spans="4:22" ht="21">
      <c r="D6188" s="338"/>
      <c r="E6188" s="338"/>
      <c r="F6188" s="338"/>
      <c r="G6188" s="344">
        <v>0.99</v>
      </c>
      <c r="H6188" s="347">
        <f t="shared" si="561"/>
        <v>56.674929104639993</v>
      </c>
      <c r="I6188" s="368"/>
      <c r="J6188" s="348">
        <f t="shared" si="562"/>
        <v>16.363627323119999</v>
      </c>
      <c r="K6188" s="368"/>
      <c r="L6188" s="352">
        <f t="shared" si="563"/>
        <v>14.55472923696</v>
      </c>
      <c r="M6188" s="368"/>
      <c r="N6188" s="349">
        <f t="shared" si="564"/>
        <v>10.442010934079999</v>
      </c>
      <c r="O6188" s="368"/>
      <c r="P6188" s="350">
        <f t="shared" si="565"/>
        <v>193.78104958079999</v>
      </c>
      <c r="Q6188" s="368"/>
      <c r="R6188" s="351">
        <f t="shared" si="566"/>
        <v>80.5676122152</v>
      </c>
      <c r="S6188" s="341"/>
      <c r="T6188" s="16"/>
      <c r="U6188" s="337"/>
      <c r="V6188" s="16"/>
    </row>
    <row r="6189" spans="4:22" ht="28.8">
      <c r="D6189" s="469"/>
      <c r="E6189" s="469"/>
      <c r="F6189" s="469"/>
      <c r="G6189" s="381">
        <v>1</v>
      </c>
      <c r="H6189" s="383">
        <f t="shared" si="561"/>
        <v>57.247403135999996</v>
      </c>
      <c r="I6189" s="382"/>
      <c r="J6189" s="383">
        <f t="shared" si="562"/>
        <v>16.528916488</v>
      </c>
      <c r="K6189" s="382"/>
      <c r="L6189" s="383">
        <f t="shared" si="563"/>
        <v>14.701746704</v>
      </c>
      <c r="M6189" s="382"/>
      <c r="N6189" s="383">
        <f t="shared" si="564"/>
        <v>10.547485792</v>
      </c>
      <c r="O6189" s="382"/>
      <c r="P6189" s="383">
        <f t="shared" si="565"/>
        <v>195.73843391999998</v>
      </c>
      <c r="Q6189" s="382"/>
      <c r="R6189" s="383">
        <f t="shared" si="566"/>
        <v>81.381426480000002</v>
      </c>
      <c r="S6189" s="445"/>
      <c r="T6189" s="469"/>
      <c r="U6189" s="470"/>
      <c r="V6189" s="469"/>
    </row>
    <row r="6190" spans="4:22" ht="21">
      <c r="D6190" s="338"/>
      <c r="E6190" s="338"/>
      <c r="F6190" s="338"/>
      <c r="G6190" s="344">
        <v>1.01</v>
      </c>
      <c r="H6190" s="347">
        <f t="shared" si="561"/>
        <v>57.819877167359998</v>
      </c>
      <c r="I6190" s="368"/>
      <c r="J6190" s="348">
        <f t="shared" si="562"/>
        <v>16.694205652880001</v>
      </c>
      <c r="K6190" s="368"/>
      <c r="L6190" s="352">
        <f t="shared" si="563"/>
        <v>14.848764171039999</v>
      </c>
      <c r="M6190" s="368"/>
      <c r="N6190" s="349">
        <f t="shared" si="564"/>
        <v>10.652960649920001</v>
      </c>
      <c r="O6190" s="368"/>
      <c r="P6190" s="350">
        <f t="shared" si="565"/>
        <v>197.69581825919997</v>
      </c>
      <c r="Q6190" s="368"/>
      <c r="R6190" s="351">
        <f t="shared" si="566"/>
        <v>82.195240744800003</v>
      </c>
      <c r="S6190" s="341"/>
      <c r="T6190" s="16"/>
      <c r="U6190" s="337"/>
      <c r="V6190" s="16"/>
    </row>
    <row r="6191" spans="4:22" ht="21">
      <c r="D6191" s="338"/>
      <c r="E6191" s="338"/>
      <c r="F6191" s="338"/>
      <c r="G6191" s="344">
        <v>1.02</v>
      </c>
      <c r="H6191" s="347">
        <f t="shared" si="561"/>
        <v>58.392351198719993</v>
      </c>
      <c r="I6191" s="368"/>
      <c r="J6191" s="348">
        <f t="shared" si="562"/>
        <v>16.859494817760002</v>
      </c>
      <c r="K6191" s="368"/>
      <c r="L6191" s="352">
        <f t="shared" si="563"/>
        <v>14.99578163808</v>
      </c>
      <c r="M6191" s="368"/>
      <c r="N6191" s="349">
        <f t="shared" si="564"/>
        <v>10.75843550784</v>
      </c>
      <c r="O6191" s="368"/>
      <c r="P6191" s="350">
        <f t="shared" si="565"/>
        <v>199.65320259839999</v>
      </c>
      <c r="Q6191" s="368"/>
      <c r="R6191" s="351">
        <f t="shared" si="566"/>
        <v>83.009055009600004</v>
      </c>
      <c r="S6191" s="341"/>
      <c r="T6191" s="16"/>
      <c r="U6191" s="337"/>
      <c r="V6191" s="16"/>
    </row>
    <row r="6192" spans="4:22" ht="21">
      <c r="D6192" s="338"/>
      <c r="E6192" s="338"/>
      <c r="F6192" s="338"/>
      <c r="G6192" s="344">
        <v>1.03</v>
      </c>
      <c r="H6192" s="347">
        <f t="shared" si="561"/>
        <v>58.964825230079995</v>
      </c>
      <c r="I6192" s="368"/>
      <c r="J6192" s="348">
        <f t="shared" si="562"/>
        <v>17.024783982639999</v>
      </c>
      <c r="K6192" s="368"/>
      <c r="L6192" s="352">
        <f t="shared" si="563"/>
        <v>15.14279910512</v>
      </c>
      <c r="M6192" s="368"/>
      <c r="N6192" s="349">
        <f t="shared" si="564"/>
        <v>10.863910365760001</v>
      </c>
      <c r="O6192" s="368"/>
      <c r="P6192" s="350">
        <f t="shared" si="565"/>
        <v>201.61058693759998</v>
      </c>
      <c r="Q6192" s="368"/>
      <c r="R6192" s="351">
        <f t="shared" si="566"/>
        <v>83.822869274400006</v>
      </c>
      <c r="S6192" s="341"/>
      <c r="T6192" s="16"/>
      <c r="U6192" s="337"/>
      <c r="V6192" s="16"/>
    </row>
    <row r="6193" spans="4:22" ht="21">
      <c r="D6193" s="338"/>
      <c r="E6193" s="338"/>
      <c r="F6193" s="338"/>
      <c r="G6193" s="344">
        <v>1.04</v>
      </c>
      <c r="H6193" s="347">
        <f t="shared" si="561"/>
        <v>59.537299261439998</v>
      </c>
      <c r="I6193" s="368"/>
      <c r="J6193" s="348">
        <f t="shared" si="562"/>
        <v>17.19007314752</v>
      </c>
      <c r="K6193" s="368"/>
      <c r="L6193" s="352">
        <f t="shared" si="563"/>
        <v>15.289816572159999</v>
      </c>
      <c r="M6193" s="368"/>
      <c r="N6193" s="349">
        <f t="shared" si="564"/>
        <v>10.96938522368</v>
      </c>
      <c r="O6193" s="368"/>
      <c r="P6193" s="350">
        <f t="shared" si="565"/>
        <v>203.56797127679999</v>
      </c>
      <c r="Q6193" s="368"/>
      <c r="R6193" s="351">
        <f t="shared" si="566"/>
        <v>84.636683539200007</v>
      </c>
      <c r="S6193" s="341"/>
      <c r="T6193" s="16"/>
      <c r="U6193" s="337"/>
      <c r="V6193" s="16"/>
    </row>
    <row r="6194" spans="4:22" ht="21">
      <c r="D6194" s="338"/>
      <c r="E6194" s="338"/>
      <c r="F6194" s="338"/>
      <c r="G6194" s="344">
        <v>1.05</v>
      </c>
      <c r="H6194" s="347">
        <f t="shared" si="561"/>
        <v>60.1097732928</v>
      </c>
      <c r="I6194" s="368"/>
      <c r="J6194" s="348">
        <f t="shared" si="562"/>
        <v>17.3553623124</v>
      </c>
      <c r="K6194" s="368"/>
      <c r="L6194" s="352">
        <f t="shared" si="563"/>
        <v>15.436834039200001</v>
      </c>
      <c r="M6194" s="368"/>
      <c r="N6194" s="349">
        <f t="shared" si="564"/>
        <v>11.074860081600001</v>
      </c>
      <c r="O6194" s="368"/>
      <c r="P6194" s="350">
        <f t="shared" si="565"/>
        <v>205.52535561599998</v>
      </c>
      <c r="Q6194" s="368"/>
      <c r="R6194" s="351">
        <f t="shared" si="566"/>
        <v>85.450497804000008</v>
      </c>
      <c r="S6194" s="341"/>
      <c r="T6194" s="16"/>
      <c r="U6194" s="337"/>
      <c r="V6194" s="16"/>
    </row>
    <row r="6195" spans="4:22" ht="21">
      <c r="D6195" s="338"/>
      <c r="E6195" s="338"/>
      <c r="F6195" s="338"/>
      <c r="G6195" s="344">
        <v>1.06</v>
      </c>
      <c r="H6195" s="347">
        <f t="shared" si="561"/>
        <v>60.682247324159995</v>
      </c>
      <c r="I6195" s="368"/>
      <c r="J6195" s="348">
        <f t="shared" si="562"/>
        <v>17.520651477280001</v>
      </c>
      <c r="K6195" s="368"/>
      <c r="L6195" s="352">
        <f t="shared" si="563"/>
        <v>15.58385150624</v>
      </c>
      <c r="M6195" s="368"/>
      <c r="N6195" s="349">
        <f t="shared" si="564"/>
        <v>11.18033493952</v>
      </c>
      <c r="O6195" s="368"/>
      <c r="P6195" s="350">
        <f t="shared" si="565"/>
        <v>207.48273995519997</v>
      </c>
      <c r="Q6195" s="368"/>
      <c r="R6195" s="351">
        <f t="shared" si="566"/>
        <v>86.26431206880001</v>
      </c>
      <c r="S6195" s="341"/>
      <c r="T6195" s="16"/>
      <c r="U6195" s="337"/>
      <c r="V6195" s="16"/>
    </row>
    <row r="6196" spans="4:22" ht="21">
      <c r="D6196" s="338"/>
      <c r="E6196" s="338"/>
      <c r="F6196" s="338"/>
      <c r="G6196" s="344">
        <v>1.07</v>
      </c>
      <c r="H6196" s="347">
        <f t="shared" si="561"/>
        <v>61.254721355519997</v>
      </c>
      <c r="I6196" s="368"/>
      <c r="J6196" s="348">
        <f t="shared" si="562"/>
        <v>17.685940642160002</v>
      </c>
      <c r="K6196" s="368"/>
      <c r="L6196" s="352">
        <f t="shared" si="563"/>
        <v>15.73086897328</v>
      </c>
      <c r="M6196" s="368"/>
      <c r="N6196" s="349">
        <f t="shared" si="564"/>
        <v>11.285809797440001</v>
      </c>
      <c r="O6196" s="368"/>
      <c r="P6196" s="350">
        <f t="shared" si="565"/>
        <v>209.44012429439999</v>
      </c>
      <c r="Q6196" s="368"/>
      <c r="R6196" s="351">
        <f t="shared" si="566"/>
        <v>87.078126333600011</v>
      </c>
      <c r="S6196" s="341"/>
      <c r="T6196" s="16"/>
      <c r="U6196" s="337"/>
      <c r="V6196" s="16"/>
    </row>
    <row r="6197" spans="4:22" ht="21">
      <c r="D6197" s="338"/>
      <c r="E6197" s="338"/>
      <c r="F6197" s="338"/>
      <c r="G6197" s="344">
        <v>1.08</v>
      </c>
      <c r="H6197" s="347">
        <f t="shared" si="561"/>
        <v>61.82719538688</v>
      </c>
      <c r="I6197" s="368"/>
      <c r="J6197" s="348">
        <f t="shared" si="562"/>
        <v>17.851229807040003</v>
      </c>
      <c r="K6197" s="368"/>
      <c r="L6197" s="352">
        <f t="shared" si="563"/>
        <v>15.877886440320001</v>
      </c>
      <c r="M6197" s="368"/>
      <c r="N6197" s="349">
        <f t="shared" si="564"/>
        <v>11.39128465536</v>
      </c>
      <c r="O6197" s="368"/>
      <c r="P6197" s="350">
        <f t="shared" si="565"/>
        <v>211.39750863359998</v>
      </c>
      <c r="Q6197" s="368"/>
      <c r="R6197" s="351">
        <f t="shared" si="566"/>
        <v>87.891940598400012</v>
      </c>
      <c r="S6197" s="341"/>
      <c r="T6197" s="16"/>
      <c r="U6197" s="337"/>
      <c r="V6197" s="16"/>
    </row>
    <row r="6198" spans="4:22" ht="21">
      <c r="D6198" s="338"/>
      <c r="E6198" s="338"/>
      <c r="F6198" s="338"/>
      <c r="G6198" s="344">
        <v>1.0900000000000001</v>
      </c>
      <c r="H6198" s="347">
        <f t="shared" si="561"/>
        <v>62.399669418240002</v>
      </c>
      <c r="I6198" s="368"/>
      <c r="J6198" s="348">
        <f t="shared" si="562"/>
        <v>18.01651897192</v>
      </c>
      <c r="K6198" s="368"/>
      <c r="L6198" s="352">
        <f t="shared" si="563"/>
        <v>16.024903907360002</v>
      </c>
      <c r="M6198" s="368"/>
      <c r="N6198" s="349">
        <f t="shared" si="564"/>
        <v>11.496759513280001</v>
      </c>
      <c r="O6198" s="368"/>
      <c r="P6198" s="350">
        <f t="shared" si="565"/>
        <v>213.3548929728</v>
      </c>
      <c r="Q6198" s="368"/>
      <c r="R6198" s="351">
        <f t="shared" si="566"/>
        <v>88.705754863200013</v>
      </c>
      <c r="S6198" s="341"/>
      <c r="T6198" s="16"/>
      <c r="U6198" s="337"/>
      <c r="V6198" s="16"/>
    </row>
    <row r="6199" spans="4:22" ht="21">
      <c r="D6199" s="338"/>
      <c r="E6199" s="338"/>
      <c r="F6199" s="338"/>
      <c r="G6199" s="344">
        <v>1.1000000000000001</v>
      </c>
      <c r="H6199" s="347">
        <f t="shared" si="561"/>
        <v>62.972143449599997</v>
      </c>
      <c r="I6199" s="368"/>
      <c r="J6199" s="348">
        <f t="shared" si="562"/>
        <v>18.181808136800001</v>
      </c>
      <c r="K6199" s="368"/>
      <c r="L6199" s="352">
        <f t="shared" si="563"/>
        <v>16.1719213744</v>
      </c>
      <c r="M6199" s="368"/>
      <c r="N6199" s="349">
        <f t="shared" si="564"/>
        <v>11.602234371200002</v>
      </c>
      <c r="O6199" s="368"/>
      <c r="P6199" s="350">
        <f t="shared" si="565"/>
        <v>215.31227731199999</v>
      </c>
      <c r="Q6199" s="368"/>
      <c r="R6199" s="351">
        <f t="shared" si="566"/>
        <v>89.519569128000015</v>
      </c>
      <c r="S6199" s="341"/>
      <c r="T6199" s="16"/>
      <c r="U6199" s="337"/>
      <c r="V6199" s="16"/>
    </row>
    <row r="6200" spans="4:22">
      <c r="D6200" s="338"/>
      <c r="E6200" s="338"/>
      <c r="F6200" s="338"/>
      <c r="G6200" s="16"/>
      <c r="H6200" s="16"/>
      <c r="I6200" s="16"/>
      <c r="J6200" s="16"/>
      <c r="K6200" s="16"/>
      <c r="L6200" s="16"/>
      <c r="M6200" s="16"/>
      <c r="N6200" s="16"/>
      <c r="O6200" s="16"/>
      <c r="P6200" s="16"/>
      <c r="Q6200" s="16"/>
      <c r="R6200" s="16"/>
      <c r="S6200" s="16"/>
      <c r="T6200" s="16"/>
      <c r="U6200" s="16"/>
      <c r="V6200" s="16"/>
    </row>
    <row r="6201" spans="4:22">
      <c r="D6201" s="338"/>
      <c r="E6201" s="338"/>
      <c r="F6201" s="338"/>
      <c r="G6201" s="16"/>
      <c r="H6201" s="16"/>
      <c r="I6201" s="16"/>
      <c r="J6201" s="16"/>
      <c r="K6201" s="16"/>
      <c r="L6201" s="16"/>
      <c r="M6201" s="16"/>
      <c r="N6201" s="16"/>
      <c r="O6201" s="16"/>
      <c r="P6201" s="16"/>
      <c r="Q6201" s="16"/>
      <c r="R6201" s="16"/>
      <c r="S6201" s="16"/>
      <c r="T6201" s="16"/>
      <c r="U6201" s="16"/>
      <c r="V6201" s="16"/>
    </row>
    <row r="6202" spans="4:22">
      <c r="D6202" s="338"/>
      <c r="E6202" s="338"/>
      <c r="F6202" s="338"/>
      <c r="G6202" s="16"/>
      <c r="H6202" s="16"/>
      <c r="I6202" s="16"/>
      <c r="J6202" s="16"/>
      <c r="K6202" s="16"/>
      <c r="L6202" s="16"/>
      <c r="M6202" s="16"/>
      <c r="N6202" s="16"/>
      <c r="O6202" s="16"/>
      <c r="P6202" s="16"/>
      <c r="Q6202" s="16"/>
      <c r="R6202" s="16"/>
      <c r="S6202" s="16"/>
      <c r="T6202" s="16"/>
      <c r="U6202" s="16"/>
      <c r="V6202" s="16"/>
    </row>
    <row r="6205" spans="4:22" ht="15" thickBot="1">
      <c r="D6205" s="16"/>
      <c r="E6205" s="16"/>
      <c r="F6205" s="16"/>
      <c r="G6205" s="16"/>
      <c r="H6205" s="16"/>
      <c r="I6205" s="16"/>
      <c r="J6205" s="16"/>
      <c r="K6205" s="16"/>
      <c r="L6205" s="16"/>
      <c r="M6205" s="16"/>
      <c r="N6205" s="16"/>
      <c r="O6205" s="16"/>
      <c r="P6205" s="16"/>
      <c r="Q6205" s="16"/>
      <c r="R6205" s="16"/>
      <c r="S6205" s="16"/>
      <c r="T6205" s="229"/>
      <c r="U6205" s="16"/>
      <c r="V6205" s="16"/>
    </row>
    <row r="6206" spans="4:22">
      <c r="D6206" s="16"/>
      <c r="E6206" s="84"/>
      <c r="F6206" s="85"/>
      <c r="G6206" s="197"/>
      <c r="H6206" s="85"/>
      <c r="I6206" s="197"/>
      <c r="J6206" s="85"/>
      <c r="K6206" s="197"/>
      <c r="L6206" s="85"/>
      <c r="M6206" s="197"/>
      <c r="N6206" s="85"/>
      <c r="O6206" s="197"/>
      <c r="P6206" s="85"/>
      <c r="Q6206" s="197"/>
      <c r="R6206" s="85"/>
      <c r="S6206" s="85"/>
      <c r="T6206" s="85"/>
      <c r="U6206" s="106"/>
      <c r="V6206" s="16"/>
    </row>
    <row r="6207" spans="4:22" ht="15" thickBot="1">
      <c r="D6207" s="16"/>
      <c r="E6207" s="86"/>
      <c r="F6207" s="1"/>
      <c r="H6207" s="1"/>
      <c r="J6207" s="1"/>
      <c r="L6207" s="1"/>
      <c r="N6207" s="1"/>
      <c r="P6207" s="1"/>
      <c r="R6207" s="1"/>
      <c r="T6207" s="1"/>
      <c r="U6207" s="107"/>
      <c r="V6207" s="16"/>
    </row>
    <row r="6208" spans="4:22" ht="35.4" thickBot="1">
      <c r="D6208" s="16"/>
      <c r="E6208" s="86"/>
      <c r="F6208" s="1"/>
      <c r="H6208" s="393" t="s">
        <v>323</v>
      </c>
      <c r="I6208" s="394"/>
      <c r="J6208" s="394"/>
      <c r="K6208" s="394"/>
      <c r="L6208" s="394"/>
      <c r="M6208" s="394"/>
      <c r="N6208" s="394"/>
      <c r="O6208" s="394"/>
      <c r="P6208" s="394"/>
      <c r="Q6208" s="394"/>
      <c r="R6208" s="394"/>
      <c r="S6208" s="394"/>
      <c r="T6208" s="395"/>
      <c r="U6208" s="107"/>
      <c r="V6208" s="16"/>
    </row>
    <row r="6209" spans="4:31">
      <c r="D6209" s="16"/>
      <c r="E6209" s="86"/>
      <c r="F6209" s="1"/>
      <c r="H6209" s="1"/>
      <c r="J6209" s="1"/>
      <c r="L6209" s="1"/>
      <c r="N6209" s="1"/>
      <c r="P6209" s="1"/>
      <c r="R6209" s="1"/>
      <c r="T6209" s="1"/>
      <c r="U6209" s="107"/>
      <c r="V6209" s="16"/>
    </row>
    <row r="6210" spans="4:31">
      <c r="D6210" s="16"/>
      <c r="E6210" s="86"/>
      <c r="F6210" s="253" t="s">
        <v>10</v>
      </c>
      <c r="G6210" s="194"/>
      <c r="H6210" s="421" t="s">
        <v>3</v>
      </c>
      <c r="I6210" s="179"/>
      <c r="J6210" s="422" t="s">
        <v>11</v>
      </c>
      <c r="K6210" s="179"/>
      <c r="L6210" s="423" t="s">
        <v>12</v>
      </c>
      <c r="M6210" s="179"/>
      <c r="N6210" s="424" t="s">
        <v>13</v>
      </c>
      <c r="O6210" s="179"/>
      <c r="P6210" s="425" t="s">
        <v>14</v>
      </c>
      <c r="Q6210" s="179"/>
      <c r="R6210" s="426" t="s">
        <v>15</v>
      </c>
      <c r="S6210" s="29"/>
      <c r="T6210" s="427" t="s">
        <v>16</v>
      </c>
      <c r="U6210" s="107"/>
      <c r="V6210" s="16"/>
      <c r="X6210" s="448" t="s">
        <v>78</v>
      </c>
      <c r="Y6210" s="448" t="s">
        <v>79</v>
      </c>
      <c r="Z6210" s="448" t="s">
        <v>80</v>
      </c>
      <c r="AA6210" s="448" t="s">
        <v>81</v>
      </c>
    </row>
    <row r="6211" spans="4:31">
      <c r="D6211" s="16"/>
      <c r="E6211" s="86"/>
      <c r="F6211" s="252">
        <v>45950</v>
      </c>
      <c r="G6211" s="244"/>
      <c r="H6211" s="437">
        <v>10581</v>
      </c>
      <c r="I6211" s="437"/>
      <c r="J6211" s="437">
        <v>3159</v>
      </c>
      <c r="K6211" s="437"/>
      <c r="L6211" s="437">
        <v>2773</v>
      </c>
      <c r="M6211" s="437"/>
      <c r="N6211" s="437">
        <v>1938</v>
      </c>
      <c r="O6211" s="437"/>
      <c r="P6211" s="437">
        <v>34775</v>
      </c>
      <c r="Q6211" s="437"/>
      <c r="R6211" s="437">
        <v>14925</v>
      </c>
      <c r="S6211" s="438"/>
      <c r="T6211" s="441">
        <v>5.4390000000000001</v>
      </c>
      <c r="U6211" s="107"/>
      <c r="V6211" s="16"/>
      <c r="X6211" t="str">
        <f>H6010</f>
        <v xml:space="preserve">COBRE </v>
      </c>
      <c r="Y6211" s="308">
        <f>H6219</f>
        <v>57.614722236000006</v>
      </c>
      <c r="Z6211" s="308">
        <f>H6221</f>
        <v>57.786192999999997</v>
      </c>
      <c r="AA6211" s="453">
        <f t="shared" ref="AA6211:AA6217" si="567">Y6211-Z6211</f>
        <v>-0.1714707639999915</v>
      </c>
      <c r="AD6211" t="str">
        <f t="shared" ref="AD6211:AD6217" si="568">X6211</f>
        <v xml:space="preserve">COBRE </v>
      </c>
      <c r="AE6211" s="330">
        <f>AA6211</f>
        <v>-0.1714707639999915</v>
      </c>
    </row>
    <row r="6212" spans="4:31">
      <c r="D6212" s="16"/>
      <c r="E6212" s="86"/>
      <c r="F6212" s="250">
        <f>F6211+1</f>
        <v>45951</v>
      </c>
      <c r="G6212" s="244"/>
      <c r="H6212" s="474">
        <v>10612</v>
      </c>
      <c r="I6212" s="437"/>
      <c r="J6212" s="437">
        <v>3326</v>
      </c>
      <c r="K6212" s="437"/>
      <c r="L6212" s="437">
        <v>2781</v>
      </c>
      <c r="M6212" s="437"/>
      <c r="N6212" s="437">
        <v>1949</v>
      </c>
      <c r="O6212" s="437"/>
      <c r="P6212" s="437">
        <v>35400</v>
      </c>
      <c r="Q6212" s="437"/>
      <c r="R6212" s="437">
        <v>14985</v>
      </c>
      <c r="S6212" s="437"/>
      <c r="T6212" s="441">
        <v>5.3771000000000004</v>
      </c>
      <c r="U6212" s="107"/>
      <c r="V6212" s="16"/>
      <c r="X6212" s="408" t="str">
        <f>J6010</f>
        <v xml:space="preserve">ZINCO </v>
      </c>
      <c r="Y6212" s="308">
        <f>J6219</f>
        <v>17.542186903999998</v>
      </c>
      <c r="Z6212" s="308">
        <f>J6221</f>
        <v>16.917158500000003</v>
      </c>
      <c r="AA6212" s="453">
        <f t="shared" si="567"/>
        <v>0.62502840399999471</v>
      </c>
      <c r="AD6212" t="str">
        <f t="shared" si="568"/>
        <v xml:space="preserve">ZINCO </v>
      </c>
      <c r="AE6212" s="330">
        <f t="shared" ref="AE6212:AE6217" si="569">AA6212</f>
        <v>0.62502840399999471</v>
      </c>
    </row>
    <row r="6213" spans="4:31">
      <c r="D6213" s="16"/>
      <c r="E6213" s="86"/>
      <c r="F6213" s="250">
        <f>F6212+1</f>
        <v>45952</v>
      </c>
      <c r="G6213" s="244"/>
      <c r="H6213" s="474">
        <v>10600</v>
      </c>
      <c r="I6213" s="437"/>
      <c r="J6213" s="437">
        <v>3325</v>
      </c>
      <c r="K6213" s="437"/>
      <c r="L6213" s="437">
        <v>2818</v>
      </c>
      <c r="M6213" s="437"/>
      <c r="N6213" s="437">
        <v>1953</v>
      </c>
      <c r="O6213" s="437"/>
      <c r="P6213" s="437">
        <v>35555</v>
      </c>
      <c r="Q6213" s="437"/>
      <c r="R6213" s="437">
        <v>14935</v>
      </c>
      <c r="S6213" s="437"/>
      <c r="T6213" s="441">
        <v>5.3848000000000003</v>
      </c>
      <c r="U6213" s="107"/>
      <c r="V6213" s="16"/>
      <c r="X6213" s="408" t="str">
        <f>L6010</f>
        <v xml:space="preserve">ALUMÍNIO </v>
      </c>
      <c r="Y6213" s="308">
        <f>L6219</f>
        <v>15.181361160000002</v>
      </c>
      <c r="Z6213" s="308">
        <f>L6221</f>
        <v>15.089987500000001</v>
      </c>
      <c r="AA6213" s="453">
        <f t="shared" si="567"/>
        <v>9.1373660000000356E-2</v>
      </c>
      <c r="AD6213" t="str">
        <f t="shared" si="568"/>
        <v xml:space="preserve">ALUMÍNIO </v>
      </c>
      <c r="AE6213" s="330">
        <f t="shared" si="569"/>
        <v>9.1373660000000356E-2</v>
      </c>
    </row>
    <row r="6214" spans="4:31">
      <c r="D6214" s="16"/>
      <c r="E6214" s="86"/>
      <c r="F6214" s="250">
        <f>F6213+1</f>
        <v>45953</v>
      </c>
      <c r="G6214" s="195"/>
      <c r="H6214" s="437">
        <v>10797</v>
      </c>
      <c r="I6214" s="437"/>
      <c r="J6214" s="437">
        <v>3221</v>
      </c>
      <c r="K6214" s="437"/>
      <c r="L6214" s="437">
        <v>2845</v>
      </c>
      <c r="M6214" s="437"/>
      <c r="N6214" s="437">
        <v>1973</v>
      </c>
      <c r="O6214" s="437"/>
      <c r="P6214" s="437">
        <v>35750</v>
      </c>
      <c r="Q6214" s="437"/>
      <c r="R6214" s="437">
        <v>15110</v>
      </c>
      <c r="S6214" s="438"/>
      <c r="T6214" s="441">
        <v>5.3898000000000001</v>
      </c>
      <c r="U6214" s="107"/>
      <c r="V6214" s="16"/>
      <c r="X6214" s="408" t="str">
        <f>N6010</f>
        <v xml:space="preserve">CHUMBO </v>
      </c>
      <c r="Y6214" s="308">
        <f>N6219</f>
        <v>10.565450496000002</v>
      </c>
      <c r="Z6214" s="308">
        <f>N6221</f>
        <v>10.613746000000001</v>
      </c>
      <c r="AA6214" s="453">
        <f t="shared" si="567"/>
        <v>-4.8295503999998601E-2</v>
      </c>
      <c r="AD6214" t="str">
        <f t="shared" si="568"/>
        <v xml:space="preserve">CHUMBO </v>
      </c>
      <c r="AE6214" s="330">
        <f t="shared" si="569"/>
        <v>-4.8295503999998601E-2</v>
      </c>
    </row>
    <row r="6215" spans="4:31">
      <c r="D6215" s="16"/>
      <c r="E6215" s="86"/>
      <c r="F6215" s="251">
        <f>F6214+1</f>
        <v>45954</v>
      </c>
      <c r="G6215" s="195"/>
      <c r="H6215" s="437">
        <v>10807</v>
      </c>
      <c r="I6215" s="437"/>
      <c r="J6215" s="437">
        <v>3227</v>
      </c>
      <c r="K6215" s="437"/>
      <c r="L6215" s="437">
        <v>2853</v>
      </c>
      <c r="M6215" s="437"/>
      <c r="N6215" s="437">
        <v>1979</v>
      </c>
      <c r="O6215" s="437"/>
      <c r="P6215" s="437">
        <v>35925</v>
      </c>
      <c r="Q6215" s="437"/>
      <c r="R6215" s="437">
        <v>15085</v>
      </c>
      <c r="S6215" s="438"/>
      <c r="T6215" s="441">
        <v>5.3840000000000003</v>
      </c>
      <c r="U6215" s="107"/>
      <c r="V6215" s="16"/>
      <c r="X6215" s="408" t="str">
        <f>P6010</f>
        <v xml:space="preserve">ESTANHO </v>
      </c>
      <c r="Y6215" s="308">
        <f>P6219</f>
        <v>191.41786614</v>
      </c>
      <c r="Z6215" s="308">
        <f>P6221</f>
        <v>193.34285250000002</v>
      </c>
      <c r="AA6215" s="453">
        <f t="shared" si="567"/>
        <v>-1.9249863600000197</v>
      </c>
      <c r="AD6215" t="str">
        <f t="shared" si="568"/>
        <v xml:space="preserve">ESTANHO </v>
      </c>
      <c r="AE6215" s="330">
        <f t="shared" si="569"/>
        <v>-1.9249863600000197</v>
      </c>
    </row>
    <row r="6216" spans="4:31">
      <c r="D6216" s="16"/>
      <c r="E6216" s="86"/>
      <c r="F6216" s="1"/>
      <c r="H6216" s="439"/>
      <c r="I6216" s="439"/>
      <c r="J6216" s="439"/>
      <c r="K6216" s="439"/>
      <c r="L6216" s="439"/>
      <c r="M6216" s="439"/>
      <c r="N6216" s="439"/>
      <c r="O6216" s="439"/>
      <c r="P6216" s="439"/>
      <c r="Q6216" s="439"/>
      <c r="R6216" s="439"/>
      <c r="S6216" s="440"/>
      <c r="T6216" s="444"/>
      <c r="U6216" s="107"/>
      <c r="V6216" s="16"/>
      <c r="X6216" s="408" t="str">
        <f>R6010</f>
        <v xml:space="preserve">NÍQUEL </v>
      </c>
      <c r="Y6216" s="308">
        <f>R6219</f>
        <v>80.967259520000013</v>
      </c>
      <c r="Z6216" s="308">
        <f>R6221</f>
        <v>81.758807500000017</v>
      </c>
      <c r="AA6216" s="453">
        <f t="shared" si="567"/>
        <v>-0.79154798000000426</v>
      </c>
      <c r="AD6216" t="str">
        <f t="shared" si="568"/>
        <v xml:space="preserve">NÍQUEL </v>
      </c>
      <c r="AE6216" s="330">
        <f t="shared" si="569"/>
        <v>-0.79154798000000426</v>
      </c>
    </row>
    <row r="6217" spans="4:31">
      <c r="D6217" s="16"/>
      <c r="E6217" s="86"/>
      <c r="F6217" s="236" t="s">
        <v>17</v>
      </c>
      <c r="G6217" s="263"/>
      <c r="H6217" s="428">
        <f>AVERAGE(H6211:H6215)</f>
        <v>10679.4</v>
      </c>
      <c r="I6217" s="332"/>
      <c r="J6217" s="428">
        <f>AVERAGE(J6211:J6215)</f>
        <v>3251.6</v>
      </c>
      <c r="K6217" s="332"/>
      <c r="L6217" s="428">
        <f>AVERAGE(L6211:L6215)</f>
        <v>2814</v>
      </c>
      <c r="M6217" s="332"/>
      <c r="N6217" s="428">
        <f>AVERAGE(N6211:N6215)</f>
        <v>1958.4</v>
      </c>
      <c r="O6217" s="332"/>
      <c r="P6217" s="428">
        <f>AVERAGE(P6211:P6215)</f>
        <v>35481</v>
      </c>
      <c r="Q6217" s="332"/>
      <c r="R6217" s="428">
        <f>AVERAGE(R6211:R6215)</f>
        <v>15008</v>
      </c>
      <c r="S6217" s="333"/>
      <c r="T6217" s="429">
        <f>AVERAGE(T6211:T6215)</f>
        <v>5.3949400000000001</v>
      </c>
      <c r="U6217" s="107"/>
      <c r="V6217" s="16"/>
      <c r="X6217" t="str">
        <f>T6010</f>
        <v xml:space="preserve">DÓLAR </v>
      </c>
      <c r="Y6217" s="308">
        <f>T6217</f>
        <v>5.3949400000000001</v>
      </c>
      <c r="Z6217" s="308">
        <f>T6221</f>
        <v>5.4575000000000005</v>
      </c>
      <c r="AA6217" s="453">
        <f t="shared" si="567"/>
        <v>-6.2560000000000393E-2</v>
      </c>
      <c r="AD6217" t="str">
        <f t="shared" si="568"/>
        <v xml:space="preserve">DÓLAR </v>
      </c>
      <c r="AE6217" s="330">
        <f t="shared" si="569"/>
        <v>-6.2560000000000393E-2</v>
      </c>
    </row>
    <row r="6218" spans="4:31">
      <c r="D6218" s="16"/>
      <c r="E6218" s="86"/>
      <c r="F6218" s="21"/>
      <c r="G6218" s="194"/>
      <c r="H6218" s="354"/>
      <c r="I6218" s="214"/>
      <c r="J6218" s="354"/>
      <c r="K6218" s="214"/>
      <c r="L6218" s="354"/>
      <c r="M6218" s="214"/>
      <c r="N6218" s="354"/>
      <c r="O6218" s="214"/>
      <c r="P6218" s="354"/>
      <c r="Q6218" s="214"/>
      <c r="R6218" s="354"/>
      <c r="S6218" s="269"/>
      <c r="T6218" s="355"/>
      <c r="U6218" s="107"/>
      <c r="V6218" s="16"/>
    </row>
    <row r="6219" spans="4:31" ht="15.6">
      <c r="D6219" s="16"/>
      <c r="E6219" s="86"/>
      <c r="F6219" s="237" t="s">
        <v>18</v>
      </c>
      <c r="G6219" s="202"/>
      <c r="H6219" s="413">
        <f>H6217*T6217*0.001</f>
        <v>57.614722236000006</v>
      </c>
      <c r="I6219" s="449"/>
      <c r="J6219" s="413">
        <f>J6217*T6217*0.001</f>
        <v>17.542186903999998</v>
      </c>
      <c r="K6219" s="449"/>
      <c r="L6219" s="413">
        <f>L6217*T6217*0.001</f>
        <v>15.181361160000002</v>
      </c>
      <c r="M6219" s="449"/>
      <c r="N6219" s="413">
        <f>N6217*T6217*0.001</f>
        <v>10.565450496000002</v>
      </c>
      <c r="O6219" s="449"/>
      <c r="P6219" s="413">
        <f>P6217*T6217*0.001</f>
        <v>191.41786614</v>
      </c>
      <c r="Q6219" s="449"/>
      <c r="R6219" s="413">
        <f>R6217*T6217*0.001</f>
        <v>80.967259520000013</v>
      </c>
      <c r="S6219" s="269"/>
      <c r="T6219" s="363"/>
      <c r="U6219" s="107"/>
      <c r="V6219" s="16"/>
    </row>
    <row r="6220" spans="4:31">
      <c r="D6220" s="16"/>
      <c r="E6220" s="86"/>
      <c r="F6220" s="21"/>
      <c r="G6220" s="312"/>
      <c r="H6220" s="450"/>
      <c r="I6220" s="451"/>
      <c r="J6220" s="450"/>
      <c r="K6220" s="451"/>
      <c r="L6220" s="450"/>
      <c r="M6220" s="451"/>
      <c r="N6220" s="450"/>
      <c r="O6220" s="451"/>
      <c r="P6220" s="450"/>
      <c r="Q6220" s="451"/>
      <c r="R6220" s="450"/>
      <c r="S6220" s="269"/>
      <c r="T6220" s="364"/>
      <c r="U6220" s="107"/>
      <c r="V6220" s="16"/>
    </row>
    <row r="6221" spans="4:31">
      <c r="D6221" s="16"/>
      <c r="E6221" s="86"/>
      <c r="F6221" s="256" t="s">
        <v>19</v>
      </c>
      <c r="G6221" s="311"/>
      <c r="H6221" s="436">
        <f>H6119</f>
        <v>57.786192999999997</v>
      </c>
      <c r="I6221" s="452"/>
      <c r="J6221" s="436">
        <f>J6119</f>
        <v>16.917158500000003</v>
      </c>
      <c r="K6221" s="452"/>
      <c r="L6221" s="436">
        <f>L6119</f>
        <v>15.089987500000001</v>
      </c>
      <c r="M6221" s="452"/>
      <c r="N6221" s="436">
        <f>N6119</f>
        <v>10.613746000000001</v>
      </c>
      <c r="O6221" s="452"/>
      <c r="P6221" s="436">
        <f>P6119</f>
        <v>193.34285250000002</v>
      </c>
      <c r="Q6221" s="452"/>
      <c r="R6221" s="436">
        <f>R6119</f>
        <v>81.758807500000017</v>
      </c>
      <c r="S6221" s="361">
        <f>U6182</f>
        <v>0</v>
      </c>
      <c r="T6221" s="258">
        <f>T6117</f>
        <v>5.4575000000000005</v>
      </c>
      <c r="U6221" s="107"/>
      <c r="V6221" s="16"/>
    </row>
    <row r="6222" spans="4:31" ht="15" thickBot="1">
      <c r="D6222" s="16"/>
      <c r="E6222" s="86"/>
      <c r="F6222" s="21"/>
      <c r="G6222" s="194"/>
      <c r="H6222" s="355"/>
      <c r="I6222" s="264"/>
      <c r="J6222" s="355"/>
      <c r="K6222" s="264"/>
      <c r="L6222" s="355"/>
      <c r="M6222" s="264"/>
      <c r="N6222" s="355"/>
      <c r="O6222" s="264"/>
      <c r="P6222" s="355"/>
      <c r="Q6222" s="264"/>
      <c r="R6222" s="355"/>
      <c r="S6222" s="270"/>
      <c r="T6222" s="355"/>
      <c r="U6222" s="107"/>
      <c r="V6222" s="16"/>
    </row>
    <row r="6223" spans="4:31" ht="15" thickBot="1">
      <c r="D6223" s="16"/>
      <c r="E6223" s="86"/>
      <c r="F6223" s="259" t="s">
        <v>44</v>
      </c>
      <c r="G6223" s="194"/>
      <c r="H6223" s="356">
        <f>(H6119-H6121)/H6121</f>
        <v>9.4116035747512199E-3</v>
      </c>
      <c r="I6223" s="321"/>
      <c r="J6223" s="356">
        <f>(J6119-J6121)/J6121</f>
        <v>2.3488654702918162E-2</v>
      </c>
      <c r="K6223" s="321"/>
      <c r="L6223" s="356">
        <f>(L6119-L6121)/L6121</f>
        <v>2.6407800638707127E-2</v>
      </c>
      <c r="M6223" s="321"/>
      <c r="N6223" s="356">
        <f>(N6119-N6121)/N6121</f>
        <v>6.28208554215429E-3</v>
      </c>
      <c r="O6223" s="321"/>
      <c r="P6223" s="356">
        <f>(P6119-P6121)/P6121</f>
        <v>-1.2238686966194139E-2</v>
      </c>
      <c r="Q6223" s="321"/>
      <c r="R6223" s="356">
        <f>(R6119-R6121)/R6121</f>
        <v>4.6371885616032964E-3</v>
      </c>
      <c r="S6223" s="322"/>
      <c r="T6223" s="356">
        <f>(T6117-T6121)/T6121</f>
        <v>2.1804742147596892E-2</v>
      </c>
      <c r="U6223" s="107"/>
      <c r="V6223" s="16"/>
    </row>
    <row r="6224" spans="4:31" ht="15" thickBot="1">
      <c r="D6224" s="16"/>
      <c r="E6224" s="86"/>
      <c r="F6224" s="29"/>
      <c r="G6224" s="179"/>
      <c r="H6224" s="357"/>
      <c r="I6224" s="217"/>
      <c r="J6224" s="357"/>
      <c r="K6224" s="217"/>
      <c r="L6224" s="357"/>
      <c r="M6224" s="217"/>
      <c r="N6224" s="357"/>
      <c r="O6224" s="217"/>
      <c r="P6224" s="357"/>
      <c r="Q6224" s="217"/>
      <c r="R6224" s="357"/>
      <c r="S6224" s="271"/>
      <c r="T6224" s="357"/>
      <c r="U6224" s="107"/>
      <c r="V6224" s="16"/>
    </row>
    <row r="6225" spans="4:22" ht="15" thickBot="1">
      <c r="D6225" s="16"/>
      <c r="E6225" s="86"/>
      <c r="F6225" s="176" t="s">
        <v>26</v>
      </c>
      <c r="G6225" s="179"/>
      <c r="H6225" s="358">
        <f>(H6219-H6221)/H6221</f>
        <v>-2.9673310370176404E-3</v>
      </c>
      <c r="I6225" s="188"/>
      <c r="J6225" s="358">
        <f>(J6219-J6221)/J6221</f>
        <v>3.6946417685924889E-2</v>
      </c>
      <c r="K6225" s="188"/>
      <c r="L6225" s="358">
        <f>(L6219-L6221)/L6221</f>
        <v>6.0552508741309663E-3</v>
      </c>
      <c r="M6225" s="188"/>
      <c r="N6225" s="358">
        <f>(N6219-N6221)/N6221</f>
        <v>-4.5502788553634689E-3</v>
      </c>
      <c r="O6225" s="188"/>
      <c r="P6225" s="358">
        <f>(P6219-P6221)/P6221</f>
        <v>-9.956335779208696E-3</v>
      </c>
      <c r="Q6225" s="188"/>
      <c r="R6225" s="358">
        <f>(R6219-R6221)/R6221</f>
        <v>-9.6815010419520134E-3</v>
      </c>
      <c r="S6225" s="272"/>
      <c r="T6225" s="358">
        <f>(T6217-T6221)/T6221</f>
        <v>-1.1463124141090315E-2</v>
      </c>
      <c r="U6225" s="107"/>
      <c r="V6225" s="16"/>
    </row>
    <row r="6226" spans="4:22" ht="15" thickBot="1">
      <c r="D6226" s="16"/>
      <c r="E6226" s="86"/>
      <c r="F6226" s="1"/>
      <c r="H6226" s="359"/>
      <c r="I6226" s="215"/>
      <c r="J6226" s="359"/>
      <c r="K6226" s="215"/>
      <c r="L6226" s="359"/>
      <c r="M6226" s="215"/>
      <c r="N6226" s="359"/>
      <c r="O6226" s="215"/>
      <c r="P6226" s="359"/>
      <c r="Q6226" s="215"/>
      <c r="R6226" s="359"/>
      <c r="S6226" s="271"/>
      <c r="T6226" s="359"/>
      <c r="U6226" s="107"/>
      <c r="V6226" s="16"/>
    </row>
    <row r="6227" spans="4:22" ht="21.6" thickBot="1">
      <c r="D6227" s="230"/>
      <c r="E6227" s="183"/>
      <c r="F6227" s="184" t="s">
        <v>40</v>
      </c>
      <c r="G6227" s="182"/>
      <c r="H6227" s="360">
        <f>H6219-H6221</f>
        <v>-0.1714707639999915</v>
      </c>
      <c r="I6227" s="306"/>
      <c r="J6227" s="360">
        <f>J6219-J6221</f>
        <v>0.62502840399999471</v>
      </c>
      <c r="K6227" s="306"/>
      <c r="L6227" s="360">
        <f>L6219-L6221</f>
        <v>9.1373660000000356E-2</v>
      </c>
      <c r="M6227" s="306"/>
      <c r="N6227" s="360">
        <f>N6219-N6221</f>
        <v>-4.8295503999998601E-2</v>
      </c>
      <c r="O6227" s="306"/>
      <c r="P6227" s="360">
        <f>P6219-P6221</f>
        <v>-1.9249863600000197</v>
      </c>
      <c r="Q6227" s="306"/>
      <c r="R6227" s="360">
        <f>R6219-R6221</f>
        <v>-0.79154798000000426</v>
      </c>
      <c r="S6227" s="307"/>
      <c r="T6227" s="360">
        <f>T6217-T6221</f>
        <v>-6.2560000000000393E-2</v>
      </c>
      <c r="U6227" s="186"/>
      <c r="V6227" s="230"/>
    </row>
    <row r="6228" spans="4:22">
      <c r="D6228" s="16"/>
      <c r="E6228" s="86"/>
      <c r="F6228" s="179"/>
      <c r="H6228" s="180"/>
      <c r="I6228" s="180"/>
      <c r="J6228" s="180"/>
      <c r="K6228" s="180"/>
      <c r="L6228" s="180"/>
      <c r="M6228" s="180"/>
      <c r="N6228" s="180"/>
      <c r="O6228" s="180"/>
      <c r="P6228" s="180"/>
      <c r="Q6228" s="180"/>
      <c r="R6228" s="180"/>
      <c r="S6228" s="274"/>
      <c r="T6228" s="180"/>
      <c r="U6228" s="107"/>
      <c r="V6228" s="16"/>
    </row>
    <row r="6229" spans="4:22">
      <c r="D6229" s="16"/>
      <c r="E6229" s="86"/>
      <c r="F6229" s="29"/>
      <c r="H6229" s="323"/>
      <c r="I6229" s="180"/>
      <c r="J6229" s="159"/>
      <c r="K6229" s="180"/>
      <c r="L6229" s="159"/>
      <c r="M6229" s="180"/>
      <c r="N6229" s="159"/>
      <c r="O6229" s="180">
        <f>L6229+N6229</f>
        <v>0</v>
      </c>
      <c r="P6229" s="159"/>
      <c r="Q6229" s="180"/>
      <c r="R6229" s="159"/>
      <c r="S6229" s="159"/>
      <c r="T6229" s="159"/>
      <c r="U6229" s="107"/>
      <c r="V6229" s="16"/>
    </row>
    <row r="6230" spans="4:22" ht="18">
      <c r="D6230" s="16"/>
      <c r="E6230" s="134"/>
      <c r="F6230" s="403" t="s">
        <v>36</v>
      </c>
      <c r="G6230" s="404"/>
      <c r="H6230" s="405">
        <f>AVERAGE(H6211:H6215,H6111:H6115,H6011:H6015,H5913:H5915)</f>
        <v>10621.472222222223</v>
      </c>
      <c r="I6230" s="405" t="e">
        <f t="shared" ref="I6230" si="570">AVERAGE(I6211:I6215,I6113:I6115)</f>
        <v>#DIV/0!</v>
      </c>
      <c r="J6230" s="405">
        <f>AVERAGE(J6211:J6215,J6111:J6115,J6011:J6015,J5913:J5915)</f>
        <v>3134.25</v>
      </c>
      <c r="K6230" s="405" t="e">
        <f t="shared" ref="K6230" si="571">AVERAGE(K6211:K6215,K6113:K6115)</f>
        <v>#DIV/0!</v>
      </c>
      <c r="L6230" s="405">
        <f>AVERAGE(L6211:L6215,L6111:L6115,L6011:L6015,L5913:L5915)</f>
        <v>2763.5833333333335</v>
      </c>
      <c r="M6230" s="405" t="e">
        <f t="shared" ref="M6230" si="572">AVERAGE(M6211:M6215,M6113:M6115)</f>
        <v>#DIV/0!</v>
      </c>
      <c r="N6230" s="405">
        <f>AVERAGE(N6211:N6215,N6111:N6115,N6011:N6015,N5913:N5915)</f>
        <v>1962.25</v>
      </c>
      <c r="O6230" s="405" t="e">
        <f t="shared" ref="O6230" si="573">AVERAGE(O6211:O6215,O6113:O6115)</f>
        <v>#DIV/0!</v>
      </c>
      <c r="P6230" s="405">
        <f>AVERAGE(P6211:P6215,P6111:P6115,P6011:P6015,P5913:P5915)</f>
        <v>35991.944444444445</v>
      </c>
      <c r="Q6230" s="405" t="e">
        <f t="shared" ref="Q6230" si="574">AVERAGE(Q6211:Q6215,Q6113:Q6115)</f>
        <v>#DIV/0!</v>
      </c>
      <c r="R6230" s="405">
        <f>AVERAGE(R6211:R6215,R6111:R6115,R6011:R6015,R5913:R5915)</f>
        <v>15079.722222222223</v>
      </c>
      <c r="S6230" s="405" t="e">
        <f t="shared" ref="S6230" si="575">AVERAGE(S6211:S6215,S6113:S6115)</f>
        <v>#DIV/0!</v>
      </c>
      <c r="T6230" s="405">
        <f>AVERAGE(T6211:T6215,T6111:T6115,T6011:T6015,T5913:T5915)</f>
        <v>5.3862055555555539</v>
      </c>
      <c r="U6230" s="135"/>
      <c r="V6230" s="16"/>
    </row>
    <row r="6231" spans="4:22">
      <c r="D6231" s="16"/>
      <c r="E6231" s="1"/>
      <c r="F6231" s="1"/>
      <c r="H6231" s="329"/>
      <c r="I6231" s="139"/>
      <c r="J6231" s="329"/>
      <c r="K6231" s="139"/>
      <c r="L6231" s="329"/>
      <c r="M6231" s="139"/>
      <c r="N6231" s="329"/>
      <c r="O6231" s="139"/>
      <c r="P6231" s="329"/>
      <c r="Q6231" s="139"/>
      <c r="R6231" s="329"/>
      <c r="S6231" s="329"/>
      <c r="T6231" s="329"/>
      <c r="U6231" s="1"/>
      <c r="V6231" s="16"/>
    </row>
    <row r="6232" spans="4:22" ht="15" thickBot="1">
      <c r="D6232" s="16"/>
      <c r="T6232" s="174"/>
      <c r="V6232" s="16"/>
    </row>
    <row r="6233" spans="4:22" ht="15" thickBot="1">
      <c r="D6233" s="16"/>
      <c r="F6233" s="280" t="s">
        <v>42</v>
      </c>
      <c r="G6233" s="281"/>
      <c r="H6233" s="281" t="s">
        <v>3</v>
      </c>
      <c r="I6233" s="281"/>
      <c r="J6233" s="281" t="s">
        <v>11</v>
      </c>
      <c r="K6233" s="281"/>
      <c r="L6233" s="281" t="s">
        <v>12</v>
      </c>
      <c r="M6233" s="281"/>
      <c r="N6233" s="281" t="s">
        <v>13</v>
      </c>
      <c r="O6233" s="281"/>
      <c r="P6233" s="281" t="s">
        <v>14</v>
      </c>
      <c r="Q6233" s="281"/>
      <c r="R6233" s="281" t="s">
        <v>15</v>
      </c>
      <c r="S6233" s="281"/>
      <c r="T6233" s="282" t="s">
        <v>16</v>
      </c>
      <c r="V6233" s="16"/>
    </row>
    <row r="6234" spans="4:22">
      <c r="D6234" s="16"/>
      <c r="E6234" s="1"/>
      <c r="F6234" s="283" t="s">
        <v>19</v>
      </c>
      <c r="G6234" s="284"/>
      <c r="H6234" s="410">
        <f>H6221</f>
        <v>57.786192999999997</v>
      </c>
      <c r="I6234" s="410">
        <f t="shared" ref="I6234:T6234" si="576">I6221</f>
        <v>0</v>
      </c>
      <c r="J6234" s="410">
        <f t="shared" si="576"/>
        <v>16.917158500000003</v>
      </c>
      <c r="K6234" s="410">
        <f t="shared" si="576"/>
        <v>0</v>
      </c>
      <c r="L6234" s="410">
        <f t="shared" si="576"/>
        <v>15.089987500000001</v>
      </c>
      <c r="M6234" s="410">
        <f t="shared" si="576"/>
        <v>0</v>
      </c>
      <c r="N6234" s="410">
        <f t="shared" si="576"/>
        <v>10.613746000000001</v>
      </c>
      <c r="O6234" s="410">
        <f t="shared" si="576"/>
        <v>0</v>
      </c>
      <c r="P6234" s="410">
        <f t="shared" si="576"/>
        <v>193.34285250000002</v>
      </c>
      <c r="Q6234" s="410">
        <f t="shared" si="576"/>
        <v>0</v>
      </c>
      <c r="R6234" s="410">
        <f t="shared" si="576"/>
        <v>81.758807500000017</v>
      </c>
      <c r="S6234" s="410">
        <f t="shared" si="576"/>
        <v>0</v>
      </c>
      <c r="T6234" s="410">
        <f t="shared" si="576"/>
        <v>5.4575000000000005</v>
      </c>
      <c r="U6234" s="1"/>
      <c r="V6234" s="16"/>
    </row>
    <row r="6235" spans="4:22" ht="15.6">
      <c r="D6235" s="16"/>
      <c r="E6235" s="1"/>
      <c r="F6235" s="288" t="s">
        <v>41</v>
      </c>
      <c r="G6235" s="289"/>
      <c r="H6235" s="411">
        <f>H6219</f>
        <v>57.614722236000006</v>
      </c>
      <c r="I6235" s="411">
        <f t="shared" ref="I6235:S6235" si="577">I6219</f>
        <v>0</v>
      </c>
      <c r="J6235" s="411">
        <f t="shared" si="577"/>
        <v>17.542186903999998</v>
      </c>
      <c r="K6235" s="411">
        <f t="shared" si="577"/>
        <v>0</v>
      </c>
      <c r="L6235" s="411">
        <f t="shared" si="577"/>
        <v>15.181361160000002</v>
      </c>
      <c r="M6235" s="411">
        <f t="shared" si="577"/>
        <v>0</v>
      </c>
      <c r="N6235" s="411">
        <f t="shared" si="577"/>
        <v>10.565450496000002</v>
      </c>
      <c r="O6235" s="411">
        <f t="shared" si="577"/>
        <v>0</v>
      </c>
      <c r="P6235" s="411">
        <f t="shared" si="577"/>
        <v>191.41786614</v>
      </c>
      <c r="Q6235" s="411">
        <f t="shared" si="577"/>
        <v>0</v>
      </c>
      <c r="R6235" s="411">
        <f t="shared" si="577"/>
        <v>80.967259520000013</v>
      </c>
      <c r="S6235" s="411">
        <f t="shared" si="577"/>
        <v>0</v>
      </c>
      <c r="T6235" s="411">
        <f>T6217</f>
        <v>5.3949400000000001</v>
      </c>
      <c r="U6235" s="1"/>
      <c r="V6235" s="16"/>
    </row>
    <row r="6236" spans="4:22" ht="21">
      <c r="D6236" s="16"/>
      <c r="F6236" s="201" t="s">
        <v>45</v>
      </c>
      <c r="G6236" s="463"/>
      <c r="H6236" s="463">
        <f>H6235-H6234</f>
        <v>-0.1714707639999915</v>
      </c>
      <c r="I6236" s="463"/>
      <c r="J6236" s="463">
        <f>J6235-J6234</f>
        <v>0.62502840399999471</v>
      </c>
      <c r="K6236" s="463"/>
      <c r="L6236" s="463">
        <f>L6235-L6234</f>
        <v>9.1373660000000356E-2</v>
      </c>
      <c r="M6236" s="463"/>
      <c r="N6236" s="463">
        <f>N6235-N6234</f>
        <v>-4.8295503999998601E-2</v>
      </c>
      <c r="O6236" s="463"/>
      <c r="P6236" s="463">
        <f>P6235-P6234</f>
        <v>-1.9249863600000197</v>
      </c>
      <c r="Q6236" s="463"/>
      <c r="R6236" s="463">
        <f>R6235-R6234</f>
        <v>-0.79154798000000426</v>
      </c>
      <c r="S6236" s="463"/>
      <c r="T6236" s="463">
        <f>T6235-T6234</f>
        <v>-6.2560000000000393E-2</v>
      </c>
      <c r="V6236" s="16"/>
    </row>
    <row r="6237" spans="4:22" ht="21">
      <c r="D6237" s="16"/>
      <c r="F6237" s="201"/>
      <c r="G6237" s="201"/>
      <c r="H6237" s="187"/>
      <c r="I6237" s="187"/>
      <c r="J6237" s="187"/>
      <c r="K6237" s="187"/>
      <c r="L6237" s="187"/>
      <c r="M6237" s="187"/>
      <c r="N6237" s="187"/>
      <c r="O6237" s="187"/>
      <c r="P6237" s="187"/>
      <c r="Q6237" s="187"/>
      <c r="R6237" s="187"/>
      <c r="S6237" s="187"/>
      <c r="T6237" s="187"/>
      <c r="V6237" s="16"/>
    </row>
    <row r="6238" spans="4:22">
      <c r="D6238" s="16"/>
      <c r="E6238" s="16"/>
      <c r="F6238" s="231"/>
      <c r="G6238" s="231"/>
      <c r="H6238" s="231"/>
      <c r="I6238" s="231"/>
      <c r="J6238" s="231"/>
      <c r="K6238" s="231"/>
      <c r="L6238" s="231"/>
      <c r="M6238" s="231"/>
      <c r="N6238" s="231"/>
      <c r="O6238" s="231"/>
      <c r="P6238" s="231"/>
      <c r="Q6238" s="231"/>
      <c r="R6238" s="231"/>
      <c r="S6238" s="231"/>
      <c r="T6238" s="232"/>
      <c r="U6238" s="16"/>
      <c r="V6238" s="16"/>
    </row>
    <row r="6239" spans="4:22">
      <c r="D6239" s="16"/>
      <c r="E6239" s="16"/>
      <c r="F6239" s="231"/>
      <c r="G6239" s="231"/>
      <c r="H6239" s="231"/>
      <c r="I6239" s="231"/>
      <c r="J6239" s="231"/>
      <c r="K6239" s="231"/>
      <c r="L6239" s="231"/>
      <c r="M6239" s="231"/>
      <c r="N6239" s="231"/>
      <c r="O6239" s="231"/>
      <c r="P6239" s="231"/>
      <c r="Q6239" s="231"/>
      <c r="R6239" s="231"/>
      <c r="S6239" s="231"/>
      <c r="T6239" s="232"/>
      <c r="U6239" s="16"/>
      <c r="V6239" s="16"/>
    </row>
    <row r="6240" spans="4:22">
      <c r="D6240" s="16"/>
      <c r="E6240" s="16"/>
      <c r="F6240" s="231"/>
      <c r="G6240" s="231"/>
      <c r="H6240" s="231"/>
      <c r="I6240" s="231"/>
      <c r="J6240" s="231"/>
      <c r="K6240" s="231"/>
      <c r="L6240" s="231"/>
      <c r="M6240" s="231"/>
      <c r="N6240" s="231"/>
      <c r="O6240" s="231"/>
      <c r="P6240" s="231"/>
      <c r="Q6240" s="231"/>
      <c r="R6240" s="231"/>
      <c r="S6240" s="231"/>
      <c r="T6240" s="232"/>
      <c r="U6240" s="16"/>
      <c r="V6240" s="16"/>
    </row>
    <row r="6241" spans="4:22">
      <c r="D6241" s="16"/>
      <c r="E6241" s="16"/>
      <c r="F6241" s="231"/>
      <c r="G6241" s="231"/>
      <c r="H6241" s="231"/>
      <c r="I6241" s="231"/>
      <c r="J6241" s="231"/>
      <c r="K6241" s="231"/>
      <c r="L6241" s="231"/>
      <c r="M6241" s="231"/>
      <c r="N6241" s="231"/>
      <c r="O6241" s="231"/>
      <c r="P6241" s="231"/>
      <c r="Q6241" s="231"/>
      <c r="R6241" s="231"/>
      <c r="S6241" s="231"/>
      <c r="T6241" s="232"/>
      <c r="U6241" s="16"/>
      <c r="V6241" s="16"/>
    </row>
    <row r="6242" spans="4:22">
      <c r="D6242" s="16"/>
      <c r="E6242" s="16"/>
      <c r="F6242" s="231"/>
      <c r="G6242" s="231"/>
      <c r="H6242" s="231"/>
      <c r="I6242" s="231"/>
      <c r="J6242" s="231"/>
      <c r="K6242" s="231"/>
      <c r="L6242" s="231"/>
      <c r="M6242" s="231"/>
      <c r="N6242" s="231"/>
      <c r="O6242" s="231"/>
      <c r="P6242" s="231"/>
      <c r="Q6242" s="231"/>
      <c r="R6242" s="231"/>
      <c r="S6242" s="231"/>
      <c r="T6242" s="232"/>
      <c r="U6242" s="16"/>
      <c r="V6242" s="16"/>
    </row>
    <row r="6243" spans="4:22">
      <c r="D6243" s="16"/>
      <c r="E6243" s="16"/>
      <c r="F6243" s="231"/>
      <c r="G6243" s="231"/>
      <c r="H6243" s="231"/>
      <c r="I6243" s="231"/>
      <c r="J6243" s="231"/>
      <c r="K6243" s="231"/>
      <c r="L6243" s="231"/>
      <c r="M6243" s="231"/>
      <c r="N6243" s="231"/>
      <c r="O6243" s="231"/>
      <c r="P6243" s="231"/>
      <c r="Q6243" s="231"/>
      <c r="R6243" s="231"/>
      <c r="S6243" s="231"/>
      <c r="T6243" s="232"/>
      <c r="U6243" s="16"/>
      <c r="V6243" s="16"/>
    </row>
    <row r="6244" spans="4:22">
      <c r="D6244" s="16"/>
      <c r="E6244" s="16"/>
      <c r="F6244" s="231"/>
      <c r="G6244" s="231"/>
      <c r="H6244" s="231"/>
      <c r="I6244" s="231"/>
      <c r="J6244" s="231"/>
      <c r="K6244" s="231"/>
      <c r="L6244" s="231"/>
      <c r="M6244" s="231"/>
      <c r="N6244" s="231"/>
      <c r="O6244" s="231"/>
      <c r="P6244" s="231"/>
      <c r="Q6244" s="231"/>
      <c r="R6244" s="231"/>
      <c r="S6244" s="231"/>
      <c r="T6244" s="232"/>
      <c r="U6244" s="16"/>
      <c r="V6244" s="16"/>
    </row>
    <row r="6245" spans="4:22">
      <c r="D6245" s="16"/>
      <c r="E6245" s="16"/>
      <c r="F6245" s="231"/>
      <c r="G6245" s="231"/>
      <c r="H6245" s="231"/>
      <c r="I6245" s="231"/>
      <c r="J6245" s="231"/>
      <c r="K6245" s="231"/>
      <c r="L6245" s="231"/>
      <c r="M6245" s="231"/>
      <c r="N6245" s="231"/>
      <c r="O6245" s="231"/>
      <c r="P6245" s="231"/>
      <c r="Q6245" s="231"/>
      <c r="R6245" s="231"/>
      <c r="S6245" s="231"/>
      <c r="T6245" s="232"/>
      <c r="U6245" s="16"/>
      <c r="V6245" s="16"/>
    </row>
    <row r="6246" spans="4:22">
      <c r="D6246" s="16"/>
      <c r="E6246" s="16"/>
      <c r="F6246" s="231"/>
      <c r="G6246" s="231"/>
      <c r="H6246" s="231"/>
      <c r="I6246" s="231"/>
      <c r="J6246" s="231"/>
      <c r="K6246" s="231"/>
      <c r="L6246" s="231"/>
      <c r="M6246" s="231"/>
      <c r="N6246" s="231"/>
      <c r="O6246" s="231"/>
      <c r="P6246" s="231"/>
      <c r="Q6246" s="231"/>
      <c r="R6246" s="231"/>
      <c r="S6246" s="231"/>
      <c r="T6246" s="232"/>
      <c r="U6246" s="16"/>
      <c r="V6246" s="16"/>
    </row>
    <row r="6247" spans="4:22">
      <c r="D6247" s="16"/>
      <c r="E6247" s="16"/>
      <c r="F6247" s="231"/>
      <c r="G6247" s="231"/>
      <c r="H6247" s="231"/>
      <c r="I6247" s="231"/>
      <c r="J6247" s="231"/>
      <c r="K6247" s="231"/>
      <c r="L6247" s="231"/>
      <c r="M6247" s="231"/>
      <c r="N6247" s="231"/>
      <c r="O6247" s="231"/>
      <c r="P6247" s="231"/>
      <c r="Q6247" s="231"/>
      <c r="R6247" s="231"/>
      <c r="S6247" s="231"/>
      <c r="T6247" s="232"/>
      <c r="U6247" s="16"/>
      <c r="V6247" s="16"/>
    </row>
    <row r="6248" spans="4:22">
      <c r="D6248" s="16"/>
      <c r="E6248" s="16"/>
      <c r="F6248" s="231"/>
      <c r="G6248" s="231"/>
      <c r="H6248" s="231"/>
      <c r="I6248" s="231"/>
      <c r="J6248" s="231"/>
      <c r="K6248" s="231"/>
      <c r="L6248" s="231"/>
      <c r="M6248" s="231"/>
      <c r="N6248" s="231"/>
      <c r="O6248" s="231"/>
      <c r="P6248" s="231"/>
      <c r="Q6248" s="231"/>
      <c r="R6248" s="231"/>
      <c r="S6248" s="231"/>
      <c r="T6248" s="232"/>
      <c r="U6248" s="16"/>
      <c r="V6248" s="16"/>
    </row>
    <row r="6249" spans="4:22">
      <c r="D6249" s="16"/>
      <c r="E6249" s="16"/>
      <c r="F6249" s="231"/>
      <c r="G6249" s="231"/>
      <c r="H6249" s="231"/>
      <c r="I6249" s="231"/>
      <c r="J6249" s="231"/>
      <c r="K6249" s="231"/>
      <c r="L6249" s="231"/>
      <c r="M6249" s="231"/>
      <c r="N6249" s="231"/>
      <c r="O6249" s="231"/>
      <c r="P6249" s="231"/>
      <c r="Q6249" s="231"/>
      <c r="R6249" s="231"/>
      <c r="S6249" s="231"/>
      <c r="T6249" s="232"/>
      <c r="U6249" s="16"/>
      <c r="V6249" s="16"/>
    </row>
    <row r="6250" spans="4:22">
      <c r="D6250" s="16"/>
      <c r="E6250" s="16"/>
      <c r="F6250" s="231"/>
      <c r="G6250" s="231"/>
      <c r="H6250" s="231"/>
      <c r="I6250" s="231"/>
      <c r="J6250" s="231"/>
      <c r="K6250" s="231"/>
      <c r="L6250" s="231"/>
      <c r="M6250" s="231"/>
      <c r="N6250" s="231"/>
      <c r="O6250" s="231"/>
      <c r="P6250" s="231"/>
      <c r="Q6250" s="231"/>
      <c r="R6250" s="231"/>
      <c r="S6250" s="231"/>
      <c r="T6250" s="232"/>
      <c r="U6250" s="16"/>
      <c r="V6250" s="16"/>
    </row>
    <row r="6251" spans="4:22">
      <c r="D6251" s="16"/>
      <c r="E6251" s="16"/>
      <c r="F6251" s="231"/>
      <c r="G6251" s="231"/>
      <c r="H6251" s="231"/>
      <c r="I6251" s="231"/>
      <c r="J6251" s="231"/>
      <c r="K6251" s="231"/>
      <c r="L6251" s="231"/>
      <c r="M6251" s="231"/>
      <c r="N6251" s="231"/>
      <c r="O6251" s="231"/>
      <c r="P6251" s="231"/>
      <c r="Q6251" s="231"/>
      <c r="R6251" s="231"/>
      <c r="S6251" s="231"/>
      <c r="T6251" s="232"/>
      <c r="U6251" s="16"/>
      <c r="V6251" s="16"/>
    </row>
    <row r="6252" spans="4:22">
      <c r="D6252" s="16"/>
      <c r="E6252" s="16"/>
      <c r="F6252" s="231"/>
      <c r="G6252" s="231"/>
      <c r="H6252" s="231"/>
      <c r="I6252" s="231"/>
      <c r="J6252" s="231"/>
      <c r="K6252" s="231"/>
      <c r="L6252" s="231"/>
      <c r="M6252" s="231"/>
      <c r="N6252" s="231"/>
      <c r="O6252" s="231"/>
      <c r="P6252" s="231"/>
      <c r="Q6252" s="231"/>
      <c r="R6252" s="231"/>
      <c r="S6252" s="231"/>
      <c r="T6252" s="232"/>
      <c r="U6252" s="16"/>
      <c r="V6252" s="16"/>
    </row>
    <row r="6253" spans="4:22">
      <c r="D6253" s="16"/>
      <c r="E6253" s="16"/>
      <c r="F6253" s="231"/>
      <c r="G6253" s="231"/>
      <c r="H6253" s="231"/>
      <c r="I6253" s="231"/>
      <c r="J6253" s="231"/>
      <c r="K6253" s="231"/>
      <c r="L6253" s="231"/>
      <c r="M6253" s="231"/>
      <c r="N6253" s="231"/>
      <c r="O6253" s="231"/>
      <c r="P6253" s="231"/>
      <c r="Q6253" s="231"/>
      <c r="R6253" s="231"/>
      <c r="S6253" s="231"/>
      <c r="T6253" s="232"/>
      <c r="U6253" s="16"/>
      <c r="V6253" s="16"/>
    </row>
    <row r="6254" spans="4:22">
      <c r="D6254" s="16"/>
      <c r="E6254" s="16"/>
      <c r="F6254" s="231"/>
      <c r="G6254" s="231"/>
      <c r="H6254" s="231"/>
      <c r="I6254" s="231"/>
      <c r="J6254" s="231"/>
      <c r="K6254" s="231"/>
      <c r="L6254" s="231"/>
      <c r="M6254" s="231"/>
      <c r="N6254" s="231"/>
      <c r="O6254" s="231"/>
      <c r="P6254" s="231"/>
      <c r="Q6254" s="231"/>
      <c r="R6254" s="231"/>
      <c r="S6254" s="231"/>
      <c r="T6254" s="232"/>
      <c r="U6254" s="16"/>
      <c r="V6254" s="16"/>
    </row>
    <row r="6255" spans="4:22">
      <c r="D6255" s="16"/>
      <c r="E6255" s="16"/>
      <c r="F6255" s="231"/>
      <c r="G6255" s="231"/>
      <c r="H6255" s="231"/>
      <c r="I6255" s="231"/>
      <c r="J6255" s="231"/>
      <c r="K6255" s="231"/>
      <c r="L6255" s="231"/>
      <c r="M6255" s="231"/>
      <c r="N6255" s="231"/>
      <c r="O6255" s="231"/>
      <c r="P6255" s="231"/>
      <c r="Q6255" s="231"/>
      <c r="R6255" s="231"/>
      <c r="S6255" s="231"/>
      <c r="T6255" s="232"/>
      <c r="U6255" s="16"/>
      <c r="V6255" s="16"/>
    </row>
    <row r="6256" spans="4:22">
      <c r="D6256" s="16"/>
      <c r="E6256" s="16"/>
      <c r="F6256" s="231"/>
      <c r="G6256" s="231"/>
      <c r="H6256" s="231"/>
      <c r="I6256" s="231"/>
      <c r="J6256" s="231"/>
      <c r="K6256" s="231"/>
      <c r="L6256" s="231"/>
      <c r="M6256" s="231"/>
      <c r="N6256" s="231"/>
      <c r="O6256" s="231"/>
      <c r="P6256" s="231"/>
      <c r="Q6256" s="231"/>
      <c r="R6256" s="231"/>
      <c r="S6256" s="231"/>
      <c r="T6256" s="232"/>
      <c r="U6256" s="16"/>
      <c r="V6256" s="16"/>
    </row>
    <row r="6257" spans="4:22">
      <c r="D6257" s="16"/>
      <c r="E6257" s="16"/>
      <c r="F6257" s="231"/>
      <c r="G6257" s="231"/>
      <c r="H6257" s="231"/>
      <c r="I6257" s="231"/>
      <c r="J6257" s="231"/>
      <c r="K6257" s="231"/>
      <c r="L6257" s="231"/>
      <c r="M6257" s="231"/>
      <c r="N6257" s="231"/>
      <c r="O6257" s="231"/>
      <c r="P6257" s="231"/>
      <c r="Q6257" s="231"/>
      <c r="R6257" s="231"/>
      <c r="S6257" s="231"/>
      <c r="T6257" s="232"/>
      <c r="U6257" s="16"/>
      <c r="V6257" s="16"/>
    </row>
    <row r="6258" spans="4:22">
      <c r="D6258" s="16"/>
      <c r="E6258" s="16"/>
      <c r="F6258" s="231"/>
      <c r="G6258" s="231"/>
      <c r="H6258" s="231"/>
      <c r="I6258" s="231"/>
      <c r="J6258" s="231"/>
      <c r="K6258" s="231"/>
      <c r="L6258" s="231"/>
      <c r="M6258" s="231"/>
      <c r="N6258" s="231"/>
      <c r="O6258" s="231"/>
      <c r="P6258" s="231"/>
      <c r="Q6258" s="231"/>
      <c r="R6258" s="231"/>
      <c r="S6258" s="231"/>
      <c r="T6258" s="232"/>
      <c r="U6258" s="16"/>
      <c r="V6258" s="16"/>
    </row>
    <row r="6259" spans="4:22">
      <c r="D6259" s="16"/>
      <c r="E6259" s="16"/>
      <c r="F6259" s="231"/>
      <c r="G6259" s="231"/>
      <c r="H6259" s="231"/>
      <c r="I6259" s="231"/>
      <c r="J6259" s="231"/>
      <c r="K6259" s="231"/>
      <c r="L6259" s="231"/>
      <c r="M6259" s="231"/>
      <c r="N6259" s="231"/>
      <c r="O6259" s="231"/>
      <c r="P6259" s="231"/>
      <c r="Q6259" s="231"/>
      <c r="R6259" s="231"/>
      <c r="S6259" s="231"/>
      <c r="T6259" s="232"/>
      <c r="U6259" s="16"/>
      <c r="V6259" s="16"/>
    </row>
    <row r="6260" spans="4:22">
      <c r="D6260" s="16"/>
      <c r="E6260" s="16"/>
      <c r="F6260" s="231"/>
      <c r="G6260" s="231"/>
      <c r="H6260" s="231"/>
      <c r="I6260" s="231"/>
      <c r="J6260" s="231"/>
      <c r="K6260" s="231"/>
      <c r="L6260" s="231"/>
      <c r="M6260" s="231"/>
      <c r="N6260" s="231"/>
      <c r="O6260" s="231"/>
      <c r="P6260" s="231"/>
      <c r="Q6260" s="231"/>
      <c r="R6260" s="231"/>
      <c r="S6260" s="231"/>
      <c r="T6260" s="232"/>
      <c r="U6260" s="16"/>
      <c r="V6260" s="16"/>
    </row>
    <row r="6261" spans="4:22">
      <c r="D6261" s="16"/>
      <c r="E6261" s="16"/>
      <c r="F6261" s="231"/>
      <c r="G6261" s="231"/>
      <c r="H6261" s="231"/>
      <c r="I6261" s="231"/>
      <c r="J6261" s="231"/>
      <c r="K6261" s="231"/>
      <c r="L6261" s="231"/>
      <c r="M6261" s="231"/>
      <c r="N6261" s="231"/>
      <c r="O6261" s="231"/>
      <c r="P6261" s="231"/>
      <c r="Q6261" s="231"/>
      <c r="R6261" s="231"/>
      <c r="S6261" s="231"/>
      <c r="T6261" s="232"/>
      <c r="U6261" s="16"/>
      <c r="V6261" s="16"/>
    </row>
    <row r="6262" spans="4:22">
      <c r="D6262" s="16"/>
      <c r="E6262" s="16"/>
      <c r="F6262" s="231"/>
      <c r="G6262" s="231"/>
      <c r="H6262" s="231"/>
      <c r="I6262" s="231"/>
      <c r="J6262" s="231"/>
      <c r="K6262" s="231"/>
      <c r="L6262" s="231"/>
      <c r="M6262" s="231"/>
      <c r="N6262" s="231"/>
      <c r="O6262" s="231"/>
      <c r="P6262" s="231"/>
      <c r="Q6262" s="231"/>
      <c r="R6262" s="231"/>
      <c r="S6262" s="231"/>
      <c r="T6262" s="232"/>
      <c r="U6262" s="16"/>
      <c r="V6262" s="16"/>
    </row>
    <row r="6263" spans="4:22">
      <c r="D6263" s="16"/>
      <c r="E6263" s="16"/>
      <c r="F6263" s="231"/>
      <c r="G6263" s="231"/>
      <c r="H6263" s="231"/>
      <c r="I6263" s="231"/>
      <c r="J6263" s="231"/>
      <c r="K6263" s="231"/>
      <c r="L6263" s="231"/>
      <c r="M6263" s="231"/>
      <c r="N6263" s="231"/>
      <c r="O6263" s="231"/>
      <c r="P6263" s="231"/>
      <c r="Q6263" s="231"/>
      <c r="R6263" s="231"/>
      <c r="S6263" s="231"/>
      <c r="T6263" s="232"/>
      <c r="U6263" s="16"/>
      <c r="V6263" s="16"/>
    </row>
    <row r="6264" spans="4:22">
      <c r="D6264" s="16"/>
      <c r="E6264" s="16"/>
      <c r="F6264" s="231"/>
      <c r="G6264" s="231"/>
      <c r="H6264" s="231"/>
      <c r="I6264" s="231"/>
      <c r="J6264" s="231"/>
      <c r="K6264" s="231"/>
      <c r="L6264" s="231"/>
      <c r="M6264" s="231"/>
      <c r="N6264" s="231"/>
      <c r="O6264" s="231"/>
      <c r="P6264" s="231"/>
      <c r="Q6264" s="231"/>
      <c r="R6264" s="231"/>
      <c r="S6264" s="231"/>
      <c r="T6264" s="232"/>
      <c r="U6264" s="16"/>
      <c r="V6264" s="16"/>
    </row>
    <row r="6265" spans="4:22">
      <c r="D6265" s="16"/>
      <c r="E6265" s="16"/>
      <c r="F6265" s="231"/>
      <c r="G6265" s="231"/>
      <c r="H6265" s="231"/>
      <c r="I6265" s="231"/>
      <c r="J6265" s="231"/>
      <c r="K6265" s="231"/>
      <c r="L6265" s="231"/>
      <c r="M6265" s="231"/>
      <c r="N6265" s="231"/>
      <c r="O6265" s="231"/>
      <c r="P6265" s="231"/>
      <c r="Q6265" s="231"/>
      <c r="R6265" s="231"/>
      <c r="S6265" s="231"/>
      <c r="T6265" s="232"/>
      <c r="U6265" s="16"/>
      <c r="V6265" s="16"/>
    </row>
    <row r="6266" spans="4:22">
      <c r="D6266" s="16"/>
      <c r="E6266" s="16"/>
      <c r="F6266" s="231"/>
      <c r="G6266" s="231"/>
      <c r="H6266" s="231"/>
      <c r="I6266" s="231"/>
      <c r="J6266" s="231"/>
      <c r="K6266" s="231"/>
      <c r="L6266" s="231"/>
      <c r="M6266" s="231"/>
      <c r="N6266" s="231"/>
      <c r="O6266" s="231"/>
      <c r="P6266" s="231"/>
      <c r="Q6266" s="231"/>
      <c r="R6266" s="231"/>
      <c r="S6266" s="231"/>
      <c r="T6266" s="232"/>
      <c r="U6266" s="16"/>
      <c r="V6266" s="16"/>
    </row>
    <row r="6267" spans="4:22">
      <c r="D6267" s="16"/>
      <c r="E6267" s="16"/>
      <c r="F6267" s="231"/>
      <c r="G6267" s="231"/>
      <c r="H6267" s="231"/>
      <c r="I6267" s="231"/>
      <c r="J6267" s="231"/>
      <c r="K6267" s="231"/>
      <c r="L6267" s="231"/>
      <c r="M6267" s="231"/>
      <c r="N6267" s="231"/>
      <c r="O6267" s="231"/>
      <c r="P6267" s="231"/>
      <c r="Q6267" s="231"/>
      <c r="R6267" s="231"/>
      <c r="S6267" s="231"/>
      <c r="T6267" s="232"/>
      <c r="U6267" s="16"/>
      <c r="V6267" s="16"/>
    </row>
    <row r="6268" spans="4:22">
      <c r="D6268" s="16"/>
      <c r="E6268" s="16"/>
      <c r="F6268" s="231"/>
      <c r="G6268" s="231"/>
      <c r="H6268" s="231"/>
      <c r="I6268" s="231"/>
      <c r="J6268" s="231"/>
      <c r="K6268" s="231"/>
      <c r="L6268" s="231"/>
      <c r="M6268" s="231"/>
      <c r="N6268" s="231"/>
      <c r="O6268" s="231"/>
      <c r="P6268" s="231"/>
      <c r="Q6268" s="231"/>
      <c r="R6268" s="231"/>
      <c r="S6268" s="231"/>
      <c r="T6268" s="232"/>
      <c r="U6268" s="16"/>
      <c r="V6268" s="16"/>
    </row>
    <row r="6269" spans="4:22">
      <c r="D6269" s="16"/>
      <c r="E6269" s="16"/>
      <c r="F6269" s="231"/>
      <c r="G6269" s="231"/>
      <c r="H6269" s="231"/>
      <c r="I6269" s="231"/>
      <c r="J6269" s="231"/>
      <c r="K6269" s="231"/>
      <c r="L6269" s="231"/>
      <c r="M6269" s="231"/>
      <c r="N6269" s="231"/>
      <c r="O6269" s="231"/>
      <c r="P6269" s="231"/>
      <c r="Q6269" s="231"/>
      <c r="R6269" s="231"/>
      <c r="S6269" s="231"/>
      <c r="T6269" s="232"/>
      <c r="U6269" s="16"/>
      <c r="V6269" s="16"/>
    </row>
    <row r="6270" spans="4:22">
      <c r="D6270" s="16"/>
      <c r="E6270" s="16"/>
      <c r="F6270" s="231"/>
      <c r="G6270" s="231"/>
      <c r="H6270" s="231"/>
      <c r="I6270" s="231"/>
      <c r="J6270" s="231"/>
      <c r="K6270" s="231"/>
      <c r="L6270" s="231"/>
      <c r="M6270" s="231"/>
      <c r="N6270" s="231"/>
      <c r="O6270" s="231"/>
      <c r="P6270" s="231"/>
      <c r="Q6270" s="231"/>
      <c r="R6270" s="231"/>
      <c r="S6270" s="231"/>
      <c r="T6270" s="232"/>
      <c r="U6270" s="16"/>
      <c r="V6270" s="16"/>
    </row>
    <row r="6271" spans="4:22">
      <c r="D6271" s="16"/>
      <c r="E6271" s="16"/>
      <c r="F6271" s="231"/>
      <c r="G6271" s="231"/>
      <c r="H6271" s="231"/>
      <c r="I6271" s="231"/>
      <c r="J6271" s="231"/>
      <c r="K6271" s="231"/>
      <c r="L6271" s="231"/>
      <c r="M6271" s="231"/>
      <c r="N6271" s="231"/>
      <c r="O6271" s="231"/>
      <c r="P6271" s="231"/>
      <c r="Q6271" s="231"/>
      <c r="R6271" s="231"/>
      <c r="S6271" s="231"/>
      <c r="T6271" s="232"/>
      <c r="U6271" s="16"/>
      <c r="V6271" s="16"/>
    </row>
    <row r="6272" spans="4:22">
      <c r="D6272" s="16"/>
      <c r="E6272" s="16"/>
      <c r="F6272" s="231"/>
      <c r="G6272" s="231"/>
      <c r="H6272" s="231"/>
      <c r="I6272" s="231"/>
      <c r="J6272" s="231"/>
      <c r="K6272" s="231"/>
      <c r="L6272" s="231"/>
      <c r="M6272" s="231"/>
      <c r="N6272" s="231"/>
      <c r="O6272" s="231"/>
      <c r="P6272" s="231"/>
      <c r="Q6272" s="231"/>
      <c r="R6272" s="231"/>
      <c r="S6272" s="231"/>
      <c r="T6272" s="232"/>
      <c r="U6272" s="16"/>
      <c r="V6272" s="16"/>
    </row>
    <row r="6273" spans="4:22">
      <c r="D6273" s="16"/>
      <c r="E6273" s="16"/>
      <c r="F6273" s="231"/>
      <c r="G6273" s="231"/>
      <c r="H6273" s="231"/>
      <c r="I6273" s="231"/>
      <c r="J6273" s="231"/>
      <c r="K6273" s="231"/>
      <c r="L6273" s="231"/>
      <c r="M6273" s="231"/>
      <c r="N6273" s="231"/>
      <c r="O6273" s="231"/>
      <c r="P6273" s="231"/>
      <c r="Q6273" s="231"/>
      <c r="R6273" s="231"/>
      <c r="S6273" s="231"/>
      <c r="T6273" s="232"/>
      <c r="U6273" s="16"/>
      <c r="V6273" s="16"/>
    </row>
    <row r="6274" spans="4:22">
      <c r="D6274" s="16"/>
      <c r="E6274" s="16"/>
      <c r="F6274" s="231"/>
      <c r="G6274" s="231"/>
      <c r="H6274" s="231"/>
      <c r="I6274" s="231"/>
      <c r="J6274" s="231"/>
      <c r="K6274" s="231"/>
      <c r="L6274" s="231"/>
      <c r="M6274" s="231"/>
      <c r="N6274" s="231"/>
      <c r="O6274" s="231"/>
      <c r="P6274" s="231"/>
      <c r="Q6274" s="231"/>
      <c r="R6274" s="231"/>
      <c r="S6274" s="231"/>
      <c r="T6274" s="232"/>
      <c r="U6274" s="16"/>
      <c r="V6274" s="16"/>
    </row>
    <row r="6275" spans="4:22">
      <c r="D6275" s="16"/>
      <c r="E6275" s="16"/>
      <c r="F6275" s="231"/>
      <c r="G6275" s="231"/>
      <c r="H6275" s="231"/>
      <c r="I6275" s="231"/>
      <c r="J6275" s="231"/>
      <c r="K6275" s="231"/>
      <c r="L6275" s="231"/>
      <c r="M6275" s="231"/>
      <c r="N6275" s="231"/>
      <c r="O6275" s="231"/>
      <c r="P6275" s="231"/>
      <c r="Q6275" s="231"/>
      <c r="R6275" s="231"/>
      <c r="S6275" s="231"/>
      <c r="T6275" s="232"/>
      <c r="U6275" s="16"/>
      <c r="V6275" s="16"/>
    </row>
    <row r="6276" spans="4:22">
      <c r="D6276" s="335"/>
      <c r="E6276" s="335"/>
      <c r="F6276" s="335"/>
      <c r="G6276" s="512" t="s">
        <v>48</v>
      </c>
      <c r="H6276" s="512"/>
      <c r="I6276" s="512"/>
      <c r="J6276" s="512"/>
      <c r="K6276" s="512"/>
      <c r="L6276" s="512"/>
      <c r="M6276" s="512"/>
      <c r="N6276" s="512"/>
      <c r="O6276" s="512"/>
      <c r="P6276" s="512"/>
      <c r="Q6276" s="512"/>
      <c r="R6276" s="512"/>
      <c r="S6276" s="335"/>
      <c r="T6276" s="335"/>
      <c r="U6276" s="335"/>
      <c r="V6276" s="335"/>
    </row>
    <row r="6277" spans="4:22">
      <c r="D6277" s="335"/>
      <c r="E6277" s="335"/>
      <c r="F6277" s="335"/>
      <c r="G6277" s="512"/>
      <c r="H6277" s="512"/>
      <c r="I6277" s="512"/>
      <c r="J6277" s="512"/>
      <c r="K6277" s="512"/>
      <c r="L6277" s="512"/>
      <c r="M6277" s="512"/>
      <c r="N6277" s="512"/>
      <c r="O6277" s="512"/>
      <c r="P6277" s="512"/>
      <c r="Q6277" s="512"/>
      <c r="R6277" s="512"/>
      <c r="S6277" s="335"/>
      <c r="T6277" s="335"/>
      <c r="U6277" s="335"/>
      <c r="V6277" s="335"/>
    </row>
    <row r="6278" spans="4:22" ht="23.4">
      <c r="D6278" s="338"/>
      <c r="E6278" s="338"/>
      <c r="F6278" s="338"/>
      <c r="G6278" s="343" t="s">
        <v>46</v>
      </c>
      <c r="H6278" s="375" t="s">
        <v>3</v>
      </c>
      <c r="I6278" s="376"/>
      <c r="J6278" s="377" t="s">
        <v>11</v>
      </c>
      <c r="K6278" s="376"/>
      <c r="L6278" s="378" t="s">
        <v>12</v>
      </c>
      <c r="M6278" s="376"/>
      <c r="N6278" s="379" t="s">
        <v>13</v>
      </c>
      <c r="O6278" s="376"/>
      <c r="P6278" s="374" t="s">
        <v>14</v>
      </c>
      <c r="Q6278" s="376"/>
      <c r="R6278" s="380" t="s">
        <v>15</v>
      </c>
      <c r="S6278" s="367"/>
      <c r="T6278" s="16"/>
      <c r="U6278" s="336"/>
      <c r="V6278" s="16"/>
    </row>
    <row r="6279" spans="4:22" ht="21">
      <c r="D6279" s="338"/>
      <c r="E6279" s="338"/>
      <c r="F6279" s="338"/>
      <c r="G6279" s="344">
        <v>0.9</v>
      </c>
      <c r="H6279" s="347">
        <f>$H$6221*G6279</f>
        <v>52.007573700000002</v>
      </c>
      <c r="I6279" s="368"/>
      <c r="J6279" s="348">
        <f>$J$6221*G6279</f>
        <v>15.225442650000003</v>
      </c>
      <c r="K6279" s="368"/>
      <c r="L6279" s="352">
        <f>$L$6221*G6279</f>
        <v>13.580988750000001</v>
      </c>
      <c r="M6279" s="368"/>
      <c r="N6279" s="349">
        <f>$N$6221*G6279</f>
        <v>9.5523714000000002</v>
      </c>
      <c r="O6279" s="368"/>
      <c r="P6279" s="350">
        <f>$P$6221*G6279</f>
        <v>174.00856725000003</v>
      </c>
      <c r="Q6279" s="368"/>
      <c r="R6279" s="351">
        <f>$R$6221*G6279</f>
        <v>73.582926750000013</v>
      </c>
      <c r="S6279" s="341"/>
      <c r="T6279" s="414">
        <f>H6279*24.63</f>
        <v>1280.946540231</v>
      </c>
      <c r="U6279" s="337"/>
      <c r="V6279" s="16"/>
    </row>
    <row r="6280" spans="4:22" ht="21">
      <c r="D6280" s="338"/>
      <c r="E6280" s="338"/>
      <c r="F6280" s="338"/>
      <c r="G6280" s="344">
        <v>0.91</v>
      </c>
      <c r="H6280" s="347">
        <f t="shared" ref="H6280:H6299" si="578">$H$6221*G6280</f>
        <v>52.585435629999999</v>
      </c>
      <c r="I6280" s="368"/>
      <c r="J6280" s="348">
        <f t="shared" ref="J6280:J6299" si="579">$J$6221*G6280</f>
        <v>15.394614235000002</v>
      </c>
      <c r="K6280" s="368"/>
      <c r="L6280" s="352">
        <f t="shared" ref="L6280:L6299" si="580">$L$6221*G6280</f>
        <v>13.731888625000002</v>
      </c>
      <c r="M6280" s="368"/>
      <c r="N6280" s="349">
        <f t="shared" ref="N6280:N6299" si="581">$N$6221*G6280</f>
        <v>9.6585088600000013</v>
      </c>
      <c r="O6280" s="368"/>
      <c r="P6280" s="350">
        <f t="shared" ref="P6280:P6299" si="582">$P$6221*G6280</f>
        <v>175.94199577500004</v>
      </c>
      <c r="Q6280" s="368"/>
      <c r="R6280" s="351">
        <f t="shared" ref="R6280:R6299" si="583">$R$6221*G6280</f>
        <v>74.400514825000016</v>
      </c>
      <c r="S6280" s="341"/>
      <c r="T6280" s="16"/>
      <c r="U6280" s="337"/>
      <c r="V6280" s="16"/>
    </row>
    <row r="6281" spans="4:22" ht="21">
      <c r="D6281" s="338"/>
      <c r="E6281" s="338"/>
      <c r="F6281" s="338"/>
      <c r="G6281" s="344">
        <v>0.92</v>
      </c>
      <c r="H6281" s="347">
        <f t="shared" si="578"/>
        <v>53.163297559999997</v>
      </c>
      <c r="I6281" s="368"/>
      <c r="J6281" s="348">
        <f t="shared" si="579"/>
        <v>15.563785820000003</v>
      </c>
      <c r="K6281" s="368"/>
      <c r="L6281" s="352">
        <f t="shared" si="580"/>
        <v>13.882788500000002</v>
      </c>
      <c r="M6281" s="368"/>
      <c r="N6281" s="349">
        <f t="shared" si="581"/>
        <v>9.7646463200000007</v>
      </c>
      <c r="O6281" s="368"/>
      <c r="P6281" s="350">
        <f t="shared" si="582"/>
        <v>177.87542430000002</v>
      </c>
      <c r="Q6281" s="368"/>
      <c r="R6281" s="351">
        <f t="shared" si="583"/>
        <v>75.218102900000019</v>
      </c>
      <c r="S6281" s="341"/>
      <c r="T6281" s="16"/>
      <c r="U6281" s="337"/>
      <c r="V6281" s="16"/>
    </row>
    <row r="6282" spans="4:22" ht="21">
      <c r="D6282" s="338"/>
      <c r="E6282" s="338"/>
      <c r="F6282" s="338"/>
      <c r="G6282" s="344">
        <v>0.93</v>
      </c>
      <c r="H6282" s="347">
        <f t="shared" si="578"/>
        <v>53.741159490000001</v>
      </c>
      <c r="I6282" s="368"/>
      <c r="J6282" s="348">
        <f t="shared" si="579"/>
        <v>15.732957405000004</v>
      </c>
      <c r="K6282" s="368"/>
      <c r="L6282" s="352">
        <f t="shared" si="580"/>
        <v>14.033688375000002</v>
      </c>
      <c r="M6282" s="368"/>
      <c r="N6282" s="349">
        <f t="shared" si="581"/>
        <v>9.8707837800000018</v>
      </c>
      <c r="O6282" s="368"/>
      <c r="P6282" s="350">
        <f t="shared" si="582"/>
        <v>179.80885282500003</v>
      </c>
      <c r="Q6282" s="368"/>
      <c r="R6282" s="351">
        <f t="shared" si="583"/>
        <v>76.035690975000023</v>
      </c>
      <c r="S6282" s="341"/>
      <c r="T6282" s="16"/>
      <c r="U6282" s="337"/>
      <c r="V6282" s="16"/>
    </row>
    <row r="6283" spans="4:22" ht="21">
      <c r="D6283" s="338"/>
      <c r="E6283" s="338"/>
      <c r="F6283" s="338"/>
      <c r="G6283" s="344">
        <v>0.94</v>
      </c>
      <c r="H6283" s="347">
        <f t="shared" si="578"/>
        <v>54.319021419999991</v>
      </c>
      <c r="I6283" s="368"/>
      <c r="J6283" s="348">
        <f t="shared" si="579"/>
        <v>15.902128990000001</v>
      </c>
      <c r="K6283" s="368"/>
      <c r="L6283" s="352">
        <f t="shared" si="580"/>
        <v>14.184588250000001</v>
      </c>
      <c r="M6283" s="368"/>
      <c r="N6283" s="349">
        <f t="shared" si="581"/>
        <v>9.9769212399999994</v>
      </c>
      <c r="O6283" s="368"/>
      <c r="P6283" s="350">
        <f t="shared" si="582"/>
        <v>181.74228135000001</v>
      </c>
      <c r="Q6283" s="368"/>
      <c r="R6283" s="351">
        <f t="shared" si="583"/>
        <v>76.853279050000012</v>
      </c>
      <c r="S6283" s="341"/>
      <c r="T6283" s="16"/>
      <c r="U6283" s="337"/>
      <c r="V6283" s="16"/>
    </row>
    <row r="6284" spans="4:22" ht="21">
      <c r="D6284" s="338"/>
      <c r="E6284" s="338"/>
      <c r="F6284" s="338"/>
      <c r="G6284" s="344">
        <v>0.95</v>
      </c>
      <c r="H6284" s="347">
        <f t="shared" si="578"/>
        <v>54.896883349999996</v>
      </c>
      <c r="I6284" s="368"/>
      <c r="J6284" s="348">
        <f t="shared" si="579"/>
        <v>16.071300575000002</v>
      </c>
      <c r="K6284" s="368"/>
      <c r="L6284" s="352">
        <f t="shared" si="580"/>
        <v>14.335488125000001</v>
      </c>
      <c r="M6284" s="368"/>
      <c r="N6284" s="349">
        <f t="shared" si="581"/>
        <v>10.0830587</v>
      </c>
      <c r="O6284" s="368"/>
      <c r="P6284" s="350">
        <f t="shared" si="582"/>
        <v>183.67570987500002</v>
      </c>
      <c r="Q6284" s="368"/>
      <c r="R6284" s="351">
        <f t="shared" si="583"/>
        <v>77.670867125000015</v>
      </c>
      <c r="S6284" s="341"/>
      <c r="T6284" s="16"/>
      <c r="U6284" s="337"/>
      <c r="V6284" s="16"/>
    </row>
    <row r="6285" spans="4:22" ht="21">
      <c r="D6285" s="338"/>
      <c r="E6285" s="338"/>
      <c r="F6285" s="338"/>
      <c r="G6285" s="344">
        <v>0.96</v>
      </c>
      <c r="H6285" s="347">
        <f t="shared" si="578"/>
        <v>55.474745279999993</v>
      </c>
      <c r="I6285" s="368"/>
      <c r="J6285" s="348">
        <f t="shared" si="579"/>
        <v>16.240472160000003</v>
      </c>
      <c r="K6285" s="368"/>
      <c r="L6285" s="352">
        <f t="shared" si="580"/>
        <v>14.486388</v>
      </c>
      <c r="M6285" s="368"/>
      <c r="N6285" s="349">
        <f t="shared" si="581"/>
        <v>10.18919616</v>
      </c>
      <c r="O6285" s="368"/>
      <c r="P6285" s="350">
        <f t="shared" si="582"/>
        <v>185.60913840000001</v>
      </c>
      <c r="Q6285" s="368"/>
      <c r="R6285" s="351">
        <f t="shared" si="583"/>
        <v>78.488455200000018</v>
      </c>
      <c r="S6285" s="341"/>
      <c r="T6285" s="16"/>
      <c r="U6285" s="337"/>
      <c r="V6285" s="16"/>
    </row>
    <row r="6286" spans="4:22" ht="21">
      <c r="D6286" s="338"/>
      <c r="E6286" s="338"/>
      <c r="F6286" s="338"/>
      <c r="G6286" s="344">
        <v>0.97</v>
      </c>
      <c r="H6286" s="347">
        <f t="shared" si="578"/>
        <v>56.052607209999998</v>
      </c>
      <c r="I6286" s="368"/>
      <c r="J6286" s="348">
        <f t="shared" si="579"/>
        <v>16.409643745000004</v>
      </c>
      <c r="K6286" s="368"/>
      <c r="L6286" s="352">
        <f t="shared" si="580"/>
        <v>14.637287875</v>
      </c>
      <c r="M6286" s="368"/>
      <c r="N6286" s="349">
        <f t="shared" si="581"/>
        <v>10.295333620000001</v>
      </c>
      <c r="O6286" s="368"/>
      <c r="P6286" s="350">
        <f t="shared" si="582"/>
        <v>187.54256692500002</v>
      </c>
      <c r="Q6286" s="368"/>
      <c r="R6286" s="351">
        <f t="shared" si="583"/>
        <v>79.306043275000022</v>
      </c>
      <c r="S6286" s="341"/>
      <c r="T6286" s="16"/>
      <c r="U6286" s="337"/>
      <c r="V6286" s="16"/>
    </row>
    <row r="6287" spans="4:22" ht="21">
      <c r="D6287" s="338"/>
      <c r="E6287" s="338"/>
      <c r="F6287" s="338"/>
      <c r="G6287" s="344">
        <v>0.98</v>
      </c>
      <c r="H6287" s="347">
        <f t="shared" si="578"/>
        <v>56.630469139999995</v>
      </c>
      <c r="I6287" s="368"/>
      <c r="J6287" s="348">
        <f t="shared" si="579"/>
        <v>16.578815330000001</v>
      </c>
      <c r="K6287" s="368"/>
      <c r="L6287" s="352">
        <f t="shared" si="580"/>
        <v>14.788187750000001</v>
      </c>
      <c r="M6287" s="368"/>
      <c r="N6287" s="349">
        <f t="shared" si="581"/>
        <v>10.40147108</v>
      </c>
      <c r="O6287" s="368"/>
      <c r="P6287" s="350">
        <f t="shared" si="582"/>
        <v>189.47599545000003</v>
      </c>
      <c r="Q6287" s="368"/>
      <c r="R6287" s="351">
        <f t="shared" si="583"/>
        <v>80.123631350000011</v>
      </c>
      <c r="S6287" s="341"/>
      <c r="T6287" s="16"/>
      <c r="U6287" s="337"/>
      <c r="V6287" s="16"/>
    </row>
    <row r="6288" spans="4:22" ht="21">
      <c r="D6288" s="338"/>
      <c r="E6288" s="338"/>
      <c r="F6288" s="338"/>
      <c r="G6288" s="344">
        <v>0.99</v>
      </c>
      <c r="H6288" s="347">
        <f t="shared" si="578"/>
        <v>57.20833107</v>
      </c>
      <c r="I6288" s="368"/>
      <c r="J6288" s="348">
        <f t="shared" si="579"/>
        <v>16.747986915000002</v>
      </c>
      <c r="K6288" s="368"/>
      <c r="L6288" s="352">
        <f t="shared" si="580"/>
        <v>14.939087625000001</v>
      </c>
      <c r="M6288" s="368"/>
      <c r="N6288" s="349">
        <f t="shared" si="581"/>
        <v>10.507608540000001</v>
      </c>
      <c r="O6288" s="368"/>
      <c r="P6288" s="350">
        <f t="shared" si="582"/>
        <v>191.40942397500001</v>
      </c>
      <c r="Q6288" s="368"/>
      <c r="R6288" s="351">
        <f t="shared" si="583"/>
        <v>80.941219425000014</v>
      </c>
      <c r="S6288" s="341"/>
      <c r="T6288" s="16"/>
      <c r="U6288" s="337"/>
      <c r="V6288" s="16"/>
    </row>
    <row r="6289" spans="4:22" ht="28.8">
      <c r="D6289" s="469"/>
      <c r="E6289" s="469"/>
      <c r="F6289" s="469"/>
      <c r="G6289" s="381">
        <v>1</v>
      </c>
      <c r="H6289" s="383">
        <f t="shared" si="578"/>
        <v>57.786192999999997</v>
      </c>
      <c r="I6289" s="382"/>
      <c r="J6289" s="383">
        <f t="shared" si="579"/>
        <v>16.917158500000003</v>
      </c>
      <c r="K6289" s="382"/>
      <c r="L6289" s="383">
        <f t="shared" si="580"/>
        <v>15.089987500000001</v>
      </c>
      <c r="M6289" s="382"/>
      <c r="N6289" s="383">
        <f t="shared" si="581"/>
        <v>10.613746000000001</v>
      </c>
      <c r="O6289" s="382"/>
      <c r="P6289" s="383">
        <f t="shared" si="582"/>
        <v>193.34285250000002</v>
      </c>
      <c r="Q6289" s="382"/>
      <c r="R6289" s="383">
        <f t="shared" si="583"/>
        <v>81.758807500000017</v>
      </c>
      <c r="S6289" s="445"/>
      <c r="T6289" s="469"/>
      <c r="U6289" s="470"/>
      <c r="V6289" s="469"/>
    </row>
    <row r="6290" spans="4:22" ht="21">
      <c r="D6290" s="338"/>
      <c r="E6290" s="338"/>
      <c r="F6290" s="338"/>
      <c r="G6290" s="344">
        <v>1.01</v>
      </c>
      <c r="H6290" s="347">
        <f t="shared" si="578"/>
        <v>58.364054929999995</v>
      </c>
      <c r="I6290" s="368"/>
      <c r="J6290" s="348">
        <f t="shared" si="579"/>
        <v>17.086330085000004</v>
      </c>
      <c r="K6290" s="368"/>
      <c r="L6290" s="352">
        <f t="shared" si="580"/>
        <v>15.240887375000002</v>
      </c>
      <c r="M6290" s="368"/>
      <c r="N6290" s="349">
        <f t="shared" si="581"/>
        <v>10.71988346</v>
      </c>
      <c r="O6290" s="368"/>
      <c r="P6290" s="350">
        <f t="shared" si="582"/>
        <v>195.27628102500003</v>
      </c>
      <c r="Q6290" s="368"/>
      <c r="R6290" s="351">
        <f t="shared" si="583"/>
        <v>82.576395575000021</v>
      </c>
      <c r="S6290" s="341"/>
      <c r="T6290" s="16"/>
      <c r="U6290" s="337"/>
      <c r="V6290" s="16"/>
    </row>
    <row r="6291" spans="4:22" ht="21">
      <c r="D6291" s="338"/>
      <c r="E6291" s="338"/>
      <c r="F6291" s="338"/>
      <c r="G6291" s="344">
        <v>1.02</v>
      </c>
      <c r="H6291" s="347">
        <f t="shared" si="578"/>
        <v>58.941916859999999</v>
      </c>
      <c r="I6291" s="368"/>
      <c r="J6291" s="348">
        <f t="shared" si="579"/>
        <v>17.255501670000005</v>
      </c>
      <c r="K6291" s="368"/>
      <c r="L6291" s="352">
        <f t="shared" si="580"/>
        <v>15.391787250000002</v>
      </c>
      <c r="M6291" s="368"/>
      <c r="N6291" s="349">
        <f t="shared" si="581"/>
        <v>10.826020920000001</v>
      </c>
      <c r="O6291" s="368"/>
      <c r="P6291" s="350">
        <f t="shared" si="582"/>
        <v>197.20970955000001</v>
      </c>
      <c r="Q6291" s="368"/>
      <c r="R6291" s="351">
        <f t="shared" si="583"/>
        <v>83.393983650000024</v>
      </c>
      <c r="S6291" s="341"/>
      <c r="T6291" s="16"/>
      <c r="U6291" s="337"/>
      <c r="V6291" s="16"/>
    </row>
    <row r="6292" spans="4:22" ht="21">
      <c r="D6292" s="338"/>
      <c r="E6292" s="338"/>
      <c r="F6292" s="338"/>
      <c r="G6292" s="344">
        <v>1.03</v>
      </c>
      <c r="H6292" s="347">
        <f t="shared" si="578"/>
        <v>59.519778789999997</v>
      </c>
      <c r="I6292" s="368"/>
      <c r="J6292" s="348">
        <f t="shared" si="579"/>
        <v>17.424673255000002</v>
      </c>
      <c r="K6292" s="368"/>
      <c r="L6292" s="352">
        <f t="shared" si="580"/>
        <v>15.542687125000002</v>
      </c>
      <c r="M6292" s="368"/>
      <c r="N6292" s="349">
        <f t="shared" si="581"/>
        <v>10.932158380000001</v>
      </c>
      <c r="O6292" s="368"/>
      <c r="P6292" s="350">
        <f t="shared" si="582"/>
        <v>199.14313807500002</v>
      </c>
      <c r="Q6292" s="368"/>
      <c r="R6292" s="351">
        <f t="shared" si="583"/>
        <v>84.211571725000013</v>
      </c>
      <c r="S6292" s="341"/>
      <c r="T6292" s="16"/>
      <c r="U6292" s="337"/>
      <c r="V6292" s="16"/>
    </row>
    <row r="6293" spans="4:22" ht="21">
      <c r="D6293" s="338"/>
      <c r="E6293" s="338"/>
      <c r="F6293" s="338"/>
      <c r="G6293" s="344">
        <v>1.04</v>
      </c>
      <c r="H6293" s="347">
        <f t="shared" si="578"/>
        <v>60.097640720000001</v>
      </c>
      <c r="I6293" s="368"/>
      <c r="J6293" s="348">
        <f t="shared" si="579"/>
        <v>17.593844840000003</v>
      </c>
      <c r="K6293" s="368"/>
      <c r="L6293" s="352">
        <f t="shared" si="580"/>
        <v>15.693587000000003</v>
      </c>
      <c r="M6293" s="368"/>
      <c r="N6293" s="349">
        <f t="shared" si="581"/>
        <v>11.038295840000002</v>
      </c>
      <c r="O6293" s="368"/>
      <c r="P6293" s="350">
        <f t="shared" si="582"/>
        <v>201.07656660000004</v>
      </c>
      <c r="Q6293" s="368"/>
      <c r="R6293" s="351">
        <f t="shared" si="583"/>
        <v>85.029159800000016</v>
      </c>
      <c r="S6293" s="341"/>
      <c r="T6293" s="16"/>
      <c r="U6293" s="337"/>
      <c r="V6293" s="16"/>
    </row>
    <row r="6294" spans="4:22" ht="21">
      <c r="D6294" s="338"/>
      <c r="E6294" s="338"/>
      <c r="F6294" s="338"/>
      <c r="G6294" s="344">
        <v>1.05</v>
      </c>
      <c r="H6294" s="347">
        <f t="shared" si="578"/>
        <v>60.675502649999999</v>
      </c>
      <c r="I6294" s="368"/>
      <c r="J6294" s="348">
        <f t="shared" si="579"/>
        <v>17.763016425000004</v>
      </c>
      <c r="K6294" s="368"/>
      <c r="L6294" s="352">
        <f t="shared" si="580"/>
        <v>15.844486875000001</v>
      </c>
      <c r="M6294" s="368"/>
      <c r="N6294" s="349">
        <f t="shared" si="581"/>
        <v>11.144433300000001</v>
      </c>
      <c r="O6294" s="368"/>
      <c r="P6294" s="350">
        <f t="shared" si="582"/>
        <v>203.00999512500002</v>
      </c>
      <c r="Q6294" s="368"/>
      <c r="R6294" s="351">
        <f t="shared" si="583"/>
        <v>85.84674787500002</v>
      </c>
      <c r="S6294" s="341"/>
      <c r="T6294" s="16"/>
      <c r="U6294" s="337"/>
      <c r="V6294" s="16"/>
    </row>
    <row r="6295" spans="4:22" ht="21">
      <c r="D6295" s="338"/>
      <c r="E6295" s="338"/>
      <c r="F6295" s="338"/>
      <c r="G6295" s="344">
        <v>1.06</v>
      </c>
      <c r="H6295" s="347">
        <f t="shared" si="578"/>
        <v>61.253364580000003</v>
      </c>
      <c r="I6295" s="368"/>
      <c r="J6295" s="348">
        <f t="shared" si="579"/>
        <v>17.932188010000004</v>
      </c>
      <c r="K6295" s="368"/>
      <c r="L6295" s="352">
        <f t="shared" si="580"/>
        <v>15.995386750000002</v>
      </c>
      <c r="M6295" s="368"/>
      <c r="N6295" s="349">
        <f t="shared" si="581"/>
        <v>11.250570760000002</v>
      </c>
      <c r="O6295" s="368"/>
      <c r="P6295" s="350">
        <f t="shared" si="582"/>
        <v>204.94342365000003</v>
      </c>
      <c r="Q6295" s="368"/>
      <c r="R6295" s="351">
        <f t="shared" si="583"/>
        <v>86.664335950000023</v>
      </c>
      <c r="S6295" s="341"/>
      <c r="T6295" s="16"/>
      <c r="U6295" s="337"/>
      <c r="V6295" s="16"/>
    </row>
    <row r="6296" spans="4:22" ht="21">
      <c r="D6296" s="338"/>
      <c r="E6296" s="338"/>
      <c r="F6296" s="338"/>
      <c r="G6296" s="344">
        <v>1.07</v>
      </c>
      <c r="H6296" s="347">
        <f t="shared" si="578"/>
        <v>61.83122651</v>
      </c>
      <c r="I6296" s="368"/>
      <c r="J6296" s="348">
        <f t="shared" si="579"/>
        <v>18.101359595000005</v>
      </c>
      <c r="K6296" s="368"/>
      <c r="L6296" s="352">
        <f t="shared" si="580"/>
        <v>16.146286625000002</v>
      </c>
      <c r="M6296" s="368"/>
      <c r="N6296" s="349">
        <f t="shared" si="581"/>
        <v>11.356708220000002</v>
      </c>
      <c r="O6296" s="368"/>
      <c r="P6296" s="350">
        <f t="shared" si="582"/>
        <v>206.87685217500004</v>
      </c>
      <c r="Q6296" s="368"/>
      <c r="R6296" s="351">
        <f t="shared" si="583"/>
        <v>87.481924025000026</v>
      </c>
      <c r="S6296" s="341"/>
      <c r="T6296" s="16"/>
      <c r="U6296" s="337"/>
      <c r="V6296" s="16"/>
    </row>
    <row r="6297" spans="4:22" ht="21">
      <c r="D6297" s="338"/>
      <c r="E6297" s="338"/>
      <c r="F6297" s="338"/>
      <c r="G6297" s="344">
        <v>1.08</v>
      </c>
      <c r="H6297" s="347">
        <f t="shared" si="578"/>
        <v>62.409088439999998</v>
      </c>
      <c r="I6297" s="368"/>
      <c r="J6297" s="348">
        <f t="shared" si="579"/>
        <v>18.270531180000003</v>
      </c>
      <c r="K6297" s="368"/>
      <c r="L6297" s="352">
        <f t="shared" si="580"/>
        <v>16.297186500000002</v>
      </c>
      <c r="M6297" s="368"/>
      <c r="N6297" s="349">
        <f t="shared" si="581"/>
        <v>11.462845680000001</v>
      </c>
      <c r="O6297" s="368"/>
      <c r="P6297" s="350">
        <f t="shared" si="582"/>
        <v>208.81028070000005</v>
      </c>
      <c r="Q6297" s="368"/>
      <c r="R6297" s="351">
        <f t="shared" si="583"/>
        <v>88.29951210000003</v>
      </c>
      <c r="S6297" s="341"/>
      <c r="T6297" s="16"/>
      <c r="U6297" s="337"/>
      <c r="V6297" s="16"/>
    </row>
    <row r="6298" spans="4:22" ht="21">
      <c r="D6298" s="338"/>
      <c r="E6298" s="338"/>
      <c r="F6298" s="338"/>
      <c r="G6298" s="344">
        <v>1.0900000000000001</v>
      </c>
      <c r="H6298" s="347">
        <f t="shared" si="578"/>
        <v>62.986950370000002</v>
      </c>
      <c r="I6298" s="368"/>
      <c r="J6298" s="348">
        <f t="shared" si="579"/>
        <v>18.439702765000003</v>
      </c>
      <c r="K6298" s="368"/>
      <c r="L6298" s="352">
        <f t="shared" si="580"/>
        <v>16.448086375000003</v>
      </c>
      <c r="M6298" s="368"/>
      <c r="N6298" s="349">
        <f t="shared" si="581"/>
        <v>11.568983140000002</v>
      </c>
      <c r="O6298" s="368"/>
      <c r="P6298" s="350">
        <f t="shared" si="582"/>
        <v>210.74370922500003</v>
      </c>
      <c r="Q6298" s="368"/>
      <c r="R6298" s="351">
        <f t="shared" si="583"/>
        <v>89.117100175000019</v>
      </c>
      <c r="S6298" s="341"/>
      <c r="T6298" s="16"/>
      <c r="U6298" s="337"/>
      <c r="V6298" s="16"/>
    </row>
    <row r="6299" spans="4:22" ht="21">
      <c r="D6299" s="338"/>
      <c r="E6299" s="338"/>
      <c r="F6299" s="338"/>
      <c r="G6299" s="344">
        <v>1.1000000000000001</v>
      </c>
      <c r="H6299" s="347">
        <f t="shared" si="578"/>
        <v>63.5648123</v>
      </c>
      <c r="I6299" s="368"/>
      <c r="J6299" s="348">
        <f t="shared" si="579"/>
        <v>18.608874350000004</v>
      </c>
      <c r="K6299" s="368"/>
      <c r="L6299" s="352">
        <f t="shared" si="580"/>
        <v>16.598986250000003</v>
      </c>
      <c r="M6299" s="368"/>
      <c r="N6299" s="349">
        <f t="shared" si="581"/>
        <v>11.675120600000001</v>
      </c>
      <c r="O6299" s="368"/>
      <c r="P6299" s="350">
        <f t="shared" si="582"/>
        <v>212.67713775000004</v>
      </c>
      <c r="Q6299" s="368"/>
      <c r="R6299" s="351">
        <f t="shared" si="583"/>
        <v>89.934688250000022</v>
      </c>
      <c r="S6299" s="341"/>
      <c r="T6299" s="16"/>
      <c r="U6299" s="337"/>
      <c r="V6299" s="16"/>
    </row>
    <row r="6300" spans="4:22">
      <c r="D6300" s="338"/>
      <c r="E6300" s="338"/>
      <c r="F6300" s="338"/>
      <c r="G6300" s="16"/>
      <c r="H6300" s="16"/>
      <c r="I6300" s="16"/>
      <c r="J6300" s="16"/>
      <c r="K6300" s="16"/>
      <c r="L6300" s="16"/>
      <c r="M6300" s="16"/>
      <c r="N6300" s="16"/>
      <c r="O6300" s="16"/>
      <c r="P6300" s="16"/>
      <c r="Q6300" s="16"/>
      <c r="R6300" s="16"/>
      <c r="S6300" s="16"/>
      <c r="T6300" s="16"/>
      <c r="U6300" s="16"/>
      <c r="V6300" s="16"/>
    </row>
    <row r="6301" spans="4:22">
      <c r="D6301" s="338"/>
      <c r="E6301" s="338"/>
      <c r="F6301" s="338"/>
      <c r="G6301" s="16"/>
      <c r="H6301" s="16"/>
      <c r="I6301" s="16"/>
      <c r="J6301" s="16"/>
      <c r="K6301" s="16"/>
      <c r="L6301" s="16"/>
      <c r="M6301" s="16"/>
      <c r="N6301" s="16"/>
      <c r="O6301" s="16"/>
      <c r="P6301" s="16"/>
      <c r="Q6301" s="16"/>
      <c r="R6301" s="16"/>
      <c r="S6301" s="16"/>
      <c r="T6301" s="16"/>
      <c r="U6301" s="16"/>
      <c r="V6301" s="16"/>
    </row>
    <row r="6302" spans="4:22">
      <c r="D6302" s="338"/>
      <c r="E6302" s="338"/>
      <c r="F6302" s="338"/>
      <c r="G6302" s="16"/>
      <c r="H6302" s="16"/>
      <c r="I6302" s="16"/>
      <c r="J6302" s="16"/>
      <c r="K6302" s="16"/>
      <c r="L6302" s="16"/>
      <c r="M6302" s="16"/>
      <c r="N6302" s="16"/>
      <c r="O6302" s="16"/>
      <c r="P6302" s="16"/>
      <c r="Q6302" s="16"/>
      <c r="R6302" s="16"/>
      <c r="S6302" s="16"/>
      <c r="T6302" s="16"/>
      <c r="U6302" s="16"/>
      <c r="V6302" s="16"/>
    </row>
    <row r="6305" spans="4:31" ht="15" thickBot="1">
      <c r="D6305" s="16"/>
      <c r="E6305" s="16"/>
      <c r="F6305" s="16"/>
      <c r="G6305" s="16"/>
      <c r="H6305" s="16"/>
      <c r="I6305" s="16"/>
      <c r="J6305" s="16"/>
      <c r="K6305" s="16"/>
      <c r="L6305" s="16"/>
      <c r="M6305" s="16"/>
      <c r="N6305" s="16"/>
      <c r="O6305" s="16"/>
      <c r="P6305" s="16"/>
      <c r="Q6305" s="16"/>
      <c r="R6305" s="16"/>
      <c r="S6305" s="16"/>
      <c r="T6305" s="229"/>
      <c r="U6305" s="16"/>
      <c r="V6305" s="16"/>
    </row>
    <row r="6306" spans="4:31">
      <c r="D6306" s="16"/>
      <c r="E6306" s="84"/>
      <c r="F6306" s="85"/>
      <c r="G6306" s="197"/>
      <c r="H6306" s="85"/>
      <c r="I6306" s="197"/>
      <c r="J6306" s="85"/>
      <c r="K6306" s="197"/>
      <c r="L6306" s="85"/>
      <c r="M6306" s="197"/>
      <c r="N6306" s="85"/>
      <c r="O6306" s="197"/>
      <c r="P6306" s="85"/>
      <c r="Q6306" s="197"/>
      <c r="R6306" s="85"/>
      <c r="S6306" s="85"/>
      <c r="T6306" s="85"/>
      <c r="U6306" s="106"/>
      <c r="V6306" s="16"/>
    </row>
    <row r="6307" spans="4:31" ht="15" thickBot="1">
      <c r="D6307" s="16"/>
      <c r="E6307" s="86"/>
      <c r="F6307" s="1"/>
      <c r="H6307" s="1"/>
      <c r="J6307" s="1"/>
      <c r="L6307" s="1"/>
      <c r="N6307" s="1"/>
      <c r="P6307" s="1"/>
      <c r="R6307" s="1"/>
      <c r="T6307" s="1"/>
      <c r="U6307" s="107"/>
      <c r="V6307" s="16"/>
    </row>
    <row r="6308" spans="4:31" ht="35.4" thickBot="1">
      <c r="D6308" s="16"/>
      <c r="E6308" s="86"/>
      <c r="F6308" s="1"/>
      <c r="H6308" s="393" t="s">
        <v>324</v>
      </c>
      <c r="I6308" s="394"/>
      <c r="J6308" s="394"/>
      <c r="K6308" s="394"/>
      <c r="L6308" s="394"/>
      <c r="M6308" s="394"/>
      <c r="N6308" s="394"/>
      <c r="O6308" s="394"/>
      <c r="P6308" s="394"/>
      <c r="Q6308" s="394"/>
      <c r="R6308" s="394"/>
      <c r="S6308" s="394"/>
      <c r="T6308" s="395"/>
      <c r="U6308" s="107"/>
      <c r="V6308" s="16"/>
    </row>
    <row r="6309" spans="4:31">
      <c r="D6309" s="16"/>
      <c r="E6309" s="86"/>
      <c r="F6309" s="1"/>
      <c r="H6309" s="1"/>
      <c r="J6309" s="1"/>
      <c r="L6309" s="1"/>
      <c r="N6309" s="1"/>
      <c r="P6309" s="1"/>
      <c r="R6309" s="1"/>
      <c r="T6309" s="1"/>
      <c r="U6309" s="107"/>
      <c r="V6309" s="16"/>
    </row>
    <row r="6310" spans="4:31">
      <c r="D6310" s="16"/>
      <c r="E6310" s="86"/>
      <c r="F6310" s="253" t="s">
        <v>10</v>
      </c>
      <c r="G6310" s="194"/>
      <c r="H6310" s="421" t="s">
        <v>3</v>
      </c>
      <c r="I6310" s="179"/>
      <c r="J6310" s="422" t="s">
        <v>11</v>
      </c>
      <c r="K6310" s="179"/>
      <c r="L6310" s="423" t="s">
        <v>12</v>
      </c>
      <c r="M6310" s="179"/>
      <c r="N6310" s="424" t="s">
        <v>13</v>
      </c>
      <c r="O6310" s="179"/>
      <c r="P6310" s="425" t="s">
        <v>14</v>
      </c>
      <c r="Q6310" s="179"/>
      <c r="R6310" s="426" t="s">
        <v>15</v>
      </c>
      <c r="S6310" s="29"/>
      <c r="T6310" s="427" t="s">
        <v>16</v>
      </c>
      <c r="U6310" s="107"/>
      <c r="V6310" s="16"/>
      <c r="X6310" s="448" t="s">
        <v>78</v>
      </c>
      <c r="Y6310" s="448" t="s">
        <v>79</v>
      </c>
      <c r="Z6310" s="448" t="s">
        <v>80</v>
      </c>
      <c r="AA6310" s="448" t="s">
        <v>81</v>
      </c>
    </row>
    <row r="6311" spans="4:31">
      <c r="D6311" s="16"/>
      <c r="E6311" s="86"/>
      <c r="F6311" s="252">
        <v>45956</v>
      </c>
      <c r="G6311" s="244"/>
      <c r="H6311" s="437">
        <v>10987</v>
      </c>
      <c r="I6311" s="437"/>
      <c r="J6311" s="437">
        <v>3280</v>
      </c>
      <c r="K6311" s="437"/>
      <c r="L6311" s="437">
        <v>2879</v>
      </c>
      <c r="M6311" s="437"/>
      <c r="N6311" s="437">
        <v>1987</v>
      </c>
      <c r="O6311" s="437"/>
      <c r="P6311" s="437">
        <v>36435</v>
      </c>
      <c r="Q6311" s="437"/>
      <c r="R6311" s="437">
        <v>15155</v>
      </c>
      <c r="S6311" s="438"/>
      <c r="T6311" s="441">
        <v>5.3796999999999997</v>
      </c>
      <c r="U6311" s="107"/>
      <c r="V6311" s="16"/>
      <c r="X6311" t="str">
        <f>H6110</f>
        <v xml:space="preserve">COBRE </v>
      </c>
      <c r="Y6311" s="308">
        <f>H6319</f>
        <v>58.878170135999994</v>
      </c>
      <c r="Z6311" s="308">
        <f>H6321</f>
        <v>57.614722236000006</v>
      </c>
      <c r="AA6311" s="453">
        <f t="shared" ref="AA6311:AA6317" si="584">Y6311-Z6311</f>
        <v>1.2634478999999885</v>
      </c>
      <c r="AD6311" t="str">
        <f t="shared" ref="AD6311:AD6317" si="585">X6311</f>
        <v xml:space="preserve">COBRE </v>
      </c>
      <c r="AE6311" s="330">
        <f>AA6311</f>
        <v>1.2634478999999885</v>
      </c>
    </row>
    <row r="6312" spans="4:31">
      <c r="D6312" s="16"/>
      <c r="E6312" s="86"/>
      <c r="F6312" s="250">
        <f>F6311+1</f>
        <v>45957</v>
      </c>
      <c r="G6312" s="244"/>
      <c r="H6312" s="474">
        <v>10917</v>
      </c>
      <c r="I6312" s="437"/>
      <c r="J6312" s="437">
        <v>3165</v>
      </c>
      <c r="K6312" s="437"/>
      <c r="L6312" s="437">
        <v>2859</v>
      </c>
      <c r="M6312" s="437"/>
      <c r="N6312" s="437">
        <v>1977</v>
      </c>
      <c r="O6312" s="437"/>
      <c r="P6312" s="437">
        <v>36200</v>
      </c>
      <c r="Q6312" s="437"/>
      <c r="R6312" s="437">
        <v>15035</v>
      </c>
      <c r="S6312" s="437"/>
      <c r="T6312" s="441">
        <v>5.3743999999999996</v>
      </c>
      <c r="U6312" s="107"/>
      <c r="V6312" s="16"/>
      <c r="X6312" s="408" t="str">
        <f>J6110</f>
        <v xml:space="preserve">ZINCO </v>
      </c>
      <c r="Y6312" s="308">
        <f>J6319</f>
        <v>17.198306837999997</v>
      </c>
      <c r="Z6312" s="308">
        <f>J6321</f>
        <v>17.542186903999998</v>
      </c>
      <c r="AA6312" s="453">
        <f t="shared" si="584"/>
        <v>-0.34388006600000054</v>
      </c>
      <c r="AD6312" t="str">
        <f t="shared" si="585"/>
        <v xml:space="preserve">ZINCO </v>
      </c>
      <c r="AE6312" s="330">
        <f t="shared" ref="AE6312:AE6317" si="586">AA6312</f>
        <v>-0.34388006600000054</v>
      </c>
    </row>
    <row r="6313" spans="4:31">
      <c r="D6313" s="16"/>
      <c r="E6313" s="86"/>
      <c r="F6313" s="250">
        <f>F6312+1</f>
        <v>45958</v>
      </c>
      <c r="G6313" s="244"/>
      <c r="H6313" s="474">
        <v>11067.5</v>
      </c>
      <c r="I6313" s="437"/>
      <c r="J6313" s="437">
        <v>3259</v>
      </c>
      <c r="K6313" s="437"/>
      <c r="L6313" s="437">
        <v>2891.5</v>
      </c>
      <c r="M6313" s="437"/>
      <c r="N6313" s="437">
        <v>1999</v>
      </c>
      <c r="O6313" s="437"/>
      <c r="P6313" s="437">
        <v>36260</v>
      </c>
      <c r="Q6313" s="437"/>
      <c r="R6313" s="437">
        <v>15130</v>
      </c>
      <c r="S6313" s="437"/>
      <c r="T6313" s="441">
        <v>5.3689999999999998</v>
      </c>
      <c r="U6313" s="107"/>
      <c r="V6313" s="16"/>
      <c r="X6313" s="408" t="str">
        <f>L6110</f>
        <v xml:space="preserve">ALUMÍNIO </v>
      </c>
      <c r="Y6313" s="308">
        <f>L6319</f>
        <v>15.401524913999998</v>
      </c>
      <c r="Z6313" s="308">
        <f>L6321</f>
        <v>15.181361160000002</v>
      </c>
      <c r="AA6313" s="453">
        <f t="shared" si="584"/>
        <v>0.2201637539999961</v>
      </c>
      <c r="AD6313" t="str">
        <f t="shared" si="585"/>
        <v xml:space="preserve">ALUMÍNIO </v>
      </c>
      <c r="AE6313" s="330">
        <f t="shared" si="586"/>
        <v>0.2201637539999961</v>
      </c>
    </row>
    <row r="6314" spans="4:31">
      <c r="D6314" s="16"/>
      <c r="E6314" s="86"/>
      <c r="F6314" s="250">
        <f>F6313+1</f>
        <v>45959</v>
      </c>
      <c r="G6314" s="195"/>
      <c r="H6314" s="437">
        <v>10949</v>
      </c>
      <c r="I6314" s="437"/>
      <c r="J6314" s="437">
        <v>3139.5</v>
      </c>
      <c r="K6314" s="437"/>
      <c r="L6314" s="437">
        <v>2826</v>
      </c>
      <c r="M6314" s="437"/>
      <c r="N6314" s="437">
        <v>1986</v>
      </c>
      <c r="O6314" s="437"/>
      <c r="P6314" s="437">
        <v>36005</v>
      </c>
      <c r="Q6314" s="437"/>
      <c r="R6314" s="437">
        <v>15025</v>
      </c>
      <c r="S6314" s="438"/>
      <c r="T6314" s="441">
        <v>5.3415999999999997</v>
      </c>
      <c r="U6314" s="107"/>
      <c r="V6314" s="16"/>
      <c r="X6314" s="408" t="str">
        <f>N6110</f>
        <v xml:space="preserve">CHUMBO </v>
      </c>
      <c r="Y6314" s="308">
        <f>N6319</f>
        <v>10.685106612</v>
      </c>
      <c r="Z6314" s="308">
        <f>N6321</f>
        <v>10.565450496000002</v>
      </c>
      <c r="AA6314" s="453">
        <f t="shared" si="584"/>
        <v>0.11965611599999804</v>
      </c>
      <c r="AD6314" t="str">
        <f t="shared" si="585"/>
        <v xml:space="preserve">CHUMBO </v>
      </c>
      <c r="AE6314" s="330">
        <f t="shared" si="586"/>
        <v>0.11965611599999804</v>
      </c>
    </row>
    <row r="6315" spans="4:31">
      <c r="D6315" s="16"/>
      <c r="E6315" s="86"/>
      <c r="F6315" s="251">
        <f>F6314+1</f>
        <v>45960</v>
      </c>
      <c r="G6315" s="195"/>
      <c r="H6315" s="437">
        <v>10901.5</v>
      </c>
      <c r="I6315" s="437"/>
      <c r="J6315" s="437">
        <v>3170</v>
      </c>
      <c r="K6315" s="437"/>
      <c r="L6315" s="437">
        <v>2885</v>
      </c>
      <c r="M6315" s="437"/>
      <c r="N6315" s="437">
        <v>2000</v>
      </c>
      <c r="O6315" s="437"/>
      <c r="P6315" s="437">
        <v>36300.5</v>
      </c>
      <c r="Q6315" s="437"/>
      <c r="R6315" s="437">
        <v>15055</v>
      </c>
      <c r="S6315" s="438"/>
      <c r="T6315" s="441">
        <v>5.3849999999999998</v>
      </c>
      <c r="U6315" s="107"/>
      <c r="V6315" s="16"/>
      <c r="X6315" s="408" t="str">
        <f>P6110</f>
        <v xml:space="preserve">ESTANHO </v>
      </c>
      <c r="Y6315" s="308">
        <f>P6319</f>
        <v>194.60716259399999</v>
      </c>
      <c r="Z6315" s="308">
        <f>P6321</f>
        <v>191.41786614</v>
      </c>
      <c r="AA6315" s="453">
        <f t="shared" si="584"/>
        <v>3.1892964539999866</v>
      </c>
      <c r="AD6315" t="str">
        <f t="shared" si="585"/>
        <v xml:space="preserve">ESTANHO </v>
      </c>
      <c r="AE6315" s="330">
        <f t="shared" si="586"/>
        <v>3.1892964539999866</v>
      </c>
    </row>
    <row r="6316" spans="4:31">
      <c r="D6316" s="16"/>
      <c r="E6316" s="86"/>
      <c r="F6316" s="1"/>
      <c r="H6316" s="439"/>
      <c r="I6316" s="439"/>
      <c r="J6316" s="439"/>
      <c r="K6316" s="439"/>
      <c r="L6316" s="439"/>
      <c r="M6316" s="439"/>
      <c r="N6316" s="439"/>
      <c r="O6316" s="439"/>
      <c r="P6316" s="439"/>
      <c r="Q6316" s="439"/>
      <c r="R6316" s="439"/>
      <c r="S6316" s="440"/>
      <c r="T6316" s="444"/>
      <c r="U6316" s="107"/>
      <c r="V6316" s="16"/>
      <c r="X6316" s="408" t="str">
        <f>R6110</f>
        <v xml:space="preserve">NÍQUEL </v>
      </c>
      <c r="Y6316" s="308">
        <f>R6319</f>
        <v>80.978695200000004</v>
      </c>
      <c r="Z6316" s="308">
        <f>R6321</f>
        <v>80.967259520000013</v>
      </c>
      <c r="AA6316" s="453">
        <f t="shared" si="584"/>
        <v>1.1435679999991066E-2</v>
      </c>
      <c r="AD6316" t="str">
        <f t="shared" si="585"/>
        <v xml:space="preserve">NÍQUEL </v>
      </c>
      <c r="AE6316" s="330">
        <f t="shared" si="586"/>
        <v>1.1435679999991066E-2</v>
      </c>
    </row>
    <row r="6317" spans="4:31">
      <c r="D6317" s="16"/>
      <c r="E6317" s="86"/>
      <c r="F6317" s="236" t="s">
        <v>17</v>
      </c>
      <c r="G6317" s="263"/>
      <c r="H6317" s="428">
        <f>AVERAGE(H6311:H6315)</f>
        <v>10964.4</v>
      </c>
      <c r="I6317" s="332"/>
      <c r="J6317" s="428">
        <f>AVERAGE(J6311:J6315)</f>
        <v>3202.7</v>
      </c>
      <c r="K6317" s="332"/>
      <c r="L6317" s="428">
        <f>AVERAGE(L6311:L6315)</f>
        <v>2868.1</v>
      </c>
      <c r="M6317" s="332"/>
      <c r="N6317" s="428">
        <f>AVERAGE(N6311:N6315)</f>
        <v>1989.8</v>
      </c>
      <c r="O6317" s="332"/>
      <c r="P6317" s="428">
        <f>AVERAGE(P6311:P6315)</f>
        <v>36240.1</v>
      </c>
      <c r="Q6317" s="332"/>
      <c r="R6317" s="428">
        <f>AVERAGE(R6311:R6315)</f>
        <v>15080</v>
      </c>
      <c r="S6317" s="333"/>
      <c r="T6317" s="429">
        <f>AVERAGE(T6311:T6315)</f>
        <v>5.3699399999999997</v>
      </c>
      <c r="U6317" s="107"/>
      <c r="V6317" s="16"/>
      <c r="X6317" t="str">
        <f>T6110</f>
        <v xml:space="preserve">DÓLAR </v>
      </c>
      <c r="Y6317" s="308">
        <f>T6317</f>
        <v>5.3699399999999997</v>
      </c>
      <c r="Z6317" s="308">
        <f>T6321</f>
        <v>5.3949400000000001</v>
      </c>
      <c r="AA6317" s="453">
        <f t="shared" si="584"/>
        <v>-2.5000000000000355E-2</v>
      </c>
      <c r="AD6317" t="str">
        <f t="shared" si="585"/>
        <v xml:space="preserve">DÓLAR </v>
      </c>
      <c r="AE6317" s="330">
        <f t="shared" si="586"/>
        <v>-2.5000000000000355E-2</v>
      </c>
    </row>
    <row r="6318" spans="4:31">
      <c r="D6318" s="16"/>
      <c r="E6318" s="86"/>
      <c r="F6318" s="21"/>
      <c r="G6318" s="194"/>
      <c r="H6318" s="354"/>
      <c r="I6318" s="214"/>
      <c r="J6318" s="354"/>
      <c r="K6318" s="214"/>
      <c r="L6318" s="354"/>
      <c r="M6318" s="214"/>
      <c r="N6318" s="354"/>
      <c r="O6318" s="214"/>
      <c r="P6318" s="354"/>
      <c r="Q6318" s="214"/>
      <c r="R6318" s="354"/>
      <c r="S6318" s="269"/>
      <c r="T6318" s="355"/>
      <c r="U6318" s="107"/>
      <c r="V6318" s="16"/>
    </row>
    <row r="6319" spans="4:31" ht="15.6">
      <c r="D6319" s="16"/>
      <c r="E6319" s="86"/>
      <c r="F6319" s="237" t="s">
        <v>18</v>
      </c>
      <c r="G6319" s="202"/>
      <c r="H6319" s="413">
        <f>H6317*T6317*0.001</f>
        <v>58.878170135999994</v>
      </c>
      <c r="I6319" s="449"/>
      <c r="J6319" s="413">
        <f>J6317*T6317*0.001</f>
        <v>17.198306837999997</v>
      </c>
      <c r="K6319" s="449"/>
      <c r="L6319" s="413">
        <f>L6317*T6317*0.001</f>
        <v>15.401524913999998</v>
      </c>
      <c r="M6319" s="449"/>
      <c r="N6319" s="413">
        <f>N6317*T6317*0.001</f>
        <v>10.685106612</v>
      </c>
      <c r="O6319" s="449"/>
      <c r="P6319" s="413">
        <f>P6317*T6317*0.001</f>
        <v>194.60716259399999</v>
      </c>
      <c r="Q6319" s="449"/>
      <c r="R6319" s="413">
        <f>R6317*T6317*0.001</f>
        <v>80.978695200000004</v>
      </c>
      <c r="S6319" s="269"/>
      <c r="T6319" s="363"/>
      <c r="U6319" s="107"/>
      <c r="V6319" s="16"/>
    </row>
    <row r="6320" spans="4:31">
      <c r="D6320" s="16"/>
      <c r="E6320" s="86"/>
      <c r="F6320" s="21"/>
      <c r="G6320" s="312"/>
      <c r="H6320" s="450"/>
      <c r="I6320" s="451"/>
      <c r="J6320" s="450"/>
      <c r="K6320" s="451"/>
      <c r="L6320" s="450"/>
      <c r="M6320" s="451"/>
      <c r="N6320" s="450"/>
      <c r="O6320" s="451"/>
      <c r="P6320" s="450"/>
      <c r="Q6320" s="451"/>
      <c r="R6320" s="450"/>
      <c r="S6320" s="269"/>
      <c r="T6320" s="364"/>
      <c r="U6320" s="107"/>
      <c r="V6320" s="16"/>
    </row>
    <row r="6321" spans="4:22">
      <c r="D6321" s="16"/>
      <c r="E6321" s="86"/>
      <c r="F6321" s="256" t="s">
        <v>19</v>
      </c>
      <c r="G6321" s="311"/>
      <c r="H6321" s="436">
        <f>H6219</f>
        <v>57.614722236000006</v>
      </c>
      <c r="I6321" s="452"/>
      <c r="J6321" s="436">
        <f>J6219</f>
        <v>17.542186903999998</v>
      </c>
      <c r="K6321" s="452"/>
      <c r="L6321" s="436">
        <f>L6219</f>
        <v>15.181361160000002</v>
      </c>
      <c r="M6321" s="452"/>
      <c r="N6321" s="436">
        <f>N6219</f>
        <v>10.565450496000002</v>
      </c>
      <c r="O6321" s="452"/>
      <c r="P6321" s="436">
        <f>P6219</f>
        <v>191.41786614</v>
      </c>
      <c r="Q6321" s="452"/>
      <c r="R6321" s="436">
        <f>R6219</f>
        <v>80.967259520000013</v>
      </c>
      <c r="S6321" s="361">
        <f>U6282</f>
        <v>0</v>
      </c>
      <c r="T6321" s="258">
        <f>T6217</f>
        <v>5.3949400000000001</v>
      </c>
      <c r="U6321" s="107"/>
      <c r="V6321" s="16"/>
    </row>
    <row r="6322" spans="4:22" ht="15" thickBot="1">
      <c r="D6322" s="16"/>
      <c r="E6322" s="86"/>
      <c r="F6322" s="21"/>
      <c r="G6322" s="194"/>
      <c r="H6322" s="355"/>
      <c r="I6322" s="264"/>
      <c r="J6322" s="355"/>
      <c r="K6322" s="264"/>
      <c r="L6322" s="355"/>
      <c r="M6322" s="264"/>
      <c r="N6322" s="355"/>
      <c r="O6322" s="264"/>
      <c r="P6322" s="355"/>
      <c r="Q6322" s="264"/>
      <c r="R6322" s="355"/>
      <c r="S6322" s="270"/>
      <c r="T6322" s="355"/>
      <c r="U6322" s="107"/>
      <c r="V6322" s="16"/>
    </row>
    <row r="6323" spans="4:22" ht="15" thickBot="1">
      <c r="D6323" s="16"/>
      <c r="E6323" s="86"/>
      <c r="F6323" s="259" t="s">
        <v>44</v>
      </c>
      <c r="G6323" s="194"/>
      <c r="H6323" s="356">
        <f>(H6219-H6221)/H6221</f>
        <v>-2.9673310370176404E-3</v>
      </c>
      <c r="I6323" s="321"/>
      <c r="J6323" s="356">
        <f>(J6219-J6221)/J6221</f>
        <v>3.6946417685924889E-2</v>
      </c>
      <c r="K6323" s="321"/>
      <c r="L6323" s="356">
        <f>(L6219-L6221)/L6221</f>
        <v>6.0552508741309663E-3</v>
      </c>
      <c r="M6323" s="321"/>
      <c r="N6323" s="356">
        <f>(N6219-N6221)/N6221</f>
        <v>-4.5502788553634689E-3</v>
      </c>
      <c r="O6323" s="321"/>
      <c r="P6323" s="356">
        <f>(P6219-P6221)/P6221</f>
        <v>-9.956335779208696E-3</v>
      </c>
      <c r="Q6323" s="321"/>
      <c r="R6323" s="356">
        <f>(R6219-R6221)/R6221</f>
        <v>-9.6815010419520134E-3</v>
      </c>
      <c r="S6323" s="322"/>
      <c r="T6323" s="356">
        <f>(T6217-T6221)/T6221</f>
        <v>-1.1463124141090315E-2</v>
      </c>
      <c r="U6323" s="107"/>
      <c r="V6323" s="16"/>
    </row>
    <row r="6324" spans="4:22" ht="15" thickBot="1">
      <c r="D6324" s="16"/>
      <c r="E6324" s="86"/>
      <c r="F6324" s="29"/>
      <c r="G6324" s="179"/>
      <c r="H6324" s="357"/>
      <c r="I6324" s="217"/>
      <c r="J6324" s="357"/>
      <c r="K6324" s="217"/>
      <c r="L6324" s="357"/>
      <c r="M6324" s="217"/>
      <c r="N6324" s="357"/>
      <c r="O6324" s="217"/>
      <c r="P6324" s="357"/>
      <c r="Q6324" s="217"/>
      <c r="R6324" s="357"/>
      <c r="S6324" s="271"/>
      <c r="T6324" s="357"/>
      <c r="U6324" s="107"/>
      <c r="V6324" s="16"/>
    </row>
    <row r="6325" spans="4:22" ht="15" thickBot="1">
      <c r="D6325" s="16"/>
      <c r="E6325" s="86"/>
      <c r="F6325" s="176" t="s">
        <v>26</v>
      </c>
      <c r="G6325" s="179"/>
      <c r="H6325" s="358">
        <f>(H6319-H6321)/H6321</f>
        <v>2.1929254380932087E-2</v>
      </c>
      <c r="I6325" s="188"/>
      <c r="J6325" s="358">
        <f>(J6319-J6321)/J6321</f>
        <v>-1.9603032842022021E-2</v>
      </c>
      <c r="K6325" s="188"/>
      <c r="L6325" s="358">
        <f>(L6319-L6321)/L6321</f>
        <v>1.4502240720027511E-2</v>
      </c>
      <c r="M6325" s="188"/>
      <c r="N6325" s="358">
        <f>(N6319-N6321)/N6321</f>
        <v>1.1325226126921793E-2</v>
      </c>
      <c r="O6325" s="188"/>
      <c r="P6325" s="358">
        <f>(P6319-P6321)/P6321</f>
        <v>1.6661435624130225E-2</v>
      </c>
      <c r="Q6325" s="188"/>
      <c r="R6325" s="358">
        <f>(R6319-R6321)/R6321</f>
        <v>1.4123832358641579E-4</v>
      </c>
      <c r="S6325" s="272"/>
      <c r="T6325" s="358">
        <f>(T6317-T6321)/T6321</f>
        <v>-4.6339718328656772E-3</v>
      </c>
      <c r="U6325" s="107"/>
      <c r="V6325" s="16"/>
    </row>
    <row r="6326" spans="4:22" ht="15" thickBot="1">
      <c r="D6326" s="16"/>
      <c r="E6326" s="86"/>
      <c r="F6326" s="1"/>
      <c r="H6326" s="359"/>
      <c r="I6326" s="215"/>
      <c r="J6326" s="359"/>
      <c r="K6326" s="215"/>
      <c r="L6326" s="359"/>
      <c r="M6326" s="215"/>
      <c r="N6326" s="359"/>
      <c r="O6326" s="215"/>
      <c r="P6326" s="359"/>
      <c r="Q6326" s="215"/>
      <c r="R6326" s="359"/>
      <c r="S6326" s="271"/>
      <c r="T6326" s="359"/>
      <c r="U6326" s="107"/>
      <c r="V6326" s="16"/>
    </row>
    <row r="6327" spans="4:22" ht="21.6" thickBot="1">
      <c r="D6327" s="230"/>
      <c r="E6327" s="183"/>
      <c r="F6327" s="184" t="s">
        <v>40</v>
      </c>
      <c r="G6327" s="182"/>
      <c r="H6327" s="360">
        <f>H6319-H6321</f>
        <v>1.2634478999999885</v>
      </c>
      <c r="I6327" s="306"/>
      <c r="J6327" s="360">
        <f>J6319-J6321</f>
        <v>-0.34388006600000054</v>
      </c>
      <c r="K6327" s="306"/>
      <c r="L6327" s="360">
        <f>L6319-L6321</f>
        <v>0.2201637539999961</v>
      </c>
      <c r="M6327" s="306"/>
      <c r="N6327" s="360">
        <f>N6319-N6321</f>
        <v>0.11965611599999804</v>
      </c>
      <c r="O6327" s="306"/>
      <c r="P6327" s="360">
        <f>P6319-P6321</f>
        <v>3.1892964539999866</v>
      </c>
      <c r="Q6327" s="306"/>
      <c r="R6327" s="360">
        <f>R6319-R6321</f>
        <v>1.1435679999991066E-2</v>
      </c>
      <c r="S6327" s="307"/>
      <c r="T6327" s="360">
        <f>T6317-T6321</f>
        <v>-2.5000000000000355E-2</v>
      </c>
      <c r="U6327" s="186"/>
      <c r="V6327" s="230"/>
    </row>
    <row r="6328" spans="4:22">
      <c r="D6328" s="16"/>
      <c r="E6328" s="86"/>
      <c r="F6328" s="179"/>
      <c r="H6328" s="180"/>
      <c r="I6328" s="180"/>
      <c r="J6328" s="180"/>
      <c r="K6328" s="180"/>
      <c r="L6328" s="180"/>
      <c r="M6328" s="180"/>
      <c r="N6328" s="180"/>
      <c r="O6328" s="180"/>
      <c r="P6328" s="180"/>
      <c r="Q6328" s="180"/>
      <c r="R6328" s="180"/>
      <c r="S6328" s="274"/>
      <c r="T6328" s="180"/>
      <c r="U6328" s="107"/>
      <c r="V6328" s="16"/>
    </row>
    <row r="6329" spans="4:22">
      <c r="D6329" s="16"/>
      <c r="E6329" s="86"/>
      <c r="F6329" s="29"/>
      <c r="H6329" s="323"/>
      <c r="I6329" s="180"/>
      <c r="J6329" s="159"/>
      <c r="K6329" s="180"/>
      <c r="L6329" s="159"/>
      <c r="M6329" s="180"/>
      <c r="N6329" s="159"/>
      <c r="O6329" s="180">
        <f>L6329+N6329</f>
        <v>0</v>
      </c>
      <c r="P6329" s="159"/>
      <c r="Q6329" s="180"/>
      <c r="R6329" s="159"/>
      <c r="S6329" s="159"/>
      <c r="T6329" s="159"/>
      <c r="U6329" s="107"/>
      <c r="V6329" s="16"/>
    </row>
    <row r="6330" spans="4:22" ht="18">
      <c r="D6330" s="16"/>
      <c r="E6330" s="134"/>
      <c r="F6330" s="403" t="s">
        <v>36</v>
      </c>
      <c r="G6330" s="404"/>
      <c r="H6330" s="405">
        <f>AVERAGE(H5913:H5915,H6311:H6315,H6211:H6215,H6111:H6115,H6011:H6015)</f>
        <v>10696.021739130434</v>
      </c>
      <c r="I6330" s="405" t="e">
        <f t="shared" ref="I6330" si="587">AVERAGE(I6311:I6315,I6213:I6215)</f>
        <v>#DIV/0!</v>
      </c>
      <c r="J6330" s="405">
        <f>AVERAGE(J5913:J5915,J6311:J6315,J6211:J6215,J6111:J6115,J6011:J6015)</f>
        <v>3149.1304347826085</v>
      </c>
      <c r="K6330" s="405" t="e">
        <f t="shared" ref="K6330" si="588">AVERAGE(K6311:K6315,K6213:K6215)</f>
        <v>#DIV/0!</v>
      </c>
      <c r="L6330" s="405">
        <f>AVERAGE(L5913:L5915,L6311:L6315,L6211:L6215,L6111:L6115,L6011:L6015)</f>
        <v>2786.304347826087</v>
      </c>
      <c r="M6330" s="405" t="e">
        <f t="shared" ref="M6330" si="589">AVERAGE(M6311:M6315,M6213:M6215)</f>
        <v>#DIV/0!</v>
      </c>
      <c r="N6330" s="405">
        <f>AVERAGE(N5913:N5915,N6311:N6315,N6211:N6215,N6111:N6115,N6011:N6015)</f>
        <v>1968.2391304347825</v>
      </c>
      <c r="O6330" s="405" t="e">
        <f t="shared" ref="O6330" si="590">AVERAGE(O6311:O6315,O6213:O6215)</f>
        <v>#DIV/0!</v>
      </c>
      <c r="P6330" s="405">
        <f>AVERAGE(P5913:P5915,P6311:P6315,P6211:P6215,P6111:P6115,P6011:P6015)</f>
        <v>36045.891304347824</v>
      </c>
      <c r="Q6330" s="405" t="e">
        <f t="shared" ref="Q6330" si="591">AVERAGE(Q6311:Q6315,Q6213:Q6215)</f>
        <v>#DIV/0!</v>
      </c>
      <c r="R6330" s="405">
        <f>AVERAGE(R5913:R5915,R6311:R6315,R6211:R6215,R6111:R6115,R6011:R6015)</f>
        <v>15079.782608695652</v>
      </c>
      <c r="S6330" s="405" t="e">
        <f t="shared" ref="S6330" si="592">AVERAGE(S6311:S6315,S6213:S6215)</f>
        <v>#DIV/0!</v>
      </c>
      <c r="T6330" s="409">
        <f>AVERAGE(T5913:T5915,T6311:T6315,T6211:T6215,T6111:T6115,T6011:T6015)</f>
        <v>5.3826695652173902</v>
      </c>
      <c r="U6330" s="135"/>
      <c r="V6330" s="16"/>
    </row>
    <row r="6331" spans="4:22">
      <c r="D6331" s="16"/>
      <c r="E6331" s="1"/>
      <c r="F6331" s="1"/>
      <c r="H6331" s="329"/>
      <c r="I6331" s="139"/>
      <c r="J6331" s="329"/>
      <c r="K6331" s="139"/>
      <c r="L6331" s="329"/>
      <c r="M6331" s="139"/>
      <c r="N6331" s="329"/>
      <c r="O6331" s="139"/>
      <c r="P6331" s="329"/>
      <c r="Q6331" s="139"/>
      <c r="R6331" s="329"/>
      <c r="S6331" s="329"/>
      <c r="T6331" s="329"/>
      <c r="U6331" s="1"/>
      <c r="V6331" s="16"/>
    </row>
    <row r="6332" spans="4:22" ht="15" thickBot="1">
      <c r="D6332" s="16"/>
      <c r="T6332" s="174"/>
      <c r="V6332" s="16"/>
    </row>
    <row r="6333" spans="4:22" ht="15" thickBot="1">
      <c r="D6333" s="16"/>
      <c r="F6333" s="280" t="s">
        <v>42</v>
      </c>
      <c r="G6333" s="281"/>
      <c r="H6333" s="281" t="s">
        <v>3</v>
      </c>
      <c r="I6333" s="281"/>
      <c r="J6333" s="281" t="s">
        <v>11</v>
      </c>
      <c r="K6333" s="281"/>
      <c r="L6333" s="281" t="s">
        <v>12</v>
      </c>
      <c r="M6333" s="281"/>
      <c r="N6333" s="281" t="s">
        <v>13</v>
      </c>
      <c r="O6333" s="281"/>
      <c r="P6333" s="281" t="s">
        <v>14</v>
      </c>
      <c r="Q6333" s="281"/>
      <c r="R6333" s="281" t="s">
        <v>15</v>
      </c>
      <c r="S6333" s="281"/>
      <c r="T6333" s="282" t="s">
        <v>16</v>
      </c>
      <c r="V6333" s="16"/>
    </row>
    <row r="6334" spans="4:22">
      <c r="D6334" s="16"/>
      <c r="E6334" s="1"/>
      <c r="F6334" s="283" t="s">
        <v>19</v>
      </c>
      <c r="G6334" s="284"/>
      <c r="H6334" s="410">
        <f>H6321</f>
        <v>57.614722236000006</v>
      </c>
      <c r="I6334" s="410">
        <f t="shared" ref="I6334:T6334" si="593">I6321</f>
        <v>0</v>
      </c>
      <c r="J6334" s="410">
        <f t="shared" si="593"/>
        <v>17.542186903999998</v>
      </c>
      <c r="K6334" s="410">
        <f t="shared" si="593"/>
        <v>0</v>
      </c>
      <c r="L6334" s="410">
        <f t="shared" si="593"/>
        <v>15.181361160000002</v>
      </c>
      <c r="M6334" s="410">
        <f t="shared" si="593"/>
        <v>0</v>
      </c>
      <c r="N6334" s="410">
        <f t="shared" si="593"/>
        <v>10.565450496000002</v>
      </c>
      <c r="O6334" s="410">
        <f t="shared" si="593"/>
        <v>0</v>
      </c>
      <c r="P6334" s="410">
        <f t="shared" si="593"/>
        <v>191.41786614</v>
      </c>
      <c r="Q6334" s="410">
        <f t="shared" si="593"/>
        <v>0</v>
      </c>
      <c r="R6334" s="410">
        <f t="shared" si="593"/>
        <v>80.967259520000013</v>
      </c>
      <c r="S6334" s="410">
        <f t="shared" si="593"/>
        <v>0</v>
      </c>
      <c r="T6334" s="410">
        <f t="shared" si="593"/>
        <v>5.3949400000000001</v>
      </c>
      <c r="U6334" s="1"/>
      <c r="V6334" s="16"/>
    </row>
    <row r="6335" spans="4:22" ht="15.6">
      <c r="D6335" s="16"/>
      <c r="E6335" s="1"/>
      <c r="F6335" s="288" t="s">
        <v>41</v>
      </c>
      <c r="G6335" s="289"/>
      <c r="H6335" s="411">
        <f>H6319</f>
        <v>58.878170135999994</v>
      </c>
      <c r="I6335" s="411">
        <f t="shared" ref="I6335:S6335" si="594">I6319</f>
        <v>0</v>
      </c>
      <c r="J6335" s="411">
        <f t="shared" si="594"/>
        <v>17.198306837999997</v>
      </c>
      <c r="K6335" s="411">
        <f t="shared" si="594"/>
        <v>0</v>
      </c>
      <c r="L6335" s="411">
        <f t="shared" si="594"/>
        <v>15.401524913999998</v>
      </c>
      <c r="M6335" s="411">
        <f t="shared" si="594"/>
        <v>0</v>
      </c>
      <c r="N6335" s="411">
        <f t="shared" si="594"/>
        <v>10.685106612</v>
      </c>
      <c r="O6335" s="411">
        <f t="shared" si="594"/>
        <v>0</v>
      </c>
      <c r="P6335" s="411">
        <f t="shared" si="594"/>
        <v>194.60716259399999</v>
      </c>
      <c r="Q6335" s="411">
        <f t="shared" si="594"/>
        <v>0</v>
      </c>
      <c r="R6335" s="411">
        <f t="shared" si="594"/>
        <v>80.978695200000004</v>
      </c>
      <c r="S6335" s="411">
        <f t="shared" si="594"/>
        <v>0</v>
      </c>
      <c r="T6335" s="411">
        <f>T6317</f>
        <v>5.3699399999999997</v>
      </c>
      <c r="U6335" s="1"/>
      <c r="V6335" s="16"/>
    </row>
    <row r="6336" spans="4:22" ht="21">
      <c r="D6336" s="16"/>
      <c r="F6336" s="201" t="s">
        <v>45</v>
      </c>
      <c r="G6336" s="463"/>
      <c r="H6336" s="463">
        <f>H6335-H6334</f>
        <v>1.2634478999999885</v>
      </c>
      <c r="I6336" s="463"/>
      <c r="J6336" s="463">
        <f>J6335-J6334</f>
        <v>-0.34388006600000054</v>
      </c>
      <c r="K6336" s="463"/>
      <c r="L6336" s="463">
        <f>L6335-L6334</f>
        <v>0.2201637539999961</v>
      </c>
      <c r="M6336" s="463"/>
      <c r="N6336" s="463">
        <f>N6335-N6334</f>
        <v>0.11965611599999804</v>
      </c>
      <c r="O6336" s="463"/>
      <c r="P6336" s="463">
        <f>P6335-P6334</f>
        <v>3.1892964539999866</v>
      </c>
      <c r="Q6336" s="463"/>
      <c r="R6336" s="463">
        <f>R6335-R6334</f>
        <v>1.1435679999991066E-2</v>
      </c>
      <c r="S6336" s="463"/>
      <c r="T6336" s="463">
        <f>T6335-T6334</f>
        <v>-2.5000000000000355E-2</v>
      </c>
      <c r="V6336" s="16"/>
    </row>
    <row r="6337" spans="4:22" ht="21">
      <c r="D6337" s="16"/>
      <c r="F6337" s="201"/>
      <c r="G6337" s="201"/>
      <c r="H6337" s="187"/>
      <c r="I6337" s="187"/>
      <c r="J6337" s="187"/>
      <c r="K6337" s="187"/>
      <c r="L6337" s="187"/>
      <c r="M6337" s="187"/>
      <c r="N6337" s="187"/>
      <c r="O6337" s="187"/>
      <c r="P6337" s="187"/>
      <c r="Q6337" s="187"/>
      <c r="R6337" s="187"/>
      <c r="S6337" s="187"/>
      <c r="T6337" s="187"/>
      <c r="V6337" s="16"/>
    </row>
    <row r="6338" spans="4:22">
      <c r="D6338" s="16"/>
      <c r="E6338" s="16"/>
      <c r="F6338" s="231"/>
      <c r="G6338" s="231"/>
      <c r="H6338" s="231"/>
      <c r="I6338" s="231"/>
      <c r="J6338" s="231"/>
      <c r="K6338" s="231"/>
      <c r="L6338" s="231"/>
      <c r="M6338" s="231"/>
      <c r="N6338" s="231"/>
      <c r="O6338" s="231"/>
      <c r="P6338" s="231"/>
      <c r="Q6338" s="231"/>
      <c r="R6338" s="231"/>
      <c r="S6338" s="231"/>
      <c r="T6338" s="232"/>
      <c r="U6338" s="16"/>
      <c r="V6338" s="16"/>
    </row>
    <row r="6339" spans="4:22">
      <c r="D6339" s="16"/>
      <c r="E6339" s="16"/>
      <c r="F6339" s="231"/>
      <c r="G6339" s="231"/>
      <c r="H6339" s="231"/>
      <c r="I6339" s="231"/>
      <c r="J6339" s="231"/>
      <c r="K6339" s="231"/>
      <c r="L6339" s="231"/>
      <c r="M6339" s="231"/>
      <c r="N6339" s="231"/>
      <c r="O6339" s="231"/>
      <c r="P6339" s="231"/>
      <c r="Q6339" s="231"/>
      <c r="R6339" s="231"/>
      <c r="S6339" s="231"/>
      <c r="T6339" s="232"/>
      <c r="U6339" s="16"/>
      <c r="V6339" s="16"/>
    </row>
    <row r="6340" spans="4:22">
      <c r="D6340" s="16"/>
      <c r="E6340" s="16"/>
      <c r="F6340" s="231"/>
      <c r="G6340" s="231"/>
      <c r="H6340" s="231"/>
      <c r="I6340" s="231"/>
      <c r="J6340" s="231"/>
      <c r="K6340" s="231"/>
      <c r="L6340" s="231"/>
      <c r="M6340" s="231"/>
      <c r="N6340" s="231"/>
      <c r="O6340" s="231"/>
      <c r="P6340" s="231"/>
      <c r="Q6340" s="231"/>
      <c r="R6340" s="231"/>
      <c r="S6340" s="231"/>
      <c r="T6340" s="232"/>
      <c r="U6340" s="16"/>
      <c r="V6340" s="16"/>
    </row>
    <row r="6341" spans="4:22">
      <c r="D6341" s="16"/>
      <c r="E6341" s="16"/>
      <c r="F6341" s="231"/>
      <c r="G6341" s="231"/>
      <c r="H6341" s="231"/>
      <c r="I6341" s="231"/>
      <c r="J6341" s="231"/>
      <c r="K6341" s="231"/>
      <c r="L6341" s="231"/>
      <c r="M6341" s="231"/>
      <c r="N6341" s="231"/>
      <c r="O6341" s="231"/>
      <c r="P6341" s="231"/>
      <c r="Q6341" s="231"/>
      <c r="R6341" s="231"/>
      <c r="S6341" s="231"/>
      <c r="T6341" s="232"/>
      <c r="U6341" s="16"/>
      <c r="V6341" s="16"/>
    </row>
    <row r="6342" spans="4:22">
      <c r="D6342" s="16"/>
      <c r="E6342" s="16"/>
      <c r="F6342" s="231"/>
      <c r="G6342" s="231"/>
      <c r="H6342" s="231"/>
      <c r="I6342" s="231"/>
      <c r="J6342" s="231"/>
      <c r="K6342" s="231"/>
      <c r="L6342" s="231"/>
      <c r="M6342" s="231"/>
      <c r="N6342" s="231"/>
      <c r="O6342" s="231"/>
      <c r="P6342" s="231"/>
      <c r="Q6342" s="231"/>
      <c r="R6342" s="231"/>
      <c r="S6342" s="231"/>
      <c r="T6342" s="232"/>
      <c r="U6342" s="16"/>
      <c r="V6342" s="16"/>
    </row>
    <row r="6343" spans="4:22">
      <c r="D6343" s="16"/>
      <c r="E6343" s="16"/>
      <c r="F6343" s="231"/>
      <c r="G6343" s="231"/>
      <c r="H6343" s="231"/>
      <c r="I6343" s="231"/>
      <c r="J6343" s="231"/>
      <c r="K6343" s="231"/>
      <c r="L6343" s="231"/>
      <c r="M6343" s="231"/>
      <c r="N6343" s="231"/>
      <c r="O6343" s="231"/>
      <c r="P6343" s="231"/>
      <c r="Q6343" s="231"/>
      <c r="R6343" s="231"/>
      <c r="S6343" s="231"/>
      <c r="T6343" s="232"/>
      <c r="U6343" s="16"/>
      <c r="V6343" s="16"/>
    </row>
    <row r="6344" spans="4:22">
      <c r="D6344" s="16"/>
      <c r="E6344" s="16"/>
      <c r="F6344" s="231"/>
      <c r="G6344" s="231"/>
      <c r="H6344" s="231"/>
      <c r="I6344" s="231"/>
      <c r="J6344" s="231"/>
      <c r="K6344" s="231"/>
      <c r="L6344" s="231"/>
      <c r="M6344" s="231"/>
      <c r="N6344" s="231"/>
      <c r="O6344" s="231"/>
      <c r="P6344" s="231"/>
      <c r="Q6344" s="231"/>
      <c r="R6344" s="231"/>
      <c r="S6344" s="231"/>
      <c r="T6344" s="232"/>
      <c r="U6344" s="16"/>
      <c r="V6344" s="16"/>
    </row>
    <row r="6345" spans="4:22">
      <c r="D6345" s="16"/>
      <c r="E6345" s="16"/>
      <c r="F6345" s="231"/>
      <c r="G6345" s="231"/>
      <c r="H6345" s="231"/>
      <c r="I6345" s="231"/>
      <c r="J6345" s="231"/>
      <c r="K6345" s="231"/>
      <c r="L6345" s="231"/>
      <c r="M6345" s="231"/>
      <c r="N6345" s="231"/>
      <c r="O6345" s="231"/>
      <c r="P6345" s="231"/>
      <c r="Q6345" s="231"/>
      <c r="R6345" s="231"/>
      <c r="S6345" s="231"/>
      <c r="T6345" s="232"/>
      <c r="U6345" s="16"/>
      <c r="V6345" s="16"/>
    </row>
    <row r="6346" spans="4:22">
      <c r="D6346" s="16"/>
      <c r="E6346" s="16"/>
      <c r="F6346" s="231"/>
      <c r="G6346" s="231"/>
      <c r="H6346" s="231"/>
      <c r="I6346" s="231"/>
      <c r="J6346" s="231"/>
      <c r="K6346" s="231"/>
      <c r="L6346" s="231"/>
      <c r="M6346" s="231"/>
      <c r="N6346" s="231"/>
      <c r="O6346" s="231"/>
      <c r="P6346" s="231"/>
      <c r="Q6346" s="231"/>
      <c r="R6346" s="231"/>
      <c r="S6346" s="231"/>
      <c r="T6346" s="232"/>
      <c r="U6346" s="16"/>
      <c r="V6346" s="16"/>
    </row>
    <row r="6347" spans="4:22">
      <c r="D6347" s="16"/>
      <c r="E6347" s="16"/>
      <c r="F6347" s="231"/>
      <c r="G6347" s="231"/>
      <c r="H6347" s="231"/>
      <c r="I6347" s="231"/>
      <c r="J6347" s="231"/>
      <c r="K6347" s="231"/>
      <c r="L6347" s="231"/>
      <c r="M6347" s="231"/>
      <c r="N6347" s="231"/>
      <c r="O6347" s="231"/>
      <c r="P6347" s="231"/>
      <c r="Q6347" s="231"/>
      <c r="R6347" s="231"/>
      <c r="S6347" s="231"/>
      <c r="T6347" s="232"/>
      <c r="U6347" s="16"/>
      <c r="V6347" s="16"/>
    </row>
    <row r="6348" spans="4:22">
      <c r="D6348" s="16"/>
      <c r="E6348" s="16"/>
      <c r="F6348" s="231"/>
      <c r="G6348" s="231"/>
      <c r="H6348" s="231"/>
      <c r="I6348" s="231"/>
      <c r="J6348" s="231"/>
      <c r="K6348" s="231"/>
      <c r="L6348" s="231"/>
      <c r="M6348" s="231"/>
      <c r="N6348" s="231"/>
      <c r="O6348" s="231"/>
      <c r="P6348" s="231"/>
      <c r="Q6348" s="231"/>
      <c r="R6348" s="231"/>
      <c r="S6348" s="231"/>
      <c r="T6348" s="232"/>
      <c r="U6348" s="16"/>
      <c r="V6348" s="16"/>
    </row>
    <row r="6349" spans="4:22">
      <c r="D6349" s="16"/>
      <c r="E6349" s="16"/>
      <c r="F6349" s="231"/>
      <c r="G6349" s="231"/>
      <c r="H6349" s="231"/>
      <c r="I6349" s="231"/>
      <c r="J6349" s="231"/>
      <c r="K6349" s="231"/>
      <c r="L6349" s="231"/>
      <c r="M6349" s="231"/>
      <c r="N6349" s="231"/>
      <c r="O6349" s="231"/>
      <c r="P6349" s="231"/>
      <c r="Q6349" s="231"/>
      <c r="R6349" s="231"/>
      <c r="S6349" s="231"/>
      <c r="T6349" s="232"/>
      <c r="U6349" s="16"/>
      <c r="V6349" s="16"/>
    </row>
    <row r="6350" spans="4:22">
      <c r="D6350" s="16"/>
      <c r="E6350" s="16"/>
      <c r="F6350" s="231"/>
      <c r="G6350" s="231"/>
      <c r="H6350" s="231"/>
      <c r="I6350" s="231"/>
      <c r="J6350" s="231"/>
      <c r="K6350" s="231"/>
      <c r="L6350" s="231"/>
      <c r="M6350" s="231"/>
      <c r="N6350" s="231"/>
      <c r="O6350" s="231"/>
      <c r="P6350" s="231"/>
      <c r="Q6350" s="231"/>
      <c r="R6350" s="231"/>
      <c r="S6350" s="231"/>
      <c r="T6350" s="232"/>
      <c r="U6350" s="16"/>
      <c r="V6350" s="16"/>
    </row>
    <row r="6351" spans="4:22">
      <c r="D6351" s="16"/>
      <c r="E6351" s="16"/>
      <c r="F6351" s="231"/>
      <c r="G6351" s="231"/>
      <c r="H6351" s="231"/>
      <c r="I6351" s="231"/>
      <c r="J6351" s="231"/>
      <c r="K6351" s="231"/>
      <c r="L6351" s="231"/>
      <c r="M6351" s="231"/>
      <c r="N6351" s="231"/>
      <c r="O6351" s="231"/>
      <c r="P6351" s="231"/>
      <c r="Q6351" s="231"/>
      <c r="R6351" s="231"/>
      <c r="S6351" s="231"/>
      <c r="T6351" s="232"/>
      <c r="U6351" s="16"/>
      <c r="V6351" s="16"/>
    </row>
    <row r="6352" spans="4:22">
      <c r="D6352" s="16"/>
      <c r="E6352" s="16"/>
      <c r="F6352" s="231"/>
      <c r="G6352" s="231"/>
      <c r="H6352" s="231"/>
      <c r="I6352" s="231"/>
      <c r="J6352" s="231"/>
      <c r="K6352" s="231"/>
      <c r="L6352" s="231"/>
      <c r="M6352" s="231"/>
      <c r="N6352" s="231"/>
      <c r="O6352" s="231"/>
      <c r="P6352" s="231"/>
      <c r="Q6352" s="231"/>
      <c r="R6352" s="231"/>
      <c r="S6352" s="231"/>
      <c r="T6352" s="232"/>
      <c r="U6352" s="16"/>
      <c r="V6352" s="16"/>
    </row>
    <row r="6353" spans="4:22">
      <c r="D6353" s="16"/>
      <c r="E6353" s="16"/>
      <c r="F6353" s="231"/>
      <c r="G6353" s="231"/>
      <c r="H6353" s="231"/>
      <c r="I6353" s="231"/>
      <c r="J6353" s="231"/>
      <c r="K6353" s="231"/>
      <c r="L6353" s="231"/>
      <c r="M6353" s="231"/>
      <c r="N6353" s="231"/>
      <c r="O6353" s="231"/>
      <c r="P6353" s="231"/>
      <c r="Q6353" s="231"/>
      <c r="R6353" s="231"/>
      <c r="S6353" s="231"/>
      <c r="T6353" s="232"/>
      <c r="U6353" s="16"/>
      <c r="V6353" s="16"/>
    </row>
    <row r="6354" spans="4:22">
      <c r="D6354" s="16"/>
      <c r="E6354" s="16"/>
      <c r="F6354" s="231"/>
      <c r="G6354" s="231"/>
      <c r="H6354" s="231"/>
      <c r="I6354" s="231"/>
      <c r="J6354" s="231"/>
      <c r="K6354" s="231"/>
      <c r="L6354" s="231"/>
      <c r="M6354" s="231"/>
      <c r="N6354" s="231"/>
      <c r="O6354" s="231"/>
      <c r="P6354" s="231"/>
      <c r="Q6354" s="231"/>
      <c r="R6354" s="231"/>
      <c r="S6354" s="231"/>
      <c r="T6354" s="232"/>
      <c r="U6354" s="16"/>
      <c r="V6354" s="16"/>
    </row>
    <row r="6355" spans="4:22">
      <c r="D6355" s="16"/>
      <c r="E6355" s="16"/>
      <c r="F6355" s="231"/>
      <c r="G6355" s="231"/>
      <c r="H6355" s="231"/>
      <c r="I6355" s="231"/>
      <c r="J6355" s="231"/>
      <c r="K6355" s="231"/>
      <c r="L6355" s="231"/>
      <c r="M6355" s="231"/>
      <c r="N6355" s="231"/>
      <c r="O6355" s="231"/>
      <c r="P6355" s="231"/>
      <c r="Q6355" s="231"/>
      <c r="R6355" s="231"/>
      <c r="S6355" s="231"/>
      <c r="T6355" s="232"/>
      <c r="U6355" s="16"/>
      <c r="V6355" s="16"/>
    </row>
    <row r="6356" spans="4:22">
      <c r="D6356" s="16"/>
      <c r="E6356" s="16"/>
      <c r="F6356" s="231"/>
      <c r="G6356" s="231"/>
      <c r="H6356" s="231"/>
      <c r="I6356" s="231"/>
      <c r="J6356" s="231"/>
      <c r="K6356" s="231"/>
      <c r="L6356" s="231"/>
      <c r="M6356" s="231"/>
      <c r="N6356" s="231"/>
      <c r="O6356" s="231"/>
      <c r="P6356" s="231"/>
      <c r="Q6356" s="231"/>
      <c r="R6356" s="231"/>
      <c r="S6356" s="231"/>
      <c r="T6356" s="232"/>
      <c r="U6356" s="16"/>
      <c r="V6356" s="16"/>
    </row>
    <row r="6357" spans="4:22">
      <c r="D6357" s="16"/>
      <c r="E6357" s="16"/>
      <c r="F6357" s="231"/>
      <c r="G6357" s="231"/>
      <c r="H6357" s="231"/>
      <c r="I6357" s="231"/>
      <c r="J6357" s="231"/>
      <c r="K6357" s="231"/>
      <c r="L6357" s="231"/>
      <c r="M6357" s="231"/>
      <c r="N6357" s="231"/>
      <c r="O6357" s="231"/>
      <c r="P6357" s="231"/>
      <c r="Q6357" s="231"/>
      <c r="R6357" s="231"/>
      <c r="S6357" s="231"/>
      <c r="T6357" s="232"/>
      <c r="U6357" s="16"/>
      <c r="V6357" s="16"/>
    </row>
    <row r="6358" spans="4:22">
      <c r="D6358" s="16"/>
      <c r="E6358" s="16"/>
      <c r="F6358" s="231"/>
      <c r="G6358" s="231"/>
      <c r="H6358" s="231"/>
      <c r="I6358" s="231"/>
      <c r="J6358" s="231"/>
      <c r="K6358" s="231"/>
      <c r="L6358" s="231"/>
      <c r="M6358" s="231"/>
      <c r="N6358" s="231"/>
      <c r="O6358" s="231"/>
      <c r="P6358" s="231"/>
      <c r="Q6358" s="231"/>
      <c r="R6358" s="231"/>
      <c r="S6358" s="231"/>
      <c r="T6358" s="232"/>
      <c r="U6358" s="16"/>
      <c r="V6358" s="16"/>
    </row>
    <row r="6359" spans="4:22">
      <c r="D6359" s="16"/>
      <c r="E6359" s="16"/>
      <c r="F6359" s="231"/>
      <c r="G6359" s="231"/>
      <c r="H6359" s="231"/>
      <c r="I6359" s="231"/>
      <c r="J6359" s="231"/>
      <c r="K6359" s="231"/>
      <c r="L6359" s="231"/>
      <c r="M6359" s="231"/>
      <c r="N6359" s="231"/>
      <c r="O6359" s="231"/>
      <c r="P6359" s="231"/>
      <c r="Q6359" s="231"/>
      <c r="R6359" s="231"/>
      <c r="S6359" s="231"/>
      <c r="T6359" s="232"/>
      <c r="U6359" s="16"/>
      <c r="V6359" s="16"/>
    </row>
    <row r="6360" spans="4:22">
      <c r="D6360" s="16"/>
      <c r="E6360" s="16"/>
      <c r="F6360" s="231"/>
      <c r="G6360" s="231"/>
      <c r="H6360" s="231"/>
      <c r="I6360" s="231"/>
      <c r="J6360" s="231"/>
      <c r="K6360" s="231"/>
      <c r="L6360" s="231"/>
      <c r="M6360" s="231"/>
      <c r="N6360" s="231"/>
      <c r="O6360" s="231"/>
      <c r="P6360" s="231"/>
      <c r="Q6360" s="231"/>
      <c r="R6360" s="231"/>
      <c r="S6360" s="231"/>
      <c r="T6360" s="232"/>
      <c r="U6360" s="16"/>
      <c r="V6360" s="16"/>
    </row>
    <row r="6361" spans="4:22">
      <c r="D6361" s="16"/>
      <c r="E6361" s="16"/>
      <c r="F6361" s="231"/>
      <c r="G6361" s="231"/>
      <c r="H6361" s="231"/>
      <c r="I6361" s="231"/>
      <c r="J6361" s="231"/>
      <c r="K6361" s="231"/>
      <c r="L6361" s="231"/>
      <c r="M6361" s="231"/>
      <c r="N6361" s="231"/>
      <c r="O6361" s="231"/>
      <c r="P6361" s="231"/>
      <c r="Q6361" s="231"/>
      <c r="R6361" s="231"/>
      <c r="S6361" s="231"/>
      <c r="T6361" s="232"/>
      <c r="U6361" s="16"/>
      <c r="V6361" s="16"/>
    </row>
    <row r="6362" spans="4:22">
      <c r="D6362" s="16"/>
      <c r="E6362" s="16"/>
      <c r="F6362" s="231"/>
      <c r="G6362" s="231"/>
      <c r="H6362" s="231"/>
      <c r="I6362" s="231"/>
      <c r="J6362" s="231"/>
      <c r="K6362" s="231"/>
      <c r="L6362" s="231"/>
      <c r="M6362" s="231"/>
      <c r="N6362" s="231"/>
      <c r="O6362" s="231"/>
      <c r="P6362" s="231"/>
      <c r="Q6362" s="231"/>
      <c r="R6362" s="231"/>
      <c r="S6362" s="231"/>
      <c r="T6362" s="232"/>
      <c r="U6362" s="16"/>
      <c r="V6362" s="16"/>
    </row>
    <row r="6363" spans="4:22">
      <c r="D6363" s="16"/>
      <c r="E6363" s="16"/>
      <c r="F6363" s="231"/>
      <c r="G6363" s="231"/>
      <c r="H6363" s="231"/>
      <c r="I6363" s="231"/>
      <c r="J6363" s="231"/>
      <c r="K6363" s="231"/>
      <c r="L6363" s="231"/>
      <c r="M6363" s="231"/>
      <c r="N6363" s="231"/>
      <c r="O6363" s="231"/>
      <c r="P6363" s="231"/>
      <c r="Q6363" s="231"/>
      <c r="R6363" s="231"/>
      <c r="S6363" s="231"/>
      <c r="T6363" s="232"/>
      <c r="U6363" s="16"/>
      <c r="V6363" s="16"/>
    </row>
    <row r="6364" spans="4:22">
      <c r="D6364" s="16"/>
      <c r="E6364" s="16"/>
      <c r="F6364" s="231"/>
      <c r="G6364" s="231"/>
      <c r="H6364" s="231"/>
      <c r="I6364" s="231"/>
      <c r="J6364" s="231"/>
      <c r="K6364" s="231"/>
      <c r="L6364" s="231"/>
      <c r="M6364" s="231"/>
      <c r="N6364" s="231"/>
      <c r="O6364" s="231"/>
      <c r="P6364" s="231"/>
      <c r="Q6364" s="231"/>
      <c r="R6364" s="231"/>
      <c r="S6364" s="231"/>
      <c r="T6364" s="232"/>
      <c r="U6364" s="16"/>
      <c r="V6364" s="16"/>
    </row>
    <row r="6365" spans="4:22">
      <c r="D6365" s="16"/>
      <c r="E6365" s="16"/>
      <c r="F6365" s="231"/>
      <c r="G6365" s="231"/>
      <c r="H6365" s="231"/>
      <c r="I6365" s="231"/>
      <c r="J6365" s="231"/>
      <c r="K6365" s="231"/>
      <c r="L6365" s="231"/>
      <c r="M6365" s="231"/>
      <c r="N6365" s="231"/>
      <c r="O6365" s="231"/>
      <c r="P6365" s="231"/>
      <c r="Q6365" s="231"/>
      <c r="R6365" s="231"/>
      <c r="S6365" s="231"/>
      <c r="T6365" s="232"/>
      <c r="U6365" s="16"/>
      <c r="V6365" s="16"/>
    </row>
    <row r="6366" spans="4:22">
      <c r="D6366" s="16"/>
      <c r="E6366" s="16"/>
      <c r="F6366" s="231"/>
      <c r="G6366" s="231"/>
      <c r="H6366" s="231"/>
      <c r="I6366" s="231"/>
      <c r="J6366" s="231"/>
      <c r="K6366" s="231"/>
      <c r="L6366" s="231"/>
      <c r="M6366" s="231"/>
      <c r="N6366" s="231"/>
      <c r="O6366" s="231"/>
      <c r="P6366" s="231"/>
      <c r="Q6366" s="231"/>
      <c r="R6366" s="231"/>
      <c r="S6366" s="231"/>
      <c r="T6366" s="232"/>
      <c r="U6366" s="16"/>
      <c r="V6366" s="16"/>
    </row>
    <row r="6367" spans="4:22">
      <c r="D6367" s="16"/>
      <c r="E6367" s="16"/>
      <c r="F6367" s="231"/>
      <c r="G6367" s="231"/>
      <c r="H6367" s="231"/>
      <c r="I6367" s="231"/>
      <c r="J6367" s="231"/>
      <c r="K6367" s="231"/>
      <c r="L6367" s="231"/>
      <c r="M6367" s="231"/>
      <c r="N6367" s="231"/>
      <c r="O6367" s="231"/>
      <c r="P6367" s="231"/>
      <c r="Q6367" s="231"/>
      <c r="R6367" s="231"/>
      <c r="S6367" s="231"/>
      <c r="T6367" s="232"/>
      <c r="U6367" s="16"/>
      <c r="V6367" s="16"/>
    </row>
    <row r="6368" spans="4:22">
      <c r="D6368" s="16"/>
      <c r="E6368" s="16"/>
      <c r="F6368" s="231"/>
      <c r="G6368" s="231"/>
      <c r="H6368" s="231"/>
      <c r="I6368" s="231"/>
      <c r="J6368" s="231"/>
      <c r="K6368" s="231"/>
      <c r="L6368" s="231"/>
      <c r="M6368" s="231"/>
      <c r="N6368" s="231"/>
      <c r="O6368" s="231"/>
      <c r="P6368" s="231"/>
      <c r="Q6368" s="231"/>
      <c r="R6368" s="231"/>
      <c r="S6368" s="231"/>
      <c r="T6368" s="232"/>
      <c r="U6368" s="16"/>
      <c r="V6368" s="16"/>
    </row>
    <row r="6369" spans="4:22">
      <c r="D6369" s="16"/>
      <c r="E6369" s="16"/>
      <c r="F6369" s="231"/>
      <c r="G6369" s="231"/>
      <c r="H6369" s="231"/>
      <c r="I6369" s="231"/>
      <c r="J6369" s="231"/>
      <c r="K6369" s="231"/>
      <c r="L6369" s="231"/>
      <c r="M6369" s="231"/>
      <c r="N6369" s="231"/>
      <c r="O6369" s="231"/>
      <c r="P6369" s="231"/>
      <c r="Q6369" s="231"/>
      <c r="R6369" s="231"/>
      <c r="S6369" s="231"/>
      <c r="T6369" s="232"/>
      <c r="U6369" s="16"/>
      <c r="V6369" s="16"/>
    </row>
    <row r="6370" spans="4:22">
      <c r="D6370" s="16"/>
      <c r="E6370" s="16"/>
      <c r="F6370" s="231"/>
      <c r="G6370" s="231"/>
      <c r="H6370" s="231"/>
      <c r="I6370" s="231"/>
      <c r="J6370" s="231"/>
      <c r="K6370" s="231"/>
      <c r="L6370" s="231"/>
      <c r="M6370" s="231"/>
      <c r="N6370" s="231"/>
      <c r="O6370" s="231"/>
      <c r="P6370" s="231"/>
      <c r="Q6370" s="231"/>
      <c r="R6370" s="231"/>
      <c r="S6370" s="231"/>
      <c r="T6370" s="232"/>
      <c r="U6370" s="16"/>
      <c r="V6370" s="16"/>
    </row>
    <row r="6371" spans="4:22">
      <c r="D6371" s="16"/>
      <c r="E6371" s="16"/>
      <c r="F6371" s="231"/>
      <c r="G6371" s="231"/>
      <c r="H6371" s="231"/>
      <c r="I6371" s="231"/>
      <c r="J6371" s="231"/>
      <c r="K6371" s="231"/>
      <c r="L6371" s="231"/>
      <c r="M6371" s="231"/>
      <c r="N6371" s="231"/>
      <c r="O6371" s="231"/>
      <c r="P6371" s="231"/>
      <c r="Q6371" s="231"/>
      <c r="R6371" s="231"/>
      <c r="S6371" s="231"/>
      <c r="T6371" s="232"/>
      <c r="U6371" s="16"/>
      <c r="V6371" s="16"/>
    </row>
    <row r="6372" spans="4:22">
      <c r="D6372" s="16"/>
      <c r="E6372" s="16"/>
      <c r="F6372" s="231"/>
      <c r="G6372" s="231"/>
      <c r="H6372" s="231"/>
      <c r="I6372" s="231"/>
      <c r="J6372" s="231"/>
      <c r="K6372" s="231"/>
      <c r="L6372" s="231"/>
      <c r="M6372" s="231"/>
      <c r="N6372" s="231"/>
      <c r="O6372" s="231"/>
      <c r="P6372" s="231"/>
      <c r="Q6372" s="231"/>
      <c r="R6372" s="231"/>
      <c r="S6372" s="231"/>
      <c r="T6372" s="232"/>
      <c r="U6372" s="16"/>
      <c r="V6372" s="16"/>
    </row>
    <row r="6373" spans="4:22">
      <c r="D6373" s="16"/>
      <c r="E6373" s="16"/>
      <c r="F6373" s="231"/>
      <c r="G6373" s="231"/>
      <c r="H6373" s="231"/>
      <c r="I6373" s="231"/>
      <c r="J6373" s="231"/>
      <c r="K6373" s="231"/>
      <c r="L6373" s="231"/>
      <c r="M6373" s="231"/>
      <c r="N6373" s="231"/>
      <c r="O6373" s="231"/>
      <c r="P6373" s="231"/>
      <c r="Q6373" s="231"/>
      <c r="R6373" s="231"/>
      <c r="S6373" s="231"/>
      <c r="T6373" s="232"/>
      <c r="U6373" s="16"/>
      <c r="V6373" s="16"/>
    </row>
    <row r="6374" spans="4:22">
      <c r="D6374" s="16"/>
      <c r="E6374" s="16"/>
      <c r="F6374" s="231"/>
      <c r="G6374" s="231"/>
      <c r="H6374" s="231"/>
      <c r="I6374" s="231"/>
      <c r="J6374" s="231"/>
      <c r="K6374" s="231"/>
      <c r="L6374" s="231"/>
      <c r="M6374" s="231"/>
      <c r="N6374" s="231"/>
      <c r="O6374" s="231"/>
      <c r="P6374" s="231"/>
      <c r="Q6374" s="231"/>
      <c r="R6374" s="231"/>
      <c r="S6374" s="231"/>
      <c r="T6374" s="232"/>
      <c r="U6374" s="16"/>
      <c r="V6374" s="16"/>
    </row>
    <row r="6375" spans="4:22">
      <c r="D6375" s="16"/>
      <c r="E6375" s="16"/>
      <c r="F6375" s="231"/>
      <c r="G6375" s="231"/>
      <c r="H6375" s="231"/>
      <c r="I6375" s="231"/>
      <c r="J6375" s="231"/>
      <c r="K6375" s="231"/>
      <c r="L6375" s="231"/>
      <c r="M6375" s="231"/>
      <c r="N6375" s="231"/>
      <c r="O6375" s="231"/>
      <c r="P6375" s="231"/>
      <c r="Q6375" s="231"/>
      <c r="R6375" s="231"/>
      <c r="S6375" s="231"/>
      <c r="T6375" s="232"/>
      <c r="U6375" s="16"/>
      <c r="V6375" s="16"/>
    </row>
    <row r="6376" spans="4:22">
      <c r="D6376" s="335"/>
      <c r="E6376" s="335"/>
      <c r="F6376" s="335"/>
      <c r="G6376" s="512" t="s">
        <v>48</v>
      </c>
      <c r="H6376" s="512"/>
      <c r="I6376" s="512"/>
      <c r="J6376" s="512"/>
      <c r="K6376" s="512"/>
      <c r="L6376" s="512"/>
      <c r="M6376" s="512"/>
      <c r="N6376" s="512"/>
      <c r="O6376" s="512"/>
      <c r="P6376" s="512"/>
      <c r="Q6376" s="512"/>
      <c r="R6376" s="512"/>
      <c r="S6376" s="335"/>
      <c r="T6376" s="335"/>
      <c r="U6376" s="335"/>
      <c r="V6376" s="335"/>
    </row>
    <row r="6377" spans="4:22">
      <c r="D6377" s="335"/>
      <c r="E6377" s="335"/>
      <c r="F6377" s="335"/>
      <c r="G6377" s="512"/>
      <c r="H6377" s="512"/>
      <c r="I6377" s="512"/>
      <c r="J6377" s="512"/>
      <c r="K6377" s="512"/>
      <c r="L6377" s="512"/>
      <c r="M6377" s="512"/>
      <c r="N6377" s="512"/>
      <c r="O6377" s="512"/>
      <c r="P6377" s="512"/>
      <c r="Q6377" s="512"/>
      <c r="R6377" s="512"/>
      <c r="S6377" s="335"/>
      <c r="T6377" s="335"/>
      <c r="U6377" s="335"/>
      <c r="V6377" s="335"/>
    </row>
    <row r="6378" spans="4:22" ht="23.4">
      <c r="D6378" s="338"/>
      <c r="E6378" s="338"/>
      <c r="F6378" s="338"/>
      <c r="G6378" s="343" t="s">
        <v>46</v>
      </c>
      <c r="H6378" s="375" t="s">
        <v>3</v>
      </c>
      <c r="I6378" s="376"/>
      <c r="J6378" s="377" t="s">
        <v>11</v>
      </c>
      <c r="K6378" s="376"/>
      <c r="L6378" s="378" t="s">
        <v>12</v>
      </c>
      <c r="M6378" s="376"/>
      <c r="N6378" s="379" t="s">
        <v>13</v>
      </c>
      <c r="O6378" s="376"/>
      <c r="P6378" s="374" t="s">
        <v>14</v>
      </c>
      <c r="Q6378" s="376"/>
      <c r="R6378" s="380" t="s">
        <v>15</v>
      </c>
      <c r="S6378" s="367"/>
      <c r="T6378" s="16"/>
      <c r="U6378" s="336"/>
      <c r="V6378" s="16"/>
    </row>
    <row r="6379" spans="4:22" ht="21">
      <c r="D6379" s="338"/>
      <c r="E6379" s="338"/>
      <c r="F6379" s="338"/>
      <c r="G6379" s="344">
        <v>0.9</v>
      </c>
      <c r="H6379" s="347">
        <f>$H$6321*G6379</f>
        <v>51.853250012400004</v>
      </c>
      <c r="I6379" s="368"/>
      <c r="J6379" s="348">
        <f>$J$6321*G6379</f>
        <v>15.787968213599997</v>
      </c>
      <c r="K6379" s="368"/>
      <c r="L6379" s="352">
        <f>$L$6321*G6379</f>
        <v>13.663225044000002</v>
      </c>
      <c r="M6379" s="368"/>
      <c r="N6379" s="349">
        <f>$N$6321*G6379</f>
        <v>9.5089054464000018</v>
      </c>
      <c r="O6379" s="368"/>
      <c r="P6379" s="350">
        <f>$P$6321*G6379</f>
        <v>172.27607952600002</v>
      </c>
      <c r="Q6379" s="368"/>
      <c r="R6379" s="351">
        <f>$R$6321*G6379</f>
        <v>72.870533568000013</v>
      </c>
      <c r="S6379" s="341"/>
      <c r="T6379" s="414">
        <f>H6379*24.63</f>
        <v>1277.145547805412</v>
      </c>
      <c r="U6379" s="337"/>
      <c r="V6379" s="16"/>
    </row>
    <row r="6380" spans="4:22" ht="21">
      <c r="D6380" s="338"/>
      <c r="E6380" s="338"/>
      <c r="F6380" s="338"/>
      <c r="G6380" s="344">
        <v>0.91</v>
      </c>
      <c r="H6380" s="347">
        <f t="shared" ref="H6380:H6399" si="595">$H$6321*G6380</f>
        <v>52.42939723476001</v>
      </c>
      <c r="I6380" s="368"/>
      <c r="J6380" s="348">
        <f t="shared" ref="J6380:J6399" si="596">$J$6321*G6380</f>
        <v>15.963390082639998</v>
      </c>
      <c r="K6380" s="368"/>
      <c r="L6380" s="352">
        <f t="shared" ref="L6380:L6399" si="597">$L$6321*G6380</f>
        <v>13.815038655600002</v>
      </c>
      <c r="M6380" s="368"/>
      <c r="N6380" s="349">
        <f t="shared" ref="N6380:N6399" si="598">$N$6321*G6380</f>
        <v>9.6145599513600022</v>
      </c>
      <c r="O6380" s="368"/>
      <c r="P6380" s="350">
        <f t="shared" ref="P6380:P6399" si="599">$P$6321*G6380</f>
        <v>174.19025818740002</v>
      </c>
      <c r="Q6380" s="368"/>
      <c r="R6380" s="351">
        <f t="shared" ref="R6380:R6399" si="600">$R$6321*G6380</f>
        <v>73.680206163200012</v>
      </c>
      <c r="S6380" s="341"/>
      <c r="T6380" s="16"/>
      <c r="U6380" s="337"/>
      <c r="V6380" s="16"/>
    </row>
    <row r="6381" spans="4:22" ht="21">
      <c r="D6381" s="338"/>
      <c r="E6381" s="338"/>
      <c r="F6381" s="338"/>
      <c r="G6381" s="344">
        <v>0.92</v>
      </c>
      <c r="H6381" s="347">
        <f t="shared" si="595"/>
        <v>53.00554445712001</v>
      </c>
      <c r="I6381" s="368"/>
      <c r="J6381" s="348">
        <f t="shared" si="596"/>
        <v>16.138811951679997</v>
      </c>
      <c r="K6381" s="368"/>
      <c r="L6381" s="352">
        <f t="shared" si="597"/>
        <v>13.966852267200002</v>
      </c>
      <c r="M6381" s="368"/>
      <c r="N6381" s="349">
        <f t="shared" si="598"/>
        <v>9.7202144563200026</v>
      </c>
      <c r="O6381" s="368"/>
      <c r="P6381" s="350">
        <f t="shared" si="599"/>
        <v>176.10443684880002</v>
      </c>
      <c r="Q6381" s="368"/>
      <c r="R6381" s="351">
        <f t="shared" si="600"/>
        <v>74.48987875840001</v>
      </c>
      <c r="S6381" s="341"/>
      <c r="T6381" s="16"/>
      <c r="U6381" s="337"/>
      <c r="V6381" s="16"/>
    </row>
    <row r="6382" spans="4:22" ht="21">
      <c r="D6382" s="338"/>
      <c r="E6382" s="338"/>
      <c r="F6382" s="338"/>
      <c r="G6382" s="344">
        <v>0.93</v>
      </c>
      <c r="H6382" s="347">
        <f t="shared" si="595"/>
        <v>53.581691679480009</v>
      </c>
      <c r="I6382" s="368"/>
      <c r="J6382" s="348">
        <f t="shared" si="596"/>
        <v>16.314233820719998</v>
      </c>
      <c r="K6382" s="368"/>
      <c r="L6382" s="352">
        <f t="shared" si="597"/>
        <v>14.118665878800002</v>
      </c>
      <c r="M6382" s="368"/>
      <c r="N6382" s="349">
        <f t="shared" si="598"/>
        <v>9.825868961280003</v>
      </c>
      <c r="O6382" s="368"/>
      <c r="P6382" s="350">
        <f t="shared" si="599"/>
        <v>178.01861551020002</v>
      </c>
      <c r="Q6382" s="368"/>
      <c r="R6382" s="351">
        <f t="shared" si="600"/>
        <v>75.299551353600023</v>
      </c>
      <c r="S6382" s="341"/>
      <c r="T6382" s="16"/>
      <c r="U6382" s="337"/>
      <c r="V6382" s="16"/>
    </row>
    <row r="6383" spans="4:22" ht="21">
      <c r="D6383" s="338"/>
      <c r="E6383" s="338"/>
      <c r="F6383" s="338"/>
      <c r="G6383" s="344">
        <v>0.94</v>
      </c>
      <c r="H6383" s="347">
        <f t="shared" si="595"/>
        <v>54.157838901840002</v>
      </c>
      <c r="I6383" s="368"/>
      <c r="J6383" s="348">
        <f t="shared" si="596"/>
        <v>16.489655689759996</v>
      </c>
      <c r="K6383" s="368"/>
      <c r="L6383" s="352">
        <f t="shared" si="597"/>
        <v>14.270479490400001</v>
      </c>
      <c r="M6383" s="368"/>
      <c r="N6383" s="349">
        <f t="shared" si="598"/>
        <v>9.9315234662400016</v>
      </c>
      <c r="O6383" s="368"/>
      <c r="P6383" s="350">
        <f t="shared" si="599"/>
        <v>179.93279417159999</v>
      </c>
      <c r="Q6383" s="368"/>
      <c r="R6383" s="351">
        <f t="shared" si="600"/>
        <v>76.109223948800008</v>
      </c>
      <c r="S6383" s="341"/>
      <c r="T6383" s="16"/>
      <c r="U6383" s="337"/>
      <c r="V6383" s="16"/>
    </row>
    <row r="6384" spans="4:22" ht="21">
      <c r="D6384" s="338"/>
      <c r="E6384" s="338"/>
      <c r="F6384" s="338"/>
      <c r="G6384" s="344">
        <v>0.95</v>
      </c>
      <c r="H6384" s="347">
        <f t="shared" si="595"/>
        <v>54.733986124200001</v>
      </c>
      <c r="I6384" s="368"/>
      <c r="J6384" s="348">
        <f t="shared" si="596"/>
        <v>16.665077558799997</v>
      </c>
      <c r="K6384" s="368"/>
      <c r="L6384" s="352">
        <f t="shared" si="597"/>
        <v>14.422293102000001</v>
      </c>
      <c r="M6384" s="368"/>
      <c r="N6384" s="349">
        <f t="shared" si="598"/>
        <v>10.037177971200002</v>
      </c>
      <c r="O6384" s="368"/>
      <c r="P6384" s="350">
        <f t="shared" si="599"/>
        <v>181.846972833</v>
      </c>
      <c r="Q6384" s="368"/>
      <c r="R6384" s="351">
        <f t="shared" si="600"/>
        <v>76.918896544000006</v>
      </c>
      <c r="S6384" s="341"/>
      <c r="T6384" s="16"/>
      <c r="U6384" s="337"/>
      <c r="V6384" s="16"/>
    </row>
    <row r="6385" spans="4:22" ht="21">
      <c r="D6385" s="338"/>
      <c r="E6385" s="338"/>
      <c r="F6385" s="338"/>
      <c r="G6385" s="344">
        <v>0.96</v>
      </c>
      <c r="H6385" s="347">
        <f t="shared" si="595"/>
        <v>55.310133346560001</v>
      </c>
      <c r="I6385" s="368"/>
      <c r="J6385" s="348">
        <f t="shared" si="596"/>
        <v>16.840499427839998</v>
      </c>
      <c r="K6385" s="368"/>
      <c r="L6385" s="352">
        <f t="shared" si="597"/>
        <v>14.574106713600001</v>
      </c>
      <c r="M6385" s="368"/>
      <c r="N6385" s="349">
        <f t="shared" si="598"/>
        <v>10.142832476160002</v>
      </c>
      <c r="O6385" s="368"/>
      <c r="P6385" s="350">
        <f t="shared" si="599"/>
        <v>183.7611514944</v>
      </c>
      <c r="Q6385" s="368"/>
      <c r="R6385" s="351">
        <f t="shared" si="600"/>
        <v>77.728569139200005</v>
      </c>
      <c r="S6385" s="341"/>
      <c r="T6385" s="16"/>
      <c r="U6385" s="337"/>
      <c r="V6385" s="16"/>
    </row>
    <row r="6386" spans="4:22" ht="21">
      <c r="D6386" s="338"/>
      <c r="E6386" s="338"/>
      <c r="F6386" s="338"/>
      <c r="G6386" s="344">
        <v>0.97</v>
      </c>
      <c r="H6386" s="347">
        <f t="shared" si="595"/>
        <v>55.886280568920007</v>
      </c>
      <c r="I6386" s="368"/>
      <c r="J6386" s="348">
        <f t="shared" si="596"/>
        <v>17.015921296879998</v>
      </c>
      <c r="K6386" s="368"/>
      <c r="L6386" s="352">
        <f t="shared" si="597"/>
        <v>14.725920325200001</v>
      </c>
      <c r="M6386" s="368"/>
      <c r="N6386" s="349">
        <f t="shared" si="598"/>
        <v>10.248486981120001</v>
      </c>
      <c r="O6386" s="368"/>
      <c r="P6386" s="350">
        <f t="shared" si="599"/>
        <v>185.6753301558</v>
      </c>
      <c r="Q6386" s="368"/>
      <c r="R6386" s="351">
        <f t="shared" si="600"/>
        <v>78.538241734400017</v>
      </c>
      <c r="S6386" s="341"/>
      <c r="T6386" s="16"/>
      <c r="U6386" s="337"/>
      <c r="V6386" s="16"/>
    </row>
    <row r="6387" spans="4:22" ht="21">
      <c r="D6387" s="338"/>
      <c r="E6387" s="338"/>
      <c r="F6387" s="338"/>
      <c r="G6387" s="344">
        <v>0.98</v>
      </c>
      <c r="H6387" s="347">
        <f t="shared" si="595"/>
        <v>56.462427791280007</v>
      </c>
      <c r="I6387" s="368"/>
      <c r="J6387" s="348">
        <f t="shared" si="596"/>
        <v>17.191343165919996</v>
      </c>
      <c r="K6387" s="368"/>
      <c r="L6387" s="352">
        <f t="shared" si="597"/>
        <v>14.877733936800002</v>
      </c>
      <c r="M6387" s="368"/>
      <c r="N6387" s="349">
        <f t="shared" si="598"/>
        <v>10.354141486080001</v>
      </c>
      <c r="O6387" s="368"/>
      <c r="P6387" s="350">
        <f t="shared" si="599"/>
        <v>187.5895088172</v>
      </c>
      <c r="Q6387" s="368"/>
      <c r="R6387" s="351">
        <f t="shared" si="600"/>
        <v>79.347914329600016</v>
      </c>
      <c r="S6387" s="341"/>
      <c r="T6387" s="16"/>
      <c r="U6387" s="337"/>
      <c r="V6387" s="16"/>
    </row>
    <row r="6388" spans="4:22" ht="21">
      <c r="D6388" s="338"/>
      <c r="E6388" s="338"/>
      <c r="F6388" s="338"/>
      <c r="G6388" s="344">
        <v>0.99</v>
      </c>
      <c r="H6388" s="347">
        <f t="shared" si="595"/>
        <v>57.038575013640006</v>
      </c>
      <c r="I6388" s="368"/>
      <c r="J6388" s="348">
        <f t="shared" si="596"/>
        <v>17.366765034959997</v>
      </c>
      <c r="K6388" s="368"/>
      <c r="L6388" s="352">
        <f t="shared" si="597"/>
        <v>15.029547548400002</v>
      </c>
      <c r="M6388" s="368"/>
      <c r="N6388" s="349">
        <f t="shared" si="598"/>
        <v>10.459795991040002</v>
      </c>
      <c r="O6388" s="368"/>
      <c r="P6388" s="350">
        <f t="shared" si="599"/>
        <v>189.5036874786</v>
      </c>
      <c r="Q6388" s="368"/>
      <c r="R6388" s="351">
        <f t="shared" si="600"/>
        <v>80.157586924800015</v>
      </c>
      <c r="S6388" s="341"/>
      <c r="T6388" s="16"/>
      <c r="U6388" s="337"/>
      <c r="V6388" s="16"/>
    </row>
    <row r="6389" spans="4:22" ht="28.8">
      <c r="D6389" s="469"/>
      <c r="E6389" s="469"/>
      <c r="F6389" s="469"/>
      <c r="G6389" s="381">
        <v>1</v>
      </c>
      <c r="H6389" s="383">
        <f t="shared" si="595"/>
        <v>57.614722236000006</v>
      </c>
      <c r="I6389" s="368"/>
      <c r="J6389" s="383">
        <f t="shared" si="596"/>
        <v>17.542186903999998</v>
      </c>
      <c r="K6389" s="368"/>
      <c r="L6389" s="383">
        <f t="shared" si="597"/>
        <v>15.181361160000002</v>
      </c>
      <c r="M6389" s="368"/>
      <c r="N6389" s="383">
        <f t="shared" si="598"/>
        <v>10.565450496000002</v>
      </c>
      <c r="O6389" s="368"/>
      <c r="P6389" s="383">
        <f t="shared" si="599"/>
        <v>191.41786614</v>
      </c>
      <c r="Q6389" s="368"/>
      <c r="R6389" s="383">
        <f t="shared" si="600"/>
        <v>80.967259520000013</v>
      </c>
      <c r="S6389" s="341"/>
      <c r="T6389" s="469"/>
      <c r="U6389" s="470"/>
      <c r="V6389" s="469"/>
    </row>
    <row r="6390" spans="4:22" ht="21">
      <c r="D6390" s="338"/>
      <c r="E6390" s="338"/>
      <c r="F6390" s="338"/>
      <c r="G6390" s="344">
        <v>1.01</v>
      </c>
      <c r="H6390" s="347">
        <f t="shared" si="595"/>
        <v>58.190869458360005</v>
      </c>
      <c r="I6390" s="368"/>
      <c r="J6390" s="348">
        <f t="shared" si="596"/>
        <v>17.717608773039998</v>
      </c>
      <c r="K6390" s="368"/>
      <c r="L6390" s="352">
        <f t="shared" si="597"/>
        <v>15.333174771600001</v>
      </c>
      <c r="M6390" s="368"/>
      <c r="N6390" s="349">
        <f t="shared" si="598"/>
        <v>10.671105000960003</v>
      </c>
      <c r="O6390" s="368"/>
      <c r="P6390" s="350">
        <f t="shared" si="599"/>
        <v>193.3320448014</v>
      </c>
      <c r="Q6390" s="368"/>
      <c r="R6390" s="351">
        <f t="shared" si="600"/>
        <v>81.776932115200012</v>
      </c>
      <c r="S6390" s="341"/>
      <c r="T6390" s="16"/>
      <c r="U6390" s="337"/>
      <c r="V6390" s="16"/>
    </row>
    <row r="6391" spans="4:22" ht="21">
      <c r="D6391" s="338"/>
      <c r="E6391" s="338"/>
      <c r="F6391" s="338"/>
      <c r="G6391" s="344">
        <v>1.02</v>
      </c>
      <c r="H6391" s="347">
        <f t="shared" si="595"/>
        <v>58.767016680720005</v>
      </c>
      <c r="I6391" s="368"/>
      <c r="J6391" s="348">
        <f t="shared" si="596"/>
        <v>17.893030642079999</v>
      </c>
      <c r="K6391" s="368"/>
      <c r="L6391" s="352">
        <f t="shared" si="597"/>
        <v>15.484988383200001</v>
      </c>
      <c r="M6391" s="368"/>
      <c r="N6391" s="349">
        <f t="shared" si="598"/>
        <v>10.776759505920003</v>
      </c>
      <c r="O6391" s="368"/>
      <c r="P6391" s="350">
        <f t="shared" si="599"/>
        <v>195.2462234628</v>
      </c>
      <c r="Q6391" s="368"/>
      <c r="R6391" s="351">
        <f t="shared" si="600"/>
        <v>82.58660471040001</v>
      </c>
      <c r="S6391" s="341"/>
      <c r="T6391" s="16"/>
      <c r="U6391" s="337"/>
      <c r="V6391" s="16"/>
    </row>
    <row r="6392" spans="4:22" ht="21">
      <c r="D6392" s="338"/>
      <c r="E6392" s="338"/>
      <c r="F6392" s="338"/>
      <c r="G6392" s="344">
        <v>1.03</v>
      </c>
      <c r="H6392" s="347">
        <f t="shared" si="595"/>
        <v>59.343163903080004</v>
      </c>
      <c r="I6392" s="368"/>
      <c r="J6392" s="348">
        <f t="shared" si="596"/>
        <v>18.068452511119997</v>
      </c>
      <c r="K6392" s="368"/>
      <c r="L6392" s="352">
        <f t="shared" si="597"/>
        <v>15.636801994800003</v>
      </c>
      <c r="M6392" s="368"/>
      <c r="N6392" s="349">
        <f t="shared" si="598"/>
        <v>10.882414010880003</v>
      </c>
      <c r="O6392" s="368"/>
      <c r="P6392" s="350">
        <f t="shared" si="599"/>
        <v>197.1604021242</v>
      </c>
      <c r="Q6392" s="368"/>
      <c r="R6392" s="351">
        <f t="shared" si="600"/>
        <v>83.396277305600009</v>
      </c>
      <c r="S6392" s="341"/>
      <c r="T6392" s="16"/>
      <c r="U6392" s="337"/>
      <c r="V6392" s="16"/>
    </row>
    <row r="6393" spans="4:22" ht="21">
      <c r="D6393" s="338"/>
      <c r="E6393" s="338"/>
      <c r="F6393" s="338"/>
      <c r="G6393" s="344">
        <v>1.04</v>
      </c>
      <c r="H6393" s="347">
        <f t="shared" si="595"/>
        <v>59.919311125440011</v>
      </c>
      <c r="I6393" s="368"/>
      <c r="J6393" s="348">
        <f t="shared" si="596"/>
        <v>18.243874380159998</v>
      </c>
      <c r="K6393" s="368"/>
      <c r="L6393" s="352">
        <f t="shared" si="597"/>
        <v>15.788615606400002</v>
      </c>
      <c r="M6393" s="368"/>
      <c r="N6393" s="349">
        <f t="shared" si="598"/>
        <v>10.988068515840002</v>
      </c>
      <c r="O6393" s="368"/>
      <c r="P6393" s="350">
        <f t="shared" si="599"/>
        <v>199.07458078560001</v>
      </c>
      <c r="Q6393" s="368"/>
      <c r="R6393" s="351">
        <f t="shared" si="600"/>
        <v>84.205949900800022</v>
      </c>
      <c r="S6393" s="341"/>
      <c r="T6393" s="16"/>
      <c r="U6393" s="337"/>
      <c r="V6393" s="16"/>
    </row>
    <row r="6394" spans="4:22" ht="21">
      <c r="D6394" s="338"/>
      <c r="E6394" s="338"/>
      <c r="F6394" s="338"/>
      <c r="G6394" s="344">
        <v>1.05</v>
      </c>
      <c r="H6394" s="347">
        <f t="shared" si="595"/>
        <v>60.49545834780001</v>
      </c>
      <c r="I6394" s="368"/>
      <c r="J6394" s="348">
        <f t="shared" si="596"/>
        <v>18.419296249199999</v>
      </c>
      <c r="K6394" s="368"/>
      <c r="L6394" s="352">
        <f t="shared" si="597"/>
        <v>15.940429218000002</v>
      </c>
      <c r="M6394" s="368"/>
      <c r="N6394" s="349">
        <f t="shared" si="598"/>
        <v>11.093723020800002</v>
      </c>
      <c r="O6394" s="368"/>
      <c r="P6394" s="350">
        <f t="shared" si="599"/>
        <v>200.98875944700001</v>
      </c>
      <c r="Q6394" s="368"/>
      <c r="R6394" s="351">
        <f t="shared" si="600"/>
        <v>85.01562249600002</v>
      </c>
      <c r="S6394" s="341"/>
      <c r="T6394" s="16"/>
      <c r="U6394" s="337"/>
      <c r="V6394" s="16"/>
    </row>
    <row r="6395" spans="4:22" ht="21">
      <c r="D6395" s="338"/>
      <c r="E6395" s="338"/>
      <c r="F6395" s="338"/>
      <c r="G6395" s="344">
        <v>1.06</v>
      </c>
      <c r="H6395" s="347">
        <f t="shared" si="595"/>
        <v>61.07160557016001</v>
      </c>
      <c r="I6395" s="368"/>
      <c r="J6395" s="348">
        <f t="shared" si="596"/>
        <v>18.594718118239999</v>
      </c>
      <c r="K6395" s="368"/>
      <c r="L6395" s="352">
        <f t="shared" si="597"/>
        <v>16.092242829600004</v>
      </c>
      <c r="M6395" s="368"/>
      <c r="N6395" s="349">
        <f t="shared" si="598"/>
        <v>11.199377525760003</v>
      </c>
      <c r="O6395" s="368"/>
      <c r="P6395" s="350">
        <f t="shared" si="599"/>
        <v>202.90293810840001</v>
      </c>
      <c r="Q6395" s="368"/>
      <c r="R6395" s="351">
        <f t="shared" si="600"/>
        <v>85.825295091200019</v>
      </c>
      <c r="S6395" s="341"/>
      <c r="T6395" s="16"/>
      <c r="U6395" s="337"/>
      <c r="V6395" s="16"/>
    </row>
    <row r="6396" spans="4:22" ht="21">
      <c r="D6396" s="338"/>
      <c r="E6396" s="338"/>
      <c r="F6396" s="338"/>
      <c r="G6396" s="344">
        <v>1.07</v>
      </c>
      <c r="H6396" s="347">
        <f t="shared" si="595"/>
        <v>61.647752792520009</v>
      </c>
      <c r="I6396" s="368"/>
      <c r="J6396" s="348">
        <f t="shared" si="596"/>
        <v>18.770139987279997</v>
      </c>
      <c r="K6396" s="368"/>
      <c r="L6396" s="352">
        <f t="shared" si="597"/>
        <v>16.244056441200001</v>
      </c>
      <c r="M6396" s="368"/>
      <c r="N6396" s="349">
        <f t="shared" si="598"/>
        <v>11.305032030720003</v>
      </c>
      <c r="O6396" s="368"/>
      <c r="P6396" s="350">
        <f t="shared" si="599"/>
        <v>204.81711676980001</v>
      </c>
      <c r="Q6396" s="368"/>
      <c r="R6396" s="351">
        <f t="shared" si="600"/>
        <v>86.634967686400017</v>
      </c>
      <c r="S6396" s="341"/>
      <c r="T6396" s="16"/>
      <c r="U6396" s="337"/>
      <c r="V6396" s="16"/>
    </row>
    <row r="6397" spans="4:22" ht="21">
      <c r="D6397" s="338"/>
      <c r="E6397" s="338"/>
      <c r="F6397" s="338"/>
      <c r="G6397" s="344">
        <v>1.08</v>
      </c>
      <c r="H6397" s="347">
        <f t="shared" si="595"/>
        <v>62.223900014880009</v>
      </c>
      <c r="I6397" s="368"/>
      <c r="J6397" s="348">
        <f t="shared" si="596"/>
        <v>18.945561856319998</v>
      </c>
      <c r="K6397" s="368"/>
      <c r="L6397" s="352">
        <f t="shared" si="597"/>
        <v>16.395870052800003</v>
      </c>
      <c r="M6397" s="368"/>
      <c r="N6397" s="349">
        <f t="shared" si="598"/>
        <v>11.410686535680004</v>
      </c>
      <c r="O6397" s="368"/>
      <c r="P6397" s="350">
        <f t="shared" si="599"/>
        <v>206.73129543120001</v>
      </c>
      <c r="Q6397" s="368"/>
      <c r="R6397" s="351">
        <f t="shared" si="600"/>
        <v>87.444640281600016</v>
      </c>
      <c r="S6397" s="341"/>
      <c r="T6397" s="16"/>
      <c r="U6397" s="337"/>
      <c r="V6397" s="16"/>
    </row>
    <row r="6398" spans="4:22" ht="21">
      <c r="D6398" s="338"/>
      <c r="E6398" s="338"/>
      <c r="F6398" s="338"/>
      <c r="G6398" s="344">
        <v>1.0900000000000001</v>
      </c>
      <c r="H6398" s="347">
        <f t="shared" si="595"/>
        <v>62.800047237240008</v>
      </c>
      <c r="I6398" s="368"/>
      <c r="J6398" s="348">
        <f t="shared" si="596"/>
        <v>19.120983725359999</v>
      </c>
      <c r="K6398" s="368"/>
      <c r="L6398" s="352">
        <f t="shared" si="597"/>
        <v>16.547683664400004</v>
      </c>
      <c r="M6398" s="368"/>
      <c r="N6398" s="349">
        <f t="shared" si="598"/>
        <v>11.516341040640004</v>
      </c>
      <c r="O6398" s="368"/>
      <c r="P6398" s="350">
        <f t="shared" si="599"/>
        <v>208.64547409260001</v>
      </c>
      <c r="Q6398" s="368"/>
      <c r="R6398" s="351">
        <f t="shared" si="600"/>
        <v>88.254312876800014</v>
      </c>
      <c r="S6398" s="341"/>
      <c r="T6398" s="16"/>
      <c r="U6398" s="337"/>
      <c r="V6398" s="16"/>
    </row>
    <row r="6399" spans="4:22" ht="21">
      <c r="D6399" s="338"/>
      <c r="E6399" s="338"/>
      <c r="F6399" s="338"/>
      <c r="G6399" s="344">
        <v>1.1000000000000001</v>
      </c>
      <c r="H6399" s="347">
        <f t="shared" si="595"/>
        <v>63.376194459600015</v>
      </c>
      <c r="I6399" s="368"/>
      <c r="J6399" s="348">
        <f t="shared" si="596"/>
        <v>19.296405594399999</v>
      </c>
      <c r="K6399" s="368"/>
      <c r="L6399" s="352">
        <f t="shared" si="597"/>
        <v>16.699497276000002</v>
      </c>
      <c r="M6399" s="368"/>
      <c r="N6399" s="349">
        <f t="shared" si="598"/>
        <v>11.621995545600003</v>
      </c>
      <c r="O6399" s="368"/>
      <c r="P6399" s="350">
        <f t="shared" si="599"/>
        <v>210.55965275400001</v>
      </c>
      <c r="Q6399" s="368"/>
      <c r="R6399" s="351">
        <f t="shared" si="600"/>
        <v>89.063985472000027</v>
      </c>
      <c r="S6399" s="341"/>
      <c r="T6399" s="16"/>
      <c r="U6399" s="337"/>
      <c r="V6399" s="16"/>
    </row>
    <row r="6400" spans="4:22">
      <c r="D6400" s="338"/>
      <c r="E6400" s="338"/>
      <c r="F6400" s="338"/>
      <c r="G6400" s="16"/>
      <c r="H6400" s="16"/>
      <c r="I6400" s="16"/>
      <c r="J6400" s="16"/>
      <c r="K6400" s="16"/>
      <c r="L6400" s="16"/>
      <c r="M6400" s="16"/>
      <c r="N6400" s="16"/>
      <c r="O6400" s="16"/>
      <c r="P6400" s="16"/>
      <c r="Q6400" s="16"/>
      <c r="R6400" s="16"/>
      <c r="S6400" s="16"/>
      <c r="T6400" s="16"/>
      <c r="U6400" s="16"/>
      <c r="V6400" s="16"/>
    </row>
    <row r="6401" spans="4:31">
      <c r="D6401" s="338"/>
      <c r="E6401" s="338"/>
      <c r="F6401" s="338"/>
      <c r="G6401" s="16"/>
      <c r="H6401" s="16"/>
      <c r="I6401" s="16"/>
      <c r="J6401" s="16"/>
      <c r="K6401" s="16"/>
      <c r="L6401" s="16"/>
      <c r="M6401" s="16"/>
      <c r="N6401" s="16"/>
      <c r="O6401" s="16"/>
      <c r="P6401" s="16"/>
      <c r="Q6401" s="16"/>
      <c r="R6401" s="16"/>
      <c r="S6401" s="16"/>
      <c r="T6401" s="16"/>
      <c r="U6401" s="16"/>
      <c r="V6401" s="16"/>
    </row>
    <row r="6402" spans="4:31">
      <c r="D6402" s="338"/>
      <c r="E6402" s="338"/>
      <c r="F6402" s="338"/>
      <c r="G6402" s="16"/>
      <c r="H6402" s="16"/>
      <c r="I6402" s="16"/>
      <c r="J6402" s="16"/>
      <c r="K6402" s="16"/>
      <c r="L6402" s="16"/>
      <c r="M6402" s="16"/>
      <c r="N6402" s="16"/>
      <c r="O6402" s="16"/>
      <c r="P6402" s="16"/>
      <c r="Q6402" s="16"/>
      <c r="R6402" s="16"/>
      <c r="S6402" s="16"/>
      <c r="T6402" s="16"/>
      <c r="U6402" s="16"/>
      <c r="V6402" s="16"/>
    </row>
    <row r="6405" spans="4:31" ht="15" thickBot="1">
      <c r="D6405" s="16"/>
      <c r="E6405" s="16"/>
      <c r="F6405" s="16"/>
      <c r="G6405" s="16"/>
      <c r="H6405" s="16"/>
      <c r="I6405" s="16"/>
      <c r="J6405" s="16"/>
      <c r="K6405" s="16"/>
      <c r="L6405" s="16"/>
      <c r="M6405" s="16"/>
      <c r="N6405" s="16"/>
      <c r="O6405" s="16"/>
      <c r="P6405" s="16"/>
      <c r="Q6405" s="16"/>
      <c r="R6405" s="16"/>
      <c r="S6405" s="16"/>
      <c r="T6405" s="229"/>
      <c r="U6405" s="16"/>
      <c r="V6405" s="16"/>
    </row>
    <row r="6406" spans="4:31">
      <c r="D6406" s="16"/>
      <c r="E6406" s="84"/>
      <c r="F6406" s="85"/>
      <c r="G6406" s="197"/>
      <c r="H6406" s="85"/>
      <c r="I6406" s="197"/>
      <c r="J6406" s="85"/>
      <c r="K6406" s="197"/>
      <c r="L6406" s="85"/>
      <c r="M6406" s="197"/>
      <c r="N6406" s="85"/>
      <c r="O6406" s="197"/>
      <c r="P6406" s="85"/>
      <c r="Q6406" s="197"/>
      <c r="R6406" s="85"/>
      <c r="S6406" s="85"/>
      <c r="T6406" s="85"/>
      <c r="U6406" s="106"/>
      <c r="V6406" s="16"/>
    </row>
    <row r="6407" spans="4:31" ht="15" thickBot="1">
      <c r="D6407" s="16"/>
      <c r="E6407" s="86"/>
      <c r="F6407" s="1"/>
      <c r="H6407" s="1"/>
      <c r="J6407" s="1"/>
      <c r="L6407" s="1"/>
      <c r="N6407" s="1"/>
      <c r="P6407" s="1"/>
      <c r="R6407" s="1"/>
      <c r="T6407" s="1"/>
      <c r="U6407" s="107"/>
      <c r="V6407" s="16"/>
    </row>
    <row r="6408" spans="4:31" ht="35.4" thickBot="1">
      <c r="D6408" s="16"/>
      <c r="E6408" s="86"/>
      <c r="F6408" s="1"/>
      <c r="H6408" s="393" t="s">
        <v>325</v>
      </c>
      <c r="I6408" s="394"/>
      <c r="J6408" s="394"/>
      <c r="K6408" s="394"/>
      <c r="L6408" s="394"/>
      <c r="M6408" s="394"/>
      <c r="N6408" s="394"/>
      <c r="O6408" s="394"/>
      <c r="P6408" s="394"/>
      <c r="Q6408" s="394"/>
      <c r="R6408" s="394"/>
      <c r="S6408" s="394"/>
      <c r="T6408" s="395"/>
      <c r="U6408" s="107"/>
      <c r="V6408" s="16"/>
    </row>
    <row r="6409" spans="4:31">
      <c r="D6409" s="16"/>
      <c r="E6409" s="86"/>
      <c r="F6409" s="1"/>
      <c r="H6409" s="1"/>
      <c r="J6409" s="1"/>
      <c r="L6409" s="1"/>
      <c r="N6409" s="1"/>
      <c r="P6409" s="1"/>
      <c r="R6409" s="1"/>
      <c r="T6409" s="1"/>
      <c r="U6409" s="107"/>
      <c r="V6409" s="16"/>
    </row>
    <row r="6410" spans="4:31">
      <c r="D6410" s="16"/>
      <c r="E6410" s="86"/>
      <c r="F6410" s="253" t="s">
        <v>10</v>
      </c>
      <c r="G6410" s="194"/>
      <c r="H6410" s="421" t="s">
        <v>3</v>
      </c>
      <c r="I6410" s="179"/>
      <c r="J6410" s="422" t="s">
        <v>11</v>
      </c>
      <c r="K6410" s="179"/>
      <c r="L6410" s="423" t="s">
        <v>12</v>
      </c>
      <c r="M6410" s="179"/>
      <c r="N6410" s="424" t="s">
        <v>13</v>
      </c>
      <c r="O6410" s="179"/>
      <c r="P6410" s="425" t="s">
        <v>14</v>
      </c>
      <c r="Q6410" s="179"/>
      <c r="R6410" s="426" t="s">
        <v>15</v>
      </c>
      <c r="S6410" s="29"/>
      <c r="T6410" s="427" t="s">
        <v>16</v>
      </c>
      <c r="U6410" s="107"/>
      <c r="V6410" s="16"/>
      <c r="X6410" s="448" t="s">
        <v>78</v>
      </c>
      <c r="Y6410" s="448" t="s">
        <v>79</v>
      </c>
      <c r="Z6410" s="448" t="s">
        <v>80</v>
      </c>
      <c r="AA6410" s="448" t="s">
        <v>81</v>
      </c>
    </row>
    <row r="6411" spans="4:31">
      <c r="D6411" s="16"/>
      <c r="E6411" s="86"/>
      <c r="F6411" s="252">
        <v>45964</v>
      </c>
      <c r="G6411" s="244"/>
      <c r="H6411" s="437">
        <v>10872.5</v>
      </c>
      <c r="I6411" s="437"/>
      <c r="J6411" s="437">
        <v>3190</v>
      </c>
      <c r="K6411" s="437"/>
      <c r="L6411" s="437">
        <v>2903</v>
      </c>
      <c r="M6411" s="437"/>
      <c r="N6411" s="437">
        <v>1995</v>
      </c>
      <c r="O6411" s="437"/>
      <c r="P6411" s="437">
        <v>36355</v>
      </c>
      <c r="Q6411" s="437"/>
      <c r="R6411" s="437">
        <v>14970</v>
      </c>
      <c r="S6411" s="438"/>
      <c r="T6411" s="441">
        <v>5.3842999999999996</v>
      </c>
      <c r="U6411" s="107"/>
      <c r="V6411" s="16"/>
      <c r="X6411" t="str">
        <f>H6210</f>
        <v xml:space="preserve">COBRE </v>
      </c>
      <c r="Y6411" s="308">
        <f>H6419</f>
        <v>57.467203667999996</v>
      </c>
      <c r="Z6411" s="308">
        <f>H6421</f>
        <v>58.878170135999994</v>
      </c>
      <c r="AA6411" s="453">
        <f t="shared" ref="AA6411:AA6417" si="601">Y6411-Z6411</f>
        <v>-1.410966467999998</v>
      </c>
      <c r="AD6411" t="str">
        <f t="shared" ref="AD6411:AD6417" si="602">X6411</f>
        <v xml:space="preserve">COBRE </v>
      </c>
      <c r="AE6411" s="330">
        <f>AA6411</f>
        <v>-1.410966467999998</v>
      </c>
    </row>
    <row r="6412" spans="4:31">
      <c r="D6412" s="16"/>
      <c r="E6412" s="86"/>
      <c r="F6412" s="250">
        <f>F6411+1</f>
        <v>45965</v>
      </c>
      <c r="G6412" s="244"/>
      <c r="H6412" s="474">
        <v>10600.5</v>
      </c>
      <c r="I6412" s="437"/>
      <c r="J6412" s="437">
        <v>3241</v>
      </c>
      <c r="K6412" s="437"/>
      <c r="L6412" s="437">
        <v>2853</v>
      </c>
      <c r="M6412" s="437"/>
      <c r="N6412" s="437">
        <v>1990</v>
      </c>
      <c r="O6412" s="437"/>
      <c r="P6412" s="437">
        <v>36100</v>
      </c>
      <c r="Q6412" s="437"/>
      <c r="R6412" s="437">
        <v>14940</v>
      </c>
      <c r="S6412" s="437"/>
      <c r="T6412" s="441">
        <v>5.3505000000000003</v>
      </c>
      <c r="U6412" s="107"/>
      <c r="V6412" s="16"/>
      <c r="X6412" s="408" t="str">
        <f>J6210</f>
        <v xml:space="preserve">ZINCO </v>
      </c>
      <c r="Y6412" s="308">
        <f>J6419</f>
        <v>17.176056912</v>
      </c>
      <c r="Z6412" s="308">
        <f>J6421</f>
        <v>17.198306837999997</v>
      </c>
      <c r="AA6412" s="453">
        <f t="shared" si="601"/>
        <v>-2.2249925999997089E-2</v>
      </c>
      <c r="AD6412" t="str">
        <f t="shared" si="602"/>
        <v xml:space="preserve">ZINCO </v>
      </c>
      <c r="AE6412" s="330">
        <f t="shared" ref="AE6412:AE6417" si="603">AA6412</f>
        <v>-2.2249925999997089E-2</v>
      </c>
    </row>
    <row r="6413" spans="4:31">
      <c r="D6413" s="16"/>
      <c r="E6413" s="86"/>
      <c r="F6413" s="250">
        <f>F6412+1</f>
        <v>45966</v>
      </c>
      <c r="G6413" s="244"/>
      <c r="H6413" s="474">
        <v>10603</v>
      </c>
      <c r="I6413" s="437"/>
      <c r="J6413" s="437">
        <v>3189</v>
      </c>
      <c r="K6413" s="437"/>
      <c r="L6413" s="437">
        <v>2838.5</v>
      </c>
      <c r="M6413" s="437"/>
      <c r="N6413" s="437">
        <v>2003</v>
      </c>
      <c r="O6413" s="437"/>
      <c r="P6413" s="437">
        <v>35610</v>
      </c>
      <c r="Q6413" s="437"/>
      <c r="R6413" s="437">
        <v>14840</v>
      </c>
      <c r="S6413" s="437"/>
      <c r="T6413" s="441">
        <v>5.3845999999999998</v>
      </c>
      <c r="U6413" s="107"/>
      <c r="V6413" s="16"/>
      <c r="X6413" s="408" t="str">
        <f>L6210</f>
        <v xml:space="preserve">ALUMÍNIO </v>
      </c>
      <c r="Y6413" s="308">
        <f>L6419</f>
        <v>15.351718284</v>
      </c>
      <c r="Z6413" s="308">
        <f>L6421</f>
        <v>15.401524913999998</v>
      </c>
      <c r="AA6413" s="453">
        <f t="shared" si="601"/>
        <v>-4.9806629999997298E-2</v>
      </c>
      <c r="AD6413" t="str">
        <f t="shared" si="602"/>
        <v xml:space="preserve">ALUMÍNIO </v>
      </c>
      <c r="AE6413" s="330">
        <f t="shared" si="603"/>
        <v>-4.9806629999997298E-2</v>
      </c>
    </row>
    <row r="6414" spans="4:31">
      <c r="D6414" s="16"/>
      <c r="E6414" s="86"/>
      <c r="F6414" s="250">
        <f>F6413+1</f>
        <v>45967</v>
      </c>
      <c r="G6414" s="195"/>
      <c r="H6414" s="437">
        <v>10723</v>
      </c>
      <c r="I6414" s="437"/>
      <c r="J6414" s="437">
        <v>3186</v>
      </c>
      <c r="K6414" s="437"/>
      <c r="L6414" s="437">
        <v>2861.5</v>
      </c>
      <c r="M6414" s="437"/>
      <c r="N6414" s="437">
        <v>2000.5</v>
      </c>
      <c r="O6414" s="437"/>
      <c r="P6414" s="437">
        <v>35975</v>
      </c>
      <c r="Q6414" s="437"/>
      <c r="R6414" s="437">
        <v>14920</v>
      </c>
      <c r="S6414" s="438"/>
      <c r="T6414" s="441">
        <v>5.3798000000000004</v>
      </c>
      <c r="U6414" s="107"/>
      <c r="V6414" s="16"/>
      <c r="X6414" s="408" t="str">
        <f>N6210</f>
        <v xml:space="preserve">CHUMBO </v>
      </c>
      <c r="Y6414" s="308">
        <f>N6419</f>
        <v>10.773691361999999</v>
      </c>
      <c r="Z6414" s="308">
        <f>N6421</f>
        <v>10.685106612</v>
      </c>
      <c r="AA6414" s="453">
        <f t="shared" si="601"/>
        <v>8.8584749999998991E-2</v>
      </c>
      <c r="AD6414" t="str">
        <f t="shared" si="602"/>
        <v xml:space="preserve">CHUMBO </v>
      </c>
      <c r="AE6414" s="330">
        <f t="shared" si="603"/>
        <v>8.8584749999998991E-2</v>
      </c>
    </row>
    <row r="6415" spans="4:31">
      <c r="D6415" s="16"/>
      <c r="E6415" s="86"/>
      <c r="F6415" s="251">
        <f>F6414+1</f>
        <v>45968</v>
      </c>
      <c r="G6415" s="195"/>
      <c r="H6415" s="437">
        <v>10720</v>
      </c>
      <c r="I6415" s="437"/>
      <c r="J6415" s="437">
        <v>3190</v>
      </c>
      <c r="K6415" s="437"/>
      <c r="L6415" s="437">
        <v>2841</v>
      </c>
      <c r="M6415" s="437"/>
      <c r="N6415" s="437">
        <v>2045</v>
      </c>
      <c r="O6415" s="437"/>
      <c r="P6415" s="437">
        <v>36050</v>
      </c>
      <c r="Q6415" s="437"/>
      <c r="R6415" s="437">
        <v>14870</v>
      </c>
      <c r="S6415" s="438"/>
      <c r="T6415" s="441">
        <v>5.3451000000000004</v>
      </c>
      <c r="U6415" s="107"/>
      <c r="V6415" s="16"/>
      <c r="X6415" s="408" t="str">
        <f>P6210</f>
        <v xml:space="preserve">ESTANHO </v>
      </c>
      <c r="Y6415" s="308">
        <f>P6419</f>
        <v>193.37559948000001</v>
      </c>
      <c r="Z6415" s="308">
        <f>P6421</f>
        <v>194.60716259399999</v>
      </c>
      <c r="AA6415" s="453">
        <f t="shared" si="601"/>
        <v>-1.2315631139999823</v>
      </c>
      <c r="AD6415" t="str">
        <f t="shared" si="602"/>
        <v xml:space="preserve">ESTANHO </v>
      </c>
      <c r="AE6415" s="330">
        <f t="shared" si="603"/>
        <v>-1.2315631139999823</v>
      </c>
    </row>
    <row r="6416" spans="4:31">
      <c r="D6416" s="16"/>
      <c r="E6416" s="86"/>
      <c r="F6416" s="1"/>
      <c r="H6416" s="439"/>
      <c r="I6416" s="439"/>
      <c r="J6416" s="439"/>
      <c r="K6416" s="439"/>
      <c r="L6416" s="439"/>
      <c r="M6416" s="439"/>
      <c r="N6416" s="439"/>
      <c r="O6416" s="439"/>
      <c r="P6416" s="439"/>
      <c r="Q6416" s="439"/>
      <c r="R6416" s="439"/>
      <c r="S6416" s="440"/>
      <c r="T6416" s="444"/>
      <c r="U6416" s="107"/>
      <c r="V6416" s="16"/>
      <c r="X6416" s="408" t="str">
        <f>R6210</f>
        <v xml:space="preserve">NÍQUEL </v>
      </c>
      <c r="Y6416" s="308">
        <f>R6419</f>
        <v>80.038964879999995</v>
      </c>
      <c r="Z6416" s="308">
        <f>R6421</f>
        <v>80.978695200000004</v>
      </c>
      <c r="AA6416" s="453">
        <f t="shared" si="601"/>
        <v>-0.93973032000000956</v>
      </c>
      <c r="AD6416" t="str">
        <f t="shared" si="602"/>
        <v xml:space="preserve">NÍQUEL </v>
      </c>
      <c r="AE6416" s="330">
        <f t="shared" si="603"/>
        <v>-0.93973032000000956</v>
      </c>
    </row>
    <row r="6417" spans="4:31">
      <c r="D6417" s="16"/>
      <c r="E6417" s="86"/>
      <c r="F6417" s="236" t="s">
        <v>17</v>
      </c>
      <c r="G6417" s="263"/>
      <c r="H6417" s="428">
        <f>AVERAGE(H6411:H6415)</f>
        <v>10703.8</v>
      </c>
      <c r="I6417" s="332"/>
      <c r="J6417" s="428">
        <f>AVERAGE(J6411:J6415)</f>
        <v>3199.2</v>
      </c>
      <c r="K6417" s="332"/>
      <c r="L6417" s="428">
        <f>AVERAGE(L6411:L6415)</f>
        <v>2859.4</v>
      </c>
      <c r="M6417" s="332"/>
      <c r="N6417" s="428">
        <f>AVERAGE(N6411:N6415)</f>
        <v>2006.7</v>
      </c>
      <c r="O6417" s="332"/>
      <c r="P6417" s="428">
        <f>AVERAGE(P6411:P6415)</f>
        <v>36018</v>
      </c>
      <c r="Q6417" s="332"/>
      <c r="R6417" s="428">
        <f>AVERAGE(R6411:R6415)</f>
        <v>14908</v>
      </c>
      <c r="S6417" s="333"/>
      <c r="T6417" s="429">
        <f>AVERAGE(T6411:T6415)</f>
        <v>5.3688599999999997</v>
      </c>
      <c r="U6417" s="107"/>
      <c r="V6417" s="16"/>
      <c r="X6417" t="str">
        <f>T6210</f>
        <v xml:space="preserve">DÓLAR </v>
      </c>
      <c r="Y6417" s="308">
        <f>T6417</f>
        <v>5.3688599999999997</v>
      </c>
      <c r="Z6417" s="308">
        <f>T6421</f>
        <v>5.3699399999999997</v>
      </c>
      <c r="AA6417" s="453">
        <f t="shared" si="601"/>
        <v>-1.0799999999999699E-3</v>
      </c>
      <c r="AD6417" t="str">
        <f t="shared" si="602"/>
        <v xml:space="preserve">DÓLAR </v>
      </c>
      <c r="AE6417" s="330">
        <f t="shared" si="603"/>
        <v>-1.0799999999999699E-3</v>
      </c>
    </row>
    <row r="6418" spans="4:31">
      <c r="D6418" s="16"/>
      <c r="E6418" s="86"/>
      <c r="F6418" s="21"/>
      <c r="G6418" s="194"/>
      <c r="H6418" s="354"/>
      <c r="I6418" s="214"/>
      <c r="J6418" s="354"/>
      <c r="K6418" s="214"/>
      <c r="L6418" s="354"/>
      <c r="M6418" s="214"/>
      <c r="N6418" s="354"/>
      <c r="O6418" s="214"/>
      <c r="P6418" s="354"/>
      <c r="Q6418" s="214"/>
      <c r="R6418" s="354"/>
      <c r="S6418" s="269"/>
      <c r="T6418" s="355"/>
      <c r="U6418" s="107"/>
      <c r="V6418" s="16"/>
    </row>
    <row r="6419" spans="4:31" ht="15.6">
      <c r="D6419" s="16"/>
      <c r="E6419" s="86"/>
      <c r="F6419" s="237" t="s">
        <v>18</v>
      </c>
      <c r="G6419" s="202"/>
      <c r="H6419" s="413">
        <f>H6417*T6417*0.001</f>
        <v>57.467203667999996</v>
      </c>
      <c r="I6419" s="449"/>
      <c r="J6419" s="413">
        <f>J6417*T6417*0.001</f>
        <v>17.176056912</v>
      </c>
      <c r="K6419" s="449"/>
      <c r="L6419" s="413">
        <f>L6417*T6417*0.001</f>
        <v>15.351718284</v>
      </c>
      <c r="M6419" s="449"/>
      <c r="N6419" s="413">
        <f>N6417*T6417*0.001</f>
        <v>10.773691361999999</v>
      </c>
      <c r="O6419" s="449"/>
      <c r="P6419" s="413">
        <f>P6417*T6417*0.001</f>
        <v>193.37559948000001</v>
      </c>
      <c r="Q6419" s="449"/>
      <c r="R6419" s="413">
        <f>R6417*T6417*0.001</f>
        <v>80.038964879999995</v>
      </c>
      <c r="S6419" s="269"/>
      <c r="T6419" s="363"/>
      <c r="U6419" s="107"/>
      <c r="V6419" s="16"/>
    </row>
    <row r="6420" spans="4:31">
      <c r="D6420" s="16"/>
      <c r="E6420" s="86"/>
      <c r="F6420" s="21"/>
      <c r="G6420" s="312"/>
      <c r="H6420" s="450"/>
      <c r="I6420" s="451"/>
      <c r="J6420" s="450"/>
      <c r="K6420" s="451"/>
      <c r="L6420" s="450"/>
      <c r="M6420" s="451"/>
      <c r="N6420" s="450"/>
      <c r="O6420" s="451"/>
      <c r="P6420" s="450"/>
      <c r="Q6420" s="451"/>
      <c r="R6420" s="450"/>
      <c r="S6420" s="269"/>
      <c r="T6420" s="364"/>
      <c r="U6420" s="107"/>
      <c r="V6420" s="16"/>
    </row>
    <row r="6421" spans="4:31">
      <c r="D6421" s="16"/>
      <c r="E6421" s="86"/>
      <c r="F6421" s="256" t="s">
        <v>19</v>
      </c>
      <c r="G6421" s="311"/>
      <c r="H6421" s="436">
        <f>H6319</f>
        <v>58.878170135999994</v>
      </c>
      <c r="I6421" s="452"/>
      <c r="J6421" s="436">
        <f>J6319</f>
        <v>17.198306837999997</v>
      </c>
      <c r="K6421" s="452"/>
      <c r="L6421" s="436">
        <f>L6319</f>
        <v>15.401524913999998</v>
      </c>
      <c r="M6421" s="452"/>
      <c r="N6421" s="436">
        <f>N6319</f>
        <v>10.685106612</v>
      </c>
      <c r="O6421" s="452"/>
      <c r="P6421" s="436">
        <f>P6319</f>
        <v>194.60716259399999</v>
      </c>
      <c r="Q6421" s="452"/>
      <c r="R6421" s="436">
        <f>R6319</f>
        <v>80.978695200000004</v>
      </c>
      <c r="S6421" s="361">
        <f>U6382</f>
        <v>0</v>
      </c>
      <c r="T6421" s="258">
        <f>T6317</f>
        <v>5.3699399999999997</v>
      </c>
      <c r="U6421" s="107"/>
      <c r="V6421" s="16"/>
    </row>
    <row r="6422" spans="4:31" ht="15" thickBot="1">
      <c r="D6422" s="16"/>
      <c r="E6422" s="86"/>
      <c r="F6422" s="21"/>
      <c r="G6422" s="194"/>
      <c r="H6422" s="355"/>
      <c r="I6422" s="264"/>
      <c r="J6422" s="355"/>
      <c r="K6422" s="264"/>
      <c r="L6422" s="355"/>
      <c r="M6422" s="264"/>
      <c r="N6422" s="355"/>
      <c r="O6422" s="264"/>
      <c r="P6422" s="355"/>
      <c r="Q6422" s="264"/>
      <c r="R6422" s="355"/>
      <c r="S6422" s="270"/>
      <c r="T6422" s="355"/>
      <c r="U6422" s="107"/>
      <c r="V6422" s="16"/>
    </row>
    <row r="6423" spans="4:31" ht="15" thickBot="1">
      <c r="D6423" s="16"/>
      <c r="E6423" s="86"/>
      <c r="F6423" s="259" t="s">
        <v>44</v>
      </c>
      <c r="G6423" s="194"/>
      <c r="H6423" s="356">
        <f>(H6319-H6321)/H6321</f>
        <v>2.1929254380932087E-2</v>
      </c>
      <c r="I6423" s="321"/>
      <c r="J6423" s="356">
        <f>(J6319-J6321)/J6321</f>
        <v>-1.9603032842022021E-2</v>
      </c>
      <c r="K6423" s="321"/>
      <c r="L6423" s="356">
        <f>(L6319-L6321)/L6321</f>
        <v>1.4502240720027511E-2</v>
      </c>
      <c r="M6423" s="321"/>
      <c r="N6423" s="356">
        <f>(N6319-N6321)/N6321</f>
        <v>1.1325226126921793E-2</v>
      </c>
      <c r="O6423" s="321"/>
      <c r="P6423" s="356">
        <f>(P6319-P6321)/P6321</f>
        <v>1.6661435624130225E-2</v>
      </c>
      <c r="Q6423" s="321"/>
      <c r="R6423" s="356">
        <f>(R6319-R6321)/R6321</f>
        <v>1.4123832358641579E-4</v>
      </c>
      <c r="S6423" s="322"/>
      <c r="T6423" s="356">
        <f>(T6317-T6321)/T6321</f>
        <v>-4.6339718328656772E-3</v>
      </c>
      <c r="U6423" s="107"/>
      <c r="V6423" s="16"/>
    </row>
    <row r="6424" spans="4:31" ht="15" thickBot="1">
      <c r="D6424" s="16"/>
      <c r="E6424" s="86"/>
      <c r="F6424" s="29"/>
      <c r="G6424" s="179"/>
      <c r="H6424" s="357"/>
      <c r="I6424" s="217"/>
      <c r="J6424" s="357"/>
      <c r="K6424" s="217"/>
      <c r="L6424" s="357"/>
      <c r="M6424" s="217"/>
      <c r="N6424" s="357"/>
      <c r="O6424" s="217"/>
      <c r="P6424" s="357"/>
      <c r="Q6424" s="217"/>
      <c r="R6424" s="357"/>
      <c r="S6424" s="271"/>
      <c r="T6424" s="357"/>
      <c r="U6424" s="107"/>
      <c r="V6424" s="16"/>
    </row>
    <row r="6425" spans="4:31" ht="15" thickBot="1">
      <c r="D6425" s="16"/>
      <c r="E6425" s="86"/>
      <c r="F6425" s="176" t="s">
        <v>26</v>
      </c>
      <c r="G6425" s="179"/>
      <c r="H6425" s="358">
        <f>(H6419-H6421)/H6421</f>
        <v>-2.3964169822888026E-2</v>
      </c>
      <c r="I6425" s="188"/>
      <c r="J6425" s="358">
        <f>(J6419-J6421)/J6421</f>
        <v>-1.2937277029408175E-3</v>
      </c>
      <c r="K6425" s="188"/>
      <c r="L6425" s="358">
        <f>(L6419-L6421)/L6421</f>
        <v>-3.2338765335322762E-3</v>
      </c>
      <c r="M6425" s="188"/>
      <c r="N6425" s="358">
        <f>(N6419-N6421)/N6421</f>
        <v>8.2904881735586175E-3</v>
      </c>
      <c r="O6425" s="188"/>
      <c r="P6425" s="358">
        <f>(P6419-P6421)/P6421</f>
        <v>-6.3284572755902928E-3</v>
      </c>
      <c r="Q6425" s="188"/>
      <c r="R6425" s="358">
        <f>(R6419-R6421)/R6421</f>
        <v>-1.1604661172658775E-2</v>
      </c>
      <c r="S6425" s="272"/>
      <c r="T6425" s="358">
        <f>(T6417-T6421)/T6421</f>
        <v>-2.0111956558173274E-4</v>
      </c>
      <c r="U6425" s="107"/>
      <c r="V6425" s="16"/>
    </row>
    <row r="6426" spans="4:31" ht="15" thickBot="1">
      <c r="D6426" s="16"/>
      <c r="E6426" s="86"/>
      <c r="F6426" s="1"/>
      <c r="H6426" s="359"/>
      <c r="I6426" s="215"/>
      <c r="J6426" s="359"/>
      <c r="K6426" s="215"/>
      <c r="L6426" s="359"/>
      <c r="M6426" s="215"/>
      <c r="N6426" s="359"/>
      <c r="O6426" s="215"/>
      <c r="P6426" s="359"/>
      <c r="Q6426" s="215"/>
      <c r="R6426" s="359"/>
      <c r="S6426" s="271"/>
      <c r="T6426" s="359"/>
      <c r="U6426" s="107"/>
      <c r="V6426" s="16"/>
    </row>
    <row r="6427" spans="4:31" ht="21.6" thickBot="1">
      <c r="D6427" s="230"/>
      <c r="E6427" s="183"/>
      <c r="F6427" s="184" t="s">
        <v>40</v>
      </c>
      <c r="G6427" s="182"/>
      <c r="H6427" s="360">
        <f>H6419-H6421</f>
        <v>-1.410966467999998</v>
      </c>
      <c r="I6427" s="306"/>
      <c r="J6427" s="360">
        <f>J6419-J6421</f>
        <v>-2.2249925999997089E-2</v>
      </c>
      <c r="K6427" s="306"/>
      <c r="L6427" s="360">
        <f>L6419-L6421</f>
        <v>-4.9806629999997298E-2</v>
      </c>
      <c r="M6427" s="306"/>
      <c r="N6427" s="360">
        <f>N6419-N6421</f>
        <v>8.8584749999998991E-2</v>
      </c>
      <c r="O6427" s="306"/>
      <c r="P6427" s="360">
        <f>P6419-P6421</f>
        <v>-1.2315631139999823</v>
      </c>
      <c r="Q6427" s="306"/>
      <c r="R6427" s="360">
        <f>R6419-R6421</f>
        <v>-0.93973032000000956</v>
      </c>
      <c r="S6427" s="307"/>
      <c r="T6427" s="360">
        <f>T6417-T6421</f>
        <v>-1.0799999999999699E-3</v>
      </c>
      <c r="U6427" s="186"/>
      <c r="V6427" s="230"/>
    </row>
    <row r="6428" spans="4:31">
      <c r="D6428" s="16"/>
      <c r="E6428" s="86"/>
      <c r="F6428" s="179"/>
      <c r="H6428" s="180"/>
      <c r="I6428" s="180"/>
      <c r="J6428" s="180"/>
      <c r="K6428" s="180"/>
      <c r="L6428" s="180"/>
      <c r="M6428" s="180"/>
      <c r="N6428" s="180"/>
      <c r="O6428" s="180"/>
      <c r="P6428" s="180"/>
      <c r="Q6428" s="180"/>
      <c r="R6428" s="180"/>
      <c r="S6428" s="274"/>
      <c r="T6428" s="180"/>
      <c r="U6428" s="107"/>
      <c r="V6428" s="16"/>
    </row>
    <row r="6429" spans="4:31">
      <c r="D6429" s="16"/>
      <c r="E6429" s="86"/>
      <c r="F6429" s="29"/>
      <c r="H6429" s="323"/>
      <c r="I6429" s="180"/>
      <c r="J6429" s="159"/>
      <c r="K6429" s="180"/>
      <c r="L6429" s="159"/>
      <c r="M6429" s="180"/>
      <c r="N6429" s="159"/>
      <c r="O6429" s="180">
        <f>L6429+N6429</f>
        <v>0</v>
      </c>
      <c r="P6429" s="159"/>
      <c r="Q6429" s="180"/>
      <c r="R6429" s="159"/>
      <c r="S6429" s="159"/>
      <c r="T6429" s="159"/>
      <c r="U6429" s="107"/>
      <c r="V6429" s="16"/>
    </row>
    <row r="6430" spans="4:31" ht="18">
      <c r="D6430" s="16"/>
      <c r="E6430" s="134"/>
      <c r="F6430" s="403" t="s">
        <v>36</v>
      </c>
      <c r="G6430" s="404"/>
      <c r="H6430" s="405">
        <f>AVERAGE(H6411:H6415)</f>
        <v>10703.8</v>
      </c>
      <c r="I6430" s="405" t="e">
        <f t="shared" ref="I6430:U6430" si="604">AVERAGE(I6411:I6415)</f>
        <v>#DIV/0!</v>
      </c>
      <c r="J6430" s="405">
        <f t="shared" si="604"/>
        <v>3199.2</v>
      </c>
      <c r="K6430" s="405" t="e">
        <f t="shared" si="604"/>
        <v>#DIV/0!</v>
      </c>
      <c r="L6430" s="405">
        <f t="shared" si="604"/>
        <v>2859.4</v>
      </c>
      <c r="M6430" s="405" t="e">
        <f t="shared" si="604"/>
        <v>#DIV/0!</v>
      </c>
      <c r="N6430" s="405">
        <f t="shared" si="604"/>
        <v>2006.7</v>
      </c>
      <c r="O6430" s="405" t="e">
        <f t="shared" si="604"/>
        <v>#DIV/0!</v>
      </c>
      <c r="P6430" s="405">
        <f t="shared" si="604"/>
        <v>36018</v>
      </c>
      <c r="Q6430" s="405" t="e">
        <f t="shared" si="604"/>
        <v>#DIV/0!</v>
      </c>
      <c r="R6430" s="405">
        <f t="shared" si="604"/>
        <v>14908</v>
      </c>
      <c r="S6430" s="405" t="e">
        <f t="shared" si="604"/>
        <v>#DIV/0!</v>
      </c>
      <c r="T6430" s="409">
        <f t="shared" si="604"/>
        <v>5.3688599999999997</v>
      </c>
      <c r="U6430" s="405" t="e">
        <f t="shared" si="604"/>
        <v>#DIV/0!</v>
      </c>
      <c r="V6430" s="16"/>
    </row>
    <row r="6431" spans="4:31">
      <c r="D6431" s="16"/>
      <c r="E6431" s="1"/>
      <c r="F6431" s="1"/>
      <c r="H6431" s="329"/>
      <c r="I6431" s="139"/>
      <c r="J6431" s="329"/>
      <c r="K6431" s="139"/>
      <c r="L6431" s="329"/>
      <c r="M6431" s="139"/>
      <c r="N6431" s="329"/>
      <c r="O6431" s="139"/>
      <c r="P6431" s="329"/>
      <c r="Q6431" s="139"/>
      <c r="R6431" s="329"/>
      <c r="S6431" s="329"/>
      <c r="T6431" s="329"/>
      <c r="U6431" s="1"/>
      <c r="V6431" s="16"/>
    </row>
    <row r="6432" spans="4:31" ht="15" thickBot="1">
      <c r="D6432" s="16"/>
      <c r="T6432" s="174"/>
      <c r="V6432" s="16"/>
    </row>
    <row r="6433" spans="4:22" ht="15" thickBot="1">
      <c r="D6433" s="16"/>
      <c r="F6433" s="280" t="s">
        <v>42</v>
      </c>
      <c r="G6433" s="281"/>
      <c r="H6433" s="281" t="s">
        <v>3</v>
      </c>
      <c r="I6433" s="281"/>
      <c r="J6433" s="281" t="s">
        <v>11</v>
      </c>
      <c r="K6433" s="281"/>
      <c r="L6433" s="281" t="s">
        <v>12</v>
      </c>
      <c r="M6433" s="281"/>
      <c r="N6433" s="281" t="s">
        <v>13</v>
      </c>
      <c r="O6433" s="281"/>
      <c r="P6433" s="281" t="s">
        <v>14</v>
      </c>
      <c r="Q6433" s="281"/>
      <c r="R6433" s="281" t="s">
        <v>15</v>
      </c>
      <c r="S6433" s="281"/>
      <c r="T6433" s="282" t="s">
        <v>16</v>
      </c>
      <c r="V6433" s="16"/>
    </row>
    <row r="6434" spans="4:22">
      <c r="D6434" s="16"/>
      <c r="E6434" s="1"/>
      <c r="F6434" s="283" t="s">
        <v>19</v>
      </c>
      <c r="G6434" s="284"/>
      <c r="H6434" s="410">
        <f>H6421</f>
        <v>58.878170135999994</v>
      </c>
      <c r="I6434" s="410">
        <f t="shared" ref="I6434:T6434" si="605">I6421</f>
        <v>0</v>
      </c>
      <c r="J6434" s="410">
        <f t="shared" si="605"/>
        <v>17.198306837999997</v>
      </c>
      <c r="K6434" s="410">
        <f t="shared" si="605"/>
        <v>0</v>
      </c>
      <c r="L6434" s="410">
        <f t="shared" si="605"/>
        <v>15.401524913999998</v>
      </c>
      <c r="M6434" s="410">
        <f t="shared" si="605"/>
        <v>0</v>
      </c>
      <c r="N6434" s="410">
        <f t="shared" si="605"/>
        <v>10.685106612</v>
      </c>
      <c r="O6434" s="410">
        <f t="shared" si="605"/>
        <v>0</v>
      </c>
      <c r="P6434" s="410">
        <f t="shared" si="605"/>
        <v>194.60716259399999</v>
      </c>
      <c r="Q6434" s="410">
        <f t="shared" si="605"/>
        <v>0</v>
      </c>
      <c r="R6434" s="410">
        <f t="shared" si="605"/>
        <v>80.978695200000004</v>
      </c>
      <c r="S6434" s="410">
        <f t="shared" si="605"/>
        <v>0</v>
      </c>
      <c r="T6434" s="410">
        <f t="shared" si="605"/>
        <v>5.3699399999999997</v>
      </c>
      <c r="U6434" s="1"/>
      <c r="V6434" s="16"/>
    </row>
    <row r="6435" spans="4:22" ht="15.6">
      <c r="D6435" s="16"/>
      <c r="E6435" s="1"/>
      <c r="F6435" s="288" t="s">
        <v>41</v>
      </c>
      <c r="G6435" s="289"/>
      <c r="H6435" s="411">
        <f>H6419</f>
        <v>57.467203667999996</v>
      </c>
      <c r="I6435" s="411">
        <f t="shared" ref="I6435:S6435" si="606">I6419</f>
        <v>0</v>
      </c>
      <c r="J6435" s="411">
        <f t="shared" si="606"/>
        <v>17.176056912</v>
      </c>
      <c r="K6435" s="411">
        <f t="shared" si="606"/>
        <v>0</v>
      </c>
      <c r="L6435" s="411">
        <f t="shared" si="606"/>
        <v>15.351718284</v>
      </c>
      <c r="M6435" s="411">
        <f t="shared" si="606"/>
        <v>0</v>
      </c>
      <c r="N6435" s="411">
        <f t="shared" si="606"/>
        <v>10.773691361999999</v>
      </c>
      <c r="O6435" s="411">
        <f t="shared" si="606"/>
        <v>0</v>
      </c>
      <c r="P6435" s="411">
        <f t="shared" si="606"/>
        <v>193.37559948000001</v>
      </c>
      <c r="Q6435" s="411">
        <f t="shared" si="606"/>
        <v>0</v>
      </c>
      <c r="R6435" s="411">
        <f t="shared" si="606"/>
        <v>80.038964879999995</v>
      </c>
      <c r="S6435" s="411">
        <f t="shared" si="606"/>
        <v>0</v>
      </c>
      <c r="T6435" s="411">
        <f>T6417</f>
        <v>5.3688599999999997</v>
      </c>
      <c r="U6435" s="1"/>
      <c r="V6435" s="16"/>
    </row>
    <row r="6436" spans="4:22" ht="21">
      <c r="D6436" s="16"/>
      <c r="F6436" s="201" t="s">
        <v>45</v>
      </c>
      <c r="G6436" s="463"/>
      <c r="H6436" s="463">
        <f>H6435-H6434</f>
        <v>-1.410966467999998</v>
      </c>
      <c r="I6436" s="463"/>
      <c r="J6436" s="463">
        <f>J6435-J6434</f>
        <v>-2.2249925999997089E-2</v>
      </c>
      <c r="K6436" s="463"/>
      <c r="L6436" s="463">
        <f>L6435-L6434</f>
        <v>-4.9806629999997298E-2</v>
      </c>
      <c r="M6436" s="463"/>
      <c r="N6436" s="463">
        <f>N6435-N6434</f>
        <v>8.8584749999998991E-2</v>
      </c>
      <c r="O6436" s="463"/>
      <c r="P6436" s="463">
        <f>P6435-P6434</f>
        <v>-1.2315631139999823</v>
      </c>
      <c r="Q6436" s="463"/>
      <c r="R6436" s="463">
        <f>R6435-R6434</f>
        <v>-0.93973032000000956</v>
      </c>
      <c r="S6436" s="463"/>
      <c r="T6436" s="463">
        <f>T6435-T6434</f>
        <v>-1.0799999999999699E-3</v>
      </c>
      <c r="V6436" s="16"/>
    </row>
    <row r="6437" spans="4:22" ht="21">
      <c r="D6437" s="16"/>
      <c r="F6437" s="201"/>
      <c r="G6437" s="201"/>
      <c r="H6437" s="187"/>
      <c r="I6437" s="187"/>
      <c r="J6437" s="187"/>
      <c r="K6437" s="187"/>
      <c r="L6437" s="187"/>
      <c r="M6437" s="187"/>
      <c r="N6437" s="187"/>
      <c r="O6437" s="187"/>
      <c r="P6437" s="187"/>
      <c r="Q6437" s="187"/>
      <c r="R6437" s="187"/>
      <c r="S6437" s="187"/>
      <c r="T6437" s="187"/>
      <c r="V6437" s="16"/>
    </row>
    <row r="6438" spans="4:22">
      <c r="D6438" s="16"/>
      <c r="E6438" s="16"/>
      <c r="F6438" s="231"/>
      <c r="G6438" s="231"/>
      <c r="H6438" s="231"/>
      <c r="I6438" s="231"/>
      <c r="J6438" s="231"/>
      <c r="K6438" s="231"/>
      <c r="L6438" s="231"/>
      <c r="M6438" s="231"/>
      <c r="N6438" s="231"/>
      <c r="O6438" s="231"/>
      <c r="P6438" s="231"/>
      <c r="Q6438" s="231"/>
      <c r="R6438" s="231"/>
      <c r="S6438" s="231"/>
      <c r="T6438" s="232"/>
      <c r="U6438" s="16"/>
      <c r="V6438" s="16"/>
    </row>
    <row r="6439" spans="4:22">
      <c r="D6439" s="16"/>
      <c r="E6439" s="16"/>
      <c r="F6439" s="231"/>
      <c r="G6439" s="231"/>
      <c r="H6439" s="231"/>
      <c r="I6439" s="231"/>
      <c r="J6439" s="231"/>
      <c r="K6439" s="231"/>
      <c r="L6439" s="231"/>
      <c r="M6439" s="231"/>
      <c r="N6439" s="231"/>
      <c r="O6439" s="231"/>
      <c r="P6439" s="231"/>
      <c r="Q6439" s="231"/>
      <c r="R6439" s="231"/>
      <c r="S6439" s="231"/>
      <c r="T6439" s="232"/>
      <c r="U6439" s="16"/>
      <c r="V6439" s="16"/>
    </row>
    <row r="6440" spans="4:22">
      <c r="D6440" s="16"/>
      <c r="E6440" s="16"/>
      <c r="F6440" s="231"/>
      <c r="G6440" s="231"/>
      <c r="H6440" s="231"/>
      <c r="I6440" s="231"/>
      <c r="J6440" s="231"/>
      <c r="K6440" s="231"/>
      <c r="L6440" s="231"/>
      <c r="M6440" s="231"/>
      <c r="N6440" s="231"/>
      <c r="O6440" s="231"/>
      <c r="P6440" s="231"/>
      <c r="Q6440" s="231"/>
      <c r="R6440" s="231"/>
      <c r="S6440" s="231"/>
      <c r="T6440" s="232"/>
      <c r="U6440" s="16"/>
      <c r="V6440" s="16"/>
    </row>
    <row r="6441" spans="4:22">
      <c r="D6441" s="16"/>
      <c r="E6441" s="16"/>
      <c r="F6441" s="231"/>
      <c r="G6441" s="231"/>
      <c r="H6441" s="231"/>
      <c r="I6441" s="231"/>
      <c r="J6441" s="231"/>
      <c r="K6441" s="231"/>
      <c r="L6441" s="231"/>
      <c r="M6441" s="231"/>
      <c r="N6441" s="231"/>
      <c r="O6441" s="231"/>
      <c r="P6441" s="231"/>
      <c r="Q6441" s="231"/>
      <c r="R6441" s="231"/>
      <c r="S6441" s="231"/>
      <c r="T6441" s="232"/>
      <c r="U6441" s="16"/>
      <c r="V6441" s="16"/>
    </row>
    <row r="6442" spans="4:22">
      <c r="D6442" s="16"/>
      <c r="E6442" s="16"/>
      <c r="F6442" s="231"/>
      <c r="G6442" s="231"/>
      <c r="H6442" s="231"/>
      <c r="I6442" s="231"/>
      <c r="J6442" s="231"/>
      <c r="K6442" s="231"/>
      <c r="L6442" s="231"/>
      <c r="M6442" s="231"/>
      <c r="N6442" s="231"/>
      <c r="O6442" s="231"/>
      <c r="P6442" s="231"/>
      <c r="Q6442" s="231"/>
      <c r="R6442" s="231"/>
      <c r="S6442" s="231"/>
      <c r="T6442" s="232"/>
      <c r="U6442" s="16"/>
      <c r="V6442" s="16"/>
    </row>
    <row r="6443" spans="4:22">
      <c r="D6443" s="16"/>
      <c r="E6443" s="16"/>
      <c r="F6443" s="231"/>
      <c r="G6443" s="231"/>
      <c r="H6443" s="231"/>
      <c r="I6443" s="231"/>
      <c r="J6443" s="231"/>
      <c r="K6443" s="231"/>
      <c r="L6443" s="231"/>
      <c r="M6443" s="231"/>
      <c r="N6443" s="231"/>
      <c r="O6443" s="231"/>
      <c r="P6443" s="231"/>
      <c r="Q6443" s="231"/>
      <c r="R6443" s="231"/>
      <c r="S6443" s="231"/>
      <c r="T6443" s="232"/>
      <c r="U6443" s="16"/>
      <c r="V6443" s="16"/>
    </row>
    <row r="6444" spans="4:22">
      <c r="D6444" s="16"/>
      <c r="E6444" s="16"/>
      <c r="F6444" s="231"/>
      <c r="G6444" s="231"/>
      <c r="H6444" s="231"/>
      <c r="I6444" s="231"/>
      <c r="J6444" s="231"/>
      <c r="K6444" s="231"/>
      <c r="L6444" s="231"/>
      <c r="M6444" s="231"/>
      <c r="N6444" s="231"/>
      <c r="O6444" s="231"/>
      <c r="P6444" s="231"/>
      <c r="Q6444" s="231"/>
      <c r="R6444" s="231"/>
      <c r="S6444" s="231"/>
      <c r="T6444" s="232"/>
      <c r="U6444" s="16"/>
      <c r="V6444" s="16"/>
    </row>
    <row r="6445" spans="4:22">
      <c r="D6445" s="16"/>
      <c r="E6445" s="16"/>
      <c r="F6445" s="231"/>
      <c r="G6445" s="231"/>
      <c r="H6445" s="231"/>
      <c r="I6445" s="231"/>
      <c r="J6445" s="231"/>
      <c r="K6445" s="231"/>
      <c r="L6445" s="231"/>
      <c r="M6445" s="231"/>
      <c r="N6445" s="231"/>
      <c r="O6445" s="231"/>
      <c r="P6445" s="231"/>
      <c r="Q6445" s="231"/>
      <c r="R6445" s="231"/>
      <c r="S6445" s="231"/>
      <c r="T6445" s="232"/>
      <c r="U6445" s="16"/>
      <c r="V6445" s="16"/>
    </row>
    <row r="6446" spans="4:22">
      <c r="D6446" s="16"/>
      <c r="E6446" s="16"/>
      <c r="F6446" s="231"/>
      <c r="G6446" s="231"/>
      <c r="H6446" s="231"/>
      <c r="I6446" s="231"/>
      <c r="J6446" s="231"/>
      <c r="K6446" s="231"/>
      <c r="L6446" s="231"/>
      <c r="M6446" s="231"/>
      <c r="N6446" s="231"/>
      <c r="O6446" s="231"/>
      <c r="P6446" s="231"/>
      <c r="Q6446" s="231"/>
      <c r="R6446" s="231"/>
      <c r="S6446" s="231"/>
      <c r="T6446" s="232"/>
      <c r="U6446" s="16"/>
      <c r="V6446" s="16"/>
    </row>
    <row r="6447" spans="4:22">
      <c r="D6447" s="16"/>
      <c r="E6447" s="16"/>
      <c r="F6447" s="231"/>
      <c r="G6447" s="231"/>
      <c r="H6447" s="231"/>
      <c r="I6447" s="231"/>
      <c r="J6447" s="231"/>
      <c r="K6447" s="231"/>
      <c r="L6447" s="231"/>
      <c r="M6447" s="231"/>
      <c r="N6447" s="231"/>
      <c r="O6447" s="231"/>
      <c r="P6447" s="231"/>
      <c r="Q6447" s="231"/>
      <c r="R6447" s="231"/>
      <c r="S6447" s="231"/>
      <c r="T6447" s="232"/>
      <c r="U6447" s="16"/>
      <c r="V6447" s="16"/>
    </row>
    <row r="6448" spans="4:22">
      <c r="D6448" s="16"/>
      <c r="E6448" s="16"/>
      <c r="F6448" s="231"/>
      <c r="G6448" s="231"/>
      <c r="H6448" s="231"/>
      <c r="I6448" s="231"/>
      <c r="J6448" s="231"/>
      <c r="K6448" s="231"/>
      <c r="L6448" s="231"/>
      <c r="M6448" s="231"/>
      <c r="N6448" s="231"/>
      <c r="O6448" s="231"/>
      <c r="P6448" s="231"/>
      <c r="Q6448" s="231"/>
      <c r="R6448" s="231"/>
      <c r="S6448" s="231"/>
      <c r="T6448" s="232"/>
      <c r="U6448" s="16"/>
      <c r="V6448" s="16"/>
    </row>
    <row r="6449" spans="4:22">
      <c r="D6449" s="16"/>
      <c r="E6449" s="16"/>
      <c r="F6449" s="231"/>
      <c r="G6449" s="231"/>
      <c r="H6449" s="231"/>
      <c r="I6449" s="231"/>
      <c r="J6449" s="231"/>
      <c r="K6449" s="231"/>
      <c r="L6449" s="231"/>
      <c r="M6449" s="231"/>
      <c r="N6449" s="231"/>
      <c r="O6449" s="231"/>
      <c r="P6449" s="231"/>
      <c r="Q6449" s="231"/>
      <c r="R6449" s="231"/>
      <c r="S6449" s="231"/>
      <c r="T6449" s="232"/>
      <c r="U6449" s="16"/>
      <c r="V6449" s="16"/>
    </row>
    <row r="6450" spans="4:22">
      <c r="D6450" s="16"/>
      <c r="E6450" s="16"/>
      <c r="F6450" s="231"/>
      <c r="G6450" s="231"/>
      <c r="H6450" s="231"/>
      <c r="I6450" s="231"/>
      <c r="J6450" s="231"/>
      <c r="K6450" s="231"/>
      <c r="L6450" s="231"/>
      <c r="M6450" s="231"/>
      <c r="N6450" s="231"/>
      <c r="O6450" s="231"/>
      <c r="P6450" s="231"/>
      <c r="Q6450" s="231"/>
      <c r="R6450" s="231"/>
      <c r="S6450" s="231"/>
      <c r="T6450" s="232"/>
      <c r="U6450" s="16"/>
      <c r="V6450" s="16"/>
    </row>
    <row r="6451" spans="4:22">
      <c r="D6451" s="16"/>
      <c r="E6451" s="16"/>
      <c r="F6451" s="231"/>
      <c r="G6451" s="231"/>
      <c r="H6451" s="231"/>
      <c r="I6451" s="231"/>
      <c r="J6451" s="231"/>
      <c r="K6451" s="231"/>
      <c r="L6451" s="231"/>
      <c r="M6451" s="231"/>
      <c r="N6451" s="231"/>
      <c r="O6451" s="231"/>
      <c r="P6451" s="231"/>
      <c r="Q6451" s="231"/>
      <c r="R6451" s="231"/>
      <c r="S6451" s="231"/>
      <c r="T6451" s="232"/>
      <c r="U6451" s="16"/>
      <c r="V6451" s="16"/>
    </row>
    <row r="6452" spans="4:22">
      <c r="D6452" s="16"/>
      <c r="E6452" s="16"/>
      <c r="F6452" s="231"/>
      <c r="G6452" s="231"/>
      <c r="H6452" s="231"/>
      <c r="I6452" s="231"/>
      <c r="J6452" s="231"/>
      <c r="K6452" s="231"/>
      <c r="L6452" s="231"/>
      <c r="M6452" s="231"/>
      <c r="N6452" s="231"/>
      <c r="O6452" s="231"/>
      <c r="P6452" s="231"/>
      <c r="Q6452" s="231"/>
      <c r="R6452" s="231"/>
      <c r="S6452" s="231"/>
      <c r="T6452" s="232"/>
      <c r="U6452" s="16"/>
      <c r="V6452" s="16"/>
    </row>
    <row r="6453" spans="4:22">
      <c r="D6453" s="16"/>
      <c r="E6453" s="16"/>
      <c r="F6453" s="231"/>
      <c r="G6453" s="231"/>
      <c r="H6453" s="231"/>
      <c r="I6453" s="231"/>
      <c r="J6453" s="231"/>
      <c r="K6453" s="231"/>
      <c r="L6453" s="231"/>
      <c r="M6453" s="231"/>
      <c r="N6453" s="231"/>
      <c r="O6453" s="231"/>
      <c r="P6453" s="231"/>
      <c r="Q6453" s="231"/>
      <c r="R6453" s="231"/>
      <c r="S6453" s="231"/>
      <c r="T6453" s="232"/>
      <c r="U6453" s="16"/>
      <c r="V6453" s="16"/>
    </row>
    <row r="6454" spans="4:22">
      <c r="D6454" s="16"/>
      <c r="E6454" s="16"/>
      <c r="F6454" s="231"/>
      <c r="G6454" s="231"/>
      <c r="H6454" s="231"/>
      <c r="I6454" s="231"/>
      <c r="J6454" s="231"/>
      <c r="K6454" s="231"/>
      <c r="L6454" s="231"/>
      <c r="M6454" s="231"/>
      <c r="N6454" s="231"/>
      <c r="O6454" s="231"/>
      <c r="P6454" s="231"/>
      <c r="Q6454" s="231"/>
      <c r="R6454" s="231"/>
      <c r="S6454" s="231"/>
      <c r="T6454" s="232"/>
      <c r="U6454" s="16"/>
      <c r="V6454" s="16"/>
    </row>
    <row r="6455" spans="4:22">
      <c r="D6455" s="16"/>
      <c r="E6455" s="16"/>
      <c r="F6455" s="231"/>
      <c r="G6455" s="231"/>
      <c r="H6455" s="231"/>
      <c r="I6455" s="231"/>
      <c r="J6455" s="231"/>
      <c r="K6455" s="231"/>
      <c r="L6455" s="231"/>
      <c r="M6455" s="231"/>
      <c r="N6455" s="231"/>
      <c r="O6455" s="231"/>
      <c r="P6455" s="231"/>
      <c r="Q6455" s="231"/>
      <c r="R6455" s="231"/>
      <c r="S6455" s="231"/>
      <c r="T6455" s="232"/>
      <c r="U6455" s="16"/>
      <c r="V6455" s="16"/>
    </row>
    <row r="6456" spans="4:22">
      <c r="D6456" s="16"/>
      <c r="E6456" s="16"/>
      <c r="F6456" s="231"/>
      <c r="G6456" s="231"/>
      <c r="H6456" s="231"/>
      <c r="I6456" s="231"/>
      <c r="J6456" s="231"/>
      <c r="K6456" s="231"/>
      <c r="L6456" s="231"/>
      <c r="M6456" s="231"/>
      <c r="N6456" s="231"/>
      <c r="O6456" s="231"/>
      <c r="P6456" s="231"/>
      <c r="Q6456" s="231"/>
      <c r="R6456" s="231"/>
      <c r="S6456" s="231"/>
      <c r="T6456" s="232"/>
      <c r="U6456" s="16"/>
      <c r="V6456" s="16"/>
    </row>
    <row r="6457" spans="4:22">
      <c r="D6457" s="16"/>
      <c r="E6457" s="16"/>
      <c r="F6457" s="231"/>
      <c r="G6457" s="231"/>
      <c r="H6457" s="231"/>
      <c r="I6457" s="231"/>
      <c r="J6457" s="231"/>
      <c r="K6457" s="231"/>
      <c r="L6457" s="231"/>
      <c r="M6457" s="231"/>
      <c r="N6457" s="231"/>
      <c r="O6457" s="231"/>
      <c r="P6457" s="231"/>
      <c r="Q6457" s="231"/>
      <c r="R6457" s="231"/>
      <c r="S6457" s="231"/>
      <c r="T6457" s="232"/>
      <c r="U6457" s="16"/>
      <c r="V6457" s="16"/>
    </row>
    <row r="6458" spans="4:22">
      <c r="D6458" s="16"/>
      <c r="E6458" s="16"/>
      <c r="F6458" s="231"/>
      <c r="G6458" s="231"/>
      <c r="H6458" s="231"/>
      <c r="I6458" s="231"/>
      <c r="J6458" s="231"/>
      <c r="K6458" s="231"/>
      <c r="L6458" s="231"/>
      <c r="M6458" s="231"/>
      <c r="N6458" s="231"/>
      <c r="O6458" s="231"/>
      <c r="P6458" s="231"/>
      <c r="Q6458" s="231"/>
      <c r="R6458" s="231"/>
      <c r="S6458" s="231"/>
      <c r="T6458" s="232"/>
      <c r="U6458" s="16"/>
      <c r="V6458" s="16"/>
    </row>
    <row r="6459" spans="4:22">
      <c r="D6459" s="16"/>
      <c r="E6459" s="16"/>
      <c r="F6459" s="231"/>
      <c r="G6459" s="231"/>
      <c r="H6459" s="231"/>
      <c r="I6459" s="231"/>
      <c r="J6459" s="231"/>
      <c r="K6459" s="231"/>
      <c r="L6459" s="231"/>
      <c r="M6459" s="231"/>
      <c r="N6459" s="231"/>
      <c r="O6459" s="231"/>
      <c r="P6459" s="231"/>
      <c r="Q6459" s="231"/>
      <c r="R6459" s="231"/>
      <c r="S6459" s="231"/>
      <c r="T6459" s="232"/>
      <c r="U6459" s="16"/>
      <c r="V6459" s="16"/>
    </row>
    <row r="6460" spans="4:22">
      <c r="D6460" s="16"/>
      <c r="E6460" s="16"/>
      <c r="F6460" s="231"/>
      <c r="G6460" s="231"/>
      <c r="H6460" s="231"/>
      <c r="I6460" s="231"/>
      <c r="J6460" s="231"/>
      <c r="K6460" s="231"/>
      <c r="L6460" s="231"/>
      <c r="M6460" s="231"/>
      <c r="N6460" s="231"/>
      <c r="O6460" s="231"/>
      <c r="P6460" s="231"/>
      <c r="Q6460" s="231"/>
      <c r="R6460" s="231"/>
      <c r="S6460" s="231"/>
      <c r="T6460" s="232"/>
      <c r="U6460" s="16"/>
      <c r="V6460" s="16"/>
    </row>
    <row r="6461" spans="4:22">
      <c r="D6461" s="16"/>
      <c r="E6461" s="16"/>
      <c r="F6461" s="231"/>
      <c r="G6461" s="231"/>
      <c r="H6461" s="231"/>
      <c r="I6461" s="231"/>
      <c r="J6461" s="231"/>
      <c r="K6461" s="231"/>
      <c r="L6461" s="231"/>
      <c r="M6461" s="231"/>
      <c r="N6461" s="231"/>
      <c r="O6461" s="231"/>
      <c r="P6461" s="231"/>
      <c r="Q6461" s="231"/>
      <c r="R6461" s="231"/>
      <c r="S6461" s="231"/>
      <c r="T6461" s="232"/>
      <c r="U6461" s="16"/>
      <c r="V6461" s="16"/>
    </row>
    <row r="6462" spans="4:22">
      <c r="D6462" s="16"/>
      <c r="E6462" s="16"/>
      <c r="F6462" s="231"/>
      <c r="G6462" s="231"/>
      <c r="H6462" s="231"/>
      <c r="I6462" s="231"/>
      <c r="J6462" s="231"/>
      <c r="K6462" s="231"/>
      <c r="L6462" s="231"/>
      <c r="M6462" s="231"/>
      <c r="N6462" s="231"/>
      <c r="O6462" s="231"/>
      <c r="P6462" s="231"/>
      <c r="Q6462" s="231"/>
      <c r="R6462" s="231"/>
      <c r="S6462" s="231"/>
      <c r="T6462" s="232"/>
      <c r="U6462" s="16"/>
      <c r="V6462" s="16"/>
    </row>
    <row r="6463" spans="4:22">
      <c r="D6463" s="16"/>
      <c r="E6463" s="16"/>
      <c r="F6463" s="231"/>
      <c r="G6463" s="231"/>
      <c r="H6463" s="231"/>
      <c r="I6463" s="231"/>
      <c r="J6463" s="231"/>
      <c r="K6463" s="231"/>
      <c r="L6463" s="231"/>
      <c r="M6463" s="231"/>
      <c r="N6463" s="231"/>
      <c r="O6463" s="231"/>
      <c r="P6463" s="231"/>
      <c r="Q6463" s="231"/>
      <c r="R6463" s="231"/>
      <c r="S6463" s="231"/>
      <c r="T6463" s="232"/>
      <c r="U6463" s="16"/>
      <c r="V6463" s="16"/>
    </row>
    <row r="6464" spans="4:22">
      <c r="D6464" s="16"/>
      <c r="E6464" s="16"/>
      <c r="F6464" s="231"/>
      <c r="G6464" s="231"/>
      <c r="H6464" s="231"/>
      <c r="I6464" s="231"/>
      <c r="J6464" s="231"/>
      <c r="K6464" s="231"/>
      <c r="L6464" s="231"/>
      <c r="M6464" s="231"/>
      <c r="N6464" s="231"/>
      <c r="O6464" s="231"/>
      <c r="P6464" s="231"/>
      <c r="Q6464" s="231"/>
      <c r="R6464" s="231"/>
      <c r="S6464" s="231"/>
      <c r="T6464" s="232"/>
      <c r="U6464" s="16"/>
      <c r="V6464" s="16"/>
    </row>
    <row r="6465" spans="4:22">
      <c r="D6465" s="16"/>
      <c r="E6465" s="16"/>
      <c r="F6465" s="231"/>
      <c r="G6465" s="231"/>
      <c r="H6465" s="231"/>
      <c r="I6465" s="231"/>
      <c r="J6465" s="231"/>
      <c r="K6465" s="231"/>
      <c r="L6465" s="231"/>
      <c r="M6465" s="231"/>
      <c r="N6465" s="231"/>
      <c r="O6465" s="231"/>
      <c r="P6465" s="231"/>
      <c r="Q6465" s="231"/>
      <c r="R6465" s="231"/>
      <c r="S6465" s="231"/>
      <c r="T6465" s="232"/>
      <c r="U6465" s="16"/>
      <c r="V6465" s="16"/>
    </row>
    <row r="6466" spans="4:22">
      <c r="D6466" s="16"/>
      <c r="E6466" s="16"/>
      <c r="F6466" s="231"/>
      <c r="G6466" s="231"/>
      <c r="H6466" s="231"/>
      <c r="I6466" s="231"/>
      <c r="J6466" s="231"/>
      <c r="K6466" s="231"/>
      <c r="L6466" s="231"/>
      <c r="M6466" s="231"/>
      <c r="N6466" s="231"/>
      <c r="O6466" s="231"/>
      <c r="P6466" s="231"/>
      <c r="Q6466" s="231"/>
      <c r="R6466" s="231"/>
      <c r="S6466" s="231"/>
      <c r="T6466" s="232"/>
      <c r="U6466" s="16"/>
      <c r="V6466" s="16"/>
    </row>
    <row r="6467" spans="4:22">
      <c r="D6467" s="16"/>
      <c r="E6467" s="16"/>
      <c r="F6467" s="231"/>
      <c r="G6467" s="231"/>
      <c r="H6467" s="231"/>
      <c r="I6467" s="231"/>
      <c r="J6467" s="231"/>
      <c r="K6467" s="231"/>
      <c r="L6467" s="231"/>
      <c r="M6467" s="231"/>
      <c r="N6467" s="231"/>
      <c r="O6467" s="231"/>
      <c r="P6467" s="231"/>
      <c r="Q6467" s="231"/>
      <c r="R6467" s="231"/>
      <c r="S6467" s="231"/>
      <c r="T6467" s="232"/>
      <c r="U6467" s="16"/>
      <c r="V6467" s="16"/>
    </row>
    <row r="6468" spans="4:22">
      <c r="D6468" s="16"/>
      <c r="E6468" s="16"/>
      <c r="F6468" s="231"/>
      <c r="G6468" s="231"/>
      <c r="H6468" s="231"/>
      <c r="I6468" s="231"/>
      <c r="J6468" s="231"/>
      <c r="K6468" s="231"/>
      <c r="L6468" s="231"/>
      <c r="M6468" s="231"/>
      <c r="N6468" s="231"/>
      <c r="O6468" s="231"/>
      <c r="P6468" s="231"/>
      <c r="Q6468" s="231"/>
      <c r="R6468" s="231"/>
      <c r="S6468" s="231"/>
      <c r="T6468" s="232"/>
      <c r="U6468" s="16"/>
      <c r="V6468" s="16"/>
    </row>
    <row r="6469" spans="4:22">
      <c r="D6469" s="16"/>
      <c r="E6469" s="16"/>
      <c r="F6469" s="231"/>
      <c r="G6469" s="231"/>
      <c r="H6469" s="231"/>
      <c r="I6469" s="231"/>
      <c r="J6469" s="231"/>
      <c r="K6469" s="231"/>
      <c r="L6469" s="231"/>
      <c r="M6469" s="231"/>
      <c r="N6469" s="231"/>
      <c r="O6469" s="231"/>
      <c r="P6469" s="231"/>
      <c r="Q6469" s="231"/>
      <c r="R6469" s="231"/>
      <c r="S6469" s="231"/>
      <c r="T6469" s="232"/>
      <c r="U6469" s="16"/>
      <c r="V6469" s="16"/>
    </row>
    <row r="6470" spans="4:22">
      <c r="D6470" s="16"/>
      <c r="E6470" s="16"/>
      <c r="F6470" s="231"/>
      <c r="G6470" s="231"/>
      <c r="H6470" s="231"/>
      <c r="I6470" s="231"/>
      <c r="J6470" s="231"/>
      <c r="K6470" s="231"/>
      <c r="L6470" s="231"/>
      <c r="M6470" s="231"/>
      <c r="N6470" s="231"/>
      <c r="O6470" s="231"/>
      <c r="P6470" s="231"/>
      <c r="Q6470" s="231"/>
      <c r="R6470" s="231"/>
      <c r="S6470" s="231"/>
      <c r="T6470" s="232"/>
      <c r="U6470" s="16"/>
      <c r="V6470" s="16"/>
    </row>
    <row r="6471" spans="4:22">
      <c r="D6471" s="16"/>
      <c r="E6471" s="16"/>
      <c r="F6471" s="231"/>
      <c r="G6471" s="231"/>
      <c r="H6471" s="231"/>
      <c r="I6471" s="231"/>
      <c r="J6471" s="231"/>
      <c r="K6471" s="231"/>
      <c r="L6471" s="231"/>
      <c r="M6471" s="231"/>
      <c r="N6471" s="231"/>
      <c r="O6471" s="231"/>
      <c r="P6471" s="231"/>
      <c r="Q6471" s="231"/>
      <c r="R6471" s="231"/>
      <c r="S6471" s="231"/>
      <c r="T6471" s="232"/>
      <c r="U6471" s="16"/>
      <c r="V6471" s="16"/>
    </row>
    <row r="6472" spans="4:22">
      <c r="D6472" s="16"/>
      <c r="E6472" s="16"/>
      <c r="F6472" s="231"/>
      <c r="G6472" s="231"/>
      <c r="H6472" s="231"/>
      <c r="I6472" s="231"/>
      <c r="J6472" s="231"/>
      <c r="K6472" s="231"/>
      <c r="L6472" s="231"/>
      <c r="M6472" s="231"/>
      <c r="N6472" s="231"/>
      <c r="O6472" s="231"/>
      <c r="P6472" s="231"/>
      <c r="Q6472" s="231"/>
      <c r="R6472" s="231"/>
      <c r="S6472" s="231"/>
      <c r="T6472" s="232"/>
      <c r="U6472" s="16"/>
      <c r="V6472" s="16"/>
    </row>
    <row r="6473" spans="4:22">
      <c r="D6473" s="16"/>
      <c r="E6473" s="16"/>
      <c r="F6473" s="231"/>
      <c r="G6473" s="231"/>
      <c r="H6473" s="231"/>
      <c r="I6473" s="231"/>
      <c r="J6473" s="231"/>
      <c r="K6473" s="231"/>
      <c r="L6473" s="231"/>
      <c r="M6473" s="231"/>
      <c r="N6473" s="231"/>
      <c r="O6473" s="231"/>
      <c r="P6473" s="231"/>
      <c r="Q6473" s="231"/>
      <c r="R6473" s="231"/>
      <c r="S6473" s="231"/>
      <c r="T6473" s="232"/>
      <c r="U6473" s="16"/>
      <c r="V6473" s="16"/>
    </row>
    <row r="6474" spans="4:22">
      <c r="D6474" s="16"/>
      <c r="E6474" s="16"/>
      <c r="F6474" s="231"/>
      <c r="G6474" s="231"/>
      <c r="H6474" s="231"/>
      <c r="I6474" s="231"/>
      <c r="J6474" s="231"/>
      <c r="K6474" s="231"/>
      <c r="L6474" s="231"/>
      <c r="M6474" s="231"/>
      <c r="N6474" s="231"/>
      <c r="O6474" s="231"/>
      <c r="P6474" s="231"/>
      <c r="Q6474" s="231"/>
      <c r="R6474" s="231"/>
      <c r="S6474" s="231"/>
      <c r="T6474" s="232"/>
      <c r="U6474" s="16"/>
      <c r="V6474" s="16"/>
    </row>
    <row r="6475" spans="4:22">
      <c r="D6475" s="16"/>
      <c r="E6475" s="16"/>
      <c r="F6475" s="231"/>
      <c r="G6475" s="231"/>
      <c r="H6475" s="231"/>
      <c r="I6475" s="231"/>
      <c r="J6475" s="231"/>
      <c r="K6475" s="231"/>
      <c r="L6475" s="231"/>
      <c r="M6475" s="231"/>
      <c r="N6475" s="231"/>
      <c r="O6475" s="231"/>
      <c r="P6475" s="231"/>
      <c r="Q6475" s="231"/>
      <c r="R6475" s="231"/>
      <c r="S6475" s="231"/>
      <c r="T6475" s="232"/>
      <c r="U6475" s="16"/>
      <c r="V6475" s="16"/>
    </row>
    <row r="6476" spans="4:22">
      <c r="D6476" s="335"/>
      <c r="E6476" s="335"/>
      <c r="F6476" s="335"/>
      <c r="G6476" s="512" t="s">
        <v>48</v>
      </c>
      <c r="H6476" s="512"/>
      <c r="I6476" s="512"/>
      <c r="J6476" s="512"/>
      <c r="K6476" s="512"/>
      <c r="L6476" s="512"/>
      <c r="M6476" s="512"/>
      <c r="N6476" s="512"/>
      <c r="O6476" s="512"/>
      <c r="P6476" s="512"/>
      <c r="Q6476" s="512"/>
      <c r="R6476" s="512"/>
      <c r="S6476" s="335"/>
      <c r="T6476" s="335"/>
      <c r="U6476" s="335"/>
      <c r="V6476" s="335"/>
    </row>
    <row r="6477" spans="4:22">
      <c r="D6477" s="335"/>
      <c r="E6477" s="335"/>
      <c r="F6477" s="335"/>
      <c r="G6477" s="512"/>
      <c r="H6477" s="512"/>
      <c r="I6477" s="512"/>
      <c r="J6477" s="512"/>
      <c r="K6477" s="512"/>
      <c r="L6477" s="512"/>
      <c r="M6477" s="512"/>
      <c r="N6477" s="512"/>
      <c r="O6477" s="512"/>
      <c r="P6477" s="512"/>
      <c r="Q6477" s="512"/>
      <c r="R6477" s="512"/>
      <c r="S6477" s="335"/>
      <c r="T6477" s="335"/>
      <c r="U6477" s="335"/>
      <c r="V6477" s="335"/>
    </row>
    <row r="6478" spans="4:22" ht="23.4">
      <c r="D6478" s="338"/>
      <c r="E6478" s="338"/>
      <c r="F6478" s="338"/>
      <c r="G6478" s="343" t="s">
        <v>46</v>
      </c>
      <c r="H6478" s="375" t="s">
        <v>3</v>
      </c>
      <c r="I6478" s="376"/>
      <c r="J6478" s="377" t="s">
        <v>11</v>
      </c>
      <c r="K6478" s="376"/>
      <c r="L6478" s="378" t="s">
        <v>12</v>
      </c>
      <c r="M6478" s="376"/>
      <c r="N6478" s="379" t="s">
        <v>13</v>
      </c>
      <c r="O6478" s="376"/>
      <c r="P6478" s="374" t="s">
        <v>14</v>
      </c>
      <c r="Q6478" s="376"/>
      <c r="R6478" s="380" t="s">
        <v>15</v>
      </c>
      <c r="S6478" s="367"/>
      <c r="T6478" s="16"/>
      <c r="U6478" s="336"/>
      <c r="V6478" s="16"/>
    </row>
    <row r="6479" spans="4:22" ht="21">
      <c r="D6479" s="338"/>
      <c r="E6479" s="338"/>
      <c r="F6479" s="338"/>
      <c r="G6479" s="344">
        <v>0.9</v>
      </c>
      <c r="H6479" s="347">
        <f>$H$6421*G6479</f>
        <v>52.990353122399995</v>
      </c>
      <c r="I6479" s="368"/>
      <c r="J6479" s="348">
        <f>$J$6421*G6479</f>
        <v>15.478476154199997</v>
      </c>
      <c r="K6479" s="368"/>
      <c r="L6479" s="352">
        <f>$L$6421*G6479</f>
        <v>13.861372422599999</v>
      </c>
      <c r="M6479" s="368"/>
      <c r="N6479" s="349">
        <f>$N$6421*G6479</f>
        <v>9.6165959508000007</v>
      </c>
      <c r="O6479" s="368"/>
      <c r="P6479" s="350">
        <f>$P$6421*G6479</f>
        <v>175.1464463346</v>
      </c>
      <c r="Q6479" s="368"/>
      <c r="R6479" s="351">
        <f>$R$6421*G6479</f>
        <v>72.880825680000001</v>
      </c>
      <c r="S6479" s="341"/>
      <c r="T6479" s="414">
        <f>H6479*24.63</f>
        <v>1305.1523974047118</v>
      </c>
      <c r="U6479" s="337"/>
      <c r="V6479" s="16"/>
    </row>
    <row r="6480" spans="4:22" ht="21">
      <c r="D6480" s="338"/>
      <c r="E6480" s="338"/>
      <c r="F6480" s="338"/>
      <c r="G6480" s="344">
        <v>0.91</v>
      </c>
      <c r="H6480" s="347">
        <f t="shared" ref="H6480:H6499" si="607">$H$6421*G6480</f>
        <v>53.579134823759993</v>
      </c>
      <c r="I6480" s="368"/>
      <c r="J6480" s="348">
        <f t="shared" ref="J6480:J6489" si="608">$J$6421*G6480</f>
        <v>15.650459222579999</v>
      </c>
      <c r="K6480" s="368"/>
      <c r="L6480" s="352">
        <f t="shared" ref="L6480:L6489" si="609">$L$6421*G6480</f>
        <v>14.015387671739999</v>
      </c>
      <c r="M6480" s="368"/>
      <c r="N6480" s="349">
        <f t="shared" ref="N6480:N6489" si="610">$N$6421*G6480</f>
        <v>9.7234470169199998</v>
      </c>
      <c r="O6480" s="368"/>
      <c r="P6480" s="350">
        <f t="shared" ref="P6480:P6489" si="611">$P$6421*G6480</f>
        <v>177.09251796053999</v>
      </c>
      <c r="Q6480" s="368"/>
      <c r="R6480" s="351">
        <f t="shared" ref="R6480:R6489" si="612">$R$6421*G6480</f>
        <v>73.690612632000011</v>
      </c>
      <c r="S6480" s="341"/>
      <c r="T6480" s="16"/>
      <c r="U6480" s="337"/>
      <c r="V6480" s="16"/>
    </row>
    <row r="6481" spans="4:22" ht="21">
      <c r="D6481" s="338"/>
      <c r="E6481" s="338"/>
      <c r="F6481" s="338"/>
      <c r="G6481" s="344">
        <v>0.92</v>
      </c>
      <c r="H6481" s="347">
        <f t="shared" si="607"/>
        <v>54.167916525119999</v>
      </c>
      <c r="I6481" s="368"/>
      <c r="J6481" s="348">
        <f t="shared" si="608"/>
        <v>15.822442290959998</v>
      </c>
      <c r="K6481" s="368"/>
      <c r="L6481" s="352">
        <f t="shared" si="609"/>
        <v>14.169402920879998</v>
      </c>
      <c r="M6481" s="368"/>
      <c r="N6481" s="349">
        <f t="shared" si="610"/>
        <v>9.8302980830400006</v>
      </c>
      <c r="O6481" s="368"/>
      <c r="P6481" s="350">
        <f t="shared" si="611"/>
        <v>179.03858958647999</v>
      </c>
      <c r="Q6481" s="368"/>
      <c r="R6481" s="351">
        <f t="shared" si="612"/>
        <v>74.500399584000007</v>
      </c>
      <c r="S6481" s="341"/>
      <c r="T6481" s="16"/>
      <c r="U6481" s="337"/>
      <c r="V6481" s="16"/>
    </row>
    <row r="6482" spans="4:22" ht="21">
      <c r="D6482" s="338"/>
      <c r="E6482" s="338"/>
      <c r="F6482" s="338"/>
      <c r="G6482" s="344">
        <v>0.93</v>
      </c>
      <c r="H6482" s="347">
        <f t="shared" si="607"/>
        <v>54.756698226479998</v>
      </c>
      <c r="I6482" s="368"/>
      <c r="J6482" s="348">
        <f t="shared" si="608"/>
        <v>15.994425359339997</v>
      </c>
      <c r="K6482" s="368"/>
      <c r="L6482" s="352">
        <f t="shared" si="609"/>
        <v>14.323418170019998</v>
      </c>
      <c r="M6482" s="368"/>
      <c r="N6482" s="349">
        <f t="shared" si="610"/>
        <v>9.9371491491600015</v>
      </c>
      <c r="O6482" s="368"/>
      <c r="P6482" s="350">
        <f t="shared" si="611"/>
        <v>180.98466121242001</v>
      </c>
      <c r="Q6482" s="368"/>
      <c r="R6482" s="351">
        <f t="shared" si="612"/>
        <v>75.310186536000003</v>
      </c>
      <c r="S6482" s="341"/>
      <c r="T6482" s="16"/>
      <c r="U6482" s="337"/>
      <c r="V6482" s="16"/>
    </row>
    <row r="6483" spans="4:22" ht="21">
      <c r="D6483" s="338"/>
      <c r="E6483" s="338"/>
      <c r="F6483" s="338"/>
      <c r="G6483" s="344">
        <v>0.94</v>
      </c>
      <c r="H6483" s="347">
        <f t="shared" si="607"/>
        <v>55.345479927839989</v>
      </c>
      <c r="I6483" s="368"/>
      <c r="J6483" s="348">
        <f t="shared" si="608"/>
        <v>16.166408427719997</v>
      </c>
      <c r="K6483" s="368"/>
      <c r="L6483" s="352">
        <f t="shared" si="609"/>
        <v>14.477433419159997</v>
      </c>
      <c r="M6483" s="368"/>
      <c r="N6483" s="349">
        <f t="shared" si="610"/>
        <v>10.044000215279999</v>
      </c>
      <c r="O6483" s="368"/>
      <c r="P6483" s="350">
        <f t="shared" si="611"/>
        <v>182.93073283835997</v>
      </c>
      <c r="Q6483" s="368"/>
      <c r="R6483" s="351">
        <f t="shared" si="612"/>
        <v>76.119973487999999</v>
      </c>
      <c r="S6483" s="341"/>
      <c r="T6483" s="16"/>
      <c r="U6483" s="337"/>
      <c r="V6483" s="16"/>
    </row>
    <row r="6484" spans="4:22" ht="21">
      <c r="D6484" s="338"/>
      <c r="E6484" s="338"/>
      <c r="F6484" s="338"/>
      <c r="G6484" s="344">
        <v>0.95</v>
      </c>
      <c r="H6484" s="347">
        <f t="shared" si="607"/>
        <v>55.934261629199995</v>
      </c>
      <c r="I6484" s="368"/>
      <c r="J6484" s="348">
        <f t="shared" si="608"/>
        <v>16.338391496099998</v>
      </c>
      <c r="K6484" s="368"/>
      <c r="L6484" s="352">
        <f t="shared" si="609"/>
        <v>14.631448668299997</v>
      </c>
      <c r="M6484" s="368"/>
      <c r="N6484" s="349">
        <f t="shared" si="610"/>
        <v>10.1508512814</v>
      </c>
      <c r="O6484" s="368"/>
      <c r="P6484" s="350">
        <f t="shared" si="611"/>
        <v>184.87680446429997</v>
      </c>
      <c r="Q6484" s="368"/>
      <c r="R6484" s="351">
        <f t="shared" si="612"/>
        <v>76.929760439999995</v>
      </c>
      <c r="S6484" s="341"/>
      <c r="T6484" s="16"/>
      <c r="U6484" s="337"/>
      <c r="V6484" s="16"/>
    </row>
    <row r="6485" spans="4:22" ht="21">
      <c r="D6485" s="338"/>
      <c r="E6485" s="338"/>
      <c r="F6485" s="338"/>
      <c r="G6485" s="344">
        <v>0.96</v>
      </c>
      <c r="H6485" s="347">
        <f t="shared" si="607"/>
        <v>56.523043330559993</v>
      </c>
      <c r="I6485" s="368"/>
      <c r="J6485" s="348">
        <f t="shared" si="608"/>
        <v>16.510374564479996</v>
      </c>
      <c r="K6485" s="368"/>
      <c r="L6485" s="352">
        <f t="shared" si="609"/>
        <v>14.785463917439998</v>
      </c>
      <c r="M6485" s="368"/>
      <c r="N6485" s="349">
        <f t="shared" si="610"/>
        <v>10.25770234752</v>
      </c>
      <c r="O6485" s="368"/>
      <c r="P6485" s="350">
        <f t="shared" si="611"/>
        <v>186.82287609023999</v>
      </c>
      <c r="Q6485" s="368"/>
      <c r="R6485" s="351">
        <f t="shared" si="612"/>
        <v>77.739547392000006</v>
      </c>
      <c r="S6485" s="341"/>
      <c r="T6485" s="16"/>
      <c r="U6485" s="337"/>
      <c r="V6485" s="16"/>
    </row>
    <row r="6486" spans="4:22" ht="21">
      <c r="D6486" s="338"/>
      <c r="E6486" s="338"/>
      <c r="F6486" s="338"/>
      <c r="G6486" s="344">
        <v>0.97</v>
      </c>
      <c r="H6486" s="347">
        <f t="shared" si="607"/>
        <v>57.111825031919992</v>
      </c>
      <c r="I6486" s="368"/>
      <c r="J6486" s="348">
        <f t="shared" si="608"/>
        <v>16.682357632859997</v>
      </c>
      <c r="K6486" s="368"/>
      <c r="L6486" s="352">
        <f t="shared" si="609"/>
        <v>14.939479166579998</v>
      </c>
      <c r="M6486" s="368"/>
      <c r="N6486" s="349">
        <f t="shared" si="610"/>
        <v>10.364553413639999</v>
      </c>
      <c r="O6486" s="368"/>
      <c r="P6486" s="350">
        <f t="shared" si="611"/>
        <v>188.76894771617998</v>
      </c>
      <c r="Q6486" s="368"/>
      <c r="R6486" s="351">
        <f t="shared" si="612"/>
        <v>78.549334344000002</v>
      </c>
      <c r="S6486" s="341"/>
      <c r="T6486" s="16"/>
      <c r="U6486" s="337"/>
      <c r="V6486" s="16"/>
    </row>
    <row r="6487" spans="4:22" ht="21">
      <c r="D6487" s="338"/>
      <c r="E6487" s="338"/>
      <c r="F6487" s="338"/>
      <c r="G6487" s="344">
        <v>0.98</v>
      </c>
      <c r="H6487" s="347">
        <f t="shared" si="607"/>
        <v>57.70060673327999</v>
      </c>
      <c r="I6487" s="368"/>
      <c r="J6487" s="348">
        <f t="shared" si="608"/>
        <v>16.854340701239998</v>
      </c>
      <c r="K6487" s="368"/>
      <c r="L6487" s="352">
        <f t="shared" si="609"/>
        <v>15.093494415719997</v>
      </c>
      <c r="M6487" s="368"/>
      <c r="N6487" s="349">
        <f t="shared" si="610"/>
        <v>10.47140447976</v>
      </c>
      <c r="O6487" s="368"/>
      <c r="P6487" s="350">
        <f t="shared" si="611"/>
        <v>190.71501934211997</v>
      </c>
      <c r="Q6487" s="368"/>
      <c r="R6487" s="351">
        <f t="shared" si="612"/>
        <v>79.359121295999998</v>
      </c>
      <c r="S6487" s="341"/>
      <c r="T6487" s="16"/>
      <c r="U6487" s="337"/>
      <c r="V6487" s="16"/>
    </row>
    <row r="6488" spans="4:22" ht="21">
      <c r="D6488" s="338"/>
      <c r="E6488" s="338"/>
      <c r="F6488" s="338"/>
      <c r="G6488" s="344">
        <v>0.99</v>
      </c>
      <c r="H6488" s="347">
        <f t="shared" si="607"/>
        <v>58.289388434639996</v>
      </c>
      <c r="I6488" s="368"/>
      <c r="J6488" s="348">
        <f t="shared" si="608"/>
        <v>17.026323769619996</v>
      </c>
      <c r="K6488" s="368"/>
      <c r="L6488" s="352">
        <f t="shared" si="609"/>
        <v>15.247509664859997</v>
      </c>
      <c r="M6488" s="368"/>
      <c r="N6488" s="349">
        <f t="shared" si="610"/>
        <v>10.578255545879999</v>
      </c>
      <c r="O6488" s="368"/>
      <c r="P6488" s="350">
        <f t="shared" si="611"/>
        <v>192.66109096805999</v>
      </c>
      <c r="Q6488" s="368"/>
      <c r="R6488" s="351">
        <f t="shared" si="612"/>
        <v>80.168908248000008</v>
      </c>
      <c r="S6488" s="341"/>
      <c r="T6488" s="16"/>
      <c r="U6488" s="337"/>
      <c r="V6488" s="16"/>
    </row>
    <row r="6489" spans="4:22" ht="28.8">
      <c r="D6489" s="469"/>
      <c r="E6489" s="469"/>
      <c r="F6489" s="469"/>
      <c r="G6489" s="381">
        <v>1</v>
      </c>
      <c r="H6489" s="472">
        <f t="shared" si="607"/>
        <v>58.878170135999994</v>
      </c>
      <c r="I6489" s="368"/>
      <c r="J6489" s="472">
        <f t="shared" si="608"/>
        <v>17.198306837999997</v>
      </c>
      <c r="K6489" s="368"/>
      <c r="L6489" s="472">
        <f t="shared" si="609"/>
        <v>15.401524913999998</v>
      </c>
      <c r="M6489" s="368"/>
      <c r="N6489" s="472">
        <f t="shared" si="610"/>
        <v>10.685106612</v>
      </c>
      <c r="O6489" s="368"/>
      <c r="P6489" s="472">
        <f t="shared" si="611"/>
        <v>194.60716259399999</v>
      </c>
      <c r="Q6489" s="368"/>
      <c r="R6489" s="472">
        <f t="shared" si="612"/>
        <v>80.978695200000004</v>
      </c>
      <c r="S6489" s="341"/>
      <c r="T6489" s="469"/>
      <c r="U6489" s="470"/>
      <c r="V6489" s="469"/>
    </row>
    <row r="6490" spans="4:22" ht="21">
      <c r="D6490" s="338"/>
      <c r="E6490" s="338"/>
      <c r="F6490" s="338"/>
      <c r="G6490" s="344">
        <v>1.01</v>
      </c>
      <c r="H6490" s="347">
        <f t="shared" si="607"/>
        <v>59.466951837359993</v>
      </c>
      <c r="I6490" s="368"/>
      <c r="J6490" s="348">
        <f t="shared" ref="J6490:J6499" si="613">$J$6421*G6490</f>
        <v>17.370289906379998</v>
      </c>
      <c r="K6490" s="368"/>
      <c r="L6490" s="352">
        <f t="shared" ref="L6490:L6499" si="614">$L$6421*G6490</f>
        <v>15.555540163139998</v>
      </c>
      <c r="M6490" s="368"/>
      <c r="N6490" s="349">
        <f t="shared" ref="N6490:N6499" si="615">$N$6421*G6490</f>
        <v>10.791957678120001</v>
      </c>
      <c r="O6490" s="368"/>
      <c r="P6490" s="350">
        <f t="shared" ref="P6490:P6499" si="616">$P$6421*G6490</f>
        <v>196.55323421993998</v>
      </c>
      <c r="Q6490" s="368"/>
      <c r="R6490" s="351">
        <f t="shared" ref="R6490:R6499" si="617">$R$6421*G6490</f>
        <v>81.788482152</v>
      </c>
      <c r="S6490" s="341"/>
      <c r="T6490" s="16"/>
      <c r="U6490" s="337"/>
      <c r="V6490" s="16"/>
    </row>
    <row r="6491" spans="4:22" ht="21">
      <c r="D6491" s="338"/>
      <c r="E6491" s="338"/>
      <c r="F6491" s="338"/>
      <c r="G6491" s="344">
        <v>1.02</v>
      </c>
      <c r="H6491" s="347">
        <f t="shared" si="607"/>
        <v>60.055733538719998</v>
      </c>
      <c r="I6491" s="368"/>
      <c r="J6491" s="348">
        <f t="shared" si="613"/>
        <v>17.542272974759996</v>
      </c>
      <c r="K6491" s="368"/>
      <c r="L6491" s="352">
        <f t="shared" si="614"/>
        <v>15.709555412279999</v>
      </c>
      <c r="M6491" s="368"/>
      <c r="N6491" s="349">
        <f t="shared" si="615"/>
        <v>10.89880874424</v>
      </c>
      <c r="O6491" s="368"/>
      <c r="P6491" s="350">
        <f t="shared" si="616"/>
        <v>198.49930584588</v>
      </c>
      <c r="Q6491" s="368"/>
      <c r="R6491" s="351">
        <f t="shared" si="617"/>
        <v>82.598269104000011</v>
      </c>
      <c r="S6491" s="341"/>
      <c r="T6491" s="16"/>
      <c r="U6491" s="337"/>
      <c r="V6491" s="16"/>
    </row>
    <row r="6492" spans="4:22" ht="21">
      <c r="D6492" s="338"/>
      <c r="E6492" s="338"/>
      <c r="F6492" s="338"/>
      <c r="G6492" s="344">
        <v>1.03</v>
      </c>
      <c r="H6492" s="347">
        <f t="shared" si="607"/>
        <v>60.644515240079997</v>
      </c>
      <c r="I6492" s="368"/>
      <c r="J6492" s="348">
        <f t="shared" si="613"/>
        <v>17.714256043139997</v>
      </c>
      <c r="K6492" s="368"/>
      <c r="L6492" s="352">
        <f t="shared" si="614"/>
        <v>15.863570661419997</v>
      </c>
      <c r="M6492" s="368"/>
      <c r="N6492" s="349">
        <f t="shared" si="615"/>
        <v>11.005659810360001</v>
      </c>
      <c r="O6492" s="368"/>
      <c r="P6492" s="350">
        <f t="shared" si="616"/>
        <v>200.44537747182</v>
      </c>
      <c r="Q6492" s="368"/>
      <c r="R6492" s="351">
        <f t="shared" si="617"/>
        <v>83.408056056000007</v>
      </c>
      <c r="S6492" s="341"/>
      <c r="T6492" s="16"/>
      <c r="U6492" s="337"/>
      <c r="V6492" s="16"/>
    </row>
    <row r="6493" spans="4:22" ht="21">
      <c r="D6493" s="338"/>
      <c r="E6493" s="338"/>
      <c r="F6493" s="338"/>
      <c r="G6493" s="344">
        <v>1.04</v>
      </c>
      <c r="H6493" s="347">
        <f t="shared" si="607"/>
        <v>61.233296941439995</v>
      </c>
      <c r="I6493" s="368"/>
      <c r="J6493" s="348">
        <f t="shared" si="613"/>
        <v>17.886239111519998</v>
      </c>
      <c r="K6493" s="368"/>
      <c r="L6493" s="352">
        <f t="shared" si="614"/>
        <v>16.017585910559998</v>
      </c>
      <c r="M6493" s="368"/>
      <c r="N6493" s="349">
        <f t="shared" si="615"/>
        <v>11.11251087648</v>
      </c>
      <c r="O6493" s="368"/>
      <c r="P6493" s="350">
        <f t="shared" si="616"/>
        <v>202.39144909775999</v>
      </c>
      <c r="Q6493" s="368"/>
      <c r="R6493" s="351">
        <f t="shared" si="617"/>
        <v>84.217843008000003</v>
      </c>
      <c r="S6493" s="341"/>
      <c r="T6493" s="16"/>
      <c r="U6493" s="337"/>
      <c r="V6493" s="16"/>
    </row>
    <row r="6494" spans="4:22" ht="21">
      <c r="D6494" s="338"/>
      <c r="E6494" s="338"/>
      <c r="F6494" s="338"/>
      <c r="G6494" s="344">
        <v>1.05</v>
      </c>
      <c r="H6494" s="347">
        <f t="shared" si="607"/>
        <v>61.822078642799994</v>
      </c>
      <c r="I6494" s="368"/>
      <c r="J6494" s="348">
        <f t="shared" si="613"/>
        <v>18.058222179899996</v>
      </c>
      <c r="K6494" s="368"/>
      <c r="L6494" s="352">
        <f t="shared" si="614"/>
        <v>16.1716011597</v>
      </c>
      <c r="M6494" s="368"/>
      <c r="N6494" s="349">
        <f t="shared" si="615"/>
        <v>11.219361942600001</v>
      </c>
      <c r="O6494" s="368"/>
      <c r="P6494" s="350">
        <f t="shared" si="616"/>
        <v>204.33752072370001</v>
      </c>
      <c r="Q6494" s="368"/>
      <c r="R6494" s="351">
        <f t="shared" si="617"/>
        <v>85.027629960000013</v>
      </c>
      <c r="S6494" s="341"/>
      <c r="T6494" s="16"/>
      <c r="U6494" s="337"/>
      <c r="V6494" s="16"/>
    </row>
    <row r="6495" spans="4:22" ht="21">
      <c r="D6495" s="338"/>
      <c r="E6495" s="338"/>
      <c r="F6495" s="338"/>
      <c r="G6495" s="344">
        <v>1.06</v>
      </c>
      <c r="H6495" s="347">
        <f t="shared" si="607"/>
        <v>62.41086034416</v>
      </c>
      <c r="I6495" s="368"/>
      <c r="J6495" s="348">
        <f t="shared" si="613"/>
        <v>18.230205248279997</v>
      </c>
      <c r="K6495" s="368"/>
      <c r="L6495" s="352">
        <f t="shared" si="614"/>
        <v>16.325616408839998</v>
      </c>
      <c r="M6495" s="368"/>
      <c r="N6495" s="349">
        <f t="shared" si="615"/>
        <v>11.326213008720002</v>
      </c>
      <c r="O6495" s="368"/>
      <c r="P6495" s="350">
        <f t="shared" si="616"/>
        <v>206.28359234964</v>
      </c>
      <c r="Q6495" s="368"/>
      <c r="R6495" s="351">
        <f t="shared" si="617"/>
        <v>85.837416912000009</v>
      </c>
      <c r="S6495" s="341"/>
      <c r="T6495" s="16"/>
      <c r="U6495" s="337"/>
      <c r="V6495" s="16"/>
    </row>
    <row r="6496" spans="4:22" ht="21">
      <c r="D6496" s="338"/>
      <c r="E6496" s="338"/>
      <c r="F6496" s="338"/>
      <c r="G6496" s="344">
        <v>1.07</v>
      </c>
      <c r="H6496" s="347">
        <f t="shared" si="607"/>
        <v>62.999642045519998</v>
      </c>
      <c r="I6496" s="368"/>
      <c r="J6496" s="348">
        <f t="shared" si="613"/>
        <v>18.402188316659998</v>
      </c>
      <c r="K6496" s="368"/>
      <c r="L6496" s="352">
        <f t="shared" si="614"/>
        <v>16.479631657979997</v>
      </c>
      <c r="M6496" s="368"/>
      <c r="N6496" s="349">
        <f t="shared" si="615"/>
        <v>11.433064074840001</v>
      </c>
      <c r="O6496" s="368"/>
      <c r="P6496" s="350">
        <f t="shared" si="616"/>
        <v>208.22966397558</v>
      </c>
      <c r="Q6496" s="368"/>
      <c r="R6496" s="351">
        <f t="shared" si="617"/>
        <v>86.647203864000005</v>
      </c>
      <c r="S6496" s="341"/>
      <c r="T6496" s="16"/>
      <c r="U6496" s="337"/>
      <c r="V6496" s="16"/>
    </row>
    <row r="6497" spans="4:31" ht="21">
      <c r="D6497" s="338"/>
      <c r="E6497" s="338"/>
      <c r="F6497" s="338"/>
      <c r="G6497" s="344">
        <v>1.08</v>
      </c>
      <c r="H6497" s="347">
        <f t="shared" si="607"/>
        <v>63.588423746879997</v>
      </c>
      <c r="I6497" s="368"/>
      <c r="J6497" s="348">
        <f t="shared" si="613"/>
        <v>18.57417138504</v>
      </c>
      <c r="K6497" s="368"/>
      <c r="L6497" s="352">
        <f t="shared" si="614"/>
        <v>16.633646907119999</v>
      </c>
      <c r="M6497" s="368"/>
      <c r="N6497" s="349">
        <f t="shared" si="615"/>
        <v>11.539915140960002</v>
      </c>
      <c r="O6497" s="368"/>
      <c r="P6497" s="350">
        <f t="shared" si="616"/>
        <v>210.17573560151999</v>
      </c>
      <c r="Q6497" s="368"/>
      <c r="R6497" s="351">
        <f t="shared" si="617"/>
        <v>87.456990816000015</v>
      </c>
      <c r="S6497" s="341"/>
      <c r="T6497" s="16"/>
      <c r="U6497" s="337"/>
      <c r="V6497" s="16"/>
    </row>
    <row r="6498" spans="4:31" ht="21">
      <c r="D6498" s="338"/>
      <c r="E6498" s="338"/>
      <c r="F6498" s="338"/>
      <c r="G6498" s="344">
        <v>1.0900000000000001</v>
      </c>
      <c r="H6498" s="347">
        <f t="shared" si="607"/>
        <v>64.177205448240002</v>
      </c>
      <c r="I6498" s="368"/>
      <c r="J6498" s="348">
        <f t="shared" si="613"/>
        <v>18.746154453419997</v>
      </c>
      <c r="K6498" s="368"/>
      <c r="L6498" s="352">
        <f t="shared" si="614"/>
        <v>16.787662156259998</v>
      </c>
      <c r="M6498" s="368"/>
      <c r="N6498" s="349">
        <f t="shared" si="615"/>
        <v>11.646766207080001</v>
      </c>
      <c r="O6498" s="368"/>
      <c r="P6498" s="350">
        <f t="shared" si="616"/>
        <v>212.12180722746001</v>
      </c>
      <c r="Q6498" s="368"/>
      <c r="R6498" s="351">
        <f t="shared" si="617"/>
        <v>88.266777768000011</v>
      </c>
      <c r="S6498" s="341"/>
      <c r="T6498" s="16"/>
      <c r="U6498" s="337"/>
      <c r="V6498" s="16"/>
    </row>
    <row r="6499" spans="4:31" ht="21">
      <c r="D6499" s="338"/>
      <c r="E6499" s="338"/>
      <c r="F6499" s="338"/>
      <c r="G6499" s="344">
        <v>1.1000000000000001</v>
      </c>
      <c r="H6499" s="347">
        <f t="shared" si="607"/>
        <v>64.765987149599994</v>
      </c>
      <c r="I6499" s="368"/>
      <c r="J6499" s="348">
        <f t="shared" si="613"/>
        <v>18.918137521799999</v>
      </c>
      <c r="K6499" s="368"/>
      <c r="L6499" s="352">
        <f t="shared" si="614"/>
        <v>16.9416774054</v>
      </c>
      <c r="M6499" s="368"/>
      <c r="N6499" s="349">
        <f t="shared" si="615"/>
        <v>11.753617273200001</v>
      </c>
      <c r="O6499" s="368"/>
      <c r="P6499" s="350">
        <f t="shared" si="616"/>
        <v>214.0678788534</v>
      </c>
      <c r="Q6499" s="368"/>
      <c r="R6499" s="351">
        <f t="shared" si="617"/>
        <v>89.076564720000007</v>
      </c>
      <c r="S6499" s="341"/>
      <c r="T6499" s="16"/>
      <c r="U6499" s="337"/>
      <c r="V6499" s="16"/>
    </row>
    <row r="6500" spans="4:31">
      <c r="D6500" s="338"/>
      <c r="E6500" s="338"/>
      <c r="F6500" s="338"/>
      <c r="G6500" s="16"/>
      <c r="H6500" s="16"/>
      <c r="I6500" s="16"/>
      <c r="J6500" s="16"/>
      <c r="K6500" s="16"/>
      <c r="L6500" s="16"/>
      <c r="M6500" s="16"/>
      <c r="N6500" s="16"/>
      <c r="O6500" s="16"/>
      <c r="P6500" s="16"/>
      <c r="Q6500" s="16"/>
      <c r="R6500" s="16"/>
      <c r="S6500" s="16"/>
      <c r="T6500" s="16"/>
      <c r="U6500" s="16"/>
      <c r="V6500" s="16"/>
    </row>
    <row r="6501" spans="4:31">
      <c r="D6501" s="338"/>
      <c r="E6501" s="338"/>
      <c r="F6501" s="338"/>
      <c r="G6501" s="16"/>
      <c r="H6501" s="16"/>
      <c r="I6501" s="16"/>
      <c r="J6501" s="16"/>
      <c r="K6501" s="16"/>
      <c r="L6501" s="16"/>
      <c r="M6501" s="16"/>
      <c r="N6501" s="16"/>
      <c r="O6501" s="16"/>
      <c r="P6501" s="16"/>
      <c r="Q6501" s="16"/>
      <c r="R6501" s="16"/>
      <c r="S6501" s="16"/>
      <c r="T6501" s="16"/>
      <c r="U6501" s="16"/>
      <c r="V6501" s="16"/>
    </row>
    <row r="6502" spans="4:31">
      <c r="D6502" s="338"/>
      <c r="E6502" s="338"/>
      <c r="F6502" s="338"/>
      <c r="G6502" s="16"/>
      <c r="H6502" s="16"/>
      <c r="I6502" s="16"/>
      <c r="J6502" s="16"/>
      <c r="K6502" s="16"/>
      <c r="L6502" s="16"/>
      <c r="M6502" s="16"/>
      <c r="N6502" s="16"/>
      <c r="O6502" s="16"/>
      <c r="P6502" s="16"/>
      <c r="Q6502" s="16"/>
      <c r="R6502" s="16"/>
      <c r="S6502" s="16"/>
      <c r="T6502" s="16"/>
      <c r="U6502" s="16"/>
      <c r="V6502" s="16"/>
    </row>
    <row r="6505" spans="4:31" ht="15" thickBot="1">
      <c r="D6505" s="16"/>
      <c r="E6505" s="16"/>
      <c r="F6505" s="16"/>
      <c r="G6505" s="16"/>
      <c r="H6505" s="16"/>
      <c r="I6505" s="16"/>
      <c r="J6505" s="16"/>
      <c r="K6505" s="16"/>
      <c r="L6505" s="16"/>
      <c r="M6505" s="16"/>
      <c r="N6505" s="16"/>
      <c r="O6505" s="16"/>
      <c r="P6505" s="16"/>
      <c r="Q6505" s="16"/>
      <c r="R6505" s="16"/>
      <c r="S6505" s="16"/>
      <c r="T6505" s="229"/>
      <c r="U6505" s="16"/>
      <c r="V6505" s="16"/>
    </row>
    <row r="6506" spans="4:31">
      <c r="D6506" s="16"/>
      <c r="E6506" s="84"/>
      <c r="F6506" s="85"/>
      <c r="G6506" s="197"/>
      <c r="H6506" s="85"/>
      <c r="I6506" s="197"/>
      <c r="J6506" s="85"/>
      <c r="K6506" s="197"/>
      <c r="L6506" s="85"/>
      <c r="M6506" s="197"/>
      <c r="N6506" s="85"/>
      <c r="O6506" s="197"/>
      <c r="P6506" s="85"/>
      <c r="Q6506" s="197"/>
      <c r="R6506" s="85"/>
      <c r="S6506" s="85"/>
      <c r="T6506" s="85"/>
      <c r="U6506" s="106"/>
      <c r="V6506" s="16"/>
    </row>
    <row r="6507" spans="4:31" ht="15" thickBot="1">
      <c r="D6507" s="16"/>
      <c r="E6507" s="86"/>
      <c r="F6507" s="1"/>
      <c r="H6507" s="1"/>
      <c r="J6507" s="1"/>
      <c r="L6507" s="1"/>
      <c r="N6507" s="1"/>
      <c r="P6507" s="1"/>
      <c r="R6507" s="1"/>
      <c r="T6507" s="1"/>
      <c r="U6507" s="107"/>
      <c r="V6507" s="16"/>
    </row>
    <row r="6508" spans="4:31" ht="35.4" thickBot="1">
      <c r="D6508" s="16"/>
      <c r="E6508" s="86"/>
      <c r="F6508" s="1"/>
      <c r="H6508" s="393" t="s">
        <v>326</v>
      </c>
      <c r="I6508" s="394"/>
      <c r="J6508" s="394"/>
      <c r="K6508" s="394"/>
      <c r="L6508" s="394"/>
      <c r="M6508" s="394"/>
      <c r="N6508" s="394"/>
      <c r="O6508" s="394"/>
      <c r="P6508" s="394"/>
      <c r="Q6508" s="394"/>
      <c r="R6508" s="394"/>
      <c r="S6508" s="394"/>
      <c r="T6508" s="395"/>
      <c r="U6508" s="107"/>
      <c r="V6508" s="16"/>
    </row>
    <row r="6509" spans="4:31">
      <c r="D6509" s="16"/>
      <c r="E6509" s="86"/>
      <c r="F6509" s="1"/>
      <c r="H6509" s="1"/>
      <c r="J6509" s="1"/>
      <c r="L6509" s="1"/>
      <c r="N6509" s="1"/>
      <c r="P6509" s="1"/>
      <c r="R6509" s="1"/>
      <c r="T6509" s="1"/>
      <c r="U6509" s="107"/>
      <c r="V6509" s="16"/>
    </row>
    <row r="6510" spans="4:31">
      <c r="D6510" s="16"/>
      <c r="E6510" s="86"/>
      <c r="F6510" s="253" t="s">
        <v>10</v>
      </c>
      <c r="G6510" s="194"/>
      <c r="H6510" s="421" t="s">
        <v>3</v>
      </c>
      <c r="I6510" s="179"/>
      <c r="J6510" s="422" t="s">
        <v>11</v>
      </c>
      <c r="K6510" s="179"/>
      <c r="L6510" s="423" t="s">
        <v>12</v>
      </c>
      <c r="M6510" s="179"/>
      <c r="N6510" s="424" t="s">
        <v>13</v>
      </c>
      <c r="O6510" s="179"/>
      <c r="P6510" s="425" t="s">
        <v>14</v>
      </c>
      <c r="Q6510" s="179"/>
      <c r="R6510" s="426" t="s">
        <v>15</v>
      </c>
      <c r="S6510" s="29"/>
      <c r="T6510" s="427" t="s">
        <v>16</v>
      </c>
      <c r="U6510" s="107"/>
      <c r="V6510" s="16"/>
      <c r="X6510" s="448" t="s">
        <v>78</v>
      </c>
      <c r="Y6510" s="448" t="s">
        <v>79</v>
      </c>
      <c r="Z6510" s="448" t="s">
        <v>80</v>
      </c>
      <c r="AA6510" s="448" t="s">
        <v>81</v>
      </c>
    </row>
    <row r="6511" spans="4:31">
      <c r="D6511" s="16"/>
      <c r="E6511" s="86"/>
      <c r="F6511" s="252">
        <v>45971</v>
      </c>
      <c r="G6511" s="244"/>
      <c r="H6511" s="437">
        <v>10800</v>
      </c>
      <c r="I6511" s="437"/>
      <c r="J6511" s="437">
        <v>3296</v>
      </c>
      <c r="K6511" s="437"/>
      <c r="L6511" s="437">
        <v>2867.5</v>
      </c>
      <c r="M6511" s="437"/>
      <c r="N6511" s="437">
        <v>2043.5</v>
      </c>
      <c r="O6511" s="437"/>
      <c r="P6511" s="437">
        <v>36240</v>
      </c>
      <c r="Q6511" s="437"/>
      <c r="R6511" s="437">
        <v>14920</v>
      </c>
      <c r="S6511" s="438"/>
      <c r="T6511" s="441">
        <v>5.3567</v>
      </c>
      <c r="U6511" s="107"/>
      <c r="V6511" s="16"/>
      <c r="X6511" t="str">
        <f>H6310</f>
        <v xml:space="preserve">COBRE </v>
      </c>
      <c r="Y6511" s="308">
        <f>H6519</f>
        <v>57.494639784</v>
      </c>
      <c r="Z6511" s="308">
        <f>H6521</f>
        <v>57.467203667999996</v>
      </c>
      <c r="AA6511" s="453">
        <f t="shared" ref="AA6511:AA6517" si="618">Y6511-Z6511</f>
        <v>2.7436116000004063E-2</v>
      </c>
      <c r="AD6511" t="str">
        <f t="shared" ref="AD6511:AD6517" si="619">X6511</f>
        <v xml:space="preserve">COBRE </v>
      </c>
      <c r="AE6511" s="330">
        <f>AA6511</f>
        <v>2.7436116000004063E-2</v>
      </c>
    </row>
    <row r="6512" spans="4:31">
      <c r="D6512" s="16"/>
      <c r="E6512" s="86"/>
      <c r="F6512" s="250">
        <f>F6511+1</f>
        <v>45972</v>
      </c>
      <c r="G6512" s="244"/>
      <c r="H6512" s="474">
        <v>10777</v>
      </c>
      <c r="I6512" s="437"/>
      <c r="J6512" s="437">
        <v>3172</v>
      </c>
      <c r="K6512" s="437"/>
      <c r="L6512" s="437">
        <v>2841</v>
      </c>
      <c r="M6512" s="437"/>
      <c r="N6512" s="437">
        <v>2037</v>
      </c>
      <c r="O6512" s="437"/>
      <c r="P6512" s="437">
        <v>36300</v>
      </c>
      <c r="Q6512" s="437"/>
      <c r="R6512" s="437">
        <v>14850</v>
      </c>
      <c r="S6512" s="437"/>
      <c r="T6512" s="441">
        <v>5.3181000000000003</v>
      </c>
      <c r="U6512" s="107"/>
      <c r="V6512" s="16"/>
      <c r="X6512" s="408" t="str">
        <f>J6310</f>
        <v xml:space="preserve">ZINCO </v>
      </c>
      <c r="Y6512" s="308">
        <f>J6519</f>
        <v>17.059158059999998</v>
      </c>
      <c r="Z6512" s="308">
        <f>J6521</f>
        <v>17.176056912</v>
      </c>
      <c r="AA6512" s="453">
        <f t="shared" si="618"/>
        <v>-0.11689885200000205</v>
      </c>
      <c r="AD6512" t="str">
        <f t="shared" si="619"/>
        <v xml:space="preserve">ZINCO </v>
      </c>
      <c r="AE6512" s="330">
        <f t="shared" ref="AE6512:AE6517" si="620">AA6512</f>
        <v>-0.11689885200000205</v>
      </c>
    </row>
    <row r="6513" spans="4:31">
      <c r="D6513" s="16"/>
      <c r="E6513" s="86"/>
      <c r="F6513" s="250">
        <f>F6512+1</f>
        <v>45973</v>
      </c>
      <c r="G6513" s="244"/>
      <c r="H6513" s="474">
        <v>10833</v>
      </c>
      <c r="I6513" s="437"/>
      <c r="J6513" s="437">
        <v>3179.5</v>
      </c>
      <c r="K6513" s="437"/>
      <c r="L6513" s="437">
        <v>2856</v>
      </c>
      <c r="M6513" s="437"/>
      <c r="N6513" s="437">
        <v>2044</v>
      </c>
      <c r="O6513" s="437"/>
      <c r="P6513" s="437">
        <v>37000</v>
      </c>
      <c r="Q6513" s="437"/>
      <c r="R6513" s="437">
        <v>14845</v>
      </c>
      <c r="S6513" s="437"/>
      <c r="T6513" s="441">
        <v>5.2728999999999999</v>
      </c>
      <c r="U6513" s="107"/>
      <c r="V6513" s="16"/>
      <c r="X6513" s="408" t="str">
        <f>L6310</f>
        <v xml:space="preserve">ALUMÍNIO </v>
      </c>
      <c r="Y6513" s="308">
        <f>L6519</f>
        <v>15.139770744</v>
      </c>
      <c r="Z6513" s="308">
        <f>L6521</f>
        <v>15.351718284</v>
      </c>
      <c r="AA6513" s="453">
        <f t="shared" si="618"/>
        <v>-0.2119475400000006</v>
      </c>
      <c r="AD6513" t="str">
        <f t="shared" si="619"/>
        <v xml:space="preserve">ALUMÍNIO </v>
      </c>
      <c r="AE6513" s="330">
        <f t="shared" si="620"/>
        <v>-0.2119475400000006</v>
      </c>
    </row>
    <row r="6514" spans="4:31">
      <c r="D6514" s="16"/>
      <c r="E6514" s="86"/>
      <c r="F6514" s="250">
        <f>F6513+1</f>
        <v>45974</v>
      </c>
      <c r="G6514" s="195"/>
      <c r="H6514" s="437">
        <v>10942</v>
      </c>
      <c r="I6514" s="437"/>
      <c r="J6514" s="437">
        <v>3180</v>
      </c>
      <c r="K6514" s="437"/>
      <c r="L6514" s="437">
        <v>2876</v>
      </c>
      <c r="M6514" s="437"/>
      <c r="N6514" s="437">
        <v>2058.5</v>
      </c>
      <c r="O6514" s="437"/>
      <c r="P6514" s="437">
        <v>37650</v>
      </c>
      <c r="Q6514" s="437"/>
      <c r="R6514" s="437">
        <v>14855</v>
      </c>
      <c r="S6514" s="438"/>
      <c r="T6514" s="441">
        <v>5.2885</v>
      </c>
      <c r="U6514" s="107"/>
      <c r="V6514" s="16"/>
      <c r="X6514" s="408" t="str">
        <f>N6310</f>
        <v xml:space="preserve">CHUMBO </v>
      </c>
      <c r="Y6514" s="308">
        <f>N6519</f>
        <v>10.860793992</v>
      </c>
      <c r="Z6514" s="308">
        <f>N6521</f>
        <v>10.773691361999999</v>
      </c>
      <c r="AA6514" s="453">
        <f t="shared" si="618"/>
        <v>8.7102630000000403E-2</v>
      </c>
      <c r="AD6514" t="str">
        <f t="shared" si="619"/>
        <v xml:space="preserve">CHUMBO </v>
      </c>
      <c r="AE6514" s="330">
        <f t="shared" si="620"/>
        <v>8.7102630000000403E-2</v>
      </c>
    </row>
    <row r="6515" spans="4:31">
      <c r="D6515" s="16"/>
      <c r="E6515" s="86"/>
      <c r="F6515" s="251">
        <f>F6514+1</f>
        <v>45975</v>
      </c>
      <c r="G6515" s="195"/>
      <c r="H6515" s="437">
        <v>10851</v>
      </c>
      <c r="I6515" s="437"/>
      <c r="J6515" s="437">
        <v>3255</v>
      </c>
      <c r="K6515" s="437"/>
      <c r="L6515" s="437">
        <v>2832.5</v>
      </c>
      <c r="M6515" s="437"/>
      <c r="N6515" s="437">
        <v>2056</v>
      </c>
      <c r="O6515" s="437"/>
      <c r="P6515" s="437">
        <v>36920</v>
      </c>
      <c r="Q6515" s="437"/>
      <c r="R6515" s="437">
        <v>14670</v>
      </c>
      <c r="S6515" s="438"/>
      <c r="T6515" s="441">
        <v>5.282</v>
      </c>
      <c r="U6515" s="107"/>
      <c r="V6515" s="16"/>
      <c r="X6515" s="408" t="str">
        <f>P6310</f>
        <v xml:space="preserve">ESTANHO </v>
      </c>
      <c r="Y6515" s="308">
        <f>P6519</f>
        <v>195.29063207999999</v>
      </c>
      <c r="Z6515" s="308">
        <f>P6521</f>
        <v>193.37559948000001</v>
      </c>
      <c r="AA6515" s="453">
        <f t="shared" si="618"/>
        <v>1.9150325999999893</v>
      </c>
      <c r="AD6515" t="str">
        <f t="shared" si="619"/>
        <v xml:space="preserve">ESTANHO </v>
      </c>
      <c r="AE6515" s="330">
        <f t="shared" si="620"/>
        <v>1.9150325999999893</v>
      </c>
    </row>
    <row r="6516" spans="4:31">
      <c r="D6516" s="16"/>
      <c r="E6516" s="86"/>
      <c r="F6516" s="1"/>
      <c r="H6516" s="439"/>
      <c r="I6516" s="439"/>
      <c r="J6516" s="439"/>
      <c r="K6516" s="439"/>
      <c r="L6516" s="439" t="s">
        <v>35</v>
      </c>
      <c r="M6516" s="439"/>
      <c r="N6516" s="439"/>
      <c r="O6516" s="439"/>
      <c r="P6516" s="439"/>
      <c r="Q6516" s="439"/>
      <c r="R6516" s="439"/>
      <c r="S6516" s="440"/>
      <c r="T6516" s="444"/>
      <c r="U6516" s="107"/>
      <c r="V6516" s="16"/>
      <c r="X6516" s="408" t="str">
        <f>R6310</f>
        <v xml:space="preserve">NÍQUEL </v>
      </c>
      <c r="Y6516" s="308">
        <f>R6519</f>
        <v>78.642373919999997</v>
      </c>
      <c r="Z6516" s="308">
        <f>R6521</f>
        <v>80.038964879999995</v>
      </c>
      <c r="AA6516" s="453">
        <f t="shared" si="618"/>
        <v>-1.3965909599999975</v>
      </c>
      <c r="AD6516" t="str">
        <f t="shared" si="619"/>
        <v xml:space="preserve">NÍQUEL </v>
      </c>
      <c r="AE6516" s="330">
        <f t="shared" si="620"/>
        <v>-1.3965909599999975</v>
      </c>
    </row>
    <row r="6517" spans="4:31">
      <c r="D6517" s="16"/>
      <c r="E6517" s="86"/>
      <c r="F6517" s="236" t="s">
        <v>17</v>
      </c>
      <c r="G6517" s="263"/>
      <c r="H6517" s="428">
        <f>AVERAGE(H6511:H6515)</f>
        <v>10840.6</v>
      </c>
      <c r="I6517" s="332"/>
      <c r="J6517" s="428">
        <f>AVERAGE(J6511:J6515)</f>
        <v>3216.5</v>
      </c>
      <c r="K6517" s="332"/>
      <c r="L6517" s="428">
        <f>AVERAGE(L6511:L6515)</f>
        <v>2854.6</v>
      </c>
      <c r="M6517" s="332"/>
      <c r="N6517" s="428">
        <f>AVERAGE(N6511:N6515)</f>
        <v>2047.8</v>
      </c>
      <c r="O6517" s="332"/>
      <c r="P6517" s="428">
        <f>AVERAGE(P6511:P6515)</f>
        <v>36822</v>
      </c>
      <c r="Q6517" s="332"/>
      <c r="R6517" s="428">
        <f>AVERAGE(R6511:R6515)</f>
        <v>14828</v>
      </c>
      <c r="S6517" s="333"/>
      <c r="T6517" s="429">
        <f>AVERAGE(T6511:T6515)</f>
        <v>5.3036399999999997</v>
      </c>
      <c r="U6517" s="107"/>
      <c r="V6517" s="16"/>
      <c r="X6517" t="str">
        <f>T6310</f>
        <v xml:space="preserve">DÓLAR </v>
      </c>
      <c r="Y6517" s="308">
        <f>T6517</f>
        <v>5.3036399999999997</v>
      </c>
      <c r="Z6517" s="308">
        <f>T6521</f>
        <v>5.3688599999999997</v>
      </c>
      <c r="AA6517" s="453">
        <f t="shared" si="618"/>
        <v>-6.5220000000000056E-2</v>
      </c>
      <c r="AD6517" t="str">
        <f t="shared" si="619"/>
        <v xml:space="preserve">DÓLAR </v>
      </c>
      <c r="AE6517" s="330">
        <f t="shared" si="620"/>
        <v>-6.5220000000000056E-2</v>
      </c>
    </row>
    <row r="6518" spans="4:31">
      <c r="D6518" s="16"/>
      <c r="E6518" s="86"/>
      <c r="F6518" s="21"/>
      <c r="G6518" s="194"/>
      <c r="H6518" s="354"/>
      <c r="I6518" s="214"/>
      <c r="J6518" s="354"/>
      <c r="K6518" s="214"/>
      <c r="L6518" s="354"/>
      <c r="M6518" s="214"/>
      <c r="N6518" s="354"/>
      <c r="O6518" s="214"/>
      <c r="P6518" s="354"/>
      <c r="Q6518" s="214"/>
      <c r="R6518" s="354"/>
      <c r="S6518" s="269"/>
      <c r="T6518" s="355"/>
      <c r="U6518" s="107"/>
      <c r="V6518" s="16"/>
    </row>
    <row r="6519" spans="4:31" ht="15.6">
      <c r="D6519" s="16"/>
      <c r="E6519" s="86"/>
      <c r="F6519" s="237" t="s">
        <v>18</v>
      </c>
      <c r="G6519" s="202"/>
      <c r="H6519" s="413">
        <f>H6517*T6517*0.001</f>
        <v>57.494639784</v>
      </c>
      <c r="I6519" s="449"/>
      <c r="J6519" s="413">
        <f>J6517*T6517*0.001</f>
        <v>17.059158059999998</v>
      </c>
      <c r="K6519" s="449"/>
      <c r="L6519" s="413">
        <f>L6517*T6517*0.001</f>
        <v>15.139770744</v>
      </c>
      <c r="M6519" s="449"/>
      <c r="N6519" s="413">
        <f>N6517*T6517*0.001</f>
        <v>10.860793992</v>
      </c>
      <c r="O6519" s="449"/>
      <c r="P6519" s="413">
        <f>P6517*T6517*0.001</f>
        <v>195.29063207999999</v>
      </c>
      <c r="Q6519" s="449"/>
      <c r="R6519" s="413">
        <f>R6517*T6517*0.001</f>
        <v>78.642373919999997</v>
      </c>
      <c r="S6519" s="269"/>
      <c r="T6519" s="363"/>
      <c r="U6519" s="107"/>
      <c r="V6519" s="16"/>
    </row>
    <row r="6520" spans="4:31">
      <c r="D6520" s="16"/>
      <c r="E6520" s="86"/>
      <c r="F6520" s="21"/>
      <c r="G6520" s="312"/>
      <c r="H6520" s="450"/>
      <c r="I6520" s="451"/>
      <c r="J6520" s="450"/>
      <c r="K6520" s="451"/>
      <c r="L6520" s="450"/>
      <c r="M6520" s="451"/>
      <c r="N6520" s="450"/>
      <c r="O6520" s="451"/>
      <c r="P6520" s="450"/>
      <c r="Q6520" s="451"/>
      <c r="R6520" s="450"/>
      <c r="S6520" s="269"/>
      <c r="T6520" s="364"/>
      <c r="U6520" s="107"/>
      <c r="V6520" s="16"/>
    </row>
    <row r="6521" spans="4:31">
      <c r="D6521" s="16"/>
      <c r="E6521" s="86"/>
      <c r="F6521" s="256" t="s">
        <v>19</v>
      </c>
      <c r="G6521" s="311"/>
      <c r="H6521" s="436">
        <f>H6419</f>
        <v>57.467203667999996</v>
      </c>
      <c r="I6521" s="452"/>
      <c r="J6521" s="436">
        <f>J6419</f>
        <v>17.176056912</v>
      </c>
      <c r="K6521" s="452"/>
      <c r="L6521" s="436">
        <f>L6419</f>
        <v>15.351718284</v>
      </c>
      <c r="M6521" s="452"/>
      <c r="N6521" s="436">
        <f>N6419</f>
        <v>10.773691361999999</v>
      </c>
      <c r="O6521" s="452"/>
      <c r="P6521" s="436">
        <f>P6419</f>
        <v>193.37559948000001</v>
      </c>
      <c r="Q6521" s="452"/>
      <c r="R6521" s="436">
        <f>R6419</f>
        <v>80.038964879999995</v>
      </c>
      <c r="S6521" s="361">
        <f>U6482</f>
        <v>0</v>
      </c>
      <c r="T6521" s="258">
        <f>T6417</f>
        <v>5.3688599999999997</v>
      </c>
      <c r="U6521" s="107"/>
      <c r="V6521" s="16"/>
    </row>
    <row r="6522" spans="4:31" ht="15" thickBot="1">
      <c r="D6522" s="16"/>
      <c r="E6522" s="86"/>
      <c r="F6522" s="21"/>
      <c r="G6522" s="194"/>
      <c r="H6522" s="355"/>
      <c r="I6522" s="264"/>
      <c r="J6522" s="355"/>
      <c r="K6522" s="264"/>
      <c r="L6522" s="355"/>
      <c r="M6522" s="264"/>
      <c r="N6522" s="355"/>
      <c r="O6522" s="264"/>
      <c r="P6522" s="355"/>
      <c r="Q6522" s="264"/>
      <c r="R6522" s="355"/>
      <c r="S6522" s="270"/>
      <c r="T6522" s="355"/>
      <c r="U6522" s="107"/>
      <c r="V6522" s="16"/>
    </row>
    <row r="6523" spans="4:31" ht="15" thickBot="1">
      <c r="D6523" s="16"/>
      <c r="E6523" s="86"/>
      <c r="F6523" s="259" t="s">
        <v>44</v>
      </c>
      <c r="G6523" s="194"/>
      <c r="H6523" s="356">
        <f>(H6419-H6421)/H6421</f>
        <v>-2.3964169822888026E-2</v>
      </c>
      <c r="I6523" s="321"/>
      <c r="J6523" s="356">
        <f>(J6419-J6421)/J6421</f>
        <v>-1.2937277029408175E-3</v>
      </c>
      <c r="K6523" s="321"/>
      <c r="L6523" s="356">
        <f>(L6419-L6421)/L6421</f>
        <v>-3.2338765335322762E-3</v>
      </c>
      <c r="M6523" s="321"/>
      <c r="N6523" s="356">
        <f>(N6419-N6421)/N6421</f>
        <v>8.2904881735586175E-3</v>
      </c>
      <c r="O6523" s="321"/>
      <c r="P6523" s="356">
        <f>(P6419-P6421)/P6421</f>
        <v>-6.3284572755902928E-3</v>
      </c>
      <c r="Q6523" s="321"/>
      <c r="R6523" s="356">
        <f>(R6419-R6421)/R6421</f>
        <v>-1.1604661172658775E-2</v>
      </c>
      <c r="S6523" s="322"/>
      <c r="T6523" s="356">
        <f>(T6417-T6421)/T6421</f>
        <v>-2.0111956558173274E-4</v>
      </c>
      <c r="U6523" s="107"/>
      <c r="V6523" s="16"/>
    </row>
    <row r="6524" spans="4:31" ht="15" thickBot="1">
      <c r="D6524" s="16"/>
      <c r="E6524" s="86"/>
      <c r="F6524" s="29"/>
      <c r="G6524" s="179"/>
      <c r="H6524" s="357"/>
      <c r="I6524" s="217"/>
      <c r="J6524" s="357"/>
      <c r="K6524" s="217"/>
      <c r="L6524" s="357"/>
      <c r="M6524" s="217"/>
      <c r="N6524" s="357"/>
      <c r="O6524" s="217"/>
      <c r="P6524" s="357"/>
      <c r="Q6524" s="217"/>
      <c r="R6524" s="357"/>
      <c r="S6524" s="271"/>
      <c r="T6524" s="357"/>
      <c r="U6524" s="107"/>
      <c r="V6524" s="16"/>
    </row>
    <row r="6525" spans="4:31" ht="15" thickBot="1">
      <c r="D6525" s="16"/>
      <c r="E6525" s="86"/>
      <c r="F6525" s="176" t="s">
        <v>26</v>
      </c>
      <c r="G6525" s="179"/>
      <c r="H6525" s="358">
        <f>(H6519-H6521)/H6521</f>
        <v>4.7742215122399586E-4</v>
      </c>
      <c r="I6525" s="188"/>
      <c r="J6525" s="358">
        <f>(J6519-J6521)/J6521</f>
        <v>-6.8059189951991264E-3</v>
      </c>
      <c r="K6525" s="188"/>
      <c r="L6525" s="358">
        <f>(L6519-L6521)/L6521</f>
        <v>-1.380611186833062E-2</v>
      </c>
      <c r="M6525" s="188"/>
      <c r="N6525" s="358">
        <f>(N6519-N6521)/N6521</f>
        <v>8.0847526695651418E-3</v>
      </c>
      <c r="O6525" s="188"/>
      <c r="P6525" s="358">
        <f>(P6519-P6521)/P6521</f>
        <v>9.9031760219471365E-3</v>
      </c>
      <c r="Q6525" s="188"/>
      <c r="R6525" s="358">
        <f>(R6519-R6521)/R6521</f>
        <v>-1.7448888327002532E-2</v>
      </c>
      <c r="S6525" s="272"/>
      <c r="T6525" s="358">
        <f>(T6517-T6521)/T6521</f>
        <v>-1.2147830265642997E-2</v>
      </c>
      <c r="U6525" s="107"/>
      <c r="V6525" s="16"/>
    </row>
    <row r="6526" spans="4:31" ht="15" thickBot="1">
      <c r="D6526" s="16"/>
      <c r="E6526" s="86"/>
      <c r="F6526" s="1"/>
      <c r="H6526" s="359"/>
      <c r="I6526" s="215"/>
      <c r="J6526" s="359"/>
      <c r="K6526" s="215"/>
      <c r="L6526" s="359"/>
      <c r="M6526" s="215"/>
      <c r="N6526" s="359"/>
      <c r="O6526" s="215"/>
      <c r="P6526" s="359"/>
      <c r="Q6526" s="215"/>
      <c r="R6526" s="359"/>
      <c r="S6526" s="271"/>
      <c r="T6526" s="359"/>
      <c r="U6526" s="107"/>
      <c r="V6526" s="16"/>
    </row>
    <row r="6527" spans="4:31" ht="21.6" thickBot="1">
      <c r="D6527" s="230"/>
      <c r="E6527" s="183"/>
      <c r="F6527" s="184" t="s">
        <v>40</v>
      </c>
      <c r="G6527" s="182"/>
      <c r="H6527" s="360">
        <f>H6519-H6521</f>
        <v>2.7436116000004063E-2</v>
      </c>
      <c r="I6527" s="306"/>
      <c r="J6527" s="360">
        <f>J6519-J6521</f>
        <v>-0.11689885200000205</v>
      </c>
      <c r="K6527" s="306"/>
      <c r="L6527" s="360">
        <f>L6519-L6521</f>
        <v>-0.2119475400000006</v>
      </c>
      <c r="M6527" s="306"/>
      <c r="N6527" s="360">
        <f>N6519-N6521</f>
        <v>8.7102630000000403E-2</v>
      </c>
      <c r="O6527" s="306"/>
      <c r="P6527" s="360">
        <f>P6519-P6521</f>
        <v>1.9150325999999893</v>
      </c>
      <c r="Q6527" s="306"/>
      <c r="R6527" s="360">
        <f>R6519-R6521</f>
        <v>-1.3965909599999975</v>
      </c>
      <c r="S6527" s="307"/>
      <c r="T6527" s="360">
        <f>T6517-T6521</f>
        <v>-6.5220000000000056E-2</v>
      </c>
      <c r="U6527" s="186"/>
      <c r="V6527" s="230"/>
    </row>
    <row r="6528" spans="4:31">
      <c r="D6528" s="16"/>
      <c r="E6528" s="86"/>
      <c r="F6528" s="179"/>
      <c r="H6528" s="180"/>
      <c r="I6528" s="180"/>
      <c r="J6528" s="180"/>
      <c r="K6528" s="180"/>
      <c r="L6528" s="180"/>
      <c r="M6528" s="180"/>
      <c r="N6528" s="180"/>
      <c r="O6528" s="180"/>
      <c r="P6528" s="180"/>
      <c r="Q6528" s="180"/>
      <c r="R6528" s="180"/>
      <c r="S6528" s="274"/>
      <c r="T6528" s="180"/>
      <c r="U6528" s="107"/>
      <c r="V6528" s="16"/>
    </row>
    <row r="6529" spans="4:22">
      <c r="D6529" s="16"/>
      <c r="E6529" s="86"/>
      <c r="F6529" s="29"/>
      <c r="H6529" s="323"/>
      <c r="I6529" s="180"/>
      <c r="J6529" s="159"/>
      <c r="K6529" s="180"/>
      <c r="L6529" s="159"/>
      <c r="M6529" s="180"/>
      <c r="N6529" s="159"/>
      <c r="O6529" s="180">
        <f>L6529+N6529</f>
        <v>0</v>
      </c>
      <c r="P6529" s="159"/>
      <c r="Q6529" s="180"/>
      <c r="R6529" s="159"/>
      <c r="S6529" s="159"/>
      <c r="T6529" s="159"/>
      <c r="U6529" s="107"/>
      <c r="V6529" s="16"/>
    </row>
    <row r="6530" spans="4:22" ht="18">
      <c r="D6530" s="16"/>
      <c r="E6530" s="134"/>
      <c r="F6530" s="403" t="s">
        <v>36</v>
      </c>
      <c r="G6530" s="404"/>
      <c r="H6530" s="405">
        <f>AVERAGE(H6411:H6415,H6511:H6515)</f>
        <v>10772.2</v>
      </c>
      <c r="I6530" s="405" t="e">
        <f t="shared" ref="I6530:U6530" si="621">AVERAGE(I6511:I6515)</f>
        <v>#DIV/0!</v>
      </c>
      <c r="J6530" s="405">
        <f>AVERAGE(J6411:J6415,J6511:J6515)</f>
        <v>3207.85</v>
      </c>
      <c r="K6530" s="405" t="e">
        <f t="shared" si="621"/>
        <v>#DIV/0!</v>
      </c>
      <c r="L6530" s="405">
        <f>AVERAGE(L6411:L6415,L6511:L6515)</f>
        <v>2857</v>
      </c>
      <c r="M6530" s="405" t="e">
        <f t="shared" si="621"/>
        <v>#DIV/0!</v>
      </c>
      <c r="N6530" s="405">
        <f>AVERAGE(N6411:N6415,N6511:N6515)</f>
        <v>2027.25</v>
      </c>
      <c r="O6530" s="405" t="e">
        <f t="shared" si="621"/>
        <v>#DIV/0!</v>
      </c>
      <c r="P6530" s="405">
        <f>AVERAGE(P6411:P6415,P6511:P6515)</f>
        <v>36420</v>
      </c>
      <c r="Q6530" s="405" t="e">
        <f t="shared" si="621"/>
        <v>#DIV/0!</v>
      </c>
      <c r="R6530" s="405">
        <f>AVERAGE(R6411:R6415,R6511:R6515)</f>
        <v>14868</v>
      </c>
      <c r="S6530" s="405" t="e">
        <f t="shared" si="621"/>
        <v>#DIV/0!</v>
      </c>
      <c r="T6530" s="409">
        <f>AVERAGE(T6411:T6415,T6511:T6515)</f>
        <v>5.3362499999999997</v>
      </c>
      <c r="U6530" s="405" t="e">
        <f t="shared" si="621"/>
        <v>#DIV/0!</v>
      </c>
      <c r="V6530" s="16"/>
    </row>
    <row r="6531" spans="4:22">
      <c r="D6531" s="16"/>
      <c r="E6531" s="1"/>
      <c r="F6531" s="1"/>
      <c r="H6531" s="329"/>
      <c r="I6531" s="139"/>
      <c r="J6531" s="329"/>
      <c r="K6531" s="139"/>
      <c r="L6531" s="329"/>
      <c r="M6531" s="139"/>
      <c r="N6531" s="329"/>
      <c r="O6531" s="139"/>
      <c r="P6531" s="329"/>
      <c r="Q6531" s="139"/>
      <c r="R6531" s="329"/>
      <c r="S6531" s="329"/>
      <c r="T6531" s="329"/>
      <c r="U6531" s="1"/>
      <c r="V6531" s="16"/>
    </row>
    <row r="6532" spans="4:22" ht="15" thickBot="1">
      <c r="D6532" s="16"/>
      <c r="T6532" s="174"/>
      <c r="V6532" s="16"/>
    </row>
    <row r="6533" spans="4:22" ht="15" thickBot="1">
      <c r="D6533" s="16"/>
      <c r="F6533" s="280" t="s">
        <v>42</v>
      </c>
      <c r="G6533" s="281"/>
      <c r="H6533" s="281" t="s">
        <v>3</v>
      </c>
      <c r="I6533" s="281"/>
      <c r="J6533" s="281" t="s">
        <v>11</v>
      </c>
      <c r="K6533" s="281"/>
      <c r="L6533" s="281" t="s">
        <v>12</v>
      </c>
      <c r="M6533" s="281"/>
      <c r="N6533" s="281" t="s">
        <v>13</v>
      </c>
      <c r="O6533" s="281"/>
      <c r="P6533" s="281" t="s">
        <v>14</v>
      </c>
      <c r="Q6533" s="281"/>
      <c r="R6533" s="281" t="s">
        <v>15</v>
      </c>
      <c r="S6533" s="281"/>
      <c r="T6533" s="282" t="s">
        <v>16</v>
      </c>
      <c r="V6533" s="16"/>
    </row>
    <row r="6534" spans="4:22">
      <c r="D6534" s="16"/>
      <c r="E6534" s="1"/>
      <c r="F6534" s="283" t="s">
        <v>19</v>
      </c>
      <c r="G6534" s="284"/>
      <c r="H6534" s="410">
        <f>H6521</f>
        <v>57.467203667999996</v>
      </c>
      <c r="I6534" s="410">
        <f t="shared" ref="I6534:T6534" si="622">I6521</f>
        <v>0</v>
      </c>
      <c r="J6534" s="410">
        <f t="shared" si="622"/>
        <v>17.176056912</v>
      </c>
      <c r="K6534" s="410">
        <f t="shared" si="622"/>
        <v>0</v>
      </c>
      <c r="L6534" s="410">
        <f t="shared" si="622"/>
        <v>15.351718284</v>
      </c>
      <c r="M6534" s="410">
        <f t="shared" si="622"/>
        <v>0</v>
      </c>
      <c r="N6534" s="410">
        <f t="shared" si="622"/>
        <v>10.773691361999999</v>
      </c>
      <c r="O6534" s="410">
        <f t="shared" si="622"/>
        <v>0</v>
      </c>
      <c r="P6534" s="410">
        <f t="shared" si="622"/>
        <v>193.37559948000001</v>
      </c>
      <c r="Q6534" s="410">
        <f t="shared" si="622"/>
        <v>0</v>
      </c>
      <c r="R6534" s="410">
        <f t="shared" si="622"/>
        <v>80.038964879999995</v>
      </c>
      <c r="S6534" s="410">
        <f t="shared" si="622"/>
        <v>0</v>
      </c>
      <c r="T6534" s="410">
        <f t="shared" si="622"/>
        <v>5.3688599999999997</v>
      </c>
      <c r="U6534" s="1"/>
      <c r="V6534" s="16"/>
    </row>
    <row r="6535" spans="4:22" ht="15.6">
      <c r="D6535" s="16"/>
      <c r="E6535" s="1"/>
      <c r="F6535" s="288" t="s">
        <v>41</v>
      </c>
      <c r="G6535" s="289"/>
      <c r="H6535" s="411">
        <f>H6519</f>
        <v>57.494639784</v>
      </c>
      <c r="I6535" s="411">
        <f t="shared" ref="I6535:S6535" si="623">I6519</f>
        <v>0</v>
      </c>
      <c r="J6535" s="411">
        <f t="shared" si="623"/>
        <v>17.059158059999998</v>
      </c>
      <c r="K6535" s="411">
        <f t="shared" si="623"/>
        <v>0</v>
      </c>
      <c r="L6535" s="411">
        <f t="shared" si="623"/>
        <v>15.139770744</v>
      </c>
      <c r="M6535" s="411">
        <f t="shared" si="623"/>
        <v>0</v>
      </c>
      <c r="N6535" s="411">
        <f t="shared" si="623"/>
        <v>10.860793992</v>
      </c>
      <c r="O6535" s="411">
        <f t="shared" si="623"/>
        <v>0</v>
      </c>
      <c r="P6535" s="411">
        <f t="shared" si="623"/>
        <v>195.29063207999999</v>
      </c>
      <c r="Q6535" s="411">
        <f t="shared" si="623"/>
        <v>0</v>
      </c>
      <c r="R6535" s="411">
        <f t="shared" si="623"/>
        <v>78.642373919999997</v>
      </c>
      <c r="S6535" s="411">
        <f t="shared" si="623"/>
        <v>0</v>
      </c>
      <c r="T6535" s="411">
        <f>T6517</f>
        <v>5.3036399999999997</v>
      </c>
      <c r="U6535" s="1"/>
      <c r="V6535" s="16"/>
    </row>
    <row r="6536" spans="4:22" ht="21">
      <c r="D6536" s="16"/>
      <c r="F6536" s="201" t="s">
        <v>45</v>
      </c>
      <c r="G6536" s="463"/>
      <c r="H6536" s="463">
        <f>H6535-H6534</f>
        <v>2.7436116000004063E-2</v>
      </c>
      <c r="I6536" s="463"/>
      <c r="J6536" s="463">
        <f>J6535-J6534</f>
        <v>-0.11689885200000205</v>
      </c>
      <c r="K6536" s="463"/>
      <c r="L6536" s="463">
        <f>L6535-L6534</f>
        <v>-0.2119475400000006</v>
      </c>
      <c r="M6536" s="463"/>
      <c r="N6536" s="463">
        <f>N6535-N6534</f>
        <v>8.7102630000000403E-2</v>
      </c>
      <c r="O6536" s="463"/>
      <c r="P6536" s="463">
        <f>P6535-P6534</f>
        <v>1.9150325999999893</v>
      </c>
      <c r="Q6536" s="463"/>
      <c r="R6536" s="463">
        <f>R6535-R6534</f>
        <v>-1.3965909599999975</v>
      </c>
      <c r="S6536" s="463"/>
      <c r="T6536" s="463">
        <f>T6535-T6534</f>
        <v>-6.5220000000000056E-2</v>
      </c>
      <c r="V6536" s="16"/>
    </row>
    <row r="6537" spans="4:22" ht="21">
      <c r="D6537" s="16"/>
      <c r="F6537" s="201"/>
      <c r="G6537" s="201"/>
      <c r="H6537" s="187"/>
      <c r="I6537" s="187"/>
      <c r="J6537" s="187"/>
      <c r="K6537" s="187"/>
      <c r="L6537" s="187"/>
      <c r="M6537" s="187"/>
      <c r="N6537" s="187"/>
      <c r="O6537" s="187"/>
      <c r="P6537" s="187"/>
      <c r="Q6537" s="187"/>
      <c r="R6537" s="187"/>
      <c r="S6537" s="187"/>
      <c r="T6537" s="187"/>
      <c r="V6537" s="16"/>
    </row>
    <row r="6538" spans="4:22">
      <c r="D6538" s="16"/>
      <c r="E6538" s="16"/>
      <c r="F6538" s="231"/>
      <c r="G6538" s="231"/>
      <c r="H6538" s="231"/>
      <c r="I6538" s="231"/>
      <c r="J6538" s="231"/>
      <c r="K6538" s="231"/>
      <c r="L6538" s="231"/>
      <c r="M6538" s="231"/>
      <c r="N6538" s="231"/>
      <c r="O6538" s="231"/>
      <c r="P6538" s="231"/>
      <c r="Q6538" s="231"/>
      <c r="R6538" s="231"/>
      <c r="S6538" s="231"/>
      <c r="T6538" s="232"/>
      <c r="U6538" s="16"/>
      <c r="V6538" s="16"/>
    </row>
    <row r="6539" spans="4:22">
      <c r="D6539" s="16"/>
      <c r="E6539" s="16"/>
      <c r="F6539" s="231"/>
      <c r="G6539" s="231"/>
      <c r="H6539" s="231"/>
      <c r="I6539" s="231"/>
      <c r="J6539" s="231"/>
      <c r="K6539" s="231"/>
      <c r="L6539" s="231"/>
      <c r="M6539" s="231"/>
      <c r="N6539" s="231"/>
      <c r="O6539" s="231"/>
      <c r="P6539" s="231"/>
      <c r="Q6539" s="231"/>
      <c r="R6539" s="231"/>
      <c r="S6539" s="231"/>
      <c r="T6539" s="232"/>
      <c r="U6539" s="16"/>
      <c r="V6539" s="16"/>
    </row>
    <row r="6540" spans="4:22">
      <c r="D6540" s="16"/>
      <c r="E6540" s="16"/>
      <c r="F6540" s="231"/>
      <c r="G6540" s="231"/>
      <c r="H6540" s="231"/>
      <c r="I6540" s="231"/>
      <c r="J6540" s="231"/>
      <c r="K6540" s="231"/>
      <c r="L6540" s="231"/>
      <c r="M6540" s="231"/>
      <c r="N6540" s="231"/>
      <c r="O6540" s="231"/>
      <c r="P6540" s="231"/>
      <c r="Q6540" s="231"/>
      <c r="R6540" s="231"/>
      <c r="S6540" s="231"/>
      <c r="T6540" s="232"/>
      <c r="U6540" s="16"/>
      <c r="V6540" s="16"/>
    </row>
    <row r="6541" spans="4:22">
      <c r="D6541" s="16"/>
      <c r="E6541" s="16"/>
      <c r="F6541" s="231"/>
      <c r="G6541" s="231"/>
      <c r="H6541" s="231"/>
      <c r="I6541" s="231"/>
      <c r="J6541" s="231"/>
      <c r="K6541" s="231"/>
      <c r="L6541" s="231"/>
      <c r="M6541" s="231"/>
      <c r="N6541" s="231"/>
      <c r="O6541" s="231"/>
      <c r="P6541" s="231"/>
      <c r="Q6541" s="231"/>
      <c r="R6541" s="231"/>
      <c r="S6541" s="231"/>
      <c r="T6541" s="232"/>
      <c r="U6541" s="16"/>
      <c r="V6541" s="16"/>
    </row>
    <row r="6542" spans="4:22">
      <c r="D6542" s="16"/>
      <c r="E6542" s="16"/>
      <c r="F6542" s="231"/>
      <c r="G6542" s="231"/>
      <c r="H6542" s="231"/>
      <c r="I6542" s="231"/>
      <c r="J6542" s="231"/>
      <c r="K6542" s="231"/>
      <c r="L6542" s="231"/>
      <c r="M6542" s="231"/>
      <c r="N6542" s="231"/>
      <c r="O6542" s="231"/>
      <c r="P6542" s="231"/>
      <c r="Q6542" s="231"/>
      <c r="R6542" s="231"/>
      <c r="S6542" s="231"/>
      <c r="T6542" s="232"/>
      <c r="U6542" s="16"/>
      <c r="V6542" s="16"/>
    </row>
    <row r="6543" spans="4:22">
      <c r="D6543" s="16"/>
      <c r="E6543" s="16"/>
      <c r="F6543" s="231"/>
      <c r="G6543" s="231"/>
      <c r="H6543" s="231"/>
      <c r="I6543" s="231"/>
      <c r="J6543" s="231"/>
      <c r="K6543" s="231"/>
      <c r="L6543" s="231"/>
      <c r="M6543" s="231"/>
      <c r="N6543" s="231"/>
      <c r="O6543" s="231"/>
      <c r="P6543" s="231"/>
      <c r="Q6543" s="231"/>
      <c r="R6543" s="231"/>
      <c r="S6543" s="231"/>
      <c r="T6543" s="232"/>
      <c r="U6543" s="16"/>
      <c r="V6543" s="16"/>
    </row>
    <row r="6544" spans="4:22">
      <c r="D6544" s="16"/>
      <c r="E6544" s="16"/>
      <c r="F6544" s="231"/>
      <c r="G6544" s="231"/>
      <c r="H6544" s="231"/>
      <c r="I6544" s="231"/>
      <c r="J6544" s="231"/>
      <c r="K6544" s="231"/>
      <c r="L6544" s="231"/>
      <c r="M6544" s="231"/>
      <c r="N6544" s="231"/>
      <c r="O6544" s="231"/>
      <c r="P6544" s="231"/>
      <c r="Q6544" s="231"/>
      <c r="R6544" s="231"/>
      <c r="S6544" s="231"/>
      <c r="T6544" s="232"/>
      <c r="U6544" s="16"/>
      <c r="V6544" s="16"/>
    </row>
    <row r="6545" spans="4:22">
      <c r="D6545" s="16"/>
      <c r="E6545" s="16"/>
      <c r="F6545" s="231"/>
      <c r="G6545" s="231"/>
      <c r="H6545" s="231"/>
      <c r="I6545" s="231"/>
      <c r="J6545" s="231"/>
      <c r="K6545" s="231"/>
      <c r="L6545" s="231"/>
      <c r="M6545" s="231"/>
      <c r="N6545" s="231"/>
      <c r="O6545" s="231"/>
      <c r="P6545" s="231"/>
      <c r="Q6545" s="231"/>
      <c r="R6545" s="231"/>
      <c r="S6545" s="231"/>
      <c r="T6545" s="232"/>
      <c r="U6545" s="16"/>
      <c r="V6545" s="16"/>
    </row>
    <row r="6546" spans="4:22">
      <c r="D6546" s="16"/>
      <c r="E6546" s="16"/>
      <c r="F6546" s="231"/>
      <c r="G6546" s="231"/>
      <c r="H6546" s="231"/>
      <c r="I6546" s="231"/>
      <c r="J6546" s="231"/>
      <c r="K6546" s="231"/>
      <c r="L6546" s="231"/>
      <c r="M6546" s="231"/>
      <c r="N6546" s="231"/>
      <c r="O6546" s="231"/>
      <c r="P6546" s="231"/>
      <c r="Q6546" s="231"/>
      <c r="R6546" s="231"/>
      <c r="S6546" s="231"/>
      <c r="T6546" s="232"/>
      <c r="U6546" s="16"/>
      <c r="V6546" s="16"/>
    </row>
    <row r="6547" spans="4:22">
      <c r="D6547" s="16"/>
      <c r="E6547" s="16"/>
      <c r="F6547" s="231"/>
      <c r="G6547" s="231"/>
      <c r="H6547" s="231"/>
      <c r="I6547" s="231"/>
      <c r="J6547" s="231"/>
      <c r="K6547" s="231"/>
      <c r="L6547" s="231"/>
      <c r="M6547" s="231"/>
      <c r="N6547" s="231"/>
      <c r="O6547" s="231"/>
      <c r="P6547" s="231"/>
      <c r="Q6547" s="231"/>
      <c r="R6547" s="231"/>
      <c r="S6547" s="231"/>
      <c r="T6547" s="232"/>
      <c r="U6547" s="16"/>
      <c r="V6547" s="16"/>
    </row>
    <row r="6548" spans="4:22">
      <c r="D6548" s="16"/>
      <c r="E6548" s="16"/>
      <c r="F6548" s="231"/>
      <c r="G6548" s="231"/>
      <c r="H6548" s="231"/>
      <c r="I6548" s="231"/>
      <c r="J6548" s="231"/>
      <c r="K6548" s="231"/>
      <c r="L6548" s="231"/>
      <c r="M6548" s="231"/>
      <c r="N6548" s="231"/>
      <c r="O6548" s="231"/>
      <c r="P6548" s="231"/>
      <c r="Q6548" s="231"/>
      <c r="R6548" s="231"/>
      <c r="S6548" s="231"/>
      <c r="T6548" s="232"/>
      <c r="U6548" s="16"/>
      <c r="V6548" s="16"/>
    </row>
    <row r="6549" spans="4:22">
      <c r="D6549" s="16"/>
      <c r="E6549" s="16"/>
      <c r="F6549" s="231"/>
      <c r="G6549" s="231"/>
      <c r="H6549" s="231"/>
      <c r="I6549" s="231"/>
      <c r="J6549" s="231"/>
      <c r="K6549" s="231"/>
      <c r="L6549" s="231"/>
      <c r="M6549" s="231"/>
      <c r="N6549" s="231"/>
      <c r="O6549" s="231"/>
      <c r="P6549" s="231"/>
      <c r="Q6549" s="231"/>
      <c r="R6549" s="231"/>
      <c r="S6549" s="231"/>
      <c r="T6549" s="232"/>
      <c r="U6549" s="16"/>
      <c r="V6549" s="16"/>
    </row>
    <row r="6550" spans="4:22">
      <c r="D6550" s="16"/>
      <c r="E6550" s="16"/>
      <c r="F6550" s="231"/>
      <c r="G6550" s="231"/>
      <c r="H6550" s="231"/>
      <c r="I6550" s="231"/>
      <c r="J6550" s="231"/>
      <c r="K6550" s="231"/>
      <c r="L6550" s="231"/>
      <c r="M6550" s="231"/>
      <c r="N6550" s="231"/>
      <c r="O6550" s="231"/>
      <c r="P6550" s="231"/>
      <c r="Q6550" s="231"/>
      <c r="R6550" s="231"/>
      <c r="S6550" s="231"/>
      <c r="T6550" s="232"/>
      <c r="U6550" s="16"/>
      <c r="V6550" s="16"/>
    </row>
    <row r="6551" spans="4:22">
      <c r="D6551" s="16"/>
      <c r="E6551" s="16"/>
      <c r="F6551" s="231"/>
      <c r="G6551" s="231"/>
      <c r="H6551" s="231"/>
      <c r="I6551" s="231"/>
      <c r="J6551" s="231"/>
      <c r="K6551" s="231"/>
      <c r="L6551" s="231"/>
      <c r="M6551" s="231"/>
      <c r="N6551" s="231"/>
      <c r="O6551" s="231"/>
      <c r="P6551" s="231"/>
      <c r="Q6551" s="231"/>
      <c r="R6551" s="231"/>
      <c r="S6551" s="231"/>
      <c r="T6551" s="232"/>
      <c r="U6551" s="16"/>
      <c r="V6551" s="16"/>
    </row>
    <row r="6552" spans="4:22">
      <c r="D6552" s="16"/>
      <c r="E6552" s="16"/>
      <c r="F6552" s="231"/>
      <c r="G6552" s="231"/>
      <c r="H6552" s="231"/>
      <c r="I6552" s="231"/>
      <c r="J6552" s="231"/>
      <c r="K6552" s="231"/>
      <c r="L6552" s="231"/>
      <c r="M6552" s="231"/>
      <c r="N6552" s="231"/>
      <c r="O6552" s="231"/>
      <c r="P6552" s="231"/>
      <c r="Q6552" s="231"/>
      <c r="R6552" s="231"/>
      <c r="S6552" s="231"/>
      <c r="T6552" s="232"/>
      <c r="U6552" s="16"/>
      <c r="V6552" s="16"/>
    </row>
    <row r="6553" spans="4:22">
      <c r="D6553" s="16"/>
      <c r="E6553" s="16"/>
      <c r="F6553" s="231"/>
      <c r="G6553" s="231"/>
      <c r="H6553" s="231"/>
      <c r="I6553" s="231"/>
      <c r="J6553" s="231"/>
      <c r="K6553" s="231"/>
      <c r="L6553" s="231"/>
      <c r="M6553" s="231"/>
      <c r="N6553" s="231"/>
      <c r="O6553" s="231"/>
      <c r="P6553" s="231"/>
      <c r="Q6553" s="231"/>
      <c r="R6553" s="231"/>
      <c r="S6553" s="231"/>
      <c r="T6553" s="232"/>
      <c r="U6553" s="16"/>
      <c r="V6553" s="16"/>
    </row>
    <row r="6554" spans="4:22">
      <c r="D6554" s="16"/>
      <c r="E6554" s="16"/>
      <c r="F6554" s="231"/>
      <c r="G6554" s="231"/>
      <c r="H6554" s="231"/>
      <c r="I6554" s="231"/>
      <c r="J6554" s="231"/>
      <c r="K6554" s="231"/>
      <c r="L6554" s="231"/>
      <c r="M6554" s="231"/>
      <c r="N6554" s="231"/>
      <c r="O6554" s="231"/>
      <c r="P6554" s="231"/>
      <c r="Q6554" s="231"/>
      <c r="R6554" s="231"/>
      <c r="S6554" s="231"/>
      <c r="T6554" s="232"/>
      <c r="U6554" s="16"/>
      <c r="V6554" s="16"/>
    </row>
    <row r="6555" spans="4:22">
      <c r="D6555" s="16"/>
      <c r="E6555" s="16"/>
      <c r="F6555" s="231"/>
      <c r="G6555" s="231"/>
      <c r="H6555" s="231"/>
      <c r="I6555" s="231"/>
      <c r="J6555" s="231"/>
      <c r="K6555" s="231"/>
      <c r="L6555" s="231"/>
      <c r="M6555" s="231"/>
      <c r="N6555" s="231"/>
      <c r="O6555" s="231"/>
      <c r="P6555" s="231"/>
      <c r="Q6555" s="231"/>
      <c r="R6555" s="231"/>
      <c r="S6555" s="231"/>
      <c r="T6555" s="232"/>
      <c r="U6555" s="16"/>
      <c r="V6555" s="16"/>
    </row>
    <row r="6556" spans="4:22">
      <c r="D6556" s="16"/>
      <c r="E6556" s="16"/>
      <c r="F6556" s="231"/>
      <c r="G6556" s="231"/>
      <c r="H6556" s="231"/>
      <c r="I6556" s="231"/>
      <c r="J6556" s="231"/>
      <c r="K6556" s="231"/>
      <c r="L6556" s="231"/>
      <c r="M6556" s="231"/>
      <c r="N6556" s="231"/>
      <c r="O6556" s="231"/>
      <c r="P6556" s="231"/>
      <c r="Q6556" s="231"/>
      <c r="R6556" s="231"/>
      <c r="S6556" s="231"/>
      <c r="T6556" s="232"/>
      <c r="U6556" s="16"/>
      <c r="V6556" s="16"/>
    </row>
    <row r="6557" spans="4:22">
      <c r="D6557" s="16"/>
      <c r="E6557" s="16"/>
      <c r="F6557" s="231"/>
      <c r="G6557" s="231"/>
      <c r="H6557" s="231"/>
      <c r="I6557" s="231"/>
      <c r="J6557" s="231"/>
      <c r="K6557" s="231"/>
      <c r="L6557" s="231"/>
      <c r="M6557" s="231"/>
      <c r="N6557" s="231"/>
      <c r="O6557" s="231"/>
      <c r="P6557" s="231"/>
      <c r="Q6557" s="231"/>
      <c r="R6557" s="231"/>
      <c r="S6557" s="231"/>
      <c r="T6557" s="232"/>
      <c r="U6557" s="16"/>
      <c r="V6557" s="16"/>
    </row>
    <row r="6558" spans="4:22">
      <c r="D6558" s="16"/>
      <c r="E6558" s="16"/>
      <c r="F6558" s="231"/>
      <c r="G6558" s="231"/>
      <c r="H6558" s="231"/>
      <c r="I6558" s="231"/>
      <c r="J6558" s="231"/>
      <c r="K6558" s="231"/>
      <c r="L6558" s="231"/>
      <c r="M6558" s="231"/>
      <c r="N6558" s="231"/>
      <c r="O6558" s="231"/>
      <c r="P6558" s="231"/>
      <c r="Q6558" s="231"/>
      <c r="R6558" s="231"/>
      <c r="S6558" s="231"/>
      <c r="T6558" s="232"/>
      <c r="U6558" s="16"/>
      <c r="V6558" s="16"/>
    </row>
    <row r="6559" spans="4:22">
      <c r="D6559" s="16"/>
      <c r="E6559" s="16"/>
      <c r="F6559" s="231"/>
      <c r="G6559" s="231"/>
      <c r="H6559" s="231"/>
      <c r="I6559" s="231"/>
      <c r="J6559" s="231"/>
      <c r="K6559" s="231"/>
      <c r="L6559" s="231"/>
      <c r="M6559" s="231"/>
      <c r="N6559" s="231"/>
      <c r="O6559" s="231"/>
      <c r="P6559" s="231"/>
      <c r="Q6559" s="231"/>
      <c r="R6559" s="231"/>
      <c r="S6559" s="231"/>
      <c r="T6559" s="232"/>
      <c r="U6559" s="16"/>
      <c r="V6559" s="16"/>
    </row>
    <row r="6560" spans="4:22">
      <c r="D6560" s="16"/>
      <c r="E6560" s="16"/>
      <c r="F6560" s="231"/>
      <c r="G6560" s="231"/>
      <c r="H6560" s="231"/>
      <c r="I6560" s="231"/>
      <c r="J6560" s="231"/>
      <c r="K6560" s="231"/>
      <c r="L6560" s="231"/>
      <c r="M6560" s="231"/>
      <c r="N6560" s="231"/>
      <c r="O6560" s="231"/>
      <c r="P6560" s="231"/>
      <c r="Q6560" s="231"/>
      <c r="R6560" s="231"/>
      <c r="S6560" s="231"/>
      <c r="T6560" s="232"/>
      <c r="U6560" s="16"/>
      <c r="V6560" s="16"/>
    </row>
    <row r="6561" spans="4:22">
      <c r="D6561" s="16"/>
      <c r="E6561" s="16"/>
      <c r="F6561" s="231"/>
      <c r="G6561" s="231"/>
      <c r="H6561" s="231"/>
      <c r="I6561" s="231"/>
      <c r="J6561" s="231"/>
      <c r="K6561" s="231"/>
      <c r="L6561" s="231"/>
      <c r="M6561" s="231"/>
      <c r="N6561" s="231"/>
      <c r="O6561" s="231"/>
      <c r="P6561" s="231"/>
      <c r="Q6561" s="231"/>
      <c r="R6561" s="231"/>
      <c r="S6561" s="231"/>
      <c r="T6561" s="232"/>
      <c r="U6561" s="16"/>
      <c r="V6561" s="16"/>
    </row>
    <row r="6562" spans="4:22">
      <c r="D6562" s="16"/>
      <c r="E6562" s="16"/>
      <c r="F6562" s="231"/>
      <c r="G6562" s="231"/>
      <c r="H6562" s="231"/>
      <c r="I6562" s="231"/>
      <c r="J6562" s="231"/>
      <c r="K6562" s="231"/>
      <c r="L6562" s="231"/>
      <c r="M6562" s="231"/>
      <c r="N6562" s="231"/>
      <c r="O6562" s="231"/>
      <c r="P6562" s="231"/>
      <c r="Q6562" s="231"/>
      <c r="R6562" s="231"/>
      <c r="S6562" s="231"/>
      <c r="T6562" s="232"/>
      <c r="U6562" s="16"/>
      <c r="V6562" s="16"/>
    </row>
    <row r="6563" spans="4:22">
      <c r="D6563" s="16"/>
      <c r="E6563" s="16"/>
      <c r="F6563" s="231"/>
      <c r="G6563" s="231"/>
      <c r="H6563" s="231"/>
      <c r="I6563" s="231"/>
      <c r="J6563" s="231"/>
      <c r="K6563" s="231"/>
      <c r="L6563" s="231"/>
      <c r="M6563" s="231"/>
      <c r="N6563" s="231"/>
      <c r="O6563" s="231"/>
      <c r="P6563" s="231"/>
      <c r="Q6563" s="231"/>
      <c r="R6563" s="231"/>
      <c r="S6563" s="231"/>
      <c r="T6563" s="232"/>
      <c r="U6563" s="16"/>
      <c r="V6563" s="16"/>
    </row>
    <row r="6564" spans="4:22">
      <c r="D6564" s="16"/>
      <c r="E6564" s="16"/>
      <c r="F6564" s="231"/>
      <c r="G6564" s="231"/>
      <c r="H6564" s="231"/>
      <c r="I6564" s="231"/>
      <c r="J6564" s="231"/>
      <c r="K6564" s="231"/>
      <c r="L6564" s="231"/>
      <c r="M6564" s="231"/>
      <c r="N6564" s="231"/>
      <c r="O6564" s="231"/>
      <c r="P6564" s="231"/>
      <c r="Q6564" s="231"/>
      <c r="R6564" s="231"/>
      <c r="S6564" s="231"/>
      <c r="T6564" s="232"/>
      <c r="U6564" s="16"/>
      <c r="V6564" s="16"/>
    </row>
    <row r="6565" spans="4:22">
      <c r="D6565" s="16"/>
      <c r="E6565" s="16"/>
      <c r="F6565" s="231"/>
      <c r="G6565" s="231"/>
      <c r="H6565" s="231"/>
      <c r="I6565" s="231"/>
      <c r="J6565" s="231"/>
      <c r="K6565" s="231"/>
      <c r="L6565" s="231"/>
      <c r="M6565" s="231"/>
      <c r="N6565" s="231"/>
      <c r="O6565" s="231"/>
      <c r="P6565" s="231"/>
      <c r="Q6565" s="231"/>
      <c r="R6565" s="231"/>
      <c r="S6565" s="231"/>
      <c r="T6565" s="232"/>
      <c r="U6565" s="16"/>
      <c r="V6565" s="16"/>
    </row>
    <row r="6566" spans="4:22">
      <c r="D6566" s="16"/>
      <c r="E6566" s="16"/>
      <c r="F6566" s="231"/>
      <c r="G6566" s="231"/>
      <c r="H6566" s="231"/>
      <c r="I6566" s="231"/>
      <c r="J6566" s="231"/>
      <c r="K6566" s="231"/>
      <c r="L6566" s="231"/>
      <c r="M6566" s="231"/>
      <c r="N6566" s="231"/>
      <c r="O6566" s="231"/>
      <c r="P6566" s="231"/>
      <c r="Q6566" s="231"/>
      <c r="R6566" s="231"/>
      <c r="S6566" s="231"/>
      <c r="T6566" s="232"/>
      <c r="U6566" s="16"/>
      <c r="V6566" s="16"/>
    </row>
    <row r="6567" spans="4:22">
      <c r="D6567" s="16"/>
      <c r="E6567" s="16"/>
      <c r="F6567" s="231"/>
      <c r="G6567" s="231"/>
      <c r="H6567" s="231"/>
      <c r="I6567" s="231"/>
      <c r="J6567" s="231"/>
      <c r="K6567" s="231"/>
      <c r="L6567" s="231"/>
      <c r="M6567" s="231"/>
      <c r="N6567" s="231"/>
      <c r="O6567" s="231"/>
      <c r="P6567" s="231"/>
      <c r="Q6567" s="231"/>
      <c r="R6567" s="231"/>
      <c r="S6567" s="231"/>
      <c r="T6567" s="232"/>
      <c r="U6567" s="16"/>
      <c r="V6567" s="16"/>
    </row>
    <row r="6568" spans="4:22">
      <c r="D6568" s="16"/>
      <c r="E6568" s="16"/>
      <c r="F6568" s="231"/>
      <c r="G6568" s="231"/>
      <c r="H6568" s="231"/>
      <c r="I6568" s="231"/>
      <c r="J6568" s="231"/>
      <c r="K6568" s="231"/>
      <c r="L6568" s="231"/>
      <c r="M6568" s="231"/>
      <c r="N6568" s="231"/>
      <c r="O6568" s="231"/>
      <c r="P6568" s="231"/>
      <c r="Q6568" s="231"/>
      <c r="R6568" s="231"/>
      <c r="S6568" s="231"/>
      <c r="T6568" s="232"/>
      <c r="U6568" s="16"/>
      <c r="V6568" s="16"/>
    </row>
    <row r="6569" spans="4:22">
      <c r="D6569" s="16"/>
      <c r="E6569" s="16"/>
      <c r="F6569" s="231"/>
      <c r="G6569" s="231"/>
      <c r="H6569" s="231"/>
      <c r="I6569" s="231"/>
      <c r="J6569" s="231"/>
      <c r="K6569" s="231"/>
      <c r="L6569" s="231"/>
      <c r="M6569" s="231"/>
      <c r="N6569" s="231"/>
      <c r="O6569" s="231"/>
      <c r="P6569" s="231"/>
      <c r="Q6569" s="231"/>
      <c r="R6569" s="231"/>
      <c r="S6569" s="231"/>
      <c r="T6569" s="232"/>
      <c r="U6569" s="16"/>
      <c r="V6569" s="16"/>
    </row>
    <row r="6570" spans="4:22">
      <c r="D6570" s="16"/>
      <c r="E6570" s="16"/>
      <c r="F6570" s="231"/>
      <c r="G6570" s="231"/>
      <c r="H6570" s="231"/>
      <c r="I6570" s="231"/>
      <c r="J6570" s="231"/>
      <c r="K6570" s="231"/>
      <c r="L6570" s="231"/>
      <c r="M6570" s="231"/>
      <c r="N6570" s="231"/>
      <c r="O6570" s="231"/>
      <c r="P6570" s="231"/>
      <c r="Q6570" s="231"/>
      <c r="R6570" s="231"/>
      <c r="S6570" s="231"/>
      <c r="T6570" s="232"/>
      <c r="U6570" s="16"/>
      <c r="V6570" s="16"/>
    </row>
    <row r="6571" spans="4:22">
      <c r="D6571" s="16"/>
      <c r="E6571" s="16"/>
      <c r="F6571" s="231"/>
      <c r="G6571" s="231"/>
      <c r="H6571" s="231"/>
      <c r="I6571" s="231"/>
      <c r="J6571" s="231"/>
      <c r="K6571" s="231"/>
      <c r="L6571" s="231"/>
      <c r="M6571" s="231"/>
      <c r="N6571" s="231"/>
      <c r="O6571" s="231"/>
      <c r="P6571" s="231"/>
      <c r="Q6571" s="231"/>
      <c r="R6571" s="231"/>
      <c r="S6571" s="231"/>
      <c r="T6571" s="232"/>
      <c r="U6571" s="16"/>
      <c r="V6571" s="16"/>
    </row>
    <row r="6572" spans="4:22">
      <c r="D6572" s="16"/>
      <c r="E6572" s="16"/>
      <c r="F6572" s="231"/>
      <c r="G6572" s="231"/>
      <c r="H6572" s="231"/>
      <c r="I6572" s="231"/>
      <c r="J6572" s="231"/>
      <c r="K6572" s="231"/>
      <c r="L6572" s="231"/>
      <c r="M6572" s="231"/>
      <c r="N6572" s="231"/>
      <c r="O6572" s="231"/>
      <c r="P6572" s="231"/>
      <c r="Q6572" s="231"/>
      <c r="R6572" s="231"/>
      <c r="S6572" s="231"/>
      <c r="T6572" s="232"/>
      <c r="U6572" s="16"/>
      <c r="V6572" s="16"/>
    </row>
    <row r="6573" spans="4:22">
      <c r="D6573" s="16"/>
      <c r="E6573" s="16"/>
      <c r="F6573" s="231"/>
      <c r="G6573" s="231"/>
      <c r="H6573" s="231"/>
      <c r="I6573" s="231"/>
      <c r="J6573" s="231"/>
      <c r="K6573" s="231"/>
      <c r="L6573" s="231"/>
      <c r="M6573" s="231"/>
      <c r="N6573" s="231"/>
      <c r="O6573" s="231"/>
      <c r="P6573" s="231"/>
      <c r="Q6573" s="231"/>
      <c r="R6573" s="231"/>
      <c r="S6573" s="231"/>
      <c r="T6573" s="232"/>
      <c r="U6573" s="16"/>
      <c r="V6573" s="16"/>
    </row>
    <row r="6574" spans="4:22">
      <c r="D6574" s="16"/>
      <c r="E6574" s="16"/>
      <c r="F6574" s="231"/>
      <c r="G6574" s="231"/>
      <c r="H6574" s="231"/>
      <c r="I6574" s="231"/>
      <c r="J6574" s="231"/>
      <c r="K6574" s="231"/>
      <c r="L6574" s="231"/>
      <c r="M6574" s="231"/>
      <c r="N6574" s="231"/>
      <c r="O6574" s="231"/>
      <c r="P6574" s="231"/>
      <c r="Q6574" s="231"/>
      <c r="R6574" s="231"/>
      <c r="S6574" s="231"/>
      <c r="T6574" s="232"/>
      <c r="U6574" s="16"/>
      <c r="V6574" s="16"/>
    </row>
    <row r="6575" spans="4:22">
      <c r="D6575" s="16"/>
      <c r="E6575" s="16"/>
      <c r="F6575" s="231"/>
      <c r="G6575" s="231"/>
      <c r="H6575" s="231"/>
      <c r="I6575" s="231"/>
      <c r="J6575" s="231"/>
      <c r="K6575" s="231"/>
      <c r="L6575" s="231"/>
      <c r="M6575" s="231"/>
      <c r="N6575" s="231"/>
      <c r="O6575" s="231"/>
      <c r="P6575" s="231"/>
      <c r="Q6575" s="231"/>
      <c r="R6575" s="231"/>
      <c r="S6575" s="231"/>
      <c r="T6575" s="232"/>
      <c r="U6575" s="16"/>
      <c r="V6575" s="16"/>
    </row>
    <row r="6576" spans="4:22">
      <c r="D6576" s="335"/>
      <c r="E6576" s="335"/>
      <c r="F6576" s="335"/>
      <c r="G6576" s="512" t="s">
        <v>48</v>
      </c>
      <c r="H6576" s="512"/>
      <c r="I6576" s="512"/>
      <c r="J6576" s="512"/>
      <c r="K6576" s="512"/>
      <c r="L6576" s="512"/>
      <c r="M6576" s="512"/>
      <c r="N6576" s="512"/>
      <c r="O6576" s="512"/>
      <c r="P6576" s="512"/>
      <c r="Q6576" s="512"/>
      <c r="R6576" s="512"/>
      <c r="S6576" s="335"/>
      <c r="T6576" s="335"/>
      <c r="U6576" s="335"/>
      <c r="V6576" s="335"/>
    </row>
    <row r="6577" spans="4:22">
      <c r="D6577" s="335"/>
      <c r="E6577" s="335"/>
      <c r="F6577" s="335"/>
      <c r="G6577" s="512"/>
      <c r="H6577" s="512"/>
      <c r="I6577" s="512"/>
      <c r="J6577" s="512"/>
      <c r="K6577" s="512"/>
      <c r="L6577" s="512"/>
      <c r="M6577" s="512"/>
      <c r="N6577" s="512"/>
      <c r="O6577" s="512"/>
      <c r="P6577" s="512"/>
      <c r="Q6577" s="512"/>
      <c r="R6577" s="512"/>
      <c r="S6577" s="335"/>
      <c r="T6577" s="335"/>
      <c r="U6577" s="335"/>
      <c r="V6577" s="335"/>
    </row>
    <row r="6578" spans="4:22" ht="23.4">
      <c r="D6578" s="338"/>
      <c r="E6578" s="338"/>
      <c r="F6578" s="338"/>
      <c r="G6578" s="343" t="s">
        <v>46</v>
      </c>
      <c r="H6578" s="375" t="s">
        <v>3</v>
      </c>
      <c r="I6578" s="376"/>
      <c r="J6578" s="377" t="s">
        <v>11</v>
      </c>
      <c r="K6578" s="376"/>
      <c r="L6578" s="378" t="s">
        <v>12</v>
      </c>
      <c r="M6578" s="376"/>
      <c r="N6578" s="379" t="s">
        <v>13</v>
      </c>
      <c r="O6578" s="376"/>
      <c r="P6578" s="374" t="s">
        <v>14</v>
      </c>
      <c r="Q6578" s="376"/>
      <c r="R6578" s="380" t="s">
        <v>15</v>
      </c>
      <c r="S6578" s="367"/>
      <c r="T6578" s="16"/>
      <c r="U6578" s="336"/>
      <c r="V6578" s="16"/>
    </row>
    <row r="6579" spans="4:22" ht="21">
      <c r="D6579" s="338"/>
      <c r="E6579" s="338"/>
      <c r="F6579" s="338"/>
      <c r="G6579" s="344">
        <v>0.9</v>
      </c>
      <c r="H6579" s="347">
        <f>$H$6521*G6579</f>
        <v>51.720483301199998</v>
      </c>
      <c r="I6579" s="368"/>
      <c r="J6579" s="348">
        <f>$J$6521*G6579</f>
        <v>15.458451220800001</v>
      </c>
      <c r="K6579" s="368"/>
      <c r="L6579" s="352">
        <f>$L$6521*G6579</f>
        <v>13.816546455600001</v>
      </c>
      <c r="M6579" s="368"/>
      <c r="N6579" s="349">
        <f>$N$6521*G6579</f>
        <v>9.6963222257999995</v>
      </c>
      <c r="O6579" s="368"/>
      <c r="P6579" s="350">
        <f>$P$6521*G6579</f>
        <v>174.038039532</v>
      </c>
      <c r="Q6579" s="368"/>
      <c r="R6579" s="351">
        <f>$R$6521*G6579</f>
        <v>72.035068391999999</v>
      </c>
      <c r="S6579" s="341"/>
      <c r="T6579" s="414">
        <f>H6579*24.63</f>
        <v>1273.8755037085559</v>
      </c>
      <c r="U6579" s="337"/>
      <c r="V6579" s="16"/>
    </row>
    <row r="6580" spans="4:22" ht="21">
      <c r="D6580" s="338"/>
      <c r="E6580" s="338"/>
      <c r="F6580" s="338"/>
      <c r="G6580" s="344">
        <v>0.91</v>
      </c>
      <c r="H6580" s="347">
        <f t="shared" ref="H6580:H6599" si="624">$H$6521*G6580</f>
        <v>52.295155337879997</v>
      </c>
      <c r="I6580" s="368"/>
      <c r="J6580" s="348">
        <f t="shared" ref="J6580:J6599" si="625">$J$6521*G6580</f>
        <v>15.630211789920001</v>
      </c>
      <c r="K6580" s="368"/>
      <c r="L6580" s="352">
        <f t="shared" ref="L6580:L6599" si="626">$L$6521*G6580</f>
        <v>13.970063638440001</v>
      </c>
      <c r="M6580" s="368"/>
      <c r="N6580" s="349">
        <f t="shared" ref="N6580:N6599" si="627">$N$6521*G6580</f>
        <v>9.8040591394199996</v>
      </c>
      <c r="O6580" s="368"/>
      <c r="P6580" s="350">
        <f t="shared" ref="P6580:P6599" si="628">$P$6521*G6580</f>
        <v>175.97179552680001</v>
      </c>
      <c r="Q6580" s="368"/>
      <c r="R6580" s="351">
        <f t="shared" ref="R6580:R6599" si="629">$R$6521*G6580</f>
        <v>72.835458040799992</v>
      </c>
      <c r="S6580" s="341"/>
      <c r="T6580" s="16"/>
      <c r="U6580" s="337"/>
      <c r="V6580" s="16"/>
    </row>
    <row r="6581" spans="4:22" ht="21">
      <c r="D6581" s="338"/>
      <c r="E6581" s="338"/>
      <c r="F6581" s="338"/>
      <c r="G6581" s="344">
        <v>0.92</v>
      </c>
      <c r="H6581" s="347">
        <f t="shared" si="624"/>
        <v>52.869827374559996</v>
      </c>
      <c r="I6581" s="368"/>
      <c r="J6581" s="348">
        <f t="shared" si="625"/>
        <v>15.801972359040001</v>
      </c>
      <c r="K6581" s="368"/>
      <c r="L6581" s="352">
        <f t="shared" si="626"/>
        <v>14.123580821280001</v>
      </c>
      <c r="M6581" s="368"/>
      <c r="N6581" s="349">
        <f t="shared" si="627"/>
        <v>9.9117960530399998</v>
      </c>
      <c r="O6581" s="368"/>
      <c r="P6581" s="350">
        <f t="shared" si="628"/>
        <v>177.90555152160002</v>
      </c>
      <c r="Q6581" s="368"/>
      <c r="R6581" s="351">
        <f t="shared" si="629"/>
        <v>73.635847689599998</v>
      </c>
      <c r="S6581" s="341"/>
      <c r="T6581" s="16"/>
      <c r="U6581" s="337"/>
      <c r="V6581" s="16"/>
    </row>
    <row r="6582" spans="4:22" ht="21">
      <c r="D6582" s="338"/>
      <c r="E6582" s="338"/>
      <c r="F6582" s="338"/>
      <c r="G6582" s="344">
        <v>0.93</v>
      </c>
      <c r="H6582" s="347">
        <f t="shared" si="624"/>
        <v>53.444499411240002</v>
      </c>
      <c r="I6582" s="368"/>
      <c r="J6582" s="348">
        <f t="shared" si="625"/>
        <v>15.97373292816</v>
      </c>
      <c r="K6582" s="368"/>
      <c r="L6582" s="352">
        <f t="shared" si="626"/>
        <v>14.277098004120001</v>
      </c>
      <c r="M6582" s="368"/>
      <c r="N6582" s="349">
        <f t="shared" si="627"/>
        <v>10.01953296666</v>
      </c>
      <c r="O6582" s="368"/>
      <c r="P6582" s="350">
        <f t="shared" si="628"/>
        <v>179.83930751640003</v>
      </c>
      <c r="Q6582" s="368"/>
      <c r="R6582" s="351">
        <f t="shared" si="629"/>
        <v>74.436237338400005</v>
      </c>
      <c r="S6582" s="341"/>
      <c r="T6582" s="16"/>
      <c r="U6582" s="337"/>
      <c r="V6582" s="16"/>
    </row>
    <row r="6583" spans="4:22" ht="21">
      <c r="D6583" s="338"/>
      <c r="E6583" s="338"/>
      <c r="F6583" s="338"/>
      <c r="G6583" s="344">
        <v>0.94</v>
      </c>
      <c r="H6583" s="347">
        <f t="shared" si="624"/>
        <v>54.019171447919994</v>
      </c>
      <c r="I6583" s="368"/>
      <c r="J6583" s="348">
        <f t="shared" si="625"/>
        <v>16.14549349728</v>
      </c>
      <c r="K6583" s="368"/>
      <c r="L6583" s="352">
        <f t="shared" si="626"/>
        <v>14.430615186959999</v>
      </c>
      <c r="M6583" s="368"/>
      <c r="N6583" s="349">
        <f t="shared" si="627"/>
        <v>10.127269880279998</v>
      </c>
      <c r="O6583" s="368"/>
      <c r="P6583" s="350">
        <f t="shared" si="628"/>
        <v>181.77306351120001</v>
      </c>
      <c r="Q6583" s="368"/>
      <c r="R6583" s="351">
        <f t="shared" si="629"/>
        <v>75.236626987199998</v>
      </c>
      <c r="S6583" s="341"/>
      <c r="T6583" s="16"/>
      <c r="U6583" s="337"/>
      <c r="V6583" s="16"/>
    </row>
    <row r="6584" spans="4:22" ht="21">
      <c r="D6584" s="338"/>
      <c r="E6584" s="338"/>
      <c r="F6584" s="338"/>
      <c r="G6584" s="344">
        <v>0.95</v>
      </c>
      <c r="H6584" s="347">
        <f t="shared" si="624"/>
        <v>54.593843484599994</v>
      </c>
      <c r="I6584" s="368"/>
      <c r="J6584" s="348">
        <f t="shared" si="625"/>
        <v>16.3172540664</v>
      </c>
      <c r="K6584" s="368"/>
      <c r="L6584" s="352">
        <f t="shared" si="626"/>
        <v>14.584132369799999</v>
      </c>
      <c r="M6584" s="368"/>
      <c r="N6584" s="349">
        <f t="shared" si="627"/>
        <v>10.235006793899998</v>
      </c>
      <c r="O6584" s="368"/>
      <c r="P6584" s="350">
        <f t="shared" si="628"/>
        <v>183.70681950599999</v>
      </c>
      <c r="Q6584" s="368"/>
      <c r="R6584" s="351">
        <f t="shared" si="629"/>
        <v>76.03701663599999</v>
      </c>
      <c r="S6584" s="341"/>
      <c r="T6584" s="16"/>
      <c r="U6584" s="337"/>
      <c r="V6584" s="16"/>
    </row>
    <row r="6585" spans="4:22" ht="21">
      <c r="D6585" s="338"/>
      <c r="E6585" s="338"/>
      <c r="F6585" s="338"/>
      <c r="G6585" s="344">
        <v>0.96</v>
      </c>
      <c r="H6585" s="347">
        <f t="shared" si="624"/>
        <v>55.168515521279993</v>
      </c>
      <c r="I6585" s="368"/>
      <c r="J6585" s="348">
        <f t="shared" si="625"/>
        <v>16.48901463552</v>
      </c>
      <c r="K6585" s="368"/>
      <c r="L6585" s="352">
        <f t="shared" si="626"/>
        <v>14.737649552640001</v>
      </c>
      <c r="M6585" s="368"/>
      <c r="N6585" s="349">
        <f t="shared" si="627"/>
        <v>10.342743707519999</v>
      </c>
      <c r="O6585" s="368"/>
      <c r="P6585" s="350">
        <f t="shared" si="628"/>
        <v>185.6405755008</v>
      </c>
      <c r="Q6585" s="368"/>
      <c r="R6585" s="351">
        <f t="shared" si="629"/>
        <v>76.837406284799997</v>
      </c>
      <c r="S6585" s="341"/>
      <c r="T6585" s="16"/>
      <c r="U6585" s="337"/>
      <c r="V6585" s="16"/>
    </row>
    <row r="6586" spans="4:22" ht="21">
      <c r="D6586" s="338"/>
      <c r="E6586" s="338"/>
      <c r="F6586" s="338"/>
      <c r="G6586" s="344">
        <v>0.97</v>
      </c>
      <c r="H6586" s="347">
        <f t="shared" si="624"/>
        <v>55.743187557959992</v>
      </c>
      <c r="I6586" s="368"/>
      <c r="J6586" s="348">
        <f t="shared" si="625"/>
        <v>16.66077520464</v>
      </c>
      <c r="K6586" s="368"/>
      <c r="L6586" s="352">
        <f t="shared" si="626"/>
        <v>14.891166735480001</v>
      </c>
      <c r="M6586" s="368"/>
      <c r="N6586" s="349">
        <f t="shared" si="627"/>
        <v>10.450480621139999</v>
      </c>
      <c r="O6586" s="368"/>
      <c r="P6586" s="350">
        <f t="shared" si="628"/>
        <v>187.57433149560001</v>
      </c>
      <c r="Q6586" s="368"/>
      <c r="R6586" s="351">
        <f t="shared" si="629"/>
        <v>77.637795933599989</v>
      </c>
      <c r="S6586" s="341"/>
      <c r="T6586" s="16"/>
      <c r="U6586" s="337"/>
      <c r="V6586" s="16"/>
    </row>
    <row r="6587" spans="4:22" ht="21">
      <c r="D6587" s="338"/>
      <c r="E6587" s="338"/>
      <c r="F6587" s="338"/>
      <c r="G6587" s="344">
        <v>0.98</v>
      </c>
      <c r="H6587" s="347">
        <f t="shared" si="624"/>
        <v>56.317859594639998</v>
      </c>
      <c r="I6587" s="368"/>
      <c r="J6587" s="348">
        <f t="shared" si="625"/>
        <v>16.83253577376</v>
      </c>
      <c r="K6587" s="368"/>
      <c r="L6587" s="352">
        <f t="shared" si="626"/>
        <v>15.044683918320001</v>
      </c>
      <c r="M6587" s="368"/>
      <c r="N6587" s="349">
        <f t="shared" si="627"/>
        <v>10.558217534759999</v>
      </c>
      <c r="O6587" s="368"/>
      <c r="P6587" s="350">
        <f t="shared" si="628"/>
        <v>189.50808749040002</v>
      </c>
      <c r="Q6587" s="368"/>
      <c r="R6587" s="351">
        <f t="shared" si="629"/>
        <v>78.438185582399996</v>
      </c>
      <c r="S6587" s="341"/>
      <c r="T6587" s="16"/>
      <c r="U6587" s="337"/>
      <c r="V6587" s="16"/>
    </row>
    <row r="6588" spans="4:22" ht="21">
      <c r="D6588" s="338"/>
      <c r="E6588" s="338"/>
      <c r="F6588" s="338"/>
      <c r="G6588" s="344">
        <v>0.99</v>
      </c>
      <c r="H6588" s="347">
        <f t="shared" si="624"/>
        <v>56.892531631319997</v>
      </c>
      <c r="I6588" s="368"/>
      <c r="J6588" s="348">
        <f t="shared" si="625"/>
        <v>17.00429634288</v>
      </c>
      <c r="K6588" s="368"/>
      <c r="L6588" s="352">
        <f t="shared" si="626"/>
        <v>15.19820110116</v>
      </c>
      <c r="M6588" s="368"/>
      <c r="N6588" s="349">
        <f t="shared" si="627"/>
        <v>10.665954448379999</v>
      </c>
      <c r="O6588" s="368"/>
      <c r="P6588" s="350">
        <f t="shared" si="628"/>
        <v>191.4418434852</v>
      </c>
      <c r="Q6588" s="368"/>
      <c r="R6588" s="351">
        <f t="shared" si="629"/>
        <v>79.238575231199988</v>
      </c>
      <c r="S6588" s="341"/>
      <c r="T6588" s="16"/>
      <c r="U6588" s="337"/>
      <c r="V6588" s="16"/>
    </row>
    <row r="6589" spans="4:22" ht="28.8">
      <c r="D6589" s="469"/>
      <c r="E6589" s="469"/>
      <c r="F6589" s="469"/>
      <c r="G6589" s="381">
        <v>1</v>
      </c>
      <c r="H6589" s="383">
        <f t="shared" si="624"/>
        <v>57.467203667999996</v>
      </c>
      <c r="I6589" s="397"/>
      <c r="J6589" s="383">
        <f t="shared" si="625"/>
        <v>17.176056912</v>
      </c>
      <c r="K6589" s="397"/>
      <c r="L6589" s="383">
        <f t="shared" si="626"/>
        <v>15.351718284</v>
      </c>
      <c r="M6589" s="397"/>
      <c r="N6589" s="383">
        <f t="shared" si="627"/>
        <v>10.773691361999999</v>
      </c>
      <c r="O6589" s="397"/>
      <c r="P6589" s="383">
        <f t="shared" si="628"/>
        <v>193.37559948000001</v>
      </c>
      <c r="Q6589" s="397"/>
      <c r="R6589" s="383">
        <f t="shared" si="629"/>
        <v>80.038964879999995</v>
      </c>
      <c r="S6589" s="341"/>
      <c r="T6589" s="469"/>
      <c r="U6589" s="470"/>
      <c r="V6589" s="469"/>
    </row>
    <row r="6590" spans="4:22" ht="21">
      <c r="D6590" s="338"/>
      <c r="E6590" s="338"/>
      <c r="F6590" s="338"/>
      <c r="G6590" s="344">
        <v>1.01</v>
      </c>
      <c r="H6590" s="347">
        <f t="shared" si="624"/>
        <v>58.041875704679995</v>
      </c>
      <c r="I6590" s="368"/>
      <c r="J6590" s="348">
        <f t="shared" si="625"/>
        <v>17.34781748112</v>
      </c>
      <c r="K6590" s="368"/>
      <c r="L6590" s="352">
        <f t="shared" si="626"/>
        <v>15.50523546684</v>
      </c>
      <c r="M6590" s="368"/>
      <c r="N6590" s="349">
        <f t="shared" si="627"/>
        <v>10.881428275619999</v>
      </c>
      <c r="O6590" s="368"/>
      <c r="P6590" s="350">
        <f t="shared" si="628"/>
        <v>195.30935547480001</v>
      </c>
      <c r="Q6590" s="368"/>
      <c r="R6590" s="351">
        <f t="shared" si="629"/>
        <v>80.839354528800001</v>
      </c>
      <c r="S6590" s="341"/>
      <c r="T6590" s="16"/>
      <c r="U6590" s="337"/>
      <c r="V6590" s="16"/>
    </row>
    <row r="6591" spans="4:22" ht="21">
      <c r="D6591" s="338"/>
      <c r="E6591" s="338"/>
      <c r="F6591" s="338"/>
      <c r="G6591" s="344">
        <v>1.02</v>
      </c>
      <c r="H6591" s="347">
        <f t="shared" si="624"/>
        <v>58.616547741359994</v>
      </c>
      <c r="I6591" s="368"/>
      <c r="J6591" s="348">
        <f t="shared" si="625"/>
        <v>17.51957805024</v>
      </c>
      <c r="K6591" s="368"/>
      <c r="L6591" s="352">
        <f t="shared" si="626"/>
        <v>15.65875264968</v>
      </c>
      <c r="M6591" s="368"/>
      <c r="N6591" s="349">
        <f t="shared" si="627"/>
        <v>10.98916518924</v>
      </c>
      <c r="O6591" s="368"/>
      <c r="P6591" s="350">
        <f t="shared" si="628"/>
        <v>197.2431114696</v>
      </c>
      <c r="Q6591" s="368"/>
      <c r="R6591" s="351">
        <f t="shared" si="629"/>
        <v>81.639744177599994</v>
      </c>
      <c r="S6591" s="341"/>
      <c r="T6591" s="16"/>
      <c r="U6591" s="337"/>
      <c r="V6591" s="16"/>
    </row>
    <row r="6592" spans="4:22" ht="21">
      <c r="D6592" s="338"/>
      <c r="E6592" s="338"/>
      <c r="F6592" s="338"/>
      <c r="G6592" s="344">
        <v>1.03</v>
      </c>
      <c r="H6592" s="347">
        <f t="shared" si="624"/>
        <v>59.191219778040001</v>
      </c>
      <c r="I6592" s="368"/>
      <c r="J6592" s="348">
        <f t="shared" si="625"/>
        <v>17.69133861936</v>
      </c>
      <c r="K6592" s="368"/>
      <c r="L6592" s="352">
        <f t="shared" si="626"/>
        <v>15.81226983252</v>
      </c>
      <c r="M6592" s="368"/>
      <c r="N6592" s="349">
        <f t="shared" si="627"/>
        <v>11.09690210286</v>
      </c>
      <c r="O6592" s="368"/>
      <c r="P6592" s="350">
        <f t="shared" si="628"/>
        <v>199.1768674644</v>
      </c>
      <c r="Q6592" s="368"/>
      <c r="R6592" s="351">
        <f t="shared" si="629"/>
        <v>82.4401338264</v>
      </c>
      <c r="S6592" s="341"/>
      <c r="T6592" s="16"/>
      <c r="U6592" s="337"/>
      <c r="V6592" s="16"/>
    </row>
    <row r="6593" spans="4:22" ht="21">
      <c r="D6593" s="338"/>
      <c r="E6593" s="338"/>
      <c r="F6593" s="338"/>
      <c r="G6593" s="344">
        <v>1.04</v>
      </c>
      <c r="H6593" s="347">
        <f t="shared" si="624"/>
        <v>59.76589181472</v>
      </c>
      <c r="I6593" s="368"/>
      <c r="J6593" s="348">
        <f t="shared" si="625"/>
        <v>17.86309918848</v>
      </c>
      <c r="K6593" s="368"/>
      <c r="L6593" s="352">
        <f t="shared" si="626"/>
        <v>15.96578701536</v>
      </c>
      <c r="M6593" s="368"/>
      <c r="N6593" s="349">
        <f t="shared" si="627"/>
        <v>11.20463901648</v>
      </c>
      <c r="O6593" s="368"/>
      <c r="P6593" s="350">
        <f t="shared" si="628"/>
        <v>201.11062345920001</v>
      </c>
      <c r="Q6593" s="368"/>
      <c r="R6593" s="351">
        <f t="shared" si="629"/>
        <v>83.240523475199993</v>
      </c>
      <c r="S6593" s="341"/>
      <c r="T6593" s="16"/>
      <c r="U6593" s="337"/>
      <c r="V6593" s="16"/>
    </row>
    <row r="6594" spans="4:22" ht="21">
      <c r="D6594" s="338"/>
      <c r="E6594" s="338"/>
      <c r="F6594" s="338"/>
      <c r="G6594" s="344">
        <v>1.05</v>
      </c>
      <c r="H6594" s="347">
        <f t="shared" si="624"/>
        <v>60.340563851399999</v>
      </c>
      <c r="I6594" s="368"/>
      <c r="J6594" s="348">
        <f t="shared" si="625"/>
        <v>18.0348597576</v>
      </c>
      <c r="K6594" s="368"/>
      <c r="L6594" s="352">
        <f t="shared" si="626"/>
        <v>16.119304198200002</v>
      </c>
      <c r="M6594" s="368"/>
      <c r="N6594" s="349">
        <f t="shared" si="627"/>
        <v>11.3123759301</v>
      </c>
      <c r="O6594" s="368"/>
      <c r="P6594" s="350">
        <f t="shared" si="628"/>
        <v>203.04437945400002</v>
      </c>
      <c r="Q6594" s="368"/>
      <c r="R6594" s="351">
        <f t="shared" si="629"/>
        <v>84.040913123999999</v>
      </c>
      <c r="S6594" s="341"/>
      <c r="T6594" s="16"/>
      <c r="U6594" s="337"/>
      <c r="V6594" s="16"/>
    </row>
    <row r="6595" spans="4:22" ht="21">
      <c r="D6595" s="338"/>
      <c r="E6595" s="338"/>
      <c r="F6595" s="338"/>
      <c r="G6595" s="344">
        <v>1.06</v>
      </c>
      <c r="H6595" s="347">
        <f t="shared" si="624"/>
        <v>60.915235888079998</v>
      </c>
      <c r="I6595" s="368"/>
      <c r="J6595" s="348">
        <f t="shared" si="625"/>
        <v>18.20662032672</v>
      </c>
      <c r="K6595" s="368"/>
      <c r="L6595" s="352">
        <f t="shared" si="626"/>
        <v>16.27282138104</v>
      </c>
      <c r="M6595" s="368"/>
      <c r="N6595" s="349">
        <f t="shared" si="627"/>
        <v>11.42011284372</v>
      </c>
      <c r="O6595" s="368"/>
      <c r="P6595" s="350">
        <f t="shared" si="628"/>
        <v>204.9781354488</v>
      </c>
      <c r="Q6595" s="368"/>
      <c r="R6595" s="351">
        <f t="shared" si="629"/>
        <v>84.841302772799992</v>
      </c>
      <c r="S6595" s="341"/>
      <c r="T6595" s="16"/>
      <c r="U6595" s="337"/>
      <c r="V6595" s="16"/>
    </row>
    <row r="6596" spans="4:22" ht="21">
      <c r="D6596" s="338"/>
      <c r="E6596" s="338"/>
      <c r="F6596" s="338"/>
      <c r="G6596" s="344">
        <v>1.07</v>
      </c>
      <c r="H6596" s="347">
        <f t="shared" si="624"/>
        <v>61.489907924759997</v>
      </c>
      <c r="I6596" s="368"/>
      <c r="J6596" s="348">
        <f t="shared" si="625"/>
        <v>18.378380895839999</v>
      </c>
      <c r="K6596" s="368"/>
      <c r="L6596" s="352">
        <f t="shared" si="626"/>
        <v>16.426338563880002</v>
      </c>
      <c r="M6596" s="368"/>
      <c r="N6596" s="349">
        <f t="shared" si="627"/>
        <v>11.52784975734</v>
      </c>
      <c r="O6596" s="368"/>
      <c r="P6596" s="350">
        <f t="shared" si="628"/>
        <v>206.91189144360001</v>
      </c>
      <c r="Q6596" s="368"/>
      <c r="R6596" s="351">
        <f t="shared" si="629"/>
        <v>85.641692421599998</v>
      </c>
      <c r="S6596" s="341"/>
      <c r="T6596" s="16"/>
      <c r="U6596" s="337"/>
      <c r="V6596" s="16"/>
    </row>
    <row r="6597" spans="4:22" ht="21">
      <c r="D6597" s="338"/>
      <c r="E6597" s="338"/>
      <c r="F6597" s="338"/>
      <c r="G6597" s="344">
        <v>1.08</v>
      </c>
      <c r="H6597" s="347">
        <f t="shared" si="624"/>
        <v>62.064579961440003</v>
      </c>
      <c r="I6597" s="368"/>
      <c r="J6597" s="348">
        <f t="shared" si="625"/>
        <v>18.550141464960003</v>
      </c>
      <c r="K6597" s="368"/>
      <c r="L6597" s="352">
        <f t="shared" si="626"/>
        <v>16.57985574672</v>
      </c>
      <c r="M6597" s="368"/>
      <c r="N6597" s="349">
        <f t="shared" si="627"/>
        <v>11.63558667096</v>
      </c>
      <c r="O6597" s="368"/>
      <c r="P6597" s="350">
        <f t="shared" si="628"/>
        <v>208.84564743840002</v>
      </c>
      <c r="Q6597" s="368"/>
      <c r="R6597" s="351">
        <f t="shared" si="629"/>
        <v>86.442082070400005</v>
      </c>
      <c r="S6597" s="341"/>
      <c r="T6597" s="16"/>
      <c r="U6597" s="337"/>
      <c r="V6597" s="16"/>
    </row>
    <row r="6598" spans="4:22" ht="21">
      <c r="D6598" s="338"/>
      <c r="E6598" s="338"/>
      <c r="F6598" s="338"/>
      <c r="G6598" s="344">
        <v>1.0900000000000001</v>
      </c>
      <c r="H6598" s="347">
        <f t="shared" si="624"/>
        <v>62.639251998120002</v>
      </c>
      <c r="I6598" s="368"/>
      <c r="J6598" s="348">
        <f t="shared" si="625"/>
        <v>18.721902034080003</v>
      </c>
      <c r="K6598" s="368"/>
      <c r="L6598" s="352">
        <f t="shared" si="626"/>
        <v>16.733372929560002</v>
      </c>
      <c r="M6598" s="368"/>
      <c r="N6598" s="349">
        <f t="shared" si="627"/>
        <v>11.743323584580001</v>
      </c>
      <c r="O6598" s="368"/>
      <c r="P6598" s="350">
        <f t="shared" si="628"/>
        <v>210.77940343320003</v>
      </c>
      <c r="Q6598" s="368"/>
      <c r="R6598" s="351">
        <f t="shared" si="629"/>
        <v>87.242471719199997</v>
      </c>
      <c r="S6598" s="341"/>
      <c r="T6598" s="16"/>
      <c r="U6598" s="337"/>
      <c r="V6598" s="16"/>
    </row>
    <row r="6599" spans="4:22" ht="21">
      <c r="D6599" s="338"/>
      <c r="E6599" s="338"/>
      <c r="F6599" s="338"/>
      <c r="G6599" s="344">
        <v>1.1000000000000001</v>
      </c>
      <c r="H6599" s="347">
        <f t="shared" si="624"/>
        <v>63.213924034800002</v>
      </c>
      <c r="I6599" s="368"/>
      <c r="J6599" s="348">
        <f t="shared" si="625"/>
        <v>18.893662603200003</v>
      </c>
      <c r="K6599" s="368"/>
      <c r="L6599" s="352">
        <f t="shared" si="626"/>
        <v>16.886890112400003</v>
      </c>
      <c r="M6599" s="368"/>
      <c r="N6599" s="349">
        <f t="shared" si="627"/>
        <v>11.851060498200001</v>
      </c>
      <c r="O6599" s="368"/>
      <c r="P6599" s="350">
        <f t="shared" si="628"/>
        <v>212.71315942800001</v>
      </c>
      <c r="Q6599" s="368"/>
      <c r="R6599" s="351">
        <f t="shared" si="629"/>
        <v>88.042861368000004</v>
      </c>
      <c r="S6599" s="341"/>
      <c r="T6599" s="16"/>
      <c r="U6599" s="337"/>
      <c r="V6599" s="16"/>
    </row>
    <row r="6600" spans="4:22">
      <c r="D6600" s="338"/>
      <c r="E6600" s="338"/>
      <c r="F6600" s="338"/>
      <c r="G6600" s="16"/>
      <c r="H6600" s="16"/>
      <c r="I6600" s="16"/>
      <c r="J6600" s="16"/>
      <c r="K6600" s="16"/>
      <c r="L6600" s="16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</row>
    <row r="6601" spans="4:22">
      <c r="D6601" s="338"/>
      <c r="E6601" s="338"/>
      <c r="F6601" s="338"/>
      <c r="G6601" s="16"/>
      <c r="H6601" s="16"/>
      <c r="I6601" s="16"/>
      <c r="J6601" s="16"/>
      <c r="K6601" s="16"/>
      <c r="L6601" s="16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</row>
    <row r="6602" spans="4:22">
      <c r="D6602" s="338"/>
      <c r="E6602" s="338"/>
      <c r="F6602" s="338"/>
      <c r="G6602" s="16"/>
      <c r="H6602" s="16"/>
      <c r="I6602" s="16"/>
      <c r="J6602" s="16"/>
      <c r="K6602" s="16"/>
      <c r="L6602" s="16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</row>
    <row r="6605" spans="4:22" ht="15" thickBot="1">
      <c r="D6605" s="475" t="s">
        <v>328</v>
      </c>
      <c r="E6605" s="16"/>
      <c r="F6605" s="16"/>
      <c r="G6605" s="16"/>
      <c r="H6605" s="16"/>
      <c r="I6605" s="16"/>
      <c r="J6605" s="16"/>
      <c r="K6605" s="16"/>
      <c r="L6605" s="16"/>
      <c r="M6605" s="16"/>
      <c r="N6605" s="16"/>
      <c r="O6605" s="16"/>
      <c r="P6605" s="16"/>
      <c r="Q6605" s="16"/>
      <c r="R6605" s="16"/>
      <c r="S6605" s="16"/>
      <c r="T6605" s="229"/>
      <c r="U6605" s="16"/>
      <c r="V6605" s="16"/>
    </row>
    <row r="6606" spans="4:22">
      <c r="D6606" s="16"/>
      <c r="E6606" s="84"/>
      <c r="F6606" s="85"/>
      <c r="G6606" s="197"/>
      <c r="H6606" s="85"/>
      <c r="I6606" s="197"/>
      <c r="J6606" s="85"/>
      <c r="K6606" s="197"/>
      <c r="L6606" s="85"/>
      <c r="M6606" s="197"/>
      <c r="N6606" s="85"/>
      <c r="O6606" s="197"/>
      <c r="P6606" s="85"/>
      <c r="Q6606" s="197"/>
      <c r="R6606" s="85"/>
      <c r="S6606" s="85"/>
      <c r="T6606" s="85"/>
      <c r="U6606" s="106"/>
      <c r="V6606" s="16"/>
    </row>
    <row r="6607" spans="4:22" ht="15" thickBot="1">
      <c r="D6607" s="16"/>
      <c r="E6607" s="86"/>
      <c r="F6607" s="1"/>
      <c r="H6607" s="1"/>
      <c r="J6607" s="1"/>
      <c r="L6607" s="1"/>
      <c r="N6607" s="1"/>
      <c r="P6607" s="1"/>
      <c r="R6607" s="1"/>
      <c r="T6607" s="1"/>
      <c r="U6607" s="107"/>
      <c r="V6607" s="16"/>
    </row>
    <row r="6608" spans="4:22" ht="35.4" thickBot="1">
      <c r="D6608" s="16"/>
      <c r="E6608" s="86"/>
      <c r="F6608" s="1"/>
      <c r="H6608" s="393" t="s">
        <v>327</v>
      </c>
      <c r="I6608" s="394"/>
      <c r="J6608" s="394"/>
      <c r="K6608" s="394"/>
      <c r="L6608" s="394"/>
      <c r="M6608" s="394"/>
      <c r="N6608" s="394"/>
      <c r="O6608" s="394"/>
      <c r="P6608" s="394"/>
      <c r="Q6608" s="394"/>
      <c r="R6608" s="394"/>
      <c r="S6608" s="394"/>
      <c r="T6608" s="395"/>
      <c r="U6608" s="107"/>
      <c r="V6608" s="16"/>
    </row>
    <row r="6609" spans="4:31">
      <c r="D6609" s="16"/>
      <c r="E6609" s="86"/>
      <c r="F6609" s="1"/>
      <c r="H6609" s="1"/>
      <c r="J6609" s="1"/>
      <c r="L6609" s="1"/>
      <c r="N6609" s="1"/>
      <c r="P6609" s="1"/>
      <c r="R6609" s="1"/>
      <c r="T6609" s="1"/>
      <c r="U6609" s="107"/>
      <c r="V6609" s="16"/>
    </row>
    <row r="6610" spans="4:31">
      <c r="D6610" s="16"/>
      <c r="E6610" s="86"/>
      <c r="F6610" s="253" t="s">
        <v>10</v>
      </c>
      <c r="G6610" s="194"/>
      <c r="H6610" s="421" t="s">
        <v>3</v>
      </c>
      <c r="I6610" s="179"/>
      <c r="J6610" s="422" t="s">
        <v>11</v>
      </c>
      <c r="K6610" s="179"/>
      <c r="L6610" s="423" t="s">
        <v>12</v>
      </c>
      <c r="M6610" s="179"/>
      <c r="N6610" s="424" t="s">
        <v>13</v>
      </c>
      <c r="O6610" s="179"/>
      <c r="P6610" s="425" t="s">
        <v>14</v>
      </c>
      <c r="Q6610" s="179"/>
      <c r="R6610" s="426" t="s">
        <v>15</v>
      </c>
      <c r="S6610" s="29"/>
      <c r="T6610" s="427" t="s">
        <v>16</v>
      </c>
      <c r="U6610" s="107"/>
      <c r="V6610" s="16"/>
      <c r="X6610" s="448" t="s">
        <v>78</v>
      </c>
      <c r="Y6610" s="448" t="s">
        <v>79</v>
      </c>
      <c r="Z6610" s="448" t="s">
        <v>80</v>
      </c>
      <c r="AA6610" s="448" t="s">
        <v>81</v>
      </c>
      <c r="AD6610" t="str">
        <f t="shared" ref="AD6610:AD6616" si="630">X6610</f>
        <v xml:space="preserve">MATERIAL </v>
      </c>
      <c r="AE6610" s="330" t="str">
        <f>AA6610</f>
        <v xml:space="preserve">VARIACAO </v>
      </c>
    </row>
    <row r="6611" spans="4:31">
      <c r="D6611" s="16"/>
      <c r="E6611" s="86"/>
      <c r="F6611" s="252">
        <v>45978</v>
      </c>
      <c r="G6611" s="244"/>
      <c r="H6611" s="437">
        <v>10799</v>
      </c>
      <c r="I6611" s="437"/>
      <c r="J6611" s="437">
        <v>3231</v>
      </c>
      <c r="K6611" s="437"/>
      <c r="L6611" s="437">
        <v>2798</v>
      </c>
      <c r="M6611" s="437"/>
      <c r="N6611" s="437">
        <v>2024</v>
      </c>
      <c r="O6611" s="437"/>
      <c r="P6611" s="437">
        <v>36725</v>
      </c>
      <c r="Q6611" s="437"/>
      <c r="R6611" s="437">
        <v>14580</v>
      </c>
      <c r="S6611" s="438"/>
      <c r="T6611" s="441">
        <v>5.2952000000000004</v>
      </c>
      <c r="U6611" s="107"/>
      <c r="V6611" s="16"/>
      <c r="X6611" t="str">
        <f>H6410</f>
        <v xml:space="preserve">COBRE </v>
      </c>
      <c r="Y6611" s="308">
        <f>H6619</f>
        <v>57.134854427500002</v>
      </c>
      <c r="Z6611" s="308">
        <f>H6621</f>
        <v>57.494639784</v>
      </c>
      <c r="AA6611" s="453">
        <f t="shared" ref="AA6611:AA6617" si="631">Y6611-Z6611</f>
        <v>-0.35978535649999799</v>
      </c>
      <c r="AD6611" t="str">
        <f t="shared" si="630"/>
        <v xml:space="preserve">COBRE </v>
      </c>
      <c r="AE6611" s="330">
        <f t="shared" ref="AE6611:AE6616" si="632">AA6611</f>
        <v>-0.35978535649999799</v>
      </c>
    </row>
    <row r="6612" spans="4:31">
      <c r="D6612" s="16"/>
      <c r="E6612" s="86"/>
      <c r="F6612" s="250">
        <f>F6611+1</f>
        <v>45979</v>
      </c>
      <c r="G6612" s="244"/>
      <c r="H6612" s="474">
        <v>10649</v>
      </c>
      <c r="I6612" s="437"/>
      <c r="J6612" s="437">
        <v>3125</v>
      </c>
      <c r="K6612" s="437"/>
      <c r="L6612" s="437">
        <v>2749.5</v>
      </c>
      <c r="M6612" s="437"/>
      <c r="N6612" s="437">
        <v>2012</v>
      </c>
      <c r="O6612" s="437"/>
      <c r="P6612" s="437">
        <v>36770</v>
      </c>
      <c r="Q6612" s="437"/>
      <c r="R6612" s="437">
        <v>14450</v>
      </c>
      <c r="S6612" s="437"/>
      <c r="T6612" s="441">
        <v>5.3108000000000004</v>
      </c>
      <c r="U6612" s="107"/>
      <c r="V6612" s="16"/>
      <c r="X6612" s="408" t="str">
        <f>J6410</f>
        <v xml:space="preserve">ZINCO </v>
      </c>
      <c r="Y6612" s="308">
        <f>J6619</f>
        <v>16.781997125000004</v>
      </c>
      <c r="Z6612" s="308">
        <f>J6621</f>
        <v>17.059158059999998</v>
      </c>
      <c r="AA6612" s="453">
        <f t="shared" si="631"/>
        <v>-0.27716093499999417</v>
      </c>
      <c r="AD6612" t="str">
        <f t="shared" si="630"/>
        <v xml:space="preserve">ZINCO </v>
      </c>
      <c r="AE6612" s="330">
        <f t="shared" si="632"/>
        <v>-0.27716093499999417</v>
      </c>
    </row>
    <row r="6613" spans="4:31">
      <c r="D6613" s="16"/>
      <c r="E6613" s="86"/>
      <c r="F6613" s="250">
        <f>F6612+1</f>
        <v>45980</v>
      </c>
      <c r="G6613" s="244"/>
      <c r="H6613" s="474">
        <v>10784</v>
      </c>
      <c r="I6613" s="437"/>
      <c r="J6613" s="437">
        <v>3160</v>
      </c>
      <c r="K6613" s="437"/>
      <c r="L6613" s="437">
        <v>2781</v>
      </c>
      <c r="M6613" s="437"/>
      <c r="N6613" s="437">
        <v>1994</v>
      </c>
      <c r="O6613" s="437"/>
      <c r="P6613" s="437">
        <v>37450</v>
      </c>
      <c r="Q6613" s="437"/>
      <c r="R6613" s="437">
        <v>14460</v>
      </c>
      <c r="S6613" s="437"/>
      <c r="T6613" s="441">
        <v>5.3361000000000001</v>
      </c>
      <c r="U6613" s="107"/>
      <c r="V6613" s="16"/>
      <c r="X6613" s="408" t="str">
        <f>L6410</f>
        <v xml:space="preserve">ALUMÍNIO </v>
      </c>
      <c r="Y6613" s="308">
        <f>L6619</f>
        <v>14.758051037500001</v>
      </c>
      <c r="Z6613" s="308">
        <f>L6621</f>
        <v>15.139770744</v>
      </c>
      <c r="AA6613" s="453">
        <f t="shared" si="631"/>
        <v>-0.38171970649999842</v>
      </c>
      <c r="AD6613" t="str">
        <f t="shared" si="630"/>
        <v xml:space="preserve">ALUMÍNIO </v>
      </c>
      <c r="AE6613" s="330">
        <f t="shared" si="632"/>
        <v>-0.38171970649999842</v>
      </c>
    </row>
    <row r="6614" spans="4:31">
      <c r="D6614" s="16"/>
      <c r="E6614" s="86"/>
      <c r="F6614" s="250">
        <f>F6613+1</f>
        <v>45981</v>
      </c>
      <c r="G6614" s="195"/>
      <c r="H6614" s="437">
        <v>10789</v>
      </c>
      <c r="I6614" s="437"/>
      <c r="J6614" s="437">
        <v>3140</v>
      </c>
      <c r="K6614" s="437"/>
      <c r="L6614" s="437">
        <v>2778.5</v>
      </c>
      <c r="M6614" s="437"/>
      <c r="N6614" s="437">
        <v>1993</v>
      </c>
      <c r="O6614" s="437"/>
      <c r="P6614" s="437">
        <v>37400</v>
      </c>
      <c r="Q6614" s="437"/>
      <c r="R6614" s="437">
        <v>14370</v>
      </c>
      <c r="S6614" s="438"/>
      <c r="T6614" s="441">
        <v>5.3346</v>
      </c>
      <c r="U6614" s="107"/>
      <c r="V6614" s="16"/>
      <c r="X6614" s="408" t="str">
        <f>N6410</f>
        <v xml:space="preserve">CHUMBO </v>
      </c>
      <c r="Y6614" s="308">
        <f>N6619</f>
        <v>10.638350000000001</v>
      </c>
      <c r="Z6614" s="308">
        <f>N6621</f>
        <v>10.860793992</v>
      </c>
      <c r="AA6614" s="453">
        <f t="shared" si="631"/>
        <v>-0.22244399199999876</v>
      </c>
      <c r="AD6614" t="str">
        <f t="shared" si="630"/>
        <v xml:space="preserve">CHUMBO </v>
      </c>
      <c r="AE6614" s="330">
        <f t="shared" si="632"/>
        <v>-0.22244399199999876</v>
      </c>
    </row>
    <row r="6615" spans="4:31">
      <c r="D6615" s="16"/>
      <c r="E6615" s="86"/>
      <c r="F6615" s="251">
        <f>F6614+1</f>
        <v>45982</v>
      </c>
      <c r="G6615" s="195"/>
      <c r="H6615" s="437">
        <v>10685.5</v>
      </c>
      <c r="I6615" s="437"/>
      <c r="J6615" s="437">
        <v>3119</v>
      </c>
      <c r="K6615" s="437"/>
      <c r="L6615" s="437">
        <v>2765.5</v>
      </c>
      <c r="M6615" s="437"/>
      <c r="N6615" s="437">
        <v>1977</v>
      </c>
      <c r="O6615" s="437"/>
      <c r="P6615" s="437">
        <v>36875</v>
      </c>
      <c r="Q6615" s="437"/>
      <c r="R6615" s="437">
        <v>14280</v>
      </c>
      <c r="S6615" s="438"/>
      <c r="T6615" s="441" t="s">
        <v>31</v>
      </c>
      <c r="U6615" s="107"/>
      <c r="V6615" s="16"/>
      <c r="X6615" s="408" t="str">
        <f>P6410</f>
        <v xml:space="preserve">ESTANHO </v>
      </c>
      <c r="Y6615" s="308">
        <f>P6619</f>
        <v>197.04351870000002</v>
      </c>
      <c r="Z6615" s="308">
        <f>P6621</f>
        <v>195.29063207999999</v>
      </c>
      <c r="AA6615" s="453">
        <f t="shared" si="631"/>
        <v>1.7528866200000266</v>
      </c>
      <c r="AD6615" t="str">
        <f t="shared" si="630"/>
        <v xml:space="preserve">ESTANHO </v>
      </c>
      <c r="AE6615" s="330">
        <f t="shared" si="632"/>
        <v>1.7528866200000266</v>
      </c>
    </row>
    <row r="6616" spans="4:31">
      <c r="D6616" s="16"/>
      <c r="E6616" s="86"/>
      <c r="F6616" s="1"/>
      <c r="H6616" s="439"/>
      <c r="I6616" s="439"/>
      <c r="J6616" s="439"/>
      <c r="K6616" s="439"/>
      <c r="L6616" s="439" t="s">
        <v>35</v>
      </c>
      <c r="M6616" s="439"/>
      <c r="N6616" s="439"/>
      <c r="O6616" s="439"/>
      <c r="P6616" s="439"/>
      <c r="Q6616" s="439"/>
      <c r="R6616" s="439"/>
      <c r="S6616" s="440"/>
      <c r="T6616" s="444"/>
      <c r="U6616" s="107"/>
      <c r="V6616" s="16"/>
      <c r="X6616" s="408" t="str">
        <f>R6410</f>
        <v xml:space="preserve">NÍQUEL </v>
      </c>
      <c r="Y6616" s="308">
        <f>R6619</f>
        <v>76.745056900000009</v>
      </c>
      <c r="Z6616" s="308">
        <f>R6621</f>
        <v>78.642373919999997</v>
      </c>
      <c r="AA6616" s="453">
        <f t="shared" si="631"/>
        <v>-1.8973170199999885</v>
      </c>
      <c r="AD6616" t="str">
        <f t="shared" si="630"/>
        <v xml:space="preserve">NÍQUEL </v>
      </c>
      <c r="AE6616" s="330">
        <f t="shared" si="632"/>
        <v>-1.8973170199999885</v>
      </c>
    </row>
    <row r="6617" spans="4:31">
      <c r="D6617" s="16"/>
      <c r="E6617" s="86"/>
      <c r="F6617" s="236" t="s">
        <v>17</v>
      </c>
      <c r="G6617" s="263"/>
      <c r="H6617" s="428">
        <f>AVERAGE(H6611:H6615)</f>
        <v>10741.3</v>
      </c>
      <c r="I6617" s="332"/>
      <c r="J6617" s="428">
        <f>AVERAGE(J6611:J6615)</f>
        <v>3155</v>
      </c>
      <c r="K6617" s="332"/>
      <c r="L6617" s="428">
        <f>AVERAGE(L6611:L6615)</f>
        <v>2774.5</v>
      </c>
      <c r="M6617" s="332"/>
      <c r="N6617" s="428">
        <f>AVERAGE(N6611:N6615)</f>
        <v>2000</v>
      </c>
      <c r="O6617" s="332"/>
      <c r="P6617" s="428">
        <f>AVERAGE(P6611:P6615)</f>
        <v>37044</v>
      </c>
      <c r="Q6617" s="332"/>
      <c r="R6617" s="428">
        <f>AVERAGE(R6611:R6615)</f>
        <v>14428</v>
      </c>
      <c r="S6617" s="333"/>
      <c r="T6617" s="429">
        <f>AVERAGE(T6611:T6615)</f>
        <v>5.3191750000000004</v>
      </c>
      <c r="U6617" s="107"/>
      <c r="V6617" s="16"/>
      <c r="X6617" t="str">
        <f>T6410</f>
        <v xml:space="preserve">DÓLAR </v>
      </c>
      <c r="Y6617" s="308">
        <f>T6617</f>
        <v>5.3191750000000004</v>
      </c>
      <c r="Z6617" s="308">
        <f>T6621</f>
        <v>5.3036399999999997</v>
      </c>
      <c r="AA6617" s="453">
        <f t="shared" si="631"/>
        <v>1.5535000000000743E-2</v>
      </c>
    </row>
    <row r="6618" spans="4:31">
      <c r="D6618" s="16"/>
      <c r="E6618" s="86"/>
      <c r="F6618" s="21"/>
      <c r="G6618" s="194"/>
      <c r="H6618" s="354"/>
      <c r="I6618" s="214"/>
      <c r="J6618" s="354"/>
      <c r="K6618" s="214"/>
      <c r="L6618" s="354"/>
      <c r="M6618" s="214"/>
      <c r="N6618" s="354"/>
      <c r="O6618" s="214"/>
      <c r="P6618" s="354"/>
      <c r="Q6618" s="214"/>
      <c r="R6618" s="354"/>
      <c r="S6618" s="269"/>
      <c r="T6618" s="355"/>
      <c r="U6618" s="107"/>
      <c r="V6618" s="16"/>
    </row>
    <row r="6619" spans="4:31" ht="15.6">
      <c r="D6619" s="16"/>
      <c r="E6619" s="86"/>
      <c r="F6619" s="237" t="s">
        <v>18</v>
      </c>
      <c r="G6619" s="202"/>
      <c r="H6619" s="413">
        <f>H6617*T6617*0.001</f>
        <v>57.134854427500002</v>
      </c>
      <c r="I6619" s="449"/>
      <c r="J6619" s="413">
        <f>J6617*T6617*0.001</f>
        <v>16.781997125000004</v>
      </c>
      <c r="K6619" s="449"/>
      <c r="L6619" s="413">
        <f>L6617*T6617*0.001</f>
        <v>14.758051037500001</v>
      </c>
      <c r="M6619" s="449"/>
      <c r="N6619" s="413">
        <f>N6617*T6617*0.001</f>
        <v>10.638350000000001</v>
      </c>
      <c r="O6619" s="449"/>
      <c r="P6619" s="413">
        <f>P6617*T6617*0.001</f>
        <v>197.04351870000002</v>
      </c>
      <c r="Q6619" s="449"/>
      <c r="R6619" s="413">
        <f>R6617*T6617*0.001</f>
        <v>76.745056900000009</v>
      </c>
      <c r="S6619" s="269"/>
      <c r="T6619" s="363"/>
      <c r="U6619" s="107"/>
      <c r="V6619" s="16"/>
    </row>
    <row r="6620" spans="4:31">
      <c r="D6620" s="16"/>
      <c r="E6620" s="86"/>
      <c r="F6620" s="21"/>
      <c r="G6620" s="312"/>
      <c r="H6620" s="450"/>
      <c r="I6620" s="451"/>
      <c r="J6620" s="450"/>
      <c r="K6620" s="451"/>
      <c r="L6620" s="450"/>
      <c r="M6620" s="451"/>
      <c r="N6620" s="450"/>
      <c r="O6620" s="451"/>
      <c r="P6620" s="450"/>
      <c r="Q6620" s="451"/>
      <c r="R6620" s="450"/>
      <c r="S6620" s="269"/>
      <c r="T6620" s="364"/>
      <c r="U6620" s="107"/>
      <c r="V6620" s="16"/>
    </row>
    <row r="6621" spans="4:31">
      <c r="D6621" s="16"/>
      <c r="E6621" s="86"/>
      <c r="F6621" s="256" t="s">
        <v>19</v>
      </c>
      <c r="G6621" s="311"/>
      <c r="H6621" s="436">
        <f>H6519</f>
        <v>57.494639784</v>
      </c>
      <c r="I6621" s="452"/>
      <c r="J6621" s="436">
        <f>J6519</f>
        <v>17.059158059999998</v>
      </c>
      <c r="K6621" s="452"/>
      <c r="L6621" s="436">
        <f>L6519</f>
        <v>15.139770744</v>
      </c>
      <c r="M6621" s="452"/>
      <c r="N6621" s="436">
        <f>N6519</f>
        <v>10.860793992</v>
      </c>
      <c r="O6621" s="452"/>
      <c r="P6621" s="436">
        <f>P6519</f>
        <v>195.29063207999999</v>
      </c>
      <c r="Q6621" s="452"/>
      <c r="R6621" s="436">
        <f>R6519</f>
        <v>78.642373919999997</v>
      </c>
      <c r="S6621" s="361">
        <f>U6582</f>
        <v>0</v>
      </c>
      <c r="T6621" s="258">
        <f>T6517</f>
        <v>5.3036399999999997</v>
      </c>
      <c r="U6621" s="107"/>
      <c r="V6621" s="16"/>
    </row>
    <row r="6622" spans="4:31" ht="15" thickBot="1">
      <c r="D6622" s="16"/>
      <c r="E6622" s="86"/>
      <c r="F6622" s="21"/>
      <c r="G6622" s="194"/>
      <c r="H6622" s="355"/>
      <c r="I6622" s="264"/>
      <c r="J6622" s="355"/>
      <c r="K6622" s="264"/>
      <c r="L6622" s="355"/>
      <c r="M6622" s="264"/>
      <c r="N6622" s="355"/>
      <c r="O6622" s="264"/>
      <c r="P6622" s="355"/>
      <c r="Q6622" s="264"/>
      <c r="R6622" s="355"/>
      <c r="S6622" s="270"/>
      <c r="T6622" s="355"/>
      <c r="U6622" s="107"/>
      <c r="V6622" s="16"/>
    </row>
    <row r="6623" spans="4:31" ht="15" thickBot="1">
      <c r="D6623" s="16"/>
      <c r="E6623" s="86"/>
      <c r="F6623" s="259" t="s">
        <v>44</v>
      </c>
      <c r="G6623" s="194"/>
      <c r="H6623" s="356">
        <f>(H6519-H6521)/H6521</f>
        <v>4.7742215122399586E-4</v>
      </c>
      <c r="I6623" s="321"/>
      <c r="J6623" s="356">
        <f>(J6519-J6521)/J6521</f>
        <v>-6.8059189951991264E-3</v>
      </c>
      <c r="K6623" s="321"/>
      <c r="L6623" s="356">
        <f>(L6519-L6521)/L6521</f>
        <v>-1.380611186833062E-2</v>
      </c>
      <c r="M6623" s="321"/>
      <c r="N6623" s="356">
        <f>(N6519-N6521)/N6521</f>
        <v>8.0847526695651418E-3</v>
      </c>
      <c r="O6623" s="321"/>
      <c r="P6623" s="356">
        <f>(P6519-P6521)/P6521</f>
        <v>9.9031760219471365E-3</v>
      </c>
      <c r="Q6623" s="321"/>
      <c r="R6623" s="356">
        <f>(R6519-R6521)/R6521</f>
        <v>-1.7448888327002532E-2</v>
      </c>
      <c r="S6623" s="322"/>
      <c r="T6623" s="356">
        <f>(T6517-T6521)/T6521</f>
        <v>-1.2147830265642997E-2</v>
      </c>
      <c r="U6623" s="107"/>
      <c r="V6623" s="16"/>
    </row>
    <row r="6624" spans="4:31" ht="15" thickBot="1">
      <c r="D6624" s="16"/>
      <c r="E6624" s="86"/>
      <c r="F6624" s="29"/>
      <c r="G6624" s="179"/>
      <c r="H6624" s="357"/>
      <c r="I6624" s="217"/>
      <c r="J6624" s="357"/>
      <c r="K6624" s="217"/>
      <c r="L6624" s="357"/>
      <c r="M6624" s="217"/>
      <c r="N6624" s="357"/>
      <c r="O6624" s="217"/>
      <c r="P6624" s="357"/>
      <c r="Q6624" s="217"/>
      <c r="R6624" s="357"/>
      <c r="S6624" s="271"/>
      <c r="T6624" s="357"/>
      <c r="U6624" s="107"/>
      <c r="V6624" s="16"/>
    </row>
    <row r="6625" spans="4:22" ht="15" thickBot="1">
      <c r="D6625" s="16"/>
      <c r="E6625" s="86"/>
      <c r="F6625" s="176" t="s">
        <v>26</v>
      </c>
      <c r="G6625" s="179"/>
      <c r="H6625" s="358">
        <f>(H6619-H6621)/H6621</f>
        <v>-6.2577199866225008E-3</v>
      </c>
      <c r="I6625" s="188"/>
      <c r="J6625" s="358">
        <f>(J6619-J6621)/J6621</f>
        <v>-1.6247046543866432E-2</v>
      </c>
      <c r="K6625" s="188"/>
      <c r="L6625" s="358">
        <f>(L6619-L6621)/L6621</f>
        <v>-2.5213044038416281E-2</v>
      </c>
      <c r="M6625" s="188"/>
      <c r="N6625" s="358">
        <f>(N6619-N6621)/N6621</f>
        <v>-2.0481374765403869E-2</v>
      </c>
      <c r="O6625" s="188"/>
      <c r="P6625" s="358">
        <f>(P6619-P6621)/P6621</f>
        <v>8.9757844568907116E-3</v>
      </c>
      <c r="Q6625" s="188"/>
      <c r="R6625" s="358">
        <f>(R6619-R6621)/R6621</f>
        <v>-2.4125886916003571E-2</v>
      </c>
      <c r="S6625" s="272"/>
      <c r="T6625" s="358">
        <f>(T6617-T6621)/T6621</f>
        <v>2.9291203777030007E-3</v>
      </c>
      <c r="U6625" s="107"/>
      <c r="V6625" s="16"/>
    </row>
    <row r="6626" spans="4:22" ht="15" thickBot="1">
      <c r="D6626" s="16"/>
      <c r="E6626" s="86"/>
      <c r="F6626" s="1"/>
      <c r="H6626" s="359"/>
      <c r="I6626" s="215"/>
      <c r="J6626" s="359"/>
      <c r="K6626" s="215"/>
      <c r="L6626" s="359"/>
      <c r="M6626" s="215"/>
      <c r="N6626" s="359"/>
      <c r="O6626" s="215"/>
      <c r="P6626" s="359"/>
      <c r="Q6626" s="215"/>
      <c r="R6626" s="359"/>
      <c r="S6626" s="271"/>
      <c r="T6626" s="359"/>
      <c r="U6626" s="107"/>
      <c r="V6626" s="16"/>
    </row>
    <row r="6627" spans="4:22" ht="21.6" thickBot="1">
      <c r="D6627" s="230"/>
      <c r="E6627" s="183"/>
      <c r="F6627" s="184" t="s">
        <v>40</v>
      </c>
      <c r="G6627" s="182"/>
      <c r="H6627" s="360">
        <f>H6619-H6621</f>
        <v>-0.35978535649999799</v>
      </c>
      <c r="I6627" s="306"/>
      <c r="J6627" s="360">
        <f>J6619-J6621</f>
        <v>-0.27716093499999417</v>
      </c>
      <c r="K6627" s="306"/>
      <c r="L6627" s="360">
        <f>L6619-L6621</f>
        <v>-0.38171970649999842</v>
      </c>
      <c r="M6627" s="306"/>
      <c r="N6627" s="360">
        <f>N6619-N6621</f>
        <v>-0.22244399199999876</v>
      </c>
      <c r="O6627" s="306"/>
      <c r="P6627" s="360">
        <f>P6619-P6621</f>
        <v>1.7528866200000266</v>
      </c>
      <c r="Q6627" s="306"/>
      <c r="R6627" s="360">
        <f>R6619-R6621</f>
        <v>-1.8973170199999885</v>
      </c>
      <c r="S6627" s="307"/>
      <c r="T6627" s="360">
        <f>T6617-T6621</f>
        <v>1.5535000000000743E-2</v>
      </c>
      <c r="U6627" s="186"/>
      <c r="V6627" s="230"/>
    </row>
    <row r="6628" spans="4:22">
      <c r="D6628" s="16"/>
      <c r="E6628" s="86"/>
      <c r="F6628" s="179"/>
      <c r="H6628" s="180"/>
      <c r="I6628" s="180"/>
      <c r="J6628" s="180"/>
      <c r="K6628" s="180"/>
      <c r="L6628" s="180"/>
      <c r="M6628" s="180"/>
      <c r="N6628" s="180"/>
      <c r="O6628" s="180"/>
      <c r="P6628" s="180"/>
      <c r="Q6628" s="180"/>
      <c r="R6628" s="180"/>
      <c r="S6628" s="274"/>
      <c r="T6628" s="180"/>
      <c r="U6628" s="107"/>
      <c r="V6628" s="16"/>
    </row>
    <row r="6629" spans="4:22">
      <c r="D6629" s="16"/>
      <c r="E6629" s="86"/>
      <c r="F6629" s="29"/>
      <c r="H6629" s="323"/>
      <c r="I6629" s="180"/>
      <c r="J6629" s="159"/>
      <c r="K6629" s="180"/>
      <c r="L6629" s="159"/>
      <c r="M6629" s="180"/>
      <c r="N6629" s="159"/>
      <c r="O6629" s="180">
        <f>L6629+N6629</f>
        <v>0</v>
      </c>
      <c r="P6629" s="159"/>
      <c r="Q6629" s="180"/>
      <c r="R6629" s="159"/>
      <c r="S6629" s="159"/>
      <c r="T6629" s="159"/>
      <c r="U6629" s="107"/>
      <c r="V6629" s="16"/>
    </row>
    <row r="6630" spans="4:22" ht="18">
      <c r="D6630" s="16"/>
      <c r="E6630" s="134"/>
      <c r="F6630" s="403" t="s">
        <v>36</v>
      </c>
      <c r="G6630" s="404"/>
      <c r="H6630" s="405">
        <f>AVERAGE(H6511:H6515,H6611:H6615)</f>
        <v>10790.95</v>
      </c>
      <c r="I6630" s="405" t="e">
        <f t="shared" ref="I6630" si="633">AVERAGE(I6611:I6615)</f>
        <v>#DIV/0!</v>
      </c>
      <c r="J6630" s="405">
        <f>AVERAGE(J6511:J6515,J6611:J6615)</f>
        <v>3185.75</v>
      </c>
      <c r="K6630" s="405" t="e">
        <f t="shared" ref="K6630" si="634">AVERAGE(K6611:K6615)</f>
        <v>#DIV/0!</v>
      </c>
      <c r="L6630" s="405">
        <f>AVERAGE(L6511:L6515,L6611:L6615)</f>
        <v>2814.55</v>
      </c>
      <c r="M6630" s="405" t="e">
        <f t="shared" ref="M6630" si="635">AVERAGE(M6611:M6615)</f>
        <v>#DIV/0!</v>
      </c>
      <c r="N6630" s="405">
        <f>AVERAGE(N6511:N6515,N6611:N6615)</f>
        <v>2023.9</v>
      </c>
      <c r="O6630" s="405" t="e">
        <f t="shared" ref="O6630" si="636">AVERAGE(O6611:O6615)</f>
        <v>#DIV/0!</v>
      </c>
      <c r="P6630" s="405">
        <f>AVERAGE(P6511:P6515,P6611:P6615)</f>
        <v>36933</v>
      </c>
      <c r="Q6630" s="405" t="e">
        <f t="shared" ref="Q6630" si="637">AVERAGE(Q6611:Q6615)</f>
        <v>#DIV/0!</v>
      </c>
      <c r="R6630" s="405">
        <f>AVERAGE(R6511:R6515,R6611:R6615)</f>
        <v>14628</v>
      </c>
      <c r="S6630" s="405" t="e">
        <f t="shared" ref="S6630" si="638">AVERAGE(S6611:S6615)</f>
        <v>#DIV/0!</v>
      </c>
      <c r="T6630" s="409">
        <f>AVERAGE(T6511:T6515,T6611:T6615)</f>
        <v>5.310544444444445</v>
      </c>
      <c r="U6630" s="405" t="e">
        <f t="shared" ref="U6630" si="639">AVERAGE(U6611:U6615)</f>
        <v>#DIV/0!</v>
      </c>
      <c r="V6630" s="16"/>
    </row>
    <row r="6631" spans="4:22">
      <c r="D6631" s="16"/>
      <c r="E6631" s="1"/>
      <c r="F6631" s="1"/>
      <c r="H6631" s="329"/>
      <c r="I6631" s="139"/>
      <c r="J6631" s="329"/>
      <c r="K6631" s="139"/>
      <c r="L6631" s="329"/>
      <c r="M6631" s="139"/>
      <c r="N6631" s="329"/>
      <c r="O6631" s="139"/>
      <c r="P6631" s="329"/>
      <c r="Q6631" s="139"/>
      <c r="R6631" s="329"/>
      <c r="S6631" s="329"/>
      <c r="T6631" s="329"/>
      <c r="U6631" s="1"/>
      <c r="V6631" s="16"/>
    </row>
    <row r="6632" spans="4:22" ht="15" thickBot="1">
      <c r="D6632" s="16"/>
      <c r="T6632" s="174"/>
      <c r="V6632" s="16"/>
    </row>
    <row r="6633" spans="4:22" ht="15" thickBot="1">
      <c r="D6633" s="16"/>
      <c r="F6633" s="280" t="s">
        <v>42</v>
      </c>
      <c r="G6633" s="281"/>
      <c r="H6633" s="281" t="s">
        <v>3</v>
      </c>
      <c r="I6633" s="281"/>
      <c r="J6633" s="281" t="s">
        <v>11</v>
      </c>
      <c r="K6633" s="281"/>
      <c r="L6633" s="281" t="s">
        <v>12</v>
      </c>
      <c r="M6633" s="281"/>
      <c r="N6633" s="281" t="s">
        <v>13</v>
      </c>
      <c r="O6633" s="281"/>
      <c r="P6633" s="281" t="s">
        <v>14</v>
      </c>
      <c r="Q6633" s="281"/>
      <c r="R6633" s="281" t="s">
        <v>15</v>
      </c>
      <c r="S6633" s="281"/>
      <c r="T6633" s="282" t="s">
        <v>16</v>
      </c>
      <c r="V6633" s="16"/>
    </row>
    <row r="6634" spans="4:22">
      <c r="D6634" s="16"/>
      <c r="E6634" s="1"/>
      <c r="F6634" s="283" t="s">
        <v>19</v>
      </c>
      <c r="G6634" s="284"/>
      <c r="H6634" s="410">
        <f>H6621</f>
        <v>57.494639784</v>
      </c>
      <c r="I6634" s="410">
        <f t="shared" ref="I6634:T6634" si="640">I6621</f>
        <v>0</v>
      </c>
      <c r="J6634" s="410">
        <f t="shared" si="640"/>
        <v>17.059158059999998</v>
      </c>
      <c r="K6634" s="410">
        <f t="shared" si="640"/>
        <v>0</v>
      </c>
      <c r="L6634" s="410">
        <f t="shared" si="640"/>
        <v>15.139770744</v>
      </c>
      <c r="M6634" s="410">
        <f t="shared" si="640"/>
        <v>0</v>
      </c>
      <c r="N6634" s="410">
        <f t="shared" si="640"/>
        <v>10.860793992</v>
      </c>
      <c r="O6634" s="410">
        <f t="shared" si="640"/>
        <v>0</v>
      </c>
      <c r="P6634" s="410">
        <f t="shared" si="640"/>
        <v>195.29063207999999</v>
      </c>
      <c r="Q6634" s="410">
        <f t="shared" si="640"/>
        <v>0</v>
      </c>
      <c r="R6634" s="410">
        <f t="shared" si="640"/>
        <v>78.642373919999997</v>
      </c>
      <c r="S6634" s="410">
        <f t="shared" si="640"/>
        <v>0</v>
      </c>
      <c r="T6634" s="410">
        <f t="shared" si="640"/>
        <v>5.3036399999999997</v>
      </c>
      <c r="U6634" s="1"/>
      <c r="V6634" s="16"/>
    </row>
    <row r="6635" spans="4:22" ht="15.6">
      <c r="D6635" s="16"/>
      <c r="E6635" s="1"/>
      <c r="F6635" s="288" t="s">
        <v>41</v>
      </c>
      <c r="G6635" s="289"/>
      <c r="H6635" s="411">
        <f>H6619</f>
        <v>57.134854427500002</v>
      </c>
      <c r="I6635" s="411">
        <f t="shared" ref="I6635:S6635" si="641">I6619</f>
        <v>0</v>
      </c>
      <c r="J6635" s="411">
        <f t="shared" si="641"/>
        <v>16.781997125000004</v>
      </c>
      <c r="K6635" s="411">
        <f t="shared" si="641"/>
        <v>0</v>
      </c>
      <c r="L6635" s="411">
        <f t="shared" si="641"/>
        <v>14.758051037500001</v>
      </c>
      <c r="M6635" s="411">
        <f t="shared" si="641"/>
        <v>0</v>
      </c>
      <c r="N6635" s="411">
        <f t="shared" si="641"/>
        <v>10.638350000000001</v>
      </c>
      <c r="O6635" s="411">
        <f t="shared" si="641"/>
        <v>0</v>
      </c>
      <c r="P6635" s="411">
        <f t="shared" si="641"/>
        <v>197.04351870000002</v>
      </c>
      <c r="Q6635" s="411">
        <f t="shared" si="641"/>
        <v>0</v>
      </c>
      <c r="R6635" s="411">
        <f t="shared" si="641"/>
        <v>76.745056900000009</v>
      </c>
      <c r="S6635" s="411">
        <f t="shared" si="641"/>
        <v>0</v>
      </c>
      <c r="T6635" s="411">
        <f>T6617</f>
        <v>5.3191750000000004</v>
      </c>
      <c r="U6635" s="1"/>
      <c r="V6635" s="16"/>
    </row>
    <row r="6636" spans="4:22" ht="21">
      <c r="D6636" s="16"/>
      <c r="F6636" s="201" t="s">
        <v>45</v>
      </c>
      <c r="G6636" s="463"/>
      <c r="H6636" s="463">
        <f>H6635-H6634</f>
        <v>-0.35978535649999799</v>
      </c>
      <c r="I6636" s="463"/>
      <c r="J6636" s="463">
        <f>J6635-J6634</f>
        <v>-0.27716093499999417</v>
      </c>
      <c r="K6636" s="463"/>
      <c r="L6636" s="463">
        <f>L6635-L6634</f>
        <v>-0.38171970649999842</v>
      </c>
      <c r="M6636" s="463"/>
      <c r="N6636" s="463">
        <f>N6635-N6634</f>
        <v>-0.22244399199999876</v>
      </c>
      <c r="O6636" s="463"/>
      <c r="P6636" s="463">
        <f>P6635-P6634</f>
        <v>1.7528866200000266</v>
      </c>
      <c r="Q6636" s="463"/>
      <c r="R6636" s="463">
        <f>R6635-R6634</f>
        <v>-1.8973170199999885</v>
      </c>
      <c r="S6636" s="463"/>
      <c r="T6636" s="463">
        <f>T6635-T6634</f>
        <v>1.5535000000000743E-2</v>
      </c>
      <c r="V6636" s="16"/>
    </row>
    <row r="6637" spans="4:22" ht="21">
      <c r="D6637" s="16"/>
      <c r="F6637" s="201"/>
      <c r="G6637" s="201"/>
      <c r="H6637" s="187"/>
      <c r="I6637" s="187"/>
      <c r="J6637" s="187"/>
      <c r="K6637" s="187"/>
      <c r="L6637" s="187"/>
      <c r="M6637" s="187"/>
      <c r="N6637" s="187"/>
      <c r="O6637" s="187"/>
      <c r="P6637" s="187"/>
      <c r="Q6637" s="187"/>
      <c r="R6637" s="187"/>
      <c r="S6637" s="187"/>
      <c r="T6637" s="187"/>
      <c r="V6637" s="16"/>
    </row>
    <row r="6638" spans="4:22">
      <c r="D6638" s="16"/>
      <c r="E6638" s="16"/>
      <c r="F6638" s="231"/>
      <c r="G6638" s="231"/>
      <c r="H6638" s="231"/>
      <c r="I6638" s="231"/>
      <c r="J6638" s="231"/>
      <c r="K6638" s="231"/>
      <c r="L6638" s="231"/>
      <c r="M6638" s="231"/>
      <c r="N6638" s="231"/>
      <c r="O6638" s="231"/>
      <c r="P6638" s="231"/>
      <c r="Q6638" s="231"/>
      <c r="R6638" s="231"/>
      <c r="S6638" s="231"/>
      <c r="T6638" s="232"/>
      <c r="U6638" s="16"/>
      <c r="V6638" s="16"/>
    </row>
    <row r="6639" spans="4:22">
      <c r="D6639" s="16"/>
      <c r="E6639" s="16"/>
      <c r="F6639" s="231"/>
      <c r="G6639" s="231"/>
      <c r="H6639" s="231"/>
      <c r="I6639" s="231"/>
      <c r="J6639" s="231"/>
      <c r="K6639" s="231"/>
      <c r="L6639" s="231"/>
      <c r="M6639" s="231"/>
      <c r="N6639" s="231"/>
      <c r="O6639" s="231"/>
      <c r="P6639" s="231"/>
      <c r="Q6639" s="231"/>
      <c r="R6639" s="231"/>
      <c r="S6639" s="231"/>
      <c r="T6639" s="232"/>
      <c r="U6639" s="16"/>
      <c r="V6639" s="16"/>
    </row>
    <row r="6640" spans="4:22">
      <c r="D6640" s="16"/>
      <c r="E6640" s="16"/>
      <c r="F6640" s="231"/>
      <c r="G6640" s="231"/>
      <c r="H6640" s="231"/>
      <c r="I6640" s="231"/>
      <c r="J6640" s="231"/>
      <c r="K6640" s="231"/>
      <c r="L6640" s="231"/>
      <c r="M6640" s="231"/>
      <c r="N6640" s="231"/>
      <c r="O6640" s="231"/>
      <c r="P6640" s="231"/>
      <c r="Q6640" s="231"/>
      <c r="R6640" s="231"/>
      <c r="S6640" s="231"/>
      <c r="T6640" s="232"/>
      <c r="U6640" s="16"/>
      <c r="V6640" s="16"/>
    </row>
    <row r="6641" spans="4:22">
      <c r="D6641" s="16"/>
      <c r="E6641" s="16"/>
      <c r="F6641" s="231"/>
      <c r="G6641" s="231"/>
      <c r="H6641" s="231"/>
      <c r="I6641" s="231"/>
      <c r="J6641" s="231"/>
      <c r="K6641" s="231"/>
      <c r="L6641" s="231"/>
      <c r="M6641" s="231"/>
      <c r="N6641" s="231"/>
      <c r="O6641" s="231"/>
      <c r="P6641" s="231"/>
      <c r="Q6641" s="231"/>
      <c r="R6641" s="231"/>
      <c r="S6641" s="231"/>
      <c r="T6641" s="232"/>
      <c r="U6641" s="16"/>
      <c r="V6641" s="16"/>
    </row>
    <row r="6642" spans="4:22">
      <c r="D6642" s="16"/>
      <c r="E6642" s="16"/>
      <c r="F6642" s="231"/>
      <c r="G6642" s="231"/>
      <c r="H6642" s="231"/>
      <c r="I6642" s="231"/>
      <c r="J6642" s="231"/>
      <c r="K6642" s="231"/>
      <c r="L6642" s="231"/>
      <c r="M6642" s="231"/>
      <c r="N6642" s="231"/>
      <c r="O6642" s="231"/>
      <c r="P6642" s="231"/>
      <c r="Q6642" s="231"/>
      <c r="R6642" s="231"/>
      <c r="S6642" s="231"/>
      <c r="T6642" s="232"/>
      <c r="U6642" s="16"/>
      <c r="V6642" s="16"/>
    </row>
    <row r="6643" spans="4:22">
      <c r="D6643" s="16"/>
      <c r="E6643" s="16"/>
      <c r="F6643" s="231"/>
      <c r="G6643" s="231"/>
      <c r="H6643" s="231"/>
      <c r="I6643" s="231"/>
      <c r="J6643" s="231"/>
      <c r="K6643" s="231"/>
      <c r="L6643" s="231"/>
      <c r="M6643" s="231"/>
      <c r="N6643" s="231"/>
      <c r="O6643" s="231"/>
      <c r="P6643" s="231"/>
      <c r="Q6643" s="231"/>
      <c r="R6643" s="231"/>
      <c r="S6643" s="231"/>
      <c r="T6643" s="232"/>
      <c r="U6643" s="16"/>
      <c r="V6643" s="16"/>
    </row>
    <row r="6644" spans="4:22">
      <c r="D6644" s="16"/>
      <c r="E6644" s="16"/>
      <c r="F6644" s="231"/>
      <c r="G6644" s="231"/>
      <c r="H6644" s="231"/>
      <c r="I6644" s="231"/>
      <c r="J6644" s="231"/>
      <c r="K6644" s="231"/>
      <c r="L6644" s="231"/>
      <c r="M6644" s="231"/>
      <c r="N6644" s="231"/>
      <c r="O6644" s="231"/>
      <c r="P6644" s="231"/>
      <c r="Q6644" s="231"/>
      <c r="R6644" s="231"/>
      <c r="S6644" s="231"/>
      <c r="T6644" s="232"/>
      <c r="U6644" s="16"/>
      <c r="V6644" s="16"/>
    </row>
    <row r="6645" spans="4:22">
      <c r="D6645" s="16"/>
      <c r="E6645" s="16"/>
      <c r="F6645" s="231"/>
      <c r="G6645" s="231"/>
      <c r="H6645" s="231"/>
      <c r="I6645" s="231"/>
      <c r="J6645" s="231"/>
      <c r="K6645" s="231"/>
      <c r="L6645" s="231"/>
      <c r="M6645" s="231"/>
      <c r="N6645" s="231"/>
      <c r="O6645" s="231"/>
      <c r="P6645" s="231"/>
      <c r="Q6645" s="231"/>
      <c r="R6645" s="231"/>
      <c r="S6645" s="231"/>
      <c r="T6645" s="232"/>
      <c r="U6645" s="16"/>
      <c r="V6645" s="16"/>
    </row>
    <row r="6646" spans="4:22">
      <c r="D6646" s="16"/>
      <c r="E6646" s="16"/>
      <c r="F6646" s="231"/>
      <c r="G6646" s="231"/>
      <c r="H6646" s="231"/>
      <c r="I6646" s="231"/>
      <c r="J6646" s="231"/>
      <c r="K6646" s="231"/>
      <c r="L6646" s="231"/>
      <c r="M6646" s="231"/>
      <c r="N6646" s="231"/>
      <c r="O6646" s="231"/>
      <c r="P6646" s="231"/>
      <c r="Q6646" s="231"/>
      <c r="R6646" s="231"/>
      <c r="S6646" s="231"/>
      <c r="T6646" s="232"/>
      <c r="U6646" s="16"/>
      <c r="V6646" s="16"/>
    </row>
    <row r="6647" spans="4:22">
      <c r="D6647" s="16"/>
      <c r="E6647" s="16"/>
      <c r="F6647" s="231"/>
      <c r="G6647" s="231"/>
      <c r="H6647" s="231"/>
      <c r="I6647" s="231"/>
      <c r="J6647" s="231"/>
      <c r="K6647" s="231"/>
      <c r="L6647" s="231"/>
      <c r="M6647" s="231"/>
      <c r="N6647" s="231"/>
      <c r="O6647" s="231"/>
      <c r="P6647" s="231"/>
      <c r="Q6647" s="231"/>
      <c r="R6647" s="231"/>
      <c r="S6647" s="231"/>
      <c r="T6647" s="232"/>
      <c r="U6647" s="16"/>
      <c r="V6647" s="16"/>
    </row>
    <row r="6648" spans="4:22">
      <c r="D6648" s="16"/>
      <c r="E6648" s="16"/>
      <c r="F6648" s="231"/>
      <c r="G6648" s="231"/>
      <c r="H6648" s="231"/>
      <c r="I6648" s="231"/>
      <c r="J6648" s="231"/>
      <c r="K6648" s="231"/>
      <c r="L6648" s="231"/>
      <c r="M6648" s="231"/>
      <c r="N6648" s="231"/>
      <c r="O6648" s="231"/>
      <c r="P6648" s="231"/>
      <c r="Q6648" s="231"/>
      <c r="R6648" s="231"/>
      <c r="S6648" s="231"/>
      <c r="T6648" s="232"/>
      <c r="U6648" s="16"/>
      <c r="V6648" s="16"/>
    </row>
    <row r="6649" spans="4:22">
      <c r="D6649" s="16"/>
      <c r="E6649" s="16"/>
      <c r="F6649" s="231"/>
      <c r="G6649" s="231"/>
      <c r="H6649" s="231"/>
      <c r="I6649" s="231"/>
      <c r="J6649" s="231"/>
      <c r="K6649" s="231"/>
      <c r="L6649" s="231"/>
      <c r="M6649" s="231"/>
      <c r="N6649" s="231"/>
      <c r="O6649" s="231"/>
      <c r="P6649" s="231"/>
      <c r="Q6649" s="231"/>
      <c r="R6649" s="231"/>
      <c r="S6649" s="231"/>
      <c r="T6649" s="232"/>
      <c r="U6649" s="16"/>
      <c r="V6649" s="16"/>
    </row>
    <row r="6650" spans="4:22">
      <c r="D6650" s="16"/>
      <c r="E6650" s="16"/>
      <c r="F6650" s="231"/>
      <c r="G6650" s="231"/>
      <c r="H6650" s="231"/>
      <c r="I6650" s="231"/>
      <c r="J6650" s="231"/>
      <c r="K6650" s="231"/>
      <c r="L6650" s="231"/>
      <c r="M6650" s="231"/>
      <c r="N6650" s="231"/>
      <c r="O6650" s="231"/>
      <c r="P6650" s="231"/>
      <c r="Q6650" s="231"/>
      <c r="R6650" s="231"/>
      <c r="S6650" s="231"/>
      <c r="T6650" s="232"/>
      <c r="U6650" s="16"/>
      <c r="V6650" s="16"/>
    </row>
    <row r="6651" spans="4:22">
      <c r="D6651" s="16"/>
      <c r="E6651" s="16"/>
      <c r="F6651" s="231"/>
      <c r="G6651" s="231"/>
      <c r="H6651" s="231"/>
      <c r="I6651" s="231"/>
      <c r="J6651" s="231"/>
      <c r="K6651" s="231"/>
      <c r="L6651" s="231"/>
      <c r="M6651" s="231"/>
      <c r="N6651" s="231"/>
      <c r="O6651" s="231"/>
      <c r="P6651" s="231"/>
      <c r="Q6651" s="231"/>
      <c r="R6651" s="231"/>
      <c r="S6651" s="231"/>
      <c r="T6651" s="232"/>
      <c r="U6651" s="16"/>
      <c r="V6651" s="16"/>
    </row>
    <row r="6652" spans="4:22">
      <c r="D6652" s="16"/>
      <c r="E6652" s="16"/>
      <c r="F6652" s="231"/>
      <c r="G6652" s="231"/>
      <c r="H6652" s="231"/>
      <c r="I6652" s="231"/>
      <c r="J6652" s="231"/>
      <c r="K6652" s="231"/>
      <c r="L6652" s="231"/>
      <c r="M6652" s="231"/>
      <c r="N6652" s="231"/>
      <c r="O6652" s="231"/>
      <c r="P6652" s="231"/>
      <c r="Q6652" s="231"/>
      <c r="R6652" s="231"/>
      <c r="S6652" s="231"/>
      <c r="T6652" s="232"/>
      <c r="U6652" s="16"/>
      <c r="V6652" s="16"/>
    </row>
    <row r="6653" spans="4:22">
      <c r="D6653" s="16"/>
      <c r="E6653" s="16"/>
      <c r="F6653" s="231"/>
      <c r="G6653" s="231"/>
      <c r="H6653" s="231"/>
      <c r="I6653" s="231"/>
      <c r="J6653" s="231"/>
      <c r="K6653" s="231"/>
      <c r="L6653" s="231"/>
      <c r="M6653" s="231"/>
      <c r="N6653" s="231"/>
      <c r="O6653" s="231"/>
      <c r="P6653" s="231"/>
      <c r="Q6653" s="231"/>
      <c r="R6653" s="231"/>
      <c r="S6653" s="231"/>
      <c r="T6653" s="232"/>
      <c r="U6653" s="16"/>
      <c r="V6653" s="16"/>
    </row>
    <row r="6654" spans="4:22">
      <c r="D6654" s="16"/>
      <c r="E6654" s="16"/>
      <c r="F6654" s="231"/>
      <c r="G6654" s="231"/>
      <c r="H6654" s="231"/>
      <c r="I6654" s="231"/>
      <c r="J6654" s="231"/>
      <c r="K6654" s="231"/>
      <c r="L6654" s="231"/>
      <c r="M6654" s="231"/>
      <c r="N6654" s="231"/>
      <c r="O6654" s="231"/>
      <c r="P6654" s="231"/>
      <c r="Q6654" s="231"/>
      <c r="R6654" s="231"/>
      <c r="S6654" s="231"/>
      <c r="T6654" s="232"/>
      <c r="U6654" s="16"/>
      <c r="V6654" s="16"/>
    </row>
    <row r="6655" spans="4:22">
      <c r="D6655" s="16"/>
      <c r="E6655" s="16"/>
      <c r="F6655" s="231"/>
      <c r="G6655" s="231"/>
      <c r="H6655" s="231"/>
      <c r="I6655" s="231"/>
      <c r="J6655" s="231"/>
      <c r="K6655" s="231"/>
      <c r="L6655" s="231"/>
      <c r="M6655" s="231"/>
      <c r="N6655" s="231"/>
      <c r="O6655" s="231"/>
      <c r="P6655" s="231"/>
      <c r="Q6655" s="231"/>
      <c r="R6655" s="231"/>
      <c r="S6655" s="231"/>
      <c r="T6655" s="232"/>
      <c r="U6655" s="16"/>
      <c r="V6655" s="16"/>
    </row>
    <row r="6656" spans="4:22">
      <c r="D6656" s="16"/>
      <c r="E6656" s="16"/>
      <c r="F6656" s="231"/>
      <c r="G6656" s="231"/>
      <c r="H6656" s="231"/>
      <c r="I6656" s="231"/>
      <c r="J6656" s="231"/>
      <c r="K6656" s="231"/>
      <c r="L6656" s="231"/>
      <c r="M6656" s="231"/>
      <c r="N6656" s="231"/>
      <c r="O6656" s="231"/>
      <c r="P6656" s="231"/>
      <c r="Q6656" s="231"/>
      <c r="R6656" s="231"/>
      <c r="S6656" s="231"/>
      <c r="T6656" s="232"/>
      <c r="U6656" s="16"/>
      <c r="V6656" s="16"/>
    </row>
    <row r="6657" spans="4:22">
      <c r="D6657" s="16"/>
      <c r="E6657" s="16"/>
      <c r="F6657" s="231"/>
      <c r="G6657" s="231"/>
      <c r="H6657" s="231"/>
      <c r="I6657" s="231"/>
      <c r="J6657" s="231"/>
      <c r="K6657" s="231"/>
      <c r="L6657" s="231"/>
      <c r="M6657" s="231"/>
      <c r="N6657" s="231"/>
      <c r="O6657" s="231"/>
      <c r="P6657" s="231"/>
      <c r="Q6657" s="231"/>
      <c r="R6657" s="231"/>
      <c r="S6657" s="231"/>
      <c r="T6657" s="232"/>
      <c r="U6657" s="16"/>
      <c r="V6657" s="16"/>
    </row>
    <row r="6658" spans="4:22">
      <c r="D6658" s="16"/>
      <c r="E6658" s="16"/>
      <c r="F6658" s="231"/>
      <c r="G6658" s="231"/>
      <c r="H6658" s="231"/>
      <c r="I6658" s="231"/>
      <c r="J6658" s="231"/>
      <c r="K6658" s="231"/>
      <c r="L6658" s="231"/>
      <c r="M6658" s="231"/>
      <c r="N6658" s="231"/>
      <c r="O6658" s="231"/>
      <c r="P6658" s="231"/>
      <c r="Q6658" s="231"/>
      <c r="R6658" s="231"/>
      <c r="S6658" s="231"/>
      <c r="T6658" s="232"/>
      <c r="U6658" s="16"/>
      <c r="V6658" s="16"/>
    </row>
    <row r="6659" spans="4:22">
      <c r="D6659" s="16"/>
      <c r="E6659" s="16"/>
      <c r="F6659" s="231"/>
      <c r="G6659" s="231"/>
      <c r="H6659" s="231"/>
      <c r="I6659" s="231"/>
      <c r="J6659" s="231"/>
      <c r="K6659" s="231"/>
      <c r="L6659" s="231"/>
      <c r="M6659" s="231"/>
      <c r="N6659" s="231"/>
      <c r="O6659" s="231"/>
      <c r="P6659" s="231"/>
      <c r="Q6659" s="231"/>
      <c r="R6659" s="231"/>
      <c r="S6659" s="231"/>
      <c r="T6659" s="232"/>
      <c r="U6659" s="16"/>
      <c r="V6659" s="16"/>
    </row>
    <row r="6660" spans="4:22">
      <c r="D6660" s="16"/>
      <c r="E6660" s="16"/>
      <c r="F6660" s="231"/>
      <c r="G6660" s="231"/>
      <c r="H6660" s="231"/>
      <c r="I6660" s="231"/>
      <c r="J6660" s="231"/>
      <c r="K6660" s="231"/>
      <c r="L6660" s="231"/>
      <c r="M6660" s="231"/>
      <c r="N6660" s="231"/>
      <c r="O6660" s="231"/>
      <c r="P6660" s="231"/>
      <c r="Q6660" s="231"/>
      <c r="R6660" s="231"/>
      <c r="S6660" s="231"/>
      <c r="T6660" s="232"/>
      <c r="U6660" s="16"/>
      <c r="V6660" s="16"/>
    </row>
    <row r="6661" spans="4:22">
      <c r="D6661" s="16"/>
      <c r="E6661" s="16"/>
      <c r="F6661" s="231"/>
      <c r="G6661" s="231"/>
      <c r="H6661" s="231"/>
      <c r="I6661" s="231"/>
      <c r="J6661" s="231"/>
      <c r="K6661" s="231"/>
      <c r="L6661" s="231"/>
      <c r="M6661" s="231"/>
      <c r="N6661" s="231"/>
      <c r="O6661" s="231"/>
      <c r="P6661" s="231"/>
      <c r="Q6661" s="231"/>
      <c r="R6661" s="231"/>
      <c r="S6661" s="231"/>
      <c r="T6661" s="232"/>
      <c r="U6661" s="16"/>
      <c r="V6661" s="16"/>
    </row>
    <row r="6662" spans="4:22">
      <c r="D6662" s="16"/>
      <c r="E6662" s="16"/>
      <c r="F6662" s="231"/>
      <c r="G6662" s="231"/>
      <c r="H6662" s="231"/>
      <c r="I6662" s="231"/>
      <c r="J6662" s="231"/>
      <c r="K6662" s="231"/>
      <c r="L6662" s="231"/>
      <c r="M6662" s="231"/>
      <c r="N6662" s="231"/>
      <c r="O6662" s="231"/>
      <c r="P6662" s="231"/>
      <c r="Q6662" s="231"/>
      <c r="R6662" s="231"/>
      <c r="S6662" s="231"/>
      <c r="T6662" s="232"/>
      <c r="U6662" s="16"/>
      <c r="V6662" s="16"/>
    </row>
    <row r="6663" spans="4:22">
      <c r="D6663" s="16"/>
      <c r="E6663" s="16"/>
      <c r="F6663" s="231"/>
      <c r="G6663" s="231"/>
      <c r="H6663" s="231"/>
      <c r="I6663" s="231"/>
      <c r="J6663" s="231"/>
      <c r="K6663" s="231"/>
      <c r="L6663" s="231"/>
      <c r="M6663" s="231"/>
      <c r="N6663" s="231"/>
      <c r="O6663" s="231"/>
      <c r="P6663" s="231"/>
      <c r="Q6663" s="231"/>
      <c r="R6663" s="231"/>
      <c r="S6663" s="231"/>
      <c r="T6663" s="232"/>
      <c r="U6663" s="16"/>
      <c r="V6663" s="16"/>
    </row>
    <row r="6664" spans="4:22">
      <c r="D6664" s="16"/>
      <c r="E6664" s="16"/>
      <c r="F6664" s="231"/>
      <c r="G6664" s="231"/>
      <c r="H6664" s="231"/>
      <c r="I6664" s="231"/>
      <c r="J6664" s="231"/>
      <c r="K6664" s="231"/>
      <c r="L6664" s="231"/>
      <c r="M6664" s="231"/>
      <c r="N6664" s="231"/>
      <c r="O6664" s="231"/>
      <c r="P6664" s="231"/>
      <c r="Q6664" s="231"/>
      <c r="R6664" s="231"/>
      <c r="S6664" s="231"/>
      <c r="T6664" s="232"/>
      <c r="U6664" s="16"/>
      <c r="V6664" s="16"/>
    </row>
    <row r="6665" spans="4:22">
      <c r="D6665" s="16"/>
      <c r="E6665" s="16"/>
      <c r="F6665" s="231"/>
      <c r="G6665" s="231"/>
      <c r="H6665" s="231"/>
      <c r="I6665" s="231"/>
      <c r="J6665" s="231"/>
      <c r="K6665" s="231"/>
      <c r="L6665" s="231"/>
      <c r="M6665" s="231"/>
      <c r="N6665" s="231"/>
      <c r="O6665" s="231"/>
      <c r="P6665" s="231"/>
      <c r="Q6665" s="231"/>
      <c r="R6665" s="231"/>
      <c r="S6665" s="231"/>
      <c r="T6665" s="232"/>
      <c r="U6665" s="16"/>
      <c r="V6665" s="16"/>
    </row>
    <row r="6666" spans="4:22">
      <c r="D6666" s="16"/>
      <c r="E6666" s="16"/>
      <c r="F6666" s="231"/>
      <c r="G6666" s="231"/>
      <c r="H6666" s="231"/>
      <c r="I6666" s="231"/>
      <c r="J6666" s="231"/>
      <c r="K6666" s="231"/>
      <c r="L6666" s="231"/>
      <c r="M6666" s="231"/>
      <c r="N6666" s="231"/>
      <c r="O6666" s="231"/>
      <c r="P6666" s="231"/>
      <c r="Q6666" s="231"/>
      <c r="R6666" s="231"/>
      <c r="S6666" s="231"/>
      <c r="T6666" s="232"/>
      <c r="U6666" s="16"/>
      <c r="V6666" s="16"/>
    </row>
    <row r="6667" spans="4:22">
      <c r="D6667" s="16"/>
      <c r="E6667" s="16"/>
      <c r="F6667" s="231"/>
      <c r="G6667" s="231"/>
      <c r="H6667" s="231"/>
      <c r="I6667" s="231"/>
      <c r="J6667" s="231"/>
      <c r="K6667" s="231"/>
      <c r="L6667" s="231"/>
      <c r="M6667" s="231"/>
      <c r="N6667" s="231"/>
      <c r="O6667" s="231"/>
      <c r="P6667" s="231"/>
      <c r="Q6667" s="231"/>
      <c r="R6667" s="231"/>
      <c r="S6667" s="231"/>
      <c r="T6667" s="232"/>
      <c r="U6667" s="16"/>
      <c r="V6667" s="16"/>
    </row>
    <row r="6668" spans="4:22">
      <c r="D6668" s="16"/>
      <c r="E6668" s="16"/>
      <c r="F6668" s="231"/>
      <c r="G6668" s="231"/>
      <c r="H6668" s="231"/>
      <c r="I6668" s="231"/>
      <c r="J6668" s="231"/>
      <c r="K6668" s="231"/>
      <c r="L6668" s="231"/>
      <c r="M6668" s="231"/>
      <c r="N6668" s="231"/>
      <c r="O6668" s="231"/>
      <c r="P6668" s="231"/>
      <c r="Q6668" s="231"/>
      <c r="R6668" s="231"/>
      <c r="S6668" s="231"/>
      <c r="T6668" s="232"/>
      <c r="U6668" s="16"/>
      <c r="V6668" s="16"/>
    </row>
    <row r="6669" spans="4:22">
      <c r="D6669" s="16"/>
      <c r="E6669" s="16"/>
      <c r="F6669" s="231"/>
      <c r="G6669" s="231"/>
      <c r="H6669" s="231"/>
      <c r="I6669" s="231"/>
      <c r="J6669" s="231"/>
      <c r="K6669" s="231"/>
      <c r="L6669" s="231"/>
      <c r="M6669" s="231"/>
      <c r="N6669" s="231"/>
      <c r="O6669" s="231"/>
      <c r="P6669" s="231"/>
      <c r="Q6669" s="231"/>
      <c r="R6669" s="231"/>
      <c r="S6669" s="231"/>
      <c r="T6669" s="232"/>
      <c r="U6669" s="16"/>
      <c r="V6669" s="16"/>
    </row>
    <row r="6670" spans="4:22">
      <c r="D6670" s="16"/>
      <c r="E6670" s="16"/>
      <c r="F6670" s="231"/>
      <c r="G6670" s="231"/>
      <c r="H6670" s="231"/>
      <c r="I6670" s="231"/>
      <c r="J6670" s="231"/>
      <c r="K6670" s="231"/>
      <c r="L6670" s="231"/>
      <c r="M6670" s="231"/>
      <c r="N6670" s="231"/>
      <c r="O6670" s="231"/>
      <c r="P6670" s="231"/>
      <c r="Q6670" s="231"/>
      <c r="R6670" s="231"/>
      <c r="S6670" s="231"/>
      <c r="T6670" s="232"/>
      <c r="U6670" s="16"/>
      <c r="V6670" s="16"/>
    </row>
    <row r="6671" spans="4:22">
      <c r="D6671" s="16"/>
      <c r="E6671" s="16"/>
      <c r="F6671" s="231"/>
      <c r="G6671" s="231"/>
      <c r="H6671" s="231"/>
      <c r="I6671" s="231"/>
      <c r="J6671" s="231"/>
      <c r="K6671" s="231"/>
      <c r="L6671" s="231"/>
      <c r="M6671" s="231"/>
      <c r="N6671" s="231"/>
      <c r="O6671" s="231"/>
      <c r="P6671" s="231"/>
      <c r="Q6671" s="231"/>
      <c r="R6671" s="231"/>
      <c r="S6671" s="231"/>
      <c r="T6671" s="232"/>
      <c r="U6671" s="16"/>
      <c r="V6671" s="16"/>
    </row>
    <row r="6672" spans="4:22">
      <c r="D6672" s="16"/>
      <c r="E6672" s="16"/>
      <c r="F6672" s="231"/>
      <c r="G6672" s="231"/>
      <c r="H6672" s="231"/>
      <c r="I6672" s="231"/>
      <c r="J6672" s="231"/>
      <c r="K6672" s="231"/>
      <c r="L6672" s="231"/>
      <c r="M6672" s="231"/>
      <c r="N6672" s="231"/>
      <c r="O6672" s="231"/>
      <c r="P6672" s="231"/>
      <c r="Q6672" s="231"/>
      <c r="R6672" s="231"/>
      <c r="S6672" s="231"/>
      <c r="T6672" s="232"/>
      <c r="U6672" s="16"/>
      <c r="V6672" s="16"/>
    </row>
    <row r="6673" spans="4:22">
      <c r="D6673" s="16"/>
      <c r="E6673" s="16"/>
      <c r="F6673" s="231"/>
      <c r="G6673" s="231"/>
      <c r="H6673" s="231"/>
      <c r="I6673" s="231"/>
      <c r="J6673" s="231"/>
      <c r="K6673" s="231"/>
      <c r="L6673" s="231"/>
      <c r="M6673" s="231"/>
      <c r="N6673" s="231"/>
      <c r="O6673" s="231"/>
      <c r="P6673" s="231"/>
      <c r="Q6673" s="231"/>
      <c r="R6673" s="231"/>
      <c r="S6673" s="231"/>
      <c r="T6673" s="232"/>
      <c r="U6673" s="16"/>
      <c r="V6673" s="16"/>
    </row>
    <row r="6674" spans="4:22">
      <c r="D6674" s="16"/>
      <c r="E6674" s="16"/>
      <c r="F6674" s="231"/>
      <c r="G6674" s="231"/>
      <c r="H6674" s="231"/>
      <c r="I6674" s="231"/>
      <c r="J6674" s="231"/>
      <c r="K6674" s="231"/>
      <c r="L6674" s="231"/>
      <c r="M6674" s="231"/>
      <c r="N6674" s="231"/>
      <c r="O6674" s="231"/>
      <c r="P6674" s="231"/>
      <c r="Q6674" s="231"/>
      <c r="R6674" s="231"/>
      <c r="S6674" s="231"/>
      <c r="T6674" s="232"/>
      <c r="U6674" s="16"/>
      <c r="V6674" s="16"/>
    </row>
    <row r="6675" spans="4:22">
      <c r="D6675" s="16"/>
      <c r="E6675" s="16"/>
      <c r="F6675" s="231"/>
      <c r="G6675" s="231"/>
      <c r="H6675" s="231"/>
      <c r="I6675" s="231"/>
      <c r="J6675" s="231"/>
      <c r="K6675" s="231"/>
      <c r="L6675" s="231"/>
      <c r="M6675" s="231"/>
      <c r="N6675" s="231"/>
      <c r="O6675" s="231"/>
      <c r="P6675" s="231"/>
      <c r="Q6675" s="231"/>
      <c r="R6675" s="231"/>
      <c r="S6675" s="231"/>
      <c r="T6675" s="232"/>
      <c r="U6675" s="16"/>
      <c r="V6675" s="16"/>
    </row>
    <row r="6676" spans="4:22">
      <c r="D6676" s="335"/>
      <c r="E6676" s="335"/>
      <c r="F6676" s="335"/>
      <c r="G6676" s="512" t="s">
        <v>48</v>
      </c>
      <c r="H6676" s="512"/>
      <c r="I6676" s="512"/>
      <c r="J6676" s="512"/>
      <c r="K6676" s="512"/>
      <c r="L6676" s="512"/>
      <c r="M6676" s="512"/>
      <c r="N6676" s="512"/>
      <c r="O6676" s="512"/>
      <c r="P6676" s="512"/>
      <c r="Q6676" s="512"/>
      <c r="R6676" s="512"/>
      <c r="S6676" s="335"/>
      <c r="T6676" s="335"/>
      <c r="U6676" s="335"/>
      <c r="V6676" s="335"/>
    </row>
    <row r="6677" spans="4:22">
      <c r="D6677" s="335"/>
      <c r="E6677" s="335"/>
      <c r="F6677" s="335"/>
      <c r="G6677" s="512"/>
      <c r="H6677" s="512"/>
      <c r="I6677" s="512"/>
      <c r="J6677" s="512"/>
      <c r="K6677" s="512"/>
      <c r="L6677" s="512"/>
      <c r="M6677" s="512"/>
      <c r="N6677" s="512"/>
      <c r="O6677" s="512"/>
      <c r="P6677" s="512"/>
      <c r="Q6677" s="512"/>
      <c r="R6677" s="512"/>
      <c r="S6677" s="335"/>
      <c r="T6677" s="335"/>
      <c r="U6677" s="335"/>
      <c r="V6677" s="335"/>
    </row>
    <row r="6678" spans="4:22" ht="23.4">
      <c r="D6678" s="338"/>
      <c r="E6678" s="338"/>
      <c r="F6678" s="338"/>
      <c r="G6678" s="343" t="s">
        <v>46</v>
      </c>
      <c r="H6678" s="375" t="s">
        <v>3</v>
      </c>
      <c r="I6678" s="376"/>
      <c r="J6678" s="377" t="s">
        <v>11</v>
      </c>
      <c r="K6678" s="376"/>
      <c r="L6678" s="378" t="s">
        <v>12</v>
      </c>
      <c r="M6678" s="376"/>
      <c r="N6678" s="379" t="s">
        <v>13</v>
      </c>
      <c r="O6678" s="376"/>
      <c r="P6678" s="374" t="s">
        <v>14</v>
      </c>
      <c r="Q6678" s="376"/>
      <c r="R6678" s="380" t="s">
        <v>15</v>
      </c>
      <c r="S6678" s="367"/>
      <c r="T6678" s="16"/>
      <c r="U6678" s="336"/>
      <c r="V6678" s="16"/>
    </row>
    <row r="6679" spans="4:22" ht="21">
      <c r="D6679" s="338"/>
      <c r="E6679" s="338"/>
      <c r="F6679" s="338"/>
      <c r="G6679" s="344">
        <v>0.9</v>
      </c>
      <c r="H6679" s="347">
        <f>$H$6621*G6679</f>
        <v>51.745175805599999</v>
      </c>
      <c r="I6679" s="368"/>
      <c r="J6679" s="348">
        <f>$J$6621*G6679</f>
        <v>15.353242253999998</v>
      </c>
      <c r="K6679" s="368"/>
      <c r="L6679" s="352">
        <f>$L$6621*G6679</f>
        <v>13.6257936696</v>
      </c>
      <c r="M6679" s="368"/>
      <c r="N6679" s="349">
        <f>$N$6621*G6679</f>
        <v>9.7747145928000005</v>
      </c>
      <c r="O6679" s="368"/>
      <c r="P6679" s="350">
        <f>$P$6621*G6679</f>
        <v>175.761568872</v>
      </c>
      <c r="Q6679" s="368"/>
      <c r="R6679" s="351">
        <f>$R$6621*G6679</f>
        <v>70.778136528000005</v>
      </c>
      <c r="S6679" s="341"/>
      <c r="T6679" s="414">
        <f>H6679*24.63</f>
        <v>1274.4836800919279</v>
      </c>
      <c r="U6679" s="337"/>
      <c r="V6679" s="16"/>
    </row>
    <row r="6680" spans="4:22" ht="21">
      <c r="D6680" s="338"/>
      <c r="E6680" s="338"/>
      <c r="F6680" s="338"/>
      <c r="G6680" s="344">
        <v>0.91</v>
      </c>
      <c r="H6680" s="347">
        <f t="shared" ref="H6680:H6699" si="642">$H$6621*G6680</f>
        <v>52.32012220344</v>
      </c>
      <c r="I6680" s="368"/>
      <c r="J6680" s="348">
        <f t="shared" ref="J6680:J6699" si="643">$J$6621*G6680</f>
        <v>15.523833834599998</v>
      </c>
      <c r="K6680" s="368"/>
      <c r="L6680" s="352">
        <f t="shared" ref="L6680:L6699" si="644">$L$6621*G6680</f>
        <v>13.777191377039999</v>
      </c>
      <c r="M6680" s="368"/>
      <c r="N6680" s="349">
        <f t="shared" ref="N6680:N6699" si="645">$N$6621*G6680</f>
        <v>9.8833225327199994</v>
      </c>
      <c r="O6680" s="368"/>
      <c r="P6680" s="350">
        <f t="shared" ref="P6680:P6699" si="646">$P$6621*G6680</f>
        <v>177.71447519279999</v>
      </c>
      <c r="Q6680" s="368"/>
      <c r="R6680" s="351">
        <f t="shared" ref="R6680:R6699" si="647">$R$6621*G6680</f>
        <v>71.564560267199994</v>
      </c>
      <c r="S6680" s="341"/>
      <c r="T6680" s="16"/>
      <c r="U6680" s="337"/>
      <c r="V6680" s="16"/>
    </row>
    <row r="6681" spans="4:22" ht="21">
      <c r="D6681" s="338"/>
      <c r="E6681" s="338"/>
      <c r="F6681" s="338"/>
      <c r="G6681" s="344">
        <v>0.92</v>
      </c>
      <c r="H6681" s="347">
        <f t="shared" si="642"/>
        <v>52.895068601280002</v>
      </c>
      <c r="I6681" s="368"/>
      <c r="J6681" s="348">
        <f t="shared" si="643"/>
        <v>15.6944254152</v>
      </c>
      <c r="K6681" s="368"/>
      <c r="L6681" s="352">
        <f t="shared" si="644"/>
        <v>13.92858908448</v>
      </c>
      <c r="M6681" s="368"/>
      <c r="N6681" s="349">
        <f t="shared" si="645"/>
        <v>9.99193047264</v>
      </c>
      <c r="O6681" s="368"/>
      <c r="P6681" s="350">
        <f t="shared" si="646"/>
        <v>179.66738151359999</v>
      </c>
      <c r="Q6681" s="368"/>
      <c r="R6681" s="351">
        <f t="shared" si="647"/>
        <v>72.350984006399997</v>
      </c>
      <c r="S6681" s="341"/>
      <c r="T6681" s="16"/>
      <c r="U6681" s="337"/>
      <c r="V6681" s="16"/>
    </row>
    <row r="6682" spans="4:22" ht="21">
      <c r="D6682" s="338"/>
      <c r="E6682" s="338"/>
      <c r="F6682" s="338"/>
      <c r="G6682" s="344">
        <v>0.93</v>
      </c>
      <c r="H6682" s="347">
        <f t="shared" si="642"/>
        <v>53.470014999120004</v>
      </c>
      <c r="I6682" s="368"/>
      <c r="J6682" s="348">
        <f t="shared" si="643"/>
        <v>15.8650169958</v>
      </c>
      <c r="K6682" s="368"/>
      <c r="L6682" s="352">
        <f t="shared" si="644"/>
        <v>14.07998679192</v>
      </c>
      <c r="M6682" s="368"/>
      <c r="N6682" s="349">
        <f t="shared" si="645"/>
        <v>10.100538412560001</v>
      </c>
      <c r="O6682" s="368"/>
      <c r="P6682" s="350">
        <f t="shared" si="646"/>
        <v>181.62028783440002</v>
      </c>
      <c r="Q6682" s="368"/>
      <c r="R6682" s="351">
        <f t="shared" si="647"/>
        <v>73.137407745600001</v>
      </c>
      <c r="S6682" s="341"/>
      <c r="T6682" s="16"/>
      <c r="U6682" s="337"/>
      <c r="V6682" s="16"/>
    </row>
    <row r="6683" spans="4:22" ht="21">
      <c r="D6683" s="338"/>
      <c r="E6683" s="338"/>
      <c r="F6683" s="338"/>
      <c r="G6683" s="344">
        <v>0.94</v>
      </c>
      <c r="H6683" s="347">
        <f t="shared" si="642"/>
        <v>54.044961396959998</v>
      </c>
      <c r="I6683" s="368"/>
      <c r="J6683" s="348">
        <f t="shared" si="643"/>
        <v>16.035608576399998</v>
      </c>
      <c r="K6683" s="368"/>
      <c r="L6683" s="352">
        <f t="shared" si="644"/>
        <v>14.231384499359999</v>
      </c>
      <c r="M6683" s="368"/>
      <c r="N6683" s="349">
        <f t="shared" si="645"/>
        <v>10.209146352479999</v>
      </c>
      <c r="O6683" s="368"/>
      <c r="P6683" s="350">
        <f t="shared" si="646"/>
        <v>183.57319415519999</v>
      </c>
      <c r="Q6683" s="368"/>
      <c r="R6683" s="351">
        <f t="shared" si="647"/>
        <v>73.92383148479999</v>
      </c>
      <c r="S6683" s="341"/>
      <c r="T6683" s="16"/>
      <c r="U6683" s="337"/>
      <c r="V6683" s="16"/>
    </row>
    <row r="6684" spans="4:22" ht="21">
      <c r="D6684" s="338"/>
      <c r="E6684" s="338"/>
      <c r="F6684" s="338"/>
      <c r="G6684" s="344">
        <v>0.95</v>
      </c>
      <c r="H6684" s="347">
        <f t="shared" si="642"/>
        <v>54.6199077948</v>
      </c>
      <c r="I6684" s="368"/>
      <c r="J6684" s="348">
        <f t="shared" si="643"/>
        <v>16.206200156999998</v>
      </c>
      <c r="K6684" s="368"/>
      <c r="L6684" s="352">
        <f t="shared" si="644"/>
        <v>14.3827822068</v>
      </c>
      <c r="M6684" s="368"/>
      <c r="N6684" s="349">
        <f t="shared" si="645"/>
        <v>10.317754292399998</v>
      </c>
      <c r="O6684" s="368"/>
      <c r="P6684" s="350">
        <f t="shared" si="646"/>
        <v>185.52610047599998</v>
      </c>
      <c r="Q6684" s="368"/>
      <c r="R6684" s="351">
        <f t="shared" si="647"/>
        <v>74.710255223999994</v>
      </c>
      <c r="S6684" s="341"/>
      <c r="T6684" s="16"/>
      <c r="U6684" s="337"/>
      <c r="V6684" s="16"/>
    </row>
    <row r="6685" spans="4:22" ht="21">
      <c r="D6685" s="338"/>
      <c r="E6685" s="338"/>
      <c r="F6685" s="338"/>
      <c r="G6685" s="344">
        <v>0.96</v>
      </c>
      <c r="H6685" s="347">
        <f t="shared" si="642"/>
        <v>55.194854192640001</v>
      </c>
      <c r="I6685" s="368"/>
      <c r="J6685" s="348">
        <f t="shared" si="643"/>
        <v>16.376791737599998</v>
      </c>
      <c r="K6685" s="368"/>
      <c r="L6685" s="352">
        <f t="shared" si="644"/>
        <v>14.534179914239999</v>
      </c>
      <c r="M6685" s="368"/>
      <c r="N6685" s="349">
        <f t="shared" si="645"/>
        <v>10.426362232319999</v>
      </c>
      <c r="O6685" s="368"/>
      <c r="P6685" s="350">
        <f t="shared" si="646"/>
        <v>187.47900679679998</v>
      </c>
      <c r="Q6685" s="368"/>
      <c r="R6685" s="351">
        <f t="shared" si="647"/>
        <v>75.496678963199997</v>
      </c>
      <c r="S6685" s="341"/>
      <c r="T6685" s="16"/>
      <c r="U6685" s="337"/>
      <c r="V6685" s="16"/>
    </row>
    <row r="6686" spans="4:22" ht="21">
      <c r="D6686" s="338"/>
      <c r="E6686" s="338"/>
      <c r="F6686" s="338"/>
      <c r="G6686" s="344">
        <v>0.97</v>
      </c>
      <c r="H6686" s="347">
        <f t="shared" si="642"/>
        <v>55.769800590479996</v>
      </c>
      <c r="I6686" s="368"/>
      <c r="J6686" s="348">
        <f t="shared" si="643"/>
        <v>16.547383318199998</v>
      </c>
      <c r="K6686" s="368"/>
      <c r="L6686" s="352">
        <f t="shared" si="644"/>
        <v>14.68557762168</v>
      </c>
      <c r="M6686" s="368"/>
      <c r="N6686" s="349">
        <f t="shared" si="645"/>
        <v>10.53497017224</v>
      </c>
      <c r="O6686" s="368"/>
      <c r="P6686" s="350">
        <f t="shared" si="646"/>
        <v>189.43191311759998</v>
      </c>
      <c r="Q6686" s="368"/>
      <c r="R6686" s="351">
        <f t="shared" si="647"/>
        <v>76.283102702400001</v>
      </c>
      <c r="S6686" s="341"/>
      <c r="T6686" s="16"/>
      <c r="U6686" s="337"/>
      <c r="V6686" s="16"/>
    </row>
    <row r="6687" spans="4:22" ht="21">
      <c r="D6687" s="338"/>
      <c r="E6687" s="338"/>
      <c r="F6687" s="338"/>
      <c r="G6687" s="344">
        <v>0.98</v>
      </c>
      <c r="H6687" s="347">
        <f t="shared" si="642"/>
        <v>56.344746988319997</v>
      </c>
      <c r="I6687" s="368"/>
      <c r="J6687" s="348">
        <f t="shared" si="643"/>
        <v>16.717974898799998</v>
      </c>
      <c r="K6687" s="368"/>
      <c r="L6687" s="352">
        <f t="shared" si="644"/>
        <v>14.83697532912</v>
      </c>
      <c r="M6687" s="368"/>
      <c r="N6687" s="349">
        <f t="shared" si="645"/>
        <v>10.64357811216</v>
      </c>
      <c r="O6687" s="368"/>
      <c r="P6687" s="350">
        <f t="shared" si="646"/>
        <v>191.3848194384</v>
      </c>
      <c r="Q6687" s="368"/>
      <c r="R6687" s="351">
        <f t="shared" si="647"/>
        <v>77.06952644159999</v>
      </c>
      <c r="S6687" s="341"/>
      <c r="T6687" s="16"/>
      <c r="U6687" s="337"/>
      <c r="V6687" s="16"/>
    </row>
    <row r="6688" spans="4:22" ht="21">
      <c r="D6688" s="338"/>
      <c r="E6688" s="338"/>
      <c r="F6688" s="338"/>
      <c r="G6688" s="344">
        <v>0.99</v>
      </c>
      <c r="H6688" s="347">
        <f t="shared" si="642"/>
        <v>56.919693386159999</v>
      </c>
      <c r="I6688" s="368"/>
      <c r="J6688" s="348">
        <f t="shared" si="643"/>
        <v>16.888566479399998</v>
      </c>
      <c r="K6688" s="368"/>
      <c r="L6688" s="352">
        <f t="shared" si="644"/>
        <v>14.988373036560001</v>
      </c>
      <c r="M6688" s="368"/>
      <c r="N6688" s="349">
        <f t="shared" si="645"/>
        <v>10.752186052079999</v>
      </c>
      <c r="O6688" s="368"/>
      <c r="P6688" s="350">
        <f t="shared" si="646"/>
        <v>193.3377257592</v>
      </c>
      <c r="Q6688" s="368"/>
      <c r="R6688" s="351">
        <f t="shared" si="647"/>
        <v>77.855950180799994</v>
      </c>
      <c r="S6688" s="341"/>
      <c r="T6688" s="16"/>
      <c r="U6688" s="337"/>
      <c r="V6688" s="16"/>
    </row>
    <row r="6689" spans="4:22" ht="28.8">
      <c r="D6689" s="469"/>
      <c r="E6689" s="469"/>
      <c r="F6689" s="469"/>
      <c r="G6689" s="381">
        <v>1</v>
      </c>
      <c r="H6689" s="383">
        <f t="shared" si="642"/>
        <v>57.494639784</v>
      </c>
      <c r="I6689" s="382"/>
      <c r="J6689" s="383">
        <f t="shared" si="643"/>
        <v>17.059158059999998</v>
      </c>
      <c r="K6689" s="382"/>
      <c r="L6689" s="383">
        <f t="shared" si="644"/>
        <v>15.139770744</v>
      </c>
      <c r="M6689" s="382"/>
      <c r="N6689" s="383">
        <f t="shared" si="645"/>
        <v>10.860793992</v>
      </c>
      <c r="O6689" s="382"/>
      <c r="P6689" s="383">
        <f t="shared" si="646"/>
        <v>195.29063207999999</v>
      </c>
      <c r="Q6689" s="382"/>
      <c r="R6689" s="383">
        <f t="shared" si="647"/>
        <v>78.642373919999997</v>
      </c>
      <c r="S6689" s="341"/>
      <c r="T6689" s="469"/>
      <c r="U6689" s="470"/>
      <c r="V6689" s="469"/>
    </row>
    <row r="6690" spans="4:22" ht="21">
      <c r="D6690" s="338"/>
      <c r="E6690" s="338"/>
      <c r="F6690" s="338"/>
      <c r="G6690" s="344">
        <v>1.01</v>
      </c>
      <c r="H6690" s="347">
        <f t="shared" si="642"/>
        <v>58.069586181840002</v>
      </c>
      <c r="I6690" s="368"/>
      <c r="J6690" s="348">
        <f t="shared" si="643"/>
        <v>17.229749640599998</v>
      </c>
      <c r="K6690" s="368"/>
      <c r="L6690" s="352">
        <f t="shared" si="644"/>
        <v>15.291168451439999</v>
      </c>
      <c r="M6690" s="368"/>
      <c r="N6690" s="349">
        <f t="shared" si="645"/>
        <v>10.96940193192</v>
      </c>
      <c r="O6690" s="368"/>
      <c r="P6690" s="350">
        <f t="shared" si="646"/>
        <v>197.24353840079999</v>
      </c>
      <c r="Q6690" s="368"/>
      <c r="R6690" s="351">
        <f t="shared" si="647"/>
        <v>79.428797659200001</v>
      </c>
      <c r="S6690" s="341"/>
      <c r="T6690" s="16"/>
      <c r="U6690" s="337"/>
      <c r="V6690" s="16"/>
    </row>
    <row r="6691" spans="4:22" ht="21">
      <c r="D6691" s="338"/>
      <c r="E6691" s="338"/>
      <c r="F6691" s="338"/>
      <c r="G6691" s="344">
        <v>1.02</v>
      </c>
      <c r="H6691" s="347">
        <f t="shared" si="642"/>
        <v>58.644532579680003</v>
      </c>
      <c r="I6691" s="368"/>
      <c r="J6691" s="348">
        <f t="shared" si="643"/>
        <v>17.400341221199998</v>
      </c>
      <c r="K6691" s="368"/>
      <c r="L6691" s="352">
        <f t="shared" si="644"/>
        <v>15.44256615888</v>
      </c>
      <c r="M6691" s="368"/>
      <c r="N6691" s="349">
        <f t="shared" si="645"/>
        <v>11.078009871839999</v>
      </c>
      <c r="O6691" s="368"/>
      <c r="P6691" s="350">
        <f t="shared" si="646"/>
        <v>199.19644472159999</v>
      </c>
      <c r="Q6691" s="368"/>
      <c r="R6691" s="351">
        <f t="shared" si="647"/>
        <v>80.215221398400004</v>
      </c>
      <c r="S6691" s="341"/>
      <c r="T6691" s="16"/>
      <c r="U6691" s="337"/>
      <c r="V6691" s="16"/>
    </row>
    <row r="6692" spans="4:22" ht="21">
      <c r="D6692" s="338"/>
      <c r="E6692" s="338"/>
      <c r="F6692" s="338"/>
      <c r="G6692" s="344">
        <v>1.03</v>
      </c>
      <c r="H6692" s="347">
        <f t="shared" si="642"/>
        <v>59.219478977520005</v>
      </c>
      <c r="I6692" s="368"/>
      <c r="J6692" s="348">
        <f t="shared" si="643"/>
        <v>17.570932801799998</v>
      </c>
      <c r="K6692" s="368"/>
      <c r="L6692" s="352">
        <f t="shared" si="644"/>
        <v>15.593963866319999</v>
      </c>
      <c r="M6692" s="368"/>
      <c r="N6692" s="349">
        <f t="shared" si="645"/>
        <v>11.18661781176</v>
      </c>
      <c r="O6692" s="368"/>
      <c r="P6692" s="350">
        <f t="shared" si="646"/>
        <v>201.14935104240001</v>
      </c>
      <c r="Q6692" s="368"/>
      <c r="R6692" s="351">
        <f t="shared" si="647"/>
        <v>81.001645137599994</v>
      </c>
      <c r="S6692" s="341"/>
      <c r="T6692" s="16"/>
      <c r="U6692" s="337"/>
      <c r="V6692" s="16"/>
    </row>
    <row r="6693" spans="4:22" ht="21">
      <c r="D6693" s="338"/>
      <c r="E6693" s="338"/>
      <c r="F6693" s="338"/>
      <c r="G6693" s="344">
        <v>1.04</v>
      </c>
      <c r="H6693" s="347">
        <f t="shared" si="642"/>
        <v>59.794425375359999</v>
      </c>
      <c r="I6693" s="368"/>
      <c r="J6693" s="348">
        <f t="shared" si="643"/>
        <v>17.741524382399998</v>
      </c>
      <c r="K6693" s="368"/>
      <c r="L6693" s="352">
        <f t="shared" si="644"/>
        <v>15.74536157376</v>
      </c>
      <c r="M6693" s="368"/>
      <c r="N6693" s="349">
        <f t="shared" si="645"/>
        <v>11.29522575168</v>
      </c>
      <c r="O6693" s="368"/>
      <c r="P6693" s="350">
        <f t="shared" si="646"/>
        <v>203.10225736320001</v>
      </c>
      <c r="Q6693" s="368"/>
      <c r="R6693" s="351">
        <f t="shared" si="647"/>
        <v>81.788068876799997</v>
      </c>
      <c r="S6693" s="341"/>
      <c r="T6693" s="16"/>
      <c r="U6693" s="337"/>
      <c r="V6693" s="16"/>
    </row>
    <row r="6694" spans="4:22" ht="21">
      <c r="D6694" s="338"/>
      <c r="E6694" s="338"/>
      <c r="F6694" s="338"/>
      <c r="G6694" s="344">
        <v>1.05</v>
      </c>
      <c r="H6694" s="347">
        <f t="shared" si="642"/>
        <v>60.369371773200001</v>
      </c>
      <c r="I6694" s="368"/>
      <c r="J6694" s="348">
        <f t="shared" si="643"/>
        <v>17.912115962999998</v>
      </c>
      <c r="K6694" s="368"/>
      <c r="L6694" s="352">
        <f t="shared" si="644"/>
        <v>15.8967592812</v>
      </c>
      <c r="M6694" s="368"/>
      <c r="N6694" s="349">
        <f t="shared" si="645"/>
        <v>11.403833691600001</v>
      </c>
      <c r="O6694" s="368"/>
      <c r="P6694" s="350">
        <f t="shared" si="646"/>
        <v>205.05516368400001</v>
      </c>
      <c r="Q6694" s="368"/>
      <c r="R6694" s="351">
        <f t="shared" si="647"/>
        <v>82.574492616000001</v>
      </c>
      <c r="S6694" s="341"/>
      <c r="T6694" s="16"/>
      <c r="U6694" s="337"/>
      <c r="V6694" s="16"/>
    </row>
    <row r="6695" spans="4:22" ht="21">
      <c r="D6695" s="338"/>
      <c r="E6695" s="338"/>
      <c r="F6695" s="338"/>
      <c r="G6695" s="344">
        <v>1.06</v>
      </c>
      <c r="H6695" s="347">
        <f t="shared" si="642"/>
        <v>60.944318171040003</v>
      </c>
      <c r="I6695" s="368"/>
      <c r="J6695" s="348">
        <f t="shared" si="643"/>
        <v>18.082707543599998</v>
      </c>
      <c r="K6695" s="368"/>
      <c r="L6695" s="352">
        <f t="shared" si="644"/>
        <v>16.048156988639999</v>
      </c>
      <c r="M6695" s="368"/>
      <c r="N6695" s="349">
        <f t="shared" si="645"/>
        <v>11.51244163152</v>
      </c>
      <c r="O6695" s="368"/>
      <c r="P6695" s="350">
        <f t="shared" si="646"/>
        <v>207.0080700048</v>
      </c>
      <c r="Q6695" s="368"/>
      <c r="R6695" s="351">
        <f t="shared" si="647"/>
        <v>83.360916355200004</v>
      </c>
      <c r="S6695" s="341"/>
      <c r="T6695" s="16"/>
      <c r="U6695" s="337"/>
      <c r="V6695" s="16"/>
    </row>
    <row r="6696" spans="4:22" ht="21">
      <c r="D6696" s="338"/>
      <c r="E6696" s="338"/>
      <c r="F6696" s="338"/>
      <c r="G6696" s="344">
        <v>1.07</v>
      </c>
      <c r="H6696" s="347">
        <f t="shared" si="642"/>
        <v>61.519264568880004</v>
      </c>
      <c r="I6696" s="368"/>
      <c r="J6696" s="348">
        <f t="shared" si="643"/>
        <v>18.253299124199998</v>
      </c>
      <c r="K6696" s="368"/>
      <c r="L6696" s="352">
        <f t="shared" si="644"/>
        <v>16.19955469608</v>
      </c>
      <c r="M6696" s="368"/>
      <c r="N6696" s="349">
        <f t="shared" si="645"/>
        <v>11.62104957144</v>
      </c>
      <c r="O6696" s="368"/>
      <c r="P6696" s="350">
        <f t="shared" si="646"/>
        <v>208.9609763256</v>
      </c>
      <c r="Q6696" s="368"/>
      <c r="R6696" s="351">
        <f t="shared" si="647"/>
        <v>84.147340094400008</v>
      </c>
      <c r="S6696" s="341"/>
      <c r="T6696" s="16"/>
      <c r="U6696" s="337"/>
      <c r="V6696" s="16"/>
    </row>
    <row r="6697" spans="4:22" ht="21">
      <c r="D6697" s="338"/>
      <c r="E6697" s="338"/>
      <c r="F6697" s="338"/>
      <c r="G6697" s="344">
        <v>1.08</v>
      </c>
      <c r="H6697" s="347">
        <f t="shared" si="642"/>
        <v>62.094210966720006</v>
      </c>
      <c r="I6697" s="368"/>
      <c r="J6697" s="348">
        <f t="shared" si="643"/>
        <v>18.423890704799998</v>
      </c>
      <c r="K6697" s="368"/>
      <c r="L6697" s="352">
        <f t="shared" si="644"/>
        <v>16.350952403520001</v>
      </c>
      <c r="M6697" s="368"/>
      <c r="N6697" s="349">
        <f t="shared" si="645"/>
        <v>11.729657511360001</v>
      </c>
      <c r="O6697" s="368"/>
      <c r="P6697" s="350">
        <f t="shared" si="646"/>
        <v>210.9138826464</v>
      </c>
      <c r="Q6697" s="368"/>
      <c r="R6697" s="351">
        <f t="shared" si="647"/>
        <v>84.933763833599997</v>
      </c>
      <c r="S6697" s="341"/>
      <c r="T6697" s="16"/>
      <c r="U6697" s="337"/>
      <c r="V6697" s="16"/>
    </row>
    <row r="6698" spans="4:22" ht="21">
      <c r="D6698" s="338"/>
      <c r="E6698" s="338"/>
      <c r="F6698" s="338"/>
      <c r="G6698" s="344">
        <v>1.0900000000000001</v>
      </c>
      <c r="H6698" s="347">
        <f t="shared" si="642"/>
        <v>62.669157364560007</v>
      </c>
      <c r="I6698" s="368"/>
      <c r="J6698" s="348">
        <f t="shared" si="643"/>
        <v>18.594482285399998</v>
      </c>
      <c r="K6698" s="368"/>
      <c r="L6698" s="352">
        <f t="shared" si="644"/>
        <v>16.502350110960002</v>
      </c>
      <c r="M6698" s="368"/>
      <c r="N6698" s="349">
        <f t="shared" si="645"/>
        <v>11.83826545128</v>
      </c>
      <c r="O6698" s="368"/>
      <c r="P6698" s="350">
        <f t="shared" si="646"/>
        <v>212.86678896720002</v>
      </c>
      <c r="Q6698" s="368"/>
      <c r="R6698" s="351">
        <f t="shared" si="647"/>
        <v>85.7201875728</v>
      </c>
      <c r="S6698" s="341"/>
      <c r="T6698" s="16"/>
      <c r="U6698" s="337"/>
      <c r="V6698" s="16"/>
    </row>
    <row r="6699" spans="4:22" ht="21">
      <c r="D6699" s="338"/>
      <c r="E6699" s="338"/>
      <c r="F6699" s="338"/>
      <c r="G6699" s="344">
        <v>1.1000000000000001</v>
      </c>
      <c r="H6699" s="347">
        <f t="shared" si="642"/>
        <v>63.244103762400009</v>
      </c>
      <c r="I6699" s="368"/>
      <c r="J6699" s="348">
        <f t="shared" si="643"/>
        <v>18.765073865999998</v>
      </c>
      <c r="K6699" s="368"/>
      <c r="L6699" s="352">
        <f t="shared" si="644"/>
        <v>16.653747818399999</v>
      </c>
      <c r="M6699" s="368"/>
      <c r="N6699" s="349">
        <f t="shared" si="645"/>
        <v>11.9468733912</v>
      </c>
      <c r="O6699" s="368"/>
      <c r="P6699" s="350">
        <f t="shared" si="646"/>
        <v>214.81969528800002</v>
      </c>
      <c r="Q6699" s="368"/>
      <c r="R6699" s="351">
        <f t="shared" si="647"/>
        <v>86.506611312000004</v>
      </c>
      <c r="S6699" s="341"/>
      <c r="T6699" s="16"/>
      <c r="U6699" s="337"/>
      <c r="V6699" s="16"/>
    </row>
    <row r="6700" spans="4:22">
      <c r="D6700" s="338"/>
      <c r="E6700" s="338"/>
      <c r="F6700" s="338"/>
      <c r="G6700" s="16"/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</row>
    <row r="6701" spans="4:22">
      <c r="D6701" s="338"/>
      <c r="E6701" s="338"/>
      <c r="F6701" s="338"/>
      <c r="G6701" s="16"/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</row>
    <row r="6702" spans="4:22">
      <c r="D6702" s="338"/>
      <c r="E6702" s="338"/>
      <c r="F6702" s="338"/>
      <c r="G6702" s="16"/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</row>
    <row r="6705" spans="4:31" ht="15" thickBot="1">
      <c r="D6705" s="475" t="s">
        <v>328</v>
      </c>
      <c r="E6705" s="16"/>
      <c r="F6705" s="16"/>
      <c r="G6705" s="16"/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6"/>
      <c r="S6705" s="16"/>
      <c r="T6705" s="229"/>
      <c r="U6705" s="16"/>
      <c r="V6705" s="16"/>
    </row>
    <row r="6706" spans="4:31">
      <c r="D6706" s="16"/>
      <c r="E6706" s="84"/>
      <c r="F6706" s="85"/>
      <c r="G6706" s="197"/>
      <c r="H6706" s="85"/>
      <c r="I6706" s="197"/>
      <c r="J6706" s="85"/>
      <c r="K6706" s="197"/>
      <c r="L6706" s="85"/>
      <c r="M6706" s="197"/>
      <c r="N6706" s="85"/>
      <c r="O6706" s="197"/>
      <c r="P6706" s="85"/>
      <c r="Q6706" s="197"/>
      <c r="R6706" s="85"/>
      <c r="S6706" s="85"/>
      <c r="T6706" s="85"/>
      <c r="U6706" s="106"/>
      <c r="V6706" s="16"/>
    </row>
    <row r="6707" spans="4:31" ht="15" thickBot="1">
      <c r="D6707" s="16"/>
      <c r="E6707" s="86"/>
      <c r="F6707" s="1"/>
      <c r="H6707" s="1"/>
      <c r="J6707" s="1"/>
      <c r="L6707" s="1"/>
      <c r="N6707" s="1"/>
      <c r="P6707" s="1"/>
      <c r="R6707" s="1"/>
      <c r="T6707" s="1"/>
      <c r="U6707" s="107"/>
      <c r="V6707" s="16"/>
    </row>
    <row r="6708" spans="4:31" ht="35.4" thickBot="1">
      <c r="D6708" s="16"/>
      <c r="E6708" s="86"/>
      <c r="F6708" s="1"/>
      <c r="H6708" s="393" t="s">
        <v>329</v>
      </c>
      <c r="I6708" s="394"/>
      <c r="J6708" s="394"/>
      <c r="K6708" s="394"/>
      <c r="L6708" s="394"/>
      <c r="M6708" s="394"/>
      <c r="N6708" s="394"/>
      <c r="O6708" s="394"/>
      <c r="P6708" s="394"/>
      <c r="Q6708" s="394"/>
      <c r="R6708" s="394"/>
      <c r="S6708" s="394"/>
      <c r="T6708" s="395"/>
      <c r="U6708" s="107"/>
      <c r="V6708" s="16"/>
    </row>
    <row r="6709" spans="4:31">
      <c r="D6709" s="16"/>
      <c r="E6709" s="86"/>
      <c r="F6709" s="1"/>
      <c r="H6709" s="1"/>
      <c r="J6709" s="1"/>
      <c r="L6709" s="1"/>
      <c r="N6709" s="1"/>
      <c r="P6709" s="1"/>
      <c r="R6709" s="1"/>
      <c r="T6709" s="1"/>
      <c r="U6709" s="107"/>
      <c r="V6709" s="16"/>
    </row>
    <row r="6710" spans="4:31">
      <c r="D6710" s="16"/>
      <c r="E6710" s="86"/>
      <c r="F6710" s="253" t="s">
        <v>10</v>
      </c>
      <c r="G6710" s="194"/>
      <c r="H6710" s="421" t="s">
        <v>3</v>
      </c>
      <c r="I6710" s="179"/>
      <c r="J6710" s="422" t="s">
        <v>11</v>
      </c>
      <c r="K6710" s="179"/>
      <c r="L6710" s="423" t="s">
        <v>12</v>
      </c>
      <c r="M6710" s="179"/>
      <c r="N6710" s="424" t="s">
        <v>13</v>
      </c>
      <c r="O6710" s="179"/>
      <c r="P6710" s="425" t="s">
        <v>14</v>
      </c>
      <c r="Q6710" s="179"/>
      <c r="R6710" s="426" t="s">
        <v>15</v>
      </c>
      <c r="S6710" s="29"/>
      <c r="T6710" s="427" t="s">
        <v>16</v>
      </c>
      <c r="U6710" s="107"/>
      <c r="V6710" s="16"/>
      <c r="X6710" s="448" t="s">
        <v>78</v>
      </c>
      <c r="Y6710" s="448" t="s">
        <v>79</v>
      </c>
      <c r="Z6710" s="448" t="s">
        <v>80</v>
      </c>
      <c r="AA6710" s="448" t="s">
        <v>81</v>
      </c>
      <c r="AD6710" t="str">
        <f t="shared" ref="AD6710:AD6716" si="648">X6710</f>
        <v xml:space="preserve">MATERIAL </v>
      </c>
      <c r="AE6710" s="330" t="str">
        <f>AA6710</f>
        <v xml:space="preserve">VARIACAO </v>
      </c>
    </row>
    <row r="6711" spans="4:31">
      <c r="D6711" s="16"/>
      <c r="E6711" s="86"/>
      <c r="F6711" s="252">
        <v>45985</v>
      </c>
      <c r="G6711" s="244"/>
      <c r="H6711" s="437">
        <v>10795</v>
      </c>
      <c r="I6711" s="437"/>
      <c r="J6711" s="437">
        <v>3136.5</v>
      </c>
      <c r="K6711" s="437"/>
      <c r="L6711" s="437">
        <v>2776.5</v>
      </c>
      <c r="M6711" s="437"/>
      <c r="N6711" s="437">
        <v>1960</v>
      </c>
      <c r="O6711" s="437"/>
      <c r="P6711" s="437">
        <v>37475</v>
      </c>
      <c r="Q6711" s="437"/>
      <c r="R6711" s="437">
        <v>14440</v>
      </c>
      <c r="S6711" s="438"/>
      <c r="T6711" s="441">
        <v>5.3902000000000001</v>
      </c>
      <c r="U6711" s="107"/>
      <c r="V6711" s="16"/>
      <c r="X6711" t="str">
        <f>H6510</f>
        <v xml:space="preserve">COBRE </v>
      </c>
      <c r="Y6711" s="308">
        <f>H6719</f>
        <v>58.708318499999997</v>
      </c>
      <c r="Z6711" s="308">
        <f>H6721</f>
        <v>57.134854427500002</v>
      </c>
      <c r="AA6711" s="453">
        <f t="shared" ref="AA6711:AA6717" si="649">Y6711-Z6711</f>
        <v>1.5734640724999949</v>
      </c>
      <c r="AD6711" t="str">
        <f t="shared" si="648"/>
        <v xml:space="preserve">COBRE </v>
      </c>
      <c r="AE6711" s="330">
        <f t="shared" ref="AE6711:AE6716" si="650">AA6711</f>
        <v>1.5734640724999949</v>
      </c>
    </row>
    <row r="6712" spans="4:31">
      <c r="D6712" s="16"/>
      <c r="E6712" s="86"/>
      <c r="F6712" s="250">
        <f>F6711+1</f>
        <v>45986</v>
      </c>
      <c r="G6712" s="244"/>
      <c r="H6712" s="474">
        <v>10876</v>
      </c>
      <c r="I6712" s="437"/>
      <c r="J6712" s="437">
        <v>3118</v>
      </c>
      <c r="K6712" s="437"/>
      <c r="L6712" s="437">
        <v>2787</v>
      </c>
      <c r="M6712" s="437"/>
      <c r="N6712" s="437">
        <v>1961.5</v>
      </c>
      <c r="O6712" s="437"/>
      <c r="P6712" s="437">
        <v>37900</v>
      </c>
      <c r="Q6712" s="437"/>
      <c r="R6712" s="437">
        <v>14650</v>
      </c>
      <c r="S6712" s="437"/>
      <c r="T6712" s="441">
        <v>5.3948</v>
      </c>
      <c r="U6712" s="107"/>
      <c r="V6712" s="16"/>
      <c r="X6712" s="408" t="str">
        <f>J6510</f>
        <v xml:space="preserve">ZINCO </v>
      </c>
      <c r="Y6712" s="308">
        <f>J6719</f>
        <v>17.094534749999998</v>
      </c>
      <c r="Z6712" s="308">
        <f>J6721</f>
        <v>16.781997125000004</v>
      </c>
      <c r="AA6712" s="453">
        <f t="shared" si="649"/>
        <v>0.31253762499999382</v>
      </c>
      <c r="AD6712" t="str">
        <f t="shared" si="648"/>
        <v xml:space="preserve">ZINCO </v>
      </c>
      <c r="AE6712" s="330">
        <f t="shared" si="650"/>
        <v>0.31253762499999382</v>
      </c>
    </row>
    <row r="6713" spans="4:31">
      <c r="D6713" s="16"/>
      <c r="E6713" s="86"/>
      <c r="F6713" s="250">
        <f>F6712+1</f>
        <v>45987</v>
      </c>
      <c r="G6713" s="244"/>
      <c r="H6713" s="474">
        <v>10978</v>
      </c>
      <c r="I6713" s="437"/>
      <c r="J6713" s="437">
        <v>3194</v>
      </c>
      <c r="K6713" s="437"/>
      <c r="L6713" s="437">
        <v>2822.5</v>
      </c>
      <c r="M6713" s="437"/>
      <c r="N6713" s="437">
        <v>1947</v>
      </c>
      <c r="O6713" s="437"/>
      <c r="P6713" s="437">
        <v>37995</v>
      </c>
      <c r="Q6713" s="437"/>
      <c r="R6713" s="437">
        <v>14610</v>
      </c>
      <c r="S6713" s="437"/>
      <c r="T6713" s="441">
        <v>5.3841000000000001</v>
      </c>
      <c r="U6713" s="107"/>
      <c r="V6713" s="16"/>
      <c r="X6713" s="408" t="str">
        <f>L6510</f>
        <v xml:space="preserve">ALUMÍNIO </v>
      </c>
      <c r="Y6713" s="308">
        <f>L6719</f>
        <v>15.074207999999997</v>
      </c>
      <c r="Z6713" s="308">
        <f>L6721</f>
        <v>14.758051037500001</v>
      </c>
      <c r="AA6713" s="453">
        <f t="shared" si="649"/>
        <v>0.31615696249999559</v>
      </c>
      <c r="AD6713" t="str">
        <f t="shared" si="648"/>
        <v xml:space="preserve">ALUMÍNIO </v>
      </c>
      <c r="AE6713" s="330">
        <f t="shared" si="650"/>
        <v>0.31615696249999559</v>
      </c>
    </row>
    <row r="6714" spans="4:31">
      <c r="D6714" s="16"/>
      <c r="E6714" s="86"/>
      <c r="F6714" s="250">
        <f>F6713+1</f>
        <v>45988</v>
      </c>
      <c r="G6714" s="195"/>
      <c r="H6714" s="437">
        <v>10934</v>
      </c>
      <c r="I6714" s="437"/>
      <c r="J6714" s="437">
        <v>3191</v>
      </c>
      <c r="K6714" s="437"/>
      <c r="L6714" s="437">
        <v>2804</v>
      </c>
      <c r="M6714" s="437"/>
      <c r="N6714" s="437">
        <v>1940</v>
      </c>
      <c r="O6714" s="437"/>
      <c r="P6714" s="437">
        <v>38400</v>
      </c>
      <c r="Q6714" s="437"/>
      <c r="R6714" s="437">
        <v>14605</v>
      </c>
      <c r="S6714" s="438"/>
      <c r="T6714" s="441">
        <v>5.3693999999999997</v>
      </c>
      <c r="U6714" s="107"/>
      <c r="V6714" s="16"/>
      <c r="X6714" s="408" t="str">
        <f>N6510</f>
        <v xml:space="preserve">CHUMBO </v>
      </c>
      <c r="Y6714" s="308">
        <f>N6719</f>
        <v>10.500644249999999</v>
      </c>
      <c r="Z6714" s="308">
        <f>N6721</f>
        <v>10.638350000000001</v>
      </c>
      <c r="AA6714" s="453">
        <f t="shared" si="649"/>
        <v>-0.13770575000000207</v>
      </c>
      <c r="AD6714" t="str">
        <f t="shared" si="648"/>
        <v xml:space="preserve">CHUMBO </v>
      </c>
      <c r="AE6714" s="330">
        <f t="shared" si="650"/>
        <v>-0.13770575000000207</v>
      </c>
    </row>
    <row r="6715" spans="4:31">
      <c r="D6715" s="16"/>
      <c r="E6715" s="86"/>
      <c r="F6715" s="251">
        <f>F6714+1</f>
        <v>45989</v>
      </c>
      <c r="G6715" s="195"/>
      <c r="H6715" s="437">
        <v>11004</v>
      </c>
      <c r="I6715" s="437"/>
      <c r="J6715" s="437">
        <v>3255</v>
      </c>
      <c r="K6715" s="437"/>
      <c r="L6715" s="437">
        <v>2826</v>
      </c>
      <c r="M6715" s="437"/>
      <c r="N6715" s="437">
        <v>1955</v>
      </c>
      <c r="O6715" s="437"/>
      <c r="P6715" s="437">
        <v>39125</v>
      </c>
      <c r="Q6715" s="437"/>
      <c r="R6715" s="437">
        <v>14660</v>
      </c>
      <c r="S6715" s="438"/>
      <c r="T6715" s="441">
        <v>5.3490000000000002</v>
      </c>
      <c r="U6715" s="107"/>
      <c r="V6715" s="16"/>
      <c r="X6715" s="408" t="str">
        <f>P6510</f>
        <v xml:space="preserve">ESTANHO </v>
      </c>
      <c r="Y6715" s="308">
        <f>P6719</f>
        <v>205.30757249999999</v>
      </c>
      <c r="Z6715" s="308">
        <f>P6721</f>
        <v>197.04351870000002</v>
      </c>
      <c r="AA6715" s="453">
        <f t="shared" si="649"/>
        <v>8.2640537999999708</v>
      </c>
      <c r="AD6715" t="str">
        <f t="shared" si="648"/>
        <v xml:space="preserve">ESTANHO </v>
      </c>
      <c r="AE6715" s="330">
        <f t="shared" si="650"/>
        <v>8.2640537999999708</v>
      </c>
    </row>
    <row r="6716" spans="4:31">
      <c r="D6716" s="16"/>
      <c r="E6716" s="86"/>
      <c r="F6716" s="1"/>
      <c r="H6716" s="439"/>
      <c r="I6716" s="439"/>
      <c r="J6716" s="439"/>
      <c r="K6716" s="439"/>
      <c r="L6716" s="439"/>
      <c r="M6716" s="439"/>
      <c r="N6716" s="439"/>
      <c r="O6716" s="439"/>
      <c r="P6716" s="439"/>
      <c r="Q6716" s="439"/>
      <c r="R6716" s="439"/>
      <c r="S6716" s="440"/>
      <c r="T6716" s="444"/>
      <c r="U6716" s="107"/>
      <c r="V6716" s="16"/>
      <c r="X6716" s="408" t="str">
        <f>R6510</f>
        <v xml:space="preserve">NÍQUEL </v>
      </c>
      <c r="Y6716" s="308">
        <f>R6719</f>
        <v>78.473857499999994</v>
      </c>
      <c r="Z6716" s="308">
        <f>R6721</f>
        <v>76.745056900000009</v>
      </c>
      <c r="AA6716" s="453">
        <f t="shared" si="649"/>
        <v>1.7288005999999854</v>
      </c>
      <c r="AD6716" t="str">
        <f t="shared" si="648"/>
        <v xml:space="preserve">NÍQUEL </v>
      </c>
      <c r="AE6716" s="330">
        <f t="shared" si="650"/>
        <v>1.7288005999999854</v>
      </c>
    </row>
    <row r="6717" spans="4:31">
      <c r="D6717" s="16"/>
      <c r="E6717" s="86"/>
      <c r="F6717" s="236" t="s">
        <v>17</v>
      </c>
      <c r="G6717" s="263"/>
      <c r="H6717" s="428">
        <f>AVERAGE(H6711:H6715)</f>
        <v>10917.4</v>
      </c>
      <c r="I6717" s="332"/>
      <c r="J6717" s="428">
        <f>AVERAGE(J6711:J6715)</f>
        <v>3178.9</v>
      </c>
      <c r="K6717" s="332"/>
      <c r="L6717" s="428">
        <f>AVERAGE(L6711:L6715)</f>
        <v>2803.2</v>
      </c>
      <c r="M6717" s="332"/>
      <c r="N6717" s="428">
        <f>AVERAGE(N6711:N6715)</f>
        <v>1952.7</v>
      </c>
      <c r="O6717" s="332"/>
      <c r="P6717" s="428">
        <f>AVERAGE(P6711:P6715)</f>
        <v>38179</v>
      </c>
      <c r="Q6717" s="332"/>
      <c r="R6717" s="428">
        <f>AVERAGE(R6711:R6715)</f>
        <v>14593</v>
      </c>
      <c r="S6717" s="333"/>
      <c r="T6717" s="429">
        <f>AVERAGE(T6711:T6715)</f>
        <v>5.3774999999999995</v>
      </c>
      <c r="U6717" s="107"/>
      <c r="V6717" s="16"/>
      <c r="X6717" t="str">
        <f>T6510</f>
        <v xml:space="preserve">DÓLAR </v>
      </c>
      <c r="Y6717" s="308">
        <f>T6717</f>
        <v>5.3774999999999995</v>
      </c>
      <c r="Z6717" s="308">
        <f>T6721</f>
        <v>5.3191750000000004</v>
      </c>
      <c r="AA6717" s="453">
        <f t="shared" si="649"/>
        <v>5.8324999999999072E-2</v>
      </c>
    </row>
    <row r="6718" spans="4:31">
      <c r="D6718" s="16"/>
      <c r="E6718" s="86"/>
      <c r="F6718" s="21"/>
      <c r="G6718" s="194"/>
      <c r="H6718" s="354"/>
      <c r="I6718" s="214"/>
      <c r="J6718" s="354"/>
      <c r="K6718" s="214"/>
      <c r="L6718" s="354"/>
      <c r="M6718" s="214"/>
      <c r="N6718" s="354"/>
      <c r="O6718" s="214"/>
      <c r="P6718" s="354"/>
      <c r="Q6718" s="214"/>
      <c r="R6718" s="354"/>
      <c r="S6718" s="269"/>
      <c r="T6718" s="355"/>
      <c r="U6718" s="107"/>
      <c r="V6718" s="16"/>
    </row>
    <row r="6719" spans="4:31" ht="15.6">
      <c r="D6719" s="16"/>
      <c r="E6719" s="86"/>
      <c r="F6719" s="237" t="s">
        <v>18</v>
      </c>
      <c r="G6719" s="202"/>
      <c r="H6719" s="413">
        <f>H6717*T6717*0.001</f>
        <v>58.708318499999997</v>
      </c>
      <c r="I6719" s="449"/>
      <c r="J6719" s="413">
        <f>J6717*T6717*0.001</f>
        <v>17.094534749999998</v>
      </c>
      <c r="K6719" s="449"/>
      <c r="L6719" s="413">
        <f>L6717*T6717*0.001</f>
        <v>15.074207999999997</v>
      </c>
      <c r="M6719" s="449"/>
      <c r="N6719" s="413">
        <f>N6717*T6717*0.001</f>
        <v>10.500644249999999</v>
      </c>
      <c r="O6719" s="449"/>
      <c r="P6719" s="413">
        <f>P6717*T6717*0.001</f>
        <v>205.30757249999999</v>
      </c>
      <c r="Q6719" s="449"/>
      <c r="R6719" s="413">
        <f>R6717*T6717*0.001</f>
        <v>78.473857499999994</v>
      </c>
      <c r="S6719" s="269"/>
      <c r="T6719" s="363"/>
      <c r="U6719" s="107"/>
      <c r="V6719" s="16"/>
    </row>
    <row r="6720" spans="4:31">
      <c r="D6720" s="16"/>
      <c r="E6720" s="86"/>
      <c r="F6720" s="21"/>
      <c r="G6720" s="312"/>
      <c r="H6720" s="450"/>
      <c r="I6720" s="451"/>
      <c r="J6720" s="450"/>
      <c r="K6720" s="451"/>
      <c r="L6720" s="450"/>
      <c r="M6720" s="451"/>
      <c r="N6720" s="450"/>
      <c r="O6720" s="451"/>
      <c r="P6720" s="450"/>
      <c r="Q6720" s="451"/>
      <c r="R6720" s="450"/>
      <c r="S6720" s="269"/>
      <c r="T6720" s="364"/>
      <c r="U6720" s="107"/>
      <c r="V6720" s="16"/>
    </row>
    <row r="6721" spans="4:22">
      <c r="D6721" s="16"/>
      <c r="E6721" s="86"/>
      <c r="F6721" s="256" t="s">
        <v>19</v>
      </c>
      <c r="G6721" s="311"/>
      <c r="H6721" s="436">
        <f>H6619</f>
        <v>57.134854427500002</v>
      </c>
      <c r="I6721" s="452"/>
      <c r="J6721" s="436">
        <f>J6619</f>
        <v>16.781997125000004</v>
      </c>
      <c r="K6721" s="452"/>
      <c r="L6721" s="436">
        <f>L6619</f>
        <v>14.758051037500001</v>
      </c>
      <c r="M6721" s="452"/>
      <c r="N6721" s="436">
        <f>N6619</f>
        <v>10.638350000000001</v>
      </c>
      <c r="O6721" s="452"/>
      <c r="P6721" s="436">
        <f>P6619</f>
        <v>197.04351870000002</v>
      </c>
      <c r="Q6721" s="452"/>
      <c r="R6721" s="436">
        <f>R6619</f>
        <v>76.745056900000009</v>
      </c>
      <c r="S6721" s="361">
        <f>U6682</f>
        <v>0</v>
      </c>
      <c r="T6721" s="258">
        <f>T6617</f>
        <v>5.3191750000000004</v>
      </c>
      <c r="U6721" s="107"/>
      <c r="V6721" s="16"/>
    </row>
    <row r="6722" spans="4:22" ht="15" thickBot="1">
      <c r="D6722" s="16"/>
      <c r="E6722" s="86"/>
      <c r="F6722" s="21"/>
      <c r="G6722" s="194"/>
      <c r="H6722" s="355"/>
      <c r="I6722" s="264"/>
      <c r="J6722" s="355"/>
      <c r="K6722" s="264"/>
      <c r="L6722" s="355"/>
      <c r="M6722" s="264"/>
      <c r="N6722" s="355"/>
      <c r="O6722" s="264"/>
      <c r="P6722" s="355"/>
      <c r="Q6722" s="264"/>
      <c r="R6722" s="355"/>
      <c r="S6722" s="270"/>
      <c r="T6722" s="355"/>
      <c r="U6722" s="107"/>
      <c r="V6722" s="16"/>
    </row>
    <row r="6723" spans="4:22" ht="15" thickBot="1">
      <c r="D6723" s="16"/>
      <c r="E6723" s="86"/>
      <c r="F6723" s="259" t="s">
        <v>44</v>
      </c>
      <c r="G6723" s="194"/>
      <c r="H6723" s="356">
        <f>(H6619-H6621)/H6621</f>
        <v>-6.2577199866225008E-3</v>
      </c>
      <c r="I6723" s="321"/>
      <c r="J6723" s="356">
        <f>(J6619-J6621)/J6621</f>
        <v>-1.6247046543866432E-2</v>
      </c>
      <c r="K6723" s="321"/>
      <c r="L6723" s="356">
        <f>(L6619-L6621)/L6621</f>
        <v>-2.5213044038416281E-2</v>
      </c>
      <c r="M6723" s="321"/>
      <c r="N6723" s="356">
        <f>(N6619-N6621)/N6621</f>
        <v>-2.0481374765403869E-2</v>
      </c>
      <c r="O6723" s="321"/>
      <c r="P6723" s="356">
        <f>(P6619-P6621)/P6621</f>
        <v>8.9757844568907116E-3</v>
      </c>
      <c r="Q6723" s="321"/>
      <c r="R6723" s="356">
        <f>(R6619-R6621)/R6621</f>
        <v>-2.4125886916003571E-2</v>
      </c>
      <c r="S6723" s="322"/>
      <c r="T6723" s="356">
        <f>(T6617-T6621)/T6621</f>
        <v>2.9291203777030007E-3</v>
      </c>
      <c r="U6723" s="107"/>
      <c r="V6723" s="16"/>
    </row>
    <row r="6724" spans="4:22" ht="15" thickBot="1">
      <c r="D6724" s="16"/>
      <c r="E6724" s="86"/>
      <c r="F6724" s="29"/>
      <c r="G6724" s="179"/>
      <c r="H6724" s="357"/>
      <c r="I6724" s="217"/>
      <c r="J6724" s="357"/>
      <c r="K6724" s="217"/>
      <c r="L6724" s="357"/>
      <c r="M6724" s="217"/>
      <c r="N6724" s="357"/>
      <c r="O6724" s="217"/>
      <c r="P6724" s="357"/>
      <c r="Q6724" s="217"/>
      <c r="R6724" s="357"/>
      <c r="S6724" s="271"/>
      <c r="T6724" s="357"/>
      <c r="U6724" s="107"/>
      <c r="V6724" s="16"/>
    </row>
    <row r="6725" spans="4:22" ht="15" thickBot="1">
      <c r="D6725" s="16"/>
      <c r="E6725" s="86"/>
      <c r="F6725" s="176" t="s">
        <v>26</v>
      </c>
      <c r="G6725" s="179"/>
      <c r="H6725" s="358">
        <f>(H6719-H6721)/H6721</f>
        <v>2.7539478104326089E-2</v>
      </c>
      <c r="I6725" s="188"/>
      <c r="J6725" s="358">
        <f>(J6719-J6721)/J6721</f>
        <v>1.8623386875356394E-2</v>
      </c>
      <c r="K6725" s="188"/>
      <c r="L6725" s="358">
        <f>(L6719-L6721)/L6721</f>
        <v>2.1422677133765507E-2</v>
      </c>
      <c r="M6725" s="188"/>
      <c r="N6725" s="358">
        <f>(N6719-N6721)/N6721</f>
        <v>-1.2944277073042536E-2</v>
      </c>
      <c r="O6725" s="188"/>
      <c r="P6725" s="358">
        <f>(P6719-P6721)/P6721</f>
        <v>4.1940246776561295E-2</v>
      </c>
      <c r="Q6725" s="188"/>
      <c r="R6725" s="358">
        <f>(R6719-R6721)/R6721</f>
        <v>2.2526540077397288E-2</v>
      </c>
      <c r="S6725" s="272"/>
      <c r="T6725" s="358">
        <f>(T6717-T6721)/T6721</f>
        <v>1.0965046271273095E-2</v>
      </c>
      <c r="U6725" s="107"/>
      <c r="V6725" s="16"/>
    </row>
    <row r="6726" spans="4:22" ht="15" thickBot="1">
      <c r="D6726" s="16"/>
      <c r="E6726" s="86"/>
      <c r="F6726" s="1"/>
      <c r="H6726" s="359"/>
      <c r="I6726" s="215"/>
      <c r="J6726" s="359"/>
      <c r="K6726" s="215"/>
      <c r="L6726" s="359"/>
      <c r="M6726" s="215"/>
      <c r="N6726" s="359"/>
      <c r="O6726" s="215"/>
      <c r="P6726" s="359"/>
      <c r="Q6726" s="215"/>
      <c r="R6726" s="359"/>
      <c r="S6726" s="271"/>
      <c r="T6726" s="359"/>
      <c r="U6726" s="107"/>
      <c r="V6726" s="16"/>
    </row>
    <row r="6727" spans="4:22" ht="21.6" thickBot="1">
      <c r="D6727" s="230"/>
      <c r="E6727" s="183"/>
      <c r="F6727" s="184" t="s">
        <v>40</v>
      </c>
      <c r="G6727" s="182"/>
      <c r="H6727" s="360">
        <f>H6719-H6721</f>
        <v>1.5734640724999949</v>
      </c>
      <c r="I6727" s="306"/>
      <c r="J6727" s="360">
        <f>J6719-J6721</f>
        <v>0.31253762499999382</v>
      </c>
      <c r="K6727" s="306"/>
      <c r="L6727" s="360">
        <f>L6719-L6721</f>
        <v>0.31615696249999559</v>
      </c>
      <c r="M6727" s="306"/>
      <c r="N6727" s="360">
        <f>N6719-N6721</f>
        <v>-0.13770575000000207</v>
      </c>
      <c r="O6727" s="306"/>
      <c r="P6727" s="360">
        <f>P6719-P6721</f>
        <v>8.2640537999999708</v>
      </c>
      <c r="Q6727" s="306"/>
      <c r="R6727" s="360">
        <f>R6719-R6721</f>
        <v>1.7288005999999854</v>
      </c>
      <c r="S6727" s="307"/>
      <c r="T6727" s="360">
        <f>T6717-T6721</f>
        <v>5.8324999999999072E-2</v>
      </c>
      <c r="U6727" s="186"/>
      <c r="V6727" s="230"/>
    </row>
    <row r="6728" spans="4:22">
      <c r="D6728" s="16"/>
      <c r="E6728" s="86"/>
      <c r="F6728" s="179"/>
      <c r="H6728" s="180"/>
      <c r="I6728" s="180"/>
      <c r="J6728" s="180"/>
      <c r="K6728" s="180"/>
      <c r="L6728" s="180"/>
      <c r="M6728" s="180"/>
      <c r="N6728" s="180"/>
      <c r="O6728" s="180"/>
      <c r="P6728" s="180"/>
      <c r="Q6728" s="180"/>
      <c r="R6728" s="180"/>
      <c r="S6728" s="274"/>
      <c r="T6728" s="180"/>
      <c r="U6728" s="107"/>
      <c r="V6728" s="16"/>
    </row>
    <row r="6729" spans="4:22">
      <c r="D6729" s="16"/>
      <c r="E6729" s="86"/>
      <c r="F6729" s="29"/>
      <c r="H6729" s="323"/>
      <c r="I6729" s="180"/>
      <c r="J6729" s="159"/>
      <c r="K6729" s="180"/>
      <c r="L6729" s="159"/>
      <c r="M6729" s="180"/>
      <c r="N6729" s="159"/>
      <c r="O6729" s="180">
        <f>L6729+N6729</f>
        <v>0</v>
      </c>
      <c r="P6729" s="159"/>
      <c r="Q6729" s="180"/>
      <c r="R6729" s="159"/>
      <c r="S6729" s="159"/>
      <c r="T6729" s="159"/>
      <c r="U6729" s="107"/>
      <c r="V6729" s="16"/>
    </row>
    <row r="6730" spans="4:22" ht="18">
      <c r="D6730" s="16"/>
      <c r="E6730" s="134"/>
      <c r="F6730" s="403" t="s">
        <v>36</v>
      </c>
      <c r="G6730" s="404"/>
      <c r="H6730" s="405">
        <f>AVERAGE(H6411:H6415,H6511:H6515,H6611:H6615,H6711:H6715)</f>
        <v>10800.775</v>
      </c>
      <c r="I6730" s="405" t="e">
        <f t="shared" ref="I6730" si="651">AVERAGE(I6711:I6715)</f>
        <v>#DIV/0!</v>
      </c>
      <c r="J6730" s="405">
        <f>AVERAGE(J6411:J6415,J6511:J6515,J6611:J6615,J6711:J6715)</f>
        <v>3187.4</v>
      </c>
      <c r="K6730" s="405" t="e">
        <f t="shared" ref="K6730" si="652">AVERAGE(K6711:K6715)</f>
        <v>#DIV/0!</v>
      </c>
      <c r="L6730" s="405">
        <f>AVERAGE(L6411:L6415,L6511:L6515,L6611:L6615,L6711:L6715)</f>
        <v>2822.9250000000002</v>
      </c>
      <c r="M6730" s="405" t="e">
        <f t="shared" ref="M6730" si="653">AVERAGE(M6711:M6715)</f>
        <v>#DIV/0!</v>
      </c>
      <c r="N6730" s="405">
        <f>AVERAGE(N6411:N6415,N6511:N6515,N6611:N6615,N6711:N6715)</f>
        <v>2001.8</v>
      </c>
      <c r="O6730" s="405" t="e">
        <f t="shared" ref="O6730" si="654">AVERAGE(O6711:O6715)</f>
        <v>#DIV/0!</v>
      </c>
      <c r="P6730" s="405">
        <f>AVERAGE(P6411:P6415,P6511:P6515,P6611:P6615,P6711:P6715)</f>
        <v>37015.75</v>
      </c>
      <c r="Q6730" s="405" t="e">
        <f t="shared" ref="Q6730" si="655">AVERAGE(Q6711:Q6715)</f>
        <v>#DIV/0!</v>
      </c>
      <c r="R6730" s="405">
        <f>AVERAGE(R6411:R6415,R6511:R6515,R6611:R6615,R6711:R6715)</f>
        <v>14689.25</v>
      </c>
      <c r="S6730" s="405" t="e">
        <f t="shared" ref="S6730" si="656">AVERAGE(S6711:S6715)</f>
        <v>#DIV/0!</v>
      </c>
      <c r="T6730" s="405">
        <f>AVERAGE(T6411:T6415,T6511:T6515,T6611:T6615,T6711:T6715)</f>
        <v>5.3435105263157894</v>
      </c>
      <c r="U6730" s="405" t="e">
        <f t="shared" ref="U6730" si="657">AVERAGE(U6711:U6715)</f>
        <v>#DIV/0!</v>
      </c>
      <c r="V6730" s="16"/>
    </row>
    <row r="6731" spans="4:22">
      <c r="D6731" s="16"/>
      <c r="E6731" s="1"/>
      <c r="F6731" s="1"/>
      <c r="H6731" s="329"/>
      <c r="I6731" s="139"/>
      <c r="J6731" s="329"/>
      <c r="K6731" s="139"/>
      <c r="L6731" s="329"/>
      <c r="M6731" s="139"/>
      <c r="N6731" s="329"/>
      <c r="O6731" s="139"/>
      <c r="P6731" s="329"/>
      <c r="Q6731" s="139"/>
      <c r="R6731" s="329"/>
      <c r="S6731" s="329"/>
      <c r="T6731" s="329"/>
      <c r="U6731" s="1"/>
      <c r="V6731" s="16"/>
    </row>
    <row r="6732" spans="4:22" ht="15" thickBot="1">
      <c r="D6732" s="16"/>
      <c r="T6732" s="174"/>
      <c r="V6732" s="16"/>
    </row>
    <row r="6733" spans="4:22" ht="15" thickBot="1">
      <c r="D6733" s="16"/>
      <c r="F6733" s="280" t="s">
        <v>42</v>
      </c>
      <c r="G6733" s="281"/>
      <c r="H6733" s="281" t="s">
        <v>3</v>
      </c>
      <c r="I6733" s="281"/>
      <c r="J6733" s="281" t="s">
        <v>11</v>
      </c>
      <c r="K6733" s="281"/>
      <c r="L6733" s="281" t="s">
        <v>12</v>
      </c>
      <c r="M6733" s="281"/>
      <c r="N6733" s="281" t="s">
        <v>13</v>
      </c>
      <c r="O6733" s="281"/>
      <c r="P6733" s="281" t="s">
        <v>14</v>
      </c>
      <c r="Q6733" s="281"/>
      <c r="R6733" s="281" t="s">
        <v>15</v>
      </c>
      <c r="S6733" s="281"/>
      <c r="T6733" s="282" t="s">
        <v>16</v>
      </c>
      <c r="V6733" s="16"/>
    </row>
    <row r="6734" spans="4:22">
      <c r="D6734" s="16"/>
      <c r="E6734" s="1"/>
      <c r="F6734" s="283" t="s">
        <v>19</v>
      </c>
      <c r="G6734" s="284"/>
      <c r="H6734" s="410">
        <f>H6721</f>
        <v>57.134854427500002</v>
      </c>
      <c r="I6734" s="410">
        <f t="shared" ref="I6734:T6734" si="658">I6721</f>
        <v>0</v>
      </c>
      <c r="J6734" s="410">
        <f t="shared" si="658"/>
        <v>16.781997125000004</v>
      </c>
      <c r="K6734" s="410">
        <f t="shared" si="658"/>
        <v>0</v>
      </c>
      <c r="L6734" s="410">
        <f t="shared" si="658"/>
        <v>14.758051037500001</v>
      </c>
      <c r="M6734" s="410">
        <f t="shared" si="658"/>
        <v>0</v>
      </c>
      <c r="N6734" s="410">
        <f t="shared" si="658"/>
        <v>10.638350000000001</v>
      </c>
      <c r="O6734" s="410">
        <f t="shared" si="658"/>
        <v>0</v>
      </c>
      <c r="P6734" s="410">
        <f t="shared" si="658"/>
        <v>197.04351870000002</v>
      </c>
      <c r="Q6734" s="410">
        <f t="shared" si="658"/>
        <v>0</v>
      </c>
      <c r="R6734" s="410">
        <f t="shared" si="658"/>
        <v>76.745056900000009</v>
      </c>
      <c r="S6734" s="410">
        <f t="shared" si="658"/>
        <v>0</v>
      </c>
      <c r="T6734" s="410">
        <f t="shared" si="658"/>
        <v>5.3191750000000004</v>
      </c>
      <c r="U6734" s="1"/>
      <c r="V6734" s="16"/>
    </row>
    <row r="6735" spans="4:22" ht="15.6">
      <c r="D6735" s="16"/>
      <c r="E6735" s="1"/>
      <c r="F6735" s="288" t="s">
        <v>41</v>
      </c>
      <c r="G6735" s="289"/>
      <c r="H6735" s="411">
        <f>H6719</f>
        <v>58.708318499999997</v>
      </c>
      <c r="I6735" s="411">
        <f t="shared" ref="I6735:S6735" si="659">I6719</f>
        <v>0</v>
      </c>
      <c r="J6735" s="411">
        <f t="shared" si="659"/>
        <v>17.094534749999998</v>
      </c>
      <c r="K6735" s="411">
        <f t="shared" si="659"/>
        <v>0</v>
      </c>
      <c r="L6735" s="411">
        <f t="shared" si="659"/>
        <v>15.074207999999997</v>
      </c>
      <c r="M6735" s="411">
        <f t="shared" si="659"/>
        <v>0</v>
      </c>
      <c r="N6735" s="411">
        <f t="shared" si="659"/>
        <v>10.500644249999999</v>
      </c>
      <c r="O6735" s="411">
        <f t="shared" si="659"/>
        <v>0</v>
      </c>
      <c r="P6735" s="411">
        <f t="shared" si="659"/>
        <v>205.30757249999999</v>
      </c>
      <c r="Q6735" s="411">
        <f t="shared" si="659"/>
        <v>0</v>
      </c>
      <c r="R6735" s="411">
        <f t="shared" si="659"/>
        <v>78.473857499999994</v>
      </c>
      <c r="S6735" s="411">
        <f t="shared" si="659"/>
        <v>0</v>
      </c>
      <c r="T6735" s="411">
        <f>T6717</f>
        <v>5.3774999999999995</v>
      </c>
      <c r="U6735" s="1"/>
      <c r="V6735" s="16"/>
    </row>
    <row r="6736" spans="4:22" ht="21">
      <c r="D6736" s="16"/>
      <c r="F6736" s="201" t="s">
        <v>45</v>
      </c>
      <c r="G6736" s="463"/>
      <c r="H6736" s="463">
        <f>H6735-H6734</f>
        <v>1.5734640724999949</v>
      </c>
      <c r="I6736" s="463"/>
      <c r="J6736" s="463">
        <f>J6735-J6734</f>
        <v>0.31253762499999382</v>
      </c>
      <c r="K6736" s="463"/>
      <c r="L6736" s="463">
        <f>L6735-L6734</f>
        <v>0.31615696249999559</v>
      </c>
      <c r="M6736" s="463"/>
      <c r="N6736" s="463">
        <f>N6735-N6734</f>
        <v>-0.13770575000000207</v>
      </c>
      <c r="O6736" s="463"/>
      <c r="P6736" s="463">
        <f>P6735-P6734</f>
        <v>8.2640537999999708</v>
      </c>
      <c r="Q6736" s="463"/>
      <c r="R6736" s="463">
        <f>R6735-R6734</f>
        <v>1.7288005999999854</v>
      </c>
      <c r="S6736" s="463"/>
      <c r="T6736" s="463">
        <f>T6735-T6734</f>
        <v>5.8324999999999072E-2</v>
      </c>
      <c r="V6736" s="16"/>
    </row>
    <row r="6737" spans="4:22" ht="21">
      <c r="D6737" s="16"/>
      <c r="F6737" s="201"/>
      <c r="G6737" s="201"/>
      <c r="H6737" s="187"/>
      <c r="I6737" s="187"/>
      <c r="J6737" s="187"/>
      <c r="K6737" s="187"/>
      <c r="L6737" s="187"/>
      <c r="M6737" s="187"/>
      <c r="N6737" s="187"/>
      <c r="O6737" s="187"/>
      <c r="P6737" s="187"/>
      <c r="Q6737" s="187"/>
      <c r="R6737" s="187"/>
      <c r="S6737" s="187"/>
      <c r="T6737" s="187"/>
      <c r="V6737" s="16"/>
    </row>
    <row r="6738" spans="4:22">
      <c r="D6738" s="16"/>
      <c r="E6738" s="16"/>
      <c r="F6738" s="231"/>
      <c r="G6738" s="231"/>
      <c r="H6738" s="231"/>
      <c r="I6738" s="231"/>
      <c r="J6738" s="231"/>
      <c r="K6738" s="231"/>
      <c r="L6738" s="231"/>
      <c r="M6738" s="231"/>
      <c r="N6738" s="231"/>
      <c r="O6738" s="231"/>
      <c r="P6738" s="231"/>
      <c r="Q6738" s="231"/>
      <c r="R6738" s="231"/>
      <c r="S6738" s="231"/>
      <c r="T6738" s="232"/>
      <c r="U6738" s="16"/>
      <c r="V6738" s="16"/>
    </row>
    <row r="6739" spans="4:22">
      <c r="D6739" s="16"/>
      <c r="E6739" s="16"/>
      <c r="F6739" s="231"/>
      <c r="G6739" s="231"/>
      <c r="H6739" s="231"/>
      <c r="I6739" s="231"/>
      <c r="J6739" s="231"/>
      <c r="K6739" s="231"/>
      <c r="L6739" s="231"/>
      <c r="M6739" s="231"/>
      <c r="N6739" s="231"/>
      <c r="O6739" s="231"/>
      <c r="P6739" s="231"/>
      <c r="Q6739" s="231"/>
      <c r="R6739" s="231"/>
      <c r="S6739" s="231"/>
      <c r="T6739" s="232"/>
      <c r="U6739" s="16"/>
      <c r="V6739" s="16"/>
    </row>
    <row r="6740" spans="4:22">
      <c r="D6740" s="16"/>
      <c r="E6740" s="16"/>
      <c r="F6740" s="231"/>
      <c r="G6740" s="231"/>
      <c r="H6740" s="231"/>
      <c r="I6740" s="231"/>
      <c r="J6740" s="231"/>
      <c r="K6740" s="231"/>
      <c r="L6740" s="231"/>
      <c r="M6740" s="231"/>
      <c r="N6740" s="231"/>
      <c r="O6740" s="231"/>
      <c r="P6740" s="231"/>
      <c r="Q6740" s="231"/>
      <c r="R6740" s="231"/>
      <c r="S6740" s="231"/>
      <c r="T6740" s="232"/>
      <c r="U6740" s="16"/>
      <c r="V6740" s="16"/>
    </row>
    <row r="6741" spans="4:22">
      <c r="D6741" s="16"/>
      <c r="E6741" s="16"/>
      <c r="F6741" s="231"/>
      <c r="G6741" s="231"/>
      <c r="H6741" s="231"/>
      <c r="I6741" s="231"/>
      <c r="J6741" s="231"/>
      <c r="K6741" s="231"/>
      <c r="L6741" s="231"/>
      <c r="M6741" s="231"/>
      <c r="N6741" s="231"/>
      <c r="O6741" s="231"/>
      <c r="P6741" s="231"/>
      <c r="Q6741" s="231"/>
      <c r="R6741" s="231"/>
      <c r="S6741" s="231"/>
      <c r="T6741" s="232"/>
      <c r="U6741" s="16"/>
      <c r="V6741" s="16"/>
    </row>
    <row r="6742" spans="4:22">
      <c r="D6742" s="16"/>
      <c r="E6742" s="16"/>
      <c r="F6742" s="231"/>
      <c r="G6742" s="231"/>
      <c r="H6742" s="231"/>
      <c r="I6742" s="231"/>
      <c r="J6742" s="231"/>
      <c r="K6742" s="231"/>
      <c r="L6742" s="231"/>
      <c r="M6742" s="231"/>
      <c r="N6742" s="231"/>
      <c r="O6742" s="231"/>
      <c r="P6742" s="231"/>
      <c r="Q6742" s="231"/>
      <c r="R6742" s="231"/>
      <c r="S6742" s="231"/>
      <c r="T6742" s="232"/>
      <c r="U6742" s="16"/>
      <c r="V6742" s="16"/>
    </row>
    <row r="6743" spans="4:22">
      <c r="D6743" s="16"/>
      <c r="E6743" s="16"/>
      <c r="F6743" s="231"/>
      <c r="G6743" s="231"/>
      <c r="H6743" s="231"/>
      <c r="I6743" s="231"/>
      <c r="J6743" s="231"/>
      <c r="K6743" s="231"/>
      <c r="L6743" s="231"/>
      <c r="M6743" s="231"/>
      <c r="N6743" s="231"/>
      <c r="O6743" s="231"/>
      <c r="P6743" s="231"/>
      <c r="Q6743" s="231"/>
      <c r="R6743" s="231"/>
      <c r="S6743" s="231"/>
      <c r="T6743" s="232"/>
      <c r="U6743" s="16"/>
      <c r="V6743" s="16"/>
    </row>
    <row r="6744" spans="4:22">
      <c r="D6744" s="16"/>
      <c r="E6744" s="16"/>
      <c r="F6744" s="231"/>
      <c r="G6744" s="231"/>
      <c r="H6744" s="231"/>
      <c r="I6744" s="231"/>
      <c r="J6744" s="231"/>
      <c r="K6744" s="231"/>
      <c r="L6744" s="231"/>
      <c r="M6744" s="231"/>
      <c r="N6744" s="231"/>
      <c r="O6744" s="231"/>
      <c r="P6744" s="231"/>
      <c r="Q6744" s="231"/>
      <c r="R6744" s="231"/>
      <c r="S6744" s="231"/>
      <c r="T6744" s="232"/>
      <c r="U6744" s="16"/>
      <c r="V6744" s="16"/>
    </row>
    <row r="6745" spans="4:22">
      <c r="D6745" s="16"/>
      <c r="E6745" s="16"/>
      <c r="F6745" s="231"/>
      <c r="G6745" s="231"/>
      <c r="H6745" s="231"/>
      <c r="I6745" s="231"/>
      <c r="J6745" s="231"/>
      <c r="K6745" s="231"/>
      <c r="L6745" s="231"/>
      <c r="M6745" s="231"/>
      <c r="N6745" s="231"/>
      <c r="O6745" s="231"/>
      <c r="P6745" s="231"/>
      <c r="Q6745" s="231"/>
      <c r="R6745" s="231"/>
      <c r="S6745" s="231"/>
      <c r="T6745" s="232"/>
      <c r="U6745" s="16"/>
      <c r="V6745" s="16"/>
    </row>
    <row r="6746" spans="4:22">
      <c r="D6746" s="16"/>
      <c r="E6746" s="16"/>
      <c r="F6746" s="231"/>
      <c r="G6746" s="231"/>
      <c r="H6746" s="231"/>
      <c r="I6746" s="231"/>
      <c r="J6746" s="231"/>
      <c r="K6746" s="231"/>
      <c r="L6746" s="231"/>
      <c r="M6746" s="231"/>
      <c r="N6746" s="231"/>
      <c r="O6746" s="231"/>
      <c r="P6746" s="231"/>
      <c r="Q6746" s="231"/>
      <c r="R6746" s="231"/>
      <c r="S6746" s="231"/>
      <c r="T6746" s="232"/>
      <c r="U6746" s="16"/>
      <c r="V6746" s="16"/>
    </row>
    <row r="6747" spans="4:22">
      <c r="D6747" s="16"/>
      <c r="E6747" s="16"/>
      <c r="F6747" s="231"/>
      <c r="G6747" s="231"/>
      <c r="H6747" s="231"/>
      <c r="I6747" s="231"/>
      <c r="J6747" s="231"/>
      <c r="K6747" s="231"/>
      <c r="L6747" s="231"/>
      <c r="M6747" s="231"/>
      <c r="N6747" s="231"/>
      <c r="O6747" s="231"/>
      <c r="P6747" s="231"/>
      <c r="Q6747" s="231"/>
      <c r="R6747" s="231"/>
      <c r="S6747" s="231"/>
      <c r="T6747" s="232"/>
      <c r="U6747" s="16"/>
      <c r="V6747" s="16"/>
    </row>
    <row r="6748" spans="4:22">
      <c r="D6748" s="16"/>
      <c r="E6748" s="16"/>
      <c r="F6748" s="231"/>
      <c r="G6748" s="231"/>
      <c r="H6748" s="231"/>
      <c r="I6748" s="231"/>
      <c r="J6748" s="231"/>
      <c r="K6748" s="231"/>
      <c r="L6748" s="231"/>
      <c r="M6748" s="231"/>
      <c r="N6748" s="231"/>
      <c r="O6748" s="231"/>
      <c r="P6748" s="231"/>
      <c r="Q6748" s="231"/>
      <c r="R6748" s="231"/>
      <c r="S6748" s="231"/>
      <c r="T6748" s="232"/>
      <c r="U6748" s="16"/>
      <c r="V6748" s="16"/>
    </row>
    <row r="6749" spans="4:22">
      <c r="D6749" s="16"/>
      <c r="E6749" s="16"/>
      <c r="F6749" s="231"/>
      <c r="G6749" s="231"/>
      <c r="H6749" s="231"/>
      <c r="I6749" s="231"/>
      <c r="J6749" s="231"/>
      <c r="K6749" s="231"/>
      <c r="L6749" s="231"/>
      <c r="M6749" s="231"/>
      <c r="N6749" s="231"/>
      <c r="O6749" s="231"/>
      <c r="P6749" s="231"/>
      <c r="Q6749" s="231"/>
      <c r="R6749" s="231"/>
      <c r="S6749" s="231"/>
      <c r="T6749" s="232"/>
      <c r="U6749" s="16"/>
      <c r="V6749" s="16"/>
    </row>
    <row r="6750" spans="4:22">
      <c r="D6750" s="16"/>
      <c r="E6750" s="16"/>
      <c r="F6750" s="231"/>
      <c r="G6750" s="231"/>
      <c r="H6750" s="231"/>
      <c r="I6750" s="231"/>
      <c r="J6750" s="231"/>
      <c r="K6750" s="231"/>
      <c r="L6750" s="231"/>
      <c r="M6750" s="231"/>
      <c r="N6750" s="231"/>
      <c r="O6750" s="231"/>
      <c r="P6750" s="231"/>
      <c r="Q6750" s="231"/>
      <c r="R6750" s="231"/>
      <c r="S6750" s="231"/>
      <c r="T6750" s="232"/>
      <c r="U6750" s="16"/>
      <c r="V6750" s="16"/>
    </row>
    <row r="6751" spans="4:22">
      <c r="D6751" s="16"/>
      <c r="E6751" s="16"/>
      <c r="F6751" s="231"/>
      <c r="G6751" s="231"/>
      <c r="H6751" s="231"/>
      <c r="I6751" s="231"/>
      <c r="J6751" s="231"/>
      <c r="K6751" s="231"/>
      <c r="L6751" s="231"/>
      <c r="M6751" s="231"/>
      <c r="N6751" s="231"/>
      <c r="O6751" s="231"/>
      <c r="P6751" s="231"/>
      <c r="Q6751" s="231"/>
      <c r="R6751" s="231"/>
      <c r="S6751" s="231"/>
      <c r="T6751" s="232"/>
      <c r="U6751" s="16"/>
      <c r="V6751" s="16"/>
    </row>
    <row r="6752" spans="4:22">
      <c r="D6752" s="16"/>
      <c r="E6752" s="16"/>
      <c r="F6752" s="231"/>
      <c r="G6752" s="231"/>
      <c r="H6752" s="231"/>
      <c r="I6752" s="231"/>
      <c r="J6752" s="231"/>
      <c r="K6752" s="231"/>
      <c r="L6752" s="231"/>
      <c r="M6752" s="231"/>
      <c r="N6752" s="231"/>
      <c r="O6752" s="231"/>
      <c r="P6752" s="231"/>
      <c r="Q6752" s="231"/>
      <c r="R6752" s="231"/>
      <c r="S6752" s="231"/>
      <c r="T6752" s="232"/>
      <c r="U6752" s="16"/>
      <c r="V6752" s="16"/>
    </row>
    <row r="6753" spans="4:22">
      <c r="D6753" s="16"/>
      <c r="E6753" s="16"/>
      <c r="F6753" s="231"/>
      <c r="G6753" s="231"/>
      <c r="H6753" s="231"/>
      <c r="I6753" s="231"/>
      <c r="J6753" s="231"/>
      <c r="K6753" s="231"/>
      <c r="L6753" s="231"/>
      <c r="M6753" s="231"/>
      <c r="N6753" s="231"/>
      <c r="O6753" s="231"/>
      <c r="P6753" s="231"/>
      <c r="Q6753" s="231"/>
      <c r="R6753" s="231"/>
      <c r="S6753" s="231"/>
      <c r="T6753" s="232"/>
      <c r="U6753" s="16"/>
      <c r="V6753" s="16"/>
    </row>
    <row r="6754" spans="4:22">
      <c r="D6754" s="16"/>
      <c r="E6754" s="16"/>
      <c r="F6754" s="231"/>
      <c r="G6754" s="231"/>
      <c r="H6754" s="231"/>
      <c r="I6754" s="231"/>
      <c r="J6754" s="231"/>
      <c r="K6754" s="231"/>
      <c r="L6754" s="231"/>
      <c r="M6754" s="231"/>
      <c r="N6754" s="231"/>
      <c r="O6754" s="231"/>
      <c r="P6754" s="231"/>
      <c r="Q6754" s="231"/>
      <c r="R6754" s="231"/>
      <c r="S6754" s="231"/>
      <c r="T6754" s="232"/>
      <c r="U6754" s="16"/>
      <c r="V6754" s="16"/>
    </row>
    <row r="6755" spans="4:22">
      <c r="D6755" s="16"/>
      <c r="E6755" s="16"/>
      <c r="F6755" s="231"/>
      <c r="G6755" s="231"/>
      <c r="H6755" s="231"/>
      <c r="I6755" s="231"/>
      <c r="J6755" s="231"/>
      <c r="K6755" s="231"/>
      <c r="L6755" s="231"/>
      <c r="M6755" s="231"/>
      <c r="N6755" s="231"/>
      <c r="O6755" s="231"/>
      <c r="P6755" s="231"/>
      <c r="Q6755" s="231"/>
      <c r="R6755" s="231"/>
      <c r="S6755" s="231"/>
      <c r="T6755" s="232"/>
      <c r="U6755" s="16"/>
      <c r="V6755" s="16"/>
    </row>
    <row r="6756" spans="4:22">
      <c r="D6756" s="16"/>
      <c r="E6756" s="16"/>
      <c r="F6756" s="231"/>
      <c r="G6756" s="231"/>
      <c r="H6756" s="231"/>
      <c r="I6756" s="231"/>
      <c r="J6756" s="231"/>
      <c r="K6756" s="231"/>
      <c r="L6756" s="231"/>
      <c r="M6756" s="231"/>
      <c r="N6756" s="231"/>
      <c r="O6756" s="231"/>
      <c r="P6756" s="231"/>
      <c r="Q6756" s="231"/>
      <c r="R6756" s="231"/>
      <c r="S6756" s="231"/>
      <c r="T6756" s="232"/>
      <c r="U6756" s="16"/>
      <c r="V6756" s="16"/>
    </row>
    <row r="6757" spans="4:22">
      <c r="D6757" s="16"/>
      <c r="E6757" s="16"/>
      <c r="F6757" s="231"/>
      <c r="G6757" s="231"/>
      <c r="H6757" s="231"/>
      <c r="I6757" s="231"/>
      <c r="J6757" s="231"/>
      <c r="K6757" s="231"/>
      <c r="L6757" s="231"/>
      <c r="M6757" s="231"/>
      <c r="N6757" s="231"/>
      <c r="O6757" s="231"/>
      <c r="P6757" s="231"/>
      <c r="Q6757" s="231"/>
      <c r="R6757" s="231"/>
      <c r="S6757" s="231"/>
      <c r="T6757" s="232"/>
      <c r="U6757" s="16"/>
      <c r="V6757" s="16"/>
    </row>
    <row r="6758" spans="4:22">
      <c r="D6758" s="16"/>
      <c r="E6758" s="16"/>
      <c r="F6758" s="231"/>
      <c r="G6758" s="231"/>
      <c r="H6758" s="231"/>
      <c r="I6758" s="231"/>
      <c r="J6758" s="231"/>
      <c r="K6758" s="231"/>
      <c r="L6758" s="231"/>
      <c r="M6758" s="231"/>
      <c r="N6758" s="231"/>
      <c r="O6758" s="231"/>
      <c r="P6758" s="231"/>
      <c r="Q6758" s="231"/>
      <c r="R6758" s="231"/>
      <c r="S6758" s="231"/>
      <c r="T6758" s="232"/>
      <c r="U6758" s="16"/>
      <c r="V6758" s="16"/>
    </row>
    <row r="6759" spans="4:22">
      <c r="D6759" s="16"/>
      <c r="E6759" s="16"/>
      <c r="F6759" s="231"/>
      <c r="G6759" s="231"/>
      <c r="H6759" s="231"/>
      <c r="I6759" s="231"/>
      <c r="J6759" s="231"/>
      <c r="K6759" s="231"/>
      <c r="L6759" s="231"/>
      <c r="M6759" s="231"/>
      <c r="N6759" s="231"/>
      <c r="O6759" s="231"/>
      <c r="P6759" s="231"/>
      <c r="Q6759" s="231"/>
      <c r="R6759" s="231"/>
      <c r="S6759" s="231"/>
      <c r="T6759" s="232"/>
      <c r="U6759" s="16"/>
      <c r="V6759" s="16"/>
    </row>
    <row r="6760" spans="4:22">
      <c r="D6760" s="16"/>
      <c r="E6760" s="16"/>
      <c r="F6760" s="231"/>
      <c r="G6760" s="231"/>
      <c r="H6760" s="231"/>
      <c r="I6760" s="231"/>
      <c r="J6760" s="231"/>
      <c r="K6760" s="231"/>
      <c r="L6760" s="231"/>
      <c r="M6760" s="231"/>
      <c r="N6760" s="231"/>
      <c r="O6760" s="231"/>
      <c r="P6760" s="231"/>
      <c r="Q6760" s="231"/>
      <c r="R6760" s="231"/>
      <c r="S6760" s="231"/>
      <c r="T6760" s="232"/>
      <c r="U6760" s="16"/>
      <c r="V6760" s="16"/>
    </row>
    <row r="6761" spans="4:22">
      <c r="D6761" s="16"/>
      <c r="E6761" s="16"/>
      <c r="F6761" s="231"/>
      <c r="G6761" s="231"/>
      <c r="H6761" s="231"/>
      <c r="I6761" s="231"/>
      <c r="J6761" s="231"/>
      <c r="K6761" s="231"/>
      <c r="L6761" s="231"/>
      <c r="M6761" s="231"/>
      <c r="N6761" s="231"/>
      <c r="O6761" s="231"/>
      <c r="P6761" s="231"/>
      <c r="Q6761" s="231"/>
      <c r="R6761" s="231"/>
      <c r="S6761" s="231"/>
      <c r="T6761" s="232"/>
      <c r="U6761" s="16"/>
      <c r="V6761" s="16"/>
    </row>
    <row r="6762" spans="4:22">
      <c r="D6762" s="16"/>
      <c r="E6762" s="16"/>
      <c r="F6762" s="231"/>
      <c r="G6762" s="231"/>
      <c r="H6762" s="231"/>
      <c r="I6762" s="231"/>
      <c r="J6762" s="231"/>
      <c r="K6762" s="231"/>
      <c r="L6762" s="231"/>
      <c r="M6762" s="231"/>
      <c r="N6762" s="231"/>
      <c r="O6762" s="231"/>
      <c r="P6762" s="231"/>
      <c r="Q6762" s="231"/>
      <c r="R6762" s="231"/>
      <c r="S6762" s="231"/>
      <c r="T6762" s="232"/>
      <c r="U6762" s="16"/>
      <c r="V6762" s="16"/>
    </row>
    <row r="6763" spans="4:22">
      <c r="D6763" s="16"/>
      <c r="E6763" s="16"/>
      <c r="F6763" s="231"/>
      <c r="G6763" s="231"/>
      <c r="H6763" s="231"/>
      <c r="I6763" s="231"/>
      <c r="J6763" s="231"/>
      <c r="K6763" s="231"/>
      <c r="L6763" s="231"/>
      <c r="M6763" s="231"/>
      <c r="N6763" s="231"/>
      <c r="O6763" s="231"/>
      <c r="P6763" s="231"/>
      <c r="Q6763" s="231"/>
      <c r="R6763" s="231"/>
      <c r="S6763" s="231"/>
      <c r="T6763" s="232"/>
      <c r="U6763" s="16"/>
      <c r="V6763" s="16"/>
    </row>
    <row r="6764" spans="4:22">
      <c r="D6764" s="16"/>
      <c r="E6764" s="16"/>
      <c r="F6764" s="231"/>
      <c r="G6764" s="231"/>
      <c r="H6764" s="231"/>
      <c r="I6764" s="231"/>
      <c r="J6764" s="231"/>
      <c r="K6764" s="231"/>
      <c r="L6764" s="231"/>
      <c r="M6764" s="231"/>
      <c r="N6764" s="231"/>
      <c r="O6764" s="231"/>
      <c r="P6764" s="231"/>
      <c r="Q6764" s="231"/>
      <c r="R6764" s="231"/>
      <c r="S6764" s="231"/>
      <c r="T6764" s="232"/>
      <c r="U6764" s="16"/>
      <c r="V6764" s="16"/>
    </row>
    <row r="6765" spans="4:22">
      <c r="D6765" s="16"/>
      <c r="E6765" s="16"/>
      <c r="F6765" s="231"/>
      <c r="G6765" s="231"/>
      <c r="H6765" s="231"/>
      <c r="I6765" s="231"/>
      <c r="J6765" s="231"/>
      <c r="K6765" s="231"/>
      <c r="L6765" s="231"/>
      <c r="M6765" s="231"/>
      <c r="N6765" s="231"/>
      <c r="O6765" s="231"/>
      <c r="P6765" s="231"/>
      <c r="Q6765" s="231"/>
      <c r="R6765" s="231"/>
      <c r="S6765" s="231"/>
      <c r="T6765" s="232"/>
      <c r="U6765" s="16"/>
      <c r="V6765" s="16"/>
    </row>
    <row r="6766" spans="4:22">
      <c r="D6766" s="16"/>
      <c r="E6766" s="16"/>
      <c r="F6766" s="231"/>
      <c r="G6766" s="231"/>
      <c r="H6766" s="231"/>
      <c r="I6766" s="231"/>
      <c r="J6766" s="231"/>
      <c r="K6766" s="231"/>
      <c r="L6766" s="231"/>
      <c r="M6766" s="231"/>
      <c r="N6766" s="231"/>
      <c r="O6766" s="231"/>
      <c r="P6766" s="231"/>
      <c r="Q6766" s="231"/>
      <c r="R6766" s="231"/>
      <c r="S6766" s="231"/>
      <c r="T6766" s="232"/>
      <c r="U6766" s="16"/>
      <c r="V6766" s="16"/>
    </row>
    <row r="6767" spans="4:22">
      <c r="D6767" s="16"/>
      <c r="E6767" s="16"/>
      <c r="F6767" s="231"/>
      <c r="G6767" s="231"/>
      <c r="H6767" s="231"/>
      <c r="I6767" s="231"/>
      <c r="J6767" s="231"/>
      <c r="K6767" s="231"/>
      <c r="L6767" s="231"/>
      <c r="M6767" s="231"/>
      <c r="N6767" s="231"/>
      <c r="O6767" s="231"/>
      <c r="P6767" s="231"/>
      <c r="Q6767" s="231"/>
      <c r="R6767" s="231"/>
      <c r="S6767" s="231"/>
      <c r="T6767" s="232"/>
      <c r="U6767" s="16"/>
      <c r="V6767" s="16"/>
    </row>
    <row r="6768" spans="4:22">
      <c r="D6768" s="16"/>
      <c r="E6768" s="16"/>
      <c r="F6768" s="231"/>
      <c r="G6768" s="231"/>
      <c r="H6768" s="231"/>
      <c r="I6768" s="231"/>
      <c r="J6768" s="231"/>
      <c r="K6768" s="231"/>
      <c r="L6768" s="231"/>
      <c r="M6768" s="231"/>
      <c r="N6768" s="231"/>
      <c r="O6768" s="231"/>
      <c r="P6768" s="231"/>
      <c r="Q6768" s="231"/>
      <c r="R6768" s="231"/>
      <c r="S6768" s="231"/>
      <c r="T6768" s="232"/>
      <c r="U6768" s="16"/>
      <c r="V6768" s="16"/>
    </row>
    <row r="6769" spans="4:22">
      <c r="D6769" s="16"/>
      <c r="E6769" s="16"/>
      <c r="F6769" s="231"/>
      <c r="G6769" s="231"/>
      <c r="H6769" s="231"/>
      <c r="I6769" s="231"/>
      <c r="J6769" s="231"/>
      <c r="K6769" s="231"/>
      <c r="L6769" s="231"/>
      <c r="M6769" s="231"/>
      <c r="N6769" s="231"/>
      <c r="O6769" s="231"/>
      <c r="P6769" s="231"/>
      <c r="Q6769" s="231"/>
      <c r="R6769" s="231"/>
      <c r="S6769" s="231"/>
      <c r="T6769" s="232"/>
      <c r="U6769" s="16"/>
      <c r="V6769" s="16"/>
    </row>
    <row r="6770" spans="4:22">
      <c r="D6770" s="16"/>
      <c r="E6770" s="16"/>
      <c r="F6770" s="231"/>
      <c r="G6770" s="231"/>
      <c r="H6770" s="231"/>
      <c r="I6770" s="231"/>
      <c r="J6770" s="231"/>
      <c r="K6770" s="231"/>
      <c r="L6770" s="231"/>
      <c r="M6770" s="231"/>
      <c r="N6770" s="231"/>
      <c r="O6770" s="231"/>
      <c r="P6770" s="231"/>
      <c r="Q6770" s="231"/>
      <c r="R6770" s="231"/>
      <c r="S6770" s="231"/>
      <c r="T6770" s="232"/>
      <c r="U6770" s="16"/>
      <c r="V6770" s="16"/>
    </row>
    <row r="6771" spans="4:22">
      <c r="D6771" s="16"/>
      <c r="E6771" s="16"/>
      <c r="F6771" s="231"/>
      <c r="G6771" s="231"/>
      <c r="H6771" s="231"/>
      <c r="I6771" s="231"/>
      <c r="J6771" s="231"/>
      <c r="K6771" s="231"/>
      <c r="L6771" s="231"/>
      <c r="M6771" s="231"/>
      <c r="N6771" s="231"/>
      <c r="O6771" s="231"/>
      <c r="P6771" s="231"/>
      <c r="Q6771" s="231"/>
      <c r="R6771" s="231"/>
      <c r="S6771" s="231"/>
      <c r="T6771" s="232"/>
      <c r="U6771" s="16"/>
      <c r="V6771" s="16"/>
    </row>
    <row r="6772" spans="4:22">
      <c r="D6772" s="16"/>
      <c r="E6772" s="16"/>
      <c r="F6772" s="231"/>
      <c r="G6772" s="231"/>
      <c r="H6772" s="231"/>
      <c r="I6772" s="231"/>
      <c r="J6772" s="231"/>
      <c r="K6772" s="231"/>
      <c r="L6772" s="231"/>
      <c r="M6772" s="231"/>
      <c r="N6772" s="231"/>
      <c r="O6772" s="231"/>
      <c r="P6772" s="231"/>
      <c r="Q6772" s="231"/>
      <c r="R6772" s="231"/>
      <c r="S6772" s="231"/>
      <c r="T6772" s="232"/>
      <c r="U6772" s="16"/>
      <c r="V6772" s="16"/>
    </row>
    <row r="6773" spans="4:22">
      <c r="D6773" s="16"/>
      <c r="E6773" s="16"/>
      <c r="F6773" s="231"/>
      <c r="G6773" s="231"/>
      <c r="H6773" s="231"/>
      <c r="I6773" s="231"/>
      <c r="J6773" s="231"/>
      <c r="K6773" s="231"/>
      <c r="L6773" s="231"/>
      <c r="M6773" s="231"/>
      <c r="N6773" s="231"/>
      <c r="O6773" s="231"/>
      <c r="P6773" s="231"/>
      <c r="Q6773" s="231"/>
      <c r="R6773" s="231"/>
      <c r="S6773" s="231"/>
      <c r="T6773" s="232"/>
      <c r="U6773" s="16"/>
      <c r="V6773" s="16"/>
    </row>
    <row r="6774" spans="4:22">
      <c r="D6774" s="16"/>
      <c r="E6774" s="16"/>
      <c r="F6774" s="231"/>
      <c r="G6774" s="231"/>
      <c r="H6774" s="231"/>
      <c r="I6774" s="231"/>
      <c r="J6774" s="231"/>
      <c r="K6774" s="231"/>
      <c r="L6774" s="231"/>
      <c r="M6774" s="231"/>
      <c r="N6774" s="231"/>
      <c r="O6774" s="231"/>
      <c r="P6774" s="231"/>
      <c r="Q6774" s="231"/>
      <c r="R6774" s="231"/>
      <c r="S6774" s="231"/>
      <c r="T6774" s="232"/>
      <c r="U6774" s="16"/>
      <c r="V6774" s="16"/>
    </row>
    <row r="6775" spans="4:22">
      <c r="D6775" s="16"/>
      <c r="E6775" s="16"/>
      <c r="F6775" s="231"/>
      <c r="G6775" s="231"/>
      <c r="H6775" s="231"/>
      <c r="I6775" s="231"/>
      <c r="J6775" s="231"/>
      <c r="K6775" s="231"/>
      <c r="L6775" s="231"/>
      <c r="M6775" s="231"/>
      <c r="N6775" s="231"/>
      <c r="O6775" s="231"/>
      <c r="P6775" s="231"/>
      <c r="Q6775" s="231"/>
      <c r="R6775" s="231"/>
      <c r="S6775" s="231"/>
      <c r="T6775" s="232"/>
      <c r="U6775" s="16"/>
      <c r="V6775" s="16"/>
    </row>
    <row r="6776" spans="4:22">
      <c r="D6776" s="335"/>
      <c r="E6776" s="335"/>
      <c r="F6776" s="335"/>
      <c r="G6776" s="512" t="s">
        <v>48</v>
      </c>
      <c r="H6776" s="512"/>
      <c r="I6776" s="512"/>
      <c r="J6776" s="512"/>
      <c r="K6776" s="512"/>
      <c r="L6776" s="512"/>
      <c r="M6776" s="512"/>
      <c r="N6776" s="512"/>
      <c r="O6776" s="512"/>
      <c r="P6776" s="512"/>
      <c r="Q6776" s="512"/>
      <c r="R6776" s="512"/>
      <c r="S6776" s="335"/>
      <c r="T6776" s="335"/>
      <c r="U6776" s="335"/>
      <c r="V6776" s="335"/>
    </row>
    <row r="6777" spans="4:22">
      <c r="D6777" s="335"/>
      <c r="E6777" s="335"/>
      <c r="F6777" s="335"/>
      <c r="G6777" s="512"/>
      <c r="H6777" s="512"/>
      <c r="I6777" s="512"/>
      <c r="J6777" s="512"/>
      <c r="K6777" s="512"/>
      <c r="L6777" s="512"/>
      <c r="M6777" s="512"/>
      <c r="N6777" s="512"/>
      <c r="O6777" s="512"/>
      <c r="P6777" s="512"/>
      <c r="Q6777" s="512"/>
      <c r="R6777" s="512"/>
      <c r="S6777" s="335"/>
      <c r="T6777" s="335"/>
      <c r="U6777" s="335"/>
      <c r="V6777" s="335"/>
    </row>
    <row r="6778" spans="4:22" ht="23.4">
      <c r="D6778" s="338"/>
      <c r="E6778" s="338"/>
      <c r="F6778" s="338"/>
      <c r="G6778" s="343" t="s">
        <v>46</v>
      </c>
      <c r="H6778" s="375" t="s">
        <v>3</v>
      </c>
      <c r="I6778" s="376"/>
      <c r="J6778" s="377" t="s">
        <v>11</v>
      </c>
      <c r="K6778" s="376"/>
      <c r="L6778" s="378" t="s">
        <v>12</v>
      </c>
      <c r="M6778" s="376"/>
      <c r="N6778" s="379" t="s">
        <v>13</v>
      </c>
      <c r="O6778" s="376"/>
      <c r="P6778" s="374" t="s">
        <v>14</v>
      </c>
      <c r="Q6778" s="376"/>
      <c r="R6778" s="380" t="s">
        <v>15</v>
      </c>
      <c r="S6778" s="367"/>
      <c r="T6778" s="16"/>
      <c r="U6778" s="336"/>
      <c r="V6778" s="16"/>
    </row>
    <row r="6779" spans="4:22" ht="21">
      <c r="D6779" s="338"/>
      <c r="E6779" s="338"/>
      <c r="F6779" s="338"/>
      <c r="G6779" s="344">
        <v>0.9</v>
      </c>
      <c r="H6779" s="347">
        <f>$H$6721*G6779</f>
        <v>51.421368984750004</v>
      </c>
      <c r="I6779" s="368"/>
      <c r="J6779" s="348">
        <f>$J$6721*G6779</f>
        <v>15.103797412500004</v>
      </c>
      <c r="K6779" s="368"/>
      <c r="L6779" s="352">
        <f>$L$6721*G6779</f>
        <v>13.282245933750001</v>
      </c>
      <c r="M6779" s="368"/>
      <c r="N6779" s="349">
        <f>$N$6721*G6779</f>
        <v>9.5745150000000017</v>
      </c>
      <c r="O6779" s="368"/>
      <c r="P6779" s="350">
        <f>$P$6721*G6779</f>
        <v>177.33916683000001</v>
      </c>
      <c r="Q6779" s="368"/>
      <c r="R6779" s="351">
        <f>$R$6721*G6779</f>
        <v>69.070551210000005</v>
      </c>
      <c r="S6779" s="341"/>
      <c r="T6779" s="414">
        <f>H6779*24.63</f>
        <v>1266.5083180943925</v>
      </c>
      <c r="U6779" s="337"/>
      <c r="V6779" s="16"/>
    </row>
    <row r="6780" spans="4:22" ht="21">
      <c r="D6780" s="338"/>
      <c r="E6780" s="338"/>
      <c r="F6780" s="338"/>
      <c r="G6780" s="344">
        <v>0.91</v>
      </c>
      <c r="H6780" s="347">
        <f t="shared" ref="H6780:H6799" si="660">$H$6721*G6780</f>
        <v>51.992717529025001</v>
      </c>
      <c r="I6780" s="368"/>
      <c r="J6780" s="348">
        <f t="shared" ref="J6780:J6799" si="661">$J$6721*G6780</f>
        <v>15.271617383750003</v>
      </c>
      <c r="K6780" s="368"/>
      <c r="L6780" s="352">
        <f t="shared" ref="L6780:L6799" si="662">$L$6721*G6780</f>
        <v>13.429826444125002</v>
      </c>
      <c r="M6780" s="368"/>
      <c r="N6780" s="349">
        <f t="shared" ref="N6780:N6799" si="663">$N$6721*G6780</f>
        <v>9.6808985000000014</v>
      </c>
      <c r="O6780" s="368"/>
      <c r="P6780" s="350">
        <f t="shared" ref="P6780:P6799" si="664">$P$6721*G6780</f>
        <v>179.30960201700003</v>
      </c>
      <c r="Q6780" s="368"/>
      <c r="R6780" s="351">
        <f t="shared" ref="R6780:R6799" si="665">$R$6721*G6780</f>
        <v>69.83800177900001</v>
      </c>
      <c r="S6780" s="341"/>
      <c r="T6780" s="16"/>
      <c r="U6780" s="337"/>
      <c r="V6780" s="16"/>
    </row>
    <row r="6781" spans="4:22" ht="21">
      <c r="D6781" s="338"/>
      <c r="E6781" s="338"/>
      <c r="F6781" s="338"/>
      <c r="G6781" s="344">
        <v>0.92</v>
      </c>
      <c r="H6781" s="347">
        <f t="shared" si="660"/>
        <v>52.564066073300005</v>
      </c>
      <c r="I6781" s="368"/>
      <c r="J6781" s="348">
        <f t="shared" si="661"/>
        <v>15.439437355000004</v>
      </c>
      <c r="K6781" s="368"/>
      <c r="L6781" s="352">
        <f t="shared" si="662"/>
        <v>13.577406954500002</v>
      </c>
      <c r="M6781" s="368"/>
      <c r="N6781" s="349">
        <f t="shared" si="663"/>
        <v>9.7872820000000011</v>
      </c>
      <c r="O6781" s="368"/>
      <c r="P6781" s="350">
        <f t="shared" si="664"/>
        <v>181.28003720400002</v>
      </c>
      <c r="Q6781" s="368"/>
      <c r="R6781" s="351">
        <f t="shared" si="665"/>
        <v>70.605452348000014</v>
      </c>
      <c r="S6781" s="341"/>
      <c r="T6781" s="16"/>
      <c r="U6781" s="337"/>
      <c r="V6781" s="16"/>
    </row>
    <row r="6782" spans="4:22" ht="21">
      <c r="D6782" s="338"/>
      <c r="E6782" s="338"/>
      <c r="F6782" s="338"/>
      <c r="G6782" s="344">
        <v>0.93</v>
      </c>
      <c r="H6782" s="347">
        <f t="shared" si="660"/>
        <v>53.135414617575002</v>
      </c>
      <c r="I6782" s="368"/>
      <c r="J6782" s="348">
        <f t="shared" si="661"/>
        <v>15.607257326250004</v>
      </c>
      <c r="K6782" s="368"/>
      <c r="L6782" s="352">
        <f t="shared" si="662"/>
        <v>13.724987464875001</v>
      </c>
      <c r="M6782" s="368"/>
      <c r="N6782" s="349">
        <f t="shared" si="663"/>
        <v>9.8936655000000009</v>
      </c>
      <c r="O6782" s="368"/>
      <c r="P6782" s="350">
        <f t="shared" si="664"/>
        <v>183.25047239100002</v>
      </c>
      <c r="Q6782" s="368"/>
      <c r="R6782" s="351">
        <f t="shared" si="665"/>
        <v>71.372902917000019</v>
      </c>
      <c r="S6782" s="341"/>
      <c r="T6782" s="16"/>
      <c r="U6782" s="337"/>
      <c r="V6782" s="16"/>
    </row>
    <row r="6783" spans="4:22" ht="21">
      <c r="D6783" s="338"/>
      <c r="E6783" s="338"/>
      <c r="F6783" s="338"/>
      <c r="G6783" s="344">
        <v>0.94</v>
      </c>
      <c r="H6783" s="347">
        <f t="shared" si="660"/>
        <v>53.706763161849999</v>
      </c>
      <c r="I6783" s="368"/>
      <c r="J6783" s="348">
        <f t="shared" si="661"/>
        <v>15.775077297500003</v>
      </c>
      <c r="K6783" s="368"/>
      <c r="L6783" s="352">
        <f t="shared" si="662"/>
        <v>13.87256797525</v>
      </c>
      <c r="M6783" s="368"/>
      <c r="N6783" s="349">
        <f t="shared" si="663"/>
        <v>10.000049000000001</v>
      </c>
      <c r="O6783" s="368"/>
      <c r="P6783" s="350">
        <f t="shared" si="664"/>
        <v>185.22090757800001</v>
      </c>
      <c r="Q6783" s="368"/>
      <c r="R6783" s="351">
        <f t="shared" si="665"/>
        <v>72.140353486000009</v>
      </c>
      <c r="S6783" s="341"/>
      <c r="T6783" s="16"/>
      <c r="U6783" s="337"/>
      <c r="V6783" s="16"/>
    </row>
    <row r="6784" spans="4:22" ht="21">
      <c r="D6784" s="338"/>
      <c r="E6784" s="338"/>
      <c r="F6784" s="338"/>
      <c r="G6784" s="344">
        <v>0.95</v>
      </c>
      <c r="H6784" s="347">
        <f t="shared" si="660"/>
        <v>54.278111706125003</v>
      </c>
      <c r="I6784" s="368"/>
      <c r="J6784" s="348">
        <f t="shared" si="661"/>
        <v>15.942897268750002</v>
      </c>
      <c r="K6784" s="368"/>
      <c r="L6784" s="352">
        <f t="shared" si="662"/>
        <v>14.020148485625</v>
      </c>
      <c r="M6784" s="368"/>
      <c r="N6784" s="349">
        <f t="shared" si="663"/>
        <v>10.1064325</v>
      </c>
      <c r="O6784" s="368"/>
      <c r="P6784" s="350">
        <f t="shared" si="664"/>
        <v>187.191342765</v>
      </c>
      <c r="Q6784" s="368"/>
      <c r="R6784" s="351">
        <f t="shared" si="665"/>
        <v>72.907804055</v>
      </c>
      <c r="S6784" s="341"/>
      <c r="T6784" s="16"/>
      <c r="U6784" s="337"/>
      <c r="V6784" s="16"/>
    </row>
    <row r="6785" spans="4:22" ht="21">
      <c r="D6785" s="338"/>
      <c r="E6785" s="338"/>
      <c r="F6785" s="338"/>
      <c r="G6785" s="344">
        <v>0.96</v>
      </c>
      <c r="H6785" s="347">
        <f t="shared" si="660"/>
        <v>54.8494602504</v>
      </c>
      <c r="I6785" s="368"/>
      <c r="J6785" s="348">
        <f t="shared" si="661"/>
        <v>16.110717240000003</v>
      </c>
      <c r="K6785" s="368"/>
      <c r="L6785" s="352">
        <f t="shared" si="662"/>
        <v>14.167728996000001</v>
      </c>
      <c r="M6785" s="368"/>
      <c r="N6785" s="349">
        <f t="shared" si="663"/>
        <v>10.212816</v>
      </c>
      <c r="O6785" s="368"/>
      <c r="P6785" s="350">
        <f t="shared" si="664"/>
        <v>189.16177795200002</v>
      </c>
      <c r="Q6785" s="368"/>
      <c r="R6785" s="351">
        <f t="shared" si="665"/>
        <v>73.675254624000004</v>
      </c>
      <c r="S6785" s="341"/>
      <c r="T6785" s="16"/>
      <c r="U6785" s="337"/>
      <c r="V6785" s="16"/>
    </row>
    <row r="6786" spans="4:22" ht="21">
      <c r="D6786" s="338"/>
      <c r="E6786" s="338"/>
      <c r="F6786" s="338"/>
      <c r="G6786" s="344">
        <v>0.97</v>
      </c>
      <c r="H6786" s="347">
        <f t="shared" si="660"/>
        <v>55.420808794675004</v>
      </c>
      <c r="I6786" s="368"/>
      <c r="J6786" s="348">
        <f t="shared" si="661"/>
        <v>16.278537211250004</v>
      </c>
      <c r="K6786" s="368"/>
      <c r="L6786" s="352">
        <f t="shared" si="662"/>
        <v>14.315309506375002</v>
      </c>
      <c r="M6786" s="368"/>
      <c r="N6786" s="349">
        <f t="shared" si="663"/>
        <v>10.3191995</v>
      </c>
      <c r="O6786" s="368"/>
      <c r="P6786" s="350">
        <f t="shared" si="664"/>
        <v>191.13221313900002</v>
      </c>
      <c r="Q6786" s="368"/>
      <c r="R6786" s="351">
        <f t="shared" si="665"/>
        <v>74.442705193000009</v>
      </c>
      <c r="S6786" s="341"/>
      <c r="T6786" s="16"/>
      <c r="U6786" s="337"/>
      <c r="V6786" s="16"/>
    </row>
    <row r="6787" spans="4:22" ht="21">
      <c r="D6787" s="338"/>
      <c r="E6787" s="338"/>
      <c r="F6787" s="338"/>
      <c r="G6787" s="344">
        <v>0.98</v>
      </c>
      <c r="H6787" s="347">
        <f t="shared" si="660"/>
        <v>55.992157338950001</v>
      </c>
      <c r="I6787" s="368"/>
      <c r="J6787" s="348">
        <f t="shared" si="661"/>
        <v>16.446357182500002</v>
      </c>
      <c r="K6787" s="368"/>
      <c r="L6787" s="352">
        <f t="shared" si="662"/>
        <v>14.46289001675</v>
      </c>
      <c r="M6787" s="368"/>
      <c r="N6787" s="349">
        <f t="shared" si="663"/>
        <v>10.425583000000001</v>
      </c>
      <c r="O6787" s="368"/>
      <c r="P6787" s="350">
        <f t="shared" si="664"/>
        <v>193.10264832600001</v>
      </c>
      <c r="Q6787" s="368"/>
      <c r="R6787" s="351">
        <f t="shared" si="665"/>
        <v>75.210155762000014</v>
      </c>
      <c r="S6787" s="341"/>
      <c r="T6787" s="16"/>
      <c r="U6787" s="337"/>
      <c r="V6787" s="16"/>
    </row>
    <row r="6788" spans="4:22" ht="21">
      <c r="D6788" s="338"/>
      <c r="E6788" s="338"/>
      <c r="F6788" s="338"/>
      <c r="G6788" s="344">
        <v>0.99</v>
      </c>
      <c r="H6788" s="347">
        <f t="shared" si="660"/>
        <v>56.563505883225005</v>
      </c>
      <c r="I6788" s="368"/>
      <c r="J6788" s="348">
        <f t="shared" si="661"/>
        <v>16.614177153750003</v>
      </c>
      <c r="K6788" s="368"/>
      <c r="L6788" s="352">
        <f t="shared" si="662"/>
        <v>14.610470527125001</v>
      </c>
      <c r="M6788" s="368"/>
      <c r="N6788" s="349">
        <f t="shared" si="663"/>
        <v>10.531966500000001</v>
      </c>
      <c r="O6788" s="368"/>
      <c r="P6788" s="350">
        <f t="shared" si="664"/>
        <v>195.07308351300003</v>
      </c>
      <c r="Q6788" s="368"/>
      <c r="R6788" s="351">
        <f t="shared" si="665"/>
        <v>75.977606331000004</v>
      </c>
      <c r="S6788" s="341"/>
      <c r="T6788" s="16"/>
      <c r="U6788" s="337"/>
      <c r="V6788" s="16"/>
    </row>
    <row r="6789" spans="4:22" ht="28.8">
      <c r="D6789" s="469"/>
      <c r="E6789" s="469"/>
      <c r="F6789" s="469"/>
      <c r="G6789" s="381">
        <v>1</v>
      </c>
      <c r="H6789" s="383">
        <f t="shared" si="660"/>
        <v>57.134854427500002</v>
      </c>
      <c r="I6789" s="382"/>
      <c r="J6789" s="383">
        <f t="shared" si="661"/>
        <v>16.781997125000004</v>
      </c>
      <c r="K6789" s="382"/>
      <c r="L6789" s="383">
        <f t="shared" si="662"/>
        <v>14.758051037500001</v>
      </c>
      <c r="M6789" s="382"/>
      <c r="N6789" s="383">
        <f t="shared" si="663"/>
        <v>10.638350000000001</v>
      </c>
      <c r="O6789" s="382"/>
      <c r="P6789" s="383">
        <f t="shared" si="664"/>
        <v>197.04351870000002</v>
      </c>
      <c r="Q6789" s="382"/>
      <c r="R6789" s="383">
        <f t="shared" si="665"/>
        <v>76.745056900000009</v>
      </c>
      <c r="S6789" s="445"/>
      <c r="T6789" s="469"/>
      <c r="U6789" s="470"/>
      <c r="V6789" s="469"/>
    </row>
    <row r="6790" spans="4:22" ht="21">
      <c r="D6790" s="338"/>
      <c r="E6790" s="338"/>
      <c r="F6790" s="338"/>
      <c r="G6790" s="344">
        <v>1.01</v>
      </c>
      <c r="H6790" s="347">
        <f t="shared" si="660"/>
        <v>57.706202971774999</v>
      </c>
      <c r="I6790" s="368"/>
      <c r="J6790" s="348">
        <f t="shared" si="661"/>
        <v>16.949817096250005</v>
      </c>
      <c r="K6790" s="368"/>
      <c r="L6790" s="352">
        <f t="shared" si="662"/>
        <v>14.905631547875002</v>
      </c>
      <c r="M6790" s="368"/>
      <c r="N6790" s="349">
        <f t="shared" si="663"/>
        <v>10.744733500000001</v>
      </c>
      <c r="O6790" s="368"/>
      <c r="P6790" s="350">
        <f t="shared" si="664"/>
        <v>199.01395388700001</v>
      </c>
      <c r="Q6790" s="368"/>
      <c r="R6790" s="351">
        <f t="shared" si="665"/>
        <v>77.512507469000013</v>
      </c>
      <c r="S6790" s="341"/>
      <c r="T6790" s="16"/>
      <c r="U6790" s="337"/>
      <c r="V6790" s="16"/>
    </row>
    <row r="6791" spans="4:22" ht="21">
      <c r="D6791" s="338"/>
      <c r="E6791" s="338"/>
      <c r="F6791" s="338"/>
      <c r="G6791" s="344">
        <v>1.02</v>
      </c>
      <c r="H6791" s="347">
        <f t="shared" si="660"/>
        <v>58.277551516050003</v>
      </c>
      <c r="I6791" s="368"/>
      <c r="J6791" s="348">
        <f t="shared" si="661"/>
        <v>17.117637067500006</v>
      </c>
      <c r="K6791" s="368"/>
      <c r="L6791" s="352">
        <f t="shared" si="662"/>
        <v>15.053212058250002</v>
      </c>
      <c r="M6791" s="368"/>
      <c r="N6791" s="349">
        <f t="shared" si="663"/>
        <v>10.851117</v>
      </c>
      <c r="O6791" s="368"/>
      <c r="P6791" s="350">
        <f t="shared" si="664"/>
        <v>200.98438907400003</v>
      </c>
      <c r="Q6791" s="368"/>
      <c r="R6791" s="351">
        <f t="shared" si="665"/>
        <v>78.279958038000004</v>
      </c>
      <c r="S6791" s="341"/>
      <c r="T6791" s="16"/>
      <c r="U6791" s="337"/>
      <c r="V6791" s="16"/>
    </row>
    <row r="6792" spans="4:22" ht="21">
      <c r="D6792" s="338"/>
      <c r="E6792" s="338"/>
      <c r="F6792" s="338"/>
      <c r="G6792" s="344">
        <v>1.03</v>
      </c>
      <c r="H6792" s="347">
        <f t="shared" si="660"/>
        <v>58.848900060325001</v>
      </c>
      <c r="I6792" s="368"/>
      <c r="J6792" s="348">
        <f t="shared" si="661"/>
        <v>17.285457038750003</v>
      </c>
      <c r="K6792" s="368"/>
      <c r="L6792" s="352">
        <f t="shared" si="662"/>
        <v>15.200792568625001</v>
      </c>
      <c r="M6792" s="368"/>
      <c r="N6792" s="349">
        <f t="shared" si="663"/>
        <v>10.957500500000002</v>
      </c>
      <c r="O6792" s="368"/>
      <c r="P6792" s="350">
        <f t="shared" si="664"/>
        <v>202.95482426100003</v>
      </c>
      <c r="Q6792" s="368"/>
      <c r="R6792" s="351">
        <f t="shared" si="665"/>
        <v>79.047408607000008</v>
      </c>
      <c r="S6792" s="341"/>
      <c r="T6792" s="16"/>
      <c r="U6792" s="337"/>
      <c r="V6792" s="16"/>
    </row>
    <row r="6793" spans="4:22" ht="21">
      <c r="D6793" s="338"/>
      <c r="E6793" s="338"/>
      <c r="F6793" s="338"/>
      <c r="G6793" s="344">
        <v>1.04</v>
      </c>
      <c r="H6793" s="347">
        <f t="shared" si="660"/>
        <v>59.420248604600005</v>
      </c>
      <c r="I6793" s="368"/>
      <c r="J6793" s="348">
        <f t="shared" si="661"/>
        <v>17.453277010000004</v>
      </c>
      <c r="K6793" s="368"/>
      <c r="L6793" s="352">
        <f t="shared" si="662"/>
        <v>15.348373079000002</v>
      </c>
      <c r="M6793" s="368"/>
      <c r="N6793" s="349">
        <f t="shared" si="663"/>
        <v>11.063884000000002</v>
      </c>
      <c r="O6793" s="368"/>
      <c r="P6793" s="350">
        <f t="shared" si="664"/>
        <v>204.92525944800002</v>
      </c>
      <c r="Q6793" s="368"/>
      <c r="R6793" s="351">
        <f t="shared" si="665"/>
        <v>79.814859176000013</v>
      </c>
      <c r="S6793" s="341"/>
      <c r="T6793" s="16"/>
      <c r="U6793" s="337"/>
      <c r="V6793" s="16"/>
    </row>
    <row r="6794" spans="4:22" ht="21">
      <c r="D6794" s="338"/>
      <c r="E6794" s="338"/>
      <c r="F6794" s="338"/>
      <c r="G6794" s="344">
        <v>1.05</v>
      </c>
      <c r="H6794" s="347">
        <f t="shared" si="660"/>
        <v>59.991597148875002</v>
      </c>
      <c r="I6794" s="368"/>
      <c r="J6794" s="348">
        <f t="shared" si="661"/>
        <v>17.621096981250005</v>
      </c>
      <c r="K6794" s="368"/>
      <c r="L6794" s="352">
        <f t="shared" si="662"/>
        <v>15.495953589375002</v>
      </c>
      <c r="M6794" s="368"/>
      <c r="N6794" s="349">
        <f t="shared" si="663"/>
        <v>11.170267500000001</v>
      </c>
      <c r="O6794" s="368"/>
      <c r="P6794" s="350">
        <f t="shared" si="664"/>
        <v>206.89569463500004</v>
      </c>
      <c r="Q6794" s="368"/>
      <c r="R6794" s="351">
        <f t="shared" si="665"/>
        <v>80.582309745000018</v>
      </c>
      <c r="S6794" s="341"/>
      <c r="T6794" s="16"/>
      <c r="U6794" s="337"/>
      <c r="V6794" s="16"/>
    </row>
    <row r="6795" spans="4:22" ht="21">
      <c r="D6795" s="338"/>
      <c r="E6795" s="338"/>
      <c r="F6795" s="338"/>
      <c r="G6795" s="344">
        <v>1.06</v>
      </c>
      <c r="H6795" s="347">
        <f t="shared" si="660"/>
        <v>60.562945693150006</v>
      </c>
      <c r="I6795" s="368"/>
      <c r="J6795" s="348">
        <f t="shared" si="661"/>
        <v>17.788916952500006</v>
      </c>
      <c r="K6795" s="368"/>
      <c r="L6795" s="352">
        <f t="shared" si="662"/>
        <v>15.643534099750003</v>
      </c>
      <c r="M6795" s="368"/>
      <c r="N6795" s="349">
        <f t="shared" si="663"/>
        <v>11.276651000000001</v>
      </c>
      <c r="O6795" s="368"/>
      <c r="P6795" s="350">
        <f t="shared" si="664"/>
        <v>208.86612982200003</v>
      </c>
      <c r="Q6795" s="368"/>
      <c r="R6795" s="351">
        <f t="shared" si="665"/>
        <v>81.349760314000008</v>
      </c>
      <c r="S6795" s="341"/>
      <c r="T6795" s="16"/>
      <c r="U6795" s="337"/>
      <c r="V6795" s="16"/>
    </row>
    <row r="6796" spans="4:22" ht="21">
      <c r="D6796" s="338"/>
      <c r="E6796" s="338"/>
      <c r="F6796" s="338"/>
      <c r="G6796" s="344">
        <v>1.07</v>
      </c>
      <c r="H6796" s="347">
        <f t="shared" si="660"/>
        <v>61.134294237425003</v>
      </c>
      <c r="I6796" s="368"/>
      <c r="J6796" s="348">
        <f t="shared" si="661"/>
        <v>17.956736923750004</v>
      </c>
      <c r="K6796" s="368"/>
      <c r="L6796" s="352">
        <f t="shared" si="662"/>
        <v>15.791114610125002</v>
      </c>
      <c r="M6796" s="368"/>
      <c r="N6796" s="349">
        <f t="shared" si="663"/>
        <v>11.383034500000001</v>
      </c>
      <c r="O6796" s="368"/>
      <c r="P6796" s="350">
        <f t="shared" si="664"/>
        <v>210.83656500900003</v>
      </c>
      <c r="Q6796" s="368"/>
      <c r="R6796" s="351">
        <f t="shared" si="665"/>
        <v>82.117210883000013</v>
      </c>
      <c r="S6796" s="341"/>
      <c r="T6796" s="16"/>
      <c r="U6796" s="337"/>
      <c r="V6796" s="16"/>
    </row>
    <row r="6797" spans="4:22" ht="21">
      <c r="D6797" s="338"/>
      <c r="E6797" s="338"/>
      <c r="F6797" s="338"/>
      <c r="G6797" s="344">
        <v>1.08</v>
      </c>
      <c r="H6797" s="347">
        <f t="shared" si="660"/>
        <v>61.705642781700007</v>
      </c>
      <c r="I6797" s="368"/>
      <c r="J6797" s="348">
        <f t="shared" si="661"/>
        <v>18.124556895000005</v>
      </c>
      <c r="K6797" s="368"/>
      <c r="L6797" s="352">
        <f t="shared" si="662"/>
        <v>15.938695120500002</v>
      </c>
      <c r="M6797" s="368"/>
      <c r="N6797" s="349">
        <f t="shared" si="663"/>
        <v>11.489418000000002</v>
      </c>
      <c r="O6797" s="368"/>
      <c r="P6797" s="350">
        <f t="shared" si="664"/>
        <v>212.80700019600005</v>
      </c>
      <c r="Q6797" s="368"/>
      <c r="R6797" s="351">
        <f t="shared" si="665"/>
        <v>82.884661452000017</v>
      </c>
      <c r="S6797" s="341"/>
      <c r="T6797" s="16"/>
      <c r="U6797" s="337"/>
      <c r="V6797" s="16"/>
    </row>
    <row r="6798" spans="4:22" ht="21">
      <c r="D6798" s="338"/>
      <c r="E6798" s="338"/>
      <c r="F6798" s="338"/>
      <c r="G6798" s="344">
        <v>1.0900000000000001</v>
      </c>
      <c r="H6798" s="347">
        <f t="shared" si="660"/>
        <v>62.276991325975004</v>
      </c>
      <c r="I6798" s="368"/>
      <c r="J6798" s="348">
        <f t="shared" si="661"/>
        <v>18.292376866250006</v>
      </c>
      <c r="K6798" s="368"/>
      <c r="L6798" s="352">
        <f t="shared" si="662"/>
        <v>16.086275630875004</v>
      </c>
      <c r="M6798" s="368"/>
      <c r="N6798" s="349">
        <f t="shared" si="663"/>
        <v>11.595801500000002</v>
      </c>
      <c r="O6798" s="368"/>
      <c r="P6798" s="350">
        <f t="shared" si="664"/>
        <v>214.77743538300004</v>
      </c>
      <c r="Q6798" s="368"/>
      <c r="R6798" s="351">
        <f t="shared" si="665"/>
        <v>83.652112021000022</v>
      </c>
      <c r="S6798" s="341"/>
      <c r="T6798" s="16"/>
      <c r="U6798" s="337"/>
      <c r="V6798" s="16"/>
    </row>
    <row r="6799" spans="4:22" ht="21">
      <c r="D6799" s="338"/>
      <c r="E6799" s="338"/>
      <c r="F6799" s="338"/>
      <c r="G6799" s="344">
        <v>1.1000000000000001</v>
      </c>
      <c r="H6799" s="347">
        <f t="shared" si="660"/>
        <v>62.848339870250008</v>
      </c>
      <c r="I6799" s="368"/>
      <c r="J6799" s="348">
        <f t="shared" si="661"/>
        <v>18.460196837500007</v>
      </c>
      <c r="K6799" s="368"/>
      <c r="L6799" s="352">
        <f t="shared" si="662"/>
        <v>16.233856141250001</v>
      </c>
      <c r="M6799" s="368"/>
      <c r="N6799" s="349">
        <f t="shared" si="663"/>
        <v>11.702185000000002</v>
      </c>
      <c r="O6799" s="368"/>
      <c r="P6799" s="350">
        <f t="shared" si="664"/>
        <v>216.74787057000003</v>
      </c>
      <c r="Q6799" s="368"/>
      <c r="R6799" s="351">
        <f t="shared" si="665"/>
        <v>84.419562590000012</v>
      </c>
      <c r="S6799" s="341"/>
      <c r="T6799" s="16"/>
      <c r="U6799" s="337"/>
      <c r="V6799" s="16"/>
    </row>
    <row r="6800" spans="4:22">
      <c r="D6800" s="338"/>
      <c r="E6800" s="338"/>
      <c r="F6800" s="338"/>
      <c r="G6800" s="16"/>
      <c r="H6800" s="16"/>
      <c r="I6800" s="16"/>
      <c r="J6800" s="16"/>
      <c r="K6800" s="16"/>
      <c r="L6800" s="16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</row>
    <row r="6801" spans="4:31">
      <c r="D6801" s="338"/>
      <c r="E6801" s="338"/>
      <c r="F6801" s="338"/>
      <c r="G6801" s="16"/>
      <c r="H6801" s="16"/>
      <c r="I6801" s="16"/>
      <c r="J6801" s="16"/>
      <c r="K6801" s="16"/>
      <c r="L6801" s="16"/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</row>
    <row r="6802" spans="4:31">
      <c r="D6802" s="338"/>
      <c r="E6802" s="338"/>
      <c r="F6802" s="338"/>
      <c r="G6802" s="16"/>
      <c r="H6802" s="16"/>
      <c r="I6802" s="16"/>
      <c r="J6802" s="16"/>
      <c r="K6802" s="16"/>
      <c r="L6802" s="16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</row>
    <row r="6805" spans="4:31" ht="15" thickBot="1">
      <c r="D6805" s="475" t="s">
        <v>328</v>
      </c>
      <c r="E6805" s="16"/>
      <c r="F6805" s="16"/>
      <c r="G6805" s="16"/>
      <c r="H6805" s="16"/>
      <c r="I6805" s="16"/>
      <c r="J6805" s="16"/>
      <c r="K6805" s="16"/>
      <c r="L6805" s="16"/>
      <c r="M6805" s="16"/>
      <c r="N6805" s="16"/>
      <c r="O6805" s="16"/>
      <c r="P6805" s="16"/>
      <c r="Q6805" s="16"/>
      <c r="R6805" s="16"/>
      <c r="S6805" s="16"/>
      <c r="T6805" s="229"/>
      <c r="U6805" s="16"/>
      <c r="V6805" s="16"/>
    </row>
    <row r="6806" spans="4:31">
      <c r="D6806" s="16"/>
      <c r="E6806" s="84"/>
      <c r="F6806" s="85"/>
      <c r="G6806" s="197"/>
      <c r="H6806" s="85"/>
      <c r="I6806" s="197"/>
      <c r="J6806" s="85"/>
      <c r="K6806" s="197"/>
      <c r="L6806" s="85"/>
      <c r="M6806" s="197"/>
      <c r="N6806" s="85"/>
      <c r="O6806" s="197"/>
      <c r="P6806" s="85"/>
      <c r="Q6806" s="197"/>
      <c r="R6806" s="85"/>
      <c r="S6806" s="85"/>
      <c r="T6806" s="85"/>
      <c r="U6806" s="106"/>
      <c r="V6806" s="16"/>
    </row>
    <row r="6807" spans="4:31" ht="15" thickBot="1">
      <c r="D6807" s="16"/>
      <c r="E6807" s="86"/>
      <c r="F6807" s="1"/>
      <c r="H6807" s="1"/>
      <c r="J6807" s="1"/>
      <c r="L6807" s="1"/>
      <c r="N6807" s="1"/>
      <c r="P6807" s="1"/>
      <c r="R6807" s="1"/>
      <c r="T6807" s="1"/>
      <c r="U6807" s="107"/>
      <c r="V6807" s="16"/>
    </row>
    <row r="6808" spans="4:31" ht="35.4" thickBot="1">
      <c r="D6808" s="16"/>
      <c r="E6808" s="86"/>
      <c r="F6808" s="1"/>
      <c r="H6808" s="393" t="s">
        <v>330</v>
      </c>
      <c r="I6808" s="394"/>
      <c r="J6808" s="394"/>
      <c r="K6808" s="394"/>
      <c r="L6808" s="394"/>
      <c r="M6808" s="394"/>
      <c r="N6808" s="394"/>
      <c r="O6808" s="394"/>
      <c r="P6808" s="394"/>
      <c r="Q6808" s="394"/>
      <c r="R6808" s="394"/>
      <c r="S6808" s="394"/>
      <c r="T6808" s="395"/>
      <c r="U6808" s="107"/>
      <c r="V6808" s="16"/>
    </row>
    <row r="6809" spans="4:31">
      <c r="D6809" s="16"/>
      <c r="E6809" s="86"/>
      <c r="F6809" s="1"/>
      <c r="H6809" s="1"/>
      <c r="J6809" s="1"/>
      <c r="L6809" s="1"/>
      <c r="N6809" s="1"/>
      <c r="P6809" s="1"/>
      <c r="R6809" s="1"/>
      <c r="T6809" s="1"/>
      <c r="U6809" s="107"/>
      <c r="V6809" s="16"/>
    </row>
    <row r="6810" spans="4:31">
      <c r="D6810" s="16"/>
      <c r="E6810" s="86"/>
      <c r="F6810" s="253" t="s">
        <v>10</v>
      </c>
      <c r="G6810" s="194"/>
      <c r="H6810" s="421" t="s">
        <v>3</v>
      </c>
      <c r="I6810" s="179"/>
      <c r="J6810" s="422" t="s">
        <v>11</v>
      </c>
      <c r="K6810" s="179"/>
      <c r="L6810" s="423" t="s">
        <v>12</v>
      </c>
      <c r="M6810" s="179"/>
      <c r="N6810" s="424" t="s">
        <v>13</v>
      </c>
      <c r="O6810" s="179"/>
      <c r="P6810" s="425" t="s">
        <v>14</v>
      </c>
      <c r="Q6810" s="179"/>
      <c r="R6810" s="426" t="s">
        <v>15</v>
      </c>
      <c r="S6810" s="29"/>
      <c r="T6810" s="427" t="s">
        <v>16</v>
      </c>
      <c r="U6810" s="107"/>
      <c r="V6810" s="16"/>
      <c r="X6810" s="448" t="s">
        <v>78</v>
      </c>
      <c r="Y6810" s="448" t="s">
        <v>79</v>
      </c>
      <c r="Z6810" s="448" t="s">
        <v>80</v>
      </c>
      <c r="AA6810" s="448" t="s">
        <v>81</v>
      </c>
      <c r="AD6810" t="str">
        <f t="shared" ref="AD6810:AD6816" si="666">X6810</f>
        <v xml:space="preserve">MATERIAL </v>
      </c>
      <c r="AE6810" s="330" t="str">
        <f>AA6810</f>
        <v xml:space="preserve">VARIACAO </v>
      </c>
    </row>
    <row r="6811" spans="4:31">
      <c r="D6811" s="16"/>
      <c r="E6811" s="86"/>
      <c r="F6811" s="252">
        <v>45992</v>
      </c>
      <c r="G6811" s="244"/>
      <c r="H6811" s="437">
        <v>11299</v>
      </c>
      <c r="I6811" s="437"/>
      <c r="J6811" s="437">
        <v>3315</v>
      </c>
      <c r="K6811" s="437"/>
      <c r="L6811" s="437">
        <v>2860</v>
      </c>
      <c r="M6811" s="437"/>
      <c r="N6811" s="437">
        <v>1946</v>
      </c>
      <c r="O6811" s="437"/>
      <c r="P6811" s="437">
        <v>39000</v>
      </c>
      <c r="Q6811" s="437"/>
      <c r="R6811" s="437">
        <v>14695</v>
      </c>
      <c r="S6811" s="438"/>
      <c r="T6811" s="441">
        <v>5.3338000000000001</v>
      </c>
      <c r="U6811" s="107"/>
      <c r="V6811" s="16"/>
      <c r="X6811" t="str">
        <f>H6610</f>
        <v xml:space="preserve">COBRE </v>
      </c>
      <c r="Y6811" s="308">
        <f>H6819</f>
        <v>60.872082576000004</v>
      </c>
      <c r="Z6811" s="308">
        <f>H6821</f>
        <v>58.708318499999997</v>
      </c>
      <c r="AA6811" s="453">
        <f t="shared" ref="AA6811:AA6817" si="667">Y6811-Z6811</f>
        <v>2.1637640760000068</v>
      </c>
      <c r="AD6811" t="str">
        <f t="shared" si="666"/>
        <v xml:space="preserve">COBRE </v>
      </c>
      <c r="AE6811" s="330">
        <f t="shared" ref="AE6811:AE6816" si="668">AA6811</f>
        <v>2.1637640760000068</v>
      </c>
    </row>
    <row r="6812" spans="4:31">
      <c r="D6812" s="16"/>
      <c r="E6812" s="86"/>
      <c r="F6812" s="250">
        <f>F6811+1</f>
        <v>45993</v>
      </c>
      <c r="G6812" s="244"/>
      <c r="H6812" s="474">
        <v>11285</v>
      </c>
      <c r="I6812" s="437"/>
      <c r="J6812" s="437">
        <v>3350.5</v>
      </c>
      <c r="K6812" s="437"/>
      <c r="L6812" s="437">
        <v>2858.5</v>
      </c>
      <c r="M6812" s="437"/>
      <c r="N6812" s="437">
        <v>1965</v>
      </c>
      <c r="O6812" s="437"/>
      <c r="P6812" s="437">
        <v>39250</v>
      </c>
      <c r="Q6812" s="437"/>
      <c r="R6812" s="437">
        <v>14725</v>
      </c>
      <c r="S6812" s="437"/>
      <c r="T6812" s="441">
        <v>5.3468999999999998</v>
      </c>
      <c r="U6812" s="107"/>
      <c r="V6812" s="16"/>
      <c r="X6812" s="408" t="str">
        <f>J6610</f>
        <v xml:space="preserve">ZINCO </v>
      </c>
      <c r="Y6812" s="308">
        <f>J6819</f>
        <v>17.422766608000003</v>
      </c>
      <c r="Z6812" s="308">
        <f>J6821</f>
        <v>17.094534749999998</v>
      </c>
      <c r="AA6812" s="453">
        <f t="shared" si="667"/>
        <v>0.32823185800000587</v>
      </c>
      <c r="AD6812" t="str">
        <f t="shared" si="666"/>
        <v xml:space="preserve">ZINCO </v>
      </c>
      <c r="AE6812" s="330">
        <f t="shared" si="668"/>
        <v>0.32823185800000587</v>
      </c>
    </row>
    <row r="6813" spans="4:31">
      <c r="D6813" s="16"/>
      <c r="E6813" s="86"/>
      <c r="F6813" s="250">
        <f>F6812+1</f>
        <v>45994</v>
      </c>
      <c r="G6813" s="244"/>
      <c r="H6813" s="474">
        <v>11437</v>
      </c>
      <c r="I6813" s="437"/>
      <c r="J6813" s="437">
        <v>3240.5</v>
      </c>
      <c r="K6813" s="437"/>
      <c r="L6813" s="437">
        <v>2854</v>
      </c>
      <c r="M6813" s="437"/>
      <c r="N6813" s="437">
        <v>1961</v>
      </c>
      <c r="O6813" s="437"/>
      <c r="P6813" s="437">
        <v>39950</v>
      </c>
      <c r="Q6813" s="437"/>
      <c r="R6813" s="437">
        <v>14680</v>
      </c>
      <c r="S6813" s="437"/>
      <c r="T6813" s="441">
        <v>5.3464999999999998</v>
      </c>
      <c r="U6813" s="107"/>
      <c r="V6813" s="16"/>
      <c r="X6813" s="408" t="str">
        <f>L6610</f>
        <v xml:space="preserve">ALUMÍNIO </v>
      </c>
      <c r="Y6813" s="308">
        <f>L6819</f>
        <v>15.225478108000001</v>
      </c>
      <c r="Z6813" s="308">
        <f>L6821</f>
        <v>15.074207999999997</v>
      </c>
      <c r="AA6813" s="453">
        <f t="shared" si="667"/>
        <v>0.15127010800000384</v>
      </c>
      <c r="AD6813" t="str">
        <f t="shared" si="666"/>
        <v xml:space="preserve">ALUMÍNIO </v>
      </c>
      <c r="AE6813" s="330">
        <f t="shared" si="668"/>
        <v>0.15127010800000384</v>
      </c>
    </row>
    <row r="6814" spans="4:31">
      <c r="D6814" s="16"/>
      <c r="E6814" s="86"/>
      <c r="F6814" s="250">
        <f>F6813+1</f>
        <v>45995</v>
      </c>
      <c r="G6814" s="195"/>
      <c r="H6814" s="437">
        <v>11472</v>
      </c>
      <c r="I6814" s="437"/>
      <c r="J6814" s="437">
        <v>3226</v>
      </c>
      <c r="K6814" s="437"/>
      <c r="L6814" s="437">
        <v>2854</v>
      </c>
      <c r="M6814" s="437"/>
      <c r="N6814" s="437">
        <v>1962</v>
      </c>
      <c r="O6814" s="437"/>
      <c r="P6814" s="437">
        <v>40295</v>
      </c>
      <c r="Q6814" s="437"/>
      <c r="R6814" s="437">
        <v>14725</v>
      </c>
      <c r="S6814" s="438"/>
      <c r="T6814" s="441">
        <v>5.3113999999999999</v>
      </c>
      <c r="U6814" s="107"/>
      <c r="V6814" s="16"/>
      <c r="X6814" s="408" t="str">
        <f>N6610</f>
        <v xml:space="preserve">CHUMBO </v>
      </c>
      <c r="Y6814" s="308">
        <f>N6819</f>
        <v>10.441514952000002</v>
      </c>
      <c r="Z6814" s="308">
        <f>N6821</f>
        <v>10.500644249999999</v>
      </c>
      <c r="AA6814" s="453">
        <f t="shared" si="667"/>
        <v>-5.9129297999996666E-2</v>
      </c>
      <c r="AD6814" t="str">
        <f t="shared" si="666"/>
        <v xml:space="preserve">CHUMBO </v>
      </c>
      <c r="AE6814" s="330">
        <f t="shared" si="668"/>
        <v>-5.9129297999996666E-2</v>
      </c>
    </row>
    <row r="6815" spans="4:31">
      <c r="D6815" s="16"/>
      <c r="E6815" s="86"/>
      <c r="F6815" s="251">
        <f>F6814+1</f>
        <v>45996</v>
      </c>
      <c r="G6815" s="195"/>
      <c r="H6815" s="437">
        <v>11645</v>
      </c>
      <c r="I6815" s="437"/>
      <c r="J6815" s="437">
        <v>3222</v>
      </c>
      <c r="K6815" s="437"/>
      <c r="L6815" s="437">
        <v>2865</v>
      </c>
      <c r="M6815" s="437"/>
      <c r="N6815" s="437">
        <v>1967</v>
      </c>
      <c r="O6815" s="437"/>
      <c r="P6815" s="437">
        <v>40300</v>
      </c>
      <c r="Q6815" s="437"/>
      <c r="R6815" s="437">
        <v>14720</v>
      </c>
      <c r="S6815" s="438"/>
      <c r="T6815" s="441">
        <v>5.2952000000000004</v>
      </c>
      <c r="U6815" s="107"/>
      <c r="V6815" s="16"/>
      <c r="X6815" s="408" t="str">
        <f>P6610</f>
        <v xml:space="preserve">ESTANHO </v>
      </c>
      <c r="Y6815" s="308">
        <f>P6819</f>
        <v>211.78665084000002</v>
      </c>
      <c r="Z6815" s="308">
        <f>P6821</f>
        <v>205.30757249999999</v>
      </c>
      <c r="AA6815" s="453">
        <f t="shared" si="667"/>
        <v>6.4790783400000294</v>
      </c>
      <c r="AD6815" t="str">
        <f t="shared" si="666"/>
        <v xml:space="preserve">ESTANHO </v>
      </c>
      <c r="AE6815" s="330">
        <f t="shared" si="668"/>
        <v>6.4790783400000294</v>
      </c>
    </row>
    <row r="6816" spans="4:31">
      <c r="D6816" s="16"/>
      <c r="E6816" s="86"/>
      <c r="F6816" s="1"/>
      <c r="H6816" s="439"/>
      <c r="I6816" s="439"/>
      <c r="J6816" s="439"/>
      <c r="K6816" s="439"/>
      <c r="L6816" s="439"/>
      <c r="M6816" s="439"/>
      <c r="N6816" s="439"/>
      <c r="O6816" s="439"/>
      <c r="P6816" s="439"/>
      <c r="Q6816" s="439"/>
      <c r="R6816" s="439"/>
      <c r="S6816" s="440"/>
      <c r="T6816" s="444"/>
      <c r="U6816" s="107"/>
      <c r="V6816" s="16"/>
      <c r="X6816" s="408" t="str">
        <f>R6610</f>
        <v xml:space="preserve">NÍQUEL </v>
      </c>
      <c r="Y6816" s="308">
        <f>R6819</f>
        <v>78.351312840000006</v>
      </c>
      <c r="Z6816" s="308">
        <f>R6821</f>
        <v>78.473857499999994</v>
      </c>
      <c r="AA6816" s="453">
        <f t="shared" si="667"/>
        <v>-0.12254465999998843</v>
      </c>
      <c r="AD6816" t="str">
        <f t="shared" si="666"/>
        <v xml:space="preserve">NÍQUEL </v>
      </c>
      <c r="AE6816" s="330">
        <f t="shared" si="668"/>
        <v>-0.12254465999998843</v>
      </c>
    </row>
    <row r="6817" spans="4:27">
      <c r="D6817" s="16"/>
      <c r="E6817" s="86"/>
      <c r="F6817" s="236" t="s">
        <v>17</v>
      </c>
      <c r="G6817" s="263"/>
      <c r="H6817" s="428">
        <f>AVERAGE(H6811:H6815)</f>
        <v>11427.6</v>
      </c>
      <c r="I6817" s="332"/>
      <c r="J6817" s="428">
        <f>AVERAGE(J6811:J6815)</f>
        <v>3270.8</v>
      </c>
      <c r="K6817" s="332"/>
      <c r="L6817" s="428">
        <f>AVERAGE(L6811:L6815)</f>
        <v>2858.3</v>
      </c>
      <c r="M6817" s="332"/>
      <c r="N6817" s="428">
        <f>AVERAGE(N6811:N6815)</f>
        <v>1960.2</v>
      </c>
      <c r="O6817" s="332"/>
      <c r="P6817" s="428">
        <f>AVERAGE(P6811:P6815)</f>
        <v>39759</v>
      </c>
      <c r="Q6817" s="332"/>
      <c r="R6817" s="428">
        <f>AVERAGE(R6811:R6815)</f>
        <v>14709</v>
      </c>
      <c r="S6817" s="333"/>
      <c r="T6817" s="429">
        <f>AVERAGE(T6811:T6815)</f>
        <v>5.3267600000000002</v>
      </c>
      <c r="U6817" s="107"/>
      <c r="V6817" s="16"/>
      <c r="X6817" t="str">
        <f>T6610</f>
        <v xml:space="preserve">DÓLAR </v>
      </c>
      <c r="Y6817" s="308">
        <f>T6817</f>
        <v>5.3267600000000002</v>
      </c>
      <c r="Z6817" s="308">
        <f>T6821</f>
        <v>5.3774999999999995</v>
      </c>
      <c r="AA6817" s="453">
        <f t="shared" si="667"/>
        <v>-5.0739999999999341E-2</v>
      </c>
    </row>
    <row r="6818" spans="4:27">
      <c r="D6818" s="16"/>
      <c r="E6818" s="86"/>
      <c r="F6818" s="21"/>
      <c r="G6818" s="194"/>
      <c r="H6818" s="354"/>
      <c r="I6818" s="214"/>
      <c r="J6818" s="354"/>
      <c r="K6818" s="214"/>
      <c r="L6818" s="354"/>
      <c r="M6818" s="214"/>
      <c r="N6818" s="354"/>
      <c r="O6818" s="214"/>
      <c r="P6818" s="354"/>
      <c r="Q6818" s="214"/>
      <c r="R6818" s="354"/>
      <c r="S6818" s="269"/>
      <c r="T6818" s="355"/>
      <c r="U6818" s="107"/>
      <c r="V6818" s="16"/>
    </row>
    <row r="6819" spans="4:27" ht="15.6">
      <c r="D6819" s="16"/>
      <c r="E6819" s="86"/>
      <c r="F6819" s="237" t="s">
        <v>18</v>
      </c>
      <c r="G6819" s="202"/>
      <c r="H6819" s="413">
        <f>H6817*T6817*0.001</f>
        <v>60.872082576000004</v>
      </c>
      <c r="I6819" s="449"/>
      <c r="J6819" s="413">
        <f>J6817*T6817*0.001</f>
        <v>17.422766608000003</v>
      </c>
      <c r="K6819" s="449"/>
      <c r="L6819" s="413">
        <f>L6817*T6817*0.001</f>
        <v>15.225478108000001</v>
      </c>
      <c r="M6819" s="449"/>
      <c r="N6819" s="413">
        <f>N6817*T6817*0.001</f>
        <v>10.441514952000002</v>
      </c>
      <c r="O6819" s="449"/>
      <c r="P6819" s="413">
        <f>P6817*T6817*0.001</f>
        <v>211.78665084000002</v>
      </c>
      <c r="Q6819" s="449"/>
      <c r="R6819" s="413">
        <f>R6817*T6817*0.001</f>
        <v>78.351312840000006</v>
      </c>
      <c r="S6819" s="269"/>
      <c r="T6819" s="363"/>
      <c r="U6819" s="107"/>
      <c r="V6819" s="16"/>
    </row>
    <row r="6820" spans="4:27">
      <c r="D6820" s="16"/>
      <c r="E6820" s="86"/>
      <c r="F6820" s="21"/>
      <c r="G6820" s="312"/>
      <c r="H6820" s="450"/>
      <c r="I6820" s="451"/>
      <c r="J6820" s="450"/>
      <c r="K6820" s="451"/>
      <c r="L6820" s="450"/>
      <c r="M6820" s="451"/>
      <c r="N6820" s="450"/>
      <c r="O6820" s="451"/>
      <c r="P6820" s="450"/>
      <c r="Q6820" s="451"/>
      <c r="R6820" s="450"/>
      <c r="S6820" s="269"/>
      <c r="T6820" s="364"/>
      <c r="U6820" s="107"/>
      <c r="V6820" s="16"/>
    </row>
    <row r="6821" spans="4:27">
      <c r="D6821" s="16"/>
      <c r="E6821" s="86"/>
      <c r="F6821" s="256" t="s">
        <v>19</v>
      </c>
      <c r="G6821" s="311"/>
      <c r="H6821" s="436">
        <f>H6719</f>
        <v>58.708318499999997</v>
      </c>
      <c r="I6821" s="452"/>
      <c r="J6821" s="436">
        <f>J6719</f>
        <v>17.094534749999998</v>
      </c>
      <c r="K6821" s="452"/>
      <c r="L6821" s="436">
        <f>L6719</f>
        <v>15.074207999999997</v>
      </c>
      <c r="M6821" s="452"/>
      <c r="N6821" s="436">
        <f>N6719</f>
        <v>10.500644249999999</v>
      </c>
      <c r="O6821" s="452"/>
      <c r="P6821" s="436">
        <f>P6719</f>
        <v>205.30757249999999</v>
      </c>
      <c r="Q6821" s="452"/>
      <c r="R6821" s="436">
        <f>R6719</f>
        <v>78.473857499999994</v>
      </c>
      <c r="S6821" s="361">
        <f>U6782</f>
        <v>0</v>
      </c>
      <c r="T6821" s="258">
        <f>T6717</f>
        <v>5.3774999999999995</v>
      </c>
      <c r="U6821" s="107"/>
      <c r="V6821" s="16"/>
    </row>
    <row r="6822" spans="4:27" ht="15" thickBot="1">
      <c r="D6822" s="16"/>
      <c r="E6822" s="86"/>
      <c r="F6822" s="21"/>
      <c r="G6822" s="194"/>
      <c r="H6822" s="355"/>
      <c r="I6822" s="264"/>
      <c r="J6822" s="355"/>
      <c r="K6822" s="264"/>
      <c r="L6822" s="355"/>
      <c r="M6822" s="264"/>
      <c r="N6822" s="355"/>
      <c r="O6822" s="264"/>
      <c r="P6822" s="355"/>
      <c r="Q6822" s="264"/>
      <c r="R6822" s="355"/>
      <c r="S6822" s="270"/>
      <c r="T6822" s="355"/>
      <c r="U6822" s="107"/>
      <c r="V6822" s="16"/>
    </row>
    <row r="6823" spans="4:27" ht="15" thickBot="1">
      <c r="D6823" s="16"/>
      <c r="E6823" s="86"/>
      <c r="F6823" s="259" t="s">
        <v>44</v>
      </c>
      <c r="G6823" s="194"/>
      <c r="H6823" s="356">
        <f>(H6719-H6721)/H6721</f>
        <v>2.7539478104326089E-2</v>
      </c>
      <c r="I6823" s="321"/>
      <c r="J6823" s="356">
        <f>(J6719-J6721)/J6721</f>
        <v>1.8623386875356394E-2</v>
      </c>
      <c r="K6823" s="321"/>
      <c r="L6823" s="356">
        <f>(L6719-L6721)/L6721</f>
        <v>2.1422677133765507E-2</v>
      </c>
      <c r="M6823" s="321"/>
      <c r="N6823" s="356">
        <f>(N6719-N6721)/N6721</f>
        <v>-1.2944277073042536E-2</v>
      </c>
      <c r="O6823" s="321"/>
      <c r="P6823" s="356">
        <f>(P6719-P6721)/P6721</f>
        <v>4.1940246776561295E-2</v>
      </c>
      <c r="Q6823" s="321"/>
      <c r="R6823" s="356">
        <f>(R6719-R6721)/R6721</f>
        <v>2.2526540077397288E-2</v>
      </c>
      <c r="S6823" s="322"/>
      <c r="T6823" s="356">
        <f>(T6717-T6721)/T6721</f>
        <v>1.0965046271273095E-2</v>
      </c>
      <c r="U6823" s="107"/>
      <c r="V6823" s="16"/>
    </row>
    <row r="6824" spans="4:27" ht="15" thickBot="1">
      <c r="D6824" s="16"/>
      <c r="E6824" s="86"/>
      <c r="F6824" s="29"/>
      <c r="G6824" s="179"/>
      <c r="H6824" s="357"/>
      <c r="I6824" s="217"/>
      <c r="J6824" s="357"/>
      <c r="K6824" s="217"/>
      <c r="L6824" s="357"/>
      <c r="M6824" s="217"/>
      <c r="N6824" s="357"/>
      <c r="O6824" s="217"/>
      <c r="P6824" s="357"/>
      <c r="Q6824" s="217"/>
      <c r="R6824" s="357"/>
      <c r="S6824" s="271"/>
      <c r="T6824" s="357"/>
      <c r="U6824" s="107"/>
      <c r="V6824" s="16"/>
    </row>
    <row r="6825" spans="4:27" ht="15" thickBot="1">
      <c r="D6825" s="16"/>
      <c r="E6825" s="86"/>
      <c r="F6825" s="176" t="s">
        <v>26</v>
      </c>
      <c r="G6825" s="179"/>
      <c r="H6825" s="358">
        <f>(H6819-H6821)/H6821</f>
        <v>3.6856175262454619E-2</v>
      </c>
      <c r="I6825" s="188"/>
      <c r="J6825" s="358">
        <f>(J6819-J6821)/J6821</f>
        <v>1.9200982232055536E-2</v>
      </c>
      <c r="K6825" s="188"/>
      <c r="L6825" s="358">
        <f>(L6819-L6821)/L6821</f>
        <v>1.0035028573309051E-2</v>
      </c>
      <c r="M6825" s="188"/>
      <c r="N6825" s="358">
        <f>(N6819-N6821)/N6821</f>
        <v>-5.6310162112192946E-3</v>
      </c>
      <c r="O6825" s="188"/>
      <c r="P6825" s="358">
        <f>(P6819-P6821)/P6821</f>
        <v>3.1557912166147839E-2</v>
      </c>
      <c r="Q6825" s="188"/>
      <c r="R6825" s="358">
        <f>(R6819-R6821)/R6821</f>
        <v>-1.5615985234316847E-3</v>
      </c>
      <c r="S6825" s="272"/>
      <c r="T6825" s="358">
        <f>(T6817-T6821)/T6821</f>
        <v>-9.435611343561013E-3</v>
      </c>
      <c r="U6825" s="107"/>
      <c r="V6825" s="16"/>
    </row>
    <row r="6826" spans="4:27" ht="15" thickBot="1">
      <c r="D6826" s="16"/>
      <c r="E6826" s="86"/>
      <c r="F6826" s="1"/>
      <c r="H6826" s="359"/>
      <c r="I6826" s="215"/>
      <c r="J6826" s="359"/>
      <c r="K6826" s="215"/>
      <c r="L6826" s="359"/>
      <c r="M6826" s="215"/>
      <c r="N6826" s="359"/>
      <c r="O6826" s="215"/>
      <c r="P6826" s="359"/>
      <c r="Q6826" s="215"/>
      <c r="R6826" s="359"/>
      <c r="S6826" s="271"/>
      <c r="T6826" s="359"/>
      <c r="U6826" s="107"/>
      <c r="V6826" s="16"/>
    </row>
    <row r="6827" spans="4:27" ht="21.6" thickBot="1">
      <c r="D6827" s="230"/>
      <c r="E6827" s="183"/>
      <c r="F6827" s="184" t="s">
        <v>40</v>
      </c>
      <c r="G6827" s="182"/>
      <c r="H6827" s="360">
        <f>H6819-H6821</f>
        <v>2.1637640760000068</v>
      </c>
      <c r="I6827" s="306"/>
      <c r="J6827" s="360">
        <f>J6819-J6821</f>
        <v>0.32823185800000587</v>
      </c>
      <c r="K6827" s="306"/>
      <c r="L6827" s="360">
        <f>L6819-L6821</f>
        <v>0.15127010800000384</v>
      </c>
      <c r="M6827" s="306"/>
      <c r="N6827" s="360">
        <f>N6819-N6821</f>
        <v>-5.9129297999996666E-2</v>
      </c>
      <c r="O6827" s="306"/>
      <c r="P6827" s="360">
        <f>P6819-P6821</f>
        <v>6.4790783400000294</v>
      </c>
      <c r="Q6827" s="306"/>
      <c r="R6827" s="360">
        <f>R6819-R6821</f>
        <v>-0.12254465999998843</v>
      </c>
      <c r="S6827" s="307"/>
      <c r="T6827" s="360">
        <f>T6817-T6821</f>
        <v>-5.0739999999999341E-2</v>
      </c>
      <c r="U6827" s="186"/>
      <c r="V6827" s="230"/>
    </row>
    <row r="6828" spans="4:27">
      <c r="D6828" s="16"/>
      <c r="E6828" s="86"/>
      <c r="F6828" s="179"/>
      <c r="H6828" s="180"/>
      <c r="I6828" s="180"/>
      <c r="J6828" s="180"/>
      <c r="K6828" s="180"/>
      <c r="L6828" s="180"/>
      <c r="M6828" s="180"/>
      <c r="N6828" s="180"/>
      <c r="O6828" s="180"/>
      <c r="P6828" s="180"/>
      <c r="Q6828" s="180"/>
      <c r="R6828" s="180"/>
      <c r="S6828" s="274"/>
      <c r="T6828" s="180"/>
      <c r="U6828" s="107"/>
      <c r="V6828" s="16"/>
    </row>
    <row r="6829" spans="4:27">
      <c r="D6829" s="16"/>
      <c r="E6829" s="86"/>
      <c r="F6829" s="29"/>
      <c r="H6829" s="323"/>
      <c r="I6829" s="180"/>
      <c r="J6829" s="159"/>
      <c r="K6829" s="180"/>
      <c r="L6829" s="159"/>
      <c r="M6829" s="180"/>
      <c r="N6829" s="159"/>
      <c r="O6829" s="180">
        <f>L6829+N6829</f>
        <v>0</v>
      </c>
      <c r="P6829" s="159"/>
      <c r="Q6829" s="180"/>
      <c r="R6829" s="159"/>
      <c r="S6829" s="159"/>
      <c r="T6829" s="159"/>
      <c r="U6829" s="107"/>
      <c r="V6829" s="16"/>
    </row>
    <row r="6830" spans="4:27" ht="18">
      <c r="D6830" s="16"/>
      <c r="E6830" s="134"/>
      <c r="F6830" s="403" t="s">
        <v>36</v>
      </c>
      <c r="G6830" s="404"/>
      <c r="H6830" s="405">
        <f>AVERAGE(H6511:H6515,H6611:H6615,H6711:H6715,H6811:H6815)</f>
        <v>10981.725</v>
      </c>
      <c r="I6830" s="405" t="e">
        <f t="shared" ref="I6830" si="669">AVERAGE(I6811:I6815)</f>
        <v>#DIV/0!</v>
      </c>
      <c r="J6830" s="405">
        <f>AVERAGE(J6511:J6515,J6611:J6615,J6711:J6715,J6811:J6815)</f>
        <v>3205.3</v>
      </c>
      <c r="K6830" s="405" t="e">
        <f t="shared" ref="K6830" si="670">AVERAGE(K6811:K6815)</f>
        <v>#DIV/0!</v>
      </c>
      <c r="L6830" s="405">
        <f>AVERAGE(L6511:L6515,L6611:L6615,L6711:L6715,L6811:L6815)</f>
        <v>2822.65</v>
      </c>
      <c r="M6830" s="405" t="e">
        <f t="shared" ref="M6830" si="671">AVERAGE(M6811:M6815)</f>
        <v>#DIV/0!</v>
      </c>
      <c r="N6830" s="405">
        <f>AVERAGE(N6511:N6515,N6611:N6615,N6711:N6715,N6811:N6815)</f>
        <v>1990.175</v>
      </c>
      <c r="O6830" s="405" t="e">
        <f t="shared" ref="O6830" si="672">AVERAGE(O6811:O6815)</f>
        <v>#DIV/0!</v>
      </c>
      <c r="P6830" s="405">
        <f>AVERAGE(P6511:P6515,P6611:P6615,P6711:P6715,P6811:P6815)</f>
        <v>37951</v>
      </c>
      <c r="Q6830" s="405" t="e">
        <f t="shared" ref="Q6830" si="673">AVERAGE(Q6811:Q6815)</f>
        <v>#DIV/0!</v>
      </c>
      <c r="R6830" s="405">
        <f>AVERAGE(R6511:R6515,R6611:R6615,R6711:R6715,R6811:R6815)</f>
        <v>14639.5</v>
      </c>
      <c r="S6830" s="405" t="e">
        <f t="shared" ref="S6830" si="674">AVERAGE(S6811:S6815)</f>
        <v>#DIV/0!</v>
      </c>
      <c r="T6830" s="405">
        <f>AVERAGE(T6511:T6515,T6611:T6615,T6711:T6715,T6811:T6815)</f>
        <v>5.3324315789473697</v>
      </c>
      <c r="U6830" s="405" t="e">
        <f t="shared" ref="U6830" si="675">AVERAGE(U6811:U6815)</f>
        <v>#DIV/0!</v>
      </c>
      <c r="V6830" s="16"/>
    </row>
    <row r="6831" spans="4:27">
      <c r="D6831" s="16"/>
      <c r="E6831" s="1"/>
      <c r="F6831" s="1"/>
      <c r="H6831" s="329"/>
      <c r="I6831" s="139"/>
      <c r="J6831" s="329"/>
      <c r="K6831" s="139"/>
      <c r="L6831" s="329"/>
      <c r="M6831" s="139"/>
      <c r="N6831" s="329"/>
      <c r="O6831" s="139"/>
      <c r="P6831" s="329"/>
      <c r="Q6831" s="139"/>
      <c r="R6831" s="329"/>
      <c r="S6831" s="329"/>
      <c r="T6831" s="329"/>
      <c r="U6831" s="1"/>
      <c r="V6831" s="16"/>
    </row>
    <row r="6832" spans="4:27" ht="15" thickBot="1">
      <c r="D6832" s="16"/>
      <c r="T6832" s="174"/>
      <c r="V6832" s="16"/>
    </row>
    <row r="6833" spans="4:22" ht="15" thickBot="1">
      <c r="D6833" s="16"/>
      <c r="F6833" s="280" t="s">
        <v>42</v>
      </c>
      <c r="G6833" s="281"/>
      <c r="H6833" s="281" t="s">
        <v>3</v>
      </c>
      <c r="I6833" s="281"/>
      <c r="J6833" s="281" t="s">
        <v>11</v>
      </c>
      <c r="K6833" s="281"/>
      <c r="L6833" s="281" t="s">
        <v>12</v>
      </c>
      <c r="M6833" s="281"/>
      <c r="N6833" s="281" t="s">
        <v>13</v>
      </c>
      <c r="O6833" s="281"/>
      <c r="P6833" s="281" t="s">
        <v>14</v>
      </c>
      <c r="Q6833" s="281"/>
      <c r="R6833" s="281" t="s">
        <v>15</v>
      </c>
      <c r="S6833" s="281"/>
      <c r="T6833" s="282" t="s">
        <v>16</v>
      </c>
      <c r="V6833" s="16"/>
    </row>
    <row r="6834" spans="4:22">
      <c r="D6834" s="16"/>
      <c r="E6834" s="1"/>
      <c r="F6834" s="283" t="s">
        <v>19</v>
      </c>
      <c r="G6834" s="284"/>
      <c r="H6834" s="410">
        <f>H6821</f>
        <v>58.708318499999997</v>
      </c>
      <c r="I6834" s="410">
        <f t="shared" ref="I6834:T6834" si="676">I6821</f>
        <v>0</v>
      </c>
      <c r="J6834" s="410">
        <f t="shared" si="676"/>
        <v>17.094534749999998</v>
      </c>
      <c r="K6834" s="410">
        <f t="shared" si="676"/>
        <v>0</v>
      </c>
      <c r="L6834" s="410">
        <f t="shared" si="676"/>
        <v>15.074207999999997</v>
      </c>
      <c r="M6834" s="410">
        <f t="shared" si="676"/>
        <v>0</v>
      </c>
      <c r="N6834" s="410">
        <f t="shared" si="676"/>
        <v>10.500644249999999</v>
      </c>
      <c r="O6834" s="410">
        <f t="shared" si="676"/>
        <v>0</v>
      </c>
      <c r="P6834" s="410">
        <f t="shared" si="676"/>
        <v>205.30757249999999</v>
      </c>
      <c r="Q6834" s="410">
        <f t="shared" si="676"/>
        <v>0</v>
      </c>
      <c r="R6834" s="410">
        <f t="shared" si="676"/>
        <v>78.473857499999994</v>
      </c>
      <c r="S6834" s="410">
        <f t="shared" si="676"/>
        <v>0</v>
      </c>
      <c r="T6834" s="410">
        <f t="shared" si="676"/>
        <v>5.3774999999999995</v>
      </c>
      <c r="U6834" s="1"/>
      <c r="V6834" s="16"/>
    </row>
    <row r="6835" spans="4:22" ht="15.6">
      <c r="D6835" s="16"/>
      <c r="E6835" s="1"/>
      <c r="F6835" s="288" t="s">
        <v>41</v>
      </c>
      <c r="G6835" s="289"/>
      <c r="H6835" s="411">
        <f>H6819</f>
        <v>60.872082576000004</v>
      </c>
      <c r="I6835" s="411">
        <f t="shared" ref="I6835:S6835" si="677">I6819</f>
        <v>0</v>
      </c>
      <c r="J6835" s="411">
        <f t="shared" si="677"/>
        <v>17.422766608000003</v>
      </c>
      <c r="K6835" s="411">
        <f t="shared" si="677"/>
        <v>0</v>
      </c>
      <c r="L6835" s="411">
        <f t="shared" si="677"/>
        <v>15.225478108000001</v>
      </c>
      <c r="M6835" s="411">
        <f t="shared" si="677"/>
        <v>0</v>
      </c>
      <c r="N6835" s="411">
        <f t="shared" si="677"/>
        <v>10.441514952000002</v>
      </c>
      <c r="O6835" s="411">
        <f t="shared" si="677"/>
        <v>0</v>
      </c>
      <c r="P6835" s="411">
        <f t="shared" si="677"/>
        <v>211.78665084000002</v>
      </c>
      <c r="Q6835" s="411">
        <f t="shared" si="677"/>
        <v>0</v>
      </c>
      <c r="R6835" s="411">
        <f t="shared" si="677"/>
        <v>78.351312840000006</v>
      </c>
      <c r="S6835" s="411">
        <f t="shared" si="677"/>
        <v>0</v>
      </c>
      <c r="T6835" s="411">
        <f>T6817</f>
        <v>5.3267600000000002</v>
      </c>
      <c r="U6835" s="1"/>
      <c r="V6835" s="16"/>
    </row>
    <row r="6836" spans="4:22" ht="21">
      <c r="D6836" s="16"/>
      <c r="F6836" s="201" t="s">
        <v>45</v>
      </c>
      <c r="G6836" s="463"/>
      <c r="H6836" s="463">
        <f>H6835-H6834</f>
        <v>2.1637640760000068</v>
      </c>
      <c r="I6836" s="463"/>
      <c r="J6836" s="463">
        <f>J6835-J6834</f>
        <v>0.32823185800000587</v>
      </c>
      <c r="K6836" s="463"/>
      <c r="L6836" s="463">
        <f>L6835-L6834</f>
        <v>0.15127010800000384</v>
      </c>
      <c r="M6836" s="463"/>
      <c r="N6836" s="463">
        <f>N6835-N6834</f>
        <v>-5.9129297999996666E-2</v>
      </c>
      <c r="O6836" s="463"/>
      <c r="P6836" s="463">
        <f>P6835-P6834</f>
        <v>6.4790783400000294</v>
      </c>
      <c r="Q6836" s="463"/>
      <c r="R6836" s="463">
        <f>R6835-R6834</f>
        <v>-0.12254465999998843</v>
      </c>
      <c r="S6836" s="463"/>
      <c r="T6836" s="463">
        <f>T6835-T6834</f>
        <v>-5.0739999999999341E-2</v>
      </c>
      <c r="V6836" s="16"/>
    </row>
    <row r="6837" spans="4:22" ht="21">
      <c r="D6837" s="16"/>
      <c r="F6837" s="201"/>
      <c r="G6837" s="201"/>
      <c r="H6837" s="187"/>
      <c r="I6837" s="187"/>
      <c r="J6837" s="187"/>
      <c r="K6837" s="187"/>
      <c r="L6837" s="187"/>
      <c r="M6837" s="187"/>
      <c r="N6837" s="187"/>
      <c r="O6837" s="187"/>
      <c r="P6837" s="187"/>
      <c r="Q6837" s="187"/>
      <c r="R6837" s="187"/>
      <c r="S6837" s="187"/>
      <c r="T6837" s="187"/>
      <c r="V6837" s="16"/>
    </row>
    <row r="6838" spans="4:22">
      <c r="D6838" s="16"/>
      <c r="E6838" s="16"/>
      <c r="F6838" s="231"/>
      <c r="G6838" s="231"/>
      <c r="H6838" s="231"/>
      <c r="I6838" s="231"/>
      <c r="J6838" s="231"/>
      <c r="K6838" s="231"/>
      <c r="L6838" s="231"/>
      <c r="M6838" s="231"/>
      <c r="N6838" s="231"/>
      <c r="O6838" s="231"/>
      <c r="P6838" s="231"/>
      <c r="Q6838" s="231"/>
      <c r="R6838" s="231"/>
      <c r="S6838" s="231"/>
      <c r="T6838" s="232"/>
      <c r="U6838" s="16"/>
      <c r="V6838" s="16"/>
    </row>
    <row r="6839" spans="4:22">
      <c r="D6839" s="16"/>
      <c r="E6839" s="16"/>
      <c r="F6839" s="231"/>
      <c r="G6839" s="231"/>
      <c r="H6839" s="231"/>
      <c r="I6839" s="231"/>
      <c r="J6839" s="231"/>
      <c r="K6839" s="231"/>
      <c r="L6839" s="231"/>
      <c r="M6839" s="231"/>
      <c r="N6839" s="231"/>
      <c r="O6839" s="231"/>
      <c r="P6839" s="231"/>
      <c r="Q6839" s="231"/>
      <c r="R6839" s="231"/>
      <c r="S6839" s="231"/>
      <c r="T6839" s="232"/>
      <c r="U6839" s="16"/>
      <c r="V6839" s="16"/>
    </row>
    <row r="6840" spans="4:22">
      <c r="D6840" s="16"/>
      <c r="E6840" s="16"/>
      <c r="F6840" s="231"/>
      <c r="G6840" s="231"/>
      <c r="H6840" s="231"/>
      <c r="I6840" s="231"/>
      <c r="J6840" s="231"/>
      <c r="K6840" s="231"/>
      <c r="L6840" s="231"/>
      <c r="M6840" s="231"/>
      <c r="N6840" s="231"/>
      <c r="O6840" s="231"/>
      <c r="P6840" s="231"/>
      <c r="Q6840" s="231"/>
      <c r="R6840" s="231"/>
      <c r="S6840" s="231"/>
      <c r="T6840" s="232"/>
      <c r="U6840" s="16"/>
      <c r="V6840" s="16"/>
    </row>
    <row r="6841" spans="4:22">
      <c r="D6841" s="16"/>
      <c r="E6841" s="16"/>
      <c r="F6841" s="231"/>
      <c r="G6841" s="231"/>
      <c r="H6841" s="231"/>
      <c r="I6841" s="231"/>
      <c r="J6841" s="231"/>
      <c r="K6841" s="231"/>
      <c r="L6841" s="231"/>
      <c r="M6841" s="231"/>
      <c r="N6841" s="231"/>
      <c r="O6841" s="231"/>
      <c r="P6841" s="231"/>
      <c r="Q6841" s="231"/>
      <c r="R6841" s="231"/>
      <c r="S6841" s="231"/>
      <c r="T6841" s="232"/>
      <c r="U6841" s="16"/>
      <c r="V6841" s="16"/>
    </row>
    <row r="6842" spans="4:22">
      <c r="D6842" s="16"/>
      <c r="E6842" s="16"/>
      <c r="F6842" s="231"/>
      <c r="G6842" s="231"/>
      <c r="H6842" s="231"/>
      <c r="I6842" s="231"/>
      <c r="J6842" s="231"/>
      <c r="K6842" s="231"/>
      <c r="L6842" s="231"/>
      <c r="M6842" s="231"/>
      <c r="N6842" s="231"/>
      <c r="O6842" s="231"/>
      <c r="P6842" s="231"/>
      <c r="Q6842" s="231"/>
      <c r="R6842" s="231"/>
      <c r="S6842" s="231"/>
      <c r="T6842" s="232"/>
      <c r="U6842" s="16"/>
      <c r="V6842" s="16"/>
    </row>
    <row r="6843" spans="4:22">
      <c r="D6843" s="16"/>
      <c r="E6843" s="16"/>
      <c r="F6843" s="231"/>
      <c r="G6843" s="231"/>
      <c r="H6843" s="231"/>
      <c r="I6843" s="231"/>
      <c r="J6843" s="231"/>
      <c r="K6843" s="231"/>
      <c r="L6843" s="231"/>
      <c r="M6843" s="231"/>
      <c r="N6843" s="231"/>
      <c r="O6843" s="231"/>
      <c r="P6843" s="231"/>
      <c r="Q6843" s="231"/>
      <c r="R6843" s="231"/>
      <c r="S6843" s="231"/>
      <c r="T6843" s="232"/>
      <c r="U6843" s="16"/>
      <c r="V6843" s="16"/>
    </row>
    <row r="6844" spans="4:22">
      <c r="D6844" s="16"/>
      <c r="E6844" s="16"/>
      <c r="F6844" s="231"/>
      <c r="G6844" s="231"/>
      <c r="H6844" s="231"/>
      <c r="I6844" s="231"/>
      <c r="J6844" s="231"/>
      <c r="K6844" s="231"/>
      <c r="L6844" s="231"/>
      <c r="M6844" s="231"/>
      <c r="N6844" s="231"/>
      <c r="O6844" s="231"/>
      <c r="P6844" s="231"/>
      <c r="Q6844" s="231"/>
      <c r="R6844" s="231"/>
      <c r="S6844" s="231"/>
      <c r="T6844" s="232"/>
      <c r="U6844" s="16"/>
      <c r="V6844" s="16"/>
    </row>
    <row r="6845" spans="4:22">
      <c r="D6845" s="16"/>
      <c r="E6845" s="16"/>
      <c r="F6845" s="231"/>
      <c r="G6845" s="231"/>
      <c r="H6845" s="231"/>
      <c r="I6845" s="231"/>
      <c r="J6845" s="231"/>
      <c r="K6845" s="231"/>
      <c r="L6845" s="231"/>
      <c r="M6845" s="231"/>
      <c r="N6845" s="231"/>
      <c r="O6845" s="231"/>
      <c r="P6845" s="231"/>
      <c r="Q6845" s="231"/>
      <c r="R6845" s="231"/>
      <c r="S6845" s="231"/>
      <c r="T6845" s="232"/>
      <c r="U6845" s="16"/>
      <c r="V6845" s="16"/>
    </row>
    <row r="6846" spans="4:22">
      <c r="D6846" s="16"/>
      <c r="E6846" s="16"/>
      <c r="F6846" s="231"/>
      <c r="G6846" s="231"/>
      <c r="H6846" s="231"/>
      <c r="I6846" s="231"/>
      <c r="J6846" s="231"/>
      <c r="K6846" s="231"/>
      <c r="L6846" s="231"/>
      <c r="M6846" s="231"/>
      <c r="N6846" s="231"/>
      <c r="O6846" s="231"/>
      <c r="P6846" s="231"/>
      <c r="Q6846" s="231"/>
      <c r="R6846" s="231"/>
      <c r="S6846" s="231"/>
      <c r="T6846" s="232"/>
      <c r="U6846" s="16"/>
      <c r="V6846" s="16"/>
    </row>
    <row r="6847" spans="4:22">
      <c r="D6847" s="16"/>
      <c r="E6847" s="16"/>
      <c r="F6847" s="231"/>
      <c r="G6847" s="231"/>
      <c r="H6847" s="231"/>
      <c r="I6847" s="231"/>
      <c r="J6847" s="231"/>
      <c r="K6847" s="231"/>
      <c r="L6847" s="231"/>
      <c r="M6847" s="231"/>
      <c r="N6847" s="231"/>
      <c r="O6847" s="231"/>
      <c r="P6847" s="231"/>
      <c r="Q6847" s="231"/>
      <c r="R6847" s="231"/>
      <c r="S6847" s="231"/>
      <c r="T6847" s="232"/>
      <c r="U6847" s="16"/>
      <c r="V6847" s="16"/>
    </row>
    <row r="6848" spans="4:22">
      <c r="D6848" s="16"/>
      <c r="E6848" s="16"/>
      <c r="F6848" s="231"/>
      <c r="G6848" s="231"/>
      <c r="H6848" s="231"/>
      <c r="I6848" s="231"/>
      <c r="J6848" s="231"/>
      <c r="K6848" s="231"/>
      <c r="L6848" s="231"/>
      <c r="M6848" s="231"/>
      <c r="N6848" s="231"/>
      <c r="O6848" s="231"/>
      <c r="P6848" s="231"/>
      <c r="Q6848" s="231"/>
      <c r="R6848" s="231"/>
      <c r="S6848" s="231"/>
      <c r="T6848" s="232"/>
      <c r="U6848" s="16"/>
      <c r="V6848" s="16"/>
    </row>
    <row r="6849" spans="4:22">
      <c r="D6849" s="16"/>
      <c r="E6849" s="16"/>
      <c r="F6849" s="231"/>
      <c r="G6849" s="231"/>
      <c r="H6849" s="231"/>
      <c r="I6849" s="231"/>
      <c r="J6849" s="231"/>
      <c r="K6849" s="231"/>
      <c r="L6849" s="231"/>
      <c r="M6849" s="231"/>
      <c r="N6849" s="231"/>
      <c r="O6849" s="231"/>
      <c r="P6849" s="231"/>
      <c r="Q6849" s="231"/>
      <c r="R6849" s="231"/>
      <c r="S6849" s="231"/>
      <c r="T6849" s="232"/>
      <c r="U6849" s="16"/>
      <c r="V6849" s="16"/>
    </row>
    <row r="6850" spans="4:22">
      <c r="D6850" s="16"/>
      <c r="E6850" s="16"/>
      <c r="F6850" s="231"/>
      <c r="G6850" s="231"/>
      <c r="H6850" s="231"/>
      <c r="I6850" s="231"/>
      <c r="J6850" s="231"/>
      <c r="K6850" s="231"/>
      <c r="L6850" s="231"/>
      <c r="M6850" s="231"/>
      <c r="N6850" s="231"/>
      <c r="O6850" s="231"/>
      <c r="P6850" s="231"/>
      <c r="Q6850" s="231"/>
      <c r="R6850" s="231"/>
      <c r="S6850" s="231"/>
      <c r="T6850" s="232"/>
      <c r="U6850" s="16"/>
      <c r="V6850" s="16"/>
    </row>
    <row r="6851" spans="4:22">
      <c r="D6851" s="16"/>
      <c r="E6851" s="16"/>
      <c r="F6851" s="231"/>
      <c r="G6851" s="231"/>
      <c r="H6851" s="231"/>
      <c r="I6851" s="231"/>
      <c r="J6851" s="231"/>
      <c r="K6851" s="231"/>
      <c r="L6851" s="231"/>
      <c r="M6851" s="231"/>
      <c r="N6851" s="231"/>
      <c r="O6851" s="231"/>
      <c r="P6851" s="231"/>
      <c r="Q6851" s="231"/>
      <c r="R6851" s="231"/>
      <c r="S6851" s="231"/>
      <c r="T6851" s="232"/>
      <c r="U6851" s="16"/>
      <c r="V6851" s="16"/>
    </row>
    <row r="6852" spans="4:22">
      <c r="D6852" s="16"/>
      <c r="E6852" s="16"/>
      <c r="F6852" s="231"/>
      <c r="G6852" s="231"/>
      <c r="H6852" s="231"/>
      <c r="I6852" s="231"/>
      <c r="J6852" s="231"/>
      <c r="K6852" s="231"/>
      <c r="L6852" s="231"/>
      <c r="M6852" s="231"/>
      <c r="N6852" s="231"/>
      <c r="O6852" s="231"/>
      <c r="P6852" s="231"/>
      <c r="Q6852" s="231"/>
      <c r="R6852" s="231"/>
      <c r="S6852" s="231"/>
      <c r="T6852" s="232"/>
      <c r="U6852" s="16"/>
      <c r="V6852" s="16"/>
    </row>
    <row r="6853" spans="4:22">
      <c r="D6853" s="16"/>
      <c r="E6853" s="16"/>
      <c r="F6853" s="231"/>
      <c r="G6853" s="231"/>
      <c r="H6853" s="231"/>
      <c r="I6853" s="231"/>
      <c r="J6853" s="231"/>
      <c r="K6853" s="231"/>
      <c r="L6853" s="231"/>
      <c r="M6853" s="231"/>
      <c r="N6853" s="231"/>
      <c r="O6853" s="231"/>
      <c r="P6853" s="231"/>
      <c r="Q6853" s="231"/>
      <c r="R6853" s="231"/>
      <c r="S6853" s="231"/>
      <c r="T6853" s="232"/>
      <c r="U6853" s="16"/>
      <c r="V6853" s="16"/>
    </row>
    <row r="6854" spans="4:22">
      <c r="D6854" s="16"/>
      <c r="E6854" s="16"/>
      <c r="F6854" s="231"/>
      <c r="G6854" s="231"/>
      <c r="H6854" s="231"/>
      <c r="I6854" s="231"/>
      <c r="J6854" s="231"/>
      <c r="K6854" s="231"/>
      <c r="L6854" s="231"/>
      <c r="M6854" s="231"/>
      <c r="N6854" s="231"/>
      <c r="O6854" s="231"/>
      <c r="P6854" s="231"/>
      <c r="Q6854" s="231"/>
      <c r="R6854" s="231"/>
      <c r="S6854" s="231"/>
      <c r="T6854" s="232"/>
      <c r="U6854" s="16"/>
      <c r="V6854" s="16"/>
    </row>
    <row r="6855" spans="4:22">
      <c r="D6855" s="16"/>
      <c r="E6855" s="16"/>
      <c r="F6855" s="231"/>
      <c r="G6855" s="231"/>
      <c r="H6855" s="231"/>
      <c r="I6855" s="231"/>
      <c r="J6855" s="231"/>
      <c r="K6855" s="231"/>
      <c r="L6855" s="231"/>
      <c r="M6855" s="231"/>
      <c r="N6855" s="231"/>
      <c r="O6855" s="231"/>
      <c r="P6855" s="231"/>
      <c r="Q6855" s="231"/>
      <c r="R6855" s="231"/>
      <c r="S6855" s="231"/>
      <c r="T6855" s="232"/>
      <c r="U6855" s="16"/>
      <c r="V6855" s="16"/>
    </row>
    <row r="6856" spans="4:22">
      <c r="D6856" s="16"/>
      <c r="E6856" s="16"/>
      <c r="F6856" s="231"/>
      <c r="G6856" s="231"/>
      <c r="H6856" s="231"/>
      <c r="I6856" s="231"/>
      <c r="J6856" s="231"/>
      <c r="K6856" s="231"/>
      <c r="L6856" s="231"/>
      <c r="M6856" s="231"/>
      <c r="N6856" s="231"/>
      <c r="O6856" s="231"/>
      <c r="P6856" s="231"/>
      <c r="Q6856" s="231"/>
      <c r="R6856" s="231"/>
      <c r="S6856" s="231"/>
      <c r="T6856" s="232"/>
      <c r="U6856" s="16"/>
      <c r="V6856" s="16"/>
    </row>
    <row r="6857" spans="4:22">
      <c r="D6857" s="16"/>
      <c r="E6857" s="16"/>
      <c r="F6857" s="231"/>
      <c r="G6857" s="231"/>
      <c r="H6857" s="231"/>
      <c r="I6857" s="231"/>
      <c r="J6857" s="231"/>
      <c r="K6857" s="231"/>
      <c r="L6857" s="231"/>
      <c r="M6857" s="231"/>
      <c r="N6857" s="231"/>
      <c r="O6857" s="231"/>
      <c r="P6857" s="231"/>
      <c r="Q6857" s="231"/>
      <c r="R6857" s="231"/>
      <c r="S6857" s="231"/>
      <c r="T6857" s="232"/>
      <c r="U6857" s="16"/>
      <c r="V6857" s="16"/>
    </row>
    <row r="6858" spans="4:22">
      <c r="D6858" s="16"/>
      <c r="E6858" s="16"/>
      <c r="F6858" s="231"/>
      <c r="G6858" s="231"/>
      <c r="H6858" s="231"/>
      <c r="I6858" s="231"/>
      <c r="J6858" s="231"/>
      <c r="K6858" s="231"/>
      <c r="L6858" s="231"/>
      <c r="M6858" s="231"/>
      <c r="N6858" s="231"/>
      <c r="O6858" s="231"/>
      <c r="P6858" s="231"/>
      <c r="Q6858" s="231"/>
      <c r="R6858" s="231"/>
      <c r="S6858" s="231"/>
      <c r="T6858" s="232"/>
      <c r="U6858" s="16"/>
      <c r="V6858" s="16"/>
    </row>
    <row r="6859" spans="4:22">
      <c r="D6859" s="16"/>
      <c r="E6859" s="16"/>
      <c r="F6859" s="231"/>
      <c r="G6859" s="231"/>
      <c r="H6859" s="231"/>
      <c r="I6859" s="231"/>
      <c r="J6859" s="231"/>
      <c r="K6859" s="231"/>
      <c r="L6859" s="231"/>
      <c r="M6859" s="231"/>
      <c r="N6859" s="231"/>
      <c r="O6859" s="231"/>
      <c r="P6859" s="231"/>
      <c r="Q6859" s="231"/>
      <c r="R6859" s="231"/>
      <c r="S6859" s="231"/>
      <c r="T6859" s="232"/>
      <c r="U6859" s="16"/>
      <c r="V6859" s="16"/>
    </row>
    <row r="6860" spans="4:22">
      <c r="D6860" s="16"/>
      <c r="E6860" s="16"/>
      <c r="F6860" s="231"/>
      <c r="G6860" s="231"/>
      <c r="H6860" s="231"/>
      <c r="I6860" s="231"/>
      <c r="J6860" s="231"/>
      <c r="K6860" s="231"/>
      <c r="L6860" s="231"/>
      <c r="M6860" s="231"/>
      <c r="N6860" s="231"/>
      <c r="O6860" s="231"/>
      <c r="P6860" s="231"/>
      <c r="Q6860" s="231"/>
      <c r="R6860" s="231"/>
      <c r="S6860" s="231"/>
      <c r="T6860" s="232"/>
      <c r="U6860" s="16"/>
      <c r="V6860" s="16"/>
    </row>
    <row r="6861" spans="4:22">
      <c r="D6861" s="16"/>
      <c r="E6861" s="16"/>
      <c r="F6861" s="231"/>
      <c r="G6861" s="231"/>
      <c r="H6861" s="231"/>
      <c r="I6861" s="231"/>
      <c r="J6861" s="231"/>
      <c r="K6861" s="231"/>
      <c r="L6861" s="231"/>
      <c r="M6861" s="231"/>
      <c r="N6861" s="231"/>
      <c r="O6861" s="231"/>
      <c r="P6861" s="231"/>
      <c r="Q6861" s="231"/>
      <c r="R6861" s="231"/>
      <c r="S6861" s="231"/>
      <c r="T6861" s="232"/>
      <c r="U6861" s="16"/>
      <c r="V6861" s="16"/>
    </row>
    <row r="6862" spans="4:22">
      <c r="D6862" s="16"/>
      <c r="E6862" s="16"/>
      <c r="F6862" s="231"/>
      <c r="G6862" s="231"/>
      <c r="H6862" s="231"/>
      <c r="I6862" s="231"/>
      <c r="J6862" s="231"/>
      <c r="K6862" s="231"/>
      <c r="L6862" s="231"/>
      <c r="M6862" s="231"/>
      <c r="N6862" s="231"/>
      <c r="O6862" s="231"/>
      <c r="P6862" s="231"/>
      <c r="Q6862" s="231"/>
      <c r="R6862" s="231"/>
      <c r="S6862" s="231"/>
      <c r="T6862" s="232"/>
      <c r="U6862" s="16"/>
      <c r="V6862" s="16"/>
    </row>
    <row r="6863" spans="4:22">
      <c r="D6863" s="16"/>
      <c r="E6863" s="16"/>
      <c r="F6863" s="231"/>
      <c r="G6863" s="231"/>
      <c r="H6863" s="231"/>
      <c r="I6863" s="231"/>
      <c r="J6863" s="231"/>
      <c r="K6863" s="231"/>
      <c r="L6863" s="231"/>
      <c r="M6863" s="231"/>
      <c r="N6863" s="231"/>
      <c r="O6863" s="231"/>
      <c r="P6863" s="231"/>
      <c r="Q6863" s="231"/>
      <c r="R6863" s="231"/>
      <c r="S6863" s="231"/>
      <c r="T6863" s="232"/>
      <c r="U6863" s="16"/>
      <c r="V6863" s="16"/>
    </row>
    <row r="6864" spans="4:22">
      <c r="D6864" s="16"/>
      <c r="E6864" s="16"/>
      <c r="F6864" s="231"/>
      <c r="G6864" s="231"/>
      <c r="H6864" s="231"/>
      <c r="I6864" s="231"/>
      <c r="J6864" s="231"/>
      <c r="K6864" s="231"/>
      <c r="L6864" s="231"/>
      <c r="M6864" s="231"/>
      <c r="N6864" s="231"/>
      <c r="O6864" s="231"/>
      <c r="P6864" s="231"/>
      <c r="Q6864" s="231"/>
      <c r="R6864" s="231"/>
      <c r="S6864" s="231"/>
      <c r="T6864" s="232"/>
      <c r="U6864" s="16"/>
      <c r="V6864" s="16"/>
    </row>
    <row r="6865" spans="4:22">
      <c r="D6865" s="16"/>
      <c r="E6865" s="16"/>
      <c r="F6865" s="231"/>
      <c r="G6865" s="231"/>
      <c r="H6865" s="231"/>
      <c r="I6865" s="231"/>
      <c r="J6865" s="231"/>
      <c r="K6865" s="231"/>
      <c r="L6865" s="231"/>
      <c r="M6865" s="231"/>
      <c r="N6865" s="231"/>
      <c r="O6865" s="231"/>
      <c r="P6865" s="231"/>
      <c r="Q6865" s="231"/>
      <c r="R6865" s="231"/>
      <c r="S6865" s="231"/>
      <c r="T6865" s="232"/>
      <c r="U6865" s="16"/>
      <c r="V6865" s="16"/>
    </row>
    <row r="6866" spans="4:22">
      <c r="D6866" s="16"/>
      <c r="E6866" s="16"/>
      <c r="F6866" s="231"/>
      <c r="G6866" s="231"/>
      <c r="H6866" s="231"/>
      <c r="I6866" s="231"/>
      <c r="J6866" s="231"/>
      <c r="K6866" s="231"/>
      <c r="L6866" s="231"/>
      <c r="M6866" s="231"/>
      <c r="N6866" s="231"/>
      <c r="O6866" s="231"/>
      <c r="P6866" s="231"/>
      <c r="Q6866" s="231"/>
      <c r="R6866" s="231"/>
      <c r="S6866" s="231"/>
      <c r="T6866" s="232"/>
      <c r="U6866" s="16"/>
      <c r="V6866" s="16"/>
    </row>
    <row r="6867" spans="4:22">
      <c r="D6867" s="16"/>
      <c r="E6867" s="16"/>
      <c r="F6867" s="231"/>
      <c r="G6867" s="231"/>
      <c r="H6867" s="231"/>
      <c r="I6867" s="231"/>
      <c r="J6867" s="231"/>
      <c r="K6867" s="231"/>
      <c r="L6867" s="231"/>
      <c r="M6867" s="231"/>
      <c r="N6867" s="231"/>
      <c r="O6867" s="231"/>
      <c r="P6867" s="231"/>
      <c r="Q6867" s="231"/>
      <c r="R6867" s="231"/>
      <c r="S6867" s="231"/>
      <c r="T6867" s="232"/>
      <c r="U6867" s="16"/>
      <c r="V6867" s="16"/>
    </row>
    <row r="6868" spans="4:22">
      <c r="D6868" s="16"/>
      <c r="E6868" s="16"/>
      <c r="F6868" s="231"/>
      <c r="G6868" s="231"/>
      <c r="H6868" s="231"/>
      <c r="I6868" s="231"/>
      <c r="J6868" s="231"/>
      <c r="K6868" s="231"/>
      <c r="L6868" s="231"/>
      <c r="M6868" s="231"/>
      <c r="N6868" s="231"/>
      <c r="O6868" s="231"/>
      <c r="P6868" s="231"/>
      <c r="Q6868" s="231"/>
      <c r="R6868" s="231"/>
      <c r="S6868" s="231"/>
      <c r="T6868" s="232"/>
      <c r="U6868" s="16"/>
      <c r="V6868" s="16"/>
    </row>
    <row r="6869" spans="4:22">
      <c r="D6869" s="16"/>
      <c r="E6869" s="16"/>
      <c r="F6869" s="231"/>
      <c r="G6869" s="231"/>
      <c r="H6869" s="231"/>
      <c r="I6869" s="231"/>
      <c r="J6869" s="231"/>
      <c r="K6869" s="231"/>
      <c r="L6869" s="231"/>
      <c r="M6869" s="231"/>
      <c r="N6869" s="231"/>
      <c r="O6869" s="231"/>
      <c r="P6869" s="231"/>
      <c r="Q6869" s="231"/>
      <c r="R6869" s="231"/>
      <c r="S6869" s="231"/>
      <c r="T6869" s="232"/>
      <c r="U6869" s="16"/>
      <c r="V6869" s="16"/>
    </row>
    <row r="6870" spans="4:22">
      <c r="D6870" s="16"/>
      <c r="E6870" s="16"/>
      <c r="F6870" s="231"/>
      <c r="G6870" s="231"/>
      <c r="H6870" s="231"/>
      <c r="I6870" s="231"/>
      <c r="J6870" s="231"/>
      <c r="K6870" s="231"/>
      <c r="L6870" s="231"/>
      <c r="M6870" s="231"/>
      <c r="N6870" s="231"/>
      <c r="O6870" s="231"/>
      <c r="P6870" s="231"/>
      <c r="Q6870" s="231"/>
      <c r="R6870" s="231"/>
      <c r="S6870" s="231"/>
      <c r="T6870" s="232"/>
      <c r="U6870" s="16"/>
      <c r="V6870" s="16"/>
    </row>
    <row r="6871" spans="4:22">
      <c r="D6871" s="16"/>
      <c r="E6871" s="16"/>
      <c r="F6871" s="231"/>
      <c r="G6871" s="231"/>
      <c r="H6871" s="231"/>
      <c r="I6871" s="231"/>
      <c r="J6871" s="231"/>
      <c r="K6871" s="231"/>
      <c r="L6871" s="231"/>
      <c r="M6871" s="231"/>
      <c r="N6871" s="231"/>
      <c r="O6871" s="231"/>
      <c r="P6871" s="231"/>
      <c r="Q6871" s="231"/>
      <c r="R6871" s="231"/>
      <c r="S6871" s="231"/>
      <c r="T6871" s="232"/>
      <c r="U6871" s="16"/>
      <c r="V6871" s="16"/>
    </row>
    <row r="6872" spans="4:22">
      <c r="D6872" s="16"/>
      <c r="E6872" s="16"/>
      <c r="F6872" s="231"/>
      <c r="G6872" s="231"/>
      <c r="H6872" s="231"/>
      <c r="I6872" s="231"/>
      <c r="J6872" s="231"/>
      <c r="K6872" s="231"/>
      <c r="L6872" s="231"/>
      <c r="M6872" s="231"/>
      <c r="N6872" s="231"/>
      <c r="O6872" s="231"/>
      <c r="P6872" s="231"/>
      <c r="Q6872" s="231"/>
      <c r="R6872" s="231"/>
      <c r="S6872" s="231"/>
      <c r="T6872" s="232"/>
      <c r="U6872" s="16"/>
      <c r="V6872" s="16"/>
    </row>
    <row r="6873" spans="4:22">
      <c r="D6873" s="16"/>
      <c r="E6873" s="16"/>
      <c r="F6873" s="231"/>
      <c r="G6873" s="231"/>
      <c r="H6873" s="231"/>
      <c r="I6873" s="231"/>
      <c r="J6873" s="231"/>
      <c r="K6873" s="231"/>
      <c r="L6873" s="231"/>
      <c r="M6873" s="231"/>
      <c r="N6873" s="231"/>
      <c r="O6873" s="231"/>
      <c r="P6873" s="231"/>
      <c r="Q6873" s="231"/>
      <c r="R6873" s="231"/>
      <c r="S6873" s="231"/>
      <c r="T6873" s="232"/>
      <c r="U6873" s="16"/>
      <c r="V6873" s="16"/>
    </row>
    <row r="6874" spans="4:22">
      <c r="D6874" s="16"/>
      <c r="E6874" s="16"/>
      <c r="F6874" s="231"/>
      <c r="G6874" s="231"/>
      <c r="H6874" s="231"/>
      <c r="I6874" s="231"/>
      <c r="J6874" s="231"/>
      <c r="K6874" s="231"/>
      <c r="L6874" s="231"/>
      <c r="M6874" s="231"/>
      <c r="N6874" s="231"/>
      <c r="O6874" s="231"/>
      <c r="P6874" s="231"/>
      <c r="Q6874" s="231"/>
      <c r="R6874" s="231"/>
      <c r="S6874" s="231"/>
      <c r="T6874" s="232"/>
      <c r="U6874" s="16"/>
      <c r="V6874" s="16"/>
    </row>
    <row r="6875" spans="4:22">
      <c r="D6875" s="16"/>
      <c r="E6875" s="16"/>
      <c r="F6875" s="231"/>
      <c r="G6875" s="231"/>
      <c r="H6875" s="231"/>
      <c r="I6875" s="231"/>
      <c r="J6875" s="231"/>
      <c r="K6875" s="231"/>
      <c r="L6875" s="231"/>
      <c r="M6875" s="231"/>
      <c r="N6875" s="231"/>
      <c r="O6875" s="231"/>
      <c r="P6875" s="231"/>
      <c r="Q6875" s="231"/>
      <c r="R6875" s="231"/>
      <c r="S6875" s="231"/>
      <c r="T6875" s="232"/>
      <c r="U6875" s="16"/>
      <c r="V6875" s="16"/>
    </row>
    <row r="6876" spans="4:22">
      <c r="D6876" s="335"/>
      <c r="E6876" s="335"/>
      <c r="F6876" s="335"/>
      <c r="G6876" s="512" t="s">
        <v>48</v>
      </c>
      <c r="H6876" s="512"/>
      <c r="I6876" s="512"/>
      <c r="J6876" s="512"/>
      <c r="K6876" s="512"/>
      <c r="L6876" s="512"/>
      <c r="M6876" s="512"/>
      <c r="N6876" s="512"/>
      <c r="O6876" s="512"/>
      <c r="P6876" s="512"/>
      <c r="Q6876" s="512"/>
      <c r="R6876" s="512"/>
      <c r="S6876" s="335"/>
      <c r="T6876" s="335"/>
      <c r="U6876" s="335"/>
      <c r="V6876" s="335"/>
    </row>
    <row r="6877" spans="4:22">
      <c r="D6877" s="335"/>
      <c r="E6877" s="335"/>
      <c r="F6877" s="335"/>
      <c r="G6877" s="512"/>
      <c r="H6877" s="512"/>
      <c r="I6877" s="512"/>
      <c r="J6877" s="512"/>
      <c r="K6877" s="512"/>
      <c r="L6877" s="512"/>
      <c r="M6877" s="512"/>
      <c r="N6877" s="512"/>
      <c r="O6877" s="512"/>
      <c r="P6877" s="512"/>
      <c r="Q6877" s="512"/>
      <c r="R6877" s="512"/>
      <c r="S6877" s="335"/>
      <c r="T6877" s="335"/>
      <c r="U6877" s="335"/>
      <c r="V6877" s="335"/>
    </row>
    <row r="6878" spans="4:22" ht="23.4">
      <c r="D6878" s="338"/>
      <c r="E6878" s="338"/>
      <c r="F6878" s="338"/>
      <c r="G6878" s="343" t="s">
        <v>46</v>
      </c>
      <c r="H6878" s="375" t="s">
        <v>3</v>
      </c>
      <c r="I6878" s="376"/>
      <c r="J6878" s="377" t="s">
        <v>11</v>
      </c>
      <c r="K6878" s="376"/>
      <c r="L6878" s="378" t="s">
        <v>12</v>
      </c>
      <c r="M6878" s="376"/>
      <c r="N6878" s="379" t="s">
        <v>13</v>
      </c>
      <c r="O6878" s="376"/>
      <c r="P6878" s="374" t="s">
        <v>14</v>
      </c>
      <c r="Q6878" s="376"/>
      <c r="R6878" s="380" t="s">
        <v>15</v>
      </c>
      <c r="S6878" s="367"/>
      <c r="T6878" s="16"/>
      <c r="U6878" s="336"/>
      <c r="V6878" s="16"/>
    </row>
    <row r="6879" spans="4:22" ht="21">
      <c r="D6879" s="338"/>
      <c r="E6879" s="338"/>
      <c r="F6879" s="338"/>
      <c r="G6879" s="344">
        <v>0.9</v>
      </c>
      <c r="H6879" s="347">
        <f>$H$6821*G6879</f>
        <v>52.837486649999995</v>
      </c>
      <c r="I6879" s="368"/>
      <c r="J6879" s="348">
        <f>$J$6821*G6879</f>
        <v>15.385081274999997</v>
      </c>
      <c r="K6879" s="368"/>
      <c r="L6879" s="352">
        <f>$L$6821*G6879</f>
        <v>13.566787199999997</v>
      </c>
      <c r="M6879" s="368"/>
      <c r="N6879" s="349">
        <f>$N$6821*G6879</f>
        <v>9.4505798249999984</v>
      </c>
      <c r="O6879" s="368"/>
      <c r="P6879" s="350">
        <f>$P$6821*G6879</f>
        <v>184.77681525</v>
      </c>
      <c r="Q6879" s="368"/>
      <c r="R6879" s="351">
        <f>$R$6821*G6879</f>
        <v>70.626471749999993</v>
      </c>
      <c r="S6879" s="341"/>
      <c r="T6879" s="414">
        <f>H6879*24.63</f>
        <v>1301.3872961894999</v>
      </c>
      <c r="U6879" s="337"/>
      <c r="V6879" s="16"/>
    </row>
    <row r="6880" spans="4:22" ht="21">
      <c r="D6880" s="338"/>
      <c r="E6880" s="338"/>
      <c r="F6880" s="338"/>
      <c r="G6880" s="344">
        <v>0.91</v>
      </c>
      <c r="H6880" s="347">
        <f t="shared" ref="H6880:H6899" si="678">$H$6821*G6880</f>
        <v>53.424569835</v>
      </c>
      <c r="I6880" s="368"/>
      <c r="J6880" s="348">
        <f t="shared" ref="J6880:J6899" si="679">$J$6821*G6880</f>
        <v>15.556026622499997</v>
      </c>
      <c r="K6880" s="368"/>
      <c r="L6880" s="352">
        <f t="shared" ref="L6880:L6899" si="680">$L$6821*G6880</f>
        <v>13.717529279999997</v>
      </c>
      <c r="M6880" s="368"/>
      <c r="N6880" s="349">
        <f t="shared" ref="N6880:N6899" si="681">$N$6821*G6880</f>
        <v>9.555586267499999</v>
      </c>
      <c r="O6880" s="368"/>
      <c r="P6880" s="350">
        <f t="shared" ref="P6880:P6899" si="682">$P$6821*G6880</f>
        <v>186.82989097500001</v>
      </c>
      <c r="Q6880" s="368"/>
      <c r="R6880" s="351">
        <f t="shared" ref="R6880:R6899" si="683">$R$6821*G6880</f>
        <v>71.411210324999999</v>
      </c>
      <c r="S6880" s="341"/>
      <c r="T6880" s="16"/>
      <c r="U6880" s="337"/>
      <c r="V6880" s="16"/>
    </row>
    <row r="6881" spans="4:22" ht="21">
      <c r="D6881" s="338"/>
      <c r="E6881" s="338"/>
      <c r="F6881" s="338"/>
      <c r="G6881" s="344">
        <v>0.92</v>
      </c>
      <c r="H6881" s="347">
        <f t="shared" si="678"/>
        <v>54.011653019999997</v>
      </c>
      <c r="I6881" s="368"/>
      <c r="J6881" s="348">
        <f t="shared" si="679"/>
        <v>15.726971969999999</v>
      </c>
      <c r="K6881" s="368"/>
      <c r="L6881" s="352">
        <f t="shared" si="680"/>
        <v>13.868271359999998</v>
      </c>
      <c r="M6881" s="368"/>
      <c r="N6881" s="349">
        <f t="shared" si="681"/>
        <v>9.6605927099999995</v>
      </c>
      <c r="O6881" s="368"/>
      <c r="P6881" s="350">
        <f t="shared" si="682"/>
        <v>188.8829667</v>
      </c>
      <c r="Q6881" s="368"/>
      <c r="R6881" s="351">
        <f t="shared" si="683"/>
        <v>72.195948900000005</v>
      </c>
      <c r="S6881" s="341"/>
      <c r="T6881" s="16"/>
      <c r="U6881" s="337"/>
      <c r="V6881" s="16"/>
    </row>
    <row r="6882" spans="4:22" ht="21">
      <c r="D6882" s="338"/>
      <c r="E6882" s="338"/>
      <c r="F6882" s="338"/>
      <c r="G6882" s="344">
        <v>0.93</v>
      </c>
      <c r="H6882" s="347">
        <f t="shared" si="678"/>
        <v>54.598736205000002</v>
      </c>
      <c r="I6882" s="368"/>
      <c r="J6882" s="348">
        <f t="shared" si="679"/>
        <v>15.897917317499999</v>
      </c>
      <c r="K6882" s="368"/>
      <c r="L6882" s="352">
        <f t="shared" si="680"/>
        <v>14.019013439999998</v>
      </c>
      <c r="M6882" s="368"/>
      <c r="N6882" s="349">
        <f t="shared" si="681"/>
        <v>9.7655991525000001</v>
      </c>
      <c r="O6882" s="368"/>
      <c r="P6882" s="350">
        <f t="shared" si="682"/>
        <v>190.93604242500001</v>
      </c>
      <c r="Q6882" s="368"/>
      <c r="R6882" s="351">
        <f t="shared" si="683"/>
        <v>72.980687474999996</v>
      </c>
      <c r="S6882" s="341"/>
      <c r="T6882" s="16"/>
      <c r="U6882" s="337"/>
      <c r="V6882" s="16"/>
    </row>
    <row r="6883" spans="4:22" ht="21">
      <c r="D6883" s="338"/>
      <c r="E6883" s="338"/>
      <c r="F6883" s="338"/>
      <c r="G6883" s="344">
        <v>0.94</v>
      </c>
      <c r="H6883" s="347">
        <f t="shared" si="678"/>
        <v>55.185819389999992</v>
      </c>
      <c r="I6883" s="368"/>
      <c r="J6883" s="348">
        <f t="shared" si="679"/>
        <v>16.068862664999997</v>
      </c>
      <c r="K6883" s="368"/>
      <c r="L6883" s="352">
        <f t="shared" si="680"/>
        <v>14.169755519999997</v>
      </c>
      <c r="M6883" s="368"/>
      <c r="N6883" s="349">
        <f t="shared" si="681"/>
        <v>9.8706055949999989</v>
      </c>
      <c r="O6883" s="368"/>
      <c r="P6883" s="350">
        <f t="shared" si="682"/>
        <v>192.98911814999997</v>
      </c>
      <c r="Q6883" s="368"/>
      <c r="R6883" s="351">
        <f t="shared" si="683"/>
        <v>73.765426049999988</v>
      </c>
      <c r="S6883" s="341"/>
      <c r="T6883" s="16"/>
      <c r="U6883" s="337"/>
      <c r="V6883" s="16"/>
    </row>
    <row r="6884" spans="4:22" ht="21">
      <c r="D6884" s="338"/>
      <c r="E6884" s="338"/>
      <c r="F6884" s="338"/>
      <c r="G6884" s="344">
        <v>0.95</v>
      </c>
      <c r="H6884" s="347">
        <f t="shared" si="678"/>
        <v>55.772902574999996</v>
      </c>
      <c r="I6884" s="368"/>
      <c r="J6884" s="348">
        <f t="shared" si="679"/>
        <v>16.239808012499996</v>
      </c>
      <c r="K6884" s="368"/>
      <c r="L6884" s="352">
        <f t="shared" si="680"/>
        <v>14.320497599999996</v>
      </c>
      <c r="M6884" s="368"/>
      <c r="N6884" s="349">
        <f t="shared" si="681"/>
        <v>9.9756120374999977</v>
      </c>
      <c r="O6884" s="368"/>
      <c r="P6884" s="350">
        <f t="shared" si="682"/>
        <v>195.04219387499998</v>
      </c>
      <c r="Q6884" s="368"/>
      <c r="R6884" s="351">
        <f t="shared" si="683"/>
        <v>74.550164624999994</v>
      </c>
      <c r="S6884" s="341"/>
      <c r="T6884" s="16"/>
      <c r="U6884" s="337"/>
      <c r="V6884" s="16"/>
    </row>
    <row r="6885" spans="4:22" ht="21">
      <c r="D6885" s="338"/>
      <c r="E6885" s="338"/>
      <c r="F6885" s="338"/>
      <c r="G6885" s="344">
        <v>0.96</v>
      </c>
      <c r="H6885" s="347">
        <f t="shared" si="678"/>
        <v>56.359985759999994</v>
      </c>
      <c r="I6885" s="368"/>
      <c r="J6885" s="348">
        <f t="shared" si="679"/>
        <v>16.410753359999998</v>
      </c>
      <c r="K6885" s="368"/>
      <c r="L6885" s="352">
        <f t="shared" si="680"/>
        <v>14.471239679999996</v>
      </c>
      <c r="M6885" s="368"/>
      <c r="N6885" s="349">
        <f t="shared" si="681"/>
        <v>10.080618479999998</v>
      </c>
      <c r="O6885" s="368"/>
      <c r="P6885" s="350">
        <f t="shared" si="682"/>
        <v>197.09526959999999</v>
      </c>
      <c r="Q6885" s="368"/>
      <c r="R6885" s="351">
        <f t="shared" si="683"/>
        <v>75.334903199999985</v>
      </c>
      <c r="S6885" s="341"/>
      <c r="T6885" s="16"/>
      <c r="U6885" s="337"/>
      <c r="V6885" s="16"/>
    </row>
    <row r="6886" spans="4:22" ht="21">
      <c r="D6886" s="338"/>
      <c r="E6886" s="338"/>
      <c r="F6886" s="338"/>
      <c r="G6886" s="344">
        <v>0.97</v>
      </c>
      <c r="H6886" s="347">
        <f t="shared" si="678"/>
        <v>56.947068944999998</v>
      </c>
      <c r="I6886" s="368"/>
      <c r="J6886" s="348">
        <f t="shared" si="679"/>
        <v>16.581698707499996</v>
      </c>
      <c r="K6886" s="368"/>
      <c r="L6886" s="352">
        <f t="shared" si="680"/>
        <v>14.621981759999997</v>
      </c>
      <c r="M6886" s="368"/>
      <c r="N6886" s="349">
        <f t="shared" si="681"/>
        <v>10.185624922499999</v>
      </c>
      <c r="O6886" s="368"/>
      <c r="P6886" s="350">
        <f t="shared" si="682"/>
        <v>199.14834532499998</v>
      </c>
      <c r="Q6886" s="368"/>
      <c r="R6886" s="351">
        <f t="shared" si="683"/>
        <v>76.119641774999991</v>
      </c>
      <c r="S6886" s="341"/>
      <c r="T6886" s="16"/>
      <c r="U6886" s="337"/>
      <c r="V6886" s="16"/>
    </row>
    <row r="6887" spans="4:22" ht="21">
      <c r="D6887" s="338"/>
      <c r="E6887" s="338"/>
      <c r="F6887" s="338"/>
      <c r="G6887" s="344">
        <v>0.98</v>
      </c>
      <c r="H6887" s="347">
        <f t="shared" si="678"/>
        <v>57.534152129999995</v>
      </c>
      <c r="I6887" s="368"/>
      <c r="J6887" s="348">
        <f t="shared" si="679"/>
        <v>16.752644054999998</v>
      </c>
      <c r="K6887" s="368"/>
      <c r="L6887" s="352">
        <f t="shared" si="680"/>
        <v>14.772723839999998</v>
      </c>
      <c r="M6887" s="368"/>
      <c r="N6887" s="349">
        <f t="shared" si="681"/>
        <v>10.290631364999999</v>
      </c>
      <c r="O6887" s="368"/>
      <c r="P6887" s="350">
        <f t="shared" si="682"/>
        <v>201.20142104999999</v>
      </c>
      <c r="Q6887" s="368"/>
      <c r="R6887" s="351">
        <f t="shared" si="683"/>
        <v>76.904380349999997</v>
      </c>
      <c r="S6887" s="341"/>
      <c r="T6887" s="16"/>
      <c r="U6887" s="337"/>
      <c r="V6887" s="16"/>
    </row>
    <row r="6888" spans="4:22" ht="21">
      <c r="D6888" s="338"/>
      <c r="E6888" s="338"/>
      <c r="F6888" s="338"/>
      <c r="G6888" s="344">
        <v>0.99</v>
      </c>
      <c r="H6888" s="347">
        <f t="shared" si="678"/>
        <v>58.121235315</v>
      </c>
      <c r="I6888" s="368"/>
      <c r="J6888" s="348">
        <f t="shared" si="679"/>
        <v>16.923589402499996</v>
      </c>
      <c r="K6888" s="368"/>
      <c r="L6888" s="352">
        <f t="shared" si="680"/>
        <v>14.923465919999996</v>
      </c>
      <c r="M6888" s="368"/>
      <c r="N6888" s="349">
        <f t="shared" si="681"/>
        <v>10.395637807499998</v>
      </c>
      <c r="O6888" s="368"/>
      <c r="P6888" s="350">
        <f t="shared" si="682"/>
        <v>203.25449677499998</v>
      </c>
      <c r="Q6888" s="368"/>
      <c r="R6888" s="351">
        <f t="shared" si="683"/>
        <v>77.689118924999988</v>
      </c>
      <c r="S6888" s="341"/>
      <c r="T6888" s="16"/>
      <c r="U6888" s="337"/>
      <c r="V6888" s="16"/>
    </row>
    <row r="6889" spans="4:22" ht="28.8">
      <c r="D6889" s="469"/>
      <c r="E6889" s="469"/>
      <c r="F6889" s="469"/>
      <c r="G6889" s="381">
        <v>1</v>
      </c>
      <c r="H6889" s="383">
        <f t="shared" si="678"/>
        <v>58.708318499999997</v>
      </c>
      <c r="I6889" s="382"/>
      <c r="J6889" s="383">
        <f t="shared" si="679"/>
        <v>17.094534749999998</v>
      </c>
      <c r="K6889" s="382"/>
      <c r="L6889" s="383">
        <f t="shared" si="680"/>
        <v>15.074207999999997</v>
      </c>
      <c r="M6889" s="382"/>
      <c r="N6889" s="383">
        <f t="shared" si="681"/>
        <v>10.500644249999999</v>
      </c>
      <c r="O6889" s="382"/>
      <c r="P6889" s="383">
        <f t="shared" si="682"/>
        <v>205.30757249999999</v>
      </c>
      <c r="Q6889" s="382"/>
      <c r="R6889" s="383">
        <f t="shared" si="683"/>
        <v>78.473857499999994</v>
      </c>
      <c r="S6889" s="445"/>
      <c r="T6889" s="469"/>
      <c r="U6889" s="470"/>
      <c r="V6889" s="469"/>
    </row>
    <row r="6890" spans="4:22" ht="21">
      <c r="D6890" s="338"/>
      <c r="E6890" s="338"/>
      <c r="F6890" s="338"/>
      <c r="G6890" s="344">
        <v>1.01</v>
      </c>
      <c r="H6890" s="347">
        <f t="shared" si="678"/>
        <v>59.295401684999995</v>
      </c>
      <c r="I6890" s="368"/>
      <c r="J6890" s="348">
        <f t="shared" si="679"/>
        <v>17.265480097499999</v>
      </c>
      <c r="K6890" s="368"/>
      <c r="L6890" s="352">
        <f t="shared" si="680"/>
        <v>15.224950079999997</v>
      </c>
      <c r="M6890" s="368"/>
      <c r="N6890" s="349">
        <f t="shared" si="681"/>
        <v>10.605650692499999</v>
      </c>
      <c r="O6890" s="368"/>
      <c r="P6890" s="350">
        <f t="shared" si="682"/>
        <v>207.36064822500001</v>
      </c>
      <c r="Q6890" s="368"/>
      <c r="R6890" s="351">
        <f t="shared" si="683"/>
        <v>79.258596075</v>
      </c>
      <c r="S6890" s="341"/>
      <c r="T6890" s="16"/>
      <c r="U6890" s="337"/>
      <c r="V6890" s="16"/>
    </row>
    <row r="6891" spans="4:22" ht="21">
      <c r="D6891" s="338"/>
      <c r="E6891" s="338"/>
      <c r="F6891" s="338"/>
      <c r="G6891" s="344">
        <v>1.02</v>
      </c>
      <c r="H6891" s="347">
        <f t="shared" si="678"/>
        <v>59.882484869999999</v>
      </c>
      <c r="I6891" s="368"/>
      <c r="J6891" s="348">
        <f t="shared" si="679"/>
        <v>17.436425444999998</v>
      </c>
      <c r="K6891" s="368"/>
      <c r="L6891" s="352">
        <f t="shared" si="680"/>
        <v>15.375692159999996</v>
      </c>
      <c r="M6891" s="368"/>
      <c r="N6891" s="349">
        <f t="shared" si="681"/>
        <v>10.710657134999998</v>
      </c>
      <c r="O6891" s="368"/>
      <c r="P6891" s="350">
        <f t="shared" si="682"/>
        <v>209.41372394999999</v>
      </c>
      <c r="Q6891" s="368"/>
      <c r="R6891" s="351">
        <f t="shared" si="683"/>
        <v>80.043334649999991</v>
      </c>
      <c r="S6891" s="341"/>
      <c r="T6891" s="16"/>
      <c r="U6891" s="337"/>
      <c r="V6891" s="16"/>
    </row>
    <row r="6892" spans="4:22" ht="21">
      <c r="D6892" s="338"/>
      <c r="E6892" s="338"/>
      <c r="F6892" s="338"/>
      <c r="G6892" s="344">
        <v>1.03</v>
      </c>
      <c r="H6892" s="347">
        <f t="shared" si="678"/>
        <v>60.469568054999996</v>
      </c>
      <c r="I6892" s="368"/>
      <c r="J6892" s="348">
        <f t="shared" si="679"/>
        <v>17.607370792499999</v>
      </c>
      <c r="K6892" s="368"/>
      <c r="L6892" s="352">
        <f t="shared" si="680"/>
        <v>15.526434239999997</v>
      </c>
      <c r="M6892" s="368"/>
      <c r="N6892" s="349">
        <f t="shared" si="681"/>
        <v>10.815663577499999</v>
      </c>
      <c r="O6892" s="368"/>
      <c r="P6892" s="350">
        <f t="shared" si="682"/>
        <v>211.466799675</v>
      </c>
      <c r="Q6892" s="368"/>
      <c r="R6892" s="351">
        <f t="shared" si="683"/>
        <v>80.828073224999997</v>
      </c>
      <c r="S6892" s="341"/>
      <c r="T6892" s="16"/>
      <c r="U6892" s="337"/>
      <c r="V6892" s="16"/>
    </row>
    <row r="6893" spans="4:22" ht="21">
      <c r="D6893" s="338"/>
      <c r="E6893" s="338"/>
      <c r="F6893" s="338"/>
      <c r="G6893" s="344">
        <v>1.04</v>
      </c>
      <c r="H6893" s="347">
        <f t="shared" si="678"/>
        <v>61.056651240000001</v>
      </c>
      <c r="I6893" s="368"/>
      <c r="J6893" s="348">
        <f t="shared" si="679"/>
        <v>17.778316139999998</v>
      </c>
      <c r="K6893" s="368"/>
      <c r="L6893" s="352">
        <f t="shared" si="680"/>
        <v>15.677176319999997</v>
      </c>
      <c r="M6893" s="368"/>
      <c r="N6893" s="349">
        <f t="shared" si="681"/>
        <v>10.920670019999999</v>
      </c>
      <c r="O6893" s="368"/>
      <c r="P6893" s="350">
        <f t="shared" si="682"/>
        <v>213.51987539999999</v>
      </c>
      <c r="Q6893" s="368"/>
      <c r="R6893" s="351">
        <f t="shared" si="683"/>
        <v>81.612811800000003</v>
      </c>
      <c r="S6893" s="341"/>
      <c r="T6893" s="16"/>
      <c r="U6893" s="337"/>
      <c r="V6893" s="16"/>
    </row>
    <row r="6894" spans="4:22" ht="21">
      <c r="D6894" s="338"/>
      <c r="E6894" s="338"/>
      <c r="F6894" s="338"/>
      <c r="G6894" s="344">
        <v>1.05</v>
      </c>
      <c r="H6894" s="347">
        <f t="shared" si="678"/>
        <v>61.643734424999998</v>
      </c>
      <c r="I6894" s="368"/>
      <c r="J6894" s="348">
        <f t="shared" si="679"/>
        <v>17.949261487499999</v>
      </c>
      <c r="K6894" s="368"/>
      <c r="L6894" s="352">
        <f t="shared" si="680"/>
        <v>15.827918399999998</v>
      </c>
      <c r="M6894" s="368"/>
      <c r="N6894" s="349">
        <f t="shared" si="681"/>
        <v>11.0256764625</v>
      </c>
      <c r="O6894" s="368"/>
      <c r="P6894" s="350">
        <f t="shared" si="682"/>
        <v>215.572951125</v>
      </c>
      <c r="Q6894" s="368"/>
      <c r="R6894" s="351">
        <f t="shared" si="683"/>
        <v>82.397550374999994</v>
      </c>
      <c r="S6894" s="341"/>
      <c r="T6894" s="16"/>
      <c r="U6894" s="337"/>
      <c r="V6894" s="16"/>
    </row>
    <row r="6895" spans="4:22" ht="21">
      <c r="D6895" s="338"/>
      <c r="E6895" s="338"/>
      <c r="F6895" s="338"/>
      <c r="G6895" s="344">
        <v>1.06</v>
      </c>
      <c r="H6895" s="347">
        <f t="shared" si="678"/>
        <v>62.230817610000003</v>
      </c>
      <c r="I6895" s="368"/>
      <c r="J6895" s="348">
        <f t="shared" si="679"/>
        <v>18.120206834999998</v>
      </c>
      <c r="K6895" s="368"/>
      <c r="L6895" s="352">
        <f t="shared" si="680"/>
        <v>15.978660479999997</v>
      </c>
      <c r="M6895" s="368"/>
      <c r="N6895" s="349">
        <f t="shared" si="681"/>
        <v>11.130682904999999</v>
      </c>
      <c r="O6895" s="368"/>
      <c r="P6895" s="350">
        <f t="shared" si="682"/>
        <v>217.62602685000002</v>
      </c>
      <c r="Q6895" s="368"/>
      <c r="R6895" s="351">
        <f t="shared" si="683"/>
        <v>83.18228895</v>
      </c>
      <c r="S6895" s="341"/>
      <c r="T6895" s="16"/>
      <c r="U6895" s="337"/>
      <c r="V6895" s="16"/>
    </row>
    <row r="6896" spans="4:22" ht="21">
      <c r="D6896" s="338"/>
      <c r="E6896" s="338"/>
      <c r="F6896" s="338"/>
      <c r="G6896" s="344">
        <v>1.07</v>
      </c>
      <c r="H6896" s="347">
        <f t="shared" si="678"/>
        <v>62.817900795</v>
      </c>
      <c r="I6896" s="368"/>
      <c r="J6896" s="348">
        <f t="shared" si="679"/>
        <v>18.291152182499999</v>
      </c>
      <c r="K6896" s="368"/>
      <c r="L6896" s="352">
        <f t="shared" si="680"/>
        <v>16.129402559999999</v>
      </c>
      <c r="M6896" s="368"/>
      <c r="N6896" s="349">
        <f t="shared" si="681"/>
        <v>11.235689347499999</v>
      </c>
      <c r="O6896" s="368"/>
      <c r="P6896" s="350">
        <f t="shared" si="682"/>
        <v>219.679102575</v>
      </c>
      <c r="Q6896" s="368"/>
      <c r="R6896" s="351">
        <f t="shared" si="683"/>
        <v>83.967027524999992</v>
      </c>
      <c r="S6896" s="341"/>
      <c r="T6896" s="16"/>
      <c r="U6896" s="337"/>
      <c r="V6896" s="16"/>
    </row>
    <row r="6897" spans="4:31" ht="21">
      <c r="D6897" s="338"/>
      <c r="E6897" s="338"/>
      <c r="F6897" s="338"/>
      <c r="G6897" s="344">
        <v>1.08</v>
      </c>
      <c r="H6897" s="347">
        <f t="shared" si="678"/>
        <v>63.404983980000004</v>
      </c>
      <c r="I6897" s="368"/>
      <c r="J6897" s="348">
        <f t="shared" si="679"/>
        <v>18.462097529999998</v>
      </c>
      <c r="K6897" s="368"/>
      <c r="L6897" s="352">
        <f t="shared" si="680"/>
        <v>16.280144639999996</v>
      </c>
      <c r="M6897" s="368"/>
      <c r="N6897" s="349">
        <f t="shared" si="681"/>
        <v>11.34069579</v>
      </c>
      <c r="O6897" s="368"/>
      <c r="P6897" s="350">
        <f t="shared" si="682"/>
        <v>221.73217830000002</v>
      </c>
      <c r="Q6897" s="368"/>
      <c r="R6897" s="351">
        <f t="shared" si="683"/>
        <v>84.751766099999998</v>
      </c>
      <c r="S6897" s="341"/>
      <c r="T6897" s="16"/>
      <c r="U6897" s="337"/>
      <c r="V6897" s="16"/>
    </row>
    <row r="6898" spans="4:31" ht="21">
      <c r="D6898" s="338"/>
      <c r="E6898" s="338"/>
      <c r="F6898" s="338"/>
      <c r="G6898" s="344">
        <v>1.0900000000000001</v>
      </c>
      <c r="H6898" s="347">
        <f t="shared" si="678"/>
        <v>63.992067165000002</v>
      </c>
      <c r="I6898" s="368"/>
      <c r="J6898" s="348">
        <f t="shared" si="679"/>
        <v>18.633042877499999</v>
      </c>
      <c r="K6898" s="368"/>
      <c r="L6898" s="352">
        <f t="shared" si="680"/>
        <v>16.430886719999997</v>
      </c>
      <c r="M6898" s="368"/>
      <c r="N6898" s="349">
        <f t="shared" si="681"/>
        <v>11.4457022325</v>
      </c>
      <c r="O6898" s="368"/>
      <c r="P6898" s="350">
        <f t="shared" si="682"/>
        <v>223.785254025</v>
      </c>
      <c r="Q6898" s="368"/>
      <c r="R6898" s="351">
        <f t="shared" si="683"/>
        <v>85.536504675000003</v>
      </c>
      <c r="S6898" s="341"/>
      <c r="T6898" s="16"/>
      <c r="U6898" s="337"/>
      <c r="V6898" s="16"/>
    </row>
    <row r="6899" spans="4:31" ht="21">
      <c r="D6899" s="338"/>
      <c r="E6899" s="338"/>
      <c r="F6899" s="338"/>
      <c r="G6899" s="344">
        <v>1.1000000000000001</v>
      </c>
      <c r="H6899" s="347">
        <f t="shared" si="678"/>
        <v>64.579150350000006</v>
      </c>
      <c r="I6899" s="368"/>
      <c r="J6899" s="348">
        <f t="shared" si="679"/>
        <v>18.803988224999998</v>
      </c>
      <c r="K6899" s="368"/>
      <c r="L6899" s="352">
        <f t="shared" si="680"/>
        <v>16.581628799999997</v>
      </c>
      <c r="M6899" s="368"/>
      <c r="N6899" s="349">
        <f t="shared" si="681"/>
        <v>11.550708674999999</v>
      </c>
      <c r="O6899" s="368"/>
      <c r="P6899" s="350">
        <f t="shared" si="682"/>
        <v>225.83832975000001</v>
      </c>
      <c r="Q6899" s="368"/>
      <c r="R6899" s="351">
        <f t="shared" si="683"/>
        <v>86.321243249999995</v>
      </c>
      <c r="S6899" s="341"/>
      <c r="T6899" s="16"/>
      <c r="U6899" s="337"/>
      <c r="V6899" s="16"/>
    </row>
    <row r="6900" spans="4:31">
      <c r="D6900" s="338"/>
      <c r="E6900" s="338"/>
      <c r="F6900" s="338"/>
      <c r="G6900" s="16"/>
      <c r="H6900" s="16"/>
      <c r="I6900" s="16"/>
      <c r="J6900" s="16"/>
      <c r="K6900" s="16"/>
      <c r="L6900" s="16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</row>
    <row r="6901" spans="4:31">
      <c r="D6901" s="338"/>
      <c r="E6901" s="338"/>
      <c r="F6901" s="338"/>
      <c r="G6901" s="16"/>
      <c r="H6901" s="16"/>
      <c r="I6901" s="16"/>
      <c r="J6901" s="16"/>
      <c r="K6901" s="16"/>
      <c r="L6901" s="16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</row>
    <row r="6902" spans="4:31">
      <c r="D6902" s="338"/>
      <c r="E6902" s="338"/>
      <c r="F6902" s="338"/>
      <c r="G6902" s="16"/>
      <c r="H6902" s="16"/>
      <c r="I6902" s="16"/>
      <c r="J6902" s="16"/>
      <c r="K6902" s="16"/>
      <c r="L6902" s="16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</row>
    <row r="6905" spans="4:31" ht="15" thickBot="1">
      <c r="D6905" s="475" t="s">
        <v>328</v>
      </c>
      <c r="E6905" s="16"/>
      <c r="F6905" s="16"/>
      <c r="G6905" s="16"/>
      <c r="H6905" s="16"/>
      <c r="I6905" s="16"/>
      <c r="J6905" s="16"/>
      <c r="K6905" s="16"/>
      <c r="L6905" s="16"/>
      <c r="M6905" s="16"/>
      <c r="N6905" s="16"/>
      <c r="O6905" s="16"/>
      <c r="P6905" s="16"/>
      <c r="Q6905" s="16"/>
      <c r="R6905" s="16"/>
      <c r="S6905" s="16"/>
      <c r="T6905" s="229"/>
      <c r="U6905" s="16"/>
      <c r="V6905" s="16"/>
    </row>
    <row r="6906" spans="4:31">
      <c r="D6906" s="16"/>
      <c r="E6906" s="84"/>
      <c r="F6906" s="85"/>
      <c r="G6906" s="197"/>
      <c r="H6906" s="85"/>
      <c r="I6906" s="197"/>
      <c r="J6906" s="85"/>
      <c r="K6906" s="197"/>
      <c r="L6906" s="85"/>
      <c r="M6906" s="197"/>
      <c r="N6906" s="85"/>
      <c r="O6906" s="197"/>
      <c r="P6906" s="85"/>
      <c r="Q6906" s="197"/>
      <c r="R6906" s="85"/>
      <c r="S6906" s="85"/>
      <c r="T6906" s="85"/>
      <c r="U6906" s="106"/>
      <c r="V6906" s="16"/>
    </row>
    <row r="6907" spans="4:31" ht="15" thickBot="1">
      <c r="D6907" s="16"/>
      <c r="E6907" s="86"/>
      <c r="F6907" s="1"/>
      <c r="H6907" s="1"/>
      <c r="J6907" s="1"/>
      <c r="L6907" s="1"/>
      <c r="N6907" s="1"/>
      <c r="P6907" s="1"/>
      <c r="R6907" s="1"/>
      <c r="T6907" s="1"/>
      <c r="U6907" s="107"/>
      <c r="V6907" s="16"/>
    </row>
    <row r="6908" spans="4:31" ht="35.4" thickBot="1">
      <c r="D6908" s="16"/>
      <c r="E6908" s="86"/>
      <c r="F6908" s="1"/>
      <c r="H6908" s="393" t="s">
        <v>331</v>
      </c>
      <c r="I6908" s="394"/>
      <c r="J6908" s="394"/>
      <c r="K6908" s="394"/>
      <c r="L6908" s="394"/>
      <c r="M6908" s="394"/>
      <c r="N6908" s="394"/>
      <c r="O6908" s="394"/>
      <c r="P6908" s="394"/>
      <c r="Q6908" s="394"/>
      <c r="R6908" s="394"/>
      <c r="S6908" s="394"/>
      <c r="T6908" s="395"/>
      <c r="U6908" s="107"/>
      <c r="V6908" s="16"/>
    </row>
    <row r="6909" spans="4:31">
      <c r="D6909" s="16"/>
      <c r="E6909" s="86"/>
      <c r="F6909" s="1"/>
      <c r="H6909" s="1"/>
      <c r="J6909" s="1"/>
      <c r="L6909" s="1"/>
      <c r="N6909" s="1"/>
      <c r="P6909" s="1"/>
      <c r="R6909" s="1"/>
      <c r="T6909" s="1"/>
      <c r="U6909" s="107"/>
      <c r="V6909" s="16"/>
    </row>
    <row r="6910" spans="4:31">
      <c r="D6910" s="16"/>
      <c r="E6910" s="86"/>
      <c r="F6910" s="253" t="s">
        <v>10</v>
      </c>
      <c r="G6910" s="194"/>
      <c r="H6910" s="421" t="s">
        <v>3</v>
      </c>
      <c r="I6910" s="179"/>
      <c r="J6910" s="422" t="s">
        <v>11</v>
      </c>
      <c r="K6910" s="179"/>
      <c r="L6910" s="423" t="s">
        <v>12</v>
      </c>
      <c r="M6910" s="179"/>
      <c r="N6910" s="424" t="s">
        <v>13</v>
      </c>
      <c r="O6910" s="179"/>
      <c r="P6910" s="425" t="s">
        <v>14</v>
      </c>
      <c r="Q6910" s="179"/>
      <c r="R6910" s="426" t="s">
        <v>15</v>
      </c>
      <c r="S6910" s="29"/>
      <c r="T6910" s="427" t="s">
        <v>16</v>
      </c>
      <c r="U6910" s="107"/>
      <c r="V6910" s="16"/>
      <c r="X6910" s="448" t="s">
        <v>78</v>
      </c>
      <c r="Y6910" s="448" t="s">
        <v>79</v>
      </c>
      <c r="Z6910" s="448" t="s">
        <v>80</v>
      </c>
      <c r="AA6910" s="448" t="s">
        <v>81</v>
      </c>
      <c r="AD6910" t="str">
        <f t="shared" ref="AD6910:AD6916" si="684">X6910</f>
        <v xml:space="preserve">MATERIAL </v>
      </c>
      <c r="AE6910" s="330" t="str">
        <f>AA6910</f>
        <v xml:space="preserve">VARIACAO </v>
      </c>
    </row>
    <row r="6911" spans="4:31">
      <c r="D6911" s="16"/>
      <c r="E6911" s="86"/>
      <c r="F6911" s="252">
        <v>45999</v>
      </c>
      <c r="G6911" s="244"/>
      <c r="H6911" s="437">
        <v>11695</v>
      </c>
      <c r="I6911" s="437"/>
      <c r="J6911" s="437">
        <v>3256</v>
      </c>
      <c r="K6911" s="437"/>
      <c r="L6911" s="437">
        <v>2867.5</v>
      </c>
      <c r="M6911" s="437"/>
      <c r="N6911" s="437">
        <v>1961.5</v>
      </c>
      <c r="O6911" s="437"/>
      <c r="P6911" s="437">
        <v>40450</v>
      </c>
      <c r="Q6911" s="437"/>
      <c r="R6911" s="437">
        <v>14705</v>
      </c>
      <c r="S6911" s="438"/>
      <c r="T6911" s="441">
        <v>5.3404999999999996</v>
      </c>
      <c r="U6911" s="107"/>
      <c r="V6911" s="16"/>
      <c r="X6911" t="str">
        <f>H6710</f>
        <v xml:space="preserve">COBRE </v>
      </c>
      <c r="Y6911" s="308">
        <f>H6919</f>
        <v>63.397457046000007</v>
      </c>
      <c r="Z6911" s="308">
        <f>H6921</f>
        <v>60.872082576000004</v>
      </c>
      <c r="AA6911" s="453">
        <f t="shared" ref="AA6911:AA6917" si="685">Y6911-Z6911</f>
        <v>2.5253744700000027</v>
      </c>
      <c r="AD6911" t="str">
        <f t="shared" si="684"/>
        <v xml:space="preserve">COBRE </v>
      </c>
      <c r="AE6911" s="330">
        <f t="shared" ref="AE6911:AE6916" si="686">AA6911</f>
        <v>2.5253744700000027</v>
      </c>
    </row>
    <row r="6912" spans="4:31">
      <c r="D6912" s="16"/>
      <c r="E6912" s="86"/>
      <c r="F6912" s="250">
        <f>F6911+1</f>
        <v>46000</v>
      </c>
      <c r="G6912" s="244"/>
      <c r="H6912" s="474">
        <v>11563.5</v>
      </c>
      <c r="I6912" s="437"/>
      <c r="J6912" s="437">
        <v>3262</v>
      </c>
      <c r="K6912" s="437"/>
      <c r="L6912" s="437">
        <v>2832</v>
      </c>
      <c r="M6912" s="437"/>
      <c r="N6912" s="437">
        <v>1939</v>
      </c>
      <c r="O6912" s="437"/>
      <c r="P6912" s="437">
        <v>40125</v>
      </c>
      <c r="Q6912" s="437"/>
      <c r="R6912" s="437">
        <v>14665</v>
      </c>
      <c r="S6912" s="437"/>
      <c r="T6912" s="441">
        <v>5.4249000000000001</v>
      </c>
      <c r="U6912" s="107"/>
      <c r="V6912" s="16"/>
      <c r="X6912" s="408" t="str">
        <f>J6710</f>
        <v xml:space="preserve">ZINCO </v>
      </c>
      <c r="Y6912" s="308">
        <f>J6919</f>
        <v>17.719122652000003</v>
      </c>
      <c r="Z6912" s="308">
        <f>J6921</f>
        <v>17.422766608000003</v>
      </c>
      <c r="AA6912" s="453">
        <f t="shared" si="685"/>
        <v>0.29635604399999949</v>
      </c>
      <c r="AD6912" t="str">
        <f t="shared" si="684"/>
        <v xml:space="preserve">ZINCO </v>
      </c>
      <c r="AE6912" s="330">
        <f t="shared" si="686"/>
        <v>0.29635604399999949</v>
      </c>
    </row>
    <row r="6913" spans="4:31">
      <c r="D6913" s="16"/>
      <c r="E6913" s="86"/>
      <c r="F6913" s="250">
        <f>F6912+1</f>
        <v>46001</v>
      </c>
      <c r="G6913" s="244"/>
      <c r="H6913" s="474">
        <v>11645</v>
      </c>
      <c r="I6913" s="437"/>
      <c r="J6913" s="437">
        <v>3259</v>
      </c>
      <c r="K6913" s="437"/>
      <c r="L6913" s="437">
        <v>2836.5</v>
      </c>
      <c r="M6913" s="437"/>
      <c r="N6913" s="437">
        <v>1937</v>
      </c>
      <c r="O6913" s="437"/>
      <c r="P6913" s="437">
        <v>40660</v>
      </c>
      <c r="Q6913" s="437"/>
      <c r="R6913" s="437">
        <v>14550</v>
      </c>
      <c r="S6913" s="437"/>
      <c r="T6913" s="441">
        <v>5.4569999999999999</v>
      </c>
      <c r="U6913" s="107"/>
      <c r="V6913" s="16"/>
      <c r="X6913" s="408" t="str">
        <f>L6710</f>
        <v xml:space="preserve">ALUMÍNIO </v>
      </c>
      <c r="Y6913" s="308">
        <f>L6919</f>
        <v>15.448788894</v>
      </c>
      <c r="Z6913" s="308">
        <f>L6921</f>
        <v>15.225478108000001</v>
      </c>
      <c r="AA6913" s="453">
        <f t="shared" si="685"/>
        <v>0.22331078599999898</v>
      </c>
      <c r="AD6913" t="str">
        <f t="shared" si="684"/>
        <v xml:space="preserve">ALUMÍNIO </v>
      </c>
      <c r="AE6913" s="330">
        <f t="shared" si="686"/>
        <v>0.22331078599999898</v>
      </c>
    </row>
    <row r="6914" spans="4:31">
      <c r="D6914" s="16"/>
      <c r="E6914" s="86"/>
      <c r="F6914" s="250">
        <f>F6913+1</f>
        <v>46002</v>
      </c>
      <c r="G6914" s="195"/>
      <c r="H6914" s="437">
        <v>11740</v>
      </c>
      <c r="I6914" s="437"/>
      <c r="J6914" s="437">
        <v>3320</v>
      </c>
      <c r="K6914" s="437"/>
      <c r="L6914" s="437">
        <v>2864</v>
      </c>
      <c r="M6914" s="437"/>
      <c r="N6914" s="437">
        <v>1936</v>
      </c>
      <c r="O6914" s="437"/>
      <c r="P6914" s="437">
        <v>40550</v>
      </c>
      <c r="Q6914" s="437"/>
      <c r="R6914" s="437">
        <v>14450</v>
      </c>
      <c r="S6914" s="438"/>
      <c r="T6914" s="441">
        <v>5.4656000000000002</v>
      </c>
      <c r="U6914" s="107"/>
      <c r="V6914" s="16"/>
      <c r="X6914" s="408" t="str">
        <f>N6710</f>
        <v xml:space="preserve">CHUMBO </v>
      </c>
      <c r="Y6914" s="308">
        <f>N6919</f>
        <v>10.525304173999999</v>
      </c>
      <c r="Z6914" s="308">
        <f>N6921</f>
        <v>10.441514952000002</v>
      </c>
      <c r="AA6914" s="453">
        <f t="shared" si="685"/>
        <v>8.3789221999996499E-2</v>
      </c>
      <c r="AD6914" t="str">
        <f t="shared" si="684"/>
        <v xml:space="preserve">CHUMBO </v>
      </c>
      <c r="AE6914" s="330">
        <f t="shared" si="686"/>
        <v>8.3789221999996499E-2</v>
      </c>
    </row>
    <row r="6915" spans="4:31">
      <c r="D6915" s="16"/>
      <c r="E6915" s="86"/>
      <c r="F6915" s="251">
        <f>F6914+1</f>
        <v>46003</v>
      </c>
      <c r="G6915" s="195"/>
      <c r="H6915" s="437">
        <v>11816</v>
      </c>
      <c r="I6915" s="437"/>
      <c r="J6915" s="437">
        <v>3242</v>
      </c>
      <c r="K6915" s="437"/>
      <c r="L6915" s="437">
        <v>2845.5</v>
      </c>
      <c r="M6915" s="437"/>
      <c r="N6915" s="437">
        <v>1932</v>
      </c>
      <c r="O6915" s="437"/>
      <c r="P6915" s="437">
        <v>41905</v>
      </c>
      <c r="Q6915" s="437"/>
      <c r="R6915" s="437">
        <v>14420</v>
      </c>
      <c r="S6915" s="438"/>
      <c r="T6915" s="441">
        <v>5.4237000000000002</v>
      </c>
      <c r="U6915" s="107"/>
      <c r="V6915" s="16"/>
      <c r="X6915" s="408" t="str">
        <f>P6710</f>
        <v xml:space="preserve">ESTANHO </v>
      </c>
      <c r="Y6915" s="308">
        <f>P6919</f>
        <v>220.89528692000002</v>
      </c>
      <c r="Z6915" s="308">
        <f>P6921</f>
        <v>211.78665084000002</v>
      </c>
      <c r="AA6915" s="453">
        <f t="shared" si="685"/>
        <v>9.1086360799999966</v>
      </c>
      <c r="AD6915" t="str">
        <f t="shared" si="684"/>
        <v xml:space="preserve">ESTANHO </v>
      </c>
      <c r="AE6915" s="330">
        <f t="shared" si="686"/>
        <v>9.1086360799999966</v>
      </c>
    </row>
    <row r="6916" spans="4:31">
      <c r="D6916" s="16"/>
      <c r="E6916" s="86"/>
      <c r="F6916" s="1"/>
      <c r="H6916" s="439"/>
      <c r="I6916" s="439"/>
      <c r="J6916" s="439"/>
      <c r="K6916" s="439"/>
      <c r="L6916" s="439"/>
      <c r="M6916" s="439"/>
      <c r="N6916" s="439"/>
      <c r="O6916" s="439"/>
      <c r="P6916" s="439"/>
      <c r="Q6916" s="439"/>
      <c r="R6916" s="439"/>
      <c r="S6916" s="440"/>
      <c r="T6916" s="444"/>
      <c r="U6916" s="107"/>
      <c r="V6916" s="16"/>
      <c r="X6916" s="408" t="str">
        <f>R6710</f>
        <v xml:space="preserve">NÍQUEL </v>
      </c>
      <c r="Y6916" s="308">
        <f>R6919</f>
        <v>78.938425719999998</v>
      </c>
      <c r="Z6916" s="308">
        <f>R6921</f>
        <v>78.351312840000006</v>
      </c>
      <c r="AA6916" s="453">
        <f t="shared" si="685"/>
        <v>0.58711287999999229</v>
      </c>
      <c r="AD6916" t="str">
        <f t="shared" si="684"/>
        <v xml:space="preserve">NÍQUEL </v>
      </c>
      <c r="AE6916" s="330">
        <f t="shared" si="686"/>
        <v>0.58711287999999229</v>
      </c>
    </row>
    <row r="6917" spans="4:31">
      <c r="D6917" s="16"/>
      <c r="E6917" s="86"/>
      <c r="F6917" s="236" t="s">
        <v>17</v>
      </c>
      <c r="G6917" s="263"/>
      <c r="H6917" s="428">
        <f>AVERAGE(H6911:H6915)</f>
        <v>11691.9</v>
      </c>
      <c r="I6917" s="332"/>
      <c r="J6917" s="428">
        <f>AVERAGE(J6911:J6915)</f>
        <v>3267.8</v>
      </c>
      <c r="K6917" s="332"/>
      <c r="L6917" s="428">
        <f>AVERAGE(L6911:L6915)</f>
        <v>2849.1</v>
      </c>
      <c r="M6917" s="332"/>
      <c r="N6917" s="428">
        <f>AVERAGE(N6911:N6915)</f>
        <v>1941.1</v>
      </c>
      <c r="O6917" s="332"/>
      <c r="P6917" s="428">
        <f>AVERAGE(P6911:P6915)</f>
        <v>40738</v>
      </c>
      <c r="Q6917" s="332"/>
      <c r="R6917" s="428">
        <f>AVERAGE(R6911:R6915)</f>
        <v>14558</v>
      </c>
      <c r="S6917" s="333"/>
      <c r="T6917" s="429">
        <f>AVERAGE(T6911:T6915)</f>
        <v>5.4223400000000002</v>
      </c>
      <c r="U6917" s="107"/>
      <c r="V6917" s="16"/>
      <c r="X6917" t="str">
        <f>T6710</f>
        <v xml:space="preserve">DÓLAR </v>
      </c>
      <c r="Y6917" s="308">
        <f>T6917</f>
        <v>5.4223400000000002</v>
      </c>
      <c r="Z6917" s="308">
        <f>T6921</f>
        <v>5.3267600000000002</v>
      </c>
      <c r="AA6917" s="453">
        <f t="shared" si="685"/>
        <v>9.5579999999999998E-2</v>
      </c>
    </row>
    <row r="6918" spans="4:31">
      <c r="D6918" s="16"/>
      <c r="E6918" s="86"/>
      <c r="F6918" s="21"/>
      <c r="G6918" s="194"/>
      <c r="H6918" s="354"/>
      <c r="I6918" s="214"/>
      <c r="J6918" s="354"/>
      <c r="K6918" s="214"/>
      <c r="L6918" s="354"/>
      <c r="M6918" s="214"/>
      <c r="N6918" s="354"/>
      <c r="O6918" s="214"/>
      <c r="P6918" s="354"/>
      <c r="Q6918" s="214"/>
      <c r="R6918" s="354"/>
      <c r="S6918" s="269"/>
      <c r="T6918" s="355"/>
      <c r="U6918" s="107"/>
      <c r="V6918" s="16"/>
    </row>
    <row r="6919" spans="4:31" ht="15.6">
      <c r="D6919" s="16"/>
      <c r="E6919" s="86"/>
      <c r="F6919" s="237" t="s">
        <v>18</v>
      </c>
      <c r="G6919" s="202"/>
      <c r="H6919" s="413">
        <f>H6917*T6917*0.001</f>
        <v>63.397457046000007</v>
      </c>
      <c r="I6919" s="449"/>
      <c r="J6919" s="413">
        <f>J6917*T6917*0.001</f>
        <v>17.719122652000003</v>
      </c>
      <c r="K6919" s="449"/>
      <c r="L6919" s="413">
        <f>L6917*T6917*0.001</f>
        <v>15.448788894</v>
      </c>
      <c r="M6919" s="449"/>
      <c r="N6919" s="413">
        <f>N6917*T6917*0.001</f>
        <v>10.525304173999999</v>
      </c>
      <c r="O6919" s="449"/>
      <c r="P6919" s="413">
        <f>P6917*T6917*0.001</f>
        <v>220.89528692000002</v>
      </c>
      <c r="Q6919" s="449"/>
      <c r="R6919" s="413">
        <f>R6917*T6917*0.001</f>
        <v>78.938425719999998</v>
      </c>
      <c r="S6919" s="269"/>
      <c r="T6919" s="363"/>
      <c r="U6919" s="107"/>
      <c r="V6919" s="16"/>
    </row>
    <row r="6920" spans="4:31">
      <c r="D6920" s="16"/>
      <c r="E6920" s="86"/>
      <c r="F6920" s="21"/>
      <c r="G6920" s="312"/>
      <c r="H6920" s="450"/>
      <c r="I6920" s="451"/>
      <c r="J6920" s="450"/>
      <c r="K6920" s="451"/>
      <c r="L6920" s="450"/>
      <c r="M6920" s="451"/>
      <c r="N6920" s="450"/>
      <c r="O6920" s="451"/>
      <c r="P6920" s="450"/>
      <c r="Q6920" s="451"/>
      <c r="R6920" s="450"/>
      <c r="S6920" s="269"/>
      <c r="T6920" s="364"/>
      <c r="U6920" s="107"/>
      <c r="V6920" s="16"/>
    </row>
    <row r="6921" spans="4:31">
      <c r="D6921" s="16"/>
      <c r="E6921" s="86"/>
      <c r="F6921" s="256" t="s">
        <v>19</v>
      </c>
      <c r="G6921" s="311"/>
      <c r="H6921" s="436">
        <f>H6819</f>
        <v>60.872082576000004</v>
      </c>
      <c r="I6921" s="452"/>
      <c r="J6921" s="436">
        <f>J6819</f>
        <v>17.422766608000003</v>
      </c>
      <c r="K6921" s="452"/>
      <c r="L6921" s="436">
        <f>L6819</f>
        <v>15.225478108000001</v>
      </c>
      <c r="M6921" s="452"/>
      <c r="N6921" s="436">
        <f>N6819</f>
        <v>10.441514952000002</v>
      </c>
      <c r="O6921" s="452"/>
      <c r="P6921" s="436">
        <f>P6819</f>
        <v>211.78665084000002</v>
      </c>
      <c r="Q6921" s="452"/>
      <c r="R6921" s="436">
        <f>R6819</f>
        <v>78.351312840000006</v>
      </c>
      <c r="S6921" s="361">
        <f>U6882</f>
        <v>0</v>
      </c>
      <c r="T6921" s="258">
        <f>T6817</f>
        <v>5.3267600000000002</v>
      </c>
      <c r="U6921" s="107"/>
      <c r="V6921" s="16"/>
    </row>
    <row r="6922" spans="4:31" ht="15" thickBot="1">
      <c r="D6922" s="16"/>
      <c r="E6922" s="86"/>
      <c r="F6922" s="21"/>
      <c r="G6922" s="194"/>
      <c r="H6922" s="355"/>
      <c r="I6922" s="264"/>
      <c r="J6922" s="355"/>
      <c r="K6922" s="264"/>
      <c r="L6922" s="355"/>
      <c r="M6922" s="264"/>
      <c r="N6922" s="355"/>
      <c r="O6922" s="264"/>
      <c r="P6922" s="355"/>
      <c r="Q6922" s="264"/>
      <c r="R6922" s="355"/>
      <c r="S6922" s="270"/>
      <c r="T6922" s="355"/>
      <c r="U6922" s="107"/>
      <c r="V6922" s="16"/>
    </row>
    <row r="6923" spans="4:31" ht="15" thickBot="1">
      <c r="D6923" s="16"/>
      <c r="E6923" s="86"/>
      <c r="F6923" s="259" t="s">
        <v>44</v>
      </c>
      <c r="G6923" s="194"/>
      <c r="H6923" s="356">
        <f>(H6819-H6821)/H6821</f>
        <v>3.6856175262454619E-2</v>
      </c>
      <c r="I6923" s="321"/>
      <c r="J6923" s="356">
        <f>(J6819-J6821)/J6821</f>
        <v>1.9200982232055536E-2</v>
      </c>
      <c r="K6923" s="321"/>
      <c r="L6923" s="356">
        <f>(L6819-L6821)/L6821</f>
        <v>1.0035028573309051E-2</v>
      </c>
      <c r="M6923" s="321"/>
      <c r="N6923" s="356">
        <f>(N6819-N6821)/N6821</f>
        <v>-5.6310162112192946E-3</v>
      </c>
      <c r="O6923" s="321"/>
      <c r="P6923" s="356">
        <f>(P6819-P6821)/P6821</f>
        <v>3.1557912166147839E-2</v>
      </c>
      <c r="Q6923" s="321"/>
      <c r="R6923" s="356">
        <f>(R6819-R6821)/R6821</f>
        <v>-1.5615985234316847E-3</v>
      </c>
      <c r="S6923" s="322"/>
      <c r="T6923" s="356">
        <f>(T6817-T6821)/T6821</f>
        <v>-9.435611343561013E-3</v>
      </c>
      <c r="U6923" s="107"/>
      <c r="V6923" s="16"/>
    </row>
    <row r="6924" spans="4:31" ht="15" thickBot="1">
      <c r="D6924" s="16"/>
      <c r="E6924" s="86"/>
      <c r="F6924" s="29"/>
      <c r="G6924" s="179"/>
      <c r="H6924" s="357"/>
      <c r="I6924" s="217"/>
      <c r="J6924" s="357"/>
      <c r="K6924" s="217"/>
      <c r="L6924" s="357"/>
      <c r="M6924" s="217"/>
      <c r="N6924" s="357"/>
      <c r="O6924" s="217"/>
      <c r="P6924" s="357"/>
      <c r="Q6924" s="217"/>
      <c r="R6924" s="357"/>
      <c r="S6924" s="271"/>
      <c r="T6924" s="357"/>
      <c r="U6924" s="107"/>
      <c r="V6924" s="16"/>
    </row>
    <row r="6925" spans="4:31" ht="15" thickBot="1">
      <c r="D6925" s="16"/>
      <c r="E6925" s="86"/>
      <c r="F6925" s="176" t="s">
        <v>26</v>
      </c>
      <c r="G6925" s="179"/>
      <c r="H6925" s="358">
        <f>(H6919-H6921)/H6921</f>
        <v>4.1486579120190645E-2</v>
      </c>
      <c r="I6925" s="188"/>
      <c r="J6925" s="358">
        <f>(J6919-J6921)/J6921</f>
        <v>1.7009700621480047E-2</v>
      </c>
      <c r="K6925" s="188"/>
      <c r="L6925" s="358">
        <f>(L6919-L6921)/L6921</f>
        <v>1.4666914524192423E-2</v>
      </c>
      <c r="M6925" s="188"/>
      <c r="N6925" s="358">
        <f>(N6919-N6921)/N6921</f>
        <v>8.0246230920683823E-3</v>
      </c>
      <c r="O6925" s="188"/>
      <c r="P6925" s="358">
        <f>(P6919-P6921)/P6921</f>
        <v>4.3008546779850457E-2</v>
      </c>
      <c r="Q6925" s="188"/>
      <c r="R6925" s="358">
        <f>(R6919-R6921)/R6921</f>
        <v>7.4933381294953706E-3</v>
      </c>
      <c r="S6925" s="272"/>
      <c r="T6925" s="358">
        <f>(T6917-T6921)/T6921</f>
        <v>1.7943365197606049E-2</v>
      </c>
      <c r="U6925" s="107"/>
      <c r="V6925" s="16"/>
    </row>
    <row r="6926" spans="4:31" ht="15" thickBot="1">
      <c r="D6926" s="16"/>
      <c r="E6926" s="86"/>
      <c r="F6926" s="1"/>
      <c r="H6926" s="359"/>
      <c r="I6926" s="215"/>
      <c r="J6926" s="359"/>
      <c r="K6926" s="215"/>
      <c r="L6926" s="359"/>
      <c r="M6926" s="215"/>
      <c r="N6926" s="359"/>
      <c r="O6926" s="215"/>
      <c r="P6926" s="359"/>
      <c r="Q6926" s="215"/>
      <c r="R6926" s="359"/>
      <c r="S6926" s="271"/>
      <c r="T6926" s="359"/>
      <c r="U6926" s="107"/>
      <c r="V6926" s="16"/>
    </row>
    <row r="6927" spans="4:31" ht="21.6" thickBot="1">
      <c r="D6927" s="230"/>
      <c r="E6927" s="183"/>
      <c r="F6927" s="184" t="s">
        <v>40</v>
      </c>
      <c r="G6927" s="182"/>
      <c r="H6927" s="360">
        <f>H6919-H6921</f>
        <v>2.5253744700000027</v>
      </c>
      <c r="I6927" s="306"/>
      <c r="J6927" s="360">
        <f>J6919-J6921</f>
        <v>0.29635604399999949</v>
      </c>
      <c r="K6927" s="306"/>
      <c r="L6927" s="360">
        <f>L6919-L6921</f>
        <v>0.22331078599999898</v>
      </c>
      <c r="M6927" s="306"/>
      <c r="N6927" s="360">
        <f>N6919-N6921</f>
        <v>8.3789221999996499E-2</v>
      </c>
      <c r="O6927" s="306"/>
      <c r="P6927" s="360">
        <f>P6919-P6921</f>
        <v>9.1086360799999966</v>
      </c>
      <c r="Q6927" s="306"/>
      <c r="R6927" s="360">
        <f>R6919-R6921</f>
        <v>0.58711287999999229</v>
      </c>
      <c r="S6927" s="307"/>
      <c r="T6927" s="360">
        <f>T6917-T6921</f>
        <v>9.5579999999999998E-2</v>
      </c>
      <c r="U6927" s="186"/>
      <c r="V6927" s="230"/>
      <c r="Z6927" s="139">
        <v>88000</v>
      </c>
    </row>
    <row r="6928" spans="4:31">
      <c r="D6928" s="16"/>
      <c r="E6928" s="86"/>
      <c r="F6928" s="179"/>
      <c r="H6928" s="180"/>
      <c r="I6928" s="180"/>
      <c r="J6928" s="180"/>
      <c r="K6928" s="180"/>
      <c r="L6928" s="180"/>
      <c r="M6928" s="180"/>
      <c r="N6928" s="180"/>
      <c r="O6928" s="180"/>
      <c r="P6928" s="180"/>
      <c r="Q6928" s="180"/>
      <c r="R6928" s="180"/>
      <c r="S6928" s="274"/>
      <c r="T6928" s="180"/>
      <c r="U6928" s="107"/>
      <c r="V6928" s="16"/>
      <c r="Z6928" s="139">
        <f>Z6927*5%</f>
        <v>4400</v>
      </c>
    </row>
    <row r="6929" spans="4:26">
      <c r="D6929" s="16"/>
      <c r="E6929" s="86"/>
      <c r="F6929" s="29"/>
      <c r="H6929" s="323"/>
      <c r="I6929" s="180"/>
      <c r="J6929" s="159"/>
      <c r="K6929" s="180"/>
      <c r="L6929" s="159"/>
      <c r="M6929" s="180"/>
      <c r="N6929" s="159"/>
      <c r="O6929" s="180">
        <f>L6929+N6929</f>
        <v>0</v>
      </c>
      <c r="P6929" s="159"/>
      <c r="Q6929" s="180"/>
      <c r="R6929" s="159"/>
      <c r="S6929" s="159"/>
      <c r="T6929" s="159"/>
      <c r="U6929" s="107"/>
      <c r="V6929" s="16"/>
      <c r="Z6929" s="139">
        <v>250</v>
      </c>
    </row>
    <row r="6930" spans="4:26" ht="18">
      <c r="D6930" s="16"/>
      <c r="E6930" s="134"/>
      <c r="F6930" s="403" t="s">
        <v>36</v>
      </c>
      <c r="G6930" s="404"/>
      <c r="H6930" s="405">
        <f>AVERAGE(H6911:H6915,H6811:H6815)</f>
        <v>11559.75</v>
      </c>
      <c r="I6930" s="405" t="e">
        <f t="shared" ref="I6930" si="687">AVERAGE(I6911:I6915)</f>
        <v>#DIV/0!</v>
      </c>
      <c r="J6930" s="405">
        <f>AVERAGE(J6911:J6915,J6811:J6815)</f>
        <v>3269.3</v>
      </c>
      <c r="K6930" s="405" t="e">
        <f t="shared" ref="K6930" si="688">AVERAGE(K6911:K6915)</f>
        <v>#DIV/0!</v>
      </c>
      <c r="L6930" s="405">
        <f>AVERAGE(L6911:L6915,L6811:L6815)</f>
        <v>2853.7</v>
      </c>
      <c r="M6930" s="405" t="e">
        <f t="shared" ref="M6930" si="689">AVERAGE(M6911:M6915)</f>
        <v>#DIV/0!</v>
      </c>
      <c r="N6930" s="405">
        <f>AVERAGE(N6911:N6915,N6811:N6815)</f>
        <v>1950.65</v>
      </c>
      <c r="O6930" s="405" t="e">
        <f t="shared" ref="O6930" si="690">AVERAGE(O6911:O6915)</f>
        <v>#DIV/0!</v>
      </c>
      <c r="P6930" s="405">
        <f>AVERAGE(P6911:P6915,P6811:P6815)</f>
        <v>40248.5</v>
      </c>
      <c r="Q6930" s="405" t="e">
        <f t="shared" ref="Q6930" si="691">AVERAGE(Q6911:Q6915)</f>
        <v>#DIV/0!</v>
      </c>
      <c r="R6930" s="405">
        <f>AVERAGE(R6911:R6915,R6811:R6815)</f>
        <v>14633.5</v>
      </c>
      <c r="S6930" s="405" t="e">
        <f t="shared" ref="S6930" si="692">AVERAGE(S6911:S6915)</f>
        <v>#DIV/0!</v>
      </c>
      <c r="T6930" s="405">
        <f>AVERAGE(T6911:T6915,T6811:T6815)</f>
        <v>5.3745500000000002</v>
      </c>
      <c r="U6930" s="405" t="e">
        <f t="shared" ref="U6930" si="693">AVERAGE(U6911:U6915)</f>
        <v>#DIV/0!</v>
      </c>
      <c r="V6930" s="16"/>
      <c r="Z6930" s="139">
        <v>1900</v>
      </c>
    </row>
    <row r="6931" spans="4:26">
      <c r="D6931" s="16"/>
      <c r="E6931" s="1"/>
      <c r="F6931" s="1"/>
      <c r="H6931" s="329"/>
      <c r="I6931" s="139"/>
      <c r="J6931" s="329"/>
      <c r="K6931" s="139"/>
      <c r="L6931" s="329"/>
      <c r="M6931" s="139"/>
      <c r="N6931" s="329"/>
      <c r="O6931" s="139"/>
      <c r="P6931" s="329"/>
      <c r="Q6931" s="139"/>
      <c r="R6931" s="329"/>
      <c r="S6931" s="329"/>
      <c r="T6931" s="329"/>
      <c r="U6931" s="1"/>
      <c r="V6931" s="16"/>
      <c r="Z6931" s="139"/>
    </row>
    <row r="6932" spans="4:26" ht="15" thickBot="1">
      <c r="D6932" s="16"/>
      <c r="T6932" s="174"/>
      <c r="V6932" s="16"/>
      <c r="Z6932" s="139">
        <f>SUM(Z6927:Z6931)</f>
        <v>94550</v>
      </c>
    </row>
    <row r="6933" spans="4:26" ht="15" thickBot="1">
      <c r="D6933" s="16"/>
      <c r="F6933" s="280" t="s">
        <v>42</v>
      </c>
      <c r="G6933" s="281"/>
      <c r="H6933" s="281" t="s">
        <v>3</v>
      </c>
      <c r="I6933" s="281"/>
      <c r="J6933" s="281" t="s">
        <v>11</v>
      </c>
      <c r="K6933" s="281"/>
      <c r="L6933" s="281" t="s">
        <v>12</v>
      </c>
      <c r="M6933" s="281"/>
      <c r="N6933" s="281" t="s">
        <v>13</v>
      </c>
      <c r="O6933" s="281"/>
      <c r="P6933" s="281" t="s">
        <v>14</v>
      </c>
      <c r="Q6933" s="281"/>
      <c r="R6933" s="281" t="s">
        <v>15</v>
      </c>
      <c r="S6933" s="281"/>
      <c r="T6933" s="282" t="s">
        <v>16</v>
      </c>
      <c r="V6933" s="16"/>
    </row>
    <row r="6934" spans="4:26">
      <c r="D6934" s="16"/>
      <c r="E6934" s="1"/>
      <c r="F6934" s="283" t="s">
        <v>19</v>
      </c>
      <c r="G6934" s="284"/>
      <c r="H6934" s="410">
        <f>H6921</f>
        <v>60.872082576000004</v>
      </c>
      <c r="I6934" s="410">
        <f t="shared" ref="I6934:T6934" si="694">I6921</f>
        <v>0</v>
      </c>
      <c r="J6934" s="410">
        <f t="shared" si="694"/>
        <v>17.422766608000003</v>
      </c>
      <c r="K6934" s="410">
        <f t="shared" si="694"/>
        <v>0</v>
      </c>
      <c r="L6934" s="410">
        <f t="shared" si="694"/>
        <v>15.225478108000001</v>
      </c>
      <c r="M6934" s="410">
        <f t="shared" si="694"/>
        <v>0</v>
      </c>
      <c r="N6934" s="410">
        <f t="shared" si="694"/>
        <v>10.441514952000002</v>
      </c>
      <c r="O6934" s="410">
        <f t="shared" si="694"/>
        <v>0</v>
      </c>
      <c r="P6934" s="410">
        <f t="shared" si="694"/>
        <v>211.78665084000002</v>
      </c>
      <c r="Q6934" s="410">
        <f t="shared" si="694"/>
        <v>0</v>
      </c>
      <c r="R6934" s="410">
        <f t="shared" si="694"/>
        <v>78.351312840000006</v>
      </c>
      <c r="S6934" s="410">
        <f t="shared" si="694"/>
        <v>0</v>
      </c>
      <c r="T6934" s="410">
        <f t="shared" si="694"/>
        <v>5.3267600000000002</v>
      </c>
      <c r="U6934" s="1"/>
      <c r="V6934" s="16"/>
    </row>
    <row r="6935" spans="4:26" ht="15.6">
      <c r="D6935" s="16"/>
      <c r="E6935" s="1"/>
      <c r="F6935" s="288" t="s">
        <v>41</v>
      </c>
      <c r="G6935" s="289"/>
      <c r="H6935" s="411">
        <f>H6919</f>
        <v>63.397457046000007</v>
      </c>
      <c r="I6935" s="411">
        <f t="shared" ref="I6935:S6935" si="695">I6919</f>
        <v>0</v>
      </c>
      <c r="J6935" s="411">
        <f t="shared" si="695"/>
        <v>17.719122652000003</v>
      </c>
      <c r="K6935" s="411">
        <f t="shared" si="695"/>
        <v>0</v>
      </c>
      <c r="L6935" s="411">
        <f t="shared" si="695"/>
        <v>15.448788894</v>
      </c>
      <c r="M6935" s="411">
        <f t="shared" si="695"/>
        <v>0</v>
      </c>
      <c r="N6935" s="411">
        <f t="shared" si="695"/>
        <v>10.525304173999999</v>
      </c>
      <c r="O6935" s="411">
        <f t="shared" si="695"/>
        <v>0</v>
      </c>
      <c r="P6935" s="411">
        <f t="shared" si="695"/>
        <v>220.89528692000002</v>
      </c>
      <c r="Q6935" s="411">
        <f t="shared" si="695"/>
        <v>0</v>
      </c>
      <c r="R6935" s="411">
        <f t="shared" si="695"/>
        <v>78.938425719999998</v>
      </c>
      <c r="S6935" s="411">
        <f t="shared" si="695"/>
        <v>0</v>
      </c>
      <c r="T6935" s="411">
        <f>T6917</f>
        <v>5.4223400000000002</v>
      </c>
      <c r="U6935" s="1"/>
      <c r="V6935" s="16"/>
    </row>
    <row r="6936" spans="4:26" ht="21">
      <c r="D6936" s="16"/>
      <c r="F6936" s="201" t="s">
        <v>45</v>
      </c>
      <c r="G6936" s="463"/>
      <c r="H6936" s="463">
        <f>H6935-H6934</f>
        <v>2.5253744700000027</v>
      </c>
      <c r="I6936" s="463"/>
      <c r="J6936" s="463">
        <f>J6935-J6934</f>
        <v>0.29635604399999949</v>
      </c>
      <c r="K6936" s="463"/>
      <c r="L6936" s="463">
        <f>L6935-L6934</f>
        <v>0.22331078599999898</v>
      </c>
      <c r="M6936" s="463"/>
      <c r="N6936" s="463">
        <f>N6935-N6934</f>
        <v>8.3789221999996499E-2</v>
      </c>
      <c r="O6936" s="463"/>
      <c r="P6936" s="463">
        <f>P6935-P6934</f>
        <v>9.1086360799999966</v>
      </c>
      <c r="Q6936" s="463"/>
      <c r="R6936" s="463">
        <f>R6935-R6934</f>
        <v>0.58711287999999229</v>
      </c>
      <c r="S6936" s="463"/>
      <c r="T6936" s="463">
        <f>T6935-T6934</f>
        <v>9.5579999999999998E-2</v>
      </c>
      <c r="V6936" s="16"/>
    </row>
    <row r="6937" spans="4:26" ht="21">
      <c r="D6937" s="16"/>
      <c r="F6937" s="201"/>
      <c r="G6937" s="201"/>
      <c r="H6937" s="187"/>
      <c r="I6937" s="187"/>
      <c r="J6937" s="187"/>
      <c r="K6937" s="187"/>
      <c r="L6937" s="187"/>
      <c r="M6937" s="187"/>
      <c r="N6937" s="187"/>
      <c r="O6937" s="187"/>
      <c r="P6937" s="187"/>
      <c r="Q6937" s="187"/>
      <c r="R6937" s="187"/>
      <c r="S6937" s="187"/>
      <c r="T6937" s="187"/>
      <c r="V6937" s="16"/>
    </row>
    <row r="6938" spans="4:26">
      <c r="D6938" s="16"/>
      <c r="E6938" s="16"/>
      <c r="F6938" s="231"/>
      <c r="G6938" s="231"/>
      <c r="H6938" s="231"/>
      <c r="I6938" s="231"/>
      <c r="J6938" s="231"/>
      <c r="K6938" s="231"/>
      <c r="L6938" s="231"/>
      <c r="M6938" s="231"/>
      <c r="N6938" s="231"/>
      <c r="O6938" s="231"/>
      <c r="P6938" s="231"/>
      <c r="Q6938" s="231"/>
      <c r="R6938" s="231"/>
      <c r="S6938" s="231"/>
      <c r="T6938" s="232"/>
      <c r="U6938" s="16"/>
      <c r="V6938" s="16"/>
    </row>
    <row r="6939" spans="4:26">
      <c r="D6939" s="16"/>
      <c r="E6939" s="16"/>
      <c r="F6939" s="231"/>
      <c r="G6939" s="231"/>
      <c r="H6939" s="231"/>
      <c r="I6939" s="231"/>
      <c r="J6939" s="231"/>
      <c r="K6939" s="231"/>
      <c r="L6939" s="231"/>
      <c r="M6939" s="231"/>
      <c r="N6939" s="231"/>
      <c r="O6939" s="231"/>
      <c r="P6939" s="231"/>
      <c r="Q6939" s="231"/>
      <c r="R6939" s="231"/>
      <c r="S6939" s="231"/>
      <c r="T6939" s="232"/>
      <c r="U6939" s="16"/>
      <c r="V6939" s="16"/>
    </row>
    <row r="6940" spans="4:26">
      <c r="D6940" s="16"/>
      <c r="E6940" s="16"/>
      <c r="F6940" s="231"/>
      <c r="G6940" s="231"/>
      <c r="H6940" s="231"/>
      <c r="I6940" s="231"/>
      <c r="J6940" s="231"/>
      <c r="K6940" s="231"/>
      <c r="L6940" s="231"/>
      <c r="M6940" s="231"/>
      <c r="N6940" s="231"/>
      <c r="O6940" s="231"/>
      <c r="P6940" s="231"/>
      <c r="Q6940" s="231"/>
      <c r="R6940" s="231"/>
      <c r="S6940" s="231"/>
      <c r="T6940" s="232"/>
      <c r="U6940" s="16"/>
      <c r="V6940" s="16"/>
    </row>
    <row r="6941" spans="4:26">
      <c r="D6941" s="16"/>
      <c r="E6941" s="16"/>
      <c r="F6941" s="231"/>
      <c r="G6941" s="231"/>
      <c r="H6941" s="231"/>
      <c r="I6941" s="231"/>
      <c r="J6941" s="231"/>
      <c r="K6941" s="231"/>
      <c r="L6941" s="231"/>
      <c r="M6941" s="231"/>
      <c r="N6941" s="231"/>
      <c r="O6941" s="231"/>
      <c r="P6941" s="231"/>
      <c r="Q6941" s="231"/>
      <c r="R6941" s="231"/>
      <c r="S6941" s="231"/>
      <c r="T6941" s="232"/>
      <c r="U6941" s="16"/>
      <c r="V6941" s="16"/>
    </row>
    <row r="6942" spans="4:26">
      <c r="D6942" s="16"/>
      <c r="E6942" s="16"/>
      <c r="F6942" s="231"/>
      <c r="G6942" s="231"/>
      <c r="H6942" s="231"/>
      <c r="I6942" s="231"/>
      <c r="J6942" s="231"/>
      <c r="K6942" s="231"/>
      <c r="L6942" s="231"/>
      <c r="M6942" s="231"/>
      <c r="N6942" s="231"/>
      <c r="O6942" s="231"/>
      <c r="P6942" s="231"/>
      <c r="Q6942" s="231"/>
      <c r="R6942" s="231"/>
      <c r="S6942" s="231"/>
      <c r="T6942" s="232"/>
      <c r="U6942" s="16"/>
      <c r="V6942" s="16"/>
    </row>
    <row r="6943" spans="4:26">
      <c r="D6943" s="16"/>
      <c r="E6943" s="16"/>
      <c r="F6943" s="231"/>
      <c r="G6943" s="231"/>
      <c r="H6943" s="231"/>
      <c r="I6943" s="231"/>
      <c r="J6943" s="231"/>
      <c r="K6943" s="231"/>
      <c r="L6943" s="231"/>
      <c r="M6943" s="231"/>
      <c r="N6943" s="231"/>
      <c r="O6943" s="231"/>
      <c r="P6943" s="231"/>
      <c r="Q6943" s="231"/>
      <c r="R6943" s="231"/>
      <c r="S6943" s="231"/>
      <c r="T6943" s="232"/>
      <c r="U6943" s="16"/>
      <c r="V6943" s="16"/>
    </row>
    <row r="6944" spans="4:26">
      <c r="D6944" s="16"/>
      <c r="E6944" s="16"/>
      <c r="F6944" s="231"/>
      <c r="G6944" s="231"/>
      <c r="H6944" s="231"/>
      <c r="I6944" s="231"/>
      <c r="J6944" s="231"/>
      <c r="K6944" s="231"/>
      <c r="L6944" s="231"/>
      <c r="M6944" s="231"/>
      <c r="N6944" s="231"/>
      <c r="O6944" s="231"/>
      <c r="P6944" s="231"/>
      <c r="Q6944" s="231"/>
      <c r="R6944" s="231"/>
      <c r="S6944" s="231"/>
      <c r="T6944" s="232"/>
      <c r="U6944" s="16"/>
      <c r="V6944" s="16"/>
    </row>
    <row r="6945" spans="4:22">
      <c r="D6945" s="16"/>
      <c r="E6945" s="16"/>
      <c r="F6945" s="231"/>
      <c r="G6945" s="231"/>
      <c r="H6945" s="231"/>
      <c r="I6945" s="231"/>
      <c r="J6945" s="231"/>
      <c r="K6945" s="231"/>
      <c r="L6945" s="231"/>
      <c r="M6945" s="231"/>
      <c r="N6945" s="231"/>
      <c r="O6945" s="231"/>
      <c r="P6945" s="231"/>
      <c r="Q6945" s="231"/>
      <c r="R6945" s="231"/>
      <c r="S6945" s="231"/>
      <c r="T6945" s="232"/>
      <c r="U6945" s="16"/>
      <c r="V6945" s="16"/>
    </row>
    <row r="6946" spans="4:22">
      <c r="D6946" s="16"/>
      <c r="E6946" s="16"/>
      <c r="F6946" s="231"/>
      <c r="G6946" s="231"/>
      <c r="H6946" s="231"/>
      <c r="I6946" s="231"/>
      <c r="J6946" s="231"/>
      <c r="K6946" s="231"/>
      <c r="L6946" s="231"/>
      <c r="M6946" s="231"/>
      <c r="N6946" s="231"/>
      <c r="O6946" s="231"/>
      <c r="P6946" s="231"/>
      <c r="Q6946" s="231"/>
      <c r="R6946" s="231"/>
      <c r="S6946" s="231"/>
      <c r="T6946" s="232"/>
      <c r="U6946" s="16"/>
      <c r="V6946" s="16"/>
    </row>
    <row r="6947" spans="4:22">
      <c r="D6947" s="16"/>
      <c r="E6947" s="16"/>
      <c r="F6947" s="231"/>
      <c r="G6947" s="231"/>
      <c r="H6947" s="231"/>
      <c r="I6947" s="231"/>
      <c r="J6947" s="231"/>
      <c r="K6947" s="231"/>
      <c r="L6947" s="231"/>
      <c r="M6947" s="231"/>
      <c r="N6947" s="231"/>
      <c r="O6947" s="231"/>
      <c r="P6947" s="231"/>
      <c r="Q6947" s="231"/>
      <c r="R6947" s="231"/>
      <c r="S6947" s="231"/>
      <c r="T6947" s="232"/>
      <c r="U6947" s="16"/>
      <c r="V6947" s="16"/>
    </row>
    <row r="6948" spans="4:22">
      <c r="D6948" s="16"/>
      <c r="E6948" s="16"/>
      <c r="F6948" s="231"/>
      <c r="G6948" s="231"/>
      <c r="H6948" s="231"/>
      <c r="I6948" s="231"/>
      <c r="J6948" s="231"/>
      <c r="K6948" s="231"/>
      <c r="L6948" s="231"/>
      <c r="M6948" s="231"/>
      <c r="N6948" s="231"/>
      <c r="O6948" s="231"/>
      <c r="P6948" s="231"/>
      <c r="Q6948" s="231"/>
      <c r="R6948" s="231"/>
      <c r="S6948" s="231"/>
      <c r="T6948" s="232"/>
      <c r="U6948" s="16"/>
      <c r="V6948" s="16"/>
    </row>
    <row r="6949" spans="4:22">
      <c r="D6949" s="16"/>
      <c r="E6949" s="16"/>
      <c r="F6949" s="231"/>
      <c r="G6949" s="231"/>
      <c r="H6949" s="231"/>
      <c r="I6949" s="231"/>
      <c r="J6949" s="231"/>
      <c r="K6949" s="231"/>
      <c r="L6949" s="231"/>
      <c r="M6949" s="231"/>
      <c r="N6949" s="231"/>
      <c r="O6949" s="231"/>
      <c r="P6949" s="231"/>
      <c r="Q6949" s="231"/>
      <c r="R6949" s="231"/>
      <c r="S6949" s="231"/>
      <c r="T6949" s="232"/>
      <c r="U6949" s="16"/>
      <c r="V6949" s="16"/>
    </row>
    <row r="6950" spans="4:22">
      <c r="D6950" s="16"/>
      <c r="E6950" s="16"/>
      <c r="F6950" s="231"/>
      <c r="G6950" s="231"/>
      <c r="H6950" s="231"/>
      <c r="I6950" s="231"/>
      <c r="J6950" s="231"/>
      <c r="K6950" s="231"/>
      <c r="L6950" s="231"/>
      <c r="M6950" s="231"/>
      <c r="N6950" s="231"/>
      <c r="O6950" s="231"/>
      <c r="P6950" s="231"/>
      <c r="Q6950" s="231"/>
      <c r="R6950" s="231"/>
      <c r="S6950" s="231"/>
      <c r="T6950" s="232"/>
      <c r="U6950" s="16"/>
      <c r="V6950" s="16"/>
    </row>
    <row r="6951" spans="4:22">
      <c r="D6951" s="16"/>
      <c r="E6951" s="16"/>
      <c r="F6951" s="231"/>
      <c r="G6951" s="231"/>
      <c r="H6951" s="231"/>
      <c r="I6951" s="231"/>
      <c r="J6951" s="231"/>
      <c r="K6951" s="231"/>
      <c r="L6951" s="231"/>
      <c r="M6951" s="231"/>
      <c r="N6951" s="231"/>
      <c r="O6951" s="231"/>
      <c r="P6951" s="231"/>
      <c r="Q6951" s="231"/>
      <c r="R6951" s="231"/>
      <c r="S6951" s="231"/>
      <c r="T6951" s="232"/>
      <c r="U6951" s="16"/>
      <c r="V6951" s="16"/>
    </row>
    <row r="6952" spans="4:22">
      <c r="D6952" s="16"/>
      <c r="E6952" s="16"/>
      <c r="F6952" s="231"/>
      <c r="G6952" s="231"/>
      <c r="H6952" s="231"/>
      <c r="I6952" s="231"/>
      <c r="J6952" s="231"/>
      <c r="K6952" s="231"/>
      <c r="L6952" s="231"/>
      <c r="M6952" s="231"/>
      <c r="N6952" s="231"/>
      <c r="O6952" s="231"/>
      <c r="P6952" s="231"/>
      <c r="Q6952" s="231"/>
      <c r="R6952" s="231"/>
      <c r="S6952" s="231"/>
      <c r="T6952" s="232"/>
      <c r="U6952" s="16"/>
      <c r="V6952" s="16"/>
    </row>
    <row r="6953" spans="4:22">
      <c r="D6953" s="16"/>
      <c r="E6953" s="16"/>
      <c r="F6953" s="231"/>
      <c r="G6953" s="231"/>
      <c r="H6953" s="231"/>
      <c r="I6953" s="231"/>
      <c r="J6953" s="231"/>
      <c r="K6953" s="231"/>
      <c r="L6953" s="231"/>
      <c r="M6953" s="231"/>
      <c r="N6953" s="231"/>
      <c r="O6953" s="231"/>
      <c r="P6953" s="231"/>
      <c r="Q6953" s="231"/>
      <c r="R6953" s="231"/>
      <c r="S6953" s="231"/>
      <c r="T6953" s="232"/>
      <c r="U6953" s="16"/>
      <c r="V6953" s="16"/>
    </row>
    <row r="6954" spans="4:22">
      <c r="D6954" s="16"/>
      <c r="E6954" s="16"/>
      <c r="F6954" s="231"/>
      <c r="G6954" s="231"/>
      <c r="H6954" s="231"/>
      <c r="I6954" s="231"/>
      <c r="J6954" s="231"/>
      <c r="K6954" s="231"/>
      <c r="L6954" s="231"/>
      <c r="M6954" s="231"/>
      <c r="N6954" s="231"/>
      <c r="O6954" s="231"/>
      <c r="P6954" s="231"/>
      <c r="Q6954" s="231"/>
      <c r="R6954" s="231"/>
      <c r="S6954" s="231"/>
      <c r="T6954" s="232"/>
      <c r="U6954" s="16"/>
      <c r="V6954" s="16"/>
    </row>
    <row r="6955" spans="4:22">
      <c r="D6955" s="16"/>
      <c r="E6955" s="16"/>
      <c r="F6955" s="231"/>
      <c r="G6955" s="231"/>
      <c r="H6955" s="231"/>
      <c r="I6955" s="231"/>
      <c r="J6955" s="231"/>
      <c r="K6955" s="231"/>
      <c r="L6955" s="231"/>
      <c r="M6955" s="231"/>
      <c r="N6955" s="231"/>
      <c r="O6955" s="231"/>
      <c r="P6955" s="231"/>
      <c r="Q6955" s="231"/>
      <c r="R6955" s="231"/>
      <c r="S6955" s="231"/>
      <c r="T6955" s="232"/>
      <c r="U6955" s="16"/>
      <c r="V6955" s="16"/>
    </row>
    <row r="6956" spans="4:22">
      <c r="D6956" s="16"/>
      <c r="E6956" s="16"/>
      <c r="F6956" s="231"/>
      <c r="G6956" s="231"/>
      <c r="H6956" s="231"/>
      <c r="I6956" s="231"/>
      <c r="J6956" s="231"/>
      <c r="K6956" s="231"/>
      <c r="L6956" s="231"/>
      <c r="M6956" s="231"/>
      <c r="N6956" s="231"/>
      <c r="O6956" s="231"/>
      <c r="P6956" s="231"/>
      <c r="Q6956" s="231"/>
      <c r="R6956" s="231"/>
      <c r="S6956" s="231"/>
      <c r="T6956" s="232"/>
      <c r="U6956" s="16"/>
      <c r="V6956" s="16"/>
    </row>
    <row r="6957" spans="4:22">
      <c r="D6957" s="16"/>
      <c r="E6957" s="16"/>
      <c r="F6957" s="231"/>
      <c r="G6957" s="231"/>
      <c r="H6957" s="231"/>
      <c r="I6957" s="231"/>
      <c r="J6957" s="231"/>
      <c r="K6957" s="231"/>
      <c r="L6957" s="231"/>
      <c r="M6957" s="231"/>
      <c r="N6957" s="231"/>
      <c r="O6957" s="231"/>
      <c r="P6957" s="231"/>
      <c r="Q6957" s="231"/>
      <c r="R6957" s="231"/>
      <c r="S6957" s="231"/>
      <c r="T6957" s="232"/>
      <c r="U6957" s="16"/>
      <c r="V6957" s="16"/>
    </row>
    <row r="6958" spans="4:22">
      <c r="D6958" s="16"/>
      <c r="E6958" s="16"/>
      <c r="F6958" s="231"/>
      <c r="G6958" s="231"/>
      <c r="H6958" s="231"/>
      <c r="I6958" s="231"/>
      <c r="J6958" s="231"/>
      <c r="K6958" s="231"/>
      <c r="L6958" s="231"/>
      <c r="M6958" s="231"/>
      <c r="N6958" s="231"/>
      <c r="O6958" s="231"/>
      <c r="P6958" s="231"/>
      <c r="Q6958" s="231"/>
      <c r="R6958" s="231"/>
      <c r="S6958" s="231"/>
      <c r="T6958" s="232"/>
      <c r="U6958" s="16"/>
      <c r="V6958" s="16"/>
    </row>
    <row r="6959" spans="4:22">
      <c r="D6959" s="16"/>
      <c r="E6959" s="16"/>
      <c r="F6959" s="231"/>
      <c r="G6959" s="231"/>
      <c r="H6959" s="231"/>
      <c r="I6959" s="231"/>
      <c r="J6959" s="231"/>
      <c r="K6959" s="231"/>
      <c r="L6959" s="231"/>
      <c r="M6959" s="231"/>
      <c r="N6959" s="231"/>
      <c r="O6959" s="231"/>
      <c r="P6959" s="231"/>
      <c r="Q6959" s="231"/>
      <c r="R6959" s="231"/>
      <c r="S6959" s="231"/>
      <c r="T6959" s="232"/>
      <c r="U6959" s="16"/>
      <c r="V6959" s="16"/>
    </row>
    <row r="6960" spans="4:22">
      <c r="D6960" s="16"/>
      <c r="E6960" s="16"/>
      <c r="F6960" s="231"/>
      <c r="G6960" s="231"/>
      <c r="H6960" s="231"/>
      <c r="I6960" s="231"/>
      <c r="J6960" s="231"/>
      <c r="K6960" s="231"/>
      <c r="L6960" s="231"/>
      <c r="M6960" s="231"/>
      <c r="N6960" s="231"/>
      <c r="O6960" s="231"/>
      <c r="P6960" s="231"/>
      <c r="Q6960" s="231"/>
      <c r="R6960" s="231"/>
      <c r="S6960" s="231"/>
      <c r="T6960" s="232"/>
      <c r="U6960" s="16"/>
      <c r="V6960" s="16"/>
    </row>
    <row r="6961" spans="4:22">
      <c r="D6961" s="16"/>
      <c r="E6961" s="16"/>
      <c r="F6961" s="231"/>
      <c r="G6961" s="231"/>
      <c r="H6961" s="231"/>
      <c r="I6961" s="231"/>
      <c r="J6961" s="231"/>
      <c r="K6961" s="231"/>
      <c r="L6961" s="231"/>
      <c r="M6961" s="231"/>
      <c r="N6961" s="231"/>
      <c r="O6961" s="231"/>
      <c r="P6961" s="231"/>
      <c r="Q6961" s="231"/>
      <c r="R6961" s="231"/>
      <c r="S6961" s="231"/>
      <c r="T6961" s="232"/>
      <c r="U6961" s="16"/>
      <c r="V6961" s="16"/>
    </row>
    <row r="6962" spans="4:22">
      <c r="D6962" s="16"/>
      <c r="E6962" s="16"/>
      <c r="F6962" s="231"/>
      <c r="G6962" s="231"/>
      <c r="H6962" s="231"/>
      <c r="I6962" s="231"/>
      <c r="J6962" s="231"/>
      <c r="K6962" s="231"/>
      <c r="L6962" s="231"/>
      <c r="M6962" s="231"/>
      <c r="N6962" s="231"/>
      <c r="O6962" s="231"/>
      <c r="P6962" s="231"/>
      <c r="Q6962" s="231"/>
      <c r="R6962" s="231"/>
      <c r="S6962" s="231"/>
      <c r="T6962" s="232"/>
      <c r="U6962" s="16"/>
      <c r="V6962" s="16"/>
    </row>
    <row r="6963" spans="4:22">
      <c r="D6963" s="16"/>
      <c r="E6963" s="16"/>
      <c r="F6963" s="231"/>
      <c r="G6963" s="231"/>
      <c r="H6963" s="231"/>
      <c r="I6963" s="231"/>
      <c r="J6963" s="231"/>
      <c r="K6963" s="231"/>
      <c r="L6963" s="231"/>
      <c r="M6963" s="231"/>
      <c r="N6963" s="231"/>
      <c r="O6963" s="231"/>
      <c r="P6963" s="231"/>
      <c r="Q6963" s="231"/>
      <c r="R6963" s="231"/>
      <c r="S6963" s="231"/>
      <c r="T6963" s="232"/>
      <c r="U6963" s="16"/>
      <c r="V6963" s="16"/>
    </row>
    <row r="6964" spans="4:22">
      <c r="D6964" s="16"/>
      <c r="E6964" s="16"/>
      <c r="F6964" s="231"/>
      <c r="G6964" s="231"/>
      <c r="H6964" s="231"/>
      <c r="I6964" s="231"/>
      <c r="J6964" s="231"/>
      <c r="K6964" s="231"/>
      <c r="L6964" s="231"/>
      <c r="M6964" s="231"/>
      <c r="N6964" s="231"/>
      <c r="O6964" s="231"/>
      <c r="P6964" s="231"/>
      <c r="Q6964" s="231"/>
      <c r="R6964" s="231"/>
      <c r="S6964" s="231"/>
      <c r="T6964" s="232"/>
      <c r="U6964" s="16"/>
      <c r="V6964" s="16"/>
    </row>
    <row r="6965" spans="4:22">
      <c r="D6965" s="16"/>
      <c r="E6965" s="16"/>
      <c r="F6965" s="231"/>
      <c r="G6965" s="231"/>
      <c r="H6965" s="231"/>
      <c r="I6965" s="231"/>
      <c r="J6965" s="231"/>
      <c r="K6965" s="231"/>
      <c r="L6965" s="231"/>
      <c r="M6965" s="231"/>
      <c r="N6965" s="231"/>
      <c r="O6965" s="231"/>
      <c r="P6965" s="231"/>
      <c r="Q6965" s="231"/>
      <c r="R6965" s="231"/>
      <c r="S6965" s="231"/>
      <c r="T6965" s="232"/>
      <c r="U6965" s="16"/>
      <c r="V6965" s="16"/>
    </row>
    <row r="6966" spans="4:22">
      <c r="D6966" s="16"/>
      <c r="E6966" s="16"/>
      <c r="F6966" s="231"/>
      <c r="G6966" s="231"/>
      <c r="H6966" s="231"/>
      <c r="I6966" s="231"/>
      <c r="J6966" s="231"/>
      <c r="K6966" s="231"/>
      <c r="L6966" s="231"/>
      <c r="M6966" s="231"/>
      <c r="N6966" s="231"/>
      <c r="O6966" s="231"/>
      <c r="P6966" s="231"/>
      <c r="Q6966" s="231"/>
      <c r="R6966" s="231"/>
      <c r="S6966" s="231"/>
      <c r="T6966" s="232"/>
      <c r="U6966" s="16"/>
      <c r="V6966" s="16"/>
    </row>
    <row r="6967" spans="4:22">
      <c r="D6967" s="16"/>
      <c r="E6967" s="16"/>
      <c r="F6967" s="231"/>
      <c r="G6967" s="231"/>
      <c r="H6967" s="231"/>
      <c r="I6967" s="231"/>
      <c r="J6967" s="231"/>
      <c r="K6967" s="231"/>
      <c r="L6967" s="231"/>
      <c r="M6967" s="231"/>
      <c r="N6967" s="231"/>
      <c r="O6967" s="231"/>
      <c r="P6967" s="231"/>
      <c r="Q6967" s="231"/>
      <c r="R6967" s="231"/>
      <c r="S6967" s="231"/>
      <c r="T6967" s="232"/>
      <c r="U6967" s="16"/>
      <c r="V6967" s="16"/>
    </row>
    <row r="6968" spans="4:22">
      <c r="D6968" s="16"/>
      <c r="E6968" s="16"/>
      <c r="F6968" s="231"/>
      <c r="G6968" s="231"/>
      <c r="H6968" s="231"/>
      <c r="I6968" s="231"/>
      <c r="J6968" s="231"/>
      <c r="K6968" s="231"/>
      <c r="L6968" s="231"/>
      <c r="M6968" s="231"/>
      <c r="N6968" s="231"/>
      <c r="O6968" s="231"/>
      <c r="P6968" s="231"/>
      <c r="Q6968" s="231"/>
      <c r="R6968" s="231"/>
      <c r="S6968" s="231"/>
      <c r="T6968" s="232"/>
      <c r="U6968" s="16"/>
      <c r="V6968" s="16"/>
    </row>
    <row r="6969" spans="4:22">
      <c r="D6969" s="16"/>
      <c r="E6969" s="16"/>
      <c r="F6969" s="231"/>
      <c r="G6969" s="231"/>
      <c r="H6969" s="231"/>
      <c r="I6969" s="231"/>
      <c r="J6969" s="231"/>
      <c r="K6969" s="231"/>
      <c r="L6969" s="231"/>
      <c r="M6969" s="231"/>
      <c r="N6969" s="231"/>
      <c r="O6969" s="231"/>
      <c r="P6969" s="231"/>
      <c r="Q6969" s="231"/>
      <c r="R6969" s="231"/>
      <c r="S6969" s="231"/>
      <c r="T6969" s="232"/>
      <c r="U6969" s="16"/>
      <c r="V6969" s="16"/>
    </row>
    <row r="6970" spans="4:22">
      <c r="D6970" s="16"/>
      <c r="E6970" s="16"/>
      <c r="F6970" s="231"/>
      <c r="G6970" s="231"/>
      <c r="H6970" s="231"/>
      <c r="I6970" s="231"/>
      <c r="J6970" s="231"/>
      <c r="K6970" s="231"/>
      <c r="L6970" s="231"/>
      <c r="M6970" s="231"/>
      <c r="N6970" s="231"/>
      <c r="O6970" s="231"/>
      <c r="P6970" s="231"/>
      <c r="Q6970" s="231"/>
      <c r="R6970" s="231"/>
      <c r="S6970" s="231"/>
      <c r="T6970" s="232"/>
      <c r="U6970" s="16"/>
      <c r="V6970" s="16"/>
    </row>
    <row r="6971" spans="4:22">
      <c r="D6971" s="16"/>
      <c r="E6971" s="16"/>
      <c r="F6971" s="231"/>
      <c r="G6971" s="231"/>
      <c r="H6971" s="231"/>
      <c r="I6971" s="231"/>
      <c r="J6971" s="231"/>
      <c r="K6971" s="231"/>
      <c r="L6971" s="231"/>
      <c r="M6971" s="231"/>
      <c r="N6971" s="231"/>
      <c r="O6971" s="231"/>
      <c r="P6971" s="231"/>
      <c r="Q6971" s="231"/>
      <c r="R6971" s="231"/>
      <c r="S6971" s="231"/>
      <c r="T6971" s="232"/>
      <c r="U6971" s="16"/>
      <c r="V6971" s="16"/>
    </row>
    <row r="6972" spans="4:22">
      <c r="D6972" s="16"/>
      <c r="E6972" s="16"/>
      <c r="F6972" s="231"/>
      <c r="G6972" s="231"/>
      <c r="H6972" s="231"/>
      <c r="I6972" s="231"/>
      <c r="J6972" s="231"/>
      <c r="K6972" s="231"/>
      <c r="L6972" s="231"/>
      <c r="M6972" s="231"/>
      <c r="N6972" s="231"/>
      <c r="O6972" s="231"/>
      <c r="P6972" s="231"/>
      <c r="Q6972" s="231"/>
      <c r="R6972" s="231"/>
      <c r="S6972" s="231"/>
      <c r="T6972" s="232"/>
      <c r="U6972" s="16"/>
      <c r="V6972" s="16"/>
    </row>
    <row r="6973" spans="4:22">
      <c r="D6973" s="16"/>
      <c r="E6973" s="16"/>
      <c r="F6973" s="231"/>
      <c r="G6973" s="231"/>
      <c r="H6973" s="231"/>
      <c r="I6973" s="231"/>
      <c r="J6973" s="231"/>
      <c r="K6973" s="231"/>
      <c r="L6973" s="231"/>
      <c r="M6973" s="231"/>
      <c r="N6973" s="231"/>
      <c r="O6973" s="231"/>
      <c r="P6973" s="231"/>
      <c r="Q6973" s="231"/>
      <c r="R6973" s="231"/>
      <c r="S6973" s="231"/>
      <c r="T6973" s="232"/>
      <c r="U6973" s="16"/>
      <c r="V6973" s="16"/>
    </row>
    <row r="6974" spans="4:22">
      <c r="D6974" s="16"/>
      <c r="E6974" s="16"/>
      <c r="F6974" s="231"/>
      <c r="G6974" s="231"/>
      <c r="H6974" s="231"/>
      <c r="I6974" s="231"/>
      <c r="J6974" s="231"/>
      <c r="K6974" s="231"/>
      <c r="L6974" s="231"/>
      <c r="M6974" s="231"/>
      <c r="N6974" s="231"/>
      <c r="O6974" s="231"/>
      <c r="P6974" s="231"/>
      <c r="Q6974" s="231"/>
      <c r="R6974" s="231"/>
      <c r="S6974" s="231"/>
      <c r="T6974" s="232"/>
      <c r="U6974" s="16"/>
      <c r="V6974" s="16"/>
    </row>
    <row r="6975" spans="4:22">
      <c r="D6975" s="16"/>
      <c r="E6975" s="16"/>
      <c r="F6975" s="231"/>
      <c r="G6975" s="231"/>
      <c r="H6975" s="231"/>
      <c r="I6975" s="231"/>
      <c r="J6975" s="231"/>
      <c r="K6975" s="231"/>
      <c r="L6975" s="231"/>
      <c r="M6975" s="231"/>
      <c r="N6975" s="231"/>
      <c r="O6975" s="231"/>
      <c r="P6975" s="231"/>
      <c r="Q6975" s="231"/>
      <c r="R6975" s="231"/>
      <c r="S6975" s="231"/>
      <c r="T6975" s="232"/>
      <c r="U6975" s="16"/>
      <c r="V6975" s="16"/>
    </row>
    <row r="6976" spans="4:22">
      <c r="D6976" s="335"/>
      <c r="E6976" s="335"/>
      <c r="F6976" s="335"/>
      <c r="G6976" s="512" t="s">
        <v>48</v>
      </c>
      <c r="H6976" s="512"/>
      <c r="I6976" s="512"/>
      <c r="J6976" s="512"/>
      <c r="K6976" s="512"/>
      <c r="L6976" s="512"/>
      <c r="M6976" s="512"/>
      <c r="N6976" s="512"/>
      <c r="O6976" s="512"/>
      <c r="P6976" s="512"/>
      <c r="Q6976" s="512"/>
      <c r="R6976" s="512"/>
      <c r="S6976" s="335"/>
      <c r="T6976" s="335"/>
      <c r="U6976" s="335"/>
      <c r="V6976" s="335"/>
    </row>
    <row r="6977" spans="4:22">
      <c r="D6977" s="335"/>
      <c r="E6977" s="335"/>
      <c r="F6977" s="335"/>
      <c r="G6977" s="512"/>
      <c r="H6977" s="512"/>
      <c r="I6977" s="512"/>
      <c r="J6977" s="512"/>
      <c r="K6977" s="512"/>
      <c r="L6977" s="512"/>
      <c r="M6977" s="512"/>
      <c r="N6977" s="512"/>
      <c r="O6977" s="512"/>
      <c r="P6977" s="512"/>
      <c r="Q6977" s="512"/>
      <c r="R6977" s="512"/>
      <c r="S6977" s="335"/>
      <c r="T6977" s="335"/>
      <c r="U6977" s="335"/>
      <c r="V6977" s="335"/>
    </row>
    <row r="6978" spans="4:22" ht="23.4">
      <c r="D6978" s="338"/>
      <c r="E6978" s="338"/>
      <c r="F6978" s="338"/>
      <c r="G6978" s="343" t="s">
        <v>46</v>
      </c>
      <c r="H6978" s="375" t="s">
        <v>3</v>
      </c>
      <c r="I6978" s="376"/>
      <c r="J6978" s="377" t="s">
        <v>11</v>
      </c>
      <c r="K6978" s="376"/>
      <c r="L6978" s="378" t="s">
        <v>12</v>
      </c>
      <c r="M6978" s="376"/>
      <c r="N6978" s="379" t="s">
        <v>13</v>
      </c>
      <c r="O6978" s="376"/>
      <c r="P6978" s="374" t="s">
        <v>14</v>
      </c>
      <c r="Q6978" s="376"/>
      <c r="R6978" s="380" t="s">
        <v>15</v>
      </c>
      <c r="S6978" s="367"/>
      <c r="T6978" s="16"/>
      <c r="U6978" s="336"/>
      <c r="V6978" s="16"/>
    </row>
    <row r="6979" spans="4:22" ht="21">
      <c r="D6979" s="338"/>
      <c r="E6979" s="338"/>
      <c r="F6979" s="338"/>
      <c r="G6979" s="344">
        <v>0.9</v>
      </c>
      <c r="H6979" s="347">
        <f>$H$6921*G6979</f>
        <v>54.784874318400007</v>
      </c>
      <c r="I6979" s="368"/>
      <c r="J6979" s="348">
        <f>$J$6921*G6979</f>
        <v>15.680489947200003</v>
      </c>
      <c r="K6979" s="368"/>
      <c r="L6979" s="352">
        <f>$L$6921*G6979</f>
        <v>13.702930297200002</v>
      </c>
      <c r="M6979" s="368"/>
      <c r="N6979" s="349">
        <f>$N$6921*G6979</f>
        <v>9.3973634568000026</v>
      </c>
      <c r="O6979" s="368"/>
      <c r="P6979" s="350">
        <f>$P$6921*G6979</f>
        <v>190.60798575600003</v>
      </c>
      <c r="Q6979" s="368"/>
      <c r="R6979" s="351">
        <f>$R$6921*G6979</f>
        <v>70.516181556000006</v>
      </c>
      <c r="S6979" s="341"/>
      <c r="T6979" s="414">
        <f>H6979*24.63</f>
        <v>1349.3514544621921</v>
      </c>
      <c r="U6979" s="337"/>
      <c r="V6979" s="16"/>
    </row>
    <row r="6980" spans="4:22" ht="21">
      <c r="D6980" s="338"/>
      <c r="E6980" s="338"/>
      <c r="F6980" s="338"/>
      <c r="G6980" s="344">
        <v>0.91</v>
      </c>
      <c r="H6980" s="347">
        <f t="shared" ref="H6980:H6999" si="696">$H$6921*G6980</f>
        <v>55.393595144160003</v>
      </c>
      <c r="I6980" s="368"/>
      <c r="J6980" s="348">
        <f t="shared" ref="J6980:J6999" si="697">$J$6921*G6980</f>
        <v>15.854717613280004</v>
      </c>
      <c r="K6980" s="368"/>
      <c r="L6980" s="352">
        <f t="shared" ref="L6980:L6999" si="698">$L$6921*G6980</f>
        <v>13.855185078280002</v>
      </c>
      <c r="M6980" s="368"/>
      <c r="N6980" s="349">
        <f t="shared" ref="N6980:N6999" si="699">$N$6921*G6980</f>
        <v>9.501778606320002</v>
      </c>
      <c r="O6980" s="368"/>
      <c r="P6980" s="350">
        <f t="shared" ref="P6980:P6999" si="700">$P$6921*G6980</f>
        <v>192.72585226440003</v>
      </c>
      <c r="Q6980" s="368"/>
      <c r="R6980" s="351">
        <f t="shared" ref="R6980:R6999" si="701">$R$6921*G6980</f>
        <v>71.299694684400009</v>
      </c>
      <c r="S6980" s="341"/>
      <c r="T6980" s="16"/>
      <c r="U6980" s="337"/>
      <c r="V6980" s="16"/>
    </row>
    <row r="6981" spans="4:22" ht="21">
      <c r="D6981" s="338"/>
      <c r="E6981" s="338"/>
      <c r="F6981" s="338"/>
      <c r="G6981" s="344">
        <v>0.92</v>
      </c>
      <c r="H6981" s="347">
        <f t="shared" si="696"/>
        <v>56.002315969920005</v>
      </c>
      <c r="I6981" s="368"/>
      <c r="J6981" s="348">
        <f t="shared" si="697"/>
        <v>16.028945279360006</v>
      </c>
      <c r="K6981" s="368"/>
      <c r="L6981" s="352">
        <f t="shared" si="698"/>
        <v>14.007439859360002</v>
      </c>
      <c r="M6981" s="368"/>
      <c r="N6981" s="349">
        <f t="shared" si="699"/>
        <v>9.6061937558400032</v>
      </c>
      <c r="O6981" s="368"/>
      <c r="P6981" s="350">
        <f t="shared" si="700"/>
        <v>194.84371877280003</v>
      </c>
      <c r="Q6981" s="368"/>
      <c r="R6981" s="351">
        <f t="shared" si="701"/>
        <v>72.083207812800012</v>
      </c>
      <c r="S6981" s="341"/>
      <c r="T6981" s="16"/>
      <c r="U6981" s="337"/>
      <c r="V6981" s="16"/>
    </row>
    <row r="6982" spans="4:22" ht="21">
      <c r="D6982" s="338"/>
      <c r="E6982" s="338"/>
      <c r="F6982" s="338"/>
      <c r="G6982" s="344">
        <v>0.93</v>
      </c>
      <c r="H6982" s="347">
        <f t="shared" si="696"/>
        <v>56.611036795680008</v>
      </c>
      <c r="I6982" s="368"/>
      <c r="J6982" s="348">
        <f t="shared" si="697"/>
        <v>16.203172945440006</v>
      </c>
      <c r="K6982" s="368"/>
      <c r="L6982" s="352">
        <f t="shared" si="698"/>
        <v>14.159694640440001</v>
      </c>
      <c r="M6982" s="368"/>
      <c r="N6982" s="349">
        <f t="shared" si="699"/>
        <v>9.7106089053600027</v>
      </c>
      <c r="O6982" s="368"/>
      <c r="P6982" s="350">
        <f t="shared" si="700"/>
        <v>196.96158528120003</v>
      </c>
      <c r="Q6982" s="368"/>
      <c r="R6982" s="351">
        <f t="shared" si="701"/>
        <v>72.866720941200015</v>
      </c>
      <c r="S6982" s="341"/>
      <c r="T6982" s="16"/>
      <c r="U6982" s="337"/>
      <c r="V6982" s="16"/>
    </row>
    <row r="6983" spans="4:22" ht="21">
      <c r="D6983" s="338"/>
      <c r="E6983" s="338"/>
      <c r="F6983" s="338"/>
      <c r="G6983" s="344">
        <v>0.94</v>
      </c>
      <c r="H6983" s="347">
        <f t="shared" si="696"/>
        <v>57.219757621440003</v>
      </c>
      <c r="I6983" s="368"/>
      <c r="J6983" s="348">
        <f t="shared" si="697"/>
        <v>16.377400611520002</v>
      </c>
      <c r="K6983" s="368"/>
      <c r="L6983" s="352">
        <f t="shared" si="698"/>
        <v>14.31194942152</v>
      </c>
      <c r="M6983" s="368"/>
      <c r="N6983" s="349">
        <f t="shared" si="699"/>
        <v>9.8150240548800021</v>
      </c>
      <c r="O6983" s="368"/>
      <c r="P6983" s="350">
        <f t="shared" si="700"/>
        <v>199.0794517896</v>
      </c>
      <c r="Q6983" s="368"/>
      <c r="R6983" s="351">
        <f t="shared" si="701"/>
        <v>73.650234069600003</v>
      </c>
      <c r="S6983" s="341"/>
      <c r="T6983" s="16"/>
      <c r="U6983" s="337"/>
      <c r="V6983" s="16"/>
    </row>
    <row r="6984" spans="4:22" ht="21">
      <c r="D6984" s="338"/>
      <c r="E6984" s="338"/>
      <c r="F6984" s="338"/>
      <c r="G6984" s="344">
        <v>0.95</v>
      </c>
      <c r="H6984" s="347">
        <f t="shared" si="696"/>
        <v>57.828478447199998</v>
      </c>
      <c r="I6984" s="368"/>
      <c r="J6984" s="348">
        <f t="shared" si="697"/>
        <v>16.551628277600003</v>
      </c>
      <c r="K6984" s="368"/>
      <c r="L6984" s="352">
        <f t="shared" si="698"/>
        <v>14.4642042026</v>
      </c>
      <c r="M6984" s="368"/>
      <c r="N6984" s="349">
        <f t="shared" si="699"/>
        <v>9.9194392044000015</v>
      </c>
      <c r="O6984" s="368"/>
      <c r="P6984" s="350">
        <f t="shared" si="700"/>
        <v>201.197318298</v>
      </c>
      <c r="Q6984" s="368"/>
      <c r="R6984" s="351">
        <f t="shared" si="701"/>
        <v>74.433747198000006</v>
      </c>
      <c r="S6984" s="341"/>
      <c r="T6984" s="16"/>
      <c r="U6984" s="337"/>
      <c r="V6984" s="16"/>
    </row>
    <row r="6985" spans="4:22" ht="21">
      <c r="D6985" s="338"/>
      <c r="E6985" s="338"/>
      <c r="F6985" s="338"/>
      <c r="G6985" s="344">
        <v>0.96</v>
      </c>
      <c r="H6985" s="347">
        <f t="shared" si="696"/>
        <v>58.437199272960001</v>
      </c>
      <c r="I6985" s="368"/>
      <c r="J6985" s="348">
        <f t="shared" si="697"/>
        <v>16.725855943680003</v>
      </c>
      <c r="K6985" s="368"/>
      <c r="L6985" s="352">
        <f t="shared" si="698"/>
        <v>14.616458983679999</v>
      </c>
      <c r="M6985" s="368"/>
      <c r="N6985" s="349">
        <f t="shared" si="699"/>
        <v>10.023854353920001</v>
      </c>
      <c r="O6985" s="368"/>
      <c r="P6985" s="350">
        <f t="shared" si="700"/>
        <v>203.31518480640003</v>
      </c>
      <c r="Q6985" s="368"/>
      <c r="R6985" s="351">
        <f t="shared" si="701"/>
        <v>75.217260326400009</v>
      </c>
      <c r="S6985" s="341"/>
      <c r="T6985" s="16"/>
      <c r="U6985" s="337"/>
      <c r="V6985" s="16"/>
    </row>
    <row r="6986" spans="4:22" ht="21">
      <c r="D6986" s="338"/>
      <c r="E6986" s="338"/>
      <c r="F6986" s="338"/>
      <c r="G6986" s="344">
        <v>0.97</v>
      </c>
      <c r="H6986" s="347">
        <f t="shared" si="696"/>
        <v>59.045920098720003</v>
      </c>
      <c r="I6986" s="368"/>
      <c r="J6986" s="348">
        <f t="shared" si="697"/>
        <v>16.900083609760003</v>
      </c>
      <c r="K6986" s="368"/>
      <c r="L6986" s="352">
        <f t="shared" si="698"/>
        <v>14.768713764760001</v>
      </c>
      <c r="M6986" s="368"/>
      <c r="N6986" s="349">
        <f t="shared" si="699"/>
        <v>10.128269503440002</v>
      </c>
      <c r="O6986" s="368"/>
      <c r="P6986" s="350">
        <f t="shared" si="700"/>
        <v>205.43305131480003</v>
      </c>
      <c r="Q6986" s="368"/>
      <c r="R6986" s="351">
        <f t="shared" si="701"/>
        <v>76.000773454799997</v>
      </c>
      <c r="S6986" s="341"/>
      <c r="T6986" s="16"/>
      <c r="U6986" s="337"/>
      <c r="V6986" s="16"/>
    </row>
    <row r="6987" spans="4:22" ht="21">
      <c r="D6987" s="338"/>
      <c r="E6987" s="338"/>
      <c r="F6987" s="338"/>
      <c r="G6987" s="344">
        <v>0.98</v>
      </c>
      <c r="H6987" s="347">
        <f t="shared" si="696"/>
        <v>59.654640924480006</v>
      </c>
      <c r="I6987" s="368"/>
      <c r="J6987" s="348">
        <f t="shared" si="697"/>
        <v>17.074311275840003</v>
      </c>
      <c r="K6987" s="368"/>
      <c r="L6987" s="352">
        <f t="shared" si="698"/>
        <v>14.920968545840001</v>
      </c>
      <c r="M6987" s="368"/>
      <c r="N6987" s="349">
        <f t="shared" si="699"/>
        <v>10.232684652960002</v>
      </c>
      <c r="O6987" s="368"/>
      <c r="P6987" s="350">
        <f t="shared" si="700"/>
        <v>207.55091782320002</v>
      </c>
      <c r="Q6987" s="368"/>
      <c r="R6987" s="351">
        <f t="shared" si="701"/>
        <v>76.7842865832</v>
      </c>
      <c r="S6987" s="341"/>
      <c r="T6987" s="16"/>
      <c r="U6987" s="337"/>
      <c r="V6987" s="16"/>
    </row>
    <row r="6988" spans="4:22" ht="21">
      <c r="D6988" s="338"/>
      <c r="E6988" s="338"/>
      <c r="F6988" s="338"/>
      <c r="G6988" s="344">
        <v>0.99</v>
      </c>
      <c r="H6988" s="347">
        <f t="shared" si="696"/>
        <v>60.263361750240001</v>
      </c>
      <c r="I6988" s="368"/>
      <c r="J6988" s="348">
        <f t="shared" si="697"/>
        <v>17.248538941920003</v>
      </c>
      <c r="K6988" s="368"/>
      <c r="L6988" s="352">
        <f t="shared" si="698"/>
        <v>15.073223326920001</v>
      </c>
      <c r="M6988" s="368"/>
      <c r="N6988" s="349">
        <f t="shared" si="699"/>
        <v>10.337099802480003</v>
      </c>
      <c r="O6988" s="368"/>
      <c r="P6988" s="350">
        <f t="shared" si="700"/>
        <v>209.66878433160002</v>
      </c>
      <c r="Q6988" s="368"/>
      <c r="R6988" s="351">
        <f t="shared" si="701"/>
        <v>77.567799711600003</v>
      </c>
      <c r="S6988" s="341"/>
      <c r="T6988" s="16"/>
      <c r="U6988" s="337"/>
      <c r="V6988" s="16"/>
    </row>
    <row r="6989" spans="4:22" ht="28.8">
      <c r="D6989" s="469"/>
      <c r="E6989" s="469"/>
      <c r="F6989" s="469"/>
      <c r="G6989" s="476">
        <v>1</v>
      </c>
      <c r="H6989" s="391">
        <f t="shared" si="696"/>
        <v>60.872082576000004</v>
      </c>
      <c r="I6989" s="368"/>
      <c r="J6989" s="391">
        <f t="shared" si="697"/>
        <v>17.422766608000003</v>
      </c>
      <c r="K6989" s="368"/>
      <c r="L6989" s="391">
        <f t="shared" si="698"/>
        <v>15.225478108000001</v>
      </c>
      <c r="M6989" s="368"/>
      <c r="N6989" s="391">
        <f t="shared" si="699"/>
        <v>10.441514952000002</v>
      </c>
      <c r="O6989" s="368"/>
      <c r="P6989" s="391">
        <f t="shared" si="700"/>
        <v>211.78665084000002</v>
      </c>
      <c r="Q6989" s="368"/>
      <c r="R6989" s="391">
        <f t="shared" si="701"/>
        <v>78.351312840000006</v>
      </c>
      <c r="S6989" s="341"/>
      <c r="T6989" s="469"/>
      <c r="U6989" s="470"/>
      <c r="V6989" s="469"/>
    </row>
    <row r="6990" spans="4:22" ht="21">
      <c r="D6990" s="338"/>
      <c r="E6990" s="338"/>
      <c r="F6990" s="338"/>
      <c r="G6990" s="344">
        <v>1.01</v>
      </c>
      <c r="H6990" s="347">
        <f t="shared" si="696"/>
        <v>61.480803401760006</v>
      </c>
      <c r="I6990" s="368"/>
      <c r="J6990" s="348">
        <f t="shared" si="697"/>
        <v>17.596994274080004</v>
      </c>
      <c r="K6990" s="368"/>
      <c r="L6990" s="352">
        <f t="shared" si="698"/>
        <v>15.377732889080001</v>
      </c>
      <c r="M6990" s="368"/>
      <c r="N6990" s="349">
        <f t="shared" si="699"/>
        <v>10.545930101520002</v>
      </c>
      <c r="O6990" s="368"/>
      <c r="P6990" s="350">
        <f t="shared" si="700"/>
        <v>213.90451734840002</v>
      </c>
      <c r="Q6990" s="368"/>
      <c r="R6990" s="351">
        <f t="shared" si="701"/>
        <v>79.134825968400008</v>
      </c>
      <c r="S6990" s="341"/>
      <c r="T6990" s="16"/>
      <c r="U6990" s="337"/>
      <c r="V6990" s="16"/>
    </row>
    <row r="6991" spans="4:22" ht="21">
      <c r="D6991" s="338"/>
      <c r="E6991" s="338"/>
      <c r="F6991" s="338"/>
      <c r="G6991" s="344">
        <v>1.02</v>
      </c>
      <c r="H6991" s="347">
        <f t="shared" si="696"/>
        <v>62.089524227520002</v>
      </c>
      <c r="I6991" s="368"/>
      <c r="J6991" s="348">
        <f t="shared" si="697"/>
        <v>17.771221940160004</v>
      </c>
      <c r="K6991" s="368"/>
      <c r="L6991" s="352">
        <f t="shared" si="698"/>
        <v>15.529987670160001</v>
      </c>
      <c r="M6991" s="368"/>
      <c r="N6991" s="349">
        <f t="shared" si="699"/>
        <v>10.650345251040003</v>
      </c>
      <c r="O6991" s="368"/>
      <c r="P6991" s="350">
        <f t="shared" si="700"/>
        <v>216.02238385680002</v>
      </c>
      <c r="Q6991" s="368"/>
      <c r="R6991" s="351">
        <f t="shared" si="701"/>
        <v>79.918339096800011</v>
      </c>
      <c r="S6991" s="341"/>
      <c r="T6991" s="16"/>
      <c r="U6991" s="337"/>
      <c r="V6991" s="16"/>
    </row>
    <row r="6992" spans="4:22" ht="21">
      <c r="D6992" s="338"/>
      <c r="E6992" s="338"/>
      <c r="F6992" s="338"/>
      <c r="G6992" s="344">
        <v>1.03</v>
      </c>
      <c r="H6992" s="347">
        <f t="shared" si="696"/>
        <v>62.698245053280004</v>
      </c>
      <c r="I6992" s="368"/>
      <c r="J6992" s="348">
        <f t="shared" si="697"/>
        <v>17.945449606240004</v>
      </c>
      <c r="K6992" s="368"/>
      <c r="L6992" s="352">
        <f t="shared" si="698"/>
        <v>15.68224245124</v>
      </c>
      <c r="M6992" s="368"/>
      <c r="N6992" s="349">
        <f t="shared" si="699"/>
        <v>10.754760400560002</v>
      </c>
      <c r="O6992" s="368"/>
      <c r="P6992" s="350">
        <f t="shared" si="700"/>
        <v>218.14025036520002</v>
      </c>
      <c r="Q6992" s="368"/>
      <c r="R6992" s="351">
        <f t="shared" si="701"/>
        <v>80.701852225200014</v>
      </c>
      <c r="S6992" s="341"/>
      <c r="T6992" s="16"/>
      <c r="U6992" s="337"/>
      <c r="V6992" s="16"/>
    </row>
    <row r="6993" spans="4:22" ht="21">
      <c r="D6993" s="338"/>
      <c r="E6993" s="338"/>
      <c r="F6993" s="338"/>
      <c r="G6993" s="344">
        <v>1.04</v>
      </c>
      <c r="H6993" s="347">
        <f t="shared" si="696"/>
        <v>63.306965879040007</v>
      </c>
      <c r="I6993" s="368"/>
      <c r="J6993" s="348">
        <f t="shared" si="697"/>
        <v>18.119677272320004</v>
      </c>
      <c r="K6993" s="368"/>
      <c r="L6993" s="352">
        <f t="shared" si="698"/>
        <v>15.834497232320002</v>
      </c>
      <c r="M6993" s="368"/>
      <c r="N6993" s="349">
        <f t="shared" si="699"/>
        <v>10.859175550080003</v>
      </c>
      <c r="O6993" s="368"/>
      <c r="P6993" s="350">
        <f t="shared" si="700"/>
        <v>220.25811687360002</v>
      </c>
      <c r="Q6993" s="368"/>
      <c r="R6993" s="351">
        <f t="shared" si="701"/>
        <v>81.485365353600002</v>
      </c>
      <c r="S6993" s="341"/>
      <c r="T6993" s="16"/>
      <c r="U6993" s="337"/>
      <c r="V6993" s="16"/>
    </row>
    <row r="6994" spans="4:22" ht="21">
      <c r="D6994" s="338"/>
      <c r="E6994" s="338"/>
      <c r="F6994" s="338"/>
      <c r="G6994" s="344">
        <v>1.05</v>
      </c>
      <c r="H6994" s="347">
        <f t="shared" si="696"/>
        <v>63.915686704800009</v>
      </c>
      <c r="I6994" s="368"/>
      <c r="J6994" s="348">
        <f t="shared" si="697"/>
        <v>18.293904938400004</v>
      </c>
      <c r="K6994" s="368"/>
      <c r="L6994" s="352">
        <f t="shared" si="698"/>
        <v>15.986752013400002</v>
      </c>
      <c r="M6994" s="368"/>
      <c r="N6994" s="349">
        <f t="shared" si="699"/>
        <v>10.963590699600003</v>
      </c>
      <c r="O6994" s="368"/>
      <c r="P6994" s="350">
        <f t="shared" si="700"/>
        <v>222.37598338200004</v>
      </c>
      <c r="Q6994" s="368"/>
      <c r="R6994" s="351">
        <f t="shared" si="701"/>
        <v>82.268878482000005</v>
      </c>
      <c r="S6994" s="341"/>
      <c r="T6994" s="16"/>
      <c r="U6994" s="337"/>
      <c r="V6994" s="16"/>
    </row>
    <row r="6995" spans="4:22" ht="21">
      <c r="D6995" s="338"/>
      <c r="E6995" s="338"/>
      <c r="F6995" s="338"/>
      <c r="G6995" s="344">
        <v>1.06</v>
      </c>
      <c r="H6995" s="347">
        <f t="shared" si="696"/>
        <v>64.524407530560012</v>
      </c>
      <c r="I6995" s="368"/>
      <c r="J6995" s="348">
        <f t="shared" si="697"/>
        <v>18.468132604480004</v>
      </c>
      <c r="K6995" s="368"/>
      <c r="L6995" s="352">
        <f t="shared" si="698"/>
        <v>16.13900679448</v>
      </c>
      <c r="M6995" s="368"/>
      <c r="N6995" s="349">
        <f t="shared" si="699"/>
        <v>11.068005849120002</v>
      </c>
      <c r="O6995" s="368"/>
      <c r="P6995" s="350">
        <f t="shared" si="700"/>
        <v>224.49384989040004</v>
      </c>
      <c r="Q6995" s="368"/>
      <c r="R6995" s="351">
        <f t="shared" si="701"/>
        <v>83.052391610400008</v>
      </c>
      <c r="S6995" s="341"/>
      <c r="T6995" s="16"/>
      <c r="U6995" s="337"/>
      <c r="V6995" s="16"/>
    </row>
    <row r="6996" spans="4:22" ht="21">
      <c r="D6996" s="338"/>
      <c r="E6996" s="338"/>
      <c r="F6996" s="338"/>
      <c r="G6996" s="344">
        <v>1.07</v>
      </c>
      <c r="H6996" s="347">
        <f t="shared" si="696"/>
        <v>65.133128356320015</v>
      </c>
      <c r="I6996" s="368"/>
      <c r="J6996" s="348">
        <f t="shared" si="697"/>
        <v>18.642360270560005</v>
      </c>
      <c r="K6996" s="368"/>
      <c r="L6996" s="352">
        <f t="shared" si="698"/>
        <v>16.29126157556</v>
      </c>
      <c r="M6996" s="368"/>
      <c r="N6996" s="349">
        <f t="shared" si="699"/>
        <v>11.172420998640003</v>
      </c>
      <c r="O6996" s="368"/>
      <c r="P6996" s="350">
        <f t="shared" si="700"/>
        <v>226.61171639880004</v>
      </c>
      <c r="Q6996" s="368"/>
      <c r="R6996" s="351">
        <f t="shared" si="701"/>
        <v>83.835904738800011</v>
      </c>
      <c r="S6996" s="341"/>
      <c r="T6996" s="16"/>
      <c r="U6996" s="337"/>
      <c r="V6996" s="16"/>
    </row>
    <row r="6997" spans="4:22" ht="21">
      <c r="D6997" s="338"/>
      <c r="E6997" s="338"/>
      <c r="F6997" s="338"/>
      <c r="G6997" s="344">
        <v>1.08</v>
      </c>
      <c r="H6997" s="347">
        <f t="shared" si="696"/>
        <v>65.741849182080003</v>
      </c>
      <c r="I6997" s="368"/>
      <c r="J6997" s="348">
        <f t="shared" si="697"/>
        <v>18.816587936640005</v>
      </c>
      <c r="K6997" s="368"/>
      <c r="L6997" s="352">
        <f t="shared" si="698"/>
        <v>16.443516356640004</v>
      </c>
      <c r="M6997" s="368"/>
      <c r="N6997" s="349">
        <f t="shared" si="699"/>
        <v>11.276836148160003</v>
      </c>
      <c r="O6997" s="368"/>
      <c r="P6997" s="350">
        <f t="shared" si="700"/>
        <v>228.72958290720004</v>
      </c>
      <c r="Q6997" s="368"/>
      <c r="R6997" s="351">
        <f t="shared" si="701"/>
        <v>84.619417867200013</v>
      </c>
      <c r="S6997" s="341"/>
      <c r="T6997" s="16"/>
      <c r="U6997" s="337"/>
      <c r="V6997" s="16"/>
    </row>
    <row r="6998" spans="4:22" ht="21">
      <c r="D6998" s="338"/>
      <c r="E6998" s="338"/>
      <c r="F6998" s="338"/>
      <c r="G6998" s="344">
        <v>1.0900000000000001</v>
      </c>
      <c r="H6998" s="347">
        <f t="shared" si="696"/>
        <v>66.350570007840005</v>
      </c>
      <c r="I6998" s="368"/>
      <c r="J6998" s="348">
        <f t="shared" si="697"/>
        <v>18.990815602720005</v>
      </c>
      <c r="K6998" s="368"/>
      <c r="L6998" s="352">
        <f t="shared" si="698"/>
        <v>16.595771137720003</v>
      </c>
      <c r="M6998" s="368"/>
      <c r="N6998" s="349">
        <f t="shared" si="699"/>
        <v>11.381251297680004</v>
      </c>
      <c r="O6998" s="368"/>
      <c r="P6998" s="350">
        <f t="shared" si="700"/>
        <v>230.84744941560004</v>
      </c>
      <c r="Q6998" s="368"/>
      <c r="R6998" s="351">
        <f t="shared" si="701"/>
        <v>85.402930995600016</v>
      </c>
      <c r="S6998" s="341"/>
      <c r="T6998" s="16"/>
      <c r="U6998" s="337"/>
      <c r="V6998" s="16"/>
    </row>
    <row r="6999" spans="4:22" ht="21">
      <c r="D6999" s="338"/>
      <c r="E6999" s="338"/>
      <c r="F6999" s="338"/>
      <c r="G6999" s="344">
        <v>1.1000000000000001</v>
      </c>
      <c r="H6999" s="347">
        <f t="shared" si="696"/>
        <v>66.959290833600008</v>
      </c>
      <c r="I6999" s="368"/>
      <c r="J6999" s="348">
        <f t="shared" si="697"/>
        <v>19.165043268800005</v>
      </c>
      <c r="K6999" s="368"/>
      <c r="L6999" s="352">
        <f t="shared" si="698"/>
        <v>16.748025918800003</v>
      </c>
      <c r="M6999" s="368"/>
      <c r="N6999" s="349">
        <f t="shared" si="699"/>
        <v>11.485666447200003</v>
      </c>
      <c r="O6999" s="368"/>
      <c r="P6999" s="350">
        <f t="shared" si="700"/>
        <v>232.96531592400004</v>
      </c>
      <c r="Q6999" s="368"/>
      <c r="R6999" s="351">
        <f t="shared" si="701"/>
        <v>86.186444124000019</v>
      </c>
      <c r="S6999" s="341"/>
      <c r="T6999" s="16"/>
      <c r="U6999" s="337"/>
      <c r="V6999" s="16"/>
    </row>
    <row r="7000" spans="4:22">
      <c r="D7000" s="338"/>
      <c r="E7000" s="338"/>
      <c r="F7000" s="338"/>
      <c r="G7000" s="16"/>
      <c r="H7000" s="16"/>
      <c r="I7000" s="16"/>
      <c r="J7000" s="16"/>
      <c r="K7000" s="16"/>
      <c r="L7000" s="16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</row>
    <row r="7001" spans="4:22">
      <c r="D7001" s="338"/>
      <c r="E7001" s="338"/>
      <c r="F7001" s="338"/>
      <c r="G7001" s="16"/>
      <c r="H7001" s="16"/>
      <c r="I7001" s="16"/>
      <c r="J7001" s="16"/>
      <c r="K7001" s="16"/>
      <c r="L7001" s="16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</row>
    <row r="7002" spans="4:22">
      <c r="D7002" s="338"/>
      <c r="E7002" s="338"/>
      <c r="F7002" s="338"/>
      <c r="G7002" s="16"/>
      <c r="H7002" s="16"/>
      <c r="I7002" s="16"/>
      <c r="J7002" s="16"/>
      <c r="K7002" s="16"/>
      <c r="L7002" s="16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</row>
    <row r="7005" spans="4:22" ht="15" thickBot="1">
      <c r="D7005" s="475" t="s">
        <v>328</v>
      </c>
      <c r="E7005" s="16"/>
      <c r="F7005" s="16"/>
      <c r="G7005" s="16"/>
      <c r="H7005" s="16"/>
      <c r="I7005" s="16"/>
      <c r="J7005" s="16"/>
      <c r="K7005" s="16"/>
      <c r="L7005" s="16"/>
      <c r="M7005" s="16"/>
      <c r="N7005" s="16"/>
      <c r="O7005" s="16"/>
      <c r="P7005" s="16"/>
      <c r="Q7005" s="16"/>
      <c r="R7005" s="16"/>
      <c r="S7005" s="16"/>
      <c r="T7005" s="229"/>
      <c r="U7005" s="16"/>
      <c r="V7005" s="16"/>
    </row>
    <row r="7006" spans="4:22">
      <c r="D7006" s="16"/>
      <c r="E7006" s="84"/>
      <c r="F7006" s="85"/>
      <c r="G7006" s="197"/>
      <c r="H7006" s="85"/>
      <c r="I7006" s="197"/>
      <c r="J7006" s="85"/>
      <c r="K7006" s="197"/>
      <c r="L7006" s="85"/>
      <c r="M7006" s="197"/>
      <c r="N7006" s="85"/>
      <c r="O7006" s="197"/>
      <c r="P7006" s="85"/>
      <c r="Q7006" s="197"/>
      <c r="R7006" s="85"/>
      <c r="S7006" s="85"/>
      <c r="T7006" s="85"/>
      <c r="U7006" s="106"/>
      <c r="V7006" s="16"/>
    </row>
    <row r="7007" spans="4:22" ht="15" thickBot="1">
      <c r="D7007" s="16"/>
      <c r="E7007" s="86"/>
      <c r="F7007" s="1"/>
      <c r="H7007" s="1"/>
      <c r="J7007" s="1"/>
      <c r="L7007" s="1"/>
      <c r="N7007" s="1"/>
      <c r="P7007" s="1"/>
      <c r="R7007" s="1"/>
      <c r="T7007" s="1"/>
      <c r="U7007" s="107"/>
      <c r="V7007" s="16"/>
    </row>
    <row r="7008" spans="4:22" ht="35.4" thickBot="1">
      <c r="D7008" s="16"/>
      <c r="E7008" s="86"/>
      <c r="F7008" s="1"/>
      <c r="H7008" s="393" t="s">
        <v>332</v>
      </c>
      <c r="I7008" s="394"/>
      <c r="J7008" s="394"/>
      <c r="K7008" s="394"/>
      <c r="L7008" s="394"/>
      <c r="M7008" s="394"/>
      <c r="N7008" s="394"/>
      <c r="O7008" s="394"/>
      <c r="P7008" s="394"/>
      <c r="Q7008" s="394"/>
      <c r="R7008" s="394"/>
      <c r="S7008" s="394"/>
      <c r="T7008" s="395"/>
      <c r="U7008" s="107"/>
      <c r="V7008" s="16"/>
    </row>
    <row r="7009" spans="4:31">
      <c r="D7009" s="16"/>
      <c r="E7009" s="86"/>
      <c r="F7009" s="1"/>
      <c r="H7009" s="1"/>
      <c r="J7009" s="1"/>
      <c r="L7009" s="1"/>
      <c r="N7009" s="1"/>
      <c r="P7009" s="1"/>
      <c r="R7009" s="1"/>
      <c r="T7009" s="1"/>
      <c r="U7009" s="107"/>
      <c r="V7009" s="16"/>
    </row>
    <row r="7010" spans="4:31">
      <c r="D7010" s="16"/>
      <c r="E7010" s="86"/>
      <c r="F7010" s="253" t="s">
        <v>10</v>
      </c>
      <c r="G7010" s="194"/>
      <c r="H7010" s="421" t="s">
        <v>3</v>
      </c>
      <c r="I7010" s="179"/>
      <c r="J7010" s="422" t="s">
        <v>11</v>
      </c>
      <c r="K7010" s="179"/>
      <c r="L7010" s="423" t="s">
        <v>12</v>
      </c>
      <c r="M7010" s="179"/>
      <c r="N7010" s="424" t="s">
        <v>13</v>
      </c>
      <c r="O7010" s="179"/>
      <c r="P7010" s="425" t="s">
        <v>14</v>
      </c>
      <c r="Q7010" s="179"/>
      <c r="R7010" s="426" t="s">
        <v>15</v>
      </c>
      <c r="S7010" s="29"/>
      <c r="T7010" s="427" t="s">
        <v>16</v>
      </c>
      <c r="U7010" s="107"/>
      <c r="V7010" s="16"/>
      <c r="X7010" s="448" t="s">
        <v>78</v>
      </c>
      <c r="Y7010" s="448" t="s">
        <v>79</v>
      </c>
      <c r="Z7010" s="448" t="s">
        <v>80</v>
      </c>
      <c r="AA7010" s="448" t="s">
        <v>81</v>
      </c>
      <c r="AD7010" t="str">
        <f t="shared" ref="AD7010:AD7016" si="702">X7010</f>
        <v xml:space="preserve">MATERIAL </v>
      </c>
      <c r="AE7010" s="330" t="str">
        <f>AA7010</f>
        <v xml:space="preserve">VARIACAO </v>
      </c>
    </row>
    <row r="7011" spans="4:31">
      <c r="D7011" s="16"/>
      <c r="E7011" s="86"/>
      <c r="F7011" s="252">
        <v>46006</v>
      </c>
      <c r="G7011" s="244"/>
      <c r="H7011" s="437">
        <v>11774.5</v>
      </c>
      <c r="I7011" s="437"/>
      <c r="J7011" s="437">
        <v>3127</v>
      </c>
      <c r="K7011" s="437"/>
      <c r="L7011" s="437">
        <v>2841</v>
      </c>
      <c r="M7011" s="437"/>
      <c r="N7011" s="437">
        <v>1904.5</v>
      </c>
      <c r="O7011" s="437"/>
      <c r="P7011" s="437">
        <v>41105</v>
      </c>
      <c r="Q7011" s="437"/>
      <c r="R7011" s="437">
        <v>14225</v>
      </c>
      <c r="S7011" s="438"/>
      <c r="T7011" s="441">
        <v>5.4010999999999996</v>
      </c>
      <c r="U7011" s="107"/>
      <c r="V7011" s="16"/>
      <c r="X7011" t="str">
        <f>H6810</f>
        <v xml:space="preserve">COBRE </v>
      </c>
      <c r="Y7011" s="308">
        <f>H7019</f>
        <v>64.055096947999999</v>
      </c>
      <c r="Z7011" s="308">
        <f>H7021</f>
        <v>63.397457046000007</v>
      </c>
      <c r="AA7011" s="453">
        <f t="shared" ref="AA7011:AA7017" si="703">Y7011-Z7011</f>
        <v>0.65763990199999256</v>
      </c>
      <c r="AD7011" t="str">
        <f t="shared" si="702"/>
        <v xml:space="preserve">COBRE </v>
      </c>
      <c r="AE7011" s="330">
        <f t="shared" ref="AE7011:AE7016" si="704">AA7011</f>
        <v>0.65763990199999256</v>
      </c>
    </row>
    <row r="7012" spans="4:31">
      <c r="D7012" s="16"/>
      <c r="E7012" s="86"/>
      <c r="F7012" s="250">
        <f>F7011+1</f>
        <v>46007</v>
      </c>
      <c r="G7012" s="244"/>
      <c r="H7012" s="474">
        <v>11636</v>
      </c>
      <c r="I7012" s="437"/>
      <c r="J7012" s="437">
        <v>3027</v>
      </c>
      <c r="K7012" s="437"/>
      <c r="L7012" s="437">
        <v>2833.5</v>
      </c>
      <c r="M7012" s="437"/>
      <c r="N7012" s="437">
        <v>1901</v>
      </c>
      <c r="O7012" s="437"/>
      <c r="P7012" s="437">
        <v>41100</v>
      </c>
      <c r="Q7012" s="437"/>
      <c r="R7012" s="437">
        <v>14125</v>
      </c>
      <c r="S7012" s="437"/>
      <c r="T7012" s="441">
        <v>5.3929</v>
      </c>
      <c r="U7012" s="107"/>
      <c r="V7012" s="16"/>
      <c r="X7012" s="408" t="str">
        <f>J6810</f>
        <v xml:space="preserve">ZINCO </v>
      </c>
      <c r="Y7012" s="308">
        <f>J7019</f>
        <v>16.656813333999999</v>
      </c>
      <c r="Z7012" s="308">
        <f>J7021</f>
        <v>17.719122652000003</v>
      </c>
      <c r="AA7012" s="453">
        <f t="shared" si="703"/>
        <v>-1.0623093180000041</v>
      </c>
      <c r="AD7012" t="str">
        <f t="shared" si="702"/>
        <v xml:space="preserve">ZINCO </v>
      </c>
      <c r="AE7012" s="330">
        <f t="shared" si="704"/>
        <v>-1.0623093180000041</v>
      </c>
    </row>
    <row r="7013" spans="4:31">
      <c r="D7013" s="16"/>
      <c r="E7013" s="86"/>
      <c r="F7013" s="250">
        <f>F7012+1</f>
        <v>46008</v>
      </c>
      <c r="G7013" s="244"/>
      <c r="H7013" s="474">
        <v>11720</v>
      </c>
      <c r="I7013" s="437"/>
      <c r="J7013" s="437">
        <v>3033.5</v>
      </c>
      <c r="K7013" s="437"/>
      <c r="L7013" s="437">
        <v>2851.5</v>
      </c>
      <c r="M7013" s="437"/>
      <c r="N7013" s="437">
        <v>1914</v>
      </c>
      <c r="O7013" s="437"/>
      <c r="P7013" s="437">
        <v>42150</v>
      </c>
      <c r="Q7013" s="437"/>
      <c r="R7013" s="437">
        <v>14275</v>
      </c>
      <c r="S7013" s="437"/>
      <c r="T7013" s="441">
        <v>5.4504999999999999</v>
      </c>
      <c r="U7013" s="107"/>
      <c r="V7013" s="16"/>
      <c r="X7013" s="408" t="str">
        <f>L6810</f>
        <v xml:space="preserve">ALUMÍNIO </v>
      </c>
      <c r="Y7013" s="308">
        <f>L7019</f>
        <v>15.577533458</v>
      </c>
      <c r="Z7013" s="308">
        <f>L7021</f>
        <v>15.448788894</v>
      </c>
      <c r="AA7013" s="453">
        <f t="shared" si="703"/>
        <v>0.12874456399999978</v>
      </c>
      <c r="AD7013" t="str">
        <f t="shared" si="702"/>
        <v xml:space="preserve">ALUMÍNIO </v>
      </c>
      <c r="AE7013" s="330">
        <f t="shared" si="704"/>
        <v>0.12874456399999978</v>
      </c>
    </row>
    <row r="7014" spans="4:31">
      <c r="D7014" s="16"/>
      <c r="E7014" s="86"/>
      <c r="F7014" s="250">
        <f>F7013+1</f>
        <v>46009</v>
      </c>
      <c r="G7014" s="195"/>
      <c r="H7014" s="437">
        <v>11721.5</v>
      </c>
      <c r="I7014" s="437"/>
      <c r="J7014" s="437">
        <v>3036</v>
      </c>
      <c r="K7014" s="437"/>
      <c r="L7014" s="437">
        <v>2852.5</v>
      </c>
      <c r="M7014" s="437"/>
      <c r="N7014" s="437">
        <v>1913</v>
      </c>
      <c r="O7014" s="437"/>
      <c r="P7014" s="437">
        <v>42950</v>
      </c>
      <c r="Q7014" s="437"/>
      <c r="R7014" s="437">
        <v>14335</v>
      </c>
      <c r="S7014" s="438"/>
      <c r="T7014" s="441">
        <v>5.5092999999999996</v>
      </c>
      <c r="U7014" s="107"/>
      <c r="V7014" s="16"/>
      <c r="X7014" s="408" t="str">
        <f>N6810</f>
        <v xml:space="preserve">CHUMBO </v>
      </c>
      <c r="Y7014" s="308">
        <f>N7019</f>
        <v>10.443042238</v>
      </c>
      <c r="Z7014" s="308">
        <f>N7021</f>
        <v>10.525304173999999</v>
      </c>
      <c r="AA7014" s="453">
        <f t="shared" si="703"/>
        <v>-8.2261935999998315E-2</v>
      </c>
      <c r="AD7014" t="str">
        <f t="shared" si="702"/>
        <v xml:space="preserve">CHUMBO </v>
      </c>
      <c r="AE7014" s="330">
        <f t="shared" si="704"/>
        <v>-8.2261935999998315E-2</v>
      </c>
    </row>
    <row r="7015" spans="4:31">
      <c r="D7015" s="16"/>
      <c r="E7015" s="86"/>
      <c r="F7015" s="251">
        <f>F7014+1</f>
        <v>46010</v>
      </c>
      <c r="G7015" s="195"/>
      <c r="H7015" s="437">
        <v>11845</v>
      </c>
      <c r="I7015" s="437"/>
      <c r="J7015" s="437">
        <v>3040</v>
      </c>
      <c r="K7015" s="437"/>
      <c r="L7015" s="437">
        <v>2896</v>
      </c>
      <c r="M7015" s="437"/>
      <c r="N7015" s="437">
        <v>1937</v>
      </c>
      <c r="O7015" s="437"/>
      <c r="P7015" s="437">
        <v>43725</v>
      </c>
      <c r="Q7015" s="437"/>
      <c r="R7015" s="437">
        <v>14565</v>
      </c>
      <c r="S7015" s="438"/>
      <c r="T7015" s="441">
        <v>5.5282999999999998</v>
      </c>
      <c r="U7015" s="107"/>
      <c r="V7015" s="16"/>
      <c r="X7015" s="408" t="str">
        <f>P6810</f>
        <v xml:space="preserve">ESTANHO </v>
      </c>
      <c r="Y7015" s="308">
        <f>P7019</f>
        <v>230.29366252</v>
      </c>
      <c r="Z7015" s="308">
        <f>P7021</f>
        <v>220.89528692000002</v>
      </c>
      <c r="AA7015" s="453">
        <f t="shared" si="703"/>
        <v>9.3983755999999801</v>
      </c>
      <c r="AD7015" t="str">
        <f t="shared" si="702"/>
        <v xml:space="preserve">ESTANHO </v>
      </c>
      <c r="AE7015" s="330">
        <f t="shared" si="704"/>
        <v>9.3983755999999801</v>
      </c>
    </row>
    <row r="7016" spans="4:31">
      <c r="D7016" s="16"/>
      <c r="E7016" s="86"/>
      <c r="F7016" s="1"/>
      <c r="H7016" s="439"/>
      <c r="I7016" s="439"/>
      <c r="J7016" s="439"/>
      <c r="K7016" s="439"/>
      <c r="L7016" s="439"/>
      <c r="M7016" s="439"/>
      <c r="N7016" s="439"/>
      <c r="O7016" s="439"/>
      <c r="P7016" s="439"/>
      <c r="Q7016" s="439"/>
      <c r="R7016" s="439"/>
      <c r="S7016" s="440"/>
      <c r="T7016" s="444"/>
      <c r="U7016" s="107"/>
      <c r="V7016" s="16"/>
      <c r="X7016" s="408" t="str">
        <f>R6810</f>
        <v xml:space="preserve">NÍQUEL </v>
      </c>
      <c r="Y7016" s="308">
        <f>R7019</f>
        <v>78.054088100000001</v>
      </c>
      <c r="Z7016" s="308">
        <f>R7021</f>
        <v>78.938425719999998</v>
      </c>
      <c r="AA7016" s="453">
        <f t="shared" si="703"/>
        <v>-0.8843376199999966</v>
      </c>
      <c r="AD7016" t="str">
        <f t="shared" si="702"/>
        <v xml:space="preserve">NÍQUEL </v>
      </c>
      <c r="AE7016" s="330">
        <f t="shared" si="704"/>
        <v>-0.8843376199999966</v>
      </c>
    </row>
    <row r="7017" spans="4:31">
      <c r="D7017" s="16"/>
      <c r="E7017" s="86"/>
      <c r="F7017" s="236" t="s">
        <v>17</v>
      </c>
      <c r="G7017" s="263"/>
      <c r="H7017" s="428">
        <f>AVERAGE(H7011:H7015)</f>
        <v>11739.4</v>
      </c>
      <c r="I7017" s="332"/>
      <c r="J7017" s="428">
        <f>AVERAGE(J7011:J7015)</f>
        <v>3052.7</v>
      </c>
      <c r="K7017" s="332"/>
      <c r="L7017" s="428">
        <f>AVERAGE(L7011:L7015)</f>
        <v>2854.9</v>
      </c>
      <c r="M7017" s="332"/>
      <c r="N7017" s="428">
        <f>AVERAGE(N7011:N7015)</f>
        <v>1913.9</v>
      </c>
      <c r="O7017" s="332"/>
      <c r="P7017" s="428">
        <f>AVERAGE(P7011:P7015)</f>
        <v>42206</v>
      </c>
      <c r="Q7017" s="332"/>
      <c r="R7017" s="428">
        <f>AVERAGE(R7011:R7015)</f>
        <v>14305</v>
      </c>
      <c r="S7017" s="333"/>
      <c r="T7017" s="429">
        <f>AVERAGE(T7011:T7015)</f>
        <v>5.4564199999999996</v>
      </c>
      <c r="U7017" s="107"/>
      <c r="V7017" s="16"/>
      <c r="X7017" t="str">
        <f>T6810</f>
        <v xml:space="preserve">DÓLAR </v>
      </c>
      <c r="Y7017" s="308">
        <f>T7017</f>
        <v>5.4564199999999996</v>
      </c>
      <c r="Z7017" s="308">
        <f>T7021</f>
        <v>5.4223400000000002</v>
      </c>
      <c r="AA7017" s="453">
        <f t="shared" si="703"/>
        <v>3.4079999999999444E-2</v>
      </c>
    </row>
    <row r="7018" spans="4:31">
      <c r="D7018" s="16"/>
      <c r="E7018" s="86"/>
      <c r="F7018" s="21"/>
      <c r="G7018" s="194"/>
      <c r="H7018" s="354"/>
      <c r="I7018" s="214"/>
      <c r="J7018" s="354"/>
      <c r="K7018" s="214"/>
      <c r="L7018" s="354"/>
      <c r="M7018" s="214"/>
      <c r="N7018" s="354"/>
      <c r="O7018" s="214"/>
      <c r="P7018" s="354"/>
      <c r="Q7018" s="214"/>
      <c r="R7018" s="354"/>
      <c r="S7018" s="269"/>
      <c r="T7018" s="355"/>
      <c r="U7018" s="107"/>
      <c r="V7018" s="16"/>
    </row>
    <row r="7019" spans="4:31" ht="15.6">
      <c r="D7019" s="16"/>
      <c r="E7019" s="86"/>
      <c r="F7019" s="237" t="s">
        <v>18</v>
      </c>
      <c r="G7019" s="202"/>
      <c r="H7019" s="413">
        <f>H7017*T7017*0.001</f>
        <v>64.055096947999999</v>
      </c>
      <c r="I7019" s="449"/>
      <c r="J7019" s="413">
        <f>J7017*T7017*0.001</f>
        <v>16.656813333999999</v>
      </c>
      <c r="K7019" s="449"/>
      <c r="L7019" s="413">
        <f>L7017*T7017*0.001</f>
        <v>15.577533458</v>
      </c>
      <c r="M7019" s="449"/>
      <c r="N7019" s="413">
        <f>N7017*T7017*0.001</f>
        <v>10.443042238</v>
      </c>
      <c r="O7019" s="449"/>
      <c r="P7019" s="413">
        <f>P7017*T7017*0.001</f>
        <v>230.29366252</v>
      </c>
      <c r="Q7019" s="449"/>
      <c r="R7019" s="413">
        <f>R7017*T7017*0.001</f>
        <v>78.054088100000001</v>
      </c>
      <c r="S7019" s="269"/>
      <c r="T7019" s="363"/>
      <c r="U7019" s="107"/>
      <c r="V7019" s="16"/>
    </row>
    <row r="7020" spans="4:31">
      <c r="D7020" s="16"/>
      <c r="E7020" s="86"/>
      <c r="F7020" s="21"/>
      <c r="G7020" s="312"/>
      <c r="H7020" s="450"/>
      <c r="I7020" s="451"/>
      <c r="J7020" s="450"/>
      <c r="K7020" s="451"/>
      <c r="L7020" s="450"/>
      <c r="M7020" s="451"/>
      <c r="N7020" s="450"/>
      <c r="O7020" s="451"/>
      <c r="P7020" s="450"/>
      <c r="Q7020" s="451"/>
      <c r="R7020" s="450"/>
      <c r="S7020" s="269"/>
      <c r="T7020" s="364"/>
      <c r="U7020" s="107"/>
      <c r="V7020" s="16"/>
    </row>
    <row r="7021" spans="4:31">
      <c r="D7021" s="16"/>
      <c r="E7021" s="86"/>
      <c r="F7021" s="256" t="s">
        <v>19</v>
      </c>
      <c r="G7021" s="311"/>
      <c r="H7021" s="436">
        <f>H6919</f>
        <v>63.397457046000007</v>
      </c>
      <c r="I7021" s="452"/>
      <c r="J7021" s="436">
        <f>J6919</f>
        <v>17.719122652000003</v>
      </c>
      <c r="K7021" s="452"/>
      <c r="L7021" s="436">
        <f>L6919</f>
        <v>15.448788894</v>
      </c>
      <c r="M7021" s="452"/>
      <c r="N7021" s="436">
        <f>N6919</f>
        <v>10.525304173999999</v>
      </c>
      <c r="O7021" s="452"/>
      <c r="P7021" s="436">
        <f>P6919</f>
        <v>220.89528692000002</v>
      </c>
      <c r="Q7021" s="452"/>
      <c r="R7021" s="436">
        <f>R6919</f>
        <v>78.938425719999998</v>
      </c>
      <c r="S7021" s="361">
        <f>U6982</f>
        <v>0</v>
      </c>
      <c r="T7021" s="258">
        <f>T6917</f>
        <v>5.4223400000000002</v>
      </c>
      <c r="U7021" s="107"/>
      <c r="V7021" s="16"/>
    </row>
    <row r="7022" spans="4:31" ht="15" thickBot="1">
      <c r="D7022" s="16"/>
      <c r="E7022" s="86"/>
      <c r="F7022" s="21"/>
      <c r="G7022" s="194"/>
      <c r="H7022" s="355"/>
      <c r="I7022" s="264"/>
      <c r="J7022" s="355"/>
      <c r="K7022" s="264"/>
      <c r="L7022" s="355"/>
      <c r="M7022" s="264"/>
      <c r="N7022" s="355"/>
      <c r="O7022" s="264"/>
      <c r="P7022" s="355"/>
      <c r="Q7022" s="264"/>
      <c r="R7022" s="355"/>
      <c r="S7022" s="270"/>
      <c r="T7022" s="355"/>
      <c r="U7022" s="107"/>
      <c r="V7022" s="16"/>
    </row>
    <row r="7023" spans="4:31" ht="15" thickBot="1">
      <c r="D7023" s="16"/>
      <c r="E7023" s="86"/>
      <c r="F7023" s="259" t="s">
        <v>44</v>
      </c>
      <c r="G7023" s="194"/>
      <c r="H7023" s="356">
        <f>(H6919-H6921)/H6921</f>
        <v>4.1486579120190645E-2</v>
      </c>
      <c r="I7023" s="321"/>
      <c r="J7023" s="356">
        <f>(J6919-J6921)/J6921</f>
        <v>1.7009700621480047E-2</v>
      </c>
      <c r="K7023" s="321"/>
      <c r="L7023" s="356">
        <f>(L6919-L6921)/L6921</f>
        <v>1.4666914524192423E-2</v>
      </c>
      <c r="M7023" s="321"/>
      <c r="N7023" s="356">
        <f>(N6919-N6921)/N6921</f>
        <v>8.0246230920683823E-3</v>
      </c>
      <c r="O7023" s="321"/>
      <c r="P7023" s="356">
        <f>(P6919-P6921)/P6921</f>
        <v>4.3008546779850457E-2</v>
      </c>
      <c r="Q7023" s="321"/>
      <c r="R7023" s="356">
        <f>(R6919-R6921)/R6921</f>
        <v>7.4933381294953706E-3</v>
      </c>
      <c r="S7023" s="322"/>
      <c r="T7023" s="356">
        <f>(T6917-T6921)/T6921</f>
        <v>1.7943365197606049E-2</v>
      </c>
      <c r="U7023" s="107"/>
      <c r="V7023" s="16"/>
    </row>
    <row r="7024" spans="4:31" ht="15" thickBot="1">
      <c r="D7024" s="16"/>
      <c r="E7024" s="86"/>
      <c r="F7024" s="29"/>
      <c r="G7024" s="179"/>
      <c r="H7024" s="357"/>
      <c r="I7024" s="217"/>
      <c r="J7024" s="357"/>
      <c r="K7024" s="217"/>
      <c r="L7024" s="357"/>
      <c r="M7024" s="217"/>
      <c r="N7024" s="357"/>
      <c r="O7024" s="217"/>
      <c r="P7024" s="357"/>
      <c r="Q7024" s="217"/>
      <c r="R7024" s="357"/>
      <c r="S7024" s="271"/>
      <c r="T7024" s="357"/>
      <c r="U7024" s="107"/>
      <c r="V7024" s="16"/>
    </row>
    <row r="7025" spans="4:22" ht="15" thickBot="1">
      <c r="D7025" s="16"/>
      <c r="E7025" s="86"/>
      <c r="F7025" s="176" t="s">
        <v>26</v>
      </c>
      <c r="G7025" s="179"/>
      <c r="H7025" s="358">
        <f>(H7019-H7021)/H7021</f>
        <v>1.0373285185915602E-2</v>
      </c>
      <c r="I7025" s="188"/>
      <c r="J7025" s="358">
        <f>(J7019-J7021)/J7021</f>
        <v>-5.9952704141370029E-2</v>
      </c>
      <c r="K7025" s="188"/>
      <c r="L7025" s="358">
        <f>(L7019-L7021)/L7021</f>
        <v>8.333634751783137E-3</v>
      </c>
      <c r="M7025" s="188"/>
      <c r="N7025" s="358">
        <f>(N7019-N7021)/N7021</f>
        <v>-7.8156350296464429E-3</v>
      </c>
      <c r="O7025" s="188"/>
      <c r="P7025" s="358">
        <f>(P7019-P7021)/P7021</f>
        <v>4.2546745704917274E-2</v>
      </c>
      <c r="Q7025" s="188"/>
      <c r="R7025" s="358">
        <f>(R7019-R7021)/R7021</f>
        <v>-1.1202878850622164E-2</v>
      </c>
      <c r="S7025" s="272"/>
      <c r="T7025" s="358">
        <f>(T7017-T7021)/T7021</f>
        <v>6.2851093808207236E-3</v>
      </c>
      <c r="U7025" s="107"/>
      <c r="V7025" s="16"/>
    </row>
    <row r="7026" spans="4:22" ht="15" thickBot="1">
      <c r="D7026" s="16"/>
      <c r="E7026" s="86"/>
      <c r="F7026" s="1"/>
      <c r="H7026" s="359"/>
      <c r="I7026" s="215"/>
      <c r="J7026" s="359"/>
      <c r="K7026" s="215"/>
      <c r="L7026" s="359"/>
      <c r="M7026" s="215"/>
      <c r="N7026" s="359"/>
      <c r="O7026" s="215"/>
      <c r="P7026" s="359"/>
      <c r="Q7026" s="215"/>
      <c r="R7026" s="359"/>
      <c r="S7026" s="271"/>
      <c r="T7026" s="359"/>
      <c r="U7026" s="107"/>
      <c r="V7026" s="16"/>
    </row>
    <row r="7027" spans="4:22" ht="21.6" thickBot="1">
      <c r="D7027" s="230"/>
      <c r="E7027" s="183"/>
      <c r="F7027" s="184" t="s">
        <v>40</v>
      </c>
      <c r="G7027" s="182"/>
      <c r="H7027" s="360">
        <f>H7019-H7021</f>
        <v>0.65763990199999256</v>
      </c>
      <c r="I7027" s="306"/>
      <c r="J7027" s="360">
        <f>J7019-J7021</f>
        <v>-1.0623093180000041</v>
      </c>
      <c r="K7027" s="306"/>
      <c r="L7027" s="360">
        <f>L7019-L7021</f>
        <v>0.12874456399999978</v>
      </c>
      <c r="M7027" s="306"/>
      <c r="N7027" s="360">
        <f>N7019-N7021</f>
        <v>-8.2261935999998315E-2</v>
      </c>
      <c r="O7027" s="306"/>
      <c r="P7027" s="360">
        <f>P7019-P7021</f>
        <v>9.3983755999999801</v>
      </c>
      <c r="Q7027" s="306"/>
      <c r="R7027" s="360">
        <f>R7019-R7021</f>
        <v>-0.8843376199999966</v>
      </c>
      <c r="S7027" s="307"/>
      <c r="T7027" s="360">
        <f>T7017-T7021</f>
        <v>3.4079999999999444E-2</v>
      </c>
      <c r="U7027" s="186"/>
      <c r="V7027" s="230"/>
    </row>
    <row r="7028" spans="4:22">
      <c r="D7028" s="16"/>
      <c r="E7028" s="86"/>
      <c r="F7028" s="179"/>
      <c r="H7028" s="180"/>
      <c r="I7028" s="180"/>
      <c r="J7028" s="180"/>
      <c r="K7028" s="180"/>
      <c r="L7028" s="180"/>
      <c r="M7028" s="180"/>
      <c r="N7028" s="180"/>
      <c r="O7028" s="180"/>
      <c r="P7028" s="180"/>
      <c r="Q7028" s="180"/>
      <c r="R7028" s="180"/>
      <c r="S7028" s="274"/>
      <c r="T7028" s="180"/>
      <c r="U7028" s="107"/>
      <c r="V7028" s="16"/>
    </row>
    <row r="7029" spans="4:22">
      <c r="D7029" s="16"/>
      <c r="E7029" s="86"/>
      <c r="F7029" s="29"/>
      <c r="H7029" s="323"/>
      <c r="I7029" s="180"/>
      <c r="J7029" s="159"/>
      <c r="K7029" s="180"/>
      <c r="L7029" s="159"/>
      <c r="M7029" s="180"/>
      <c r="N7029" s="159"/>
      <c r="O7029" s="180">
        <f>L7029+N7029</f>
        <v>0</v>
      </c>
      <c r="P7029" s="159"/>
      <c r="Q7029" s="180"/>
      <c r="R7029" s="159"/>
      <c r="S7029" s="159"/>
      <c r="T7029" s="159"/>
      <c r="U7029" s="107"/>
      <c r="V7029" s="16"/>
    </row>
    <row r="7030" spans="4:22" ht="18">
      <c r="D7030" s="16"/>
      <c r="E7030" s="134"/>
      <c r="F7030" s="403" t="s">
        <v>36</v>
      </c>
      <c r="G7030" s="404"/>
      <c r="H7030" s="405">
        <f>AVERAGE(H6811:H6815,H7011:H7015,H6911:H6915)</f>
        <v>11619.633333333333</v>
      </c>
      <c r="I7030" s="405" t="e">
        <f t="shared" ref="I7030" si="705">AVERAGE(I7011:I7015)</f>
        <v>#DIV/0!</v>
      </c>
      <c r="J7030" s="405">
        <f>AVERAGE(J6811:J6815,J7011:J7015,J6911:J6915)</f>
        <v>3197.1</v>
      </c>
      <c r="K7030" s="405" t="e">
        <f t="shared" ref="K7030" si="706">AVERAGE(K7011:K7015)</f>
        <v>#DIV/0!</v>
      </c>
      <c r="L7030" s="405">
        <f>AVERAGE(L6811:L6815,L7011:L7015,L6911:L6915)</f>
        <v>2854.1</v>
      </c>
      <c r="M7030" s="405" t="e">
        <f t="shared" ref="M7030" si="707">AVERAGE(M7011:M7015)</f>
        <v>#DIV/0!</v>
      </c>
      <c r="N7030" s="405">
        <f>AVERAGE(N6811:N6815,N7011:N7015,N6911:N6915)</f>
        <v>1938.4</v>
      </c>
      <c r="O7030" s="405" t="e">
        <f t="shared" ref="O7030" si="708">AVERAGE(O7011:O7015)</f>
        <v>#DIV/0!</v>
      </c>
      <c r="P7030" s="405">
        <f>AVERAGE(P6811:P6815,P7011:P7015,P6911:P6915)</f>
        <v>40901</v>
      </c>
      <c r="Q7030" s="405" t="e">
        <f t="shared" ref="Q7030" si="709">AVERAGE(Q7011:Q7015)</f>
        <v>#DIV/0!</v>
      </c>
      <c r="R7030" s="405">
        <f>AVERAGE(R6811:R6815,R7011:R7015,R6911:R6915)</f>
        <v>14524</v>
      </c>
      <c r="S7030" s="405" t="e">
        <f t="shared" ref="S7030" si="710">AVERAGE(S7011:S7015)</f>
        <v>#DIV/0!</v>
      </c>
      <c r="T7030" s="405">
        <f>AVERAGE(T6811:T6815,T7011:T7015,T6911:T6915)</f>
        <v>5.4018399999999982</v>
      </c>
      <c r="U7030" s="405" t="e">
        <f t="shared" ref="U7030" si="711">AVERAGE(U7011:U7015)</f>
        <v>#DIV/0!</v>
      </c>
      <c r="V7030" s="16"/>
    </row>
    <row r="7031" spans="4:22">
      <c r="D7031" s="16"/>
      <c r="E7031" s="1"/>
      <c r="F7031" s="1"/>
      <c r="H7031" s="329"/>
      <c r="I7031" s="139"/>
      <c r="J7031" s="329"/>
      <c r="K7031" s="139"/>
      <c r="L7031" s="329"/>
      <c r="M7031" s="139"/>
      <c r="N7031" s="329"/>
      <c r="O7031" s="139"/>
      <c r="P7031" s="329"/>
      <c r="Q7031" s="139"/>
      <c r="R7031" s="329"/>
      <c r="S7031" s="329"/>
      <c r="T7031" s="329"/>
      <c r="U7031" s="1"/>
      <c r="V7031" s="16"/>
    </row>
    <row r="7032" spans="4:22" ht="15" thickBot="1">
      <c r="D7032" s="16"/>
      <c r="T7032" s="174"/>
      <c r="V7032" s="16"/>
    </row>
    <row r="7033" spans="4:22" ht="15" thickBot="1">
      <c r="D7033" s="16"/>
      <c r="F7033" s="280" t="s">
        <v>42</v>
      </c>
      <c r="G7033" s="281"/>
      <c r="H7033" s="281" t="s">
        <v>3</v>
      </c>
      <c r="I7033" s="281"/>
      <c r="J7033" s="281" t="s">
        <v>11</v>
      </c>
      <c r="K7033" s="281"/>
      <c r="L7033" s="281" t="s">
        <v>12</v>
      </c>
      <c r="M7033" s="281"/>
      <c r="N7033" s="281" t="s">
        <v>13</v>
      </c>
      <c r="O7033" s="281"/>
      <c r="P7033" s="281" t="s">
        <v>14</v>
      </c>
      <c r="Q7033" s="281"/>
      <c r="R7033" s="281" t="s">
        <v>15</v>
      </c>
      <c r="S7033" s="281"/>
      <c r="T7033" s="282" t="s">
        <v>16</v>
      </c>
      <c r="V7033" s="16"/>
    </row>
    <row r="7034" spans="4:22">
      <c r="D7034" s="16"/>
      <c r="E7034" s="1"/>
      <c r="F7034" s="283" t="s">
        <v>19</v>
      </c>
      <c r="G7034" s="284"/>
      <c r="H7034" s="410">
        <f>H7021</f>
        <v>63.397457046000007</v>
      </c>
      <c r="I7034" s="410">
        <f t="shared" ref="I7034:T7034" si="712">I7021</f>
        <v>0</v>
      </c>
      <c r="J7034" s="410">
        <f t="shared" si="712"/>
        <v>17.719122652000003</v>
      </c>
      <c r="K7034" s="410">
        <f t="shared" si="712"/>
        <v>0</v>
      </c>
      <c r="L7034" s="410">
        <f t="shared" si="712"/>
        <v>15.448788894</v>
      </c>
      <c r="M7034" s="410">
        <f t="shared" si="712"/>
        <v>0</v>
      </c>
      <c r="N7034" s="410">
        <f t="shared" si="712"/>
        <v>10.525304173999999</v>
      </c>
      <c r="O7034" s="410">
        <f t="shared" si="712"/>
        <v>0</v>
      </c>
      <c r="P7034" s="410">
        <f t="shared" si="712"/>
        <v>220.89528692000002</v>
      </c>
      <c r="Q7034" s="410">
        <f t="shared" si="712"/>
        <v>0</v>
      </c>
      <c r="R7034" s="410">
        <f t="shared" si="712"/>
        <v>78.938425719999998</v>
      </c>
      <c r="S7034" s="410">
        <f t="shared" si="712"/>
        <v>0</v>
      </c>
      <c r="T7034" s="410">
        <f t="shared" si="712"/>
        <v>5.4223400000000002</v>
      </c>
      <c r="U7034" s="1"/>
      <c r="V7034" s="16"/>
    </row>
    <row r="7035" spans="4:22" ht="15.6">
      <c r="D7035" s="16"/>
      <c r="E7035" s="1"/>
      <c r="F7035" s="288" t="s">
        <v>41</v>
      </c>
      <c r="G7035" s="289"/>
      <c r="H7035" s="411">
        <f>H7019</f>
        <v>64.055096947999999</v>
      </c>
      <c r="I7035" s="411">
        <f t="shared" ref="I7035:S7035" si="713">I7019</f>
        <v>0</v>
      </c>
      <c r="J7035" s="411">
        <f t="shared" si="713"/>
        <v>16.656813333999999</v>
      </c>
      <c r="K7035" s="411">
        <f t="shared" si="713"/>
        <v>0</v>
      </c>
      <c r="L7035" s="411">
        <f t="shared" si="713"/>
        <v>15.577533458</v>
      </c>
      <c r="M7035" s="411">
        <f t="shared" si="713"/>
        <v>0</v>
      </c>
      <c r="N7035" s="411">
        <f t="shared" si="713"/>
        <v>10.443042238</v>
      </c>
      <c r="O7035" s="411">
        <f t="shared" si="713"/>
        <v>0</v>
      </c>
      <c r="P7035" s="411">
        <f t="shared" si="713"/>
        <v>230.29366252</v>
      </c>
      <c r="Q7035" s="411">
        <f t="shared" si="713"/>
        <v>0</v>
      </c>
      <c r="R7035" s="411">
        <f t="shared" si="713"/>
        <v>78.054088100000001</v>
      </c>
      <c r="S7035" s="411">
        <f t="shared" si="713"/>
        <v>0</v>
      </c>
      <c r="T7035" s="411">
        <f>T7017</f>
        <v>5.4564199999999996</v>
      </c>
      <c r="U7035" s="1"/>
      <c r="V7035" s="16"/>
    </row>
    <row r="7036" spans="4:22" ht="21">
      <c r="D7036" s="16"/>
      <c r="F7036" s="201" t="s">
        <v>45</v>
      </c>
      <c r="G7036" s="463"/>
      <c r="H7036" s="463">
        <f>H7035-H7034</f>
        <v>0.65763990199999256</v>
      </c>
      <c r="I7036" s="463"/>
      <c r="J7036" s="463">
        <f>J7035-J7034</f>
        <v>-1.0623093180000041</v>
      </c>
      <c r="K7036" s="463"/>
      <c r="L7036" s="463">
        <f>L7035-L7034</f>
        <v>0.12874456399999978</v>
      </c>
      <c r="M7036" s="463"/>
      <c r="N7036" s="463">
        <f>N7035-N7034</f>
        <v>-8.2261935999998315E-2</v>
      </c>
      <c r="O7036" s="463"/>
      <c r="P7036" s="463">
        <f>P7035-P7034</f>
        <v>9.3983755999999801</v>
      </c>
      <c r="Q7036" s="463"/>
      <c r="R7036" s="463">
        <f>R7035-R7034</f>
        <v>-0.8843376199999966</v>
      </c>
      <c r="S7036" s="463"/>
      <c r="T7036" s="463">
        <f>T7035-T7034</f>
        <v>3.4079999999999444E-2</v>
      </c>
      <c r="V7036" s="16"/>
    </row>
    <row r="7037" spans="4:22" ht="21">
      <c r="D7037" s="16"/>
      <c r="F7037" s="201"/>
      <c r="G7037" s="201"/>
      <c r="H7037" s="187"/>
      <c r="I7037" s="187"/>
      <c r="J7037" s="187"/>
      <c r="K7037" s="187"/>
      <c r="L7037" s="187"/>
      <c r="M7037" s="187"/>
      <c r="N7037" s="187"/>
      <c r="O7037" s="187"/>
      <c r="P7037" s="187"/>
      <c r="Q7037" s="187"/>
      <c r="R7037" s="187"/>
      <c r="S7037" s="187"/>
      <c r="T7037" s="187"/>
      <c r="V7037" s="16"/>
    </row>
    <row r="7038" spans="4:22">
      <c r="D7038" s="16"/>
      <c r="E7038" s="16"/>
      <c r="F7038" s="231"/>
      <c r="G7038" s="231"/>
      <c r="H7038" s="231"/>
      <c r="I7038" s="231"/>
      <c r="J7038" s="231"/>
      <c r="K7038" s="231"/>
      <c r="L7038" s="231"/>
      <c r="M7038" s="231"/>
      <c r="N7038" s="231"/>
      <c r="O7038" s="231"/>
      <c r="P7038" s="231"/>
      <c r="Q7038" s="231"/>
      <c r="R7038" s="231"/>
      <c r="S7038" s="231"/>
      <c r="T7038" s="232"/>
      <c r="U7038" s="16"/>
      <c r="V7038" s="16"/>
    </row>
    <row r="7039" spans="4:22">
      <c r="D7039" s="16"/>
      <c r="E7039" s="16"/>
      <c r="F7039" s="231"/>
      <c r="G7039" s="231"/>
      <c r="H7039" s="231"/>
      <c r="I7039" s="231"/>
      <c r="J7039" s="231"/>
      <c r="K7039" s="231"/>
      <c r="L7039" s="231"/>
      <c r="M7039" s="231"/>
      <c r="N7039" s="231"/>
      <c r="O7039" s="231"/>
      <c r="P7039" s="231"/>
      <c r="Q7039" s="231"/>
      <c r="R7039" s="231"/>
      <c r="S7039" s="231"/>
      <c r="T7039" s="232"/>
      <c r="U7039" s="16"/>
      <c r="V7039" s="16"/>
    </row>
    <row r="7040" spans="4:22">
      <c r="D7040" s="16"/>
      <c r="E7040" s="16"/>
      <c r="F7040" s="231"/>
      <c r="G7040" s="231"/>
      <c r="H7040" s="231"/>
      <c r="I7040" s="231"/>
      <c r="J7040" s="231"/>
      <c r="K7040" s="231"/>
      <c r="L7040" s="231"/>
      <c r="M7040" s="231"/>
      <c r="N7040" s="231"/>
      <c r="O7040" s="231"/>
      <c r="P7040" s="231"/>
      <c r="Q7040" s="231"/>
      <c r="R7040" s="231"/>
      <c r="S7040" s="231"/>
      <c r="T7040" s="232"/>
      <c r="U7040" s="16"/>
      <c r="V7040" s="16"/>
    </row>
    <row r="7041" spans="4:22">
      <c r="D7041" s="16"/>
      <c r="E7041" s="16"/>
      <c r="F7041" s="231"/>
      <c r="G7041" s="231"/>
      <c r="H7041" s="231"/>
      <c r="I7041" s="231"/>
      <c r="J7041" s="231"/>
      <c r="K7041" s="231"/>
      <c r="L7041" s="231"/>
      <c r="M7041" s="231"/>
      <c r="N7041" s="231"/>
      <c r="O7041" s="231"/>
      <c r="P7041" s="231"/>
      <c r="Q7041" s="231"/>
      <c r="R7041" s="231"/>
      <c r="S7041" s="231"/>
      <c r="T7041" s="232"/>
      <c r="U7041" s="16"/>
      <c r="V7041" s="16"/>
    </row>
    <row r="7042" spans="4:22">
      <c r="D7042" s="16"/>
      <c r="E7042" s="16"/>
      <c r="F7042" s="231"/>
      <c r="G7042" s="231"/>
      <c r="H7042" s="231"/>
      <c r="I7042" s="231"/>
      <c r="J7042" s="231"/>
      <c r="K7042" s="231"/>
      <c r="L7042" s="231"/>
      <c r="M7042" s="231"/>
      <c r="N7042" s="231"/>
      <c r="O7042" s="231"/>
      <c r="P7042" s="231"/>
      <c r="Q7042" s="231"/>
      <c r="R7042" s="231"/>
      <c r="S7042" s="231"/>
      <c r="T7042" s="232"/>
      <c r="U7042" s="16"/>
      <c r="V7042" s="16"/>
    </row>
    <row r="7043" spans="4:22">
      <c r="D7043" s="16"/>
      <c r="E7043" s="16"/>
      <c r="F7043" s="231"/>
      <c r="G7043" s="231"/>
      <c r="H7043" s="231"/>
      <c r="I7043" s="231"/>
      <c r="J7043" s="231"/>
      <c r="K7043" s="231"/>
      <c r="L7043" s="231"/>
      <c r="M7043" s="231"/>
      <c r="N7043" s="231"/>
      <c r="O7043" s="231"/>
      <c r="P7043" s="231"/>
      <c r="Q7043" s="231"/>
      <c r="R7043" s="231"/>
      <c r="S7043" s="231"/>
      <c r="T7043" s="232"/>
      <c r="U7043" s="16"/>
      <c r="V7043" s="16"/>
    </row>
    <row r="7044" spans="4:22">
      <c r="D7044" s="16"/>
      <c r="E7044" s="16"/>
      <c r="F7044" s="231"/>
      <c r="G7044" s="231"/>
      <c r="H7044" s="231"/>
      <c r="I7044" s="231"/>
      <c r="J7044" s="231"/>
      <c r="K7044" s="231"/>
      <c r="L7044" s="231"/>
      <c r="M7044" s="231"/>
      <c r="N7044" s="231"/>
      <c r="O7044" s="231"/>
      <c r="P7044" s="231"/>
      <c r="Q7044" s="231"/>
      <c r="R7044" s="231"/>
      <c r="S7044" s="231"/>
      <c r="T7044" s="232"/>
      <c r="U7044" s="16"/>
      <c r="V7044" s="16"/>
    </row>
    <row r="7045" spans="4:22">
      <c r="D7045" s="16"/>
      <c r="E7045" s="16"/>
      <c r="F7045" s="231"/>
      <c r="G7045" s="231"/>
      <c r="H7045" s="231"/>
      <c r="I7045" s="231"/>
      <c r="J7045" s="231"/>
      <c r="K7045" s="231"/>
      <c r="L7045" s="231"/>
      <c r="M7045" s="231"/>
      <c r="N7045" s="231"/>
      <c r="O7045" s="231"/>
      <c r="P7045" s="231"/>
      <c r="Q7045" s="231"/>
      <c r="R7045" s="231"/>
      <c r="S7045" s="231"/>
      <c r="T7045" s="232"/>
      <c r="U7045" s="16"/>
      <c r="V7045" s="16"/>
    </row>
    <row r="7046" spans="4:22">
      <c r="D7046" s="16"/>
      <c r="E7046" s="16"/>
      <c r="F7046" s="231"/>
      <c r="G7046" s="231"/>
      <c r="H7046" s="231"/>
      <c r="I7046" s="231"/>
      <c r="J7046" s="231"/>
      <c r="K7046" s="231"/>
      <c r="L7046" s="231"/>
      <c r="M7046" s="231"/>
      <c r="N7046" s="231"/>
      <c r="O7046" s="231"/>
      <c r="P7046" s="231"/>
      <c r="Q7046" s="231"/>
      <c r="R7046" s="231"/>
      <c r="S7046" s="231"/>
      <c r="T7046" s="232"/>
      <c r="U7046" s="16"/>
      <c r="V7046" s="16"/>
    </row>
    <row r="7047" spans="4:22">
      <c r="D7047" s="16"/>
      <c r="E7047" s="16"/>
      <c r="F7047" s="231"/>
      <c r="G7047" s="231"/>
      <c r="H7047" s="231"/>
      <c r="I7047" s="231"/>
      <c r="J7047" s="231"/>
      <c r="K7047" s="231"/>
      <c r="L7047" s="231"/>
      <c r="M7047" s="231"/>
      <c r="N7047" s="231"/>
      <c r="O7047" s="231"/>
      <c r="P7047" s="231"/>
      <c r="Q7047" s="231"/>
      <c r="R7047" s="231"/>
      <c r="S7047" s="231"/>
      <c r="T7047" s="232"/>
      <c r="U7047" s="16"/>
      <c r="V7047" s="16"/>
    </row>
    <row r="7048" spans="4:22">
      <c r="D7048" s="16"/>
      <c r="E7048" s="16"/>
      <c r="F7048" s="231"/>
      <c r="G7048" s="231"/>
      <c r="H7048" s="231"/>
      <c r="I7048" s="231"/>
      <c r="J7048" s="231"/>
      <c r="K7048" s="231"/>
      <c r="L7048" s="231"/>
      <c r="M7048" s="231"/>
      <c r="N7048" s="231"/>
      <c r="O7048" s="231"/>
      <c r="P7048" s="231"/>
      <c r="Q7048" s="231"/>
      <c r="R7048" s="231"/>
      <c r="S7048" s="231"/>
      <c r="T7048" s="232"/>
      <c r="U7048" s="16"/>
      <c r="V7048" s="16"/>
    </row>
    <row r="7049" spans="4:22">
      <c r="D7049" s="16"/>
      <c r="E7049" s="16"/>
      <c r="F7049" s="231"/>
      <c r="G7049" s="231"/>
      <c r="H7049" s="231"/>
      <c r="I7049" s="231"/>
      <c r="J7049" s="231"/>
      <c r="K7049" s="231"/>
      <c r="L7049" s="231"/>
      <c r="M7049" s="231"/>
      <c r="N7049" s="231"/>
      <c r="O7049" s="231"/>
      <c r="P7049" s="231"/>
      <c r="Q7049" s="231"/>
      <c r="R7049" s="231"/>
      <c r="S7049" s="231"/>
      <c r="T7049" s="232"/>
      <c r="U7049" s="16"/>
      <c r="V7049" s="16"/>
    </row>
    <row r="7050" spans="4:22">
      <c r="D7050" s="16"/>
      <c r="E7050" s="16"/>
      <c r="F7050" s="231"/>
      <c r="G7050" s="231"/>
      <c r="H7050" s="231"/>
      <c r="I7050" s="231"/>
      <c r="J7050" s="231"/>
      <c r="K7050" s="231"/>
      <c r="L7050" s="231"/>
      <c r="M7050" s="231"/>
      <c r="N7050" s="231"/>
      <c r="O7050" s="231"/>
      <c r="P7050" s="231"/>
      <c r="Q7050" s="231"/>
      <c r="R7050" s="231"/>
      <c r="S7050" s="231"/>
      <c r="T7050" s="232"/>
      <c r="U7050" s="16"/>
      <c r="V7050" s="16"/>
    </row>
    <row r="7051" spans="4:22">
      <c r="D7051" s="16"/>
      <c r="E7051" s="16"/>
      <c r="F7051" s="231"/>
      <c r="G7051" s="231"/>
      <c r="H7051" s="231"/>
      <c r="I7051" s="231"/>
      <c r="J7051" s="231"/>
      <c r="K7051" s="231"/>
      <c r="L7051" s="231"/>
      <c r="M7051" s="231"/>
      <c r="N7051" s="231"/>
      <c r="O7051" s="231"/>
      <c r="P7051" s="231"/>
      <c r="Q7051" s="231"/>
      <c r="R7051" s="231"/>
      <c r="S7051" s="231"/>
      <c r="T7051" s="232"/>
      <c r="U7051" s="16"/>
      <c r="V7051" s="16"/>
    </row>
    <row r="7052" spans="4:22">
      <c r="D7052" s="16"/>
      <c r="E7052" s="16"/>
      <c r="F7052" s="231"/>
      <c r="G7052" s="231"/>
      <c r="H7052" s="231"/>
      <c r="I7052" s="231"/>
      <c r="J7052" s="231"/>
      <c r="K7052" s="231"/>
      <c r="L7052" s="231"/>
      <c r="M7052" s="231"/>
      <c r="N7052" s="231"/>
      <c r="O7052" s="231"/>
      <c r="P7052" s="231"/>
      <c r="Q7052" s="231"/>
      <c r="R7052" s="231"/>
      <c r="S7052" s="231"/>
      <c r="T7052" s="232"/>
      <c r="U7052" s="16"/>
      <c r="V7052" s="16"/>
    </row>
    <row r="7053" spans="4:22">
      <c r="D7053" s="16"/>
      <c r="E7053" s="16"/>
      <c r="F7053" s="231"/>
      <c r="G7053" s="231"/>
      <c r="H7053" s="231"/>
      <c r="I7053" s="231"/>
      <c r="J7053" s="231"/>
      <c r="K7053" s="231"/>
      <c r="L7053" s="231"/>
      <c r="M7053" s="231"/>
      <c r="N7053" s="231"/>
      <c r="O7053" s="231"/>
      <c r="P7053" s="231"/>
      <c r="Q7053" s="231"/>
      <c r="R7053" s="231"/>
      <c r="S7053" s="231"/>
      <c r="T7053" s="232"/>
      <c r="U7053" s="16"/>
      <c r="V7053" s="16"/>
    </row>
    <row r="7054" spans="4:22">
      <c r="D7054" s="16"/>
      <c r="E7054" s="16"/>
      <c r="F7054" s="231"/>
      <c r="G7054" s="231"/>
      <c r="H7054" s="231"/>
      <c r="I7054" s="231"/>
      <c r="J7054" s="231"/>
      <c r="K7054" s="231"/>
      <c r="L7054" s="231"/>
      <c r="M7054" s="231"/>
      <c r="N7054" s="231"/>
      <c r="O7054" s="231"/>
      <c r="P7054" s="231"/>
      <c r="Q7054" s="231"/>
      <c r="R7054" s="231"/>
      <c r="S7054" s="231"/>
      <c r="T7054" s="232"/>
      <c r="U7054" s="16"/>
      <c r="V7054" s="16"/>
    </row>
    <row r="7055" spans="4:22">
      <c r="D7055" s="16"/>
      <c r="E7055" s="16"/>
      <c r="F7055" s="231"/>
      <c r="G7055" s="231"/>
      <c r="H7055" s="231"/>
      <c r="I7055" s="231"/>
      <c r="J7055" s="231"/>
      <c r="K7055" s="231"/>
      <c r="L7055" s="231"/>
      <c r="M7055" s="231"/>
      <c r="N7055" s="231"/>
      <c r="O7055" s="231"/>
      <c r="P7055" s="231"/>
      <c r="Q7055" s="231"/>
      <c r="R7055" s="231"/>
      <c r="S7055" s="231"/>
      <c r="T7055" s="232"/>
      <c r="U7055" s="16"/>
      <c r="V7055" s="16"/>
    </row>
    <row r="7056" spans="4:22">
      <c r="D7056" s="16"/>
      <c r="E7056" s="16"/>
      <c r="F7056" s="231"/>
      <c r="G7056" s="231"/>
      <c r="H7056" s="231"/>
      <c r="I7056" s="231"/>
      <c r="J7056" s="231"/>
      <c r="K7056" s="231"/>
      <c r="L7056" s="231"/>
      <c r="M7056" s="231"/>
      <c r="N7056" s="231"/>
      <c r="O7056" s="231"/>
      <c r="P7056" s="231"/>
      <c r="Q7056" s="231"/>
      <c r="R7056" s="231"/>
      <c r="S7056" s="231"/>
      <c r="T7056" s="232"/>
      <c r="U7056" s="16"/>
      <c r="V7056" s="16"/>
    </row>
    <row r="7057" spans="4:22">
      <c r="D7057" s="16"/>
      <c r="E7057" s="16"/>
      <c r="F7057" s="231"/>
      <c r="G7057" s="231"/>
      <c r="H7057" s="231"/>
      <c r="I7057" s="231"/>
      <c r="J7057" s="231"/>
      <c r="K7057" s="231"/>
      <c r="L7057" s="231"/>
      <c r="M7057" s="231"/>
      <c r="N7057" s="231"/>
      <c r="O7057" s="231"/>
      <c r="P7057" s="231"/>
      <c r="Q7057" s="231"/>
      <c r="R7057" s="231"/>
      <c r="S7057" s="231"/>
      <c r="T7057" s="232"/>
      <c r="U7057" s="16"/>
      <c r="V7057" s="16"/>
    </row>
    <row r="7058" spans="4:22">
      <c r="D7058" s="16"/>
      <c r="E7058" s="16"/>
      <c r="F7058" s="231"/>
      <c r="G7058" s="231"/>
      <c r="H7058" s="231"/>
      <c r="I7058" s="231"/>
      <c r="J7058" s="231"/>
      <c r="K7058" s="231"/>
      <c r="L7058" s="231"/>
      <c r="M7058" s="231"/>
      <c r="N7058" s="231"/>
      <c r="O7058" s="231"/>
      <c r="P7058" s="231"/>
      <c r="Q7058" s="231"/>
      <c r="R7058" s="231"/>
      <c r="S7058" s="231"/>
      <c r="T7058" s="232"/>
      <c r="U7058" s="16"/>
      <c r="V7058" s="16"/>
    </row>
    <row r="7059" spans="4:22">
      <c r="D7059" s="16"/>
      <c r="E7059" s="16"/>
      <c r="F7059" s="231"/>
      <c r="G7059" s="231"/>
      <c r="H7059" s="231"/>
      <c r="I7059" s="231"/>
      <c r="J7059" s="231"/>
      <c r="K7059" s="231"/>
      <c r="L7059" s="231"/>
      <c r="M7059" s="231"/>
      <c r="N7059" s="231"/>
      <c r="O7059" s="231"/>
      <c r="P7059" s="231"/>
      <c r="Q7059" s="231"/>
      <c r="R7059" s="231"/>
      <c r="S7059" s="231"/>
      <c r="T7059" s="232"/>
      <c r="U7059" s="16"/>
      <c r="V7059" s="16"/>
    </row>
    <row r="7060" spans="4:22">
      <c r="D7060" s="16"/>
      <c r="E7060" s="16"/>
      <c r="F7060" s="231"/>
      <c r="G7060" s="231"/>
      <c r="H7060" s="231"/>
      <c r="I7060" s="231"/>
      <c r="J7060" s="231"/>
      <c r="K7060" s="231"/>
      <c r="L7060" s="231"/>
      <c r="M7060" s="231"/>
      <c r="N7060" s="231"/>
      <c r="O7060" s="231"/>
      <c r="P7060" s="231"/>
      <c r="Q7060" s="231"/>
      <c r="R7060" s="231"/>
      <c r="S7060" s="231"/>
      <c r="T7060" s="232"/>
      <c r="U7060" s="16"/>
      <c r="V7060" s="16"/>
    </row>
    <row r="7061" spans="4:22">
      <c r="D7061" s="16"/>
      <c r="E7061" s="16"/>
      <c r="F7061" s="231"/>
      <c r="G7061" s="231"/>
      <c r="H7061" s="231"/>
      <c r="I7061" s="231"/>
      <c r="J7061" s="231"/>
      <c r="K7061" s="231"/>
      <c r="L7061" s="231"/>
      <c r="M7061" s="231"/>
      <c r="N7061" s="231"/>
      <c r="O7061" s="231"/>
      <c r="P7061" s="231"/>
      <c r="Q7061" s="231"/>
      <c r="R7061" s="231"/>
      <c r="S7061" s="231"/>
      <c r="T7061" s="232"/>
      <c r="U7061" s="16"/>
      <c r="V7061" s="16"/>
    </row>
    <row r="7062" spans="4:22">
      <c r="D7062" s="16"/>
      <c r="E7062" s="16"/>
      <c r="F7062" s="231"/>
      <c r="G7062" s="231"/>
      <c r="H7062" s="231"/>
      <c r="I7062" s="231"/>
      <c r="J7062" s="231"/>
      <c r="K7062" s="231"/>
      <c r="L7062" s="231"/>
      <c r="M7062" s="231"/>
      <c r="N7062" s="231"/>
      <c r="O7062" s="231"/>
      <c r="P7062" s="231"/>
      <c r="Q7062" s="231"/>
      <c r="R7062" s="231"/>
      <c r="S7062" s="231"/>
      <c r="T7062" s="232"/>
      <c r="U7062" s="16"/>
      <c r="V7062" s="16"/>
    </row>
    <row r="7063" spans="4:22">
      <c r="D7063" s="16"/>
      <c r="E7063" s="16"/>
      <c r="F7063" s="231"/>
      <c r="G7063" s="231"/>
      <c r="H7063" s="231"/>
      <c r="I7063" s="231"/>
      <c r="J7063" s="231"/>
      <c r="K7063" s="231"/>
      <c r="L7063" s="231"/>
      <c r="M7063" s="231"/>
      <c r="N7063" s="231"/>
      <c r="O7063" s="231"/>
      <c r="P7063" s="231"/>
      <c r="Q7063" s="231"/>
      <c r="R7063" s="231"/>
      <c r="S7063" s="231"/>
      <c r="T7063" s="232"/>
      <c r="U7063" s="16"/>
      <c r="V7063" s="16"/>
    </row>
    <row r="7064" spans="4:22">
      <c r="D7064" s="16"/>
      <c r="E7064" s="16"/>
      <c r="F7064" s="231"/>
      <c r="G7064" s="231"/>
      <c r="H7064" s="231"/>
      <c r="I7064" s="231"/>
      <c r="J7064" s="231"/>
      <c r="K7064" s="231"/>
      <c r="L7064" s="231"/>
      <c r="M7064" s="231"/>
      <c r="N7064" s="231"/>
      <c r="O7064" s="231"/>
      <c r="P7064" s="231"/>
      <c r="Q7064" s="231"/>
      <c r="R7064" s="231"/>
      <c r="S7064" s="231"/>
      <c r="T7064" s="232"/>
      <c r="U7064" s="16"/>
      <c r="V7064" s="16"/>
    </row>
    <row r="7065" spans="4:22">
      <c r="D7065" s="16"/>
      <c r="E7065" s="16"/>
      <c r="F7065" s="231"/>
      <c r="G7065" s="231"/>
      <c r="H7065" s="231"/>
      <c r="I7065" s="231"/>
      <c r="J7065" s="231"/>
      <c r="K7065" s="231"/>
      <c r="L7065" s="231"/>
      <c r="M7065" s="231"/>
      <c r="N7065" s="231"/>
      <c r="O7065" s="231"/>
      <c r="P7065" s="231"/>
      <c r="Q7065" s="231"/>
      <c r="R7065" s="231"/>
      <c r="S7065" s="231"/>
      <c r="T7065" s="232"/>
      <c r="U7065" s="16"/>
      <c r="V7065" s="16"/>
    </row>
    <row r="7066" spans="4:22">
      <c r="D7066" s="16"/>
      <c r="E7066" s="16"/>
      <c r="F7066" s="231"/>
      <c r="G7066" s="231"/>
      <c r="H7066" s="231"/>
      <c r="I7066" s="231"/>
      <c r="J7066" s="231"/>
      <c r="K7066" s="231"/>
      <c r="L7066" s="231"/>
      <c r="M7066" s="231"/>
      <c r="N7066" s="231"/>
      <c r="O7066" s="231"/>
      <c r="P7066" s="231"/>
      <c r="Q7066" s="231"/>
      <c r="R7066" s="231"/>
      <c r="S7066" s="231"/>
      <c r="T7066" s="232"/>
      <c r="U7066" s="16"/>
      <c r="V7066" s="16"/>
    </row>
    <row r="7067" spans="4:22">
      <c r="D7067" s="16"/>
      <c r="E7067" s="16"/>
      <c r="F7067" s="231"/>
      <c r="G7067" s="231"/>
      <c r="H7067" s="231"/>
      <c r="I7067" s="231"/>
      <c r="J7067" s="231"/>
      <c r="K7067" s="231"/>
      <c r="L7067" s="231"/>
      <c r="M7067" s="231"/>
      <c r="N7067" s="231"/>
      <c r="O7067" s="231"/>
      <c r="P7067" s="231"/>
      <c r="Q7067" s="231"/>
      <c r="R7067" s="231"/>
      <c r="S7067" s="231"/>
      <c r="T7067" s="232"/>
      <c r="U7067" s="16"/>
      <c r="V7067" s="16"/>
    </row>
    <row r="7068" spans="4:22">
      <c r="D7068" s="16"/>
      <c r="E7068" s="16"/>
      <c r="F7068" s="231"/>
      <c r="G7068" s="231"/>
      <c r="H7068" s="231"/>
      <c r="I7068" s="231"/>
      <c r="J7068" s="231"/>
      <c r="K7068" s="231"/>
      <c r="L7068" s="231"/>
      <c r="M7068" s="231"/>
      <c r="N7068" s="231"/>
      <c r="O7068" s="231"/>
      <c r="P7068" s="231"/>
      <c r="Q7068" s="231"/>
      <c r="R7068" s="231"/>
      <c r="S7068" s="231"/>
      <c r="T7068" s="232"/>
      <c r="U7068" s="16"/>
      <c r="V7068" s="16"/>
    </row>
    <row r="7069" spans="4:22">
      <c r="D7069" s="16"/>
      <c r="E7069" s="16"/>
      <c r="F7069" s="231"/>
      <c r="G7069" s="231"/>
      <c r="H7069" s="231"/>
      <c r="I7069" s="231"/>
      <c r="J7069" s="231"/>
      <c r="K7069" s="231"/>
      <c r="L7069" s="231"/>
      <c r="M7069" s="231"/>
      <c r="N7069" s="231"/>
      <c r="O7069" s="231"/>
      <c r="P7069" s="231"/>
      <c r="Q7069" s="231"/>
      <c r="R7069" s="231"/>
      <c r="S7069" s="231"/>
      <c r="T7069" s="232"/>
      <c r="U7069" s="16"/>
      <c r="V7069" s="16"/>
    </row>
    <row r="7070" spans="4:22">
      <c r="D7070" s="16"/>
      <c r="E7070" s="16"/>
      <c r="F7070" s="231"/>
      <c r="G7070" s="231"/>
      <c r="H7070" s="231"/>
      <c r="I7070" s="231"/>
      <c r="J7070" s="231"/>
      <c r="K7070" s="231"/>
      <c r="L7070" s="231"/>
      <c r="M7070" s="231"/>
      <c r="N7070" s="231"/>
      <c r="O7070" s="231"/>
      <c r="P7070" s="231"/>
      <c r="Q7070" s="231"/>
      <c r="R7070" s="231"/>
      <c r="S7070" s="231"/>
      <c r="T7070" s="232"/>
      <c r="U7070" s="16"/>
      <c r="V7070" s="16"/>
    </row>
    <row r="7071" spans="4:22">
      <c r="D7071" s="16"/>
      <c r="E7071" s="16"/>
      <c r="F7071" s="231"/>
      <c r="G7071" s="231"/>
      <c r="H7071" s="231"/>
      <c r="I7071" s="231"/>
      <c r="J7071" s="231"/>
      <c r="K7071" s="231"/>
      <c r="L7071" s="231"/>
      <c r="M7071" s="231"/>
      <c r="N7071" s="231"/>
      <c r="O7071" s="231"/>
      <c r="P7071" s="231"/>
      <c r="Q7071" s="231"/>
      <c r="R7071" s="231"/>
      <c r="S7071" s="231"/>
      <c r="T7071" s="232"/>
      <c r="U7071" s="16"/>
      <c r="V7071" s="16"/>
    </row>
    <row r="7072" spans="4:22">
      <c r="D7072" s="16"/>
      <c r="E7072" s="16"/>
      <c r="F7072" s="231"/>
      <c r="G7072" s="231"/>
      <c r="H7072" s="231"/>
      <c r="I7072" s="231"/>
      <c r="J7072" s="231"/>
      <c r="K7072" s="231"/>
      <c r="L7072" s="231"/>
      <c r="M7072" s="231"/>
      <c r="N7072" s="231"/>
      <c r="O7072" s="231"/>
      <c r="P7072" s="231"/>
      <c r="Q7072" s="231"/>
      <c r="R7072" s="231"/>
      <c r="S7072" s="231"/>
      <c r="T7072" s="232"/>
      <c r="U7072" s="16"/>
      <c r="V7072" s="16"/>
    </row>
    <row r="7073" spans="4:22">
      <c r="D7073" s="16"/>
      <c r="E7073" s="16"/>
      <c r="F7073" s="231"/>
      <c r="G7073" s="231"/>
      <c r="H7073" s="231"/>
      <c r="I7073" s="231"/>
      <c r="J7073" s="231"/>
      <c r="K7073" s="231"/>
      <c r="L7073" s="231"/>
      <c r="M7073" s="231"/>
      <c r="N7073" s="231"/>
      <c r="O7073" s="231"/>
      <c r="P7073" s="231"/>
      <c r="Q7073" s="231"/>
      <c r="R7073" s="231"/>
      <c r="S7073" s="231"/>
      <c r="T7073" s="232"/>
      <c r="U7073" s="16"/>
      <c r="V7073" s="16"/>
    </row>
    <row r="7074" spans="4:22">
      <c r="D7074" s="16"/>
      <c r="E7074" s="16"/>
      <c r="F7074" s="231"/>
      <c r="G7074" s="231"/>
      <c r="H7074" s="231"/>
      <c r="I7074" s="231"/>
      <c r="J7074" s="231"/>
      <c r="K7074" s="231"/>
      <c r="L7074" s="231"/>
      <c r="M7074" s="231"/>
      <c r="N7074" s="231"/>
      <c r="O7074" s="231"/>
      <c r="P7074" s="231"/>
      <c r="Q7074" s="231"/>
      <c r="R7074" s="231"/>
      <c r="S7074" s="231"/>
      <c r="T7074" s="232"/>
      <c r="U7074" s="16"/>
      <c r="V7074" s="16"/>
    </row>
    <row r="7075" spans="4:22">
      <c r="D7075" s="16"/>
      <c r="E7075" s="16"/>
      <c r="F7075" s="231"/>
      <c r="G7075" s="231"/>
      <c r="H7075" s="231"/>
      <c r="I7075" s="231"/>
      <c r="J7075" s="231"/>
      <c r="K7075" s="231"/>
      <c r="L7075" s="231"/>
      <c r="M7075" s="231"/>
      <c r="N7075" s="231"/>
      <c r="O7075" s="231"/>
      <c r="P7075" s="231"/>
      <c r="Q7075" s="231"/>
      <c r="R7075" s="231"/>
      <c r="S7075" s="231"/>
      <c r="T7075" s="232"/>
      <c r="U7075" s="16"/>
      <c r="V7075" s="16"/>
    </row>
    <row r="7076" spans="4:22">
      <c r="D7076" s="335"/>
      <c r="E7076" s="335"/>
      <c r="F7076" s="335"/>
      <c r="G7076" s="512" t="s">
        <v>48</v>
      </c>
      <c r="H7076" s="512"/>
      <c r="I7076" s="512"/>
      <c r="J7076" s="512"/>
      <c r="K7076" s="512"/>
      <c r="L7076" s="512"/>
      <c r="M7076" s="512"/>
      <c r="N7076" s="512"/>
      <c r="O7076" s="512"/>
      <c r="P7076" s="512"/>
      <c r="Q7076" s="512"/>
      <c r="R7076" s="512"/>
      <c r="S7076" s="335"/>
      <c r="T7076" s="335"/>
      <c r="U7076" s="335"/>
      <c r="V7076" s="335"/>
    </row>
    <row r="7077" spans="4:22">
      <c r="D7077" s="335"/>
      <c r="E7077" s="335"/>
      <c r="F7077" s="335"/>
      <c r="G7077" s="512"/>
      <c r="H7077" s="512"/>
      <c r="I7077" s="512"/>
      <c r="J7077" s="512"/>
      <c r="K7077" s="512"/>
      <c r="L7077" s="512"/>
      <c r="M7077" s="512"/>
      <c r="N7077" s="512"/>
      <c r="O7077" s="512"/>
      <c r="P7077" s="512"/>
      <c r="Q7077" s="512"/>
      <c r="R7077" s="512"/>
      <c r="S7077" s="335"/>
      <c r="T7077" s="335"/>
      <c r="U7077" s="335"/>
      <c r="V7077" s="335"/>
    </row>
    <row r="7078" spans="4:22" ht="23.4">
      <c r="D7078" s="338"/>
      <c r="E7078" s="338"/>
      <c r="F7078" s="338"/>
      <c r="G7078" s="343" t="s">
        <v>46</v>
      </c>
      <c r="H7078" s="375" t="s">
        <v>3</v>
      </c>
      <c r="I7078" s="376"/>
      <c r="J7078" s="377" t="s">
        <v>11</v>
      </c>
      <c r="K7078" s="376"/>
      <c r="L7078" s="378" t="s">
        <v>12</v>
      </c>
      <c r="M7078" s="376"/>
      <c r="N7078" s="379" t="s">
        <v>13</v>
      </c>
      <c r="O7078" s="376"/>
      <c r="P7078" s="374" t="s">
        <v>14</v>
      </c>
      <c r="Q7078" s="376"/>
      <c r="R7078" s="380" t="s">
        <v>15</v>
      </c>
      <c r="S7078" s="367"/>
      <c r="T7078" s="16"/>
      <c r="U7078" s="336"/>
      <c r="V7078" s="16"/>
    </row>
    <row r="7079" spans="4:22" ht="21">
      <c r="D7079" s="338"/>
      <c r="E7079" s="338"/>
      <c r="F7079" s="338"/>
      <c r="G7079" s="344">
        <v>0.9</v>
      </c>
      <c r="H7079" s="347">
        <f>$H$7021*G7079</f>
        <v>57.057711341400008</v>
      </c>
      <c r="I7079" s="368"/>
      <c r="J7079" s="348">
        <f>$J$7021*G7079</f>
        <v>15.947210386800004</v>
      </c>
      <c r="K7079" s="368"/>
      <c r="L7079" s="352">
        <f>$L$7021*G7079</f>
        <v>13.9039100046</v>
      </c>
      <c r="M7079" s="368"/>
      <c r="N7079" s="349">
        <f>$N$7021*G7079</f>
        <v>9.4727737565999988</v>
      </c>
      <c r="O7079" s="368"/>
      <c r="P7079" s="350">
        <f>$P$7021*G7079</f>
        <v>198.80575822800003</v>
      </c>
      <c r="Q7079" s="368"/>
      <c r="R7079" s="351">
        <f>$R$7021*G7079</f>
        <v>71.044583148000001</v>
      </c>
      <c r="S7079" s="341"/>
      <c r="T7079" s="414">
        <f>H7079*24.63</f>
        <v>1405.3314303386821</v>
      </c>
      <c r="U7079" s="337"/>
      <c r="V7079" s="16"/>
    </row>
    <row r="7080" spans="4:22" ht="21">
      <c r="D7080" s="338"/>
      <c r="E7080" s="338"/>
      <c r="F7080" s="338"/>
      <c r="G7080" s="344">
        <v>0.91</v>
      </c>
      <c r="H7080" s="347">
        <f t="shared" ref="H7080:H7099" si="714">$H$7021*G7080</f>
        <v>57.691685911860006</v>
      </c>
      <c r="I7080" s="368"/>
      <c r="J7080" s="348">
        <f t="shared" ref="J7080:J7099" si="715">$J$7021*G7080</f>
        <v>16.124401613320003</v>
      </c>
      <c r="K7080" s="368"/>
      <c r="L7080" s="352">
        <f t="shared" ref="L7080:L7099" si="716">$L$7021*G7080</f>
        <v>14.05839789354</v>
      </c>
      <c r="M7080" s="368"/>
      <c r="N7080" s="349">
        <f t="shared" ref="N7080:N7099" si="717">$N$7021*G7080</f>
        <v>9.5780267983399998</v>
      </c>
      <c r="O7080" s="368"/>
      <c r="P7080" s="350">
        <f t="shared" ref="P7080:P7099" si="718">$P$7021*G7080</f>
        <v>201.01471109720003</v>
      </c>
      <c r="Q7080" s="368"/>
      <c r="R7080" s="351">
        <f t="shared" ref="R7080:R7099" si="719">$R$7021*G7080</f>
        <v>71.833967405199999</v>
      </c>
      <c r="S7080" s="341"/>
      <c r="T7080" s="16"/>
      <c r="U7080" s="337"/>
      <c r="V7080" s="16"/>
    </row>
    <row r="7081" spans="4:22" ht="21">
      <c r="D7081" s="338"/>
      <c r="E7081" s="338"/>
      <c r="F7081" s="338"/>
      <c r="G7081" s="344">
        <v>0.92</v>
      </c>
      <c r="H7081" s="347">
        <f t="shared" si="714"/>
        <v>58.325660482320011</v>
      </c>
      <c r="I7081" s="368"/>
      <c r="J7081" s="348">
        <f t="shared" si="715"/>
        <v>16.301592839840005</v>
      </c>
      <c r="K7081" s="368"/>
      <c r="L7081" s="352">
        <f t="shared" si="716"/>
        <v>14.212885782480001</v>
      </c>
      <c r="M7081" s="368"/>
      <c r="N7081" s="349">
        <f t="shared" si="717"/>
        <v>9.6832798400799991</v>
      </c>
      <c r="O7081" s="368"/>
      <c r="P7081" s="350">
        <f t="shared" si="718"/>
        <v>203.22366396640004</v>
      </c>
      <c r="Q7081" s="368"/>
      <c r="R7081" s="351">
        <f t="shared" si="719"/>
        <v>72.623351662399998</v>
      </c>
      <c r="S7081" s="341"/>
      <c r="T7081" s="16"/>
      <c r="U7081" s="337"/>
      <c r="V7081" s="16"/>
    </row>
    <row r="7082" spans="4:22" ht="21">
      <c r="D7082" s="338"/>
      <c r="E7082" s="338"/>
      <c r="F7082" s="338"/>
      <c r="G7082" s="344">
        <v>0.93</v>
      </c>
      <c r="H7082" s="347">
        <f t="shared" si="714"/>
        <v>58.959635052780008</v>
      </c>
      <c r="I7082" s="368"/>
      <c r="J7082" s="348">
        <f t="shared" si="715"/>
        <v>16.478784066360003</v>
      </c>
      <c r="K7082" s="368"/>
      <c r="L7082" s="352">
        <f t="shared" si="716"/>
        <v>14.367373671420001</v>
      </c>
      <c r="M7082" s="368"/>
      <c r="N7082" s="349">
        <f t="shared" si="717"/>
        <v>9.7885328818199984</v>
      </c>
      <c r="O7082" s="368"/>
      <c r="P7082" s="350">
        <f t="shared" si="718"/>
        <v>205.43261683560002</v>
      </c>
      <c r="Q7082" s="368"/>
      <c r="R7082" s="351">
        <f t="shared" si="719"/>
        <v>73.412735919599996</v>
      </c>
      <c r="S7082" s="341"/>
      <c r="T7082" s="16"/>
      <c r="U7082" s="337"/>
      <c r="V7082" s="16"/>
    </row>
    <row r="7083" spans="4:22" ht="21">
      <c r="D7083" s="338"/>
      <c r="E7083" s="338"/>
      <c r="F7083" s="338"/>
      <c r="G7083" s="344">
        <v>0.94</v>
      </c>
      <c r="H7083" s="347">
        <f t="shared" si="714"/>
        <v>59.593609623240006</v>
      </c>
      <c r="I7083" s="368"/>
      <c r="J7083" s="348">
        <f t="shared" si="715"/>
        <v>16.655975292880001</v>
      </c>
      <c r="K7083" s="368"/>
      <c r="L7083" s="352">
        <f t="shared" si="716"/>
        <v>14.52186156036</v>
      </c>
      <c r="M7083" s="368"/>
      <c r="N7083" s="349">
        <f t="shared" si="717"/>
        <v>9.8937859235599976</v>
      </c>
      <c r="O7083" s="368"/>
      <c r="P7083" s="350">
        <f t="shared" si="718"/>
        <v>207.64156970479999</v>
      </c>
      <c r="Q7083" s="368"/>
      <c r="R7083" s="351">
        <f t="shared" si="719"/>
        <v>74.202120176799994</v>
      </c>
      <c r="S7083" s="341"/>
      <c r="T7083" s="16"/>
      <c r="U7083" s="337"/>
      <c r="V7083" s="16"/>
    </row>
    <row r="7084" spans="4:22" ht="21">
      <c r="D7084" s="338"/>
      <c r="E7084" s="338"/>
      <c r="F7084" s="338"/>
      <c r="G7084" s="344">
        <v>0.95</v>
      </c>
      <c r="H7084" s="347">
        <f t="shared" si="714"/>
        <v>60.227584193700004</v>
      </c>
      <c r="I7084" s="368"/>
      <c r="J7084" s="348">
        <f t="shared" si="715"/>
        <v>16.833166519400002</v>
      </c>
      <c r="K7084" s="368"/>
      <c r="L7084" s="352">
        <f t="shared" si="716"/>
        <v>14.6763494493</v>
      </c>
      <c r="M7084" s="368"/>
      <c r="N7084" s="349">
        <f t="shared" si="717"/>
        <v>9.9990389652999987</v>
      </c>
      <c r="O7084" s="368"/>
      <c r="P7084" s="350">
        <f t="shared" si="718"/>
        <v>209.850522574</v>
      </c>
      <c r="Q7084" s="368"/>
      <c r="R7084" s="351">
        <f t="shared" si="719"/>
        <v>74.991504433999992</v>
      </c>
      <c r="S7084" s="341"/>
      <c r="T7084" s="16"/>
      <c r="U7084" s="337"/>
      <c r="V7084" s="16"/>
    </row>
    <row r="7085" spans="4:22" ht="21">
      <c r="D7085" s="338"/>
      <c r="E7085" s="338"/>
      <c r="F7085" s="338"/>
      <c r="G7085" s="344">
        <v>0.96</v>
      </c>
      <c r="H7085" s="347">
        <f t="shared" si="714"/>
        <v>60.861558764160002</v>
      </c>
      <c r="I7085" s="368"/>
      <c r="J7085" s="348">
        <f t="shared" si="715"/>
        <v>17.010357745920004</v>
      </c>
      <c r="K7085" s="368"/>
      <c r="L7085" s="352">
        <f t="shared" si="716"/>
        <v>14.830837338239999</v>
      </c>
      <c r="M7085" s="368"/>
      <c r="N7085" s="349">
        <f t="shared" si="717"/>
        <v>10.104292007039998</v>
      </c>
      <c r="O7085" s="368"/>
      <c r="P7085" s="350">
        <f t="shared" si="718"/>
        <v>212.0594754432</v>
      </c>
      <c r="Q7085" s="368"/>
      <c r="R7085" s="351">
        <f t="shared" si="719"/>
        <v>75.780888691199991</v>
      </c>
      <c r="S7085" s="341"/>
      <c r="T7085" s="16"/>
      <c r="U7085" s="337"/>
      <c r="V7085" s="16"/>
    </row>
    <row r="7086" spans="4:22" ht="21">
      <c r="D7086" s="338"/>
      <c r="E7086" s="338"/>
      <c r="F7086" s="338"/>
      <c r="G7086" s="344">
        <v>0.97</v>
      </c>
      <c r="H7086" s="347">
        <f t="shared" si="714"/>
        <v>61.495533334620006</v>
      </c>
      <c r="I7086" s="368"/>
      <c r="J7086" s="348">
        <f t="shared" si="715"/>
        <v>17.187548972440002</v>
      </c>
      <c r="K7086" s="368"/>
      <c r="L7086" s="352">
        <f t="shared" si="716"/>
        <v>14.985325227179999</v>
      </c>
      <c r="M7086" s="368"/>
      <c r="N7086" s="349">
        <f t="shared" si="717"/>
        <v>10.209545048779999</v>
      </c>
      <c r="O7086" s="368"/>
      <c r="P7086" s="350">
        <f t="shared" si="718"/>
        <v>214.2684283124</v>
      </c>
      <c r="Q7086" s="368"/>
      <c r="R7086" s="351">
        <f t="shared" si="719"/>
        <v>76.570272948399989</v>
      </c>
      <c r="S7086" s="341"/>
      <c r="T7086" s="16"/>
      <c r="U7086" s="337"/>
      <c r="V7086" s="16"/>
    </row>
    <row r="7087" spans="4:22" ht="21">
      <c r="D7087" s="338"/>
      <c r="E7087" s="338"/>
      <c r="F7087" s="338"/>
      <c r="G7087" s="344">
        <v>0.98</v>
      </c>
      <c r="H7087" s="347">
        <f t="shared" si="714"/>
        <v>62.129507905080004</v>
      </c>
      <c r="I7087" s="368"/>
      <c r="J7087" s="348">
        <f t="shared" si="715"/>
        <v>17.364740198960003</v>
      </c>
      <c r="K7087" s="368"/>
      <c r="L7087" s="352">
        <f t="shared" si="716"/>
        <v>15.139813116119999</v>
      </c>
      <c r="M7087" s="368"/>
      <c r="N7087" s="349">
        <f t="shared" si="717"/>
        <v>10.314798090519998</v>
      </c>
      <c r="O7087" s="368"/>
      <c r="P7087" s="350">
        <f t="shared" si="718"/>
        <v>216.47738118160001</v>
      </c>
      <c r="Q7087" s="368"/>
      <c r="R7087" s="351">
        <f t="shared" si="719"/>
        <v>77.359657205600001</v>
      </c>
      <c r="S7087" s="341"/>
      <c r="T7087" s="16"/>
      <c r="U7087" s="337"/>
      <c r="V7087" s="16"/>
    </row>
    <row r="7088" spans="4:22" ht="21">
      <c r="D7088" s="338"/>
      <c r="E7088" s="338"/>
      <c r="F7088" s="338"/>
      <c r="G7088" s="344">
        <v>0.99</v>
      </c>
      <c r="H7088" s="347">
        <f t="shared" si="714"/>
        <v>62.763482475540009</v>
      </c>
      <c r="I7088" s="368"/>
      <c r="J7088" s="348">
        <f t="shared" si="715"/>
        <v>17.541931425480001</v>
      </c>
      <c r="K7088" s="368"/>
      <c r="L7088" s="352">
        <f t="shared" si="716"/>
        <v>15.294301005059999</v>
      </c>
      <c r="M7088" s="368"/>
      <c r="N7088" s="349">
        <f t="shared" si="717"/>
        <v>10.420051132259999</v>
      </c>
      <c r="O7088" s="368"/>
      <c r="P7088" s="350">
        <f t="shared" si="718"/>
        <v>218.68633405080001</v>
      </c>
      <c r="Q7088" s="368"/>
      <c r="R7088" s="351">
        <f t="shared" si="719"/>
        <v>78.1490414628</v>
      </c>
      <c r="S7088" s="341"/>
      <c r="T7088" s="16"/>
      <c r="U7088" s="337"/>
      <c r="V7088" s="16"/>
    </row>
    <row r="7089" spans="4:22" ht="28.8">
      <c r="D7089" s="469"/>
      <c r="E7089" s="469"/>
      <c r="F7089" s="469"/>
      <c r="G7089" s="477">
        <v>1</v>
      </c>
      <c r="H7089" s="383">
        <f t="shared" si="714"/>
        <v>63.397457046000007</v>
      </c>
      <c r="I7089" s="382"/>
      <c r="J7089" s="383">
        <f t="shared" si="715"/>
        <v>17.719122652000003</v>
      </c>
      <c r="K7089" s="382"/>
      <c r="L7089" s="383">
        <f t="shared" si="716"/>
        <v>15.448788894</v>
      </c>
      <c r="M7089" s="382"/>
      <c r="N7089" s="383">
        <f t="shared" si="717"/>
        <v>10.525304173999999</v>
      </c>
      <c r="O7089" s="382"/>
      <c r="P7089" s="383">
        <f t="shared" si="718"/>
        <v>220.89528692000002</v>
      </c>
      <c r="Q7089" s="382"/>
      <c r="R7089" s="383">
        <f t="shared" si="719"/>
        <v>78.938425719999998</v>
      </c>
      <c r="S7089" s="341"/>
      <c r="T7089" s="469"/>
      <c r="U7089" s="470"/>
      <c r="V7089" s="469"/>
    </row>
    <row r="7090" spans="4:22" ht="21">
      <c r="D7090" s="338"/>
      <c r="E7090" s="338"/>
      <c r="F7090" s="338"/>
      <c r="G7090" s="344">
        <v>1.01</v>
      </c>
      <c r="H7090" s="347">
        <f t="shared" si="714"/>
        <v>64.031431616460011</v>
      </c>
      <c r="I7090" s="368"/>
      <c r="J7090" s="348">
        <f t="shared" si="715"/>
        <v>17.896313878520004</v>
      </c>
      <c r="K7090" s="368"/>
      <c r="L7090" s="352">
        <f t="shared" si="716"/>
        <v>15.60327678294</v>
      </c>
      <c r="M7090" s="368"/>
      <c r="N7090" s="349">
        <f t="shared" si="717"/>
        <v>10.630557215739998</v>
      </c>
      <c r="O7090" s="368"/>
      <c r="P7090" s="350">
        <f t="shared" si="718"/>
        <v>223.10423978920002</v>
      </c>
      <c r="Q7090" s="368"/>
      <c r="R7090" s="351">
        <f t="shared" si="719"/>
        <v>79.727809977199996</v>
      </c>
      <c r="S7090" s="341"/>
      <c r="T7090" s="16"/>
      <c r="U7090" s="337"/>
      <c r="V7090" s="16"/>
    </row>
    <row r="7091" spans="4:22" ht="21">
      <c r="D7091" s="338"/>
      <c r="E7091" s="338"/>
      <c r="F7091" s="338"/>
      <c r="G7091" s="344">
        <v>1.02</v>
      </c>
      <c r="H7091" s="347">
        <f t="shared" si="714"/>
        <v>64.665406186920009</v>
      </c>
      <c r="I7091" s="368"/>
      <c r="J7091" s="348">
        <f t="shared" si="715"/>
        <v>18.073505105040002</v>
      </c>
      <c r="K7091" s="368"/>
      <c r="L7091" s="352">
        <f t="shared" si="716"/>
        <v>15.75776467188</v>
      </c>
      <c r="M7091" s="368"/>
      <c r="N7091" s="349">
        <f t="shared" si="717"/>
        <v>10.735810257479999</v>
      </c>
      <c r="O7091" s="368"/>
      <c r="P7091" s="350">
        <f t="shared" si="718"/>
        <v>225.31319265840003</v>
      </c>
      <c r="Q7091" s="368"/>
      <c r="R7091" s="351">
        <f t="shared" si="719"/>
        <v>80.517194234399994</v>
      </c>
      <c r="S7091" s="341"/>
      <c r="T7091" s="16"/>
      <c r="U7091" s="337"/>
      <c r="V7091" s="16"/>
    </row>
    <row r="7092" spans="4:22" ht="21">
      <c r="D7092" s="338"/>
      <c r="E7092" s="338"/>
      <c r="F7092" s="338"/>
      <c r="G7092" s="344">
        <v>1.03</v>
      </c>
      <c r="H7092" s="347">
        <f t="shared" si="714"/>
        <v>65.299380757380007</v>
      </c>
      <c r="I7092" s="368"/>
      <c r="J7092" s="348">
        <f t="shared" si="715"/>
        <v>18.250696331560004</v>
      </c>
      <c r="K7092" s="368"/>
      <c r="L7092" s="352">
        <f t="shared" si="716"/>
        <v>15.912252560820001</v>
      </c>
      <c r="M7092" s="368"/>
      <c r="N7092" s="349">
        <f t="shared" si="717"/>
        <v>10.841063299219998</v>
      </c>
      <c r="O7092" s="368"/>
      <c r="P7092" s="350">
        <f t="shared" si="718"/>
        <v>227.52214552760003</v>
      </c>
      <c r="Q7092" s="368"/>
      <c r="R7092" s="351">
        <f t="shared" si="719"/>
        <v>81.306578491600007</v>
      </c>
      <c r="S7092" s="341"/>
      <c r="T7092" s="16"/>
      <c r="U7092" s="337"/>
      <c r="V7092" s="16"/>
    </row>
    <row r="7093" spans="4:22" ht="21">
      <c r="D7093" s="338"/>
      <c r="E7093" s="338"/>
      <c r="F7093" s="338"/>
      <c r="G7093" s="344">
        <v>1.04</v>
      </c>
      <c r="H7093" s="347">
        <f t="shared" si="714"/>
        <v>65.933355327840005</v>
      </c>
      <c r="I7093" s="368"/>
      <c r="J7093" s="348">
        <f t="shared" si="715"/>
        <v>18.427887558080002</v>
      </c>
      <c r="K7093" s="368"/>
      <c r="L7093" s="352">
        <f t="shared" si="716"/>
        <v>16.066740449760001</v>
      </c>
      <c r="M7093" s="368"/>
      <c r="N7093" s="349">
        <f t="shared" si="717"/>
        <v>10.946316340959999</v>
      </c>
      <c r="O7093" s="368"/>
      <c r="P7093" s="350">
        <f t="shared" si="718"/>
        <v>229.73109839680004</v>
      </c>
      <c r="Q7093" s="368"/>
      <c r="R7093" s="351">
        <f t="shared" si="719"/>
        <v>82.095962748800005</v>
      </c>
      <c r="S7093" s="341"/>
      <c r="T7093" s="16"/>
      <c r="U7093" s="337"/>
      <c r="V7093" s="16"/>
    </row>
    <row r="7094" spans="4:22" ht="21">
      <c r="D7094" s="338"/>
      <c r="E7094" s="338"/>
      <c r="F7094" s="338"/>
      <c r="G7094" s="344">
        <v>1.05</v>
      </c>
      <c r="H7094" s="347">
        <f t="shared" si="714"/>
        <v>66.567329898300017</v>
      </c>
      <c r="I7094" s="368"/>
      <c r="J7094" s="348">
        <f t="shared" si="715"/>
        <v>18.605078784600003</v>
      </c>
      <c r="K7094" s="368"/>
      <c r="L7094" s="352">
        <f t="shared" si="716"/>
        <v>16.221228338700001</v>
      </c>
      <c r="M7094" s="368"/>
      <c r="N7094" s="349">
        <f t="shared" si="717"/>
        <v>11.051569382699999</v>
      </c>
      <c r="O7094" s="368"/>
      <c r="P7094" s="350">
        <f t="shared" si="718"/>
        <v>231.94005126600004</v>
      </c>
      <c r="Q7094" s="368"/>
      <c r="R7094" s="351">
        <f t="shared" si="719"/>
        <v>82.885347006000003</v>
      </c>
      <c r="S7094" s="341"/>
      <c r="T7094" s="16"/>
      <c r="U7094" s="337"/>
      <c r="V7094" s="16"/>
    </row>
    <row r="7095" spans="4:22" ht="21">
      <c r="D7095" s="338"/>
      <c r="E7095" s="338"/>
      <c r="F7095" s="338"/>
      <c r="G7095" s="344">
        <v>1.06</v>
      </c>
      <c r="H7095" s="347">
        <f t="shared" si="714"/>
        <v>67.201304468760014</v>
      </c>
      <c r="I7095" s="368"/>
      <c r="J7095" s="348">
        <f t="shared" si="715"/>
        <v>18.782270011120005</v>
      </c>
      <c r="K7095" s="368"/>
      <c r="L7095" s="352">
        <f t="shared" si="716"/>
        <v>16.375716227640002</v>
      </c>
      <c r="M7095" s="368"/>
      <c r="N7095" s="349">
        <f t="shared" si="717"/>
        <v>11.15682242444</v>
      </c>
      <c r="O7095" s="368"/>
      <c r="P7095" s="350">
        <f t="shared" si="718"/>
        <v>234.14900413520004</v>
      </c>
      <c r="Q7095" s="368"/>
      <c r="R7095" s="351">
        <f t="shared" si="719"/>
        <v>83.674731263200002</v>
      </c>
      <c r="S7095" s="341"/>
      <c r="T7095" s="16"/>
      <c r="U7095" s="337"/>
      <c r="V7095" s="16"/>
    </row>
    <row r="7096" spans="4:22" ht="21">
      <c r="D7096" s="338"/>
      <c r="E7096" s="338"/>
      <c r="F7096" s="338"/>
      <c r="G7096" s="344">
        <v>1.07</v>
      </c>
      <c r="H7096" s="347">
        <f t="shared" si="714"/>
        <v>67.835279039220012</v>
      </c>
      <c r="I7096" s="368"/>
      <c r="J7096" s="348">
        <f t="shared" si="715"/>
        <v>18.959461237640003</v>
      </c>
      <c r="K7096" s="368"/>
      <c r="L7096" s="352">
        <f t="shared" si="716"/>
        <v>16.530204116580002</v>
      </c>
      <c r="M7096" s="368"/>
      <c r="N7096" s="349">
        <f t="shared" si="717"/>
        <v>11.262075466179999</v>
      </c>
      <c r="O7096" s="368"/>
      <c r="P7096" s="350">
        <f t="shared" si="718"/>
        <v>236.35795700440002</v>
      </c>
      <c r="Q7096" s="368"/>
      <c r="R7096" s="351">
        <f t="shared" si="719"/>
        <v>84.4641155204</v>
      </c>
      <c r="S7096" s="341"/>
      <c r="T7096" s="16"/>
      <c r="U7096" s="337"/>
      <c r="V7096" s="16"/>
    </row>
    <row r="7097" spans="4:22" ht="21">
      <c r="D7097" s="338"/>
      <c r="E7097" s="338"/>
      <c r="F7097" s="338"/>
      <c r="G7097" s="344">
        <v>1.08</v>
      </c>
      <c r="H7097" s="347">
        <f t="shared" si="714"/>
        <v>68.46925360968001</v>
      </c>
      <c r="I7097" s="368"/>
      <c r="J7097" s="348">
        <f t="shared" si="715"/>
        <v>19.136652464160004</v>
      </c>
      <c r="K7097" s="368"/>
      <c r="L7097" s="352">
        <f t="shared" si="716"/>
        <v>16.684692005520002</v>
      </c>
      <c r="M7097" s="368"/>
      <c r="N7097" s="349">
        <f t="shared" si="717"/>
        <v>11.36732850792</v>
      </c>
      <c r="O7097" s="368"/>
      <c r="P7097" s="350">
        <f t="shared" si="718"/>
        <v>238.56690987360003</v>
      </c>
      <c r="Q7097" s="368"/>
      <c r="R7097" s="351">
        <f t="shared" si="719"/>
        <v>85.253499777599998</v>
      </c>
      <c r="S7097" s="341"/>
      <c r="T7097" s="16"/>
      <c r="U7097" s="337"/>
      <c r="V7097" s="16"/>
    </row>
    <row r="7098" spans="4:22" ht="21">
      <c r="D7098" s="338"/>
      <c r="E7098" s="338"/>
      <c r="F7098" s="338"/>
      <c r="G7098" s="344">
        <v>1.0900000000000001</v>
      </c>
      <c r="H7098" s="347">
        <f t="shared" si="714"/>
        <v>69.103228180140007</v>
      </c>
      <c r="I7098" s="368"/>
      <c r="J7098" s="348">
        <f t="shared" si="715"/>
        <v>19.313843690680006</v>
      </c>
      <c r="K7098" s="368"/>
      <c r="L7098" s="352">
        <f t="shared" si="716"/>
        <v>16.839179894460003</v>
      </c>
      <c r="M7098" s="368"/>
      <c r="N7098" s="349">
        <f t="shared" si="717"/>
        <v>11.472581549659999</v>
      </c>
      <c r="O7098" s="368"/>
      <c r="P7098" s="350">
        <f t="shared" si="718"/>
        <v>240.77586274280003</v>
      </c>
      <c r="Q7098" s="368"/>
      <c r="R7098" s="351">
        <f t="shared" si="719"/>
        <v>86.042884034800011</v>
      </c>
      <c r="S7098" s="341"/>
      <c r="T7098" s="16"/>
      <c r="U7098" s="337"/>
      <c r="V7098" s="16"/>
    </row>
    <row r="7099" spans="4:22" ht="21">
      <c r="D7099" s="338"/>
      <c r="E7099" s="338"/>
      <c r="F7099" s="338"/>
      <c r="G7099" s="344">
        <v>1.1000000000000001</v>
      </c>
      <c r="H7099" s="347">
        <f t="shared" si="714"/>
        <v>69.737202750600019</v>
      </c>
      <c r="I7099" s="368"/>
      <c r="J7099" s="348">
        <f t="shared" si="715"/>
        <v>19.491034917200004</v>
      </c>
      <c r="K7099" s="368"/>
      <c r="L7099" s="352">
        <f t="shared" si="716"/>
        <v>16.993667783399999</v>
      </c>
      <c r="M7099" s="368"/>
      <c r="N7099" s="349">
        <f t="shared" si="717"/>
        <v>11.5778345914</v>
      </c>
      <c r="O7099" s="368"/>
      <c r="P7099" s="350">
        <f t="shared" si="718"/>
        <v>242.98481561200003</v>
      </c>
      <c r="Q7099" s="368"/>
      <c r="R7099" s="351">
        <f t="shared" si="719"/>
        <v>86.832268292000009</v>
      </c>
      <c r="S7099" s="341"/>
      <c r="T7099" s="16"/>
      <c r="U7099" s="337"/>
      <c r="V7099" s="16"/>
    </row>
    <row r="7100" spans="4:22">
      <c r="D7100" s="338"/>
      <c r="E7100" s="338"/>
      <c r="F7100" s="338"/>
      <c r="G7100" s="16"/>
      <c r="H7100" s="16"/>
      <c r="I7100" s="16"/>
      <c r="J7100" s="16"/>
      <c r="K7100" s="16"/>
      <c r="L7100" s="16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</row>
    <row r="7101" spans="4:22">
      <c r="D7101" s="338"/>
      <c r="E7101" s="338"/>
      <c r="F7101" s="338"/>
      <c r="G7101" s="16"/>
      <c r="H7101" s="16"/>
      <c r="I7101" s="16"/>
      <c r="J7101" s="16"/>
      <c r="K7101" s="16"/>
      <c r="L7101" s="16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</row>
    <row r="7102" spans="4:22">
      <c r="D7102" s="338"/>
      <c r="E7102" s="338"/>
      <c r="F7102" s="338"/>
      <c r="G7102" s="16"/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</row>
    <row r="7105" spans="4:31" ht="15" thickBot="1">
      <c r="D7105" s="475" t="s">
        <v>328</v>
      </c>
      <c r="E7105" s="16"/>
      <c r="F7105" s="16"/>
      <c r="G7105" s="16"/>
      <c r="H7105" s="16"/>
      <c r="I7105" s="16"/>
      <c r="J7105" s="16"/>
      <c r="K7105" s="16"/>
      <c r="L7105" s="16"/>
      <c r="M7105" s="16"/>
      <c r="N7105" s="16"/>
      <c r="O7105" s="16"/>
      <c r="P7105" s="16"/>
      <c r="Q7105" s="16"/>
      <c r="R7105" s="16"/>
      <c r="S7105" s="16"/>
      <c r="T7105" s="229"/>
      <c r="U7105" s="16"/>
      <c r="V7105" s="16"/>
    </row>
    <row r="7106" spans="4:31">
      <c r="D7106" s="16"/>
      <c r="E7106" s="84"/>
      <c r="F7106" s="85"/>
      <c r="G7106" s="197"/>
      <c r="H7106" s="85"/>
      <c r="I7106" s="197"/>
      <c r="J7106" s="85"/>
      <c r="K7106" s="197"/>
      <c r="L7106" s="85"/>
      <c r="M7106" s="197"/>
      <c r="N7106" s="85"/>
      <c r="O7106" s="197"/>
      <c r="P7106" s="85"/>
      <c r="Q7106" s="197"/>
      <c r="R7106" s="85"/>
      <c r="S7106" s="85"/>
      <c r="T7106" s="85"/>
      <c r="U7106" s="106"/>
      <c r="V7106" s="16"/>
    </row>
    <row r="7107" spans="4:31" ht="15" thickBot="1">
      <c r="D7107" s="16"/>
      <c r="E7107" s="86"/>
      <c r="F7107" s="1"/>
      <c r="H7107" s="1"/>
      <c r="J7107" s="1"/>
      <c r="L7107" s="1"/>
      <c r="N7107" s="1"/>
      <c r="P7107" s="1"/>
      <c r="R7107" s="1"/>
      <c r="T7107" s="1"/>
      <c r="U7107" s="107"/>
      <c r="V7107" s="16"/>
    </row>
    <row r="7108" spans="4:31" ht="35.4" thickBot="1">
      <c r="D7108" s="16"/>
      <c r="E7108" s="86"/>
      <c r="F7108" s="1"/>
      <c r="H7108" s="393" t="s">
        <v>333</v>
      </c>
      <c r="I7108" s="394"/>
      <c r="J7108" s="394"/>
      <c r="K7108" s="394"/>
      <c r="L7108" s="394"/>
      <c r="M7108" s="394"/>
      <c r="N7108" s="394"/>
      <c r="O7108" s="394"/>
      <c r="P7108" s="394"/>
      <c r="Q7108" s="394"/>
      <c r="R7108" s="394"/>
      <c r="S7108" s="394"/>
      <c r="T7108" s="395"/>
      <c r="U7108" s="107"/>
      <c r="V7108" s="16"/>
    </row>
    <row r="7109" spans="4:31">
      <c r="D7109" s="16"/>
      <c r="E7109" s="86"/>
      <c r="F7109" s="1"/>
      <c r="H7109" s="1"/>
      <c r="J7109" s="1"/>
      <c r="L7109" s="1"/>
      <c r="N7109" s="1"/>
      <c r="P7109" s="1"/>
      <c r="R7109" s="1"/>
      <c r="T7109" s="1"/>
      <c r="U7109" s="107"/>
      <c r="V7109" s="16"/>
    </row>
    <row r="7110" spans="4:31">
      <c r="D7110" s="16"/>
      <c r="E7110" s="86"/>
      <c r="F7110" s="253" t="s">
        <v>10</v>
      </c>
      <c r="G7110" s="194"/>
      <c r="H7110" s="421" t="s">
        <v>3</v>
      </c>
      <c r="I7110" s="179"/>
      <c r="J7110" s="422" t="s">
        <v>11</v>
      </c>
      <c r="K7110" s="179"/>
      <c r="L7110" s="423" t="s">
        <v>12</v>
      </c>
      <c r="M7110" s="179"/>
      <c r="N7110" s="424" t="s">
        <v>13</v>
      </c>
      <c r="O7110" s="179"/>
      <c r="P7110" s="425" t="s">
        <v>14</v>
      </c>
      <c r="Q7110" s="179"/>
      <c r="R7110" s="426" t="s">
        <v>15</v>
      </c>
      <c r="S7110" s="29"/>
      <c r="T7110" s="427" t="s">
        <v>16</v>
      </c>
      <c r="U7110" s="107"/>
      <c r="V7110" s="16"/>
      <c r="X7110" s="448" t="s">
        <v>78</v>
      </c>
      <c r="Y7110" s="448" t="s">
        <v>79</v>
      </c>
      <c r="Z7110" s="448" t="s">
        <v>80</v>
      </c>
      <c r="AA7110" s="448" t="s">
        <v>81</v>
      </c>
      <c r="AD7110" t="str">
        <f t="shared" ref="AD7110:AD7116" si="720">X7110</f>
        <v xml:space="preserve">MATERIAL </v>
      </c>
      <c r="AE7110" s="330" t="str">
        <f>AA7110</f>
        <v xml:space="preserve">VARIACAO </v>
      </c>
    </row>
    <row r="7111" spans="4:31">
      <c r="D7111" s="16"/>
      <c r="E7111" s="86"/>
      <c r="F7111" s="252">
        <v>46013</v>
      </c>
      <c r="G7111" s="244"/>
      <c r="H7111" s="437">
        <v>11940</v>
      </c>
      <c r="I7111" s="437"/>
      <c r="J7111" s="437">
        <v>3033.5</v>
      </c>
      <c r="K7111" s="437"/>
      <c r="L7111" s="437">
        <v>2898.5</v>
      </c>
      <c r="M7111" s="437"/>
      <c r="N7111" s="437">
        <v>1924</v>
      </c>
      <c r="O7111" s="437"/>
      <c r="P7111" s="437">
        <v>42700</v>
      </c>
      <c r="Q7111" s="437"/>
      <c r="R7111" s="437">
        <v>14885</v>
      </c>
      <c r="S7111" s="438"/>
      <c r="T7111" s="441">
        <v>5.516</v>
      </c>
      <c r="U7111" s="107"/>
      <c r="V7111" s="16"/>
      <c r="X7111" t="str">
        <f>H6910</f>
        <v xml:space="preserve">COBRE </v>
      </c>
      <c r="Y7111" s="308">
        <f>H7119</f>
        <v>66.948146216666657</v>
      </c>
      <c r="Z7111" s="308">
        <f>H7121</f>
        <v>64.055096947999999</v>
      </c>
      <c r="AA7111" s="453">
        <f t="shared" ref="AA7111:AA7117" si="721">Y7111-Z7111</f>
        <v>2.8930492686666582</v>
      </c>
      <c r="AD7111" t="str">
        <f t="shared" si="720"/>
        <v xml:space="preserve">COBRE </v>
      </c>
      <c r="AE7111" s="330">
        <f t="shared" ref="AE7111:AE7116" si="722">AA7111</f>
        <v>2.8930492686666582</v>
      </c>
    </row>
    <row r="7112" spans="4:31">
      <c r="D7112" s="16"/>
      <c r="E7112" s="86"/>
      <c r="F7112" s="250">
        <f>F7111+1</f>
        <v>46014</v>
      </c>
      <c r="G7112" s="244"/>
      <c r="H7112" s="474">
        <v>12070</v>
      </c>
      <c r="I7112" s="437"/>
      <c r="J7112" s="437">
        <v>3086.5</v>
      </c>
      <c r="K7112" s="437"/>
      <c r="L7112" s="437">
        <v>2916</v>
      </c>
      <c r="M7112" s="437"/>
      <c r="N7112" s="437">
        <v>1946</v>
      </c>
      <c r="O7112" s="437"/>
      <c r="P7112" s="437">
        <v>43600</v>
      </c>
      <c r="Q7112" s="437"/>
      <c r="R7112" s="437">
        <v>15465</v>
      </c>
      <c r="S7112" s="437"/>
      <c r="T7112" s="441">
        <v>5.5388999999999999</v>
      </c>
      <c r="U7112" s="107"/>
      <c r="V7112" s="16"/>
      <c r="X7112" s="408" t="str">
        <f>J6910</f>
        <v xml:space="preserve">ZINCO </v>
      </c>
      <c r="Y7112" s="308">
        <f>J7119</f>
        <v>16.947039908333334</v>
      </c>
      <c r="Z7112" s="308">
        <f>J7121</f>
        <v>16.656813333999999</v>
      </c>
      <c r="AA7112" s="453">
        <f t="shared" si="721"/>
        <v>0.29022657433333521</v>
      </c>
      <c r="AD7112" t="str">
        <f t="shared" si="720"/>
        <v xml:space="preserve">ZINCO </v>
      </c>
      <c r="AE7112" s="330">
        <f t="shared" si="722"/>
        <v>0.29022657433333521</v>
      </c>
    </row>
    <row r="7113" spans="4:31">
      <c r="D7113" s="16"/>
      <c r="E7113" s="86"/>
      <c r="F7113" s="250">
        <f>F7112+1</f>
        <v>46015</v>
      </c>
      <c r="G7113" s="244"/>
      <c r="H7113" s="474">
        <v>12253</v>
      </c>
      <c r="I7113" s="437"/>
      <c r="J7113" s="437">
        <v>3059.5</v>
      </c>
      <c r="K7113" s="437"/>
      <c r="L7113" s="437">
        <v>2932</v>
      </c>
      <c r="M7113" s="437"/>
      <c r="N7113" s="437">
        <v>1945.5</v>
      </c>
      <c r="O7113" s="437"/>
      <c r="P7113" s="437">
        <v>43155</v>
      </c>
      <c r="Q7113" s="437"/>
      <c r="R7113" s="437">
        <v>15435</v>
      </c>
      <c r="S7113" s="437"/>
      <c r="T7113" s="441">
        <v>5.5643000000000002</v>
      </c>
      <c r="U7113" s="107"/>
      <c r="V7113" s="16"/>
      <c r="X7113" s="408" t="str">
        <f>L6910</f>
        <v xml:space="preserve">ALUMÍNIO </v>
      </c>
      <c r="Y7113" s="308">
        <f>L7119</f>
        <v>16.147642524999998</v>
      </c>
      <c r="Z7113" s="308">
        <f>L7121</f>
        <v>15.577533458</v>
      </c>
      <c r="AA7113" s="453">
        <f t="shared" si="721"/>
        <v>0.57010906699999886</v>
      </c>
      <c r="AD7113" t="str">
        <f t="shared" si="720"/>
        <v xml:space="preserve">ALUMÍNIO </v>
      </c>
      <c r="AE7113" s="330">
        <f t="shared" si="722"/>
        <v>0.57010906699999886</v>
      </c>
    </row>
    <row r="7114" spans="4:31">
      <c r="D7114" s="16"/>
      <c r="E7114" s="86"/>
      <c r="F7114" s="250">
        <f>F7113+1</f>
        <v>46016</v>
      </c>
      <c r="G7114" s="195"/>
      <c r="H7114" s="437"/>
      <c r="I7114" s="437"/>
      <c r="J7114" s="437"/>
      <c r="K7114" s="437"/>
      <c r="L7114" s="437"/>
      <c r="M7114" s="437"/>
      <c r="N7114" s="437"/>
      <c r="O7114" s="437"/>
      <c r="P7114" s="437"/>
      <c r="Q7114" s="437"/>
      <c r="R7114" s="437"/>
      <c r="S7114" s="438"/>
      <c r="T7114" s="441">
        <v>5.5350000000000001</v>
      </c>
      <c r="U7114" s="107"/>
      <c r="V7114" s="16"/>
      <c r="X7114" s="408" t="str">
        <f>N6910</f>
        <v xml:space="preserve">CHUMBO </v>
      </c>
      <c r="Y7114" s="308">
        <f>N7119</f>
        <v>10.736479175000001</v>
      </c>
      <c r="Z7114" s="308">
        <f>N7121</f>
        <v>10.443042238</v>
      </c>
      <c r="AA7114" s="453">
        <f t="shared" si="721"/>
        <v>0.29343693700000095</v>
      </c>
      <c r="AD7114" t="str">
        <f t="shared" si="720"/>
        <v xml:space="preserve">CHUMBO </v>
      </c>
      <c r="AE7114" s="330">
        <f t="shared" si="722"/>
        <v>0.29343693700000095</v>
      </c>
    </row>
    <row r="7115" spans="4:31">
      <c r="D7115" s="16"/>
      <c r="E7115" s="86"/>
      <c r="F7115" s="251">
        <f>F7114+1</f>
        <v>46017</v>
      </c>
      <c r="G7115" s="195"/>
      <c r="H7115" s="437"/>
      <c r="I7115" s="437"/>
      <c r="J7115" s="437"/>
      <c r="K7115" s="437"/>
      <c r="L7115" s="437"/>
      <c r="M7115" s="437"/>
      <c r="N7115" s="437"/>
      <c r="O7115" s="437"/>
      <c r="P7115" s="437"/>
      <c r="Q7115" s="437"/>
      <c r="R7115" s="437"/>
      <c r="S7115" s="438"/>
      <c r="T7115" s="441"/>
      <c r="U7115" s="107"/>
      <c r="V7115" s="16"/>
      <c r="X7115" s="408" t="str">
        <f>P6910</f>
        <v xml:space="preserve">ESTANHO </v>
      </c>
      <c r="Y7115" s="308">
        <f>P7119</f>
        <v>238.99766341666665</v>
      </c>
      <c r="Z7115" s="308">
        <f>P7121</f>
        <v>230.29366252</v>
      </c>
      <c r="AA7115" s="453">
        <f t="shared" si="721"/>
        <v>8.7040008966666562</v>
      </c>
      <c r="AD7115" t="str">
        <f t="shared" si="720"/>
        <v xml:space="preserve">ESTANHO </v>
      </c>
      <c r="AE7115" s="330">
        <f t="shared" si="722"/>
        <v>8.7040008966666562</v>
      </c>
    </row>
    <row r="7116" spans="4:31">
      <c r="D7116" s="16"/>
      <c r="E7116" s="86"/>
      <c r="F7116" s="1"/>
      <c r="H7116" s="439"/>
      <c r="I7116" s="439"/>
      <c r="J7116" s="439"/>
      <c r="K7116" s="439"/>
      <c r="L7116" s="439"/>
      <c r="M7116" s="439"/>
      <c r="N7116" s="439"/>
      <c r="O7116" s="439"/>
      <c r="P7116" s="439"/>
      <c r="Q7116" s="439"/>
      <c r="R7116" s="439"/>
      <c r="S7116" s="440"/>
      <c r="T7116" s="444"/>
      <c r="U7116" s="107"/>
      <c r="V7116" s="16"/>
      <c r="X7116" s="408" t="str">
        <f>R6910</f>
        <v xml:space="preserve">NÍQUEL </v>
      </c>
      <c r="Y7116" s="308">
        <f>R7119</f>
        <v>84.527503916666674</v>
      </c>
      <c r="Z7116" s="308">
        <f>R7121</f>
        <v>78.054088100000001</v>
      </c>
      <c r="AA7116" s="453">
        <f t="shared" si="721"/>
        <v>6.4734158166666731</v>
      </c>
      <c r="AD7116" t="str">
        <f t="shared" si="720"/>
        <v xml:space="preserve">NÍQUEL </v>
      </c>
      <c r="AE7116" s="330">
        <f t="shared" si="722"/>
        <v>6.4734158166666731</v>
      </c>
    </row>
    <row r="7117" spans="4:31">
      <c r="D7117" s="16"/>
      <c r="E7117" s="86"/>
      <c r="F7117" s="236" t="s">
        <v>17</v>
      </c>
      <c r="G7117" s="263"/>
      <c r="H7117" s="428">
        <f>AVERAGE(H7111:H7115)</f>
        <v>12087.666666666666</v>
      </c>
      <c r="I7117" s="332"/>
      <c r="J7117" s="428">
        <f>AVERAGE(J7111:J7115)</f>
        <v>3059.8333333333335</v>
      </c>
      <c r="K7117" s="332"/>
      <c r="L7117" s="428">
        <f>AVERAGE(L7111:L7115)</f>
        <v>2915.5</v>
      </c>
      <c r="M7117" s="332"/>
      <c r="N7117" s="428">
        <f>AVERAGE(N7111:N7115)</f>
        <v>1938.5</v>
      </c>
      <c r="O7117" s="332"/>
      <c r="P7117" s="428">
        <f>AVERAGE(P7111:P7115)</f>
        <v>43151.666666666664</v>
      </c>
      <c r="Q7117" s="332"/>
      <c r="R7117" s="428">
        <f>AVERAGE(R7111:R7115)</f>
        <v>15261.666666666666</v>
      </c>
      <c r="S7117" s="333"/>
      <c r="T7117" s="429">
        <f>AVERAGE(T7111:T7115)</f>
        <v>5.5385499999999999</v>
      </c>
      <c r="U7117" s="107"/>
      <c r="V7117" s="16"/>
      <c r="X7117" t="str">
        <f>T6910</f>
        <v xml:space="preserve">DÓLAR </v>
      </c>
      <c r="Y7117" s="308">
        <f>T7117</f>
        <v>5.5385499999999999</v>
      </c>
      <c r="Z7117" s="308">
        <f>T7121</f>
        <v>5.4564199999999996</v>
      </c>
      <c r="AA7117" s="453">
        <f t="shared" si="721"/>
        <v>8.2130000000000258E-2</v>
      </c>
    </row>
    <row r="7118" spans="4:31">
      <c r="D7118" s="16"/>
      <c r="E7118" s="86"/>
      <c r="F7118" s="21"/>
      <c r="G7118" s="194"/>
      <c r="H7118" s="354"/>
      <c r="I7118" s="214"/>
      <c r="J7118" s="354"/>
      <c r="K7118" s="214"/>
      <c r="L7118" s="354"/>
      <c r="M7118" s="214"/>
      <c r="N7118" s="354"/>
      <c r="O7118" s="214"/>
      <c r="P7118" s="354"/>
      <c r="Q7118" s="214"/>
      <c r="R7118" s="354"/>
      <c r="S7118" s="269"/>
      <c r="T7118" s="355"/>
      <c r="U7118" s="107"/>
      <c r="V7118" s="16"/>
    </row>
    <row r="7119" spans="4:31" ht="15.6">
      <c r="D7119" s="16"/>
      <c r="E7119" s="86"/>
      <c r="F7119" s="237" t="s">
        <v>18</v>
      </c>
      <c r="G7119" s="202"/>
      <c r="H7119" s="413">
        <f>H7117*T7117*0.001</f>
        <v>66.948146216666657</v>
      </c>
      <c r="I7119" s="449"/>
      <c r="J7119" s="413">
        <f>J7117*T7117*0.001</f>
        <v>16.947039908333334</v>
      </c>
      <c r="K7119" s="449"/>
      <c r="L7119" s="413">
        <f>L7117*T7117*0.001</f>
        <v>16.147642524999998</v>
      </c>
      <c r="M7119" s="449"/>
      <c r="N7119" s="413">
        <f>N7117*T7117*0.001</f>
        <v>10.736479175000001</v>
      </c>
      <c r="O7119" s="449"/>
      <c r="P7119" s="413">
        <f>P7117*T7117*0.001</f>
        <v>238.99766341666665</v>
      </c>
      <c r="Q7119" s="449"/>
      <c r="R7119" s="413">
        <f>R7117*T7117*0.001</f>
        <v>84.527503916666674</v>
      </c>
      <c r="S7119" s="269"/>
      <c r="T7119" s="363"/>
      <c r="U7119" s="107"/>
      <c r="V7119" s="16"/>
    </row>
    <row r="7120" spans="4:31">
      <c r="D7120" s="16"/>
      <c r="E7120" s="86"/>
      <c r="F7120" s="21"/>
      <c r="G7120" s="312"/>
      <c r="H7120" s="450"/>
      <c r="I7120" s="451"/>
      <c r="J7120" s="450"/>
      <c r="K7120" s="451"/>
      <c r="L7120" s="450"/>
      <c r="M7120" s="451"/>
      <c r="N7120" s="450"/>
      <c r="O7120" s="451"/>
      <c r="P7120" s="450"/>
      <c r="Q7120" s="451"/>
      <c r="R7120" s="450"/>
      <c r="S7120" s="269"/>
      <c r="T7120" s="364"/>
      <c r="U7120" s="107"/>
      <c r="V7120" s="16"/>
    </row>
    <row r="7121" spans="4:22">
      <c r="D7121" s="16"/>
      <c r="E7121" s="86"/>
      <c r="F7121" s="256" t="s">
        <v>19</v>
      </c>
      <c r="G7121" s="311"/>
      <c r="H7121" s="436">
        <f>H7019</f>
        <v>64.055096947999999</v>
      </c>
      <c r="I7121" s="452"/>
      <c r="J7121" s="436">
        <f>J7019</f>
        <v>16.656813333999999</v>
      </c>
      <c r="K7121" s="452"/>
      <c r="L7121" s="436">
        <f>L7019</f>
        <v>15.577533458</v>
      </c>
      <c r="M7121" s="452"/>
      <c r="N7121" s="436">
        <f>N7019</f>
        <v>10.443042238</v>
      </c>
      <c r="O7121" s="452"/>
      <c r="P7121" s="436">
        <f>P7019</f>
        <v>230.29366252</v>
      </c>
      <c r="Q7121" s="452"/>
      <c r="R7121" s="436">
        <f>R7019</f>
        <v>78.054088100000001</v>
      </c>
      <c r="S7121" s="361">
        <f>U7082</f>
        <v>0</v>
      </c>
      <c r="T7121" s="258">
        <f>T7017</f>
        <v>5.4564199999999996</v>
      </c>
      <c r="U7121" s="107"/>
      <c r="V7121" s="16"/>
    </row>
    <row r="7122" spans="4:22" ht="15" thickBot="1">
      <c r="D7122" s="16"/>
      <c r="E7122" s="86"/>
      <c r="F7122" s="21"/>
      <c r="G7122" s="194"/>
      <c r="H7122" s="355"/>
      <c r="I7122" s="264"/>
      <c r="J7122" s="355"/>
      <c r="K7122" s="264"/>
      <c r="L7122" s="355"/>
      <c r="M7122" s="264"/>
      <c r="N7122" s="355"/>
      <c r="O7122" s="264"/>
      <c r="P7122" s="355"/>
      <c r="Q7122" s="264"/>
      <c r="R7122" s="355"/>
      <c r="S7122" s="270"/>
      <c r="T7122" s="355"/>
      <c r="U7122" s="107"/>
      <c r="V7122" s="16"/>
    </row>
    <row r="7123" spans="4:22" ht="15" thickBot="1">
      <c r="D7123" s="16"/>
      <c r="E7123" s="86"/>
      <c r="F7123" s="259" t="s">
        <v>44</v>
      </c>
      <c r="G7123" s="194"/>
      <c r="H7123" s="356">
        <f>(H7019-H7021)/H7021</f>
        <v>1.0373285185915602E-2</v>
      </c>
      <c r="I7123" s="321"/>
      <c r="J7123" s="356">
        <f>(J7019-J7021)/J7021</f>
        <v>-5.9952704141370029E-2</v>
      </c>
      <c r="K7123" s="321"/>
      <c r="L7123" s="356">
        <f>(L7019-L7021)/L7021</f>
        <v>8.333634751783137E-3</v>
      </c>
      <c r="M7123" s="321"/>
      <c r="N7123" s="356">
        <f>(N7019-N7021)/N7021</f>
        <v>-7.8156350296464429E-3</v>
      </c>
      <c r="O7123" s="321"/>
      <c r="P7123" s="356">
        <f>(P7019-P7021)/P7021</f>
        <v>4.2546745704917274E-2</v>
      </c>
      <c r="Q7123" s="321"/>
      <c r="R7123" s="356">
        <f>(R7019-R7021)/R7021</f>
        <v>-1.1202878850622164E-2</v>
      </c>
      <c r="S7123" s="322"/>
      <c r="T7123" s="356">
        <f>(T7017-T7021)/T7021</f>
        <v>6.2851093808207236E-3</v>
      </c>
      <c r="U7123" s="107"/>
      <c r="V7123" s="16"/>
    </row>
    <row r="7124" spans="4:22" ht="15" thickBot="1">
      <c r="D7124" s="16"/>
      <c r="E7124" s="86"/>
      <c r="F7124" s="29"/>
      <c r="G7124" s="179"/>
      <c r="H7124" s="357"/>
      <c r="I7124" s="217"/>
      <c r="J7124" s="357"/>
      <c r="K7124" s="217"/>
      <c r="L7124" s="357"/>
      <c r="M7124" s="217"/>
      <c r="N7124" s="357"/>
      <c r="O7124" s="217"/>
      <c r="P7124" s="357"/>
      <c r="Q7124" s="217"/>
      <c r="R7124" s="357"/>
      <c r="S7124" s="271"/>
      <c r="T7124" s="357"/>
      <c r="U7124" s="107"/>
      <c r="V7124" s="16"/>
    </row>
    <row r="7125" spans="4:22" ht="15" thickBot="1">
      <c r="D7125" s="16"/>
      <c r="E7125" s="86"/>
      <c r="F7125" s="176" t="s">
        <v>26</v>
      </c>
      <c r="G7125" s="179"/>
      <c r="H7125" s="358">
        <f>(H7119-H7121)/H7121</f>
        <v>4.5165012723581373E-2</v>
      </c>
      <c r="I7125" s="188"/>
      <c r="J7125" s="358">
        <f>(J7119-J7121)/J7121</f>
        <v>1.7423895466302835E-2</v>
      </c>
      <c r="K7125" s="188"/>
      <c r="L7125" s="358">
        <f>(L7119-L7121)/L7121</f>
        <v>3.6598160327315082E-2</v>
      </c>
      <c r="M7125" s="188"/>
      <c r="N7125" s="358">
        <f>(N7119-N7121)/N7121</f>
        <v>2.8098798253658939E-2</v>
      </c>
      <c r="O7125" s="188"/>
      <c r="P7125" s="358">
        <f>(P7119-P7121)/P7121</f>
        <v>3.7795225458758561E-2</v>
      </c>
      <c r="Q7125" s="188"/>
      <c r="R7125" s="358">
        <f>(R7119-R7121)/R7121</f>
        <v>8.293500025742627E-2</v>
      </c>
      <c r="S7125" s="272"/>
      <c r="T7125" s="358">
        <f>(T7117-T7121)/T7121</f>
        <v>1.5051993798131423E-2</v>
      </c>
      <c r="U7125" s="107"/>
      <c r="V7125" s="16"/>
    </row>
    <row r="7126" spans="4:22" ht="15" thickBot="1">
      <c r="D7126" s="16"/>
      <c r="E7126" s="86"/>
      <c r="F7126" s="1"/>
      <c r="H7126" s="359"/>
      <c r="I7126" s="215"/>
      <c r="J7126" s="359"/>
      <c r="K7126" s="215"/>
      <c r="L7126" s="359"/>
      <c r="M7126" s="215"/>
      <c r="N7126" s="359"/>
      <c r="O7126" s="215"/>
      <c r="P7126" s="359"/>
      <c r="Q7126" s="215"/>
      <c r="R7126" s="359"/>
      <c r="S7126" s="271"/>
      <c r="T7126" s="359"/>
      <c r="U7126" s="107"/>
      <c r="V7126" s="16"/>
    </row>
    <row r="7127" spans="4:22" ht="21.6" thickBot="1">
      <c r="D7127" s="230"/>
      <c r="E7127" s="183"/>
      <c r="F7127" s="184" t="s">
        <v>40</v>
      </c>
      <c r="G7127" s="182"/>
      <c r="H7127" s="360">
        <f>H7119-H7121</f>
        <v>2.8930492686666582</v>
      </c>
      <c r="I7127" s="306"/>
      <c r="J7127" s="360">
        <f>J7119-J7121</f>
        <v>0.29022657433333521</v>
      </c>
      <c r="K7127" s="306"/>
      <c r="L7127" s="360">
        <f>L7119-L7121</f>
        <v>0.57010906699999886</v>
      </c>
      <c r="M7127" s="306"/>
      <c r="N7127" s="360">
        <f>N7119-N7121</f>
        <v>0.29343693700000095</v>
      </c>
      <c r="O7127" s="306"/>
      <c r="P7127" s="360">
        <f>P7119-P7121</f>
        <v>8.7040008966666562</v>
      </c>
      <c r="Q7127" s="306"/>
      <c r="R7127" s="360">
        <f>R7119-R7121</f>
        <v>6.4734158166666731</v>
      </c>
      <c r="S7127" s="307"/>
      <c r="T7127" s="360">
        <f>T7117-T7121</f>
        <v>8.2130000000000258E-2</v>
      </c>
      <c r="U7127" s="186"/>
      <c r="V7127" s="230"/>
    </row>
    <row r="7128" spans="4:22">
      <c r="D7128" s="16"/>
      <c r="E7128" s="86"/>
      <c r="F7128" s="179"/>
      <c r="H7128" s="180"/>
      <c r="I7128" s="180"/>
      <c r="J7128" s="180"/>
      <c r="K7128" s="180"/>
      <c r="L7128" s="180"/>
      <c r="M7128" s="180"/>
      <c r="N7128" s="180"/>
      <c r="O7128" s="180"/>
      <c r="P7128" s="180"/>
      <c r="Q7128" s="180"/>
      <c r="R7128" s="180"/>
      <c r="S7128" s="274"/>
      <c r="T7128" s="180"/>
      <c r="U7128" s="107"/>
      <c r="V7128" s="16"/>
    </row>
    <row r="7129" spans="4:22">
      <c r="D7129" s="16"/>
      <c r="E7129" s="86"/>
      <c r="F7129" s="29"/>
      <c r="H7129" s="323"/>
      <c r="I7129" s="180"/>
      <c r="J7129" s="159"/>
      <c r="K7129" s="180"/>
      <c r="L7129" s="159"/>
      <c r="M7129" s="180"/>
      <c r="N7129" s="159"/>
      <c r="O7129" s="180">
        <f>L7129+N7129</f>
        <v>0</v>
      </c>
      <c r="P7129" s="159"/>
      <c r="Q7129" s="180"/>
      <c r="R7129" s="159"/>
      <c r="S7129" s="159"/>
      <c r="T7129" s="159"/>
      <c r="U7129" s="107"/>
      <c r="V7129" s="16"/>
    </row>
    <row r="7130" spans="4:22" ht="18">
      <c r="D7130" s="16"/>
      <c r="E7130" s="134"/>
      <c r="F7130" s="403" t="s">
        <v>36</v>
      </c>
      <c r="G7130" s="404"/>
      <c r="H7130" s="405">
        <f>AVERAGE(H6911:H6915,H7111:H7115,H7011:H7015)</f>
        <v>11801.5</v>
      </c>
      <c r="I7130" s="405" t="e">
        <f t="shared" ref="I7130" si="723">AVERAGE(I7111:I7115)</f>
        <v>#DIV/0!</v>
      </c>
      <c r="J7130" s="405">
        <f>AVERAGE(J6911:J6915,J7111:J7115,J7011:J7015)</f>
        <v>3137.0769230769229</v>
      </c>
      <c r="K7130" s="405" t="e">
        <f t="shared" ref="K7130" si="724">AVERAGE(K7111:K7115)</f>
        <v>#DIV/0!</v>
      </c>
      <c r="L7130" s="405">
        <f>AVERAGE(L6911:L6915,L7111:L7115,L7011:L7015)</f>
        <v>2866.6538461538462</v>
      </c>
      <c r="M7130" s="405" t="e">
        <f t="shared" ref="M7130" si="725">AVERAGE(M7111:M7115)</f>
        <v>#DIV/0!</v>
      </c>
      <c r="N7130" s="405">
        <f>AVERAGE(N6911:N6915,N7111:N7115,N7011:N7015)</f>
        <v>1930.0384615384614</v>
      </c>
      <c r="O7130" s="405" t="e">
        <f t="shared" ref="O7130" si="726">AVERAGE(O7111:O7115)</f>
        <v>#DIV/0!</v>
      </c>
      <c r="P7130" s="405">
        <f>AVERAGE(P6911:P6915,P7111:P7115,P7011:P7015)</f>
        <v>41859.615384615383</v>
      </c>
      <c r="Q7130" s="405" t="e">
        <f t="shared" ref="Q7130" si="727">AVERAGE(Q7111:Q7115)</f>
        <v>#DIV/0!</v>
      </c>
      <c r="R7130" s="405">
        <f>AVERAGE(R6911:R6915,R7111:R7115,R7011:R7015)</f>
        <v>14623.076923076924</v>
      </c>
      <c r="S7130" s="405" t="e">
        <f t="shared" ref="S7130" si="728">AVERAGE(S7111:S7115)</f>
        <v>#DIV/0!</v>
      </c>
      <c r="T7130" s="405">
        <f>AVERAGE(T6911:T6915,T7111:T7115,T7011:T7015)</f>
        <v>5.467714285714286</v>
      </c>
      <c r="U7130" s="405" t="e">
        <f t="shared" ref="U7130" si="729">AVERAGE(U7111:U7115)</f>
        <v>#DIV/0!</v>
      </c>
      <c r="V7130" s="16"/>
    </row>
    <row r="7131" spans="4:22">
      <c r="D7131" s="16"/>
      <c r="E7131" s="1"/>
      <c r="F7131" s="1"/>
      <c r="H7131" s="329"/>
      <c r="I7131" s="139"/>
      <c r="J7131" s="329"/>
      <c r="K7131" s="139"/>
      <c r="L7131" s="329"/>
      <c r="M7131" s="139"/>
      <c r="N7131" s="329"/>
      <c r="O7131" s="139"/>
      <c r="P7131" s="329"/>
      <c r="Q7131" s="139"/>
      <c r="R7131" s="329"/>
      <c r="S7131" s="329"/>
      <c r="T7131" s="329"/>
      <c r="U7131" s="1"/>
      <c r="V7131" s="16"/>
    </row>
    <row r="7132" spans="4:22" ht="15" thickBot="1">
      <c r="D7132" s="16"/>
      <c r="T7132" s="174"/>
      <c r="V7132" s="16"/>
    </row>
    <row r="7133" spans="4:22" ht="15" thickBot="1">
      <c r="D7133" s="16"/>
      <c r="F7133" s="280" t="s">
        <v>42</v>
      </c>
      <c r="G7133" s="281"/>
      <c r="H7133" s="281" t="s">
        <v>3</v>
      </c>
      <c r="I7133" s="281"/>
      <c r="J7133" s="281" t="s">
        <v>11</v>
      </c>
      <c r="K7133" s="281"/>
      <c r="L7133" s="281" t="s">
        <v>12</v>
      </c>
      <c r="M7133" s="281"/>
      <c r="N7133" s="281" t="s">
        <v>13</v>
      </c>
      <c r="O7133" s="281"/>
      <c r="P7133" s="281" t="s">
        <v>14</v>
      </c>
      <c r="Q7133" s="281"/>
      <c r="R7133" s="281" t="s">
        <v>15</v>
      </c>
      <c r="S7133" s="281"/>
      <c r="T7133" s="282" t="s">
        <v>16</v>
      </c>
      <c r="V7133" s="16"/>
    </row>
    <row r="7134" spans="4:22">
      <c r="D7134" s="16"/>
      <c r="E7134" s="1"/>
      <c r="F7134" s="283" t="s">
        <v>19</v>
      </c>
      <c r="G7134" s="284"/>
      <c r="H7134" s="410">
        <f>H7121</f>
        <v>64.055096947999999</v>
      </c>
      <c r="I7134" s="410">
        <f t="shared" ref="I7134:T7134" si="730">I7121</f>
        <v>0</v>
      </c>
      <c r="J7134" s="410">
        <f t="shared" si="730"/>
        <v>16.656813333999999</v>
      </c>
      <c r="K7134" s="410">
        <f t="shared" si="730"/>
        <v>0</v>
      </c>
      <c r="L7134" s="410">
        <f t="shared" si="730"/>
        <v>15.577533458</v>
      </c>
      <c r="M7134" s="410">
        <f t="shared" si="730"/>
        <v>0</v>
      </c>
      <c r="N7134" s="410">
        <f t="shared" si="730"/>
        <v>10.443042238</v>
      </c>
      <c r="O7134" s="410">
        <f t="shared" si="730"/>
        <v>0</v>
      </c>
      <c r="P7134" s="410">
        <f t="shared" si="730"/>
        <v>230.29366252</v>
      </c>
      <c r="Q7134" s="410">
        <f t="shared" si="730"/>
        <v>0</v>
      </c>
      <c r="R7134" s="410">
        <f t="shared" si="730"/>
        <v>78.054088100000001</v>
      </c>
      <c r="S7134" s="410">
        <f t="shared" si="730"/>
        <v>0</v>
      </c>
      <c r="T7134" s="410">
        <f t="shared" si="730"/>
        <v>5.4564199999999996</v>
      </c>
      <c r="U7134" s="1"/>
      <c r="V7134" s="16"/>
    </row>
    <row r="7135" spans="4:22" ht="15.6">
      <c r="D7135" s="16"/>
      <c r="E7135" s="1"/>
      <c r="F7135" s="288" t="s">
        <v>41</v>
      </c>
      <c r="G7135" s="289"/>
      <c r="H7135" s="411">
        <f>H7119</f>
        <v>66.948146216666657</v>
      </c>
      <c r="I7135" s="411">
        <f t="shared" ref="I7135:S7135" si="731">I7119</f>
        <v>0</v>
      </c>
      <c r="J7135" s="411">
        <f t="shared" si="731"/>
        <v>16.947039908333334</v>
      </c>
      <c r="K7135" s="411">
        <f t="shared" si="731"/>
        <v>0</v>
      </c>
      <c r="L7135" s="411">
        <f t="shared" si="731"/>
        <v>16.147642524999998</v>
      </c>
      <c r="M7135" s="411">
        <f t="shared" si="731"/>
        <v>0</v>
      </c>
      <c r="N7135" s="411">
        <f t="shared" si="731"/>
        <v>10.736479175000001</v>
      </c>
      <c r="O7135" s="411">
        <f t="shared" si="731"/>
        <v>0</v>
      </c>
      <c r="P7135" s="411">
        <f t="shared" si="731"/>
        <v>238.99766341666665</v>
      </c>
      <c r="Q7135" s="411">
        <f t="shared" si="731"/>
        <v>0</v>
      </c>
      <c r="R7135" s="411">
        <f t="shared" si="731"/>
        <v>84.527503916666674</v>
      </c>
      <c r="S7135" s="411">
        <f t="shared" si="731"/>
        <v>0</v>
      </c>
      <c r="T7135" s="411">
        <f>T7117</f>
        <v>5.5385499999999999</v>
      </c>
      <c r="U7135" s="1"/>
      <c r="V7135" s="16"/>
    </row>
    <row r="7136" spans="4:22" ht="21">
      <c r="D7136" s="16"/>
      <c r="F7136" s="201" t="s">
        <v>45</v>
      </c>
      <c r="G7136" s="463"/>
      <c r="H7136" s="463">
        <f>H7135-H7134</f>
        <v>2.8930492686666582</v>
      </c>
      <c r="I7136" s="463"/>
      <c r="J7136" s="463">
        <f>J7135-J7134</f>
        <v>0.29022657433333521</v>
      </c>
      <c r="K7136" s="463"/>
      <c r="L7136" s="463">
        <f>L7135-L7134</f>
        <v>0.57010906699999886</v>
      </c>
      <c r="M7136" s="463"/>
      <c r="N7136" s="463">
        <f>N7135-N7134</f>
        <v>0.29343693700000095</v>
      </c>
      <c r="O7136" s="463"/>
      <c r="P7136" s="463">
        <f>P7135-P7134</f>
        <v>8.7040008966666562</v>
      </c>
      <c r="Q7136" s="463"/>
      <c r="R7136" s="463">
        <f>R7135-R7134</f>
        <v>6.4734158166666731</v>
      </c>
      <c r="S7136" s="463"/>
      <c r="T7136" s="463">
        <f>T7135-T7134</f>
        <v>8.2130000000000258E-2</v>
      </c>
      <c r="V7136" s="16"/>
    </row>
    <row r="7137" spans="4:22" ht="21">
      <c r="D7137" s="16"/>
      <c r="F7137" s="201"/>
      <c r="G7137" s="201"/>
      <c r="H7137" s="187"/>
      <c r="I7137" s="187"/>
      <c r="J7137" s="187"/>
      <c r="K7137" s="187"/>
      <c r="L7137" s="187"/>
      <c r="M7137" s="187"/>
      <c r="N7137" s="187"/>
      <c r="O7137" s="187"/>
      <c r="P7137" s="187"/>
      <c r="Q7137" s="187"/>
      <c r="R7137" s="187"/>
      <c r="S7137" s="187"/>
      <c r="T7137" s="187"/>
      <c r="V7137" s="16"/>
    </row>
    <row r="7138" spans="4:22">
      <c r="D7138" s="16"/>
      <c r="E7138" s="16"/>
      <c r="F7138" s="231"/>
      <c r="G7138" s="231"/>
      <c r="H7138" s="231"/>
      <c r="I7138" s="231"/>
      <c r="J7138" s="231"/>
      <c r="K7138" s="231"/>
      <c r="L7138" s="231"/>
      <c r="M7138" s="231"/>
      <c r="N7138" s="231"/>
      <c r="O7138" s="231"/>
      <c r="P7138" s="231"/>
      <c r="Q7138" s="231"/>
      <c r="R7138" s="231"/>
      <c r="S7138" s="231"/>
      <c r="T7138" s="232"/>
      <c r="U7138" s="16"/>
      <c r="V7138" s="16"/>
    </row>
    <row r="7139" spans="4:22">
      <c r="D7139" s="16"/>
      <c r="E7139" s="16"/>
      <c r="F7139" s="231"/>
      <c r="G7139" s="231"/>
      <c r="H7139" s="231"/>
      <c r="I7139" s="231"/>
      <c r="J7139" s="231"/>
      <c r="K7139" s="231"/>
      <c r="L7139" s="231"/>
      <c r="M7139" s="231"/>
      <c r="N7139" s="231"/>
      <c r="O7139" s="231"/>
      <c r="P7139" s="231"/>
      <c r="Q7139" s="231"/>
      <c r="R7139" s="231"/>
      <c r="S7139" s="231"/>
      <c r="T7139" s="232"/>
      <c r="U7139" s="16"/>
      <c r="V7139" s="16"/>
    </row>
    <row r="7140" spans="4:22">
      <c r="D7140" s="16"/>
      <c r="E7140" s="16"/>
      <c r="F7140" s="231"/>
      <c r="G7140" s="231"/>
      <c r="H7140" s="231"/>
      <c r="I7140" s="231"/>
      <c r="J7140" s="231"/>
      <c r="K7140" s="231"/>
      <c r="L7140" s="231"/>
      <c r="M7140" s="231"/>
      <c r="N7140" s="231"/>
      <c r="O7140" s="231"/>
      <c r="P7140" s="231"/>
      <c r="Q7140" s="231"/>
      <c r="R7140" s="231"/>
      <c r="S7140" s="231"/>
      <c r="T7140" s="232"/>
      <c r="U7140" s="16"/>
      <c r="V7140" s="16"/>
    </row>
    <row r="7141" spans="4:22">
      <c r="D7141" s="16"/>
      <c r="E7141" s="16"/>
      <c r="F7141" s="231"/>
      <c r="G7141" s="231"/>
      <c r="H7141" s="231"/>
      <c r="I7141" s="231"/>
      <c r="J7141" s="231"/>
      <c r="K7141" s="231"/>
      <c r="L7141" s="231"/>
      <c r="M7141" s="231"/>
      <c r="N7141" s="231"/>
      <c r="O7141" s="231"/>
      <c r="P7141" s="231"/>
      <c r="Q7141" s="231"/>
      <c r="R7141" s="231"/>
      <c r="S7141" s="231"/>
      <c r="T7141" s="232"/>
      <c r="U7141" s="16"/>
      <c r="V7141" s="16"/>
    </row>
    <row r="7142" spans="4:22">
      <c r="D7142" s="16"/>
      <c r="E7142" s="16"/>
      <c r="F7142" s="231"/>
      <c r="G7142" s="231"/>
      <c r="H7142" s="231"/>
      <c r="I7142" s="231"/>
      <c r="J7142" s="231"/>
      <c r="K7142" s="231"/>
      <c r="L7142" s="231"/>
      <c r="M7142" s="231"/>
      <c r="N7142" s="231"/>
      <c r="O7142" s="231"/>
      <c r="P7142" s="231"/>
      <c r="Q7142" s="231"/>
      <c r="R7142" s="231"/>
      <c r="S7142" s="231"/>
      <c r="T7142" s="232"/>
      <c r="U7142" s="16"/>
      <c r="V7142" s="16"/>
    </row>
    <row r="7143" spans="4:22">
      <c r="D7143" s="16"/>
      <c r="E7143" s="16"/>
      <c r="F7143" s="231"/>
      <c r="G7143" s="231"/>
      <c r="H7143" s="231"/>
      <c r="I7143" s="231"/>
      <c r="J7143" s="231"/>
      <c r="K7143" s="231"/>
      <c r="L7143" s="231"/>
      <c r="M7143" s="231"/>
      <c r="N7143" s="231"/>
      <c r="O7143" s="231"/>
      <c r="P7143" s="231"/>
      <c r="Q7143" s="231"/>
      <c r="R7143" s="231"/>
      <c r="S7143" s="231"/>
      <c r="T7143" s="232"/>
      <c r="U7143" s="16"/>
      <c r="V7143" s="16"/>
    </row>
    <row r="7144" spans="4:22">
      <c r="D7144" s="16"/>
      <c r="E7144" s="16"/>
      <c r="F7144" s="231"/>
      <c r="G7144" s="231"/>
      <c r="H7144" s="231"/>
      <c r="I7144" s="231"/>
      <c r="J7144" s="231"/>
      <c r="K7144" s="231"/>
      <c r="L7144" s="231"/>
      <c r="M7144" s="231"/>
      <c r="N7144" s="231"/>
      <c r="O7144" s="231"/>
      <c r="P7144" s="231"/>
      <c r="Q7144" s="231"/>
      <c r="R7144" s="231"/>
      <c r="S7144" s="231"/>
      <c r="T7144" s="232"/>
      <c r="U7144" s="16"/>
      <c r="V7144" s="16"/>
    </row>
    <row r="7145" spans="4:22">
      <c r="D7145" s="16"/>
      <c r="E7145" s="16"/>
      <c r="F7145" s="231"/>
      <c r="G7145" s="231"/>
      <c r="H7145" s="231"/>
      <c r="I7145" s="231"/>
      <c r="J7145" s="231"/>
      <c r="K7145" s="231"/>
      <c r="L7145" s="231"/>
      <c r="M7145" s="231"/>
      <c r="N7145" s="231"/>
      <c r="O7145" s="231"/>
      <c r="P7145" s="231"/>
      <c r="Q7145" s="231"/>
      <c r="R7145" s="231"/>
      <c r="S7145" s="231"/>
      <c r="T7145" s="232"/>
      <c r="U7145" s="16"/>
      <c r="V7145" s="16"/>
    </row>
    <row r="7146" spans="4:22">
      <c r="D7146" s="16"/>
      <c r="E7146" s="16"/>
      <c r="F7146" s="231"/>
      <c r="G7146" s="231"/>
      <c r="H7146" s="231"/>
      <c r="I7146" s="231"/>
      <c r="J7146" s="231"/>
      <c r="K7146" s="231"/>
      <c r="L7146" s="231"/>
      <c r="M7146" s="231"/>
      <c r="N7146" s="231"/>
      <c r="O7146" s="231"/>
      <c r="P7146" s="231"/>
      <c r="Q7146" s="231"/>
      <c r="R7146" s="231"/>
      <c r="S7146" s="231"/>
      <c r="T7146" s="232"/>
      <c r="U7146" s="16"/>
      <c r="V7146" s="16"/>
    </row>
    <row r="7147" spans="4:22">
      <c r="D7147" s="16"/>
      <c r="E7147" s="16"/>
      <c r="F7147" s="231"/>
      <c r="G7147" s="231"/>
      <c r="H7147" s="231"/>
      <c r="I7147" s="231"/>
      <c r="J7147" s="231"/>
      <c r="K7147" s="231"/>
      <c r="L7147" s="231"/>
      <c r="M7147" s="231"/>
      <c r="N7147" s="231"/>
      <c r="O7147" s="231"/>
      <c r="P7147" s="231"/>
      <c r="Q7147" s="231"/>
      <c r="R7147" s="231"/>
      <c r="S7147" s="231"/>
      <c r="T7147" s="232"/>
      <c r="U7147" s="16"/>
      <c r="V7147" s="16"/>
    </row>
    <row r="7148" spans="4:22">
      <c r="D7148" s="16"/>
      <c r="E7148" s="16"/>
      <c r="F7148" s="231"/>
      <c r="G7148" s="231"/>
      <c r="H7148" s="231"/>
      <c r="I7148" s="231"/>
      <c r="J7148" s="231"/>
      <c r="K7148" s="231"/>
      <c r="L7148" s="231"/>
      <c r="M7148" s="231"/>
      <c r="N7148" s="231"/>
      <c r="O7148" s="231"/>
      <c r="P7148" s="231"/>
      <c r="Q7148" s="231"/>
      <c r="R7148" s="231"/>
      <c r="S7148" s="231"/>
      <c r="T7148" s="232"/>
      <c r="U7148" s="16"/>
      <c r="V7148" s="16"/>
    </row>
    <row r="7149" spans="4:22">
      <c r="D7149" s="16"/>
      <c r="E7149" s="16"/>
      <c r="F7149" s="231"/>
      <c r="G7149" s="231"/>
      <c r="H7149" s="231"/>
      <c r="I7149" s="231"/>
      <c r="J7149" s="231"/>
      <c r="K7149" s="231"/>
      <c r="L7149" s="231"/>
      <c r="M7149" s="231"/>
      <c r="N7149" s="231"/>
      <c r="O7149" s="231"/>
      <c r="P7149" s="231"/>
      <c r="Q7149" s="231"/>
      <c r="R7149" s="231"/>
      <c r="S7149" s="231"/>
      <c r="T7149" s="232"/>
      <c r="U7149" s="16"/>
      <c r="V7149" s="16"/>
    </row>
    <row r="7150" spans="4:22">
      <c r="D7150" s="16"/>
      <c r="E7150" s="16"/>
      <c r="F7150" s="231"/>
      <c r="G7150" s="231"/>
      <c r="H7150" s="231"/>
      <c r="I7150" s="231"/>
      <c r="J7150" s="231"/>
      <c r="K7150" s="231"/>
      <c r="L7150" s="231"/>
      <c r="M7150" s="231"/>
      <c r="N7150" s="231"/>
      <c r="O7150" s="231"/>
      <c r="P7150" s="231"/>
      <c r="Q7150" s="231"/>
      <c r="R7150" s="231"/>
      <c r="S7150" s="231"/>
      <c r="T7150" s="232"/>
      <c r="U7150" s="16"/>
      <c r="V7150" s="16"/>
    </row>
    <row r="7151" spans="4:22">
      <c r="D7151" s="16"/>
      <c r="E7151" s="16"/>
      <c r="F7151" s="231"/>
      <c r="G7151" s="231"/>
      <c r="H7151" s="231"/>
      <c r="I7151" s="231"/>
      <c r="J7151" s="231"/>
      <c r="K7151" s="231"/>
      <c r="L7151" s="231"/>
      <c r="M7151" s="231"/>
      <c r="N7151" s="231"/>
      <c r="O7151" s="231"/>
      <c r="P7151" s="231"/>
      <c r="Q7151" s="231"/>
      <c r="R7151" s="231"/>
      <c r="S7151" s="231"/>
      <c r="T7151" s="232"/>
      <c r="U7151" s="16"/>
      <c r="V7151" s="16"/>
    </row>
    <row r="7152" spans="4:22">
      <c r="D7152" s="16"/>
      <c r="E7152" s="16"/>
      <c r="F7152" s="231"/>
      <c r="G7152" s="231"/>
      <c r="H7152" s="231"/>
      <c r="I7152" s="231"/>
      <c r="J7152" s="231"/>
      <c r="K7152" s="231"/>
      <c r="L7152" s="231"/>
      <c r="M7152" s="231"/>
      <c r="N7152" s="231"/>
      <c r="O7152" s="231"/>
      <c r="P7152" s="231"/>
      <c r="Q7152" s="231"/>
      <c r="R7152" s="231"/>
      <c r="S7152" s="231"/>
      <c r="T7152" s="232"/>
      <c r="U7152" s="16"/>
      <c r="V7152" s="16"/>
    </row>
    <row r="7153" spans="4:22">
      <c r="D7153" s="16"/>
      <c r="E7153" s="16"/>
      <c r="F7153" s="231"/>
      <c r="G7153" s="231"/>
      <c r="H7153" s="231"/>
      <c r="I7153" s="231"/>
      <c r="J7153" s="231"/>
      <c r="K7153" s="231"/>
      <c r="L7153" s="231"/>
      <c r="M7153" s="231"/>
      <c r="N7153" s="231"/>
      <c r="O7153" s="231"/>
      <c r="P7153" s="231"/>
      <c r="Q7153" s="231"/>
      <c r="R7153" s="231"/>
      <c r="S7153" s="231"/>
      <c r="T7153" s="232"/>
      <c r="U7153" s="16"/>
      <c r="V7153" s="16"/>
    </row>
    <row r="7154" spans="4:22">
      <c r="D7154" s="16"/>
      <c r="E7154" s="16"/>
      <c r="F7154" s="231"/>
      <c r="G7154" s="231"/>
      <c r="H7154" s="231"/>
      <c r="I7154" s="231"/>
      <c r="J7154" s="231"/>
      <c r="K7154" s="231"/>
      <c r="L7154" s="231"/>
      <c r="M7154" s="231"/>
      <c r="N7154" s="231"/>
      <c r="O7154" s="231"/>
      <c r="P7154" s="231"/>
      <c r="Q7154" s="231"/>
      <c r="R7154" s="231"/>
      <c r="S7154" s="231"/>
      <c r="T7154" s="232"/>
      <c r="U7154" s="16"/>
      <c r="V7154" s="16"/>
    </row>
    <row r="7155" spans="4:22">
      <c r="D7155" s="16"/>
      <c r="E7155" s="16"/>
      <c r="F7155" s="231"/>
      <c r="G7155" s="231"/>
      <c r="H7155" s="231"/>
      <c r="I7155" s="231"/>
      <c r="J7155" s="231"/>
      <c r="K7155" s="231"/>
      <c r="L7155" s="231"/>
      <c r="M7155" s="231"/>
      <c r="N7155" s="231"/>
      <c r="O7155" s="231"/>
      <c r="P7155" s="231"/>
      <c r="Q7155" s="231"/>
      <c r="R7155" s="231"/>
      <c r="S7155" s="231"/>
      <c r="T7155" s="232"/>
      <c r="U7155" s="16"/>
      <c r="V7155" s="16"/>
    </row>
    <row r="7156" spans="4:22">
      <c r="D7156" s="16"/>
      <c r="E7156" s="16"/>
      <c r="F7156" s="231"/>
      <c r="G7156" s="231"/>
      <c r="H7156" s="231"/>
      <c r="I7156" s="231"/>
      <c r="J7156" s="231"/>
      <c r="K7156" s="231"/>
      <c r="L7156" s="231"/>
      <c r="M7156" s="231"/>
      <c r="N7156" s="231"/>
      <c r="O7156" s="231"/>
      <c r="P7156" s="231"/>
      <c r="Q7156" s="231"/>
      <c r="R7156" s="231"/>
      <c r="S7156" s="231"/>
      <c r="T7156" s="232"/>
      <c r="U7156" s="16"/>
      <c r="V7156" s="16"/>
    </row>
    <row r="7157" spans="4:22">
      <c r="D7157" s="16"/>
      <c r="E7157" s="16"/>
      <c r="F7157" s="231"/>
      <c r="G7157" s="231"/>
      <c r="H7157" s="231"/>
      <c r="I7157" s="231"/>
      <c r="J7157" s="231"/>
      <c r="K7157" s="231"/>
      <c r="L7157" s="231"/>
      <c r="M7157" s="231"/>
      <c r="N7157" s="231"/>
      <c r="O7157" s="231"/>
      <c r="P7157" s="231"/>
      <c r="Q7157" s="231"/>
      <c r="R7157" s="231"/>
      <c r="S7157" s="231"/>
      <c r="T7157" s="232"/>
      <c r="U7157" s="16"/>
      <c r="V7157" s="16"/>
    </row>
    <row r="7158" spans="4:22">
      <c r="D7158" s="16"/>
      <c r="E7158" s="16"/>
      <c r="F7158" s="231"/>
      <c r="G7158" s="231"/>
      <c r="H7158" s="231"/>
      <c r="I7158" s="231"/>
      <c r="J7158" s="231"/>
      <c r="K7158" s="231"/>
      <c r="L7158" s="231"/>
      <c r="M7158" s="231"/>
      <c r="N7158" s="231"/>
      <c r="O7158" s="231"/>
      <c r="P7158" s="231"/>
      <c r="Q7158" s="231"/>
      <c r="R7158" s="231"/>
      <c r="S7158" s="231"/>
      <c r="T7158" s="232"/>
      <c r="U7158" s="16"/>
      <c r="V7158" s="16"/>
    </row>
    <row r="7159" spans="4:22">
      <c r="D7159" s="16"/>
      <c r="E7159" s="16"/>
      <c r="F7159" s="231"/>
      <c r="G7159" s="231"/>
      <c r="H7159" s="231"/>
      <c r="I7159" s="231"/>
      <c r="J7159" s="231"/>
      <c r="K7159" s="231"/>
      <c r="L7159" s="231"/>
      <c r="M7159" s="231"/>
      <c r="N7159" s="231"/>
      <c r="O7159" s="231"/>
      <c r="P7159" s="231"/>
      <c r="Q7159" s="231"/>
      <c r="R7159" s="231"/>
      <c r="S7159" s="231"/>
      <c r="T7159" s="232"/>
      <c r="U7159" s="16"/>
      <c r="V7159" s="16"/>
    </row>
    <row r="7160" spans="4:22">
      <c r="D7160" s="16"/>
      <c r="E7160" s="16"/>
      <c r="F7160" s="231"/>
      <c r="G7160" s="231"/>
      <c r="H7160" s="231"/>
      <c r="I7160" s="231"/>
      <c r="J7160" s="231"/>
      <c r="K7160" s="231"/>
      <c r="L7160" s="231"/>
      <c r="M7160" s="231"/>
      <c r="N7160" s="231"/>
      <c r="O7160" s="231"/>
      <c r="P7160" s="231"/>
      <c r="Q7160" s="231"/>
      <c r="R7160" s="231"/>
      <c r="S7160" s="231"/>
      <c r="T7160" s="232"/>
      <c r="U7160" s="16"/>
      <c r="V7160" s="16"/>
    </row>
    <row r="7161" spans="4:22">
      <c r="D7161" s="16"/>
      <c r="E7161" s="16"/>
      <c r="F7161" s="231"/>
      <c r="G7161" s="231"/>
      <c r="H7161" s="231"/>
      <c r="I7161" s="231"/>
      <c r="J7161" s="231"/>
      <c r="K7161" s="231"/>
      <c r="L7161" s="231"/>
      <c r="M7161" s="231"/>
      <c r="N7161" s="231"/>
      <c r="O7161" s="231"/>
      <c r="P7161" s="231"/>
      <c r="Q7161" s="231"/>
      <c r="R7161" s="231"/>
      <c r="S7161" s="231"/>
      <c r="T7161" s="232"/>
      <c r="U7161" s="16"/>
      <c r="V7161" s="16"/>
    </row>
    <row r="7162" spans="4:22">
      <c r="D7162" s="16"/>
      <c r="E7162" s="16"/>
      <c r="F7162" s="231"/>
      <c r="G7162" s="231"/>
      <c r="H7162" s="231"/>
      <c r="I7162" s="231"/>
      <c r="J7162" s="231"/>
      <c r="K7162" s="231"/>
      <c r="L7162" s="231"/>
      <c r="M7162" s="231"/>
      <c r="N7162" s="231"/>
      <c r="O7162" s="231"/>
      <c r="P7162" s="231"/>
      <c r="Q7162" s="231"/>
      <c r="R7162" s="231"/>
      <c r="S7162" s="231"/>
      <c r="T7162" s="232"/>
      <c r="U7162" s="16"/>
      <c r="V7162" s="16"/>
    </row>
    <row r="7163" spans="4:22">
      <c r="D7163" s="16"/>
      <c r="E7163" s="16"/>
      <c r="F7163" s="231"/>
      <c r="G7163" s="231"/>
      <c r="H7163" s="231"/>
      <c r="I7163" s="231"/>
      <c r="J7163" s="231"/>
      <c r="K7163" s="231"/>
      <c r="L7163" s="231"/>
      <c r="M7163" s="231"/>
      <c r="N7163" s="231"/>
      <c r="O7163" s="231"/>
      <c r="P7163" s="231"/>
      <c r="Q7163" s="231"/>
      <c r="R7163" s="231"/>
      <c r="S7163" s="231"/>
      <c r="T7163" s="232"/>
      <c r="U7163" s="16"/>
      <c r="V7163" s="16"/>
    </row>
    <row r="7164" spans="4:22">
      <c r="D7164" s="16"/>
      <c r="E7164" s="16"/>
      <c r="F7164" s="231"/>
      <c r="G7164" s="231"/>
      <c r="H7164" s="231"/>
      <c r="I7164" s="231"/>
      <c r="J7164" s="231"/>
      <c r="K7164" s="231"/>
      <c r="L7164" s="231"/>
      <c r="M7164" s="231"/>
      <c r="N7164" s="231"/>
      <c r="O7164" s="231"/>
      <c r="P7164" s="231"/>
      <c r="Q7164" s="231"/>
      <c r="R7164" s="231"/>
      <c r="S7164" s="231"/>
      <c r="T7164" s="232"/>
      <c r="U7164" s="16"/>
      <c r="V7164" s="16"/>
    </row>
    <row r="7165" spans="4:22">
      <c r="D7165" s="16"/>
      <c r="E7165" s="16"/>
      <c r="F7165" s="231"/>
      <c r="G7165" s="231"/>
      <c r="H7165" s="231"/>
      <c r="I7165" s="231"/>
      <c r="J7165" s="231"/>
      <c r="K7165" s="231"/>
      <c r="L7165" s="231"/>
      <c r="M7165" s="231"/>
      <c r="N7165" s="231"/>
      <c r="O7165" s="231"/>
      <c r="P7165" s="231"/>
      <c r="Q7165" s="231"/>
      <c r="R7165" s="231"/>
      <c r="S7165" s="231"/>
      <c r="T7165" s="232"/>
      <c r="U7165" s="16"/>
      <c r="V7165" s="16"/>
    </row>
    <row r="7166" spans="4:22">
      <c r="D7166" s="16"/>
      <c r="E7166" s="16"/>
      <c r="F7166" s="231"/>
      <c r="G7166" s="231"/>
      <c r="H7166" s="231"/>
      <c r="I7166" s="231"/>
      <c r="J7166" s="231"/>
      <c r="K7166" s="231"/>
      <c r="L7166" s="231"/>
      <c r="M7166" s="231"/>
      <c r="N7166" s="231"/>
      <c r="O7166" s="231"/>
      <c r="P7166" s="231"/>
      <c r="Q7166" s="231"/>
      <c r="R7166" s="231"/>
      <c r="S7166" s="231"/>
      <c r="T7166" s="232"/>
      <c r="U7166" s="16"/>
      <c r="V7166" s="16"/>
    </row>
    <row r="7167" spans="4:22">
      <c r="D7167" s="16"/>
      <c r="E7167" s="16"/>
      <c r="F7167" s="231"/>
      <c r="G7167" s="231"/>
      <c r="H7167" s="231"/>
      <c r="I7167" s="231"/>
      <c r="J7167" s="231"/>
      <c r="K7167" s="231"/>
      <c r="L7167" s="231"/>
      <c r="M7167" s="231"/>
      <c r="N7167" s="231"/>
      <c r="O7167" s="231"/>
      <c r="P7167" s="231"/>
      <c r="Q7167" s="231"/>
      <c r="R7167" s="231"/>
      <c r="S7167" s="231"/>
      <c r="T7167" s="232"/>
      <c r="U7167" s="16"/>
      <c r="V7167" s="16"/>
    </row>
    <row r="7168" spans="4:22">
      <c r="D7168" s="16"/>
      <c r="E7168" s="16"/>
      <c r="F7168" s="231"/>
      <c r="G7168" s="231"/>
      <c r="H7168" s="231"/>
      <c r="I7168" s="231"/>
      <c r="J7168" s="231"/>
      <c r="K7168" s="231"/>
      <c r="L7168" s="231"/>
      <c r="M7168" s="231"/>
      <c r="N7168" s="231"/>
      <c r="O7168" s="231"/>
      <c r="P7168" s="231"/>
      <c r="Q7168" s="231"/>
      <c r="R7168" s="231"/>
      <c r="S7168" s="231"/>
      <c r="T7168" s="232"/>
      <c r="U7168" s="16"/>
      <c r="V7168" s="16"/>
    </row>
    <row r="7169" spans="4:22">
      <c r="D7169" s="16"/>
      <c r="E7169" s="16"/>
      <c r="F7169" s="231"/>
      <c r="G7169" s="231"/>
      <c r="H7169" s="231"/>
      <c r="I7169" s="231"/>
      <c r="J7169" s="231"/>
      <c r="K7169" s="231"/>
      <c r="L7169" s="231"/>
      <c r="M7169" s="231"/>
      <c r="N7169" s="231"/>
      <c r="O7169" s="231"/>
      <c r="P7169" s="231"/>
      <c r="Q7169" s="231"/>
      <c r="R7169" s="231"/>
      <c r="S7169" s="231"/>
      <c r="T7169" s="232"/>
      <c r="U7169" s="16"/>
      <c r="V7169" s="16"/>
    </row>
    <row r="7170" spans="4:22">
      <c r="D7170" s="16"/>
      <c r="E7170" s="16"/>
      <c r="F7170" s="231"/>
      <c r="G7170" s="231"/>
      <c r="H7170" s="231"/>
      <c r="I7170" s="231"/>
      <c r="J7170" s="231"/>
      <c r="K7170" s="231"/>
      <c r="L7170" s="231"/>
      <c r="M7170" s="231"/>
      <c r="N7170" s="231"/>
      <c r="O7170" s="231"/>
      <c r="P7170" s="231"/>
      <c r="Q7170" s="231"/>
      <c r="R7170" s="231"/>
      <c r="S7170" s="231"/>
      <c r="T7170" s="232"/>
      <c r="U7170" s="16"/>
      <c r="V7170" s="16"/>
    </row>
    <row r="7171" spans="4:22">
      <c r="D7171" s="16"/>
      <c r="E7171" s="16"/>
      <c r="F7171" s="231"/>
      <c r="G7171" s="231"/>
      <c r="H7171" s="231"/>
      <c r="I7171" s="231"/>
      <c r="J7171" s="231"/>
      <c r="K7171" s="231"/>
      <c r="L7171" s="231"/>
      <c r="M7171" s="231"/>
      <c r="N7171" s="231"/>
      <c r="O7171" s="231"/>
      <c r="P7171" s="231"/>
      <c r="Q7171" s="231"/>
      <c r="R7171" s="231"/>
      <c r="S7171" s="231"/>
      <c r="T7171" s="232"/>
      <c r="U7171" s="16"/>
      <c r="V7171" s="16"/>
    </row>
    <row r="7172" spans="4:22">
      <c r="D7172" s="16"/>
      <c r="E7172" s="16"/>
      <c r="F7172" s="231"/>
      <c r="G7172" s="231"/>
      <c r="H7172" s="231"/>
      <c r="I7172" s="231"/>
      <c r="J7172" s="231"/>
      <c r="K7172" s="231"/>
      <c r="L7172" s="231"/>
      <c r="M7172" s="231"/>
      <c r="N7172" s="231"/>
      <c r="O7172" s="231"/>
      <c r="P7172" s="231"/>
      <c r="Q7172" s="231"/>
      <c r="R7172" s="231"/>
      <c r="S7172" s="231"/>
      <c r="T7172" s="232"/>
      <c r="U7172" s="16"/>
      <c r="V7172" s="16"/>
    </row>
    <row r="7173" spans="4:22">
      <c r="D7173" s="16"/>
      <c r="E7173" s="16"/>
      <c r="F7173" s="231"/>
      <c r="G7173" s="231"/>
      <c r="H7173" s="231"/>
      <c r="I7173" s="231"/>
      <c r="J7173" s="231"/>
      <c r="K7173" s="231"/>
      <c r="L7173" s="231"/>
      <c r="M7173" s="231"/>
      <c r="N7173" s="231"/>
      <c r="O7173" s="231"/>
      <c r="P7173" s="231"/>
      <c r="Q7173" s="231"/>
      <c r="R7173" s="231"/>
      <c r="S7173" s="231"/>
      <c r="T7173" s="232"/>
      <c r="U7173" s="16"/>
      <c r="V7173" s="16"/>
    </row>
    <row r="7174" spans="4:22">
      <c r="D7174" s="16"/>
      <c r="E7174" s="16"/>
      <c r="F7174" s="231"/>
      <c r="G7174" s="231"/>
      <c r="H7174" s="231"/>
      <c r="I7174" s="231"/>
      <c r="J7174" s="231"/>
      <c r="K7174" s="231"/>
      <c r="L7174" s="231"/>
      <c r="M7174" s="231"/>
      <c r="N7174" s="231"/>
      <c r="O7174" s="231"/>
      <c r="P7174" s="231"/>
      <c r="Q7174" s="231"/>
      <c r="R7174" s="231"/>
      <c r="S7174" s="231"/>
      <c r="T7174" s="232"/>
      <c r="U7174" s="16"/>
      <c r="V7174" s="16"/>
    </row>
    <row r="7175" spans="4:22">
      <c r="D7175" s="16"/>
      <c r="E7175" s="16"/>
      <c r="F7175" s="231"/>
      <c r="G7175" s="231"/>
      <c r="H7175" s="231"/>
      <c r="I7175" s="231"/>
      <c r="J7175" s="231"/>
      <c r="K7175" s="231"/>
      <c r="L7175" s="231"/>
      <c r="M7175" s="231"/>
      <c r="N7175" s="231"/>
      <c r="O7175" s="231"/>
      <c r="P7175" s="231"/>
      <c r="Q7175" s="231"/>
      <c r="R7175" s="231"/>
      <c r="S7175" s="231"/>
      <c r="T7175" s="232"/>
      <c r="U7175" s="16"/>
      <c r="V7175" s="16"/>
    </row>
    <row r="7176" spans="4:22" ht="14.4" customHeight="1">
      <c r="D7176" s="335"/>
      <c r="E7176" s="335"/>
      <c r="F7176" s="335"/>
      <c r="G7176" s="512" t="s">
        <v>48</v>
      </c>
      <c r="H7176" s="512"/>
      <c r="I7176" s="512"/>
      <c r="J7176" s="512"/>
      <c r="K7176" s="512"/>
      <c r="L7176" s="512"/>
      <c r="M7176" s="512"/>
      <c r="N7176" s="512"/>
      <c r="O7176" s="512"/>
      <c r="P7176" s="512"/>
      <c r="Q7176" s="512"/>
      <c r="R7176" s="512"/>
      <c r="S7176" s="335"/>
      <c r="T7176" s="335"/>
      <c r="U7176" s="335"/>
      <c r="V7176" s="335"/>
    </row>
    <row r="7177" spans="4:22" ht="14.4" customHeight="1">
      <c r="D7177" s="335"/>
      <c r="E7177" s="335"/>
      <c r="F7177" s="335"/>
      <c r="G7177" s="512"/>
      <c r="H7177" s="512"/>
      <c r="I7177" s="512"/>
      <c r="J7177" s="512"/>
      <c r="K7177" s="512"/>
      <c r="L7177" s="512"/>
      <c r="M7177" s="512"/>
      <c r="N7177" s="512"/>
      <c r="O7177" s="512"/>
      <c r="P7177" s="512"/>
      <c r="Q7177" s="512"/>
      <c r="R7177" s="512"/>
      <c r="S7177" s="335"/>
      <c r="T7177" s="335"/>
      <c r="U7177" s="335"/>
      <c r="V7177" s="335"/>
    </row>
    <row r="7178" spans="4:22" ht="23.4">
      <c r="D7178" s="338"/>
      <c r="E7178" s="338"/>
      <c r="F7178" s="338"/>
      <c r="G7178" s="343" t="s">
        <v>46</v>
      </c>
      <c r="H7178" s="375" t="s">
        <v>3</v>
      </c>
      <c r="I7178" s="376"/>
      <c r="J7178" s="377" t="s">
        <v>11</v>
      </c>
      <c r="K7178" s="376"/>
      <c r="L7178" s="378" t="s">
        <v>12</v>
      </c>
      <c r="M7178" s="376"/>
      <c r="N7178" s="379" t="s">
        <v>13</v>
      </c>
      <c r="O7178" s="376"/>
      <c r="P7178" s="374" t="s">
        <v>14</v>
      </c>
      <c r="Q7178" s="376"/>
      <c r="R7178" s="380" t="s">
        <v>15</v>
      </c>
      <c r="S7178" s="367"/>
      <c r="T7178" s="16"/>
      <c r="U7178" s="336"/>
      <c r="V7178" s="16"/>
    </row>
    <row r="7179" spans="4:22" ht="21">
      <c r="D7179" s="338"/>
      <c r="E7179" s="338"/>
      <c r="F7179" s="338"/>
      <c r="G7179" s="344">
        <v>0.9</v>
      </c>
      <c r="H7179" s="347">
        <f>$H$7121*G7179</f>
        <v>57.649587253200004</v>
      </c>
      <c r="I7179" s="368"/>
      <c r="J7179" s="348">
        <f>$J$7121*G7179</f>
        <v>14.991132000599999</v>
      </c>
      <c r="K7179" s="368"/>
      <c r="L7179" s="352">
        <f>$L$7121*G7179</f>
        <v>14.019780112199999</v>
      </c>
      <c r="M7179" s="368"/>
      <c r="N7179" s="349">
        <f>$N$7121*G7179</f>
        <v>9.398738014200001</v>
      </c>
      <c r="O7179" s="368"/>
      <c r="P7179" s="350">
        <f>$P$7121*G7179</f>
        <v>207.26429626800001</v>
      </c>
      <c r="Q7179" s="368"/>
      <c r="R7179" s="351">
        <f>$R$7121*G7179</f>
        <v>70.248679289999998</v>
      </c>
      <c r="S7179" s="341"/>
      <c r="T7179" s="414">
        <f>H7179*24.63</f>
        <v>1419.909334046316</v>
      </c>
      <c r="U7179" s="337"/>
      <c r="V7179" s="16"/>
    </row>
    <row r="7180" spans="4:22" ht="21">
      <c r="D7180" s="338"/>
      <c r="E7180" s="338"/>
      <c r="F7180" s="338"/>
      <c r="G7180" s="344">
        <v>0.91</v>
      </c>
      <c r="H7180" s="347">
        <f t="shared" ref="H7180:H7199" si="732">$H$7121*G7180</f>
        <v>58.29013822268</v>
      </c>
      <c r="I7180" s="368"/>
      <c r="J7180" s="348">
        <f t="shared" ref="J7180:J7199" si="733">$J$7121*G7180</f>
        <v>15.157700133939999</v>
      </c>
      <c r="K7180" s="368"/>
      <c r="L7180" s="352">
        <f t="shared" ref="L7180:L7199" si="734">$L$7121*G7180</f>
        <v>14.175555446780001</v>
      </c>
      <c r="M7180" s="368"/>
      <c r="N7180" s="349">
        <f t="shared" ref="N7180:N7199" si="735">$N$7121*G7180</f>
        <v>9.5031684365800011</v>
      </c>
      <c r="O7180" s="368"/>
      <c r="P7180" s="350">
        <f t="shared" ref="P7180:P7199" si="736">$P$7121*G7180</f>
        <v>209.56723289320001</v>
      </c>
      <c r="Q7180" s="368"/>
      <c r="R7180" s="351">
        <f t="shared" ref="R7180:R7199" si="737">$R$7121*G7180</f>
        <v>71.029220171000006</v>
      </c>
      <c r="S7180" s="341"/>
      <c r="T7180" s="16"/>
      <c r="U7180" s="337"/>
      <c r="V7180" s="16"/>
    </row>
    <row r="7181" spans="4:22" ht="21">
      <c r="D7181" s="338"/>
      <c r="E7181" s="338"/>
      <c r="F7181" s="338"/>
      <c r="G7181" s="344">
        <v>0.92</v>
      </c>
      <c r="H7181" s="347">
        <f t="shared" si="732"/>
        <v>58.930689192160003</v>
      </c>
      <c r="I7181" s="368"/>
      <c r="J7181" s="348">
        <f t="shared" si="733"/>
        <v>15.324268267279999</v>
      </c>
      <c r="K7181" s="368"/>
      <c r="L7181" s="352">
        <f t="shared" si="734"/>
        <v>14.33133078136</v>
      </c>
      <c r="M7181" s="368"/>
      <c r="N7181" s="349">
        <f t="shared" si="735"/>
        <v>9.6075988589600012</v>
      </c>
      <c r="O7181" s="368"/>
      <c r="P7181" s="350">
        <f t="shared" si="736"/>
        <v>211.87016951840002</v>
      </c>
      <c r="Q7181" s="368"/>
      <c r="R7181" s="351">
        <f t="shared" si="737"/>
        <v>71.809761051999999</v>
      </c>
      <c r="S7181" s="341"/>
      <c r="T7181" s="16"/>
      <c r="U7181" s="337"/>
      <c r="V7181" s="16"/>
    </row>
    <row r="7182" spans="4:22" ht="21">
      <c r="D7182" s="338"/>
      <c r="E7182" s="338"/>
      <c r="F7182" s="338"/>
      <c r="G7182" s="344">
        <v>0.93</v>
      </c>
      <c r="H7182" s="347">
        <f t="shared" si="732"/>
        <v>59.571240161640006</v>
      </c>
      <c r="I7182" s="368"/>
      <c r="J7182" s="348">
        <f t="shared" si="733"/>
        <v>15.490836400619999</v>
      </c>
      <c r="K7182" s="368"/>
      <c r="L7182" s="352">
        <f t="shared" si="734"/>
        <v>14.48710611594</v>
      </c>
      <c r="M7182" s="368"/>
      <c r="N7182" s="349">
        <f t="shared" si="735"/>
        <v>9.7120292813400013</v>
      </c>
      <c r="O7182" s="368"/>
      <c r="P7182" s="350">
        <f t="shared" si="736"/>
        <v>214.17310614360002</v>
      </c>
      <c r="Q7182" s="368"/>
      <c r="R7182" s="351">
        <f t="shared" si="737"/>
        <v>72.590301933000006</v>
      </c>
      <c r="S7182" s="341"/>
      <c r="T7182" s="16"/>
      <c r="U7182" s="337"/>
      <c r="V7182" s="16"/>
    </row>
    <row r="7183" spans="4:22" ht="21">
      <c r="D7183" s="338"/>
      <c r="E7183" s="338"/>
      <c r="F7183" s="338"/>
      <c r="G7183" s="344">
        <v>0.94</v>
      </c>
      <c r="H7183" s="347">
        <f t="shared" si="732"/>
        <v>60.211791131119995</v>
      </c>
      <c r="I7183" s="368"/>
      <c r="J7183" s="348">
        <f t="shared" si="733"/>
        <v>15.657404533959998</v>
      </c>
      <c r="K7183" s="368"/>
      <c r="L7183" s="352">
        <f t="shared" si="734"/>
        <v>14.642881450519999</v>
      </c>
      <c r="M7183" s="368"/>
      <c r="N7183" s="349">
        <f t="shared" si="735"/>
        <v>9.8164597037199997</v>
      </c>
      <c r="O7183" s="368"/>
      <c r="P7183" s="350">
        <f t="shared" si="736"/>
        <v>216.4760427688</v>
      </c>
      <c r="Q7183" s="368"/>
      <c r="R7183" s="351">
        <f t="shared" si="737"/>
        <v>73.370842814</v>
      </c>
      <c r="S7183" s="341"/>
      <c r="T7183" s="16"/>
      <c r="U7183" s="337"/>
      <c r="V7183" s="16"/>
    </row>
    <row r="7184" spans="4:22" ht="21">
      <c r="D7184" s="338"/>
      <c r="E7184" s="338"/>
      <c r="F7184" s="338"/>
      <c r="G7184" s="344">
        <v>0.95</v>
      </c>
      <c r="H7184" s="347">
        <f t="shared" si="732"/>
        <v>60.852342100599998</v>
      </c>
      <c r="I7184" s="368"/>
      <c r="J7184" s="348">
        <f t="shared" si="733"/>
        <v>15.823972667299998</v>
      </c>
      <c r="K7184" s="368"/>
      <c r="L7184" s="352">
        <f t="shared" si="734"/>
        <v>14.798656785099999</v>
      </c>
      <c r="M7184" s="368"/>
      <c r="N7184" s="349">
        <f t="shared" si="735"/>
        <v>9.9208901260999998</v>
      </c>
      <c r="O7184" s="368"/>
      <c r="P7184" s="350">
        <f t="shared" si="736"/>
        <v>218.77897939399998</v>
      </c>
      <c r="Q7184" s="368"/>
      <c r="R7184" s="351">
        <f t="shared" si="737"/>
        <v>74.151383694999993</v>
      </c>
      <c r="S7184" s="341"/>
      <c r="T7184" s="16"/>
      <c r="U7184" s="337"/>
      <c r="V7184" s="16"/>
    </row>
    <row r="7185" spans="4:22" ht="21">
      <c r="D7185" s="338"/>
      <c r="E7185" s="338"/>
      <c r="F7185" s="338"/>
      <c r="G7185" s="344">
        <v>0.96</v>
      </c>
      <c r="H7185" s="347">
        <f t="shared" si="732"/>
        <v>61.492893070079994</v>
      </c>
      <c r="I7185" s="368"/>
      <c r="J7185" s="348">
        <f t="shared" si="733"/>
        <v>15.990540800639998</v>
      </c>
      <c r="K7185" s="368"/>
      <c r="L7185" s="352">
        <f t="shared" si="734"/>
        <v>14.95443211968</v>
      </c>
      <c r="M7185" s="368"/>
      <c r="N7185" s="349">
        <f t="shared" si="735"/>
        <v>10.02532054848</v>
      </c>
      <c r="O7185" s="368"/>
      <c r="P7185" s="350">
        <f t="shared" si="736"/>
        <v>221.08191601919998</v>
      </c>
      <c r="Q7185" s="368"/>
      <c r="R7185" s="351">
        <f t="shared" si="737"/>
        <v>74.931924576</v>
      </c>
      <c r="S7185" s="341"/>
      <c r="T7185" s="16"/>
      <c r="U7185" s="337"/>
      <c r="V7185" s="16"/>
    </row>
    <row r="7186" spans="4:22" ht="21">
      <c r="D7186" s="338"/>
      <c r="E7186" s="338"/>
      <c r="F7186" s="338"/>
      <c r="G7186" s="344">
        <v>0.97</v>
      </c>
      <c r="H7186" s="347">
        <f t="shared" si="732"/>
        <v>62.133444039559997</v>
      </c>
      <c r="I7186" s="368"/>
      <c r="J7186" s="348">
        <f t="shared" si="733"/>
        <v>16.157108933979998</v>
      </c>
      <c r="K7186" s="368"/>
      <c r="L7186" s="352">
        <f t="shared" si="734"/>
        <v>15.110207454259999</v>
      </c>
      <c r="M7186" s="368"/>
      <c r="N7186" s="349">
        <f t="shared" si="735"/>
        <v>10.12975097086</v>
      </c>
      <c r="O7186" s="368"/>
      <c r="P7186" s="350">
        <f t="shared" si="736"/>
        <v>223.38485264439998</v>
      </c>
      <c r="Q7186" s="368"/>
      <c r="R7186" s="351">
        <f t="shared" si="737"/>
        <v>75.712465456999993</v>
      </c>
      <c r="S7186" s="341"/>
      <c r="T7186" s="16"/>
      <c r="U7186" s="337"/>
      <c r="V7186" s="16"/>
    </row>
    <row r="7187" spans="4:22" ht="21">
      <c r="D7187" s="338"/>
      <c r="E7187" s="338"/>
      <c r="F7187" s="338"/>
      <c r="G7187" s="344">
        <v>0.98</v>
      </c>
      <c r="H7187" s="347">
        <f t="shared" si="732"/>
        <v>62.77399500904</v>
      </c>
      <c r="I7187" s="368"/>
      <c r="J7187" s="348">
        <f t="shared" si="733"/>
        <v>16.323677067319998</v>
      </c>
      <c r="K7187" s="368"/>
      <c r="L7187" s="352">
        <f t="shared" si="734"/>
        <v>15.265982788839999</v>
      </c>
      <c r="M7187" s="368"/>
      <c r="N7187" s="349">
        <f t="shared" si="735"/>
        <v>10.23418139324</v>
      </c>
      <c r="O7187" s="368"/>
      <c r="P7187" s="350">
        <f t="shared" si="736"/>
        <v>225.68778926959999</v>
      </c>
      <c r="Q7187" s="368"/>
      <c r="R7187" s="351">
        <f t="shared" si="737"/>
        <v>76.493006338000001</v>
      </c>
      <c r="S7187" s="341"/>
      <c r="T7187" s="16"/>
      <c r="U7187" s="337"/>
      <c r="V7187" s="16"/>
    </row>
    <row r="7188" spans="4:22" ht="21">
      <c r="D7188" s="338"/>
      <c r="E7188" s="338"/>
      <c r="F7188" s="338"/>
      <c r="G7188" s="344">
        <v>0.99</v>
      </c>
      <c r="H7188" s="347">
        <f t="shared" si="732"/>
        <v>63.414545978519996</v>
      </c>
      <c r="I7188" s="368"/>
      <c r="J7188" s="348">
        <f t="shared" si="733"/>
        <v>16.490245200659999</v>
      </c>
      <c r="K7188" s="368"/>
      <c r="L7188" s="352">
        <f t="shared" si="734"/>
        <v>15.42175812342</v>
      </c>
      <c r="M7188" s="368"/>
      <c r="N7188" s="349">
        <f t="shared" si="735"/>
        <v>10.33861181562</v>
      </c>
      <c r="O7188" s="368"/>
      <c r="P7188" s="350">
        <f t="shared" si="736"/>
        <v>227.99072589479999</v>
      </c>
      <c r="Q7188" s="368"/>
      <c r="R7188" s="351">
        <f t="shared" si="737"/>
        <v>77.273547218999994</v>
      </c>
      <c r="S7188" s="341"/>
      <c r="T7188" s="16"/>
      <c r="U7188" s="337"/>
      <c r="V7188" s="16"/>
    </row>
    <row r="7189" spans="4:22" ht="31.2">
      <c r="D7189" s="469"/>
      <c r="E7189" s="469"/>
      <c r="F7189" s="469"/>
      <c r="G7189" s="478">
        <v>1</v>
      </c>
      <c r="H7189" s="479">
        <f t="shared" si="732"/>
        <v>64.055096947999999</v>
      </c>
      <c r="I7189" s="480"/>
      <c r="J7189" s="479">
        <f t="shared" si="733"/>
        <v>16.656813333999999</v>
      </c>
      <c r="K7189" s="480"/>
      <c r="L7189" s="479">
        <f t="shared" si="734"/>
        <v>15.577533458</v>
      </c>
      <c r="M7189" s="480"/>
      <c r="N7189" s="479">
        <f t="shared" si="735"/>
        <v>10.443042238</v>
      </c>
      <c r="O7189" s="480"/>
      <c r="P7189" s="479">
        <f t="shared" si="736"/>
        <v>230.29366252</v>
      </c>
      <c r="Q7189" s="480"/>
      <c r="R7189" s="479">
        <f t="shared" si="737"/>
        <v>78.054088100000001</v>
      </c>
      <c r="S7189" s="341"/>
      <c r="T7189" s="469"/>
      <c r="U7189" s="470"/>
      <c r="V7189" s="469"/>
    </row>
    <row r="7190" spans="4:22" ht="21">
      <c r="D7190" s="338"/>
      <c r="E7190" s="338"/>
      <c r="F7190" s="338"/>
      <c r="G7190" s="344">
        <v>1.01</v>
      </c>
      <c r="H7190" s="347">
        <f t="shared" si="732"/>
        <v>64.695647917480002</v>
      </c>
      <c r="I7190" s="368"/>
      <c r="J7190" s="348">
        <f t="shared" si="733"/>
        <v>16.823381467339999</v>
      </c>
      <c r="K7190" s="368"/>
      <c r="L7190" s="352">
        <f t="shared" si="734"/>
        <v>15.733308792579999</v>
      </c>
      <c r="M7190" s="368"/>
      <c r="N7190" s="349">
        <f t="shared" si="735"/>
        <v>10.54747266038</v>
      </c>
      <c r="O7190" s="368"/>
      <c r="P7190" s="350">
        <f t="shared" si="736"/>
        <v>232.5965991452</v>
      </c>
      <c r="Q7190" s="368"/>
      <c r="R7190" s="351">
        <f t="shared" si="737"/>
        <v>78.834628981000009</v>
      </c>
      <c r="S7190" s="341"/>
      <c r="T7190" s="16"/>
      <c r="U7190" s="337"/>
      <c r="V7190" s="16"/>
    </row>
    <row r="7191" spans="4:22" ht="21">
      <c r="D7191" s="338"/>
      <c r="E7191" s="338"/>
      <c r="F7191" s="338"/>
      <c r="G7191" s="344">
        <v>1.02</v>
      </c>
      <c r="H7191" s="347">
        <f t="shared" si="732"/>
        <v>65.336198886960005</v>
      </c>
      <c r="I7191" s="368"/>
      <c r="J7191" s="348">
        <f t="shared" si="733"/>
        <v>16.989949600679999</v>
      </c>
      <c r="K7191" s="368"/>
      <c r="L7191" s="352">
        <f t="shared" si="734"/>
        <v>15.88908412716</v>
      </c>
      <c r="M7191" s="368"/>
      <c r="N7191" s="349">
        <f t="shared" si="735"/>
        <v>10.651903082760001</v>
      </c>
      <c r="O7191" s="368"/>
      <c r="P7191" s="350">
        <f t="shared" si="736"/>
        <v>234.89953577040001</v>
      </c>
      <c r="Q7191" s="368"/>
      <c r="R7191" s="351">
        <f t="shared" si="737"/>
        <v>79.615169862000002</v>
      </c>
      <c r="S7191" s="341"/>
      <c r="T7191" s="16"/>
      <c r="U7191" s="337"/>
      <c r="V7191" s="16"/>
    </row>
    <row r="7192" spans="4:22" ht="21">
      <c r="D7192" s="338"/>
      <c r="E7192" s="338"/>
      <c r="F7192" s="338"/>
      <c r="G7192" s="344">
        <v>1.03</v>
      </c>
      <c r="H7192" s="347">
        <f t="shared" si="732"/>
        <v>65.976749856439994</v>
      </c>
      <c r="I7192" s="368"/>
      <c r="J7192" s="348">
        <f t="shared" si="733"/>
        <v>17.156517734019999</v>
      </c>
      <c r="K7192" s="368"/>
      <c r="L7192" s="352">
        <f t="shared" si="734"/>
        <v>16.04485946174</v>
      </c>
      <c r="M7192" s="368"/>
      <c r="N7192" s="349">
        <f t="shared" si="735"/>
        <v>10.756333505140001</v>
      </c>
      <c r="O7192" s="368"/>
      <c r="P7192" s="350">
        <f t="shared" si="736"/>
        <v>237.20247239560001</v>
      </c>
      <c r="Q7192" s="368"/>
      <c r="R7192" s="351">
        <f t="shared" si="737"/>
        <v>80.395710743000009</v>
      </c>
      <c r="S7192" s="341"/>
      <c r="T7192" s="16"/>
      <c r="U7192" s="337"/>
      <c r="V7192" s="16"/>
    </row>
    <row r="7193" spans="4:22" ht="21">
      <c r="D7193" s="338"/>
      <c r="E7193" s="338"/>
      <c r="F7193" s="338"/>
      <c r="G7193" s="344">
        <v>1.04</v>
      </c>
      <c r="H7193" s="347">
        <f t="shared" si="732"/>
        <v>66.617300825919997</v>
      </c>
      <c r="I7193" s="368"/>
      <c r="J7193" s="348">
        <f t="shared" si="733"/>
        <v>17.32308586736</v>
      </c>
      <c r="K7193" s="368"/>
      <c r="L7193" s="352">
        <f t="shared" si="734"/>
        <v>16.200634796319999</v>
      </c>
      <c r="M7193" s="368"/>
      <c r="N7193" s="349">
        <f t="shared" si="735"/>
        <v>10.860763927520001</v>
      </c>
      <c r="O7193" s="368"/>
      <c r="P7193" s="350">
        <f t="shared" si="736"/>
        <v>239.50540902080002</v>
      </c>
      <c r="Q7193" s="368"/>
      <c r="R7193" s="351">
        <f t="shared" si="737"/>
        <v>81.176251624000002</v>
      </c>
      <c r="S7193" s="341"/>
      <c r="T7193" s="16"/>
      <c r="U7193" s="337"/>
      <c r="V7193" s="16"/>
    </row>
    <row r="7194" spans="4:22" ht="21">
      <c r="D7194" s="338"/>
      <c r="E7194" s="338"/>
      <c r="F7194" s="338"/>
      <c r="G7194" s="344">
        <v>1.05</v>
      </c>
      <c r="H7194" s="347">
        <f t="shared" si="732"/>
        <v>67.257851795400001</v>
      </c>
      <c r="I7194" s="368"/>
      <c r="J7194" s="348">
        <f t="shared" si="733"/>
        <v>17.4896540007</v>
      </c>
      <c r="K7194" s="368"/>
      <c r="L7194" s="352">
        <f t="shared" si="734"/>
        <v>16.356410130899999</v>
      </c>
      <c r="M7194" s="368"/>
      <c r="N7194" s="349">
        <f t="shared" si="735"/>
        <v>10.965194349900001</v>
      </c>
      <c r="O7194" s="368"/>
      <c r="P7194" s="350">
        <f t="shared" si="736"/>
        <v>241.80834564600002</v>
      </c>
      <c r="Q7194" s="368"/>
      <c r="R7194" s="351">
        <f t="shared" si="737"/>
        <v>81.95679250500001</v>
      </c>
      <c r="S7194" s="341"/>
      <c r="T7194" s="16"/>
      <c r="U7194" s="337"/>
      <c r="V7194" s="16"/>
    </row>
    <row r="7195" spans="4:22" ht="21">
      <c r="D7195" s="338"/>
      <c r="E7195" s="338"/>
      <c r="F7195" s="338"/>
      <c r="G7195" s="344">
        <v>1.06</v>
      </c>
      <c r="H7195" s="347">
        <f t="shared" si="732"/>
        <v>67.898402764880004</v>
      </c>
      <c r="I7195" s="368"/>
      <c r="J7195" s="348">
        <f t="shared" si="733"/>
        <v>17.65622213404</v>
      </c>
      <c r="K7195" s="368"/>
      <c r="L7195" s="352">
        <f t="shared" si="734"/>
        <v>16.512185465480002</v>
      </c>
      <c r="M7195" s="368"/>
      <c r="N7195" s="349">
        <f t="shared" si="735"/>
        <v>11.069624772280001</v>
      </c>
      <c r="O7195" s="368"/>
      <c r="P7195" s="350">
        <f t="shared" si="736"/>
        <v>244.1112822712</v>
      </c>
      <c r="Q7195" s="368"/>
      <c r="R7195" s="351">
        <f t="shared" si="737"/>
        <v>82.737333386000003</v>
      </c>
      <c r="S7195" s="341"/>
      <c r="T7195" s="16"/>
      <c r="U7195" s="337"/>
      <c r="V7195" s="16"/>
    </row>
    <row r="7196" spans="4:22" ht="21">
      <c r="D7196" s="338"/>
      <c r="E7196" s="338"/>
      <c r="F7196" s="338"/>
      <c r="G7196" s="344">
        <v>1.07</v>
      </c>
      <c r="H7196" s="347">
        <f t="shared" si="732"/>
        <v>68.538953734360007</v>
      </c>
      <c r="I7196" s="368"/>
      <c r="J7196" s="348">
        <f t="shared" si="733"/>
        <v>17.82279026738</v>
      </c>
      <c r="K7196" s="368"/>
      <c r="L7196" s="352">
        <f t="shared" si="734"/>
        <v>16.667960800060001</v>
      </c>
      <c r="M7196" s="368"/>
      <c r="N7196" s="349">
        <f t="shared" si="735"/>
        <v>11.174055194660001</v>
      </c>
      <c r="O7196" s="368"/>
      <c r="P7196" s="350">
        <f t="shared" si="736"/>
        <v>246.4142188964</v>
      </c>
      <c r="Q7196" s="368"/>
      <c r="R7196" s="351">
        <f t="shared" si="737"/>
        <v>83.51787426700001</v>
      </c>
      <c r="S7196" s="341"/>
      <c r="T7196" s="16"/>
      <c r="U7196" s="337"/>
      <c r="V7196" s="16"/>
    </row>
    <row r="7197" spans="4:22" ht="21">
      <c r="D7197" s="338"/>
      <c r="E7197" s="338"/>
      <c r="F7197" s="338"/>
      <c r="G7197" s="344">
        <v>1.08</v>
      </c>
      <c r="H7197" s="347">
        <f t="shared" si="732"/>
        <v>69.17950470384001</v>
      </c>
      <c r="I7197" s="368"/>
      <c r="J7197" s="348">
        <f t="shared" si="733"/>
        <v>17.98935840072</v>
      </c>
      <c r="K7197" s="368"/>
      <c r="L7197" s="352">
        <f t="shared" si="734"/>
        <v>16.823736134640001</v>
      </c>
      <c r="M7197" s="368"/>
      <c r="N7197" s="349">
        <f t="shared" si="735"/>
        <v>11.278485617040001</v>
      </c>
      <c r="O7197" s="368"/>
      <c r="P7197" s="350">
        <f t="shared" si="736"/>
        <v>248.71715552160001</v>
      </c>
      <c r="Q7197" s="368"/>
      <c r="R7197" s="351">
        <f t="shared" si="737"/>
        <v>84.298415148000004</v>
      </c>
      <c r="S7197" s="341"/>
      <c r="T7197" s="16"/>
      <c r="U7197" s="337"/>
      <c r="V7197" s="16"/>
    </row>
    <row r="7198" spans="4:22" ht="21">
      <c r="D7198" s="338"/>
      <c r="E7198" s="338"/>
      <c r="F7198" s="338"/>
      <c r="G7198" s="344">
        <v>1.0900000000000001</v>
      </c>
      <c r="H7198" s="347">
        <f t="shared" si="732"/>
        <v>69.820055673319999</v>
      </c>
      <c r="I7198" s="368"/>
      <c r="J7198" s="348">
        <f t="shared" si="733"/>
        <v>18.155926534060001</v>
      </c>
      <c r="K7198" s="368"/>
      <c r="L7198" s="352">
        <f t="shared" si="734"/>
        <v>16.97951146922</v>
      </c>
      <c r="M7198" s="368"/>
      <c r="N7198" s="349">
        <f t="shared" si="735"/>
        <v>11.382916039420001</v>
      </c>
      <c r="O7198" s="368"/>
      <c r="P7198" s="350">
        <f t="shared" si="736"/>
        <v>251.02009214680001</v>
      </c>
      <c r="Q7198" s="368"/>
      <c r="R7198" s="351">
        <f t="shared" si="737"/>
        <v>85.078956029000011</v>
      </c>
      <c r="S7198" s="341"/>
      <c r="T7198" s="16"/>
      <c r="U7198" s="337"/>
      <c r="V7198" s="16"/>
    </row>
    <row r="7199" spans="4:22" ht="21">
      <c r="D7199" s="338"/>
      <c r="E7199" s="338"/>
      <c r="F7199" s="338"/>
      <c r="G7199" s="344">
        <v>1.1000000000000001</v>
      </c>
      <c r="H7199" s="347">
        <f t="shared" si="732"/>
        <v>70.460606642800002</v>
      </c>
      <c r="I7199" s="368"/>
      <c r="J7199" s="348">
        <f t="shared" si="733"/>
        <v>18.322494667400001</v>
      </c>
      <c r="K7199" s="368"/>
      <c r="L7199" s="352">
        <f t="shared" si="734"/>
        <v>17.1352868038</v>
      </c>
      <c r="M7199" s="368"/>
      <c r="N7199" s="349">
        <f t="shared" si="735"/>
        <v>11.487346461800001</v>
      </c>
      <c r="O7199" s="368"/>
      <c r="P7199" s="350">
        <f t="shared" si="736"/>
        <v>253.32302877200001</v>
      </c>
      <c r="Q7199" s="368"/>
      <c r="R7199" s="351">
        <f t="shared" si="737"/>
        <v>85.859496910000004</v>
      </c>
      <c r="S7199" s="341"/>
      <c r="T7199" s="16"/>
      <c r="U7199" s="337"/>
      <c r="V7199" s="16"/>
    </row>
    <row r="7200" spans="4:22">
      <c r="D7200" s="338"/>
      <c r="E7200" s="338"/>
      <c r="F7200" s="338"/>
      <c r="G7200" s="16"/>
      <c r="H7200" s="16"/>
      <c r="I7200" s="16"/>
      <c r="J7200" s="16"/>
      <c r="K7200" s="16"/>
      <c r="L7200" s="16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</row>
    <row r="7201" spans="4:31">
      <c r="D7201" s="338"/>
      <c r="E7201" s="338"/>
      <c r="F7201" s="338"/>
      <c r="G7201" s="16"/>
      <c r="H7201" s="16"/>
      <c r="I7201" s="16"/>
      <c r="J7201" s="16"/>
      <c r="K7201" s="16"/>
      <c r="L7201" s="16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</row>
    <row r="7202" spans="4:31">
      <c r="D7202" s="338"/>
      <c r="E7202" s="338"/>
      <c r="F7202" s="338"/>
      <c r="G7202" s="16"/>
      <c r="H7202" s="16"/>
      <c r="I7202" s="16"/>
      <c r="J7202" s="16"/>
      <c r="K7202" s="16"/>
      <c r="L7202" s="16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</row>
    <row r="7205" spans="4:31" ht="15" thickBot="1">
      <c r="D7205" s="475" t="s">
        <v>328</v>
      </c>
      <c r="E7205" s="16"/>
      <c r="F7205" s="16"/>
      <c r="G7205" s="16"/>
      <c r="H7205" s="16"/>
      <c r="I7205" s="16"/>
      <c r="J7205" s="16"/>
      <c r="K7205" s="16"/>
      <c r="L7205" s="16"/>
      <c r="M7205" s="16"/>
      <c r="N7205" s="16"/>
      <c r="O7205" s="16"/>
      <c r="P7205" s="16"/>
      <c r="Q7205" s="16"/>
      <c r="R7205" s="16"/>
      <c r="S7205" s="16"/>
      <c r="T7205" s="229"/>
      <c r="U7205" s="16"/>
      <c r="V7205" s="16"/>
    </row>
    <row r="7206" spans="4:31">
      <c r="D7206" s="16"/>
      <c r="E7206" s="84"/>
      <c r="F7206" s="85"/>
      <c r="G7206" s="197"/>
      <c r="H7206" s="85"/>
      <c r="I7206" s="197"/>
      <c r="J7206" s="85"/>
      <c r="K7206" s="197"/>
      <c r="L7206" s="85"/>
      <c r="M7206" s="197"/>
      <c r="N7206" s="85"/>
      <c r="O7206" s="197"/>
      <c r="P7206" s="85"/>
      <c r="Q7206" s="197"/>
      <c r="R7206" s="85"/>
      <c r="S7206" s="85"/>
      <c r="T7206" s="85"/>
      <c r="U7206" s="106"/>
      <c r="V7206" s="16"/>
    </row>
    <row r="7207" spans="4:31" ht="15" thickBot="1">
      <c r="D7207" s="16"/>
      <c r="E7207" s="86"/>
      <c r="F7207" s="1"/>
      <c r="H7207" s="1"/>
      <c r="J7207" s="1"/>
      <c r="L7207" s="1"/>
      <c r="N7207" s="1"/>
      <c r="P7207" s="1"/>
      <c r="R7207" s="1"/>
      <c r="T7207" s="1"/>
      <c r="U7207" s="107"/>
      <c r="V7207" s="16"/>
    </row>
    <row r="7208" spans="4:31" ht="35.4" thickBot="1">
      <c r="D7208" s="16"/>
      <c r="E7208" s="86"/>
      <c r="F7208" s="1"/>
      <c r="H7208" s="393" t="s">
        <v>334</v>
      </c>
      <c r="I7208" s="394"/>
      <c r="J7208" s="394"/>
      <c r="K7208" s="394"/>
      <c r="L7208" s="394"/>
      <c r="M7208" s="394"/>
      <c r="N7208" s="394"/>
      <c r="O7208" s="394"/>
      <c r="P7208" s="394"/>
      <c r="Q7208" s="394"/>
      <c r="R7208" s="394"/>
      <c r="S7208" s="394"/>
      <c r="T7208" s="395"/>
      <c r="U7208" s="107"/>
      <c r="V7208" s="16"/>
    </row>
    <row r="7209" spans="4:31">
      <c r="D7209" s="16"/>
      <c r="E7209" s="86"/>
      <c r="F7209" s="1"/>
      <c r="H7209" s="1"/>
      <c r="J7209" s="1"/>
      <c r="L7209" s="1"/>
      <c r="N7209" s="1"/>
      <c r="P7209" s="1"/>
      <c r="R7209" s="1"/>
      <c r="T7209" s="1"/>
      <c r="U7209" s="107"/>
      <c r="V7209" s="16"/>
    </row>
    <row r="7210" spans="4:31">
      <c r="D7210" s="16"/>
      <c r="E7210" s="86"/>
      <c r="F7210" s="253" t="s">
        <v>10</v>
      </c>
      <c r="G7210" s="194"/>
      <c r="H7210" s="421" t="s">
        <v>3</v>
      </c>
      <c r="I7210" s="179"/>
      <c r="J7210" s="422" t="s">
        <v>11</v>
      </c>
      <c r="K7210" s="179"/>
      <c r="L7210" s="423" t="s">
        <v>12</v>
      </c>
      <c r="M7210" s="179"/>
      <c r="N7210" s="424" t="s">
        <v>13</v>
      </c>
      <c r="O7210" s="179"/>
      <c r="P7210" s="425" t="s">
        <v>14</v>
      </c>
      <c r="Q7210" s="179"/>
      <c r="R7210" s="426" t="s">
        <v>15</v>
      </c>
      <c r="S7210" s="29"/>
      <c r="T7210" s="427" t="s">
        <v>16</v>
      </c>
      <c r="U7210" s="107"/>
      <c r="V7210" s="16"/>
      <c r="X7210" s="448" t="s">
        <v>78</v>
      </c>
      <c r="Y7210" s="448" t="s">
        <v>79</v>
      </c>
      <c r="Z7210" s="448" t="s">
        <v>80</v>
      </c>
      <c r="AA7210" s="448" t="s">
        <v>81</v>
      </c>
      <c r="AD7210" t="str">
        <f t="shared" ref="AD7210:AD7216" si="738">X7210</f>
        <v xml:space="preserve">MATERIAL </v>
      </c>
      <c r="AE7210" s="330" t="str">
        <f>AA7210</f>
        <v xml:space="preserve">VARIACAO </v>
      </c>
    </row>
    <row r="7211" spans="4:31">
      <c r="D7211" s="16"/>
      <c r="E7211" s="86"/>
      <c r="F7211" s="252">
        <v>46020</v>
      </c>
      <c r="G7211" s="244"/>
      <c r="H7211" s="437">
        <v>12306</v>
      </c>
      <c r="I7211" s="437"/>
      <c r="J7211" s="437">
        <v>3056</v>
      </c>
      <c r="K7211" s="437"/>
      <c r="L7211" s="437">
        <v>2913.5</v>
      </c>
      <c r="M7211" s="437"/>
      <c r="N7211" s="437">
        <v>1955</v>
      </c>
      <c r="O7211" s="437"/>
      <c r="P7211" s="437">
        <v>42900</v>
      </c>
      <c r="Q7211" s="437"/>
      <c r="R7211" s="437">
        <v>15850</v>
      </c>
      <c r="S7211" s="438"/>
      <c r="T7211" s="441">
        <v>5.5412999999999997</v>
      </c>
      <c r="U7211" s="107"/>
      <c r="V7211" s="16"/>
      <c r="X7211" t="str">
        <f>H7010</f>
        <v xml:space="preserve">COBRE </v>
      </c>
      <c r="Y7211" s="308">
        <f>H7219</f>
        <v>68.977072499999991</v>
      </c>
      <c r="Z7211" s="308">
        <f>H7221</f>
        <v>66.948146216666657</v>
      </c>
      <c r="AA7211" s="453">
        <f t="shared" ref="AA7211:AA7217" si="739">Y7211-Z7211</f>
        <v>2.0289262833333339</v>
      </c>
      <c r="AD7211" t="str">
        <f t="shared" si="738"/>
        <v xml:space="preserve">COBRE </v>
      </c>
      <c r="AE7211" s="330">
        <f t="shared" ref="AE7211:AE7216" si="740">AA7211</f>
        <v>2.0289262833333339</v>
      </c>
    </row>
    <row r="7212" spans="4:31">
      <c r="D7212" s="16"/>
      <c r="E7212" s="86"/>
      <c r="F7212" s="250">
        <f>F7211+1</f>
        <v>46021</v>
      </c>
      <c r="G7212" s="244"/>
      <c r="H7212" s="474">
        <v>12512</v>
      </c>
      <c r="I7212" s="437"/>
      <c r="J7212" s="437">
        <v>3099</v>
      </c>
      <c r="K7212" s="437"/>
      <c r="L7212" s="437">
        <v>2945</v>
      </c>
      <c r="M7212" s="437"/>
      <c r="N7212" s="437">
        <v>1980</v>
      </c>
      <c r="O7212" s="437"/>
      <c r="P7212" s="437">
        <v>41625</v>
      </c>
      <c r="Q7212" s="437"/>
      <c r="R7212" s="437">
        <v>16475</v>
      </c>
      <c r="S7212" s="437"/>
      <c r="T7212" s="441">
        <v>5.5739000000000001</v>
      </c>
      <c r="U7212" s="107"/>
      <c r="V7212" s="16"/>
      <c r="X7212" s="408" t="str">
        <f>J7010</f>
        <v xml:space="preserve">ZINCO </v>
      </c>
      <c r="Y7212" s="308">
        <f>J7219</f>
        <v>17.038621249999998</v>
      </c>
      <c r="Z7212" s="308">
        <f>J7221</f>
        <v>16.947039908333334</v>
      </c>
      <c r="AA7212" s="453">
        <f t="shared" si="739"/>
        <v>9.1581341666664429E-2</v>
      </c>
      <c r="AD7212" t="str">
        <f t="shared" si="738"/>
        <v xml:space="preserve">ZINCO </v>
      </c>
      <c r="AE7212" s="330">
        <f t="shared" si="740"/>
        <v>9.1581341666664429E-2</v>
      </c>
    </row>
    <row r="7213" spans="4:31">
      <c r="D7213" s="16"/>
      <c r="E7213" s="86"/>
      <c r="F7213" s="250">
        <f>F7212+1</f>
        <v>46022</v>
      </c>
      <c r="G7213" s="244"/>
      <c r="H7213" s="474">
        <v>12504</v>
      </c>
      <c r="I7213" s="437"/>
      <c r="J7213" s="437">
        <v>3063.5</v>
      </c>
      <c r="K7213" s="437"/>
      <c r="L7213" s="437">
        <v>2968</v>
      </c>
      <c r="M7213" s="437"/>
      <c r="N7213" s="437">
        <v>1962</v>
      </c>
      <c r="O7213" s="437"/>
      <c r="P7213" s="437">
        <v>40900</v>
      </c>
      <c r="Q7213" s="437"/>
      <c r="R7213" s="437">
        <v>16485</v>
      </c>
      <c r="S7213" s="437"/>
      <c r="T7213" s="441">
        <v>5.5023999999999997</v>
      </c>
      <c r="U7213" s="107"/>
      <c r="V7213" s="16"/>
      <c r="X7213" s="408" t="str">
        <f>L7010</f>
        <v xml:space="preserve">ALUMÍNIO </v>
      </c>
      <c r="Y7213" s="308">
        <f>L7219</f>
        <v>16.330781249999998</v>
      </c>
      <c r="Z7213" s="308">
        <f>L7221</f>
        <v>16.147642524999998</v>
      </c>
      <c r="AA7213" s="453">
        <f t="shared" si="739"/>
        <v>0.18313872499999917</v>
      </c>
      <c r="AD7213" t="str">
        <f t="shared" si="738"/>
        <v xml:space="preserve">ALUMÍNIO </v>
      </c>
      <c r="AE7213" s="330">
        <f t="shared" si="740"/>
        <v>0.18313872499999917</v>
      </c>
    </row>
    <row r="7214" spans="4:31">
      <c r="D7214" s="16"/>
      <c r="E7214" s="86"/>
      <c r="F7214" s="250">
        <f>F7213+1</f>
        <v>46023</v>
      </c>
      <c r="G7214" s="195"/>
      <c r="H7214" s="437" t="s">
        <v>52</v>
      </c>
      <c r="I7214" s="437" t="s">
        <v>52</v>
      </c>
      <c r="J7214" s="437" t="s">
        <v>52</v>
      </c>
      <c r="K7214" s="437" t="s">
        <v>52</v>
      </c>
      <c r="L7214" s="437" t="s">
        <v>52</v>
      </c>
      <c r="M7214" s="437" t="s">
        <v>52</v>
      </c>
      <c r="N7214" s="437" t="s">
        <v>52</v>
      </c>
      <c r="O7214" s="437" t="s">
        <v>52</v>
      </c>
      <c r="P7214" s="437" t="s">
        <v>52</v>
      </c>
      <c r="Q7214" s="437" t="s">
        <v>52</v>
      </c>
      <c r="R7214" s="437" t="s">
        <v>52</v>
      </c>
      <c r="S7214" s="437" t="s">
        <v>52</v>
      </c>
      <c r="T7214" s="437">
        <v>5.5023999999999997</v>
      </c>
      <c r="U7214" s="437" t="s">
        <v>52</v>
      </c>
      <c r="V7214" s="16"/>
      <c r="X7214" s="408" t="str">
        <f>N7010</f>
        <v xml:space="preserve">CHUMBO </v>
      </c>
      <c r="Y7214" s="308">
        <f>N7219</f>
        <v>10.873362499999999</v>
      </c>
      <c r="Z7214" s="308">
        <f>N7221</f>
        <v>10.736479175000001</v>
      </c>
      <c r="AA7214" s="453">
        <f t="shared" si="739"/>
        <v>0.13688332499999767</v>
      </c>
      <c r="AD7214" t="str">
        <f t="shared" si="738"/>
        <v xml:space="preserve">CHUMBO </v>
      </c>
      <c r="AE7214" s="330">
        <f t="shared" si="740"/>
        <v>0.13688332499999767</v>
      </c>
    </row>
    <row r="7215" spans="4:31">
      <c r="D7215" s="16"/>
      <c r="E7215" s="86"/>
      <c r="F7215" s="251">
        <f>F7214+1</f>
        <v>46024</v>
      </c>
      <c r="G7215" s="195"/>
      <c r="H7215" s="437">
        <v>12571</v>
      </c>
      <c r="I7215" s="437"/>
      <c r="J7215" s="437">
        <v>3106</v>
      </c>
      <c r="K7215" s="437"/>
      <c r="L7215" s="437">
        <v>2986</v>
      </c>
      <c r="M7215" s="437"/>
      <c r="N7215" s="437">
        <v>1968</v>
      </c>
      <c r="O7215" s="437"/>
      <c r="P7215" s="437">
        <v>42050</v>
      </c>
      <c r="Q7215" s="437"/>
      <c r="R7215" s="437">
        <v>16765</v>
      </c>
      <c r="S7215" s="438"/>
      <c r="T7215" s="441" t="s">
        <v>32</v>
      </c>
      <c r="U7215" s="107"/>
      <c r="V7215" s="16"/>
      <c r="X7215" s="408" t="str">
        <f>P7010</f>
        <v xml:space="preserve">ESTANHO </v>
      </c>
      <c r="Y7215" s="308">
        <f>P7219</f>
        <v>231.53418749999997</v>
      </c>
      <c r="Z7215" s="308">
        <f>P7221</f>
        <v>238.99766341666665</v>
      </c>
      <c r="AA7215" s="453">
        <f t="shared" si="739"/>
        <v>-7.4634759166666811</v>
      </c>
      <c r="AD7215" t="str">
        <f t="shared" si="738"/>
        <v xml:space="preserve">ESTANHO </v>
      </c>
      <c r="AE7215" s="330">
        <f t="shared" si="740"/>
        <v>-7.4634759166666811</v>
      </c>
    </row>
    <row r="7216" spans="4:31">
      <c r="D7216" s="16"/>
      <c r="E7216" s="86"/>
      <c r="F7216" s="1"/>
      <c r="H7216" s="439"/>
      <c r="I7216" s="439"/>
      <c r="J7216" s="439"/>
      <c r="K7216" s="439"/>
      <c r="L7216" s="439"/>
      <c r="M7216" s="439"/>
      <c r="N7216" s="439"/>
      <c r="O7216" s="439"/>
      <c r="P7216" s="439"/>
      <c r="Q7216" s="439"/>
      <c r="R7216" s="439"/>
      <c r="S7216" s="440"/>
      <c r="T7216" s="444"/>
      <c r="U7216" s="107"/>
      <c r="V7216" s="16"/>
      <c r="X7216" s="408" t="str">
        <f>R7010</f>
        <v xml:space="preserve">NÍQUEL </v>
      </c>
      <c r="Y7216" s="308">
        <f>R7219</f>
        <v>90.657437499999986</v>
      </c>
      <c r="Z7216" s="308">
        <f>R7221</f>
        <v>84.527503916666674</v>
      </c>
      <c r="AA7216" s="453">
        <f t="shared" si="739"/>
        <v>6.1299335833333117</v>
      </c>
      <c r="AD7216" t="str">
        <f t="shared" si="738"/>
        <v xml:space="preserve">NÍQUEL </v>
      </c>
      <c r="AE7216" s="330">
        <f t="shared" si="740"/>
        <v>6.1299335833333117</v>
      </c>
    </row>
    <row r="7217" spans="4:27">
      <c r="D7217" s="16"/>
      <c r="E7217" s="86"/>
      <c r="F7217" s="236" t="s">
        <v>17</v>
      </c>
      <c r="G7217" s="263"/>
      <c r="H7217" s="428">
        <f>AVERAGE(H7211:H7215)</f>
        <v>12473.25</v>
      </c>
      <c r="I7217" s="332"/>
      <c r="J7217" s="428">
        <f>AVERAGE(J7211:J7215)</f>
        <v>3081.125</v>
      </c>
      <c r="K7217" s="332"/>
      <c r="L7217" s="428">
        <f>AVERAGE(L7211:L7215)</f>
        <v>2953.125</v>
      </c>
      <c r="M7217" s="332"/>
      <c r="N7217" s="428">
        <f>AVERAGE(N7211:N7215)</f>
        <v>1966.25</v>
      </c>
      <c r="O7217" s="332"/>
      <c r="P7217" s="428">
        <f>AVERAGE(P7211:P7215)</f>
        <v>41868.75</v>
      </c>
      <c r="Q7217" s="332"/>
      <c r="R7217" s="428">
        <f>AVERAGE(R7211:R7215)</f>
        <v>16393.75</v>
      </c>
      <c r="S7217" s="333"/>
      <c r="T7217" s="429">
        <f>AVERAGE(T7211:T7215)</f>
        <v>5.5299999999999994</v>
      </c>
      <c r="U7217" s="107"/>
      <c r="V7217" s="16"/>
      <c r="X7217" t="str">
        <f>T7010</f>
        <v xml:space="preserve">DÓLAR </v>
      </c>
      <c r="Y7217" s="308">
        <f>T7217</f>
        <v>5.5299999999999994</v>
      </c>
      <c r="Z7217" s="308">
        <f>T7221</f>
        <v>5.5385499999999999</v>
      </c>
      <c r="AA7217" s="453">
        <f t="shared" si="739"/>
        <v>-8.5500000000005016E-3</v>
      </c>
    </row>
    <row r="7218" spans="4:27">
      <c r="D7218" s="16"/>
      <c r="E7218" s="86"/>
      <c r="F7218" s="21"/>
      <c r="G7218" s="194"/>
      <c r="H7218" s="354"/>
      <c r="I7218" s="214"/>
      <c r="J7218" s="354"/>
      <c r="K7218" s="214"/>
      <c r="L7218" s="354"/>
      <c r="M7218" s="214"/>
      <c r="N7218" s="354"/>
      <c r="O7218" s="214"/>
      <c r="P7218" s="354"/>
      <c r="Q7218" s="214"/>
      <c r="R7218" s="354"/>
      <c r="S7218" s="269"/>
      <c r="T7218" s="355"/>
      <c r="U7218" s="107"/>
      <c r="V7218" s="16"/>
    </row>
    <row r="7219" spans="4:27" ht="15.6">
      <c r="D7219" s="16"/>
      <c r="E7219" s="86"/>
      <c r="F7219" s="237" t="s">
        <v>18</v>
      </c>
      <c r="G7219" s="202"/>
      <c r="H7219" s="413">
        <f>H7217*T7217*0.001</f>
        <v>68.977072499999991</v>
      </c>
      <c r="I7219" s="449"/>
      <c r="J7219" s="413">
        <f>J7217*T7217*0.001</f>
        <v>17.038621249999998</v>
      </c>
      <c r="K7219" s="449"/>
      <c r="L7219" s="413">
        <f>L7217*T7217*0.001</f>
        <v>16.330781249999998</v>
      </c>
      <c r="M7219" s="449"/>
      <c r="N7219" s="413">
        <f>N7217*T7217*0.001</f>
        <v>10.873362499999999</v>
      </c>
      <c r="O7219" s="449"/>
      <c r="P7219" s="413">
        <f>P7217*T7217*0.001</f>
        <v>231.53418749999997</v>
      </c>
      <c r="Q7219" s="449"/>
      <c r="R7219" s="413">
        <f>R7217*T7217*0.001</f>
        <v>90.657437499999986</v>
      </c>
      <c r="S7219" s="269"/>
      <c r="T7219" s="363"/>
      <c r="U7219" s="107"/>
      <c r="V7219" s="16"/>
    </row>
    <row r="7220" spans="4:27">
      <c r="D7220" s="16"/>
      <c r="E7220" s="86"/>
      <c r="F7220" s="21"/>
      <c r="G7220" s="312"/>
      <c r="H7220" s="450"/>
      <c r="I7220" s="451"/>
      <c r="J7220" s="450"/>
      <c r="K7220" s="451"/>
      <c r="L7220" s="450"/>
      <c r="M7220" s="451"/>
      <c r="N7220" s="450"/>
      <c r="O7220" s="451"/>
      <c r="P7220" s="450"/>
      <c r="Q7220" s="451"/>
      <c r="R7220" s="450"/>
      <c r="S7220" s="269"/>
      <c r="T7220" s="364"/>
      <c r="U7220" s="107"/>
      <c r="V7220" s="16"/>
    </row>
    <row r="7221" spans="4:27">
      <c r="D7221" s="16"/>
      <c r="E7221" s="86"/>
      <c r="F7221" s="256" t="s">
        <v>19</v>
      </c>
      <c r="G7221" s="311"/>
      <c r="H7221" s="436">
        <f>H7119</f>
        <v>66.948146216666657</v>
      </c>
      <c r="I7221" s="452"/>
      <c r="J7221" s="436">
        <f>J7119</f>
        <v>16.947039908333334</v>
      </c>
      <c r="K7221" s="452"/>
      <c r="L7221" s="436">
        <f>L7119</f>
        <v>16.147642524999998</v>
      </c>
      <c r="M7221" s="452"/>
      <c r="N7221" s="436">
        <f>N7119</f>
        <v>10.736479175000001</v>
      </c>
      <c r="O7221" s="452"/>
      <c r="P7221" s="436">
        <f>P7119</f>
        <v>238.99766341666665</v>
      </c>
      <c r="Q7221" s="452"/>
      <c r="R7221" s="436">
        <f>R7119</f>
        <v>84.527503916666674</v>
      </c>
      <c r="S7221" s="361">
        <f>U7182</f>
        <v>0</v>
      </c>
      <c r="T7221" s="258">
        <f>T7117</f>
        <v>5.5385499999999999</v>
      </c>
      <c r="U7221" s="107"/>
      <c r="V7221" s="16"/>
    </row>
    <row r="7222" spans="4:27" ht="15" thickBot="1">
      <c r="D7222" s="16"/>
      <c r="E7222" s="86"/>
      <c r="F7222" s="21"/>
      <c r="G7222" s="194"/>
      <c r="H7222" s="355"/>
      <c r="I7222" s="264"/>
      <c r="J7222" s="355"/>
      <c r="K7222" s="264"/>
      <c r="L7222" s="355"/>
      <c r="M7222" s="264"/>
      <c r="N7222" s="355"/>
      <c r="O7222" s="264"/>
      <c r="P7222" s="355"/>
      <c r="Q7222" s="264"/>
      <c r="R7222" s="355"/>
      <c r="S7222" s="270"/>
      <c r="T7222" s="355"/>
      <c r="U7222" s="107"/>
      <c r="V7222" s="16"/>
    </row>
    <row r="7223" spans="4:27" ht="15" thickBot="1">
      <c r="D7223" s="16"/>
      <c r="E7223" s="86"/>
      <c r="F7223" s="259" t="s">
        <v>44</v>
      </c>
      <c r="G7223" s="194"/>
      <c r="H7223" s="356">
        <f>(H7119-H7121)/H7121</f>
        <v>4.5165012723581373E-2</v>
      </c>
      <c r="I7223" s="321"/>
      <c r="J7223" s="356">
        <f>(J7119-J7121)/J7121</f>
        <v>1.7423895466302835E-2</v>
      </c>
      <c r="K7223" s="321"/>
      <c r="L7223" s="356">
        <f>(L7119-L7121)/L7121</f>
        <v>3.6598160327315082E-2</v>
      </c>
      <c r="M7223" s="321"/>
      <c r="N7223" s="356">
        <f>(N7119-N7121)/N7121</f>
        <v>2.8098798253658939E-2</v>
      </c>
      <c r="O7223" s="321"/>
      <c r="P7223" s="356">
        <f>(P7119-P7121)/P7121</f>
        <v>3.7795225458758561E-2</v>
      </c>
      <c r="Q7223" s="321"/>
      <c r="R7223" s="356">
        <f>(R7119-R7121)/R7121</f>
        <v>8.293500025742627E-2</v>
      </c>
      <c r="S7223" s="322"/>
      <c r="T7223" s="356">
        <f>(T7117-T7121)/T7121</f>
        <v>1.5051993798131423E-2</v>
      </c>
      <c r="U7223" s="107"/>
      <c r="V7223" s="16"/>
    </row>
    <row r="7224" spans="4:27" ht="15" thickBot="1">
      <c r="D7224" s="16"/>
      <c r="E7224" s="86"/>
      <c r="F7224" s="29"/>
      <c r="G7224" s="179"/>
      <c r="H7224" s="357"/>
      <c r="I7224" s="217"/>
      <c r="J7224" s="357"/>
      <c r="K7224" s="217"/>
      <c r="L7224" s="357"/>
      <c r="M7224" s="217"/>
      <c r="N7224" s="357"/>
      <c r="O7224" s="217"/>
      <c r="P7224" s="357"/>
      <c r="Q7224" s="217"/>
      <c r="R7224" s="357"/>
      <c r="S7224" s="271"/>
      <c r="T7224" s="357"/>
      <c r="U7224" s="107"/>
      <c r="V7224" s="16"/>
    </row>
    <row r="7225" spans="4:27" ht="15" thickBot="1">
      <c r="D7225" s="16"/>
      <c r="E7225" s="86"/>
      <c r="F7225" s="176" t="s">
        <v>26</v>
      </c>
      <c r="G7225" s="179"/>
      <c r="H7225" s="358">
        <f>(H7219-H7221)/H7221</f>
        <v>3.030593672850997E-2</v>
      </c>
      <c r="I7225" s="188"/>
      <c r="J7225" s="358">
        <f>(J7219-J7221)/J7221</f>
        <v>5.4039727387218415E-3</v>
      </c>
      <c r="K7225" s="188"/>
      <c r="L7225" s="358">
        <f>(L7219-L7221)/L7221</f>
        <v>1.134151469581156E-2</v>
      </c>
      <c r="M7225" s="188"/>
      <c r="N7225" s="358">
        <f>(N7219-N7221)/N7221</f>
        <v>1.2749368090680216E-2</v>
      </c>
      <c r="O7225" s="188"/>
      <c r="P7225" s="358">
        <f>(P7219-P7221)/P7221</f>
        <v>-3.1228238008565445E-2</v>
      </c>
      <c r="Q7225" s="188"/>
      <c r="R7225" s="358">
        <f>(R7219-R7221)/R7221</f>
        <v>7.251998816121015E-2</v>
      </c>
      <c r="S7225" s="272"/>
      <c r="T7225" s="358">
        <f>(T7217-T7221)/T7221</f>
        <v>-1.5437253432758577E-3</v>
      </c>
      <c r="U7225" s="107"/>
      <c r="V7225" s="16"/>
    </row>
    <row r="7226" spans="4:27" ht="15" thickBot="1">
      <c r="D7226" s="16"/>
      <c r="E7226" s="86"/>
      <c r="F7226" s="1"/>
      <c r="H7226" s="359"/>
      <c r="I7226" s="215"/>
      <c r="J7226" s="359"/>
      <c r="K7226" s="215"/>
      <c r="L7226" s="359"/>
      <c r="M7226" s="215"/>
      <c r="N7226" s="359"/>
      <c r="O7226" s="215"/>
      <c r="P7226" s="359"/>
      <c r="Q7226" s="215"/>
      <c r="R7226" s="359"/>
      <c r="S7226" s="271"/>
      <c r="T7226" s="359"/>
      <c r="U7226" s="107"/>
      <c r="V7226" s="16"/>
    </row>
    <row r="7227" spans="4:27" ht="21.6" thickBot="1">
      <c r="D7227" s="230"/>
      <c r="E7227" s="183"/>
      <c r="F7227" s="184" t="s">
        <v>40</v>
      </c>
      <c r="G7227" s="182"/>
      <c r="H7227" s="360">
        <f>H7219-H7221</f>
        <v>2.0289262833333339</v>
      </c>
      <c r="I7227" s="306"/>
      <c r="J7227" s="360">
        <f>J7219-J7221</f>
        <v>9.1581341666664429E-2</v>
      </c>
      <c r="K7227" s="306"/>
      <c r="L7227" s="360">
        <f>L7219-L7221</f>
        <v>0.18313872499999917</v>
      </c>
      <c r="M7227" s="306"/>
      <c r="N7227" s="360">
        <f>N7219-N7221</f>
        <v>0.13688332499999767</v>
      </c>
      <c r="O7227" s="306"/>
      <c r="P7227" s="360">
        <f>P7219-P7221</f>
        <v>-7.4634759166666811</v>
      </c>
      <c r="Q7227" s="306"/>
      <c r="R7227" s="360">
        <f>R7219-R7221</f>
        <v>6.1299335833333117</v>
      </c>
      <c r="S7227" s="307"/>
      <c r="T7227" s="360">
        <f>T7217-T7221</f>
        <v>-8.5500000000005016E-3</v>
      </c>
      <c r="U7227" s="186"/>
      <c r="V7227" s="230"/>
    </row>
    <row r="7228" spans="4:27">
      <c r="D7228" s="16"/>
      <c r="E7228" s="86"/>
      <c r="F7228" s="179"/>
      <c r="H7228" s="180"/>
      <c r="I7228" s="180"/>
      <c r="J7228" s="180"/>
      <c r="K7228" s="180"/>
      <c r="L7228" s="180"/>
      <c r="M7228" s="180"/>
      <c r="N7228" s="180"/>
      <c r="O7228" s="180"/>
      <c r="P7228" s="180"/>
      <c r="Q7228" s="180"/>
      <c r="R7228" s="180"/>
      <c r="S7228" s="274"/>
      <c r="T7228" s="180"/>
      <c r="U7228" s="107"/>
      <c r="V7228" s="16"/>
    </row>
    <row r="7229" spans="4:27">
      <c r="D7229" s="16"/>
      <c r="E7229" s="86"/>
      <c r="F7229" s="29"/>
      <c r="H7229" s="323"/>
      <c r="I7229" s="180"/>
      <c r="J7229" s="159"/>
      <c r="K7229" s="180"/>
      <c r="L7229" s="159"/>
      <c r="M7229" s="180"/>
      <c r="N7229" s="159"/>
      <c r="O7229" s="180">
        <f>L7229+N7229</f>
        <v>0</v>
      </c>
      <c r="P7229" s="159"/>
      <c r="Q7229" s="180"/>
      <c r="R7229" s="159"/>
      <c r="S7229" s="159"/>
      <c r="T7229" s="159"/>
      <c r="U7229" s="107"/>
      <c r="V7229" s="16"/>
    </row>
    <row r="7230" spans="4:27" ht="18">
      <c r="D7230" s="16"/>
      <c r="E7230" s="134"/>
      <c r="F7230" s="403" t="s">
        <v>36</v>
      </c>
      <c r="G7230" s="404"/>
      <c r="H7230" s="405">
        <f>AVERAGE(H7011:H7015,H7211:H7213,H7111:H7115,H6911:H6915,H6811:H6815)</f>
        <v>11803.785714285714</v>
      </c>
      <c r="I7230" s="405" t="e">
        <f t="shared" ref="I7230:U7230" si="741">AVERAGE(I7011:I7015,I7211:I7213,I7111:I7115,I6911:I6915,I6811:I6815)</f>
        <v>#DIV/0!</v>
      </c>
      <c r="J7230" s="405">
        <f t="shared" si="741"/>
        <v>3159.7380952380954</v>
      </c>
      <c r="K7230" s="405" t="e">
        <f t="shared" si="741"/>
        <v>#DIV/0!</v>
      </c>
      <c r="L7230" s="405">
        <f t="shared" si="741"/>
        <v>2875.4523809523807</v>
      </c>
      <c r="M7230" s="405" t="e">
        <f t="shared" si="741"/>
        <v>#DIV/0!</v>
      </c>
      <c r="N7230" s="405">
        <f t="shared" si="741"/>
        <v>1942.3095238095239</v>
      </c>
      <c r="O7230" s="405" t="e">
        <f t="shared" si="741"/>
        <v>#DIV/0!</v>
      </c>
      <c r="P7230" s="405">
        <f t="shared" si="741"/>
        <v>41352.142857142855</v>
      </c>
      <c r="Q7230" s="405" t="e">
        <f t="shared" si="741"/>
        <v>#DIV/0!</v>
      </c>
      <c r="R7230" s="405">
        <f t="shared" si="741"/>
        <v>14878.809523809523</v>
      </c>
      <c r="S7230" s="405" t="e">
        <f t="shared" si="741"/>
        <v>#DIV/0!</v>
      </c>
      <c r="T7230" s="409">
        <f t="shared" si="741"/>
        <v>5.4454272727272723</v>
      </c>
      <c r="U7230" s="405" t="e">
        <f t="shared" si="741"/>
        <v>#DIV/0!</v>
      </c>
      <c r="V7230" s="16"/>
    </row>
    <row r="7231" spans="4:27">
      <c r="D7231" s="16"/>
      <c r="E7231" s="1"/>
      <c r="F7231" s="1"/>
      <c r="H7231" s="329"/>
      <c r="I7231" s="139"/>
      <c r="J7231" s="329"/>
      <c r="K7231" s="139"/>
      <c r="L7231" s="329"/>
      <c r="M7231" s="139"/>
      <c r="N7231" s="329"/>
      <c r="O7231" s="139"/>
      <c r="P7231" s="329"/>
      <c r="Q7231" s="139"/>
      <c r="R7231" s="329"/>
      <c r="S7231" s="329"/>
      <c r="T7231" s="329"/>
      <c r="U7231" s="1"/>
      <c r="V7231" s="16"/>
    </row>
    <row r="7232" spans="4:27" ht="15" thickBot="1">
      <c r="D7232" s="16"/>
      <c r="T7232" s="174"/>
      <c r="V7232" s="16"/>
    </row>
    <row r="7233" spans="4:22" ht="15" thickBot="1">
      <c r="D7233" s="16"/>
      <c r="F7233" s="280" t="s">
        <v>42</v>
      </c>
      <c r="G7233" s="281"/>
      <c r="H7233" s="281" t="s">
        <v>3</v>
      </c>
      <c r="I7233" s="281"/>
      <c r="J7233" s="281" t="s">
        <v>11</v>
      </c>
      <c r="K7233" s="281"/>
      <c r="L7233" s="281" t="s">
        <v>12</v>
      </c>
      <c r="M7233" s="281"/>
      <c r="N7233" s="281" t="s">
        <v>13</v>
      </c>
      <c r="O7233" s="281"/>
      <c r="P7233" s="281" t="s">
        <v>14</v>
      </c>
      <c r="Q7233" s="281"/>
      <c r="R7233" s="281" t="s">
        <v>15</v>
      </c>
      <c r="S7233" s="281"/>
      <c r="T7233" s="282" t="s">
        <v>16</v>
      </c>
      <c r="V7233" s="16"/>
    </row>
    <row r="7234" spans="4:22">
      <c r="D7234" s="16"/>
      <c r="E7234" s="1"/>
      <c r="F7234" s="283" t="s">
        <v>19</v>
      </c>
      <c r="G7234" s="284"/>
      <c r="H7234" s="410">
        <f>H7221</f>
        <v>66.948146216666657</v>
      </c>
      <c r="I7234" s="410">
        <f t="shared" ref="I7234:T7234" si="742">I7221</f>
        <v>0</v>
      </c>
      <c r="J7234" s="410">
        <f t="shared" si="742"/>
        <v>16.947039908333334</v>
      </c>
      <c r="K7234" s="410">
        <f t="shared" si="742"/>
        <v>0</v>
      </c>
      <c r="L7234" s="410">
        <f t="shared" si="742"/>
        <v>16.147642524999998</v>
      </c>
      <c r="M7234" s="410">
        <f t="shared" si="742"/>
        <v>0</v>
      </c>
      <c r="N7234" s="410">
        <f t="shared" si="742"/>
        <v>10.736479175000001</v>
      </c>
      <c r="O7234" s="410">
        <f t="shared" si="742"/>
        <v>0</v>
      </c>
      <c r="P7234" s="410">
        <f t="shared" si="742"/>
        <v>238.99766341666665</v>
      </c>
      <c r="Q7234" s="410">
        <f t="shared" si="742"/>
        <v>0</v>
      </c>
      <c r="R7234" s="410">
        <f t="shared" si="742"/>
        <v>84.527503916666674</v>
      </c>
      <c r="S7234" s="410">
        <f t="shared" si="742"/>
        <v>0</v>
      </c>
      <c r="T7234" s="410">
        <f t="shared" si="742"/>
        <v>5.5385499999999999</v>
      </c>
      <c r="U7234" s="1"/>
      <c r="V7234" s="16"/>
    </row>
    <row r="7235" spans="4:22" ht="15.6">
      <c r="D7235" s="16"/>
      <c r="E7235" s="1"/>
      <c r="F7235" s="288" t="s">
        <v>41</v>
      </c>
      <c r="G7235" s="289"/>
      <c r="H7235" s="411">
        <f>H7219</f>
        <v>68.977072499999991</v>
      </c>
      <c r="I7235" s="411">
        <f t="shared" ref="I7235:S7235" si="743">I7219</f>
        <v>0</v>
      </c>
      <c r="J7235" s="411">
        <f t="shared" si="743"/>
        <v>17.038621249999998</v>
      </c>
      <c r="K7235" s="411">
        <f t="shared" si="743"/>
        <v>0</v>
      </c>
      <c r="L7235" s="411">
        <f t="shared" si="743"/>
        <v>16.330781249999998</v>
      </c>
      <c r="M7235" s="411">
        <f t="shared" si="743"/>
        <v>0</v>
      </c>
      <c r="N7235" s="411">
        <f t="shared" si="743"/>
        <v>10.873362499999999</v>
      </c>
      <c r="O7235" s="411">
        <f t="shared" si="743"/>
        <v>0</v>
      </c>
      <c r="P7235" s="411">
        <f t="shared" si="743"/>
        <v>231.53418749999997</v>
      </c>
      <c r="Q7235" s="411">
        <f t="shared" si="743"/>
        <v>0</v>
      </c>
      <c r="R7235" s="411">
        <f t="shared" si="743"/>
        <v>90.657437499999986</v>
      </c>
      <c r="S7235" s="411">
        <f t="shared" si="743"/>
        <v>0</v>
      </c>
      <c r="T7235" s="411">
        <f>T7217</f>
        <v>5.5299999999999994</v>
      </c>
      <c r="U7235" s="1"/>
      <c r="V7235" s="16"/>
    </row>
    <row r="7236" spans="4:22" ht="21">
      <c r="D7236" s="16"/>
      <c r="F7236" s="201" t="s">
        <v>45</v>
      </c>
      <c r="G7236" s="463"/>
      <c r="H7236" s="463">
        <f>H7235-H7234</f>
        <v>2.0289262833333339</v>
      </c>
      <c r="I7236" s="463"/>
      <c r="J7236" s="463">
        <f>J7235-J7234</f>
        <v>9.1581341666664429E-2</v>
      </c>
      <c r="K7236" s="463"/>
      <c r="L7236" s="463">
        <f>L7235-L7234</f>
        <v>0.18313872499999917</v>
      </c>
      <c r="M7236" s="463"/>
      <c r="N7236" s="463">
        <f>N7235-N7234</f>
        <v>0.13688332499999767</v>
      </c>
      <c r="O7236" s="463"/>
      <c r="P7236" s="463">
        <f>P7235-P7234</f>
        <v>-7.4634759166666811</v>
      </c>
      <c r="Q7236" s="463"/>
      <c r="R7236" s="463">
        <f>R7235-R7234</f>
        <v>6.1299335833333117</v>
      </c>
      <c r="S7236" s="463"/>
      <c r="T7236" s="463">
        <f>T7235-T7234</f>
        <v>-8.5500000000005016E-3</v>
      </c>
      <c r="V7236" s="16"/>
    </row>
    <row r="7237" spans="4:22" ht="21">
      <c r="D7237" s="16"/>
      <c r="F7237" s="201"/>
      <c r="G7237" s="201"/>
      <c r="H7237" s="187"/>
      <c r="I7237" s="187"/>
      <c r="J7237" s="187"/>
      <c r="K7237" s="187"/>
      <c r="L7237" s="187"/>
      <c r="M7237" s="187"/>
      <c r="N7237" s="187"/>
      <c r="O7237" s="187"/>
      <c r="P7237" s="187"/>
      <c r="Q7237" s="187"/>
      <c r="R7237" s="187"/>
      <c r="S7237" s="187"/>
      <c r="T7237" s="187"/>
      <c r="V7237" s="16"/>
    </row>
    <row r="7238" spans="4:22">
      <c r="D7238" s="16"/>
      <c r="E7238" s="16"/>
      <c r="F7238" s="231"/>
      <c r="G7238" s="231"/>
      <c r="H7238" s="231"/>
      <c r="I7238" s="231"/>
      <c r="J7238" s="231"/>
      <c r="K7238" s="231"/>
      <c r="L7238" s="231"/>
      <c r="M7238" s="231"/>
      <c r="N7238" s="231"/>
      <c r="O7238" s="231"/>
      <c r="P7238" s="231"/>
      <c r="Q7238" s="231"/>
      <c r="R7238" s="231"/>
      <c r="S7238" s="231"/>
      <c r="T7238" s="232"/>
      <c r="U7238" s="16"/>
      <c r="V7238" s="16"/>
    </row>
    <row r="7239" spans="4:22">
      <c r="D7239" s="16"/>
      <c r="E7239" s="16"/>
      <c r="F7239" s="231"/>
      <c r="G7239" s="231"/>
      <c r="H7239" s="231"/>
      <c r="I7239" s="231"/>
      <c r="J7239" s="231"/>
      <c r="K7239" s="231"/>
      <c r="L7239" s="231"/>
      <c r="M7239" s="231"/>
      <c r="N7239" s="231"/>
      <c r="O7239" s="231"/>
      <c r="P7239" s="231"/>
      <c r="Q7239" s="231"/>
      <c r="R7239" s="231"/>
      <c r="S7239" s="231"/>
      <c r="T7239" s="232"/>
      <c r="U7239" s="16"/>
      <c r="V7239" s="16"/>
    </row>
    <row r="7240" spans="4:22">
      <c r="D7240" s="16"/>
      <c r="E7240" s="16"/>
      <c r="F7240" s="231"/>
      <c r="G7240" s="231"/>
      <c r="H7240" s="231"/>
      <c r="I7240" s="231"/>
      <c r="J7240" s="231"/>
      <c r="K7240" s="231"/>
      <c r="L7240" s="231"/>
      <c r="M7240" s="231"/>
      <c r="N7240" s="231"/>
      <c r="O7240" s="231"/>
      <c r="P7240" s="231"/>
      <c r="Q7240" s="231"/>
      <c r="R7240" s="231"/>
      <c r="S7240" s="231"/>
      <c r="T7240" s="232"/>
      <c r="U7240" s="16"/>
      <c r="V7240" s="16"/>
    </row>
    <row r="7241" spans="4:22">
      <c r="D7241" s="16"/>
      <c r="E7241" s="16"/>
      <c r="F7241" s="231"/>
      <c r="G7241" s="231"/>
      <c r="H7241" s="231"/>
      <c r="I7241" s="231"/>
      <c r="J7241" s="231"/>
      <c r="K7241" s="231"/>
      <c r="L7241" s="231"/>
      <c r="M7241" s="231"/>
      <c r="N7241" s="231"/>
      <c r="O7241" s="231"/>
      <c r="P7241" s="231"/>
      <c r="Q7241" s="231"/>
      <c r="R7241" s="231"/>
      <c r="S7241" s="231"/>
      <c r="T7241" s="232"/>
      <c r="U7241" s="16"/>
      <c r="V7241" s="16"/>
    </row>
    <row r="7242" spans="4:22">
      <c r="D7242" s="16"/>
      <c r="E7242" s="16"/>
      <c r="F7242" s="231"/>
      <c r="G7242" s="231"/>
      <c r="H7242" s="231"/>
      <c r="I7242" s="231"/>
      <c r="J7242" s="231"/>
      <c r="K7242" s="231"/>
      <c r="L7242" s="231"/>
      <c r="M7242" s="231"/>
      <c r="N7242" s="231"/>
      <c r="O7242" s="231"/>
      <c r="P7242" s="231"/>
      <c r="Q7242" s="231"/>
      <c r="R7242" s="231"/>
      <c r="S7242" s="231"/>
      <c r="T7242" s="232"/>
      <c r="U7242" s="16"/>
      <c r="V7242" s="16"/>
    </row>
    <row r="7243" spans="4:22">
      <c r="D7243" s="16"/>
      <c r="E7243" s="16"/>
      <c r="F7243" s="231"/>
      <c r="G7243" s="231"/>
      <c r="H7243" s="231"/>
      <c r="I7243" s="231"/>
      <c r="J7243" s="231"/>
      <c r="K7243" s="231"/>
      <c r="L7243" s="231"/>
      <c r="M7243" s="231"/>
      <c r="N7243" s="231"/>
      <c r="O7243" s="231"/>
      <c r="P7243" s="231"/>
      <c r="Q7243" s="231"/>
      <c r="R7243" s="231"/>
      <c r="S7243" s="231"/>
      <c r="T7243" s="232"/>
      <c r="U7243" s="16"/>
      <c r="V7243" s="16"/>
    </row>
    <row r="7244" spans="4:22">
      <c r="D7244" s="16"/>
      <c r="E7244" s="16"/>
      <c r="F7244" s="231"/>
      <c r="G7244" s="231"/>
      <c r="H7244" s="231"/>
      <c r="I7244" s="231"/>
      <c r="J7244" s="231"/>
      <c r="K7244" s="231"/>
      <c r="L7244" s="231"/>
      <c r="M7244" s="231"/>
      <c r="N7244" s="231"/>
      <c r="O7244" s="231"/>
      <c r="P7244" s="231"/>
      <c r="Q7244" s="231"/>
      <c r="R7244" s="231"/>
      <c r="S7244" s="231"/>
      <c r="T7244" s="232"/>
      <c r="U7244" s="16"/>
      <c r="V7244" s="16"/>
    </row>
    <row r="7245" spans="4:22">
      <c r="D7245" s="16"/>
      <c r="E7245" s="16"/>
      <c r="F7245" s="231"/>
      <c r="G7245" s="231"/>
      <c r="H7245" s="231"/>
      <c r="I7245" s="231"/>
      <c r="J7245" s="231"/>
      <c r="K7245" s="231"/>
      <c r="L7245" s="231"/>
      <c r="M7245" s="231"/>
      <c r="N7245" s="231"/>
      <c r="O7245" s="231"/>
      <c r="P7245" s="231"/>
      <c r="Q7245" s="231"/>
      <c r="R7245" s="231"/>
      <c r="S7245" s="231"/>
      <c r="T7245" s="232"/>
      <c r="U7245" s="16"/>
      <c r="V7245" s="16"/>
    </row>
    <row r="7246" spans="4:22">
      <c r="D7246" s="16"/>
      <c r="E7246" s="16"/>
      <c r="F7246" s="231"/>
      <c r="G7246" s="231"/>
      <c r="H7246" s="231"/>
      <c r="I7246" s="231"/>
      <c r="J7246" s="231"/>
      <c r="K7246" s="231"/>
      <c r="L7246" s="231"/>
      <c r="M7246" s="231"/>
      <c r="N7246" s="231"/>
      <c r="O7246" s="231"/>
      <c r="P7246" s="231"/>
      <c r="Q7246" s="231"/>
      <c r="R7246" s="231"/>
      <c r="S7246" s="231"/>
      <c r="T7246" s="232"/>
      <c r="U7246" s="16"/>
      <c r="V7246" s="16"/>
    </row>
    <row r="7247" spans="4:22">
      <c r="D7247" s="16"/>
      <c r="E7247" s="16"/>
      <c r="F7247" s="231"/>
      <c r="G7247" s="231"/>
      <c r="H7247" s="231"/>
      <c r="I7247" s="231"/>
      <c r="J7247" s="231"/>
      <c r="K7247" s="231"/>
      <c r="L7247" s="231"/>
      <c r="M7247" s="231"/>
      <c r="N7247" s="231"/>
      <c r="O7247" s="231"/>
      <c r="P7247" s="231"/>
      <c r="Q7247" s="231"/>
      <c r="R7247" s="231"/>
      <c r="S7247" s="231"/>
      <c r="T7247" s="232"/>
      <c r="U7247" s="16"/>
      <c r="V7247" s="16"/>
    </row>
    <row r="7248" spans="4:22">
      <c r="D7248" s="16"/>
      <c r="E7248" s="16"/>
      <c r="F7248" s="231"/>
      <c r="G7248" s="231"/>
      <c r="H7248" s="231"/>
      <c r="I7248" s="231"/>
      <c r="J7248" s="231"/>
      <c r="K7248" s="231"/>
      <c r="L7248" s="231"/>
      <c r="M7248" s="231"/>
      <c r="N7248" s="231"/>
      <c r="O7248" s="231"/>
      <c r="P7248" s="231"/>
      <c r="Q7248" s="231"/>
      <c r="R7248" s="231"/>
      <c r="S7248" s="231"/>
      <c r="T7248" s="232"/>
      <c r="U7248" s="16"/>
      <c r="V7248" s="16"/>
    </row>
    <row r="7249" spans="4:22">
      <c r="D7249" s="16"/>
      <c r="E7249" s="16"/>
      <c r="F7249" s="231"/>
      <c r="G7249" s="231"/>
      <c r="H7249" s="231"/>
      <c r="I7249" s="231"/>
      <c r="J7249" s="231"/>
      <c r="K7249" s="231"/>
      <c r="L7249" s="231"/>
      <c r="M7249" s="231"/>
      <c r="N7249" s="231"/>
      <c r="O7249" s="231"/>
      <c r="P7249" s="231"/>
      <c r="Q7249" s="231"/>
      <c r="R7249" s="231"/>
      <c r="S7249" s="231"/>
      <c r="T7249" s="232"/>
      <c r="U7249" s="16"/>
      <c r="V7249" s="16"/>
    </row>
    <row r="7250" spans="4:22">
      <c r="D7250" s="16"/>
      <c r="E7250" s="16"/>
      <c r="F7250" s="231"/>
      <c r="G7250" s="231"/>
      <c r="H7250" s="231"/>
      <c r="I7250" s="231"/>
      <c r="J7250" s="231"/>
      <c r="K7250" s="231"/>
      <c r="L7250" s="231"/>
      <c r="M7250" s="231"/>
      <c r="N7250" s="231"/>
      <c r="O7250" s="231"/>
      <c r="P7250" s="231"/>
      <c r="Q7250" s="231"/>
      <c r="R7250" s="231"/>
      <c r="S7250" s="231"/>
      <c r="T7250" s="232"/>
      <c r="U7250" s="16"/>
      <c r="V7250" s="16"/>
    </row>
    <row r="7251" spans="4:22">
      <c r="D7251" s="16"/>
      <c r="E7251" s="16"/>
      <c r="F7251" s="231"/>
      <c r="G7251" s="231"/>
      <c r="H7251" s="231"/>
      <c r="I7251" s="231"/>
      <c r="J7251" s="231"/>
      <c r="K7251" s="231"/>
      <c r="L7251" s="231"/>
      <c r="M7251" s="231"/>
      <c r="N7251" s="231"/>
      <c r="O7251" s="231"/>
      <c r="P7251" s="231"/>
      <c r="Q7251" s="231"/>
      <c r="R7251" s="231"/>
      <c r="S7251" s="231"/>
      <c r="T7251" s="232"/>
      <c r="U7251" s="16"/>
      <c r="V7251" s="16"/>
    </row>
    <row r="7252" spans="4:22">
      <c r="D7252" s="16"/>
      <c r="E7252" s="16"/>
      <c r="F7252" s="231"/>
      <c r="G7252" s="231"/>
      <c r="H7252" s="231"/>
      <c r="I7252" s="231"/>
      <c r="J7252" s="231"/>
      <c r="K7252" s="231"/>
      <c r="L7252" s="231"/>
      <c r="M7252" s="231"/>
      <c r="N7252" s="231"/>
      <c r="O7252" s="231"/>
      <c r="P7252" s="231"/>
      <c r="Q7252" s="231"/>
      <c r="R7252" s="231"/>
      <c r="S7252" s="231"/>
      <c r="T7252" s="232"/>
      <c r="U7252" s="16"/>
      <c r="V7252" s="16"/>
    </row>
    <row r="7253" spans="4:22">
      <c r="D7253" s="16"/>
      <c r="E7253" s="16"/>
      <c r="F7253" s="231"/>
      <c r="G7253" s="231"/>
      <c r="H7253" s="231"/>
      <c r="I7253" s="231"/>
      <c r="J7253" s="231"/>
      <c r="K7253" s="231"/>
      <c r="L7253" s="231"/>
      <c r="M7253" s="231"/>
      <c r="N7253" s="231"/>
      <c r="O7253" s="231"/>
      <c r="P7253" s="231"/>
      <c r="Q7253" s="231"/>
      <c r="R7253" s="231"/>
      <c r="S7253" s="231"/>
      <c r="T7253" s="232"/>
      <c r="U7253" s="16"/>
      <c r="V7253" s="16"/>
    </row>
    <row r="7254" spans="4:22">
      <c r="D7254" s="16"/>
      <c r="E7254" s="16"/>
      <c r="F7254" s="231"/>
      <c r="G7254" s="231"/>
      <c r="H7254" s="231"/>
      <c r="I7254" s="231"/>
      <c r="J7254" s="231"/>
      <c r="K7254" s="231"/>
      <c r="L7254" s="231"/>
      <c r="M7254" s="231"/>
      <c r="N7254" s="231"/>
      <c r="O7254" s="231"/>
      <c r="P7254" s="231"/>
      <c r="Q7254" s="231"/>
      <c r="R7254" s="231"/>
      <c r="S7254" s="231"/>
      <c r="T7254" s="232"/>
      <c r="U7254" s="16"/>
      <c r="V7254" s="16"/>
    </row>
    <row r="7255" spans="4:22">
      <c r="D7255" s="16"/>
      <c r="E7255" s="16"/>
      <c r="F7255" s="231"/>
      <c r="G7255" s="231"/>
      <c r="H7255" s="231"/>
      <c r="I7255" s="231"/>
      <c r="J7255" s="231"/>
      <c r="K7255" s="231"/>
      <c r="L7255" s="231"/>
      <c r="M7255" s="231"/>
      <c r="N7255" s="231"/>
      <c r="O7255" s="231"/>
      <c r="P7255" s="231"/>
      <c r="Q7255" s="231"/>
      <c r="R7255" s="231"/>
      <c r="S7255" s="231"/>
      <c r="T7255" s="232"/>
      <c r="U7255" s="16"/>
      <c r="V7255" s="16"/>
    </row>
    <row r="7256" spans="4:22">
      <c r="D7256" s="16"/>
      <c r="E7256" s="16"/>
      <c r="F7256" s="231"/>
      <c r="G7256" s="231"/>
      <c r="H7256" s="231"/>
      <c r="I7256" s="231"/>
      <c r="J7256" s="231"/>
      <c r="K7256" s="231"/>
      <c r="L7256" s="231"/>
      <c r="M7256" s="231"/>
      <c r="N7256" s="231"/>
      <c r="O7256" s="231"/>
      <c r="P7256" s="231"/>
      <c r="Q7256" s="231"/>
      <c r="R7256" s="231"/>
      <c r="S7256" s="231"/>
      <c r="T7256" s="232"/>
      <c r="U7256" s="16"/>
      <c r="V7256" s="16"/>
    </row>
    <row r="7257" spans="4:22">
      <c r="D7257" s="16"/>
      <c r="E7257" s="16"/>
      <c r="F7257" s="231"/>
      <c r="G7257" s="231"/>
      <c r="H7257" s="231"/>
      <c r="I7257" s="231"/>
      <c r="J7257" s="231"/>
      <c r="K7257" s="231"/>
      <c r="L7257" s="231"/>
      <c r="M7257" s="231"/>
      <c r="N7257" s="231"/>
      <c r="O7257" s="231"/>
      <c r="P7257" s="231"/>
      <c r="Q7257" s="231"/>
      <c r="R7257" s="231"/>
      <c r="S7257" s="231"/>
      <c r="T7257" s="232"/>
      <c r="U7257" s="16"/>
      <c r="V7257" s="16"/>
    </row>
    <row r="7258" spans="4:22">
      <c r="D7258" s="16"/>
      <c r="E7258" s="16"/>
      <c r="F7258" s="231"/>
      <c r="G7258" s="231"/>
      <c r="H7258" s="231"/>
      <c r="I7258" s="231"/>
      <c r="J7258" s="231"/>
      <c r="K7258" s="231"/>
      <c r="L7258" s="231"/>
      <c r="M7258" s="231"/>
      <c r="N7258" s="231"/>
      <c r="O7258" s="231"/>
      <c r="P7258" s="231"/>
      <c r="Q7258" s="231"/>
      <c r="R7258" s="231"/>
      <c r="S7258" s="231"/>
      <c r="T7258" s="232"/>
      <c r="U7258" s="16"/>
      <c r="V7258" s="16"/>
    </row>
    <row r="7259" spans="4:22">
      <c r="D7259" s="16"/>
      <c r="E7259" s="16"/>
      <c r="F7259" s="231"/>
      <c r="G7259" s="231"/>
      <c r="H7259" s="231"/>
      <c r="I7259" s="231"/>
      <c r="J7259" s="231"/>
      <c r="K7259" s="231"/>
      <c r="L7259" s="231"/>
      <c r="M7259" s="231"/>
      <c r="N7259" s="231"/>
      <c r="O7259" s="231"/>
      <c r="P7259" s="231"/>
      <c r="Q7259" s="231"/>
      <c r="R7259" s="231"/>
      <c r="S7259" s="231"/>
      <c r="T7259" s="232"/>
      <c r="U7259" s="16"/>
      <c r="V7259" s="16"/>
    </row>
    <row r="7260" spans="4:22">
      <c r="D7260" s="16"/>
      <c r="E7260" s="16"/>
      <c r="F7260" s="231"/>
      <c r="G7260" s="231"/>
      <c r="H7260" s="231"/>
      <c r="I7260" s="231"/>
      <c r="J7260" s="231"/>
      <c r="K7260" s="231"/>
      <c r="L7260" s="231"/>
      <c r="M7260" s="231"/>
      <c r="N7260" s="231"/>
      <c r="O7260" s="231"/>
      <c r="P7260" s="231"/>
      <c r="Q7260" s="231"/>
      <c r="R7260" s="231"/>
      <c r="S7260" s="231"/>
      <c r="T7260" s="232"/>
      <c r="U7260" s="16"/>
      <c r="V7260" s="16"/>
    </row>
    <row r="7261" spans="4:22">
      <c r="D7261" s="16"/>
      <c r="E7261" s="16"/>
      <c r="F7261" s="231"/>
      <c r="G7261" s="231"/>
      <c r="H7261" s="231"/>
      <c r="I7261" s="231"/>
      <c r="J7261" s="231"/>
      <c r="K7261" s="231"/>
      <c r="L7261" s="231"/>
      <c r="M7261" s="231"/>
      <c r="N7261" s="231"/>
      <c r="O7261" s="231"/>
      <c r="P7261" s="231"/>
      <c r="Q7261" s="231"/>
      <c r="R7261" s="231"/>
      <c r="S7261" s="231"/>
      <c r="T7261" s="232"/>
      <c r="U7261" s="16"/>
      <c r="V7261" s="16"/>
    </row>
    <row r="7262" spans="4:22">
      <c r="D7262" s="16"/>
      <c r="E7262" s="16"/>
      <c r="F7262" s="231"/>
      <c r="G7262" s="231"/>
      <c r="H7262" s="231"/>
      <c r="I7262" s="231"/>
      <c r="J7262" s="231"/>
      <c r="K7262" s="231"/>
      <c r="L7262" s="231"/>
      <c r="M7262" s="231"/>
      <c r="N7262" s="231"/>
      <c r="O7262" s="231"/>
      <c r="P7262" s="231"/>
      <c r="Q7262" s="231"/>
      <c r="R7262" s="231"/>
      <c r="S7262" s="231"/>
      <c r="T7262" s="232"/>
      <c r="U7262" s="16"/>
      <c r="V7262" s="16"/>
    </row>
    <row r="7263" spans="4:22">
      <c r="D7263" s="16"/>
      <c r="E7263" s="16"/>
      <c r="F7263" s="231"/>
      <c r="G7263" s="231"/>
      <c r="H7263" s="231"/>
      <c r="I7263" s="231"/>
      <c r="J7263" s="231"/>
      <c r="K7263" s="231"/>
      <c r="L7263" s="231"/>
      <c r="M7263" s="231"/>
      <c r="N7263" s="231"/>
      <c r="O7263" s="231"/>
      <c r="P7263" s="231"/>
      <c r="Q7263" s="231"/>
      <c r="R7263" s="231"/>
      <c r="S7263" s="231"/>
      <c r="T7263" s="232"/>
      <c r="U7263" s="16"/>
      <c r="V7263" s="16"/>
    </row>
    <row r="7264" spans="4:22">
      <c r="D7264" s="16"/>
      <c r="E7264" s="16"/>
      <c r="F7264" s="231"/>
      <c r="G7264" s="231"/>
      <c r="H7264" s="231"/>
      <c r="I7264" s="231"/>
      <c r="J7264" s="231"/>
      <c r="K7264" s="231"/>
      <c r="L7264" s="231"/>
      <c r="M7264" s="231"/>
      <c r="N7264" s="231"/>
      <c r="O7264" s="231"/>
      <c r="P7264" s="231"/>
      <c r="Q7264" s="231"/>
      <c r="R7264" s="231"/>
      <c r="S7264" s="231"/>
      <c r="T7264" s="232"/>
      <c r="U7264" s="16"/>
      <c r="V7264" s="16"/>
    </row>
    <row r="7265" spans="4:22">
      <c r="D7265" s="16"/>
      <c r="E7265" s="16"/>
      <c r="F7265" s="231"/>
      <c r="G7265" s="231"/>
      <c r="H7265" s="231"/>
      <c r="I7265" s="231"/>
      <c r="J7265" s="231"/>
      <c r="K7265" s="231"/>
      <c r="L7265" s="231"/>
      <c r="M7265" s="231"/>
      <c r="N7265" s="231"/>
      <c r="O7265" s="231"/>
      <c r="P7265" s="231"/>
      <c r="Q7265" s="231"/>
      <c r="R7265" s="231"/>
      <c r="S7265" s="231"/>
      <c r="T7265" s="232"/>
      <c r="U7265" s="16"/>
      <c r="V7265" s="16"/>
    </row>
    <row r="7266" spans="4:22">
      <c r="D7266" s="16"/>
      <c r="E7266" s="16"/>
      <c r="F7266" s="231"/>
      <c r="G7266" s="231"/>
      <c r="H7266" s="231"/>
      <c r="I7266" s="231"/>
      <c r="J7266" s="231"/>
      <c r="K7266" s="231"/>
      <c r="L7266" s="231"/>
      <c r="M7266" s="231"/>
      <c r="N7266" s="231"/>
      <c r="O7266" s="231"/>
      <c r="P7266" s="231"/>
      <c r="Q7266" s="231"/>
      <c r="R7266" s="231"/>
      <c r="S7266" s="231"/>
      <c r="T7266" s="232"/>
      <c r="U7266" s="16"/>
      <c r="V7266" s="16"/>
    </row>
    <row r="7267" spans="4:22">
      <c r="D7267" s="16"/>
      <c r="E7267" s="16"/>
      <c r="F7267" s="231"/>
      <c r="G7267" s="231"/>
      <c r="H7267" s="231"/>
      <c r="I7267" s="231"/>
      <c r="J7267" s="231"/>
      <c r="K7267" s="231"/>
      <c r="L7267" s="231"/>
      <c r="M7267" s="231"/>
      <c r="N7267" s="231"/>
      <c r="O7267" s="231"/>
      <c r="P7267" s="231"/>
      <c r="Q7267" s="231"/>
      <c r="R7267" s="231"/>
      <c r="S7267" s="231"/>
      <c r="T7267" s="232"/>
      <c r="U7267" s="16"/>
      <c r="V7267" s="16"/>
    </row>
    <row r="7268" spans="4:22">
      <c r="D7268" s="16"/>
      <c r="E7268" s="16"/>
      <c r="F7268" s="231"/>
      <c r="G7268" s="231"/>
      <c r="H7268" s="231"/>
      <c r="I7268" s="231"/>
      <c r="J7268" s="231"/>
      <c r="K7268" s="231"/>
      <c r="L7268" s="231"/>
      <c r="M7268" s="231"/>
      <c r="N7268" s="231"/>
      <c r="O7268" s="231"/>
      <c r="P7268" s="231"/>
      <c r="Q7268" s="231"/>
      <c r="R7268" s="231"/>
      <c r="S7268" s="231"/>
      <c r="T7268" s="232"/>
      <c r="U7268" s="16"/>
      <c r="V7268" s="16"/>
    </row>
    <row r="7269" spans="4:22">
      <c r="D7269" s="16"/>
      <c r="E7269" s="16"/>
      <c r="F7269" s="231"/>
      <c r="G7269" s="231"/>
      <c r="H7269" s="231"/>
      <c r="I7269" s="231"/>
      <c r="J7269" s="231"/>
      <c r="K7269" s="231"/>
      <c r="L7269" s="231"/>
      <c r="M7269" s="231"/>
      <c r="N7269" s="231"/>
      <c r="O7269" s="231"/>
      <c r="P7269" s="231"/>
      <c r="Q7269" s="231"/>
      <c r="R7269" s="231"/>
      <c r="S7269" s="231"/>
      <c r="T7269" s="232"/>
      <c r="U7269" s="16"/>
      <c r="V7269" s="16"/>
    </row>
    <row r="7270" spans="4:22">
      <c r="D7270" s="16"/>
      <c r="E7270" s="16"/>
      <c r="F7270" s="231"/>
      <c r="G7270" s="231"/>
      <c r="H7270" s="231"/>
      <c r="I7270" s="231"/>
      <c r="J7270" s="231"/>
      <c r="K7270" s="231"/>
      <c r="L7270" s="231"/>
      <c r="M7270" s="231"/>
      <c r="N7270" s="231"/>
      <c r="O7270" s="231"/>
      <c r="P7270" s="231"/>
      <c r="Q7270" s="231"/>
      <c r="R7270" s="231"/>
      <c r="S7270" s="231"/>
      <c r="T7270" s="232"/>
      <c r="U7270" s="16"/>
      <c r="V7270" s="16"/>
    </row>
    <row r="7271" spans="4:22">
      <c r="D7271" s="16"/>
      <c r="E7271" s="16"/>
      <c r="F7271" s="231"/>
      <c r="G7271" s="231"/>
      <c r="H7271" s="231"/>
      <c r="I7271" s="231"/>
      <c r="J7271" s="231"/>
      <c r="K7271" s="231"/>
      <c r="L7271" s="231"/>
      <c r="M7271" s="231"/>
      <c r="N7271" s="231"/>
      <c r="O7271" s="231"/>
      <c r="P7271" s="231"/>
      <c r="Q7271" s="231"/>
      <c r="R7271" s="231"/>
      <c r="S7271" s="231"/>
      <c r="T7271" s="232"/>
      <c r="U7271" s="16"/>
      <c r="V7271" s="16"/>
    </row>
    <row r="7272" spans="4:22">
      <c r="D7272" s="16"/>
      <c r="E7272" s="16"/>
      <c r="F7272" s="231"/>
      <c r="G7272" s="231"/>
      <c r="H7272" s="231"/>
      <c r="I7272" s="231"/>
      <c r="J7272" s="231"/>
      <c r="K7272" s="231"/>
      <c r="L7272" s="231"/>
      <c r="M7272" s="231"/>
      <c r="N7272" s="231"/>
      <c r="O7272" s="231"/>
      <c r="P7272" s="231"/>
      <c r="Q7272" s="231"/>
      <c r="R7272" s="231"/>
      <c r="S7272" s="231"/>
      <c r="T7272" s="232"/>
      <c r="U7272" s="16"/>
      <c r="V7272" s="16"/>
    </row>
    <row r="7273" spans="4:22">
      <c r="D7273" s="16"/>
      <c r="E7273" s="16"/>
      <c r="F7273" s="231"/>
      <c r="G7273" s="231"/>
      <c r="H7273" s="231"/>
      <c r="I7273" s="231"/>
      <c r="J7273" s="231"/>
      <c r="K7273" s="231"/>
      <c r="L7273" s="231"/>
      <c r="M7273" s="231"/>
      <c r="N7273" s="231"/>
      <c r="O7273" s="231"/>
      <c r="P7273" s="231"/>
      <c r="Q7273" s="231"/>
      <c r="R7273" s="231"/>
      <c r="S7273" s="231"/>
      <c r="T7273" s="232"/>
      <c r="U7273" s="16"/>
      <c r="V7273" s="16"/>
    </row>
    <row r="7274" spans="4:22">
      <c r="D7274" s="16"/>
      <c r="E7274" s="16"/>
      <c r="F7274" s="231"/>
      <c r="G7274" s="231"/>
      <c r="H7274" s="231"/>
      <c r="I7274" s="231"/>
      <c r="J7274" s="231"/>
      <c r="K7274" s="231"/>
      <c r="L7274" s="231"/>
      <c r="M7274" s="231"/>
      <c r="N7274" s="231"/>
      <c r="O7274" s="231"/>
      <c r="P7274" s="231"/>
      <c r="Q7274" s="231"/>
      <c r="R7274" s="231"/>
      <c r="S7274" s="231"/>
      <c r="T7274" s="232"/>
      <c r="U7274" s="16"/>
      <c r="V7274" s="16"/>
    </row>
    <row r="7275" spans="4:22">
      <c r="D7275" s="16"/>
      <c r="E7275" s="16"/>
      <c r="F7275" s="231"/>
      <c r="G7275" s="231"/>
      <c r="H7275" s="231"/>
      <c r="I7275" s="231"/>
      <c r="J7275" s="231"/>
      <c r="K7275" s="231"/>
      <c r="L7275" s="231"/>
      <c r="M7275" s="231"/>
      <c r="N7275" s="231"/>
      <c r="O7275" s="231"/>
      <c r="P7275" s="231"/>
      <c r="Q7275" s="231"/>
      <c r="R7275" s="231"/>
      <c r="S7275" s="231"/>
      <c r="T7275" s="232"/>
      <c r="U7275" s="16"/>
      <c r="V7275" s="16"/>
    </row>
    <row r="7276" spans="4:22">
      <c r="D7276" s="335"/>
      <c r="E7276" s="335"/>
      <c r="F7276" s="335"/>
      <c r="G7276" s="512" t="s">
        <v>48</v>
      </c>
      <c r="H7276" s="512"/>
      <c r="I7276" s="512"/>
      <c r="J7276" s="512"/>
      <c r="K7276" s="512"/>
      <c r="L7276" s="512"/>
      <c r="M7276" s="512"/>
      <c r="N7276" s="512"/>
      <c r="O7276" s="512"/>
      <c r="P7276" s="512"/>
      <c r="Q7276" s="512"/>
      <c r="R7276" s="512"/>
      <c r="S7276" s="335"/>
      <c r="T7276" s="335"/>
      <c r="U7276" s="335"/>
      <c r="V7276" s="335"/>
    </row>
    <row r="7277" spans="4:22">
      <c r="D7277" s="335"/>
      <c r="E7277" s="335"/>
      <c r="F7277" s="335"/>
      <c r="G7277" s="512"/>
      <c r="H7277" s="512"/>
      <c r="I7277" s="512"/>
      <c r="J7277" s="512"/>
      <c r="K7277" s="512"/>
      <c r="L7277" s="512"/>
      <c r="M7277" s="512"/>
      <c r="N7277" s="512"/>
      <c r="O7277" s="512"/>
      <c r="P7277" s="512"/>
      <c r="Q7277" s="512"/>
      <c r="R7277" s="512"/>
      <c r="S7277" s="335"/>
      <c r="T7277" s="335"/>
      <c r="U7277" s="335"/>
      <c r="V7277" s="335"/>
    </row>
    <row r="7278" spans="4:22" ht="23.4">
      <c r="D7278" s="338"/>
      <c r="E7278" s="338"/>
      <c r="F7278" s="338"/>
      <c r="G7278" s="343" t="s">
        <v>46</v>
      </c>
      <c r="H7278" s="375" t="s">
        <v>3</v>
      </c>
      <c r="I7278" s="376"/>
      <c r="J7278" s="377" t="s">
        <v>11</v>
      </c>
      <c r="K7278" s="376"/>
      <c r="L7278" s="378" t="s">
        <v>12</v>
      </c>
      <c r="M7278" s="376"/>
      <c r="N7278" s="379" t="s">
        <v>13</v>
      </c>
      <c r="O7278" s="376"/>
      <c r="P7278" s="374" t="s">
        <v>14</v>
      </c>
      <c r="Q7278" s="376"/>
      <c r="R7278" s="380" t="s">
        <v>15</v>
      </c>
      <c r="S7278" s="367"/>
      <c r="T7278" s="16"/>
      <c r="U7278" s="336"/>
      <c r="V7278" s="16"/>
    </row>
    <row r="7279" spans="4:22" ht="21">
      <c r="D7279" s="338"/>
      <c r="E7279" s="338"/>
      <c r="F7279" s="338"/>
      <c r="G7279" s="344">
        <v>0.9</v>
      </c>
      <c r="H7279" s="347">
        <f>$H$7221*G7279</f>
        <v>60.253331594999992</v>
      </c>
      <c r="I7279" s="368"/>
      <c r="J7279" s="348">
        <f>$J$7221*G7279</f>
        <v>15.252335917500002</v>
      </c>
      <c r="K7279" s="368"/>
      <c r="L7279" s="352">
        <f>$L$7221*G7279</f>
        <v>14.5328782725</v>
      </c>
      <c r="M7279" s="368"/>
      <c r="N7279" s="349">
        <f>$N$7221*G7279</f>
        <v>9.6628312575000006</v>
      </c>
      <c r="O7279" s="368"/>
      <c r="P7279" s="350">
        <f>$P$7221*G7279</f>
        <v>215.09789707499999</v>
      </c>
      <c r="Q7279" s="368"/>
      <c r="R7279" s="351">
        <f>$R$7221*G7279</f>
        <v>76.074753525000006</v>
      </c>
      <c r="S7279" s="341"/>
      <c r="T7279" s="414">
        <f>H7279*24.63</f>
        <v>1484.0395571848496</v>
      </c>
      <c r="U7279" s="337"/>
      <c r="V7279" s="16"/>
    </row>
    <row r="7280" spans="4:22" ht="21">
      <c r="D7280" s="338"/>
      <c r="E7280" s="338"/>
      <c r="F7280" s="338"/>
      <c r="G7280" s="344">
        <v>0.91</v>
      </c>
      <c r="H7280" s="347">
        <f t="shared" ref="H7280:H7299" si="744">$H$7221*G7280</f>
        <v>60.922813057166657</v>
      </c>
      <c r="I7280" s="368"/>
      <c r="J7280" s="348">
        <f t="shared" ref="J7280:J7299" si="745">$J$7221*G7280</f>
        <v>15.421806316583334</v>
      </c>
      <c r="K7280" s="368"/>
      <c r="L7280" s="352">
        <f t="shared" ref="L7280:L7299" si="746">$L$7221*G7280</f>
        <v>14.694354697749999</v>
      </c>
      <c r="M7280" s="368"/>
      <c r="N7280" s="349">
        <f t="shared" ref="N7280:N7299" si="747">$N$7221*G7280</f>
        <v>9.7701960492500017</v>
      </c>
      <c r="O7280" s="368"/>
      <c r="P7280" s="350">
        <f t="shared" ref="P7280:P7299" si="748">$P$7221*G7280</f>
        <v>217.48787370916665</v>
      </c>
      <c r="Q7280" s="368"/>
      <c r="R7280" s="351">
        <f t="shared" ref="R7280:R7299" si="749">$R$7221*G7280</f>
        <v>76.920028564166671</v>
      </c>
      <c r="S7280" s="341"/>
      <c r="T7280" s="16"/>
      <c r="U7280" s="337"/>
      <c r="V7280" s="16"/>
    </row>
    <row r="7281" spans="4:22" ht="21">
      <c r="D7281" s="338"/>
      <c r="E7281" s="338"/>
      <c r="F7281" s="338"/>
      <c r="G7281" s="344">
        <v>0.92</v>
      </c>
      <c r="H7281" s="347">
        <f t="shared" si="744"/>
        <v>61.592294519333329</v>
      </c>
      <c r="I7281" s="368"/>
      <c r="J7281" s="348">
        <f t="shared" si="745"/>
        <v>15.591276715666668</v>
      </c>
      <c r="K7281" s="368"/>
      <c r="L7281" s="352">
        <f t="shared" si="746"/>
        <v>14.855831123</v>
      </c>
      <c r="M7281" s="368"/>
      <c r="N7281" s="349">
        <f t="shared" si="747"/>
        <v>9.8775608410000011</v>
      </c>
      <c r="O7281" s="368"/>
      <c r="P7281" s="350">
        <f t="shared" si="748"/>
        <v>219.87785034333334</v>
      </c>
      <c r="Q7281" s="368"/>
      <c r="R7281" s="351">
        <f t="shared" si="749"/>
        <v>77.765303603333351</v>
      </c>
      <c r="S7281" s="341"/>
      <c r="T7281" s="16"/>
      <c r="U7281" s="337"/>
      <c r="V7281" s="16"/>
    </row>
    <row r="7282" spans="4:22" ht="21">
      <c r="D7282" s="338"/>
      <c r="E7282" s="338"/>
      <c r="F7282" s="338"/>
      <c r="G7282" s="344">
        <v>0.93</v>
      </c>
      <c r="H7282" s="347">
        <f t="shared" si="744"/>
        <v>62.261775981499994</v>
      </c>
      <c r="I7282" s="368"/>
      <c r="J7282" s="348">
        <f t="shared" si="745"/>
        <v>15.760747114750002</v>
      </c>
      <c r="K7282" s="368"/>
      <c r="L7282" s="352">
        <f t="shared" si="746"/>
        <v>15.017307548249999</v>
      </c>
      <c r="M7282" s="368"/>
      <c r="N7282" s="349">
        <f t="shared" si="747"/>
        <v>9.9849256327500022</v>
      </c>
      <c r="O7282" s="368"/>
      <c r="P7282" s="350">
        <f t="shared" si="748"/>
        <v>222.26782697749999</v>
      </c>
      <c r="Q7282" s="368"/>
      <c r="R7282" s="351">
        <f t="shared" si="749"/>
        <v>78.610578642500016</v>
      </c>
      <c r="S7282" s="341"/>
      <c r="T7282" s="16"/>
      <c r="U7282" s="337"/>
      <c r="V7282" s="16"/>
    </row>
    <row r="7283" spans="4:22" ht="21">
      <c r="D7283" s="338"/>
      <c r="E7283" s="338"/>
      <c r="F7283" s="338"/>
      <c r="G7283" s="344">
        <v>0.94</v>
      </c>
      <c r="H7283" s="347">
        <f t="shared" si="744"/>
        <v>62.931257443666652</v>
      </c>
      <c r="I7283" s="368"/>
      <c r="J7283" s="348">
        <f t="shared" si="745"/>
        <v>15.930217513833334</v>
      </c>
      <c r="K7283" s="368"/>
      <c r="L7283" s="352">
        <f t="shared" si="746"/>
        <v>15.178783973499998</v>
      </c>
      <c r="M7283" s="368"/>
      <c r="N7283" s="349">
        <f t="shared" si="747"/>
        <v>10.0922904245</v>
      </c>
      <c r="O7283" s="368"/>
      <c r="P7283" s="350">
        <f t="shared" si="748"/>
        <v>224.65780361166665</v>
      </c>
      <c r="Q7283" s="368"/>
      <c r="R7283" s="351">
        <f t="shared" si="749"/>
        <v>79.455853681666667</v>
      </c>
      <c r="S7283" s="341"/>
      <c r="T7283" s="16"/>
      <c r="U7283" s="337"/>
      <c r="V7283" s="16"/>
    </row>
    <row r="7284" spans="4:22" ht="21">
      <c r="D7284" s="338"/>
      <c r="E7284" s="338"/>
      <c r="F7284" s="338"/>
      <c r="G7284" s="344">
        <v>0.95</v>
      </c>
      <c r="H7284" s="347">
        <f t="shared" si="744"/>
        <v>63.600738905833325</v>
      </c>
      <c r="I7284" s="368"/>
      <c r="J7284" s="348">
        <f t="shared" si="745"/>
        <v>16.099687912916668</v>
      </c>
      <c r="K7284" s="368"/>
      <c r="L7284" s="352">
        <f t="shared" si="746"/>
        <v>15.340260398749997</v>
      </c>
      <c r="M7284" s="368"/>
      <c r="N7284" s="349">
        <f t="shared" si="747"/>
        <v>10.199655216250001</v>
      </c>
      <c r="O7284" s="368"/>
      <c r="P7284" s="350">
        <f t="shared" si="748"/>
        <v>227.04778024583331</v>
      </c>
      <c r="Q7284" s="368"/>
      <c r="R7284" s="351">
        <f t="shared" si="749"/>
        <v>80.301128720833333</v>
      </c>
      <c r="S7284" s="341"/>
      <c r="T7284" s="16"/>
      <c r="U7284" s="337"/>
      <c r="V7284" s="16"/>
    </row>
    <row r="7285" spans="4:22" ht="21">
      <c r="D7285" s="338"/>
      <c r="E7285" s="338"/>
      <c r="F7285" s="338"/>
      <c r="G7285" s="344">
        <v>0.96</v>
      </c>
      <c r="H7285" s="347">
        <f t="shared" si="744"/>
        <v>64.270220367999983</v>
      </c>
      <c r="I7285" s="368"/>
      <c r="J7285" s="348">
        <f t="shared" si="745"/>
        <v>16.269158312000002</v>
      </c>
      <c r="K7285" s="368"/>
      <c r="L7285" s="352">
        <f t="shared" si="746"/>
        <v>15.501736823999998</v>
      </c>
      <c r="M7285" s="368"/>
      <c r="N7285" s="349">
        <f t="shared" si="747"/>
        <v>10.307020008</v>
      </c>
      <c r="O7285" s="368"/>
      <c r="P7285" s="350">
        <f t="shared" si="748"/>
        <v>229.43775687999997</v>
      </c>
      <c r="Q7285" s="368"/>
      <c r="R7285" s="351">
        <f t="shared" si="749"/>
        <v>81.146403759999998</v>
      </c>
      <c r="S7285" s="341"/>
      <c r="T7285" s="16"/>
      <c r="U7285" s="337"/>
      <c r="V7285" s="16"/>
    </row>
    <row r="7286" spans="4:22" ht="21">
      <c r="D7286" s="338"/>
      <c r="E7286" s="338"/>
      <c r="F7286" s="338"/>
      <c r="G7286" s="344">
        <v>0.97</v>
      </c>
      <c r="H7286" s="347">
        <f t="shared" si="744"/>
        <v>64.939701830166655</v>
      </c>
      <c r="I7286" s="368"/>
      <c r="J7286" s="348">
        <f t="shared" si="745"/>
        <v>16.438628711083332</v>
      </c>
      <c r="K7286" s="368"/>
      <c r="L7286" s="352">
        <f t="shared" si="746"/>
        <v>15.663213249249997</v>
      </c>
      <c r="M7286" s="368"/>
      <c r="N7286" s="349">
        <f t="shared" si="747"/>
        <v>10.414384799750001</v>
      </c>
      <c r="O7286" s="368"/>
      <c r="P7286" s="350">
        <f t="shared" si="748"/>
        <v>231.82773351416665</v>
      </c>
      <c r="Q7286" s="368"/>
      <c r="R7286" s="351">
        <f t="shared" si="749"/>
        <v>81.991678799166678</v>
      </c>
      <c r="S7286" s="341"/>
      <c r="T7286" s="16"/>
      <c r="U7286" s="337"/>
      <c r="V7286" s="16"/>
    </row>
    <row r="7287" spans="4:22" ht="21">
      <c r="D7287" s="338"/>
      <c r="E7287" s="338"/>
      <c r="F7287" s="338"/>
      <c r="G7287" s="344">
        <v>0.98</v>
      </c>
      <c r="H7287" s="347">
        <f t="shared" si="744"/>
        <v>65.609183292333327</v>
      </c>
      <c r="I7287" s="368"/>
      <c r="J7287" s="348">
        <f t="shared" si="745"/>
        <v>16.608099110166666</v>
      </c>
      <c r="K7287" s="368"/>
      <c r="L7287" s="352">
        <f t="shared" si="746"/>
        <v>15.824689674499998</v>
      </c>
      <c r="M7287" s="368"/>
      <c r="N7287" s="349">
        <f t="shared" si="747"/>
        <v>10.521749591500001</v>
      </c>
      <c r="O7287" s="368"/>
      <c r="P7287" s="350">
        <f t="shared" si="748"/>
        <v>234.21771014833331</v>
      </c>
      <c r="Q7287" s="368"/>
      <c r="R7287" s="351">
        <f t="shared" si="749"/>
        <v>82.836953838333343</v>
      </c>
      <c r="S7287" s="341"/>
      <c r="T7287" s="16"/>
      <c r="U7287" s="337"/>
      <c r="V7287" s="16"/>
    </row>
    <row r="7288" spans="4:22" ht="21">
      <c r="D7288" s="338"/>
      <c r="E7288" s="338"/>
      <c r="F7288" s="338"/>
      <c r="G7288" s="344">
        <v>0.99</v>
      </c>
      <c r="H7288" s="347">
        <f t="shared" si="744"/>
        <v>66.278664754499985</v>
      </c>
      <c r="I7288" s="368"/>
      <c r="J7288" s="348">
        <f t="shared" si="745"/>
        <v>16.77756950925</v>
      </c>
      <c r="K7288" s="368"/>
      <c r="L7288" s="352">
        <f t="shared" si="746"/>
        <v>15.986166099749997</v>
      </c>
      <c r="M7288" s="368"/>
      <c r="N7288" s="349">
        <f t="shared" si="747"/>
        <v>10.629114383250002</v>
      </c>
      <c r="O7288" s="368"/>
      <c r="P7288" s="350">
        <f t="shared" si="748"/>
        <v>236.6076867825</v>
      </c>
      <c r="Q7288" s="368"/>
      <c r="R7288" s="351">
        <f t="shared" si="749"/>
        <v>83.682228877500009</v>
      </c>
      <c r="S7288" s="341"/>
      <c r="T7288" s="16"/>
      <c r="U7288" s="337"/>
      <c r="V7288" s="16"/>
    </row>
    <row r="7289" spans="4:22" ht="31.2">
      <c r="D7289" s="469"/>
      <c r="E7289" s="469"/>
      <c r="F7289" s="469"/>
      <c r="G7289" s="478">
        <v>1</v>
      </c>
      <c r="H7289" s="479">
        <f t="shared" si="744"/>
        <v>66.948146216666657</v>
      </c>
      <c r="I7289" s="368"/>
      <c r="J7289" s="479">
        <f t="shared" si="745"/>
        <v>16.947039908333334</v>
      </c>
      <c r="K7289" s="368"/>
      <c r="L7289" s="479">
        <f t="shared" si="746"/>
        <v>16.147642524999998</v>
      </c>
      <c r="M7289" s="368"/>
      <c r="N7289" s="479">
        <f t="shared" si="747"/>
        <v>10.736479175000001</v>
      </c>
      <c r="O7289" s="368"/>
      <c r="P7289" s="479">
        <f t="shared" si="748"/>
        <v>238.99766341666665</v>
      </c>
      <c r="Q7289" s="368"/>
      <c r="R7289" s="479">
        <f t="shared" si="749"/>
        <v>84.527503916666674</v>
      </c>
      <c r="S7289" s="341"/>
      <c r="T7289" s="469"/>
      <c r="U7289" s="470"/>
      <c r="V7289" s="469"/>
    </row>
    <row r="7290" spans="4:22" ht="21">
      <c r="D7290" s="338"/>
      <c r="E7290" s="338"/>
      <c r="F7290" s="338"/>
      <c r="G7290" s="344">
        <v>1.01</v>
      </c>
      <c r="H7290" s="347">
        <f t="shared" si="744"/>
        <v>67.61762767883333</v>
      </c>
      <c r="I7290" s="368"/>
      <c r="J7290" s="348">
        <f t="shared" si="745"/>
        <v>17.116510307416668</v>
      </c>
      <c r="K7290" s="368"/>
      <c r="L7290" s="352">
        <f t="shared" si="746"/>
        <v>16.309118950249999</v>
      </c>
      <c r="M7290" s="368"/>
      <c r="N7290" s="349">
        <f t="shared" si="747"/>
        <v>10.843843966750001</v>
      </c>
      <c r="O7290" s="368"/>
      <c r="P7290" s="350">
        <f t="shared" si="748"/>
        <v>241.38764005083331</v>
      </c>
      <c r="Q7290" s="368"/>
      <c r="R7290" s="351">
        <f t="shared" si="749"/>
        <v>85.37277895583334</v>
      </c>
      <c r="S7290" s="341"/>
      <c r="T7290" s="16"/>
      <c r="U7290" s="337"/>
      <c r="V7290" s="16"/>
    </row>
    <row r="7291" spans="4:22" ht="21">
      <c r="D7291" s="338"/>
      <c r="E7291" s="338"/>
      <c r="F7291" s="338"/>
      <c r="G7291" s="344">
        <v>1.02</v>
      </c>
      <c r="H7291" s="347">
        <f t="shared" si="744"/>
        <v>68.287109140999988</v>
      </c>
      <c r="I7291" s="368"/>
      <c r="J7291" s="348">
        <f t="shared" si="745"/>
        <v>17.285980706500002</v>
      </c>
      <c r="K7291" s="368"/>
      <c r="L7291" s="352">
        <f t="shared" si="746"/>
        <v>16.4705953755</v>
      </c>
      <c r="M7291" s="368"/>
      <c r="N7291" s="349">
        <f t="shared" si="747"/>
        <v>10.951208758500002</v>
      </c>
      <c r="O7291" s="368"/>
      <c r="P7291" s="350">
        <f t="shared" si="748"/>
        <v>243.777616685</v>
      </c>
      <c r="Q7291" s="368"/>
      <c r="R7291" s="351">
        <f t="shared" si="749"/>
        <v>86.218053995000005</v>
      </c>
      <c r="S7291" s="341"/>
      <c r="T7291" s="16"/>
      <c r="U7291" s="337"/>
      <c r="V7291" s="16"/>
    </row>
    <row r="7292" spans="4:22" ht="21">
      <c r="D7292" s="338"/>
      <c r="E7292" s="338"/>
      <c r="F7292" s="338"/>
      <c r="G7292" s="344">
        <v>1.03</v>
      </c>
      <c r="H7292" s="347">
        <f t="shared" si="744"/>
        <v>68.95659060316666</v>
      </c>
      <c r="I7292" s="368"/>
      <c r="J7292" s="348">
        <f t="shared" si="745"/>
        <v>17.455451105583336</v>
      </c>
      <c r="K7292" s="368"/>
      <c r="L7292" s="352">
        <f t="shared" si="746"/>
        <v>16.632071800749998</v>
      </c>
      <c r="M7292" s="368"/>
      <c r="N7292" s="349">
        <f t="shared" si="747"/>
        <v>11.058573550250001</v>
      </c>
      <c r="O7292" s="368"/>
      <c r="P7292" s="350">
        <f t="shared" si="748"/>
        <v>246.16759331916666</v>
      </c>
      <c r="Q7292" s="368"/>
      <c r="R7292" s="351">
        <f t="shared" si="749"/>
        <v>87.063329034166671</v>
      </c>
      <c r="S7292" s="341"/>
      <c r="T7292" s="16"/>
      <c r="U7292" s="337"/>
      <c r="V7292" s="16"/>
    </row>
    <row r="7293" spans="4:22" ht="21">
      <c r="D7293" s="338"/>
      <c r="E7293" s="338"/>
      <c r="F7293" s="338"/>
      <c r="G7293" s="344">
        <v>1.04</v>
      </c>
      <c r="H7293" s="347">
        <f t="shared" si="744"/>
        <v>69.626072065333332</v>
      </c>
      <c r="I7293" s="368"/>
      <c r="J7293" s="348">
        <f t="shared" si="745"/>
        <v>17.624921504666666</v>
      </c>
      <c r="K7293" s="368"/>
      <c r="L7293" s="352">
        <f t="shared" si="746"/>
        <v>16.793548225999999</v>
      </c>
      <c r="M7293" s="368"/>
      <c r="N7293" s="349">
        <f t="shared" si="747"/>
        <v>11.165938342000002</v>
      </c>
      <c r="O7293" s="368"/>
      <c r="P7293" s="350">
        <f t="shared" si="748"/>
        <v>248.55756995333334</v>
      </c>
      <c r="Q7293" s="368"/>
      <c r="R7293" s="351">
        <f t="shared" si="749"/>
        <v>87.90860407333335</v>
      </c>
      <c r="S7293" s="341"/>
      <c r="T7293" s="16"/>
      <c r="U7293" s="337"/>
      <c r="V7293" s="16"/>
    </row>
    <row r="7294" spans="4:22" ht="21">
      <c r="D7294" s="338"/>
      <c r="E7294" s="338"/>
      <c r="F7294" s="338"/>
      <c r="G7294" s="344">
        <v>1.05</v>
      </c>
      <c r="H7294" s="347">
        <f t="shared" si="744"/>
        <v>70.29555352749999</v>
      </c>
      <c r="I7294" s="368"/>
      <c r="J7294" s="348">
        <f t="shared" si="745"/>
        <v>17.79439190375</v>
      </c>
      <c r="K7294" s="368"/>
      <c r="L7294" s="352">
        <f t="shared" si="746"/>
        <v>16.95502465125</v>
      </c>
      <c r="M7294" s="368"/>
      <c r="N7294" s="349">
        <f t="shared" si="747"/>
        <v>11.273303133750002</v>
      </c>
      <c r="O7294" s="368"/>
      <c r="P7294" s="350">
        <f t="shared" si="748"/>
        <v>250.9475465875</v>
      </c>
      <c r="Q7294" s="368"/>
      <c r="R7294" s="351">
        <f t="shared" si="749"/>
        <v>88.753879112500016</v>
      </c>
      <c r="S7294" s="341"/>
      <c r="T7294" s="16"/>
      <c r="U7294" s="337"/>
      <c r="V7294" s="16"/>
    </row>
    <row r="7295" spans="4:22" ht="21">
      <c r="D7295" s="338"/>
      <c r="E7295" s="338"/>
      <c r="F7295" s="338"/>
      <c r="G7295" s="344">
        <v>1.06</v>
      </c>
      <c r="H7295" s="347">
        <f t="shared" si="744"/>
        <v>70.965034989666663</v>
      </c>
      <c r="I7295" s="368"/>
      <c r="J7295" s="348">
        <f t="shared" si="745"/>
        <v>17.963862302833334</v>
      </c>
      <c r="K7295" s="368"/>
      <c r="L7295" s="352">
        <f t="shared" si="746"/>
        <v>17.116501076500001</v>
      </c>
      <c r="M7295" s="368"/>
      <c r="N7295" s="349">
        <f t="shared" si="747"/>
        <v>11.380667925500003</v>
      </c>
      <c r="O7295" s="368"/>
      <c r="P7295" s="350">
        <f t="shared" si="748"/>
        <v>253.33752322166666</v>
      </c>
      <c r="Q7295" s="368"/>
      <c r="R7295" s="351">
        <f t="shared" si="749"/>
        <v>89.599154151666681</v>
      </c>
      <c r="S7295" s="341"/>
      <c r="T7295" s="16"/>
      <c r="U7295" s="337"/>
      <c r="V7295" s="16"/>
    </row>
    <row r="7296" spans="4:22" ht="21">
      <c r="D7296" s="338"/>
      <c r="E7296" s="338"/>
      <c r="F7296" s="338"/>
      <c r="G7296" s="344">
        <v>1.07</v>
      </c>
      <c r="H7296" s="347">
        <f t="shared" si="744"/>
        <v>71.634516451833321</v>
      </c>
      <c r="I7296" s="368"/>
      <c r="J7296" s="348">
        <f t="shared" si="745"/>
        <v>18.133332701916668</v>
      </c>
      <c r="K7296" s="368"/>
      <c r="L7296" s="352">
        <f t="shared" si="746"/>
        <v>17.277977501749998</v>
      </c>
      <c r="M7296" s="368"/>
      <c r="N7296" s="349">
        <f t="shared" si="747"/>
        <v>11.488032717250002</v>
      </c>
      <c r="O7296" s="368"/>
      <c r="P7296" s="350">
        <f t="shared" si="748"/>
        <v>255.72749985583334</v>
      </c>
      <c r="Q7296" s="368"/>
      <c r="R7296" s="351">
        <f t="shared" si="749"/>
        <v>90.444429190833347</v>
      </c>
      <c r="S7296" s="341"/>
      <c r="T7296" s="16"/>
      <c r="U7296" s="337"/>
      <c r="V7296" s="16"/>
    </row>
    <row r="7297" spans="4:31" ht="21">
      <c r="D7297" s="338"/>
      <c r="E7297" s="338"/>
      <c r="F7297" s="338"/>
      <c r="G7297" s="344">
        <v>1.08</v>
      </c>
      <c r="H7297" s="347">
        <f t="shared" si="744"/>
        <v>72.303997913999993</v>
      </c>
      <c r="I7297" s="368"/>
      <c r="J7297" s="348">
        <f t="shared" si="745"/>
        <v>18.302803101000002</v>
      </c>
      <c r="K7297" s="368"/>
      <c r="L7297" s="352">
        <f t="shared" si="746"/>
        <v>17.439453926999999</v>
      </c>
      <c r="M7297" s="368"/>
      <c r="N7297" s="349">
        <f t="shared" si="747"/>
        <v>11.595397509000001</v>
      </c>
      <c r="O7297" s="368"/>
      <c r="P7297" s="350">
        <f t="shared" si="748"/>
        <v>258.11747649</v>
      </c>
      <c r="Q7297" s="368"/>
      <c r="R7297" s="351">
        <f t="shared" si="749"/>
        <v>91.289704230000012</v>
      </c>
      <c r="S7297" s="341"/>
      <c r="T7297" s="16"/>
      <c r="U7297" s="337"/>
      <c r="V7297" s="16"/>
    </row>
    <row r="7298" spans="4:31" ht="21">
      <c r="D7298" s="338"/>
      <c r="E7298" s="338"/>
      <c r="F7298" s="338"/>
      <c r="G7298" s="344">
        <v>1.0900000000000001</v>
      </c>
      <c r="H7298" s="347">
        <f t="shared" si="744"/>
        <v>72.973479376166665</v>
      </c>
      <c r="I7298" s="368"/>
      <c r="J7298" s="348">
        <f t="shared" si="745"/>
        <v>18.472273500083336</v>
      </c>
      <c r="K7298" s="368"/>
      <c r="L7298" s="352">
        <f t="shared" si="746"/>
        <v>17.60093035225</v>
      </c>
      <c r="M7298" s="368"/>
      <c r="N7298" s="349">
        <f t="shared" si="747"/>
        <v>11.702762300750003</v>
      </c>
      <c r="O7298" s="368"/>
      <c r="P7298" s="350">
        <f t="shared" si="748"/>
        <v>260.50745312416666</v>
      </c>
      <c r="Q7298" s="368"/>
      <c r="R7298" s="351">
        <f t="shared" si="749"/>
        <v>92.134979269166678</v>
      </c>
      <c r="S7298" s="341"/>
      <c r="T7298" s="16"/>
      <c r="U7298" s="337"/>
      <c r="V7298" s="16"/>
    </row>
    <row r="7299" spans="4:31" ht="21">
      <c r="D7299" s="338"/>
      <c r="E7299" s="338"/>
      <c r="F7299" s="338"/>
      <c r="G7299" s="344">
        <v>1.1000000000000001</v>
      </c>
      <c r="H7299" s="347">
        <f t="shared" si="744"/>
        <v>73.642960838333323</v>
      </c>
      <c r="I7299" s="368"/>
      <c r="J7299" s="348">
        <f t="shared" si="745"/>
        <v>18.64174389916667</v>
      </c>
      <c r="K7299" s="368"/>
      <c r="L7299" s="352">
        <f t="shared" si="746"/>
        <v>17.762406777500001</v>
      </c>
      <c r="M7299" s="368"/>
      <c r="N7299" s="349">
        <f t="shared" si="747"/>
        <v>11.810127092500002</v>
      </c>
      <c r="O7299" s="368"/>
      <c r="P7299" s="350">
        <f t="shared" si="748"/>
        <v>262.89742975833332</v>
      </c>
      <c r="Q7299" s="368"/>
      <c r="R7299" s="351">
        <f t="shared" si="749"/>
        <v>92.980254308333343</v>
      </c>
      <c r="S7299" s="341"/>
      <c r="T7299" s="16"/>
      <c r="U7299" s="337"/>
      <c r="V7299" s="16"/>
    </row>
    <row r="7300" spans="4:31">
      <c r="D7300" s="338"/>
      <c r="E7300" s="338"/>
      <c r="F7300" s="338"/>
      <c r="G7300" s="16"/>
      <c r="H7300" s="16"/>
      <c r="I7300" s="16"/>
      <c r="J7300" s="16"/>
      <c r="K7300" s="16"/>
      <c r="L7300" s="16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</row>
    <row r="7301" spans="4:31">
      <c r="D7301" s="338"/>
      <c r="E7301" s="338"/>
      <c r="F7301" s="338"/>
      <c r="G7301" s="16"/>
      <c r="H7301" s="16"/>
      <c r="I7301" s="16"/>
      <c r="J7301" s="16"/>
      <c r="K7301" s="16"/>
      <c r="L7301" s="16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</row>
    <row r="7302" spans="4:31">
      <c r="D7302" s="338"/>
      <c r="E7302" s="338"/>
      <c r="F7302" s="338"/>
      <c r="G7302" s="16"/>
      <c r="H7302" s="16"/>
      <c r="I7302" s="16"/>
      <c r="J7302" s="16"/>
      <c r="K7302" s="16"/>
      <c r="L7302" s="16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</row>
    <row r="7305" spans="4:31" ht="15" thickBot="1">
      <c r="D7305" s="475" t="s">
        <v>328</v>
      </c>
      <c r="E7305" s="16"/>
      <c r="F7305" s="16"/>
      <c r="G7305" s="16"/>
      <c r="H7305" s="16"/>
      <c r="I7305" s="16"/>
      <c r="J7305" s="16"/>
      <c r="K7305" s="16"/>
      <c r="L7305" s="16"/>
      <c r="M7305" s="16"/>
      <c r="N7305" s="16"/>
      <c r="O7305" s="16"/>
      <c r="P7305" s="16"/>
      <c r="Q7305" s="16"/>
      <c r="R7305" s="16"/>
      <c r="S7305" s="16"/>
      <c r="T7305" s="229"/>
      <c r="U7305" s="16"/>
      <c r="V7305" s="16"/>
    </row>
    <row r="7306" spans="4:31">
      <c r="D7306" s="16"/>
      <c r="E7306" s="84"/>
      <c r="F7306" s="85"/>
      <c r="G7306" s="197"/>
      <c r="H7306" s="85"/>
      <c r="I7306" s="197"/>
      <c r="J7306" s="85"/>
      <c r="K7306" s="197"/>
      <c r="L7306" s="85"/>
      <c r="M7306" s="197"/>
      <c r="N7306" s="85"/>
      <c r="O7306" s="197"/>
      <c r="P7306" s="85"/>
      <c r="Q7306" s="197"/>
      <c r="R7306" s="85"/>
      <c r="S7306" s="85"/>
      <c r="T7306" s="85"/>
      <c r="U7306" s="106"/>
      <c r="V7306" s="16"/>
    </row>
    <row r="7307" spans="4:31" ht="15" thickBot="1">
      <c r="D7307" s="16"/>
      <c r="E7307" s="86"/>
      <c r="F7307" s="1"/>
      <c r="H7307" s="1"/>
      <c r="J7307" s="1"/>
      <c r="L7307" s="1"/>
      <c r="N7307" s="1"/>
      <c r="P7307" s="1"/>
      <c r="R7307" s="1"/>
      <c r="T7307" s="1"/>
      <c r="U7307" s="107"/>
      <c r="V7307" s="16"/>
    </row>
    <row r="7308" spans="4:31" ht="35.4" thickBot="1">
      <c r="D7308" s="16"/>
      <c r="E7308" s="86"/>
      <c r="F7308" s="1"/>
      <c r="H7308" s="393" t="s">
        <v>335</v>
      </c>
      <c r="I7308" s="394"/>
      <c r="J7308" s="394"/>
      <c r="K7308" s="394"/>
      <c r="L7308" s="394"/>
      <c r="M7308" s="394"/>
      <c r="N7308" s="394"/>
      <c r="O7308" s="394"/>
      <c r="P7308" s="394"/>
      <c r="Q7308" s="394"/>
      <c r="R7308" s="394"/>
      <c r="S7308" s="394"/>
      <c r="T7308" s="395"/>
      <c r="U7308" s="107"/>
      <c r="V7308" s="16"/>
    </row>
    <row r="7309" spans="4:31">
      <c r="D7309" s="16"/>
      <c r="E7309" s="86"/>
      <c r="F7309" s="1"/>
      <c r="H7309" s="1"/>
      <c r="J7309" s="1"/>
      <c r="L7309" s="1"/>
      <c r="N7309" s="1"/>
      <c r="P7309" s="1"/>
      <c r="R7309" s="1"/>
      <c r="T7309" s="1"/>
      <c r="U7309" s="107"/>
      <c r="V7309" s="16"/>
    </row>
    <row r="7310" spans="4:31">
      <c r="D7310" s="16"/>
      <c r="E7310" s="86"/>
      <c r="F7310" s="253" t="s">
        <v>10</v>
      </c>
      <c r="G7310" s="194"/>
      <c r="H7310" s="421" t="s">
        <v>3</v>
      </c>
      <c r="I7310" s="179"/>
      <c r="J7310" s="422" t="s">
        <v>11</v>
      </c>
      <c r="K7310" s="179"/>
      <c r="L7310" s="423" t="s">
        <v>12</v>
      </c>
      <c r="M7310" s="179"/>
      <c r="N7310" s="424" t="s">
        <v>13</v>
      </c>
      <c r="O7310" s="179"/>
      <c r="P7310" s="425" t="s">
        <v>14</v>
      </c>
      <c r="Q7310" s="179"/>
      <c r="R7310" s="426" t="s">
        <v>15</v>
      </c>
      <c r="S7310" s="29"/>
      <c r="T7310" s="427" t="s">
        <v>16</v>
      </c>
      <c r="U7310" s="107"/>
      <c r="V7310" s="16"/>
      <c r="X7310" s="448" t="s">
        <v>78</v>
      </c>
      <c r="Y7310" s="448" t="s">
        <v>79</v>
      </c>
      <c r="Z7310" s="448" t="s">
        <v>80</v>
      </c>
      <c r="AA7310" s="448" t="s">
        <v>81</v>
      </c>
      <c r="AD7310" t="str">
        <f t="shared" ref="AD7310:AD7316" si="750">X7310</f>
        <v xml:space="preserve">MATERIAL </v>
      </c>
      <c r="AE7310" s="330" t="str">
        <f>AA7310</f>
        <v xml:space="preserve">VARIACAO </v>
      </c>
    </row>
    <row r="7311" spans="4:31">
      <c r="D7311" s="16"/>
      <c r="E7311" s="86"/>
      <c r="F7311" s="252">
        <v>46027</v>
      </c>
      <c r="G7311" s="244"/>
      <c r="H7311" s="437">
        <v>12884</v>
      </c>
      <c r="I7311" s="437"/>
      <c r="J7311" s="437">
        <v>3128</v>
      </c>
      <c r="K7311" s="437"/>
      <c r="L7311" s="437">
        <v>3022.5</v>
      </c>
      <c r="M7311" s="437"/>
      <c r="N7311" s="437">
        <v>1962</v>
      </c>
      <c r="O7311" s="437"/>
      <c r="P7311" s="437">
        <v>42250</v>
      </c>
      <c r="Q7311" s="437"/>
      <c r="R7311" s="437">
        <v>16745</v>
      </c>
      <c r="S7311" s="438"/>
      <c r="T7311" s="441">
        <v>5.4371999999999998</v>
      </c>
      <c r="U7311" s="107"/>
      <c r="V7311" s="16"/>
      <c r="X7311" t="str">
        <f>H7110</f>
        <v xml:space="preserve">COBRE </v>
      </c>
      <c r="Y7311" s="308">
        <f>H7319</f>
        <v>70.530833240000007</v>
      </c>
      <c r="Z7311" s="308">
        <f>H7321</f>
        <v>68.977072499999991</v>
      </c>
      <c r="AA7311" s="453">
        <f t="shared" ref="AA7311:AA7317" si="751">Y7311-Z7311</f>
        <v>1.5537607400000155</v>
      </c>
      <c r="AD7311" t="str">
        <f t="shared" si="750"/>
        <v xml:space="preserve">COBRE </v>
      </c>
      <c r="AE7311" s="330">
        <f t="shared" ref="AE7311:AE7316" si="752">AA7311</f>
        <v>1.5537607400000155</v>
      </c>
    </row>
    <row r="7312" spans="4:31">
      <c r="D7312" s="16"/>
      <c r="E7312" s="86"/>
      <c r="F7312" s="250">
        <f>F7311+1</f>
        <v>46028</v>
      </c>
      <c r="G7312" s="244"/>
      <c r="H7312" s="474">
        <v>13269.5</v>
      </c>
      <c r="I7312" s="437"/>
      <c r="J7312" s="437">
        <v>3206.5</v>
      </c>
      <c r="K7312" s="437"/>
      <c r="L7312" s="437">
        <v>3093</v>
      </c>
      <c r="M7312" s="437"/>
      <c r="N7312" s="437">
        <v>2000</v>
      </c>
      <c r="O7312" s="437"/>
      <c r="P7312" s="437">
        <v>44200</v>
      </c>
      <c r="Q7312" s="437"/>
      <c r="R7312" s="437">
        <v>17830</v>
      </c>
      <c r="S7312" s="437"/>
      <c r="T7312" s="441">
        <v>5.4351000000000003</v>
      </c>
      <c r="U7312" s="107"/>
      <c r="V7312" s="16"/>
      <c r="X7312" s="408" t="str">
        <f>J7110</f>
        <v xml:space="preserve">ZINCO </v>
      </c>
      <c r="Y7312" s="308">
        <f>J7319</f>
        <v>16.98097632</v>
      </c>
      <c r="Z7312" s="308">
        <f>J7321</f>
        <v>17.038621249999998</v>
      </c>
      <c r="AA7312" s="453">
        <f t="shared" si="751"/>
        <v>-5.7644929999998595E-2</v>
      </c>
      <c r="AD7312" t="str">
        <f t="shared" si="750"/>
        <v xml:space="preserve">ZINCO </v>
      </c>
      <c r="AE7312" s="330">
        <f t="shared" si="752"/>
        <v>-5.7644929999998595E-2</v>
      </c>
    </row>
    <row r="7313" spans="4:31">
      <c r="D7313" s="16"/>
      <c r="E7313" s="86"/>
      <c r="F7313" s="250">
        <f>F7312+1</f>
        <v>46029</v>
      </c>
      <c r="G7313" s="244"/>
      <c r="H7313" s="474">
        <v>13145</v>
      </c>
      <c r="I7313" s="437"/>
      <c r="J7313" s="437">
        <v>3165</v>
      </c>
      <c r="K7313" s="437"/>
      <c r="L7313" s="437">
        <v>3092</v>
      </c>
      <c r="M7313" s="437"/>
      <c r="N7313" s="437">
        <v>2024</v>
      </c>
      <c r="O7313" s="437"/>
      <c r="P7313" s="437">
        <v>44675</v>
      </c>
      <c r="Q7313" s="437"/>
      <c r="R7313" s="437">
        <v>18450</v>
      </c>
      <c r="S7313" s="437"/>
      <c r="T7313" s="437">
        <v>5.3796999999999997</v>
      </c>
      <c r="U7313" s="107"/>
      <c r="V7313" s="16"/>
      <c r="X7313" s="408" t="str">
        <f>L7110</f>
        <v xml:space="preserve">ALUMÍNIO </v>
      </c>
      <c r="Y7313" s="308">
        <f>L7319</f>
        <v>16.722067239999998</v>
      </c>
      <c r="Z7313" s="308">
        <f>L7321</f>
        <v>16.330781249999998</v>
      </c>
      <c r="AA7313" s="453">
        <f t="shared" si="751"/>
        <v>0.39128599000000008</v>
      </c>
      <c r="AD7313" t="str">
        <f t="shared" si="750"/>
        <v xml:space="preserve">ALUMÍNIO </v>
      </c>
      <c r="AE7313" s="330">
        <f t="shared" si="752"/>
        <v>0.39128599000000008</v>
      </c>
    </row>
    <row r="7314" spans="4:31">
      <c r="D7314" s="16"/>
      <c r="E7314" s="86"/>
      <c r="F7314" s="250">
        <f>F7313+1</f>
        <v>46030</v>
      </c>
      <c r="G7314" s="195"/>
      <c r="H7314" s="437">
        <v>12885</v>
      </c>
      <c r="I7314" s="437"/>
      <c r="J7314" s="437">
        <v>3107</v>
      </c>
      <c r="K7314" s="437"/>
      <c r="L7314" s="437">
        <v>3081</v>
      </c>
      <c r="M7314" s="437"/>
      <c r="N7314" s="437">
        <v>2006</v>
      </c>
      <c r="O7314" s="437"/>
      <c r="P7314" s="437">
        <v>44400</v>
      </c>
      <c r="Q7314" s="437"/>
      <c r="R7314" s="437">
        <v>16920</v>
      </c>
      <c r="S7314" s="437"/>
      <c r="T7314" s="437">
        <v>5.3879999999999999</v>
      </c>
      <c r="U7314" s="437"/>
      <c r="V7314" s="16"/>
      <c r="X7314" s="408" t="str">
        <f>N7110</f>
        <v xml:space="preserve">CHUMBO </v>
      </c>
      <c r="Y7314" s="308">
        <f>N7319</f>
        <v>10.79634648</v>
      </c>
      <c r="Z7314" s="308">
        <f>N7321</f>
        <v>10.873362499999999</v>
      </c>
      <c r="AA7314" s="453">
        <f t="shared" si="751"/>
        <v>-7.701601999999852E-2</v>
      </c>
      <c r="AD7314" t="str">
        <f t="shared" si="750"/>
        <v xml:space="preserve">CHUMBO </v>
      </c>
      <c r="AE7314" s="330">
        <f t="shared" si="752"/>
        <v>-7.701601999999852E-2</v>
      </c>
    </row>
    <row r="7315" spans="4:31">
      <c r="D7315" s="16"/>
      <c r="E7315" s="86"/>
      <c r="F7315" s="251">
        <f>F7314+1</f>
        <v>46031</v>
      </c>
      <c r="G7315" s="195"/>
      <c r="H7315" s="437">
        <v>13060</v>
      </c>
      <c r="I7315" s="437"/>
      <c r="J7315" s="437">
        <v>3101.5</v>
      </c>
      <c r="K7315" s="437"/>
      <c r="L7315" s="437">
        <v>3180</v>
      </c>
      <c r="M7315" s="437"/>
      <c r="N7315" s="437">
        <v>1995</v>
      </c>
      <c r="O7315" s="437"/>
      <c r="P7315" s="437">
        <v>44525</v>
      </c>
      <c r="Q7315" s="437"/>
      <c r="R7315" s="437">
        <v>17675</v>
      </c>
      <c r="S7315" s="438"/>
      <c r="T7315" s="437">
        <v>5.3860000000000001</v>
      </c>
      <c r="U7315" s="107"/>
      <c r="V7315" s="16"/>
      <c r="X7315" s="408" t="str">
        <f>P7110</f>
        <v xml:space="preserve">ESTANHO </v>
      </c>
      <c r="Y7315" s="308">
        <f>P7319</f>
        <v>237.88285199999999</v>
      </c>
      <c r="Z7315" s="308">
        <f>P7321</f>
        <v>231.53418749999997</v>
      </c>
      <c r="AA7315" s="453">
        <f t="shared" si="751"/>
        <v>6.3486645000000124</v>
      </c>
      <c r="AD7315" t="str">
        <f t="shared" si="750"/>
        <v xml:space="preserve">ESTANHO </v>
      </c>
      <c r="AE7315" s="330">
        <f t="shared" si="752"/>
        <v>6.3486645000000124</v>
      </c>
    </row>
    <row r="7316" spans="4:31">
      <c r="D7316" s="16"/>
      <c r="E7316" s="86"/>
      <c r="F7316" s="1"/>
      <c r="H7316" s="439"/>
      <c r="I7316" s="439"/>
      <c r="J7316" s="439"/>
      <c r="K7316" s="439"/>
      <c r="L7316" s="439"/>
      <c r="M7316" s="439"/>
      <c r="N7316" s="439"/>
      <c r="O7316" s="439"/>
      <c r="P7316" s="439"/>
      <c r="Q7316" s="439"/>
      <c r="R7316" s="439"/>
      <c r="S7316" s="440"/>
      <c r="T7316" s="444"/>
      <c r="U7316" s="107"/>
      <c r="V7316" s="16"/>
      <c r="X7316" s="408" t="str">
        <f>R7110</f>
        <v xml:space="preserve">NÍQUEL </v>
      </c>
      <c r="Y7316" s="308">
        <f>R7319</f>
        <v>94.720724799999999</v>
      </c>
      <c r="Z7316" s="308">
        <f>R7321</f>
        <v>90.657437499999986</v>
      </c>
      <c r="AA7316" s="453">
        <f t="shared" si="751"/>
        <v>4.0632873000000131</v>
      </c>
      <c r="AD7316" t="str">
        <f t="shared" si="750"/>
        <v xml:space="preserve">NÍQUEL </v>
      </c>
      <c r="AE7316" s="330">
        <f t="shared" si="752"/>
        <v>4.0632873000000131</v>
      </c>
    </row>
    <row r="7317" spans="4:31" s="486" customFormat="1" ht="18">
      <c r="D7317" s="481"/>
      <c r="E7317" s="134"/>
      <c r="F7317" s="495" t="s">
        <v>17</v>
      </c>
      <c r="G7317" s="496"/>
      <c r="H7317" s="497">
        <f>AVERAGE(H7311:H7315)</f>
        <v>13048.7</v>
      </c>
      <c r="I7317" s="498"/>
      <c r="J7317" s="497">
        <f>AVERAGE(J7311:J7315)</f>
        <v>3141.6</v>
      </c>
      <c r="K7317" s="498"/>
      <c r="L7317" s="497">
        <f>AVERAGE(L7311:L7315)</f>
        <v>3093.7</v>
      </c>
      <c r="M7317" s="498"/>
      <c r="N7317" s="497">
        <f>AVERAGE(N7311:N7315)</f>
        <v>1997.4</v>
      </c>
      <c r="O7317" s="498"/>
      <c r="P7317" s="497">
        <f>AVERAGE(P7311:P7315)</f>
        <v>44010</v>
      </c>
      <c r="Q7317" s="498"/>
      <c r="R7317" s="497">
        <f>AVERAGE(R7311:R7315)</f>
        <v>17524</v>
      </c>
      <c r="S7317" s="499"/>
      <c r="T7317" s="500">
        <f>AVERAGE(T7311:T7315)</f>
        <v>5.4051999999999998</v>
      </c>
      <c r="U7317" s="135"/>
      <c r="V7317" s="481"/>
      <c r="X7317" s="486" t="str">
        <f>T7110</f>
        <v xml:space="preserve">DÓLAR </v>
      </c>
      <c r="Y7317" s="501">
        <f>T7317</f>
        <v>5.4051999999999998</v>
      </c>
      <c r="Z7317" s="501">
        <f>T7321</f>
        <v>5.5299999999999994</v>
      </c>
      <c r="AA7317" s="502">
        <f t="shared" si="751"/>
        <v>-0.12479999999999958</v>
      </c>
    </row>
    <row r="7318" spans="4:31">
      <c r="D7318" s="16"/>
      <c r="E7318" s="86"/>
      <c r="F7318" s="21"/>
      <c r="G7318" s="194"/>
      <c r="H7318" s="354"/>
      <c r="I7318" s="214"/>
      <c r="J7318" s="354"/>
      <c r="K7318" s="214"/>
      <c r="L7318" s="354"/>
      <c r="M7318" s="214"/>
      <c r="N7318" s="354"/>
      <c r="O7318" s="214"/>
      <c r="P7318" s="354"/>
      <c r="Q7318" s="214"/>
      <c r="R7318" s="354"/>
      <c r="S7318" s="269"/>
      <c r="T7318" s="355"/>
      <c r="U7318" s="107"/>
      <c r="V7318" s="16"/>
    </row>
    <row r="7319" spans="4:31" s="486" customFormat="1" ht="18">
      <c r="D7319" s="481"/>
      <c r="E7319" s="134"/>
      <c r="F7319" s="493" t="s">
        <v>18</v>
      </c>
      <c r="G7319" s="482"/>
      <c r="H7319" s="494">
        <f>H7317*T7317*0.001</f>
        <v>70.530833240000007</v>
      </c>
      <c r="I7319" s="483"/>
      <c r="J7319" s="494">
        <f>J7317*T7317*0.001</f>
        <v>16.98097632</v>
      </c>
      <c r="K7319" s="483"/>
      <c r="L7319" s="494">
        <f>L7317*T7317*0.001</f>
        <v>16.722067239999998</v>
      </c>
      <c r="M7319" s="483"/>
      <c r="N7319" s="494">
        <f>N7317*T7317*0.001</f>
        <v>10.79634648</v>
      </c>
      <c r="O7319" s="483"/>
      <c r="P7319" s="494">
        <f>P7317*T7317*0.001</f>
        <v>237.88285199999999</v>
      </c>
      <c r="Q7319" s="483"/>
      <c r="R7319" s="494">
        <f>R7317*T7317*0.001</f>
        <v>94.720724799999999</v>
      </c>
      <c r="S7319" s="484"/>
      <c r="T7319" s="485"/>
      <c r="U7319" s="135"/>
      <c r="V7319" s="481"/>
    </row>
    <row r="7320" spans="4:31">
      <c r="D7320" s="16"/>
      <c r="E7320" s="86"/>
      <c r="F7320" s="21"/>
      <c r="G7320" s="312"/>
      <c r="H7320" s="450"/>
      <c r="I7320" s="451"/>
      <c r="J7320" s="450"/>
      <c r="K7320" s="451"/>
      <c r="L7320" s="450"/>
      <c r="M7320" s="451"/>
      <c r="N7320" s="450"/>
      <c r="O7320" s="451"/>
      <c r="P7320" s="450"/>
      <c r="Q7320" s="451"/>
      <c r="R7320" s="450"/>
      <c r="S7320" s="269"/>
      <c r="T7320" s="364"/>
      <c r="U7320" s="107"/>
      <c r="V7320" s="16"/>
    </row>
    <row r="7321" spans="4:31" s="182" customFormat="1" ht="21">
      <c r="D7321" s="230"/>
      <c r="E7321" s="183"/>
      <c r="F7321" s="490" t="s">
        <v>19</v>
      </c>
      <c r="G7321" s="487"/>
      <c r="H7321" s="491">
        <f>H7219</f>
        <v>68.977072499999991</v>
      </c>
      <c r="I7321" s="488"/>
      <c r="J7321" s="491">
        <f>J7219</f>
        <v>17.038621249999998</v>
      </c>
      <c r="K7321" s="488"/>
      <c r="L7321" s="491">
        <f>L7219</f>
        <v>16.330781249999998</v>
      </c>
      <c r="M7321" s="488"/>
      <c r="N7321" s="491">
        <f>N7219</f>
        <v>10.873362499999999</v>
      </c>
      <c r="O7321" s="488"/>
      <c r="P7321" s="491">
        <f>P7219</f>
        <v>231.53418749999997</v>
      </c>
      <c r="Q7321" s="488"/>
      <c r="R7321" s="491">
        <f>R7219</f>
        <v>90.657437499999986</v>
      </c>
      <c r="S7321" s="489">
        <f>U7282</f>
        <v>0</v>
      </c>
      <c r="T7321" s="492">
        <f>T7217</f>
        <v>5.5299999999999994</v>
      </c>
      <c r="U7321" s="186"/>
      <c r="V7321" s="230"/>
    </row>
    <row r="7322" spans="4:31" ht="15" thickBot="1">
      <c r="D7322" s="16"/>
      <c r="E7322" s="86"/>
      <c r="F7322" s="21"/>
      <c r="G7322" s="194"/>
      <c r="H7322" s="355"/>
      <c r="I7322" s="264"/>
      <c r="J7322" s="355"/>
      <c r="K7322" s="264"/>
      <c r="L7322" s="355"/>
      <c r="M7322" s="264"/>
      <c r="N7322" s="355"/>
      <c r="O7322" s="264"/>
      <c r="P7322" s="355"/>
      <c r="Q7322" s="264"/>
      <c r="R7322" s="355"/>
      <c r="S7322" s="270"/>
      <c r="T7322" s="355"/>
      <c r="U7322" s="107"/>
      <c r="V7322" s="16"/>
    </row>
    <row r="7323" spans="4:31" ht="15" thickBot="1">
      <c r="D7323" s="16"/>
      <c r="E7323" s="86"/>
      <c r="F7323" s="259" t="s">
        <v>44</v>
      </c>
      <c r="G7323" s="194"/>
      <c r="H7323" s="356">
        <f>(H7219-H7221)/H7221</f>
        <v>3.030593672850997E-2</v>
      </c>
      <c r="I7323" s="321"/>
      <c r="J7323" s="356">
        <f>(J7219-J7221)/J7221</f>
        <v>5.4039727387218415E-3</v>
      </c>
      <c r="K7323" s="321"/>
      <c r="L7323" s="356">
        <f>(L7219-L7221)/L7221</f>
        <v>1.134151469581156E-2</v>
      </c>
      <c r="M7323" s="321"/>
      <c r="N7323" s="356">
        <f>(N7219-N7221)/N7221</f>
        <v>1.2749368090680216E-2</v>
      </c>
      <c r="O7323" s="321"/>
      <c r="P7323" s="356">
        <f>(P7219-P7221)/P7221</f>
        <v>-3.1228238008565445E-2</v>
      </c>
      <c r="Q7323" s="321"/>
      <c r="R7323" s="356">
        <f>(R7219-R7221)/R7221</f>
        <v>7.251998816121015E-2</v>
      </c>
      <c r="S7323" s="322"/>
      <c r="T7323" s="356">
        <f>(T7217-T7221)/T7221</f>
        <v>-1.5437253432758577E-3</v>
      </c>
      <c r="U7323" s="107"/>
      <c r="V7323" s="16"/>
    </row>
    <row r="7324" spans="4:31" ht="15" thickBot="1">
      <c r="D7324" s="16"/>
      <c r="E7324" s="86"/>
      <c r="F7324" s="29"/>
      <c r="G7324" s="179"/>
      <c r="H7324" s="357"/>
      <c r="I7324" s="217"/>
      <c r="J7324" s="357"/>
      <c r="K7324" s="217"/>
      <c r="L7324" s="357"/>
      <c r="M7324" s="217"/>
      <c r="N7324" s="357"/>
      <c r="O7324" s="217"/>
      <c r="P7324" s="357"/>
      <c r="Q7324" s="217"/>
      <c r="R7324" s="357"/>
      <c r="S7324" s="271"/>
      <c r="T7324" s="357"/>
      <c r="U7324" s="107"/>
      <c r="V7324" s="16"/>
    </row>
    <row r="7325" spans="4:31" ht="15" thickBot="1">
      <c r="D7325" s="16"/>
      <c r="E7325" s="86"/>
      <c r="F7325" s="176" t="s">
        <v>26</v>
      </c>
      <c r="G7325" s="179"/>
      <c r="H7325" s="358">
        <f>(H7319-H7321)/H7321</f>
        <v>2.2525756511339558E-2</v>
      </c>
      <c r="I7325" s="188"/>
      <c r="J7325" s="358">
        <f>(J7319-J7321)/J7321</f>
        <v>-3.3831921699649611E-3</v>
      </c>
      <c r="K7325" s="188"/>
      <c r="L7325" s="358">
        <f>(L7319-L7321)/L7321</f>
        <v>2.3960028856549662E-2</v>
      </c>
      <c r="M7325" s="188"/>
      <c r="N7325" s="358">
        <f>(N7319-N7321)/N7321</f>
        <v>-7.0829993941615137E-3</v>
      </c>
      <c r="O7325" s="188"/>
      <c r="P7325" s="358">
        <f>(P7319-P7321)/P7321</f>
        <v>2.7419987383072806E-2</v>
      </c>
      <c r="Q7325" s="188"/>
      <c r="R7325" s="358">
        <f>(R7319-R7321)/R7321</f>
        <v>4.4820231103487936E-2</v>
      </c>
      <c r="S7325" s="272"/>
      <c r="T7325" s="358">
        <f>(T7317-T7321)/T7321</f>
        <v>-2.256781193490047E-2</v>
      </c>
      <c r="U7325" s="107"/>
      <c r="V7325" s="16"/>
    </row>
    <row r="7326" spans="4:31" ht="15" thickBot="1">
      <c r="D7326" s="16"/>
      <c r="E7326" s="86"/>
      <c r="F7326" s="1"/>
      <c r="H7326" s="359"/>
      <c r="I7326" s="215"/>
      <c r="J7326" s="359"/>
      <c r="K7326" s="215"/>
      <c r="L7326" s="359"/>
      <c r="M7326" s="215"/>
      <c r="N7326" s="359"/>
      <c r="O7326" s="215"/>
      <c r="P7326" s="359"/>
      <c r="Q7326" s="215"/>
      <c r="R7326" s="359"/>
      <c r="S7326" s="271"/>
      <c r="T7326" s="359"/>
      <c r="U7326" s="107"/>
      <c r="V7326" s="16"/>
    </row>
    <row r="7327" spans="4:31" ht="21.6" thickBot="1">
      <c r="D7327" s="230"/>
      <c r="E7327" s="183"/>
      <c r="F7327" s="184" t="s">
        <v>40</v>
      </c>
      <c r="G7327" s="182"/>
      <c r="H7327" s="360">
        <f>H7319-H7321</f>
        <v>1.5537607400000155</v>
      </c>
      <c r="I7327" s="306"/>
      <c r="J7327" s="360">
        <f>J7319-J7321</f>
        <v>-5.7644929999998595E-2</v>
      </c>
      <c r="K7327" s="306"/>
      <c r="L7327" s="360">
        <f>L7319-L7321</f>
        <v>0.39128599000000008</v>
      </c>
      <c r="M7327" s="306"/>
      <c r="N7327" s="360">
        <f>N7319-N7321</f>
        <v>-7.701601999999852E-2</v>
      </c>
      <c r="O7327" s="306"/>
      <c r="P7327" s="360">
        <f>P7319-P7321</f>
        <v>6.3486645000000124</v>
      </c>
      <c r="Q7327" s="306"/>
      <c r="R7327" s="360">
        <f>R7319-R7321</f>
        <v>4.0632873000000131</v>
      </c>
      <c r="S7327" s="307"/>
      <c r="T7327" s="360">
        <f>T7317-T7321</f>
        <v>-0.12479999999999958</v>
      </c>
      <c r="U7327" s="186"/>
      <c r="V7327" s="230"/>
    </row>
    <row r="7328" spans="4:31">
      <c r="D7328" s="16"/>
      <c r="E7328" s="86"/>
      <c r="F7328" s="179"/>
      <c r="H7328" s="180"/>
      <c r="I7328" s="180"/>
      <c r="J7328" s="180"/>
      <c r="K7328" s="180"/>
      <c r="L7328" s="180"/>
      <c r="M7328" s="180"/>
      <c r="N7328" s="180"/>
      <c r="O7328" s="180"/>
      <c r="P7328" s="180"/>
      <c r="Q7328" s="180"/>
      <c r="R7328" s="180"/>
      <c r="S7328" s="274"/>
      <c r="T7328" s="180"/>
      <c r="U7328" s="107"/>
      <c r="V7328" s="16"/>
    </row>
    <row r="7329" spans="4:22">
      <c r="D7329" s="16"/>
      <c r="E7329" s="86"/>
      <c r="F7329" s="29"/>
      <c r="H7329" s="323"/>
      <c r="I7329" s="180"/>
      <c r="J7329" s="159"/>
      <c r="K7329" s="180"/>
      <c r="L7329" s="159"/>
      <c r="M7329" s="180"/>
      <c r="N7329" s="159"/>
      <c r="O7329" s="180">
        <f>L7329+N7329</f>
        <v>0</v>
      </c>
      <c r="P7329" s="159"/>
      <c r="Q7329" s="180"/>
      <c r="R7329" s="159"/>
      <c r="S7329" s="159"/>
      <c r="T7329" s="159"/>
      <c r="U7329" s="107"/>
      <c r="V7329" s="16"/>
    </row>
    <row r="7330" spans="4:22" ht="18">
      <c r="D7330" s="16"/>
      <c r="E7330" s="134"/>
      <c r="F7330" s="403" t="s">
        <v>36</v>
      </c>
      <c r="G7330" s="404"/>
      <c r="H7330" s="405">
        <f>AVERAGE(H7214:H7215,H7311:H7315)</f>
        <v>12969.083333333334</v>
      </c>
      <c r="I7330" s="405" t="e">
        <f t="shared" ref="I7330:T7330" si="753">AVERAGE(I7214:I7215,I7311:I7315)</f>
        <v>#DIV/0!</v>
      </c>
      <c r="J7330" s="405">
        <f t="shared" si="753"/>
        <v>3135.6666666666665</v>
      </c>
      <c r="K7330" s="405" t="e">
        <f t="shared" si="753"/>
        <v>#DIV/0!</v>
      </c>
      <c r="L7330" s="405">
        <f t="shared" si="753"/>
        <v>3075.75</v>
      </c>
      <c r="M7330" s="405" t="e">
        <f t="shared" si="753"/>
        <v>#DIV/0!</v>
      </c>
      <c r="N7330" s="405">
        <f t="shared" si="753"/>
        <v>1992.5</v>
      </c>
      <c r="O7330" s="405" t="e">
        <f t="shared" si="753"/>
        <v>#DIV/0!</v>
      </c>
      <c r="P7330" s="405">
        <f t="shared" si="753"/>
        <v>43683.333333333336</v>
      </c>
      <c r="Q7330" s="405" t="e">
        <f t="shared" si="753"/>
        <v>#DIV/0!</v>
      </c>
      <c r="R7330" s="405">
        <f t="shared" si="753"/>
        <v>17397.5</v>
      </c>
      <c r="S7330" s="405" t="e">
        <f t="shared" si="753"/>
        <v>#DIV/0!</v>
      </c>
      <c r="T7330" s="409">
        <f t="shared" si="753"/>
        <v>5.4213999999999993</v>
      </c>
      <c r="U7330" s="405" t="e">
        <f t="shared" ref="U7330" si="754">AVERAGE(U7111:U7115,U7311:U7313,U7211:U7215,U7011:U7015,U6911:U6915)</f>
        <v>#DIV/0!</v>
      </c>
      <c r="V7330" s="16"/>
    </row>
    <row r="7331" spans="4:22">
      <c r="D7331" s="16"/>
      <c r="E7331" s="1"/>
      <c r="F7331" s="1"/>
      <c r="H7331" s="329"/>
      <c r="I7331" s="139"/>
      <c r="J7331" s="329"/>
      <c r="K7331" s="139"/>
      <c r="L7331" s="329"/>
      <c r="M7331" s="139"/>
      <c r="N7331" s="329"/>
      <c r="O7331" s="139"/>
      <c r="P7331" s="329"/>
      <c r="Q7331" s="139"/>
      <c r="R7331" s="329"/>
      <c r="S7331" s="329"/>
      <c r="T7331" s="329"/>
      <c r="U7331" s="1"/>
      <c r="V7331" s="16"/>
    </row>
    <row r="7332" spans="4:22" ht="15" thickBot="1">
      <c r="D7332" s="16"/>
      <c r="T7332" s="174"/>
      <c r="V7332" s="16"/>
    </row>
    <row r="7333" spans="4:22" ht="15" thickBot="1">
      <c r="D7333" s="16"/>
      <c r="F7333" s="280" t="s">
        <v>42</v>
      </c>
      <c r="G7333" s="281"/>
      <c r="H7333" s="281" t="s">
        <v>3</v>
      </c>
      <c r="I7333" s="281"/>
      <c r="J7333" s="281" t="s">
        <v>11</v>
      </c>
      <c r="K7333" s="281"/>
      <c r="L7333" s="281" t="s">
        <v>12</v>
      </c>
      <c r="M7333" s="281"/>
      <c r="N7333" s="281" t="s">
        <v>13</v>
      </c>
      <c r="O7333" s="281"/>
      <c r="P7333" s="281" t="s">
        <v>14</v>
      </c>
      <c r="Q7333" s="281"/>
      <c r="R7333" s="281" t="s">
        <v>15</v>
      </c>
      <c r="S7333" s="281"/>
      <c r="T7333" s="282" t="s">
        <v>16</v>
      </c>
      <c r="V7333" s="16"/>
    </row>
    <row r="7334" spans="4:22">
      <c r="D7334" s="16"/>
      <c r="E7334" s="1"/>
      <c r="F7334" s="283" t="s">
        <v>19</v>
      </c>
      <c r="G7334" s="284"/>
      <c r="H7334" s="410">
        <f>H7321</f>
        <v>68.977072499999991</v>
      </c>
      <c r="I7334" s="410">
        <f t="shared" ref="I7334:T7334" si="755">I7321</f>
        <v>0</v>
      </c>
      <c r="J7334" s="410">
        <f t="shared" si="755"/>
        <v>17.038621249999998</v>
      </c>
      <c r="K7334" s="410">
        <f t="shared" si="755"/>
        <v>0</v>
      </c>
      <c r="L7334" s="410">
        <f t="shared" si="755"/>
        <v>16.330781249999998</v>
      </c>
      <c r="M7334" s="410">
        <f t="shared" si="755"/>
        <v>0</v>
      </c>
      <c r="N7334" s="410">
        <f t="shared" si="755"/>
        <v>10.873362499999999</v>
      </c>
      <c r="O7334" s="410">
        <f t="shared" si="755"/>
        <v>0</v>
      </c>
      <c r="P7334" s="410">
        <f t="shared" si="755"/>
        <v>231.53418749999997</v>
      </c>
      <c r="Q7334" s="410">
        <f t="shared" si="755"/>
        <v>0</v>
      </c>
      <c r="R7334" s="410">
        <f t="shared" si="755"/>
        <v>90.657437499999986</v>
      </c>
      <c r="S7334" s="410">
        <f t="shared" si="755"/>
        <v>0</v>
      </c>
      <c r="T7334" s="410">
        <f t="shared" si="755"/>
        <v>5.5299999999999994</v>
      </c>
      <c r="U7334" s="1"/>
      <c r="V7334" s="16"/>
    </row>
    <row r="7335" spans="4:22" ht="15.6">
      <c r="D7335" s="16"/>
      <c r="E7335" s="1"/>
      <c r="F7335" s="288" t="s">
        <v>41</v>
      </c>
      <c r="G7335" s="289"/>
      <c r="H7335" s="411">
        <f>H7319</f>
        <v>70.530833240000007</v>
      </c>
      <c r="I7335" s="411">
        <f t="shared" ref="I7335:S7335" si="756">I7319</f>
        <v>0</v>
      </c>
      <c r="J7335" s="411">
        <f t="shared" si="756"/>
        <v>16.98097632</v>
      </c>
      <c r="K7335" s="411">
        <f t="shared" si="756"/>
        <v>0</v>
      </c>
      <c r="L7335" s="411">
        <f t="shared" si="756"/>
        <v>16.722067239999998</v>
      </c>
      <c r="M7335" s="411">
        <f t="shared" si="756"/>
        <v>0</v>
      </c>
      <c r="N7335" s="411">
        <f t="shared" si="756"/>
        <v>10.79634648</v>
      </c>
      <c r="O7335" s="411">
        <f t="shared" si="756"/>
        <v>0</v>
      </c>
      <c r="P7335" s="411">
        <f t="shared" si="756"/>
        <v>237.88285199999999</v>
      </c>
      <c r="Q7335" s="411">
        <f t="shared" si="756"/>
        <v>0</v>
      </c>
      <c r="R7335" s="411">
        <f t="shared" si="756"/>
        <v>94.720724799999999</v>
      </c>
      <c r="S7335" s="411">
        <f t="shared" si="756"/>
        <v>0</v>
      </c>
      <c r="T7335" s="411">
        <f>T7317</f>
        <v>5.4051999999999998</v>
      </c>
      <c r="U7335" s="1"/>
      <c r="V7335" s="16"/>
    </row>
    <row r="7336" spans="4:22" ht="21">
      <c r="D7336" s="16"/>
      <c r="F7336" s="201" t="s">
        <v>45</v>
      </c>
      <c r="G7336" s="463"/>
      <c r="H7336" s="463">
        <f>H7335-H7334</f>
        <v>1.5537607400000155</v>
      </c>
      <c r="I7336" s="463"/>
      <c r="J7336" s="463">
        <f>J7335-J7334</f>
        <v>-5.7644929999998595E-2</v>
      </c>
      <c r="K7336" s="463"/>
      <c r="L7336" s="463">
        <f>L7335-L7334</f>
        <v>0.39128599000000008</v>
      </c>
      <c r="M7336" s="463"/>
      <c r="N7336" s="463">
        <f>N7335-N7334</f>
        <v>-7.701601999999852E-2</v>
      </c>
      <c r="O7336" s="463"/>
      <c r="P7336" s="463">
        <f>P7335-P7334</f>
        <v>6.3486645000000124</v>
      </c>
      <c r="Q7336" s="463"/>
      <c r="R7336" s="463">
        <f>R7335-R7334</f>
        <v>4.0632873000000131</v>
      </c>
      <c r="S7336" s="463"/>
      <c r="T7336" s="463">
        <f>T7335-T7334</f>
        <v>-0.12479999999999958</v>
      </c>
      <c r="V7336" s="16"/>
    </row>
    <row r="7337" spans="4:22" ht="21">
      <c r="D7337" s="16"/>
      <c r="F7337" s="201"/>
      <c r="G7337" s="201"/>
      <c r="H7337" s="187"/>
      <c r="I7337" s="187"/>
      <c r="J7337" s="187"/>
      <c r="K7337" s="187"/>
      <c r="L7337" s="187"/>
      <c r="M7337" s="187"/>
      <c r="N7337" s="187"/>
      <c r="O7337" s="187"/>
      <c r="P7337" s="187"/>
      <c r="Q7337" s="187"/>
      <c r="R7337" s="187"/>
      <c r="S7337" s="187"/>
      <c r="T7337" s="187"/>
      <c r="V7337" s="16"/>
    </row>
    <row r="7338" spans="4:22">
      <c r="D7338" s="16"/>
      <c r="E7338" s="16"/>
      <c r="F7338" s="231"/>
      <c r="G7338" s="231"/>
      <c r="H7338" s="231"/>
      <c r="I7338" s="231"/>
      <c r="J7338" s="231"/>
      <c r="K7338" s="231"/>
      <c r="L7338" s="231"/>
      <c r="M7338" s="231"/>
      <c r="N7338" s="231"/>
      <c r="O7338" s="231"/>
      <c r="P7338" s="231"/>
      <c r="Q7338" s="231"/>
      <c r="R7338" s="231"/>
      <c r="S7338" s="231"/>
      <c r="T7338" s="232"/>
      <c r="U7338" s="16"/>
      <c r="V7338" s="16"/>
    </row>
    <row r="7339" spans="4:22">
      <c r="D7339" s="16"/>
      <c r="E7339" s="16"/>
      <c r="F7339" s="231"/>
      <c r="G7339" s="231"/>
      <c r="H7339" s="231"/>
      <c r="I7339" s="231"/>
      <c r="J7339" s="231"/>
      <c r="K7339" s="231"/>
      <c r="L7339" s="231"/>
      <c r="M7339" s="231"/>
      <c r="N7339" s="231"/>
      <c r="O7339" s="231"/>
      <c r="P7339" s="231"/>
      <c r="Q7339" s="231"/>
      <c r="R7339" s="231"/>
      <c r="S7339" s="231"/>
      <c r="T7339" s="232"/>
      <c r="U7339" s="16"/>
      <c r="V7339" s="16"/>
    </row>
    <row r="7340" spans="4:22">
      <c r="D7340" s="16"/>
      <c r="E7340" s="16"/>
      <c r="F7340" s="231"/>
      <c r="G7340" s="231"/>
      <c r="H7340" s="231"/>
      <c r="I7340" s="231"/>
      <c r="J7340" s="231"/>
      <c r="K7340" s="231"/>
      <c r="L7340" s="231"/>
      <c r="M7340" s="231"/>
      <c r="N7340" s="231"/>
      <c r="O7340" s="231"/>
      <c r="P7340" s="231"/>
      <c r="Q7340" s="231"/>
      <c r="R7340" s="231"/>
      <c r="S7340" s="231"/>
      <c r="T7340" s="232"/>
      <c r="U7340" s="16"/>
      <c r="V7340" s="16"/>
    </row>
    <row r="7341" spans="4:22">
      <c r="D7341" s="16"/>
      <c r="E7341" s="16"/>
      <c r="F7341" s="231"/>
      <c r="G7341" s="231"/>
      <c r="H7341" s="231"/>
      <c r="I7341" s="231"/>
      <c r="J7341" s="231"/>
      <c r="K7341" s="231"/>
      <c r="L7341" s="231"/>
      <c r="M7341" s="231"/>
      <c r="N7341" s="231"/>
      <c r="O7341" s="231"/>
      <c r="P7341" s="231"/>
      <c r="Q7341" s="231"/>
      <c r="R7341" s="231"/>
      <c r="S7341" s="231"/>
      <c r="T7341" s="232"/>
      <c r="U7341" s="16"/>
      <c r="V7341" s="16"/>
    </row>
    <row r="7342" spans="4:22">
      <c r="D7342" s="16"/>
      <c r="E7342" s="16"/>
      <c r="F7342" s="231"/>
      <c r="G7342" s="231"/>
      <c r="H7342" s="231"/>
      <c r="I7342" s="231"/>
      <c r="J7342" s="231"/>
      <c r="K7342" s="231"/>
      <c r="L7342" s="231"/>
      <c r="M7342" s="231"/>
      <c r="N7342" s="231"/>
      <c r="O7342" s="231"/>
      <c r="P7342" s="231"/>
      <c r="Q7342" s="231"/>
      <c r="R7342" s="231"/>
      <c r="S7342" s="231"/>
      <c r="T7342" s="232"/>
      <c r="U7342" s="16"/>
      <c r="V7342" s="16"/>
    </row>
    <row r="7343" spans="4:22">
      <c r="D7343" s="16"/>
      <c r="E7343" s="16"/>
      <c r="F7343" s="231"/>
      <c r="G7343" s="231"/>
      <c r="H7343" s="231"/>
      <c r="I7343" s="231"/>
      <c r="J7343" s="231"/>
      <c r="K7343" s="231"/>
      <c r="L7343" s="231"/>
      <c r="M7343" s="231"/>
      <c r="N7343" s="231"/>
      <c r="O7343" s="231"/>
      <c r="P7343" s="231"/>
      <c r="Q7343" s="231"/>
      <c r="R7343" s="231"/>
      <c r="S7343" s="231"/>
      <c r="T7343" s="232"/>
      <c r="U7343" s="16"/>
      <c r="V7343" s="16"/>
    </row>
    <row r="7344" spans="4:22">
      <c r="D7344" s="16"/>
      <c r="E7344" s="16"/>
      <c r="F7344" s="231"/>
      <c r="G7344" s="231"/>
      <c r="H7344" s="231"/>
      <c r="I7344" s="231"/>
      <c r="J7344" s="231"/>
      <c r="K7344" s="231"/>
      <c r="L7344" s="231"/>
      <c r="M7344" s="231"/>
      <c r="N7344" s="231"/>
      <c r="O7344" s="231"/>
      <c r="P7344" s="231"/>
      <c r="Q7344" s="231"/>
      <c r="R7344" s="231"/>
      <c r="S7344" s="231"/>
      <c r="T7344" s="232"/>
      <c r="U7344" s="16"/>
      <c r="V7344" s="16"/>
    </row>
    <row r="7345" spans="4:22">
      <c r="D7345" s="16"/>
      <c r="E7345" s="16"/>
      <c r="F7345" s="231"/>
      <c r="G7345" s="231"/>
      <c r="H7345" s="231"/>
      <c r="I7345" s="231"/>
      <c r="J7345" s="231"/>
      <c r="K7345" s="231"/>
      <c r="L7345" s="231"/>
      <c r="M7345" s="231"/>
      <c r="N7345" s="231"/>
      <c r="O7345" s="231"/>
      <c r="P7345" s="231"/>
      <c r="Q7345" s="231"/>
      <c r="R7345" s="231"/>
      <c r="S7345" s="231"/>
      <c r="T7345" s="232"/>
      <c r="U7345" s="16"/>
      <c r="V7345" s="16"/>
    </row>
    <row r="7346" spans="4:22">
      <c r="D7346" s="16"/>
      <c r="E7346" s="16"/>
      <c r="F7346" s="231"/>
      <c r="G7346" s="231"/>
      <c r="H7346" s="231"/>
      <c r="I7346" s="231"/>
      <c r="J7346" s="231"/>
      <c r="K7346" s="231"/>
      <c r="L7346" s="231"/>
      <c r="M7346" s="231"/>
      <c r="N7346" s="231"/>
      <c r="O7346" s="231"/>
      <c r="P7346" s="231"/>
      <c r="Q7346" s="231"/>
      <c r="R7346" s="231"/>
      <c r="S7346" s="231"/>
      <c r="T7346" s="232"/>
      <c r="U7346" s="16"/>
      <c r="V7346" s="16"/>
    </row>
    <row r="7347" spans="4:22">
      <c r="D7347" s="16"/>
      <c r="E7347" s="16"/>
      <c r="F7347" s="231"/>
      <c r="G7347" s="231"/>
      <c r="H7347" s="231"/>
      <c r="I7347" s="231"/>
      <c r="J7347" s="231"/>
      <c r="K7347" s="231"/>
      <c r="L7347" s="231"/>
      <c r="M7347" s="231"/>
      <c r="N7347" s="231"/>
      <c r="O7347" s="231"/>
      <c r="P7347" s="231"/>
      <c r="Q7347" s="231"/>
      <c r="R7347" s="231"/>
      <c r="S7347" s="231"/>
      <c r="T7347" s="232"/>
      <c r="U7347" s="16"/>
      <c r="V7347" s="16"/>
    </row>
    <row r="7348" spans="4:22">
      <c r="D7348" s="16"/>
      <c r="E7348" s="16"/>
      <c r="F7348" s="231"/>
      <c r="G7348" s="231"/>
      <c r="H7348" s="231"/>
      <c r="I7348" s="231"/>
      <c r="J7348" s="231"/>
      <c r="K7348" s="231"/>
      <c r="L7348" s="231"/>
      <c r="M7348" s="231"/>
      <c r="N7348" s="231"/>
      <c r="O7348" s="231"/>
      <c r="P7348" s="231"/>
      <c r="Q7348" s="231"/>
      <c r="R7348" s="231"/>
      <c r="S7348" s="231"/>
      <c r="T7348" s="232"/>
      <c r="U7348" s="16"/>
      <c r="V7348" s="16"/>
    </row>
    <row r="7349" spans="4:22">
      <c r="D7349" s="16"/>
      <c r="E7349" s="16"/>
      <c r="F7349" s="231"/>
      <c r="G7349" s="231"/>
      <c r="H7349" s="231"/>
      <c r="I7349" s="231"/>
      <c r="J7349" s="231"/>
      <c r="K7349" s="231"/>
      <c r="L7349" s="231"/>
      <c r="M7349" s="231"/>
      <c r="N7349" s="231"/>
      <c r="O7349" s="231"/>
      <c r="P7349" s="231"/>
      <c r="Q7349" s="231"/>
      <c r="R7349" s="231"/>
      <c r="S7349" s="231"/>
      <c r="T7349" s="232"/>
      <c r="U7349" s="16"/>
      <c r="V7349" s="16"/>
    </row>
    <row r="7350" spans="4:22">
      <c r="D7350" s="16"/>
      <c r="E7350" s="16"/>
      <c r="F7350" s="231"/>
      <c r="G7350" s="231"/>
      <c r="H7350" s="231"/>
      <c r="I7350" s="231"/>
      <c r="J7350" s="231"/>
      <c r="K7350" s="231"/>
      <c r="L7350" s="231"/>
      <c r="M7350" s="231"/>
      <c r="N7350" s="231"/>
      <c r="O7350" s="231"/>
      <c r="P7350" s="231"/>
      <c r="Q7350" s="231"/>
      <c r="R7350" s="231"/>
      <c r="S7350" s="231"/>
      <c r="T7350" s="232"/>
      <c r="U7350" s="16"/>
      <c r="V7350" s="16"/>
    </row>
    <row r="7351" spans="4:22">
      <c r="D7351" s="16"/>
      <c r="E7351" s="16"/>
      <c r="F7351" s="231"/>
      <c r="G7351" s="231"/>
      <c r="H7351" s="231"/>
      <c r="I7351" s="231"/>
      <c r="J7351" s="231"/>
      <c r="K7351" s="231"/>
      <c r="L7351" s="231"/>
      <c r="M7351" s="231"/>
      <c r="N7351" s="231"/>
      <c r="O7351" s="231"/>
      <c r="P7351" s="231"/>
      <c r="Q7351" s="231"/>
      <c r="R7351" s="231"/>
      <c r="S7351" s="231"/>
      <c r="T7351" s="232"/>
      <c r="U7351" s="16"/>
      <c r="V7351" s="16"/>
    </row>
    <row r="7352" spans="4:22">
      <c r="D7352" s="16"/>
      <c r="E7352" s="16"/>
      <c r="F7352" s="231"/>
      <c r="G7352" s="231"/>
      <c r="H7352" s="231"/>
      <c r="I7352" s="231"/>
      <c r="J7352" s="231"/>
      <c r="K7352" s="231"/>
      <c r="L7352" s="231"/>
      <c r="M7352" s="231"/>
      <c r="N7352" s="231"/>
      <c r="O7352" s="231"/>
      <c r="P7352" s="231"/>
      <c r="Q7352" s="231"/>
      <c r="R7352" s="231"/>
      <c r="S7352" s="231"/>
      <c r="T7352" s="232"/>
      <c r="U7352" s="16"/>
      <c r="V7352" s="16"/>
    </row>
    <row r="7353" spans="4:22">
      <c r="D7353" s="16"/>
      <c r="E7353" s="16"/>
      <c r="F7353" s="231"/>
      <c r="G7353" s="231"/>
      <c r="H7353" s="231"/>
      <c r="I7353" s="231"/>
      <c r="J7353" s="231"/>
      <c r="K7353" s="231"/>
      <c r="L7353" s="231"/>
      <c r="M7353" s="231"/>
      <c r="N7353" s="231"/>
      <c r="O7353" s="231"/>
      <c r="P7353" s="231"/>
      <c r="Q7353" s="231"/>
      <c r="R7353" s="231"/>
      <c r="S7353" s="231"/>
      <c r="T7353" s="232"/>
      <c r="U7353" s="16"/>
      <c r="V7353" s="16"/>
    </row>
    <row r="7354" spans="4:22">
      <c r="D7354" s="16"/>
      <c r="E7354" s="16"/>
      <c r="F7354" s="231"/>
      <c r="G7354" s="231"/>
      <c r="H7354" s="231"/>
      <c r="I7354" s="231"/>
      <c r="J7354" s="231"/>
      <c r="K7354" s="231"/>
      <c r="L7354" s="231"/>
      <c r="M7354" s="231"/>
      <c r="N7354" s="231"/>
      <c r="O7354" s="231"/>
      <c r="P7354" s="231"/>
      <c r="Q7354" s="231"/>
      <c r="R7354" s="231"/>
      <c r="S7354" s="231"/>
      <c r="T7354" s="232"/>
      <c r="U7354" s="16"/>
      <c r="V7354" s="16"/>
    </row>
    <row r="7355" spans="4:22">
      <c r="D7355" s="16"/>
      <c r="E7355" s="16"/>
      <c r="F7355" s="231"/>
      <c r="G7355" s="231"/>
      <c r="H7355" s="231"/>
      <c r="I7355" s="231"/>
      <c r="J7355" s="231"/>
      <c r="K7355" s="231"/>
      <c r="L7355" s="231"/>
      <c r="M7355" s="231"/>
      <c r="N7355" s="231"/>
      <c r="O7355" s="231"/>
      <c r="P7355" s="231"/>
      <c r="Q7355" s="231"/>
      <c r="R7355" s="231"/>
      <c r="S7355" s="231"/>
      <c r="T7355" s="232"/>
      <c r="U7355" s="16"/>
      <c r="V7355" s="16"/>
    </row>
    <row r="7356" spans="4:22">
      <c r="D7356" s="16"/>
      <c r="E7356" s="16"/>
      <c r="F7356" s="231"/>
      <c r="G7356" s="231"/>
      <c r="H7356" s="231"/>
      <c r="I7356" s="231"/>
      <c r="J7356" s="231"/>
      <c r="K7356" s="231"/>
      <c r="L7356" s="231"/>
      <c r="M7356" s="231"/>
      <c r="N7356" s="231"/>
      <c r="O7356" s="231"/>
      <c r="P7356" s="231"/>
      <c r="Q7356" s="231"/>
      <c r="R7356" s="231"/>
      <c r="S7356" s="231"/>
      <c r="T7356" s="232"/>
      <c r="U7356" s="16"/>
      <c r="V7356" s="16"/>
    </row>
    <row r="7357" spans="4:22">
      <c r="D7357" s="16"/>
      <c r="E7357" s="16"/>
      <c r="F7357" s="231"/>
      <c r="G7357" s="231"/>
      <c r="H7357" s="231"/>
      <c r="I7357" s="231"/>
      <c r="J7357" s="231"/>
      <c r="K7357" s="231"/>
      <c r="L7357" s="231"/>
      <c r="M7357" s="231"/>
      <c r="N7357" s="231"/>
      <c r="O7357" s="231"/>
      <c r="P7357" s="231"/>
      <c r="Q7357" s="231"/>
      <c r="R7357" s="231"/>
      <c r="S7357" s="231"/>
      <c r="T7357" s="232"/>
      <c r="U7357" s="16"/>
      <c r="V7357" s="16"/>
    </row>
    <row r="7358" spans="4:22">
      <c r="D7358" s="16"/>
      <c r="E7358" s="16"/>
      <c r="F7358" s="231"/>
      <c r="G7358" s="231"/>
      <c r="H7358" s="231"/>
      <c r="I7358" s="231"/>
      <c r="J7358" s="231"/>
      <c r="K7358" s="231"/>
      <c r="L7358" s="231"/>
      <c r="M7358" s="231"/>
      <c r="N7358" s="231"/>
      <c r="O7358" s="231"/>
      <c r="P7358" s="231"/>
      <c r="Q7358" s="231"/>
      <c r="R7358" s="231"/>
      <c r="S7358" s="231"/>
      <c r="T7358" s="232"/>
      <c r="U7358" s="16"/>
      <c r="V7358" s="16"/>
    </row>
    <row r="7359" spans="4:22">
      <c r="D7359" s="16"/>
      <c r="E7359" s="16"/>
      <c r="F7359" s="231"/>
      <c r="G7359" s="231"/>
      <c r="H7359" s="231"/>
      <c r="I7359" s="231"/>
      <c r="J7359" s="231"/>
      <c r="K7359" s="231"/>
      <c r="L7359" s="231"/>
      <c r="M7359" s="231"/>
      <c r="N7359" s="231"/>
      <c r="O7359" s="231"/>
      <c r="P7359" s="231"/>
      <c r="Q7359" s="231"/>
      <c r="R7359" s="231"/>
      <c r="S7359" s="231"/>
      <c r="T7359" s="232"/>
      <c r="U7359" s="16"/>
      <c r="V7359" s="16"/>
    </row>
    <row r="7360" spans="4:22">
      <c r="D7360" s="16"/>
      <c r="E7360" s="16"/>
      <c r="F7360" s="231"/>
      <c r="G7360" s="231"/>
      <c r="H7360" s="231"/>
      <c r="I7360" s="231"/>
      <c r="J7360" s="231"/>
      <c r="K7360" s="231"/>
      <c r="L7360" s="231"/>
      <c r="M7360" s="231"/>
      <c r="N7360" s="231"/>
      <c r="O7360" s="231"/>
      <c r="P7360" s="231"/>
      <c r="Q7360" s="231"/>
      <c r="R7360" s="231"/>
      <c r="S7360" s="231"/>
      <c r="T7360" s="232"/>
      <c r="U7360" s="16"/>
      <c r="V7360" s="16"/>
    </row>
    <row r="7361" spans="4:22">
      <c r="D7361" s="16"/>
      <c r="E7361" s="16"/>
      <c r="F7361" s="231"/>
      <c r="G7361" s="231"/>
      <c r="H7361" s="231"/>
      <c r="I7361" s="231"/>
      <c r="J7361" s="231"/>
      <c r="K7361" s="231"/>
      <c r="L7361" s="231"/>
      <c r="M7361" s="231"/>
      <c r="N7361" s="231"/>
      <c r="O7361" s="231"/>
      <c r="P7361" s="231"/>
      <c r="Q7361" s="231"/>
      <c r="R7361" s="231"/>
      <c r="S7361" s="231"/>
      <c r="T7361" s="232"/>
      <c r="U7361" s="16"/>
      <c r="V7361" s="16"/>
    </row>
    <row r="7362" spans="4:22">
      <c r="D7362" s="16"/>
      <c r="E7362" s="16"/>
      <c r="F7362" s="231"/>
      <c r="G7362" s="231"/>
      <c r="H7362" s="231"/>
      <c r="I7362" s="231"/>
      <c r="J7362" s="231"/>
      <c r="K7362" s="231"/>
      <c r="L7362" s="231"/>
      <c r="M7362" s="231"/>
      <c r="N7362" s="231"/>
      <c r="O7362" s="231"/>
      <c r="P7362" s="231"/>
      <c r="Q7362" s="231"/>
      <c r="R7362" s="231"/>
      <c r="S7362" s="231"/>
      <c r="T7362" s="232"/>
      <c r="U7362" s="16"/>
      <c r="V7362" s="16"/>
    </row>
    <row r="7363" spans="4:22">
      <c r="D7363" s="16"/>
      <c r="E7363" s="16"/>
      <c r="F7363" s="231"/>
      <c r="G7363" s="231"/>
      <c r="H7363" s="231"/>
      <c r="I7363" s="231"/>
      <c r="J7363" s="231"/>
      <c r="K7363" s="231"/>
      <c r="L7363" s="231"/>
      <c r="M7363" s="231"/>
      <c r="N7363" s="231"/>
      <c r="O7363" s="231"/>
      <c r="P7363" s="231"/>
      <c r="Q7363" s="231"/>
      <c r="R7363" s="231"/>
      <c r="S7363" s="231"/>
      <c r="T7363" s="232"/>
      <c r="U7363" s="16"/>
      <c r="V7363" s="16"/>
    </row>
    <row r="7364" spans="4:22">
      <c r="D7364" s="16"/>
      <c r="E7364" s="16"/>
      <c r="F7364" s="231"/>
      <c r="G7364" s="231"/>
      <c r="H7364" s="231"/>
      <c r="I7364" s="231"/>
      <c r="J7364" s="231"/>
      <c r="K7364" s="231"/>
      <c r="L7364" s="231"/>
      <c r="M7364" s="231"/>
      <c r="N7364" s="231"/>
      <c r="O7364" s="231"/>
      <c r="P7364" s="231"/>
      <c r="Q7364" s="231"/>
      <c r="R7364" s="231"/>
      <c r="S7364" s="231"/>
      <c r="T7364" s="232"/>
      <c r="U7364" s="16"/>
      <c r="V7364" s="16"/>
    </row>
    <row r="7365" spans="4:22">
      <c r="D7365" s="16"/>
      <c r="E7365" s="16"/>
      <c r="F7365" s="231"/>
      <c r="G7365" s="231"/>
      <c r="H7365" s="231"/>
      <c r="I7365" s="231"/>
      <c r="J7365" s="231"/>
      <c r="K7365" s="231"/>
      <c r="L7365" s="231"/>
      <c r="M7365" s="231"/>
      <c r="N7365" s="231"/>
      <c r="O7365" s="231"/>
      <c r="P7365" s="231"/>
      <c r="Q7365" s="231"/>
      <c r="R7365" s="231"/>
      <c r="S7365" s="231"/>
      <c r="T7365" s="232"/>
      <c r="U7365" s="16"/>
      <c r="V7365" s="16"/>
    </row>
    <row r="7366" spans="4:22">
      <c r="D7366" s="16"/>
      <c r="E7366" s="16"/>
      <c r="F7366" s="231"/>
      <c r="G7366" s="231"/>
      <c r="H7366" s="231"/>
      <c r="I7366" s="231"/>
      <c r="J7366" s="231"/>
      <c r="K7366" s="231"/>
      <c r="L7366" s="231"/>
      <c r="M7366" s="231"/>
      <c r="N7366" s="231"/>
      <c r="O7366" s="231"/>
      <c r="P7366" s="231"/>
      <c r="Q7366" s="231"/>
      <c r="R7366" s="231"/>
      <c r="S7366" s="231"/>
      <c r="T7366" s="232"/>
      <c r="U7366" s="16"/>
      <c r="V7366" s="16"/>
    </row>
    <row r="7367" spans="4:22">
      <c r="D7367" s="16"/>
      <c r="E7367" s="16"/>
      <c r="F7367" s="231"/>
      <c r="G7367" s="231"/>
      <c r="H7367" s="231"/>
      <c r="I7367" s="231"/>
      <c r="J7367" s="231"/>
      <c r="K7367" s="231"/>
      <c r="L7367" s="231"/>
      <c r="M7367" s="231"/>
      <c r="N7367" s="231"/>
      <c r="O7367" s="231"/>
      <c r="P7367" s="231"/>
      <c r="Q7367" s="231"/>
      <c r="R7367" s="231"/>
      <c r="S7367" s="231"/>
      <c r="T7367" s="232"/>
      <c r="U7367" s="16"/>
      <c r="V7367" s="16"/>
    </row>
    <row r="7368" spans="4:22">
      <c r="D7368" s="16"/>
      <c r="E7368" s="16"/>
      <c r="F7368" s="231"/>
      <c r="G7368" s="231"/>
      <c r="H7368" s="231"/>
      <c r="I7368" s="231"/>
      <c r="J7368" s="231"/>
      <c r="K7368" s="231"/>
      <c r="L7368" s="231"/>
      <c r="M7368" s="231"/>
      <c r="N7368" s="231"/>
      <c r="O7368" s="231"/>
      <c r="P7368" s="231"/>
      <c r="Q7368" s="231"/>
      <c r="R7368" s="231"/>
      <c r="S7368" s="231"/>
      <c r="T7368" s="232"/>
      <c r="U7368" s="16"/>
      <c r="V7368" s="16"/>
    </row>
    <row r="7369" spans="4:22">
      <c r="D7369" s="16"/>
      <c r="E7369" s="16"/>
      <c r="F7369" s="231"/>
      <c r="G7369" s="231"/>
      <c r="H7369" s="231"/>
      <c r="I7369" s="231"/>
      <c r="J7369" s="231"/>
      <c r="K7369" s="231"/>
      <c r="L7369" s="231"/>
      <c r="M7369" s="231"/>
      <c r="N7369" s="231"/>
      <c r="O7369" s="231"/>
      <c r="P7369" s="231"/>
      <c r="Q7369" s="231"/>
      <c r="R7369" s="231"/>
      <c r="S7369" s="231"/>
      <c r="T7369" s="232"/>
      <c r="U7369" s="16"/>
      <c r="V7369" s="16"/>
    </row>
    <row r="7370" spans="4:22">
      <c r="D7370" s="16"/>
      <c r="E7370" s="16"/>
      <c r="F7370" s="231"/>
      <c r="G7370" s="231"/>
      <c r="H7370" s="231"/>
      <c r="I7370" s="231"/>
      <c r="J7370" s="231"/>
      <c r="K7370" s="231"/>
      <c r="L7370" s="231"/>
      <c r="M7370" s="231"/>
      <c r="N7370" s="231"/>
      <c r="O7370" s="231"/>
      <c r="P7370" s="231"/>
      <c r="Q7370" s="231"/>
      <c r="R7370" s="231"/>
      <c r="S7370" s="231"/>
      <c r="T7370" s="232"/>
      <c r="U7370" s="16"/>
      <c r="V7370" s="16"/>
    </row>
    <row r="7371" spans="4:22">
      <c r="D7371" s="16"/>
      <c r="E7371" s="16"/>
      <c r="F7371" s="231"/>
      <c r="G7371" s="231"/>
      <c r="H7371" s="231"/>
      <c r="I7371" s="231"/>
      <c r="J7371" s="231"/>
      <c r="K7371" s="231"/>
      <c r="L7371" s="231"/>
      <c r="M7371" s="231"/>
      <c r="N7371" s="231"/>
      <c r="O7371" s="231"/>
      <c r="P7371" s="231"/>
      <c r="Q7371" s="231"/>
      <c r="R7371" s="231"/>
      <c r="S7371" s="231"/>
      <c r="T7371" s="232"/>
      <c r="U7371" s="16"/>
      <c r="V7371" s="16"/>
    </row>
    <row r="7372" spans="4:22">
      <c r="D7372" s="16"/>
      <c r="E7372" s="16"/>
      <c r="F7372" s="231"/>
      <c r="G7372" s="231"/>
      <c r="H7372" s="231"/>
      <c r="I7372" s="231"/>
      <c r="J7372" s="231"/>
      <c r="K7372" s="231"/>
      <c r="L7372" s="231"/>
      <c r="M7372" s="231"/>
      <c r="N7372" s="231"/>
      <c r="O7372" s="231"/>
      <c r="P7372" s="231"/>
      <c r="Q7372" s="231"/>
      <c r="R7372" s="231"/>
      <c r="S7372" s="231"/>
      <c r="T7372" s="232"/>
      <c r="U7372" s="16"/>
      <c r="V7372" s="16"/>
    </row>
    <row r="7373" spans="4:22">
      <c r="D7373" s="16"/>
      <c r="E7373" s="16"/>
      <c r="F7373" s="231"/>
      <c r="G7373" s="231"/>
      <c r="H7373" s="231"/>
      <c r="I7373" s="231"/>
      <c r="J7373" s="231"/>
      <c r="K7373" s="231"/>
      <c r="L7373" s="231"/>
      <c r="M7373" s="231"/>
      <c r="N7373" s="231"/>
      <c r="O7373" s="231"/>
      <c r="P7373" s="231"/>
      <c r="Q7373" s="231"/>
      <c r="R7373" s="231"/>
      <c r="S7373" s="231"/>
      <c r="T7373" s="232"/>
      <c r="U7373" s="16"/>
      <c r="V7373" s="16"/>
    </row>
    <row r="7374" spans="4:22">
      <c r="D7374" s="16"/>
      <c r="E7374" s="16"/>
      <c r="F7374" s="231"/>
      <c r="G7374" s="231"/>
      <c r="H7374" s="231"/>
      <c r="I7374" s="231"/>
      <c r="J7374" s="231"/>
      <c r="K7374" s="231"/>
      <c r="L7374" s="231"/>
      <c r="M7374" s="231"/>
      <c r="N7374" s="231"/>
      <c r="O7374" s="231"/>
      <c r="P7374" s="231"/>
      <c r="Q7374" s="231"/>
      <c r="R7374" s="231"/>
      <c r="S7374" s="231"/>
      <c r="T7374" s="232"/>
      <c r="U7374" s="16"/>
      <c r="V7374" s="16"/>
    </row>
    <row r="7375" spans="4:22">
      <c r="D7375" s="16"/>
      <c r="E7375" s="16"/>
      <c r="F7375" s="231"/>
      <c r="G7375" s="231"/>
      <c r="H7375" s="231"/>
      <c r="I7375" s="231"/>
      <c r="J7375" s="231"/>
      <c r="K7375" s="231"/>
      <c r="L7375" s="231"/>
      <c r="M7375" s="231"/>
      <c r="N7375" s="231"/>
      <c r="O7375" s="231"/>
      <c r="P7375" s="231"/>
      <c r="Q7375" s="231"/>
      <c r="R7375" s="231"/>
      <c r="S7375" s="231"/>
      <c r="T7375" s="232"/>
      <c r="U7375" s="16"/>
      <c r="V7375" s="16"/>
    </row>
    <row r="7376" spans="4:22">
      <c r="D7376" s="335"/>
      <c r="E7376" s="335"/>
      <c r="F7376" s="335"/>
      <c r="G7376" s="512" t="s">
        <v>48</v>
      </c>
      <c r="H7376" s="512"/>
      <c r="I7376" s="512"/>
      <c r="J7376" s="512"/>
      <c r="K7376" s="512"/>
      <c r="L7376" s="512"/>
      <c r="M7376" s="512"/>
      <c r="N7376" s="512"/>
      <c r="O7376" s="512"/>
      <c r="P7376" s="512"/>
      <c r="Q7376" s="512"/>
      <c r="R7376" s="512"/>
      <c r="S7376" s="335"/>
      <c r="T7376" s="335"/>
      <c r="U7376" s="335"/>
      <c r="V7376" s="335"/>
    </row>
    <row r="7377" spans="4:22">
      <c r="D7377" s="335"/>
      <c r="E7377" s="335"/>
      <c r="F7377" s="335"/>
      <c r="G7377" s="512"/>
      <c r="H7377" s="512"/>
      <c r="I7377" s="512"/>
      <c r="J7377" s="512"/>
      <c r="K7377" s="512"/>
      <c r="L7377" s="512"/>
      <c r="M7377" s="512"/>
      <c r="N7377" s="512"/>
      <c r="O7377" s="512"/>
      <c r="P7377" s="512"/>
      <c r="Q7377" s="512"/>
      <c r="R7377" s="512"/>
      <c r="S7377" s="335"/>
      <c r="T7377" s="335"/>
      <c r="U7377" s="335"/>
      <c r="V7377" s="335"/>
    </row>
    <row r="7378" spans="4:22" ht="23.4">
      <c r="D7378" s="338"/>
      <c r="E7378" s="338"/>
      <c r="F7378" s="338"/>
      <c r="G7378" s="343" t="s">
        <v>46</v>
      </c>
      <c r="H7378" s="375" t="s">
        <v>3</v>
      </c>
      <c r="I7378" s="376"/>
      <c r="J7378" s="377" t="s">
        <v>11</v>
      </c>
      <c r="K7378" s="376"/>
      <c r="L7378" s="378" t="s">
        <v>12</v>
      </c>
      <c r="M7378" s="376"/>
      <c r="N7378" s="379" t="s">
        <v>13</v>
      </c>
      <c r="O7378" s="376"/>
      <c r="P7378" s="374" t="s">
        <v>14</v>
      </c>
      <c r="Q7378" s="376"/>
      <c r="R7378" s="380" t="s">
        <v>15</v>
      </c>
      <c r="S7378" s="367"/>
      <c r="T7378" s="16"/>
      <c r="U7378" s="336"/>
      <c r="V7378" s="16"/>
    </row>
    <row r="7379" spans="4:22" ht="21">
      <c r="D7379" s="338"/>
      <c r="E7379" s="338"/>
      <c r="F7379" s="338"/>
      <c r="G7379" s="344">
        <v>0.9</v>
      </c>
      <c r="H7379" s="347">
        <f>$H$7321*G7379</f>
        <v>62.079365249999995</v>
      </c>
      <c r="I7379" s="368"/>
      <c r="J7379" s="348">
        <f>$J$7321*G7379</f>
        <v>15.334759125</v>
      </c>
      <c r="K7379" s="368"/>
      <c r="L7379" s="352">
        <f>$L$7321*G7379</f>
        <v>14.697703124999999</v>
      </c>
      <c r="M7379" s="368"/>
      <c r="N7379" s="349">
        <f>$N$7321*G7379</f>
        <v>9.786026249999999</v>
      </c>
      <c r="O7379" s="368"/>
      <c r="P7379" s="350">
        <f>$P$7321*G7379</f>
        <v>208.38076874999999</v>
      </c>
      <c r="Q7379" s="368"/>
      <c r="R7379" s="351">
        <f>$R$7321*G7379</f>
        <v>81.59169374999999</v>
      </c>
      <c r="S7379" s="341"/>
      <c r="T7379" s="414">
        <f>H7379*24.63</f>
        <v>1529.0147661074998</v>
      </c>
      <c r="U7379" s="337"/>
      <c r="V7379" s="16"/>
    </row>
    <row r="7380" spans="4:22" ht="21">
      <c r="D7380" s="338"/>
      <c r="E7380" s="338"/>
      <c r="F7380" s="338"/>
      <c r="G7380" s="344">
        <v>0.91</v>
      </c>
      <c r="H7380" s="347">
        <f t="shared" ref="H7380:H7399" si="757">$H$7321*G7380</f>
        <v>62.769135974999998</v>
      </c>
      <c r="I7380" s="368"/>
      <c r="J7380" s="348">
        <f t="shared" ref="J7380:J7399" si="758">$J$7321*G7380</f>
        <v>15.505145337499998</v>
      </c>
      <c r="K7380" s="368"/>
      <c r="L7380" s="352">
        <f t="shared" ref="L7380:L7399" si="759">$L$7321*G7380</f>
        <v>14.861010937499998</v>
      </c>
      <c r="M7380" s="368"/>
      <c r="N7380" s="349">
        <f t="shared" ref="N7380:N7399" si="760">$N$7321*G7380</f>
        <v>9.8947598750000001</v>
      </c>
      <c r="O7380" s="368"/>
      <c r="P7380" s="350">
        <f t="shared" ref="P7380:P7399" si="761">$P$7321*G7380</f>
        <v>210.69611062499999</v>
      </c>
      <c r="Q7380" s="368"/>
      <c r="R7380" s="351">
        <f t="shared" ref="R7380:R7399" si="762">$R$7321*G7380</f>
        <v>82.498268124999996</v>
      </c>
      <c r="S7380" s="341"/>
      <c r="T7380" s="16"/>
      <c r="U7380" s="337"/>
      <c r="V7380" s="16"/>
    </row>
    <row r="7381" spans="4:22" ht="21">
      <c r="D7381" s="338"/>
      <c r="E7381" s="338"/>
      <c r="F7381" s="338"/>
      <c r="G7381" s="344">
        <v>0.92</v>
      </c>
      <c r="H7381" s="347">
        <f t="shared" si="757"/>
        <v>63.458906699999993</v>
      </c>
      <c r="I7381" s="368"/>
      <c r="J7381" s="348">
        <f t="shared" si="758"/>
        <v>15.675531549999999</v>
      </c>
      <c r="K7381" s="368"/>
      <c r="L7381" s="352">
        <f t="shared" si="759"/>
        <v>15.024318749999999</v>
      </c>
      <c r="M7381" s="368"/>
      <c r="N7381" s="349">
        <f t="shared" si="760"/>
        <v>10.003493499999999</v>
      </c>
      <c r="O7381" s="368"/>
      <c r="P7381" s="350">
        <f t="shared" si="761"/>
        <v>213.01145249999999</v>
      </c>
      <c r="Q7381" s="368"/>
      <c r="R7381" s="351">
        <f t="shared" si="762"/>
        <v>83.404842499999987</v>
      </c>
      <c r="S7381" s="341"/>
      <c r="T7381" s="16"/>
      <c r="U7381" s="337"/>
      <c r="V7381" s="16"/>
    </row>
    <row r="7382" spans="4:22" ht="21">
      <c r="D7382" s="338"/>
      <c r="E7382" s="338"/>
      <c r="F7382" s="338"/>
      <c r="G7382" s="344">
        <v>0.93</v>
      </c>
      <c r="H7382" s="347">
        <f t="shared" si="757"/>
        <v>64.148677424999988</v>
      </c>
      <c r="I7382" s="368"/>
      <c r="J7382" s="348">
        <f t="shared" si="758"/>
        <v>15.845917762499999</v>
      </c>
      <c r="K7382" s="368"/>
      <c r="L7382" s="352">
        <f t="shared" si="759"/>
        <v>15.187626562499998</v>
      </c>
      <c r="M7382" s="368"/>
      <c r="N7382" s="349">
        <f t="shared" si="760"/>
        <v>10.112227124999999</v>
      </c>
      <c r="O7382" s="368"/>
      <c r="P7382" s="350">
        <f t="shared" si="761"/>
        <v>215.32679437499999</v>
      </c>
      <c r="Q7382" s="368"/>
      <c r="R7382" s="351">
        <f t="shared" si="762"/>
        <v>84.311416874999992</v>
      </c>
      <c r="S7382" s="341"/>
      <c r="T7382" s="16"/>
      <c r="U7382" s="337"/>
      <c r="V7382" s="16"/>
    </row>
    <row r="7383" spans="4:22" ht="21">
      <c r="D7383" s="338"/>
      <c r="E7383" s="338"/>
      <c r="F7383" s="338"/>
      <c r="G7383" s="344">
        <v>0.94</v>
      </c>
      <c r="H7383" s="347">
        <f t="shared" si="757"/>
        <v>64.838448149999991</v>
      </c>
      <c r="I7383" s="368"/>
      <c r="J7383" s="348">
        <f t="shared" si="758"/>
        <v>16.016303974999996</v>
      </c>
      <c r="K7383" s="368"/>
      <c r="L7383" s="352">
        <f t="shared" si="759"/>
        <v>15.350934374999996</v>
      </c>
      <c r="M7383" s="368"/>
      <c r="N7383" s="349">
        <f t="shared" si="760"/>
        <v>10.220960749999998</v>
      </c>
      <c r="O7383" s="368"/>
      <c r="P7383" s="350">
        <f t="shared" si="761"/>
        <v>217.64213624999996</v>
      </c>
      <c r="Q7383" s="368"/>
      <c r="R7383" s="351">
        <f t="shared" si="762"/>
        <v>85.217991249999983</v>
      </c>
      <c r="S7383" s="341"/>
      <c r="T7383" s="16"/>
      <c r="U7383" s="337"/>
      <c r="V7383" s="16"/>
    </row>
    <row r="7384" spans="4:22" ht="21">
      <c r="D7384" s="338"/>
      <c r="E7384" s="338"/>
      <c r="F7384" s="338"/>
      <c r="G7384" s="344">
        <v>0.95</v>
      </c>
      <c r="H7384" s="347">
        <f t="shared" si="757"/>
        <v>65.528218874999993</v>
      </c>
      <c r="I7384" s="368"/>
      <c r="J7384" s="348">
        <f t="shared" si="758"/>
        <v>16.186690187499998</v>
      </c>
      <c r="K7384" s="368"/>
      <c r="L7384" s="352">
        <f t="shared" si="759"/>
        <v>15.514242187499997</v>
      </c>
      <c r="M7384" s="368"/>
      <c r="N7384" s="349">
        <f t="shared" si="760"/>
        <v>10.329694374999999</v>
      </c>
      <c r="O7384" s="368"/>
      <c r="P7384" s="350">
        <f t="shared" si="761"/>
        <v>219.95747812499997</v>
      </c>
      <c r="Q7384" s="368"/>
      <c r="R7384" s="351">
        <f t="shared" si="762"/>
        <v>86.124565624999988</v>
      </c>
      <c r="S7384" s="341"/>
      <c r="T7384" s="16"/>
      <c r="U7384" s="337"/>
      <c r="V7384" s="16"/>
    </row>
    <row r="7385" spans="4:22" ht="21">
      <c r="D7385" s="338"/>
      <c r="E7385" s="338"/>
      <c r="F7385" s="338"/>
      <c r="G7385" s="344">
        <v>0.96</v>
      </c>
      <c r="H7385" s="347">
        <f t="shared" si="757"/>
        <v>66.217989599999996</v>
      </c>
      <c r="I7385" s="368"/>
      <c r="J7385" s="348">
        <f t="shared" si="758"/>
        <v>16.357076399999997</v>
      </c>
      <c r="K7385" s="368"/>
      <c r="L7385" s="352">
        <f t="shared" si="759"/>
        <v>15.677549999999997</v>
      </c>
      <c r="M7385" s="368"/>
      <c r="N7385" s="349">
        <f t="shared" si="760"/>
        <v>10.438427999999998</v>
      </c>
      <c r="O7385" s="368"/>
      <c r="P7385" s="350">
        <f t="shared" si="761"/>
        <v>222.27281999999997</v>
      </c>
      <c r="Q7385" s="368"/>
      <c r="R7385" s="351">
        <f t="shared" si="762"/>
        <v>87.031139999999979</v>
      </c>
      <c r="S7385" s="341"/>
      <c r="T7385" s="16"/>
      <c r="U7385" s="337"/>
      <c r="V7385" s="16"/>
    </row>
    <row r="7386" spans="4:22" ht="21">
      <c r="D7386" s="338"/>
      <c r="E7386" s="338"/>
      <c r="F7386" s="338"/>
      <c r="G7386" s="344">
        <v>0.97</v>
      </c>
      <c r="H7386" s="347">
        <f t="shared" si="757"/>
        <v>66.907760324999984</v>
      </c>
      <c r="I7386" s="368"/>
      <c r="J7386" s="348">
        <f t="shared" si="758"/>
        <v>16.527462612499999</v>
      </c>
      <c r="K7386" s="368"/>
      <c r="L7386" s="352">
        <f t="shared" si="759"/>
        <v>15.840857812499998</v>
      </c>
      <c r="M7386" s="368"/>
      <c r="N7386" s="349">
        <f t="shared" si="760"/>
        <v>10.547161624999999</v>
      </c>
      <c r="O7386" s="368"/>
      <c r="P7386" s="350">
        <f t="shared" si="761"/>
        <v>224.58816187499997</v>
      </c>
      <c r="Q7386" s="368"/>
      <c r="R7386" s="351">
        <f t="shared" si="762"/>
        <v>87.937714374999985</v>
      </c>
      <c r="S7386" s="341"/>
      <c r="T7386" s="16"/>
      <c r="U7386" s="337"/>
      <c r="V7386" s="16"/>
    </row>
    <row r="7387" spans="4:22" ht="21">
      <c r="D7387" s="338"/>
      <c r="E7387" s="338"/>
      <c r="F7387" s="338"/>
      <c r="G7387" s="344">
        <v>0.98</v>
      </c>
      <c r="H7387" s="347">
        <f t="shared" si="757"/>
        <v>67.597531049999986</v>
      </c>
      <c r="I7387" s="368"/>
      <c r="J7387" s="348">
        <f t="shared" si="758"/>
        <v>16.697848824999998</v>
      </c>
      <c r="K7387" s="368"/>
      <c r="L7387" s="352">
        <f t="shared" si="759"/>
        <v>16.004165624999999</v>
      </c>
      <c r="M7387" s="368"/>
      <c r="N7387" s="349">
        <f t="shared" si="760"/>
        <v>10.655895249999999</v>
      </c>
      <c r="O7387" s="368"/>
      <c r="P7387" s="350">
        <f t="shared" si="761"/>
        <v>226.90350374999997</v>
      </c>
      <c r="Q7387" s="368"/>
      <c r="R7387" s="351">
        <f t="shared" si="762"/>
        <v>88.84428874999999</v>
      </c>
      <c r="S7387" s="341"/>
      <c r="T7387" s="16"/>
      <c r="U7387" s="337"/>
      <c r="V7387" s="16"/>
    </row>
    <row r="7388" spans="4:22" ht="21">
      <c r="D7388" s="338"/>
      <c r="E7388" s="338"/>
      <c r="F7388" s="338"/>
      <c r="G7388" s="344">
        <v>0.99</v>
      </c>
      <c r="H7388" s="347">
        <f t="shared" si="757"/>
        <v>68.287301774999989</v>
      </c>
      <c r="I7388" s="368"/>
      <c r="J7388" s="348">
        <f t="shared" si="758"/>
        <v>16.8682350375</v>
      </c>
      <c r="K7388" s="368"/>
      <c r="L7388" s="352">
        <f t="shared" si="759"/>
        <v>16.167473437499996</v>
      </c>
      <c r="M7388" s="368"/>
      <c r="N7388" s="349">
        <f t="shared" si="760"/>
        <v>10.764628875</v>
      </c>
      <c r="O7388" s="368"/>
      <c r="P7388" s="350">
        <f t="shared" si="761"/>
        <v>229.21884562499997</v>
      </c>
      <c r="Q7388" s="368"/>
      <c r="R7388" s="351">
        <f t="shared" si="762"/>
        <v>89.750863124999981</v>
      </c>
      <c r="S7388" s="341"/>
      <c r="T7388" s="16"/>
      <c r="U7388" s="337"/>
      <c r="V7388" s="16"/>
    </row>
    <row r="7389" spans="4:22" ht="31.2">
      <c r="D7389" s="469"/>
      <c r="E7389" s="469"/>
      <c r="F7389" s="469"/>
      <c r="G7389" s="478">
        <v>1</v>
      </c>
      <c r="H7389" s="479">
        <f t="shared" si="757"/>
        <v>68.977072499999991</v>
      </c>
      <c r="I7389" s="368"/>
      <c r="J7389" s="479">
        <f t="shared" si="758"/>
        <v>17.038621249999998</v>
      </c>
      <c r="K7389" s="368"/>
      <c r="L7389" s="479">
        <f t="shared" si="759"/>
        <v>16.330781249999998</v>
      </c>
      <c r="M7389" s="368"/>
      <c r="N7389" s="479">
        <f t="shared" si="760"/>
        <v>10.873362499999999</v>
      </c>
      <c r="O7389" s="368"/>
      <c r="P7389" s="479">
        <f t="shared" si="761"/>
        <v>231.53418749999997</v>
      </c>
      <c r="Q7389" s="368"/>
      <c r="R7389" s="479">
        <f t="shared" si="762"/>
        <v>90.657437499999986</v>
      </c>
      <c r="S7389" s="341"/>
      <c r="T7389" s="469"/>
      <c r="U7389" s="470"/>
      <c r="V7389" s="469"/>
    </row>
    <row r="7390" spans="4:22" ht="21">
      <c r="D7390" s="338"/>
      <c r="E7390" s="338"/>
      <c r="F7390" s="338"/>
      <c r="G7390" s="344">
        <v>1.01</v>
      </c>
      <c r="H7390" s="347">
        <f t="shared" si="757"/>
        <v>69.666843224999994</v>
      </c>
      <c r="I7390" s="368"/>
      <c r="J7390" s="348">
        <f t="shared" si="758"/>
        <v>17.209007462499997</v>
      </c>
      <c r="K7390" s="368"/>
      <c r="L7390" s="352">
        <f t="shared" si="759"/>
        <v>16.494089062499999</v>
      </c>
      <c r="M7390" s="368"/>
      <c r="N7390" s="349">
        <f t="shared" si="760"/>
        <v>10.982096124999998</v>
      </c>
      <c r="O7390" s="368"/>
      <c r="P7390" s="350">
        <f t="shared" si="761"/>
        <v>233.84952937499997</v>
      </c>
      <c r="Q7390" s="368"/>
      <c r="R7390" s="351">
        <f t="shared" si="762"/>
        <v>91.564011874999991</v>
      </c>
      <c r="S7390" s="341"/>
      <c r="T7390" s="16"/>
      <c r="U7390" s="337"/>
      <c r="V7390" s="16"/>
    </row>
    <row r="7391" spans="4:22" ht="21">
      <c r="D7391" s="338"/>
      <c r="E7391" s="338"/>
      <c r="F7391" s="338"/>
      <c r="G7391" s="344">
        <v>1.02</v>
      </c>
      <c r="H7391" s="347">
        <f t="shared" si="757"/>
        <v>70.356613949999996</v>
      </c>
      <c r="I7391" s="368"/>
      <c r="J7391" s="348">
        <f t="shared" si="758"/>
        <v>17.379393674999999</v>
      </c>
      <c r="K7391" s="368"/>
      <c r="L7391" s="352">
        <f t="shared" si="759"/>
        <v>16.657396874999996</v>
      </c>
      <c r="M7391" s="368"/>
      <c r="N7391" s="349">
        <f t="shared" si="760"/>
        <v>11.090829749999999</v>
      </c>
      <c r="O7391" s="368"/>
      <c r="P7391" s="350">
        <f t="shared" si="761"/>
        <v>236.16487124999998</v>
      </c>
      <c r="Q7391" s="368"/>
      <c r="R7391" s="351">
        <f t="shared" si="762"/>
        <v>92.470586249999982</v>
      </c>
      <c r="S7391" s="341"/>
      <c r="T7391" s="16"/>
      <c r="U7391" s="337"/>
      <c r="V7391" s="16"/>
    </row>
    <row r="7392" spans="4:22" ht="21">
      <c r="D7392" s="338"/>
      <c r="E7392" s="338"/>
      <c r="F7392" s="338"/>
      <c r="G7392" s="344">
        <v>1.03</v>
      </c>
      <c r="H7392" s="347">
        <f t="shared" si="757"/>
        <v>71.046384674999999</v>
      </c>
      <c r="I7392" s="368"/>
      <c r="J7392" s="348">
        <f t="shared" si="758"/>
        <v>17.549779887499998</v>
      </c>
      <c r="K7392" s="368"/>
      <c r="L7392" s="352">
        <f t="shared" si="759"/>
        <v>16.820704687499997</v>
      </c>
      <c r="M7392" s="368"/>
      <c r="N7392" s="349">
        <f t="shared" si="760"/>
        <v>11.199563374999999</v>
      </c>
      <c r="O7392" s="368"/>
      <c r="P7392" s="350">
        <f t="shared" si="761"/>
        <v>238.48021312499998</v>
      </c>
      <c r="Q7392" s="368"/>
      <c r="R7392" s="351">
        <f t="shared" si="762"/>
        <v>93.377160624999988</v>
      </c>
      <c r="S7392" s="341"/>
      <c r="T7392" s="16"/>
      <c r="U7392" s="337"/>
      <c r="V7392" s="16"/>
    </row>
    <row r="7393" spans="4:22" ht="21">
      <c r="D7393" s="338"/>
      <c r="E7393" s="338"/>
      <c r="F7393" s="338"/>
      <c r="G7393" s="344">
        <v>1.04</v>
      </c>
      <c r="H7393" s="347">
        <f t="shared" si="757"/>
        <v>71.736155399999987</v>
      </c>
      <c r="I7393" s="368"/>
      <c r="J7393" s="348">
        <f t="shared" si="758"/>
        <v>17.7201661</v>
      </c>
      <c r="K7393" s="368"/>
      <c r="L7393" s="352">
        <f t="shared" si="759"/>
        <v>16.984012499999999</v>
      </c>
      <c r="M7393" s="368"/>
      <c r="N7393" s="349">
        <f t="shared" si="760"/>
        <v>11.308297</v>
      </c>
      <c r="O7393" s="368"/>
      <c r="P7393" s="350">
        <f t="shared" si="761"/>
        <v>240.79555499999998</v>
      </c>
      <c r="Q7393" s="368"/>
      <c r="R7393" s="351">
        <f t="shared" si="762"/>
        <v>94.283734999999993</v>
      </c>
      <c r="S7393" s="341"/>
      <c r="T7393" s="16"/>
      <c r="U7393" s="337"/>
      <c r="V7393" s="16"/>
    </row>
    <row r="7394" spans="4:22" ht="21">
      <c r="D7394" s="338"/>
      <c r="E7394" s="338"/>
      <c r="F7394" s="338"/>
      <c r="G7394" s="344">
        <v>1.05</v>
      </c>
      <c r="H7394" s="347">
        <f t="shared" si="757"/>
        <v>72.425926124999989</v>
      </c>
      <c r="I7394" s="368"/>
      <c r="J7394" s="348">
        <f t="shared" si="758"/>
        <v>17.890552312499999</v>
      </c>
      <c r="K7394" s="368"/>
      <c r="L7394" s="352">
        <f t="shared" si="759"/>
        <v>17.1473203125</v>
      </c>
      <c r="M7394" s="368"/>
      <c r="N7394" s="349">
        <f t="shared" si="760"/>
        <v>11.417030624999999</v>
      </c>
      <c r="O7394" s="368"/>
      <c r="P7394" s="350">
        <f t="shared" si="761"/>
        <v>243.11089687499998</v>
      </c>
      <c r="Q7394" s="368"/>
      <c r="R7394" s="351">
        <f t="shared" si="762"/>
        <v>95.190309374999984</v>
      </c>
      <c r="S7394" s="341"/>
      <c r="T7394" s="16"/>
      <c r="U7394" s="337"/>
      <c r="V7394" s="16"/>
    </row>
    <row r="7395" spans="4:22" ht="21">
      <c r="D7395" s="338"/>
      <c r="E7395" s="338"/>
      <c r="F7395" s="338"/>
      <c r="G7395" s="344">
        <v>1.06</v>
      </c>
      <c r="H7395" s="347">
        <f t="shared" si="757"/>
        <v>73.115696849999992</v>
      </c>
      <c r="I7395" s="368"/>
      <c r="J7395" s="348">
        <f t="shared" si="758"/>
        <v>18.060938525000001</v>
      </c>
      <c r="K7395" s="368"/>
      <c r="L7395" s="352">
        <f t="shared" si="759"/>
        <v>17.310628124999997</v>
      </c>
      <c r="M7395" s="368"/>
      <c r="N7395" s="349">
        <f t="shared" si="760"/>
        <v>11.52576425</v>
      </c>
      <c r="O7395" s="368"/>
      <c r="P7395" s="350">
        <f t="shared" si="761"/>
        <v>245.42623874999998</v>
      </c>
      <c r="Q7395" s="368"/>
      <c r="R7395" s="351">
        <f t="shared" si="762"/>
        <v>96.096883749999989</v>
      </c>
      <c r="S7395" s="341"/>
      <c r="T7395" s="16"/>
      <c r="U7395" s="337"/>
      <c r="V7395" s="16"/>
    </row>
    <row r="7396" spans="4:22" ht="21">
      <c r="D7396" s="338"/>
      <c r="E7396" s="338"/>
      <c r="F7396" s="338"/>
      <c r="G7396" s="344">
        <v>1.07</v>
      </c>
      <c r="H7396" s="347">
        <f t="shared" si="757"/>
        <v>73.805467574999994</v>
      </c>
      <c r="I7396" s="368"/>
      <c r="J7396" s="348">
        <f t="shared" si="758"/>
        <v>18.2313247375</v>
      </c>
      <c r="K7396" s="368"/>
      <c r="L7396" s="352">
        <f t="shared" si="759"/>
        <v>17.473935937499999</v>
      </c>
      <c r="M7396" s="368"/>
      <c r="N7396" s="349">
        <f t="shared" si="760"/>
        <v>11.634497874999999</v>
      </c>
      <c r="O7396" s="368"/>
      <c r="P7396" s="350">
        <f t="shared" si="761"/>
        <v>247.74158062499998</v>
      </c>
      <c r="Q7396" s="368"/>
      <c r="R7396" s="351">
        <f t="shared" si="762"/>
        <v>97.003458124999995</v>
      </c>
      <c r="S7396" s="341"/>
      <c r="T7396" s="16"/>
      <c r="U7396" s="337"/>
      <c r="V7396" s="16"/>
    </row>
    <row r="7397" spans="4:22" ht="21">
      <c r="D7397" s="338"/>
      <c r="E7397" s="338"/>
      <c r="F7397" s="338"/>
      <c r="G7397" s="344">
        <v>1.08</v>
      </c>
      <c r="H7397" s="347">
        <f t="shared" si="757"/>
        <v>74.495238299999997</v>
      </c>
      <c r="I7397" s="368"/>
      <c r="J7397" s="348">
        <f t="shared" si="758"/>
        <v>18.401710949999998</v>
      </c>
      <c r="K7397" s="368"/>
      <c r="L7397" s="352">
        <f t="shared" si="759"/>
        <v>17.63724375</v>
      </c>
      <c r="M7397" s="368"/>
      <c r="N7397" s="349">
        <f t="shared" si="760"/>
        <v>11.7432315</v>
      </c>
      <c r="O7397" s="368"/>
      <c r="P7397" s="350">
        <f t="shared" si="761"/>
        <v>250.05692249999998</v>
      </c>
      <c r="Q7397" s="368"/>
      <c r="R7397" s="351">
        <f t="shared" si="762"/>
        <v>97.910032499999986</v>
      </c>
      <c r="S7397" s="341"/>
      <c r="T7397" s="16"/>
      <c r="U7397" s="337"/>
      <c r="V7397" s="16"/>
    </row>
    <row r="7398" spans="4:22" ht="21">
      <c r="D7398" s="338"/>
      <c r="E7398" s="338"/>
      <c r="F7398" s="338"/>
      <c r="G7398" s="344">
        <v>1.0900000000000001</v>
      </c>
      <c r="H7398" s="347">
        <f t="shared" si="757"/>
        <v>75.185009024999999</v>
      </c>
      <c r="I7398" s="368"/>
      <c r="J7398" s="348">
        <f t="shared" si="758"/>
        <v>18.5720971625</v>
      </c>
      <c r="K7398" s="368"/>
      <c r="L7398" s="352">
        <f t="shared" si="759"/>
        <v>17.800551562499997</v>
      </c>
      <c r="M7398" s="368"/>
      <c r="N7398" s="349">
        <f t="shared" si="760"/>
        <v>11.851965125</v>
      </c>
      <c r="O7398" s="368"/>
      <c r="P7398" s="350">
        <f t="shared" si="761"/>
        <v>252.37226437499999</v>
      </c>
      <c r="Q7398" s="368"/>
      <c r="R7398" s="351">
        <f t="shared" si="762"/>
        <v>98.816606874999991</v>
      </c>
      <c r="S7398" s="341"/>
      <c r="T7398" s="16"/>
      <c r="U7398" s="337"/>
      <c r="V7398" s="16"/>
    </row>
    <row r="7399" spans="4:22" ht="21">
      <c r="D7399" s="338"/>
      <c r="E7399" s="338"/>
      <c r="F7399" s="338"/>
      <c r="G7399" s="344">
        <v>1.1000000000000001</v>
      </c>
      <c r="H7399" s="347">
        <f t="shared" si="757"/>
        <v>75.874779750000002</v>
      </c>
      <c r="I7399" s="368"/>
      <c r="J7399" s="348">
        <f t="shared" si="758"/>
        <v>18.742483374999999</v>
      </c>
      <c r="K7399" s="368"/>
      <c r="L7399" s="352">
        <f t="shared" si="759"/>
        <v>17.963859374999998</v>
      </c>
      <c r="M7399" s="368"/>
      <c r="N7399" s="349">
        <f t="shared" si="760"/>
        <v>11.960698750000001</v>
      </c>
      <c r="O7399" s="368"/>
      <c r="P7399" s="350">
        <f t="shared" si="761"/>
        <v>254.68760624999999</v>
      </c>
      <c r="Q7399" s="368"/>
      <c r="R7399" s="351">
        <f t="shared" si="762"/>
        <v>99.723181249999996</v>
      </c>
      <c r="S7399" s="341"/>
      <c r="T7399" s="16"/>
      <c r="U7399" s="337"/>
      <c r="V7399" s="16"/>
    </row>
    <row r="7400" spans="4:22">
      <c r="D7400" s="338"/>
      <c r="E7400" s="338"/>
      <c r="F7400" s="338"/>
      <c r="G7400" s="16"/>
      <c r="H7400" s="16"/>
      <c r="I7400" s="16"/>
      <c r="J7400" s="16"/>
      <c r="K7400" s="16"/>
      <c r="L7400" s="16"/>
      <c r="M7400" s="16"/>
      <c r="N7400" s="16"/>
      <c r="O7400" s="16"/>
      <c r="P7400" s="16"/>
      <c r="Q7400" s="16"/>
      <c r="R7400" s="16"/>
      <c r="S7400" s="16"/>
      <c r="T7400" s="16"/>
      <c r="U7400" s="16"/>
      <c r="V7400" s="16"/>
    </row>
    <row r="7401" spans="4:22">
      <c r="D7401" s="338"/>
      <c r="E7401" s="338"/>
      <c r="F7401" s="338"/>
      <c r="G7401" s="16"/>
      <c r="H7401" s="16"/>
      <c r="I7401" s="16"/>
      <c r="J7401" s="16"/>
      <c r="K7401" s="16"/>
      <c r="L7401" s="16"/>
      <c r="M7401" s="16"/>
      <c r="N7401" s="16"/>
      <c r="O7401" s="16"/>
      <c r="P7401" s="16"/>
      <c r="Q7401" s="16"/>
      <c r="R7401" s="16"/>
      <c r="S7401" s="16"/>
      <c r="T7401" s="16"/>
      <c r="U7401" s="16"/>
      <c r="V7401" s="16"/>
    </row>
    <row r="7402" spans="4:22">
      <c r="D7402" s="338"/>
      <c r="E7402" s="338"/>
      <c r="F7402" s="338"/>
      <c r="G7402" s="16"/>
      <c r="H7402" s="16"/>
      <c r="I7402" s="16"/>
      <c r="J7402" s="16"/>
      <c r="K7402" s="16"/>
      <c r="L7402" s="16"/>
      <c r="M7402" s="16"/>
      <c r="N7402" s="16"/>
      <c r="O7402" s="16"/>
      <c r="P7402" s="16"/>
      <c r="Q7402" s="16"/>
      <c r="R7402" s="16"/>
      <c r="S7402" s="16"/>
      <c r="T7402" s="16"/>
      <c r="U7402" s="16"/>
      <c r="V7402" s="16"/>
    </row>
    <row r="7405" spans="4:22" ht="15" thickBot="1">
      <c r="D7405" s="475" t="s">
        <v>328</v>
      </c>
      <c r="E7405" s="16"/>
      <c r="F7405" s="16"/>
      <c r="G7405" s="16"/>
      <c r="H7405" s="16"/>
      <c r="I7405" s="16"/>
      <c r="J7405" s="16"/>
      <c r="K7405" s="16"/>
      <c r="L7405" s="16"/>
      <c r="M7405" s="16"/>
      <c r="N7405" s="16"/>
      <c r="O7405" s="16"/>
      <c r="P7405" s="16"/>
      <c r="Q7405" s="16"/>
      <c r="R7405" s="16"/>
      <c r="S7405" s="16"/>
      <c r="T7405" s="229"/>
      <c r="U7405" s="16"/>
      <c r="V7405" s="16"/>
    </row>
    <row r="7406" spans="4:22">
      <c r="D7406" s="16"/>
      <c r="E7406" s="84"/>
      <c r="F7406" s="85"/>
      <c r="G7406" s="197"/>
      <c r="H7406" s="85"/>
      <c r="I7406" s="197"/>
      <c r="J7406" s="85"/>
      <c r="K7406" s="197"/>
      <c r="L7406" s="85"/>
      <c r="M7406" s="197"/>
      <c r="N7406" s="85"/>
      <c r="O7406" s="197"/>
      <c r="P7406" s="85"/>
      <c r="Q7406" s="197"/>
      <c r="R7406" s="85"/>
      <c r="S7406" s="85"/>
      <c r="T7406" s="85"/>
      <c r="U7406" s="106"/>
      <c r="V7406" s="16"/>
    </row>
    <row r="7407" spans="4:22" ht="15" thickBot="1">
      <c r="D7407" s="16"/>
      <c r="E7407" s="86"/>
      <c r="F7407" s="1"/>
      <c r="H7407" s="1"/>
      <c r="J7407" s="1"/>
      <c r="L7407" s="1"/>
      <c r="N7407" s="1"/>
      <c r="P7407" s="1"/>
      <c r="R7407" s="1"/>
      <c r="T7407" s="1"/>
      <c r="U7407" s="107"/>
      <c r="V7407" s="16"/>
    </row>
    <row r="7408" spans="4:22" ht="35.4" thickBot="1">
      <c r="D7408" s="16"/>
      <c r="E7408" s="86"/>
      <c r="F7408" s="1"/>
      <c r="H7408" s="393" t="s">
        <v>369</v>
      </c>
      <c r="I7408" s="394"/>
      <c r="J7408" s="394"/>
      <c r="K7408" s="394"/>
      <c r="L7408" s="394"/>
      <c r="M7408" s="394"/>
      <c r="N7408" s="394"/>
      <c r="O7408" s="394"/>
      <c r="P7408" s="394"/>
      <c r="Q7408" s="394"/>
      <c r="R7408" s="394"/>
      <c r="S7408" s="394"/>
      <c r="T7408" s="395"/>
      <c r="U7408" s="107"/>
      <c r="V7408" s="16"/>
    </row>
    <row r="7409" spans="4:31">
      <c r="D7409" s="16"/>
      <c r="E7409" s="86"/>
      <c r="F7409" s="1"/>
      <c r="H7409" s="1"/>
      <c r="J7409" s="1"/>
      <c r="L7409" s="1"/>
      <c r="N7409" s="1"/>
      <c r="P7409" s="1"/>
      <c r="R7409" s="1"/>
      <c r="T7409" s="1"/>
      <c r="U7409" s="107"/>
      <c r="V7409" s="16"/>
    </row>
    <row r="7410" spans="4:31">
      <c r="D7410" s="16"/>
      <c r="E7410" s="86"/>
      <c r="F7410" s="253" t="s">
        <v>10</v>
      </c>
      <c r="G7410" s="194"/>
      <c r="H7410" s="421" t="s">
        <v>3</v>
      </c>
      <c r="I7410" s="179"/>
      <c r="J7410" s="422" t="s">
        <v>11</v>
      </c>
      <c r="K7410" s="179"/>
      <c r="L7410" s="423" t="s">
        <v>12</v>
      </c>
      <c r="M7410" s="179"/>
      <c r="N7410" s="424" t="s">
        <v>13</v>
      </c>
      <c r="O7410" s="179"/>
      <c r="P7410" s="425" t="s">
        <v>14</v>
      </c>
      <c r="Q7410" s="179"/>
      <c r="R7410" s="426" t="s">
        <v>15</v>
      </c>
      <c r="S7410" s="29"/>
      <c r="T7410" s="427" t="s">
        <v>16</v>
      </c>
      <c r="U7410" s="107"/>
      <c r="V7410" s="16"/>
      <c r="X7410" s="448" t="s">
        <v>78</v>
      </c>
      <c r="Y7410" s="448" t="s">
        <v>79</v>
      </c>
      <c r="Z7410" s="448" t="s">
        <v>80</v>
      </c>
      <c r="AA7410" s="448" t="s">
        <v>81</v>
      </c>
      <c r="AD7410" t="str">
        <f t="shared" ref="AD7410:AD7416" si="763">X7410</f>
        <v xml:space="preserve">MATERIAL </v>
      </c>
      <c r="AE7410" s="330" t="str">
        <f>AA7410</f>
        <v xml:space="preserve">VARIACAO </v>
      </c>
    </row>
    <row r="7411" spans="4:31">
      <c r="D7411" s="16"/>
      <c r="E7411" s="86"/>
      <c r="F7411" s="252">
        <v>46034</v>
      </c>
      <c r="G7411" s="244"/>
      <c r="H7411" s="437">
        <v>13310</v>
      </c>
      <c r="I7411" s="437"/>
      <c r="J7411" s="437">
        <v>3150</v>
      </c>
      <c r="K7411" s="437"/>
      <c r="L7411" s="437">
        <v>3185.5</v>
      </c>
      <c r="M7411" s="437"/>
      <c r="N7411" s="437">
        <v>2020</v>
      </c>
      <c r="O7411" s="437"/>
      <c r="P7411" s="437">
        <v>48200</v>
      </c>
      <c r="Q7411" s="437"/>
      <c r="R7411" s="437">
        <v>17930</v>
      </c>
      <c r="S7411" s="438"/>
      <c r="T7411" s="441">
        <v>5.3707000000000003</v>
      </c>
      <c r="U7411" s="107"/>
      <c r="V7411" s="16"/>
      <c r="X7411" t="str">
        <f>H7210</f>
        <v xml:space="preserve">COBRE </v>
      </c>
      <c r="Y7411" s="308">
        <f>H7419</f>
        <v>71.154286080000006</v>
      </c>
      <c r="Z7411" s="308">
        <f>H7421</f>
        <v>70.530833240000007</v>
      </c>
      <c r="AA7411" s="453">
        <f t="shared" ref="AA7411:AA7417" si="764">Y7411-Z7411</f>
        <v>0.62345283999999879</v>
      </c>
      <c r="AD7411" t="str">
        <f t="shared" si="763"/>
        <v xml:space="preserve">COBRE </v>
      </c>
      <c r="AE7411" s="330">
        <f t="shared" ref="AE7411:AE7416" si="765">AA7411</f>
        <v>0.62345283999999879</v>
      </c>
    </row>
    <row r="7412" spans="4:31">
      <c r="D7412" s="16"/>
      <c r="E7412" s="86"/>
      <c r="F7412" s="250">
        <f>F7411+1</f>
        <v>46035</v>
      </c>
      <c r="G7412" s="244"/>
      <c r="H7412" s="474">
        <v>13310</v>
      </c>
      <c r="I7412" s="437"/>
      <c r="J7412" s="437">
        <v>3259.5</v>
      </c>
      <c r="K7412" s="437"/>
      <c r="L7412" s="437">
        <v>3194</v>
      </c>
      <c r="M7412" s="437"/>
      <c r="N7412" s="437">
        <v>2018.5</v>
      </c>
      <c r="O7412" s="437"/>
      <c r="P7412" s="437">
        <v>47825</v>
      </c>
      <c r="Q7412" s="437"/>
      <c r="R7412" s="437">
        <v>17620</v>
      </c>
      <c r="S7412" s="437"/>
      <c r="T7412" s="441">
        <v>5.3760000000000003</v>
      </c>
      <c r="U7412" s="107"/>
      <c r="V7412" s="16"/>
      <c r="X7412" s="408" t="str">
        <f>J7210</f>
        <v xml:space="preserve">ZINCO </v>
      </c>
      <c r="Y7412" s="308">
        <f>J7419</f>
        <v>17.355149856000001</v>
      </c>
      <c r="Z7412" s="308">
        <f>J7421</f>
        <v>16.98097632</v>
      </c>
      <c r="AA7412" s="453">
        <f t="shared" si="764"/>
        <v>0.37417353600000069</v>
      </c>
      <c r="AD7412" t="str">
        <f t="shared" si="763"/>
        <v xml:space="preserve">ZINCO </v>
      </c>
      <c r="AE7412" s="330">
        <f t="shared" si="765"/>
        <v>0.37417353600000069</v>
      </c>
    </row>
    <row r="7413" spans="4:31">
      <c r="D7413" s="16"/>
      <c r="E7413" s="86"/>
      <c r="F7413" s="250">
        <f>F7412+1</f>
        <v>46036</v>
      </c>
      <c r="G7413" s="244"/>
      <c r="H7413" s="474">
        <v>13335</v>
      </c>
      <c r="I7413" s="437"/>
      <c r="J7413" s="437">
        <v>3237.5</v>
      </c>
      <c r="K7413" s="437"/>
      <c r="L7413" s="437">
        <v>3221</v>
      </c>
      <c r="M7413" s="437"/>
      <c r="N7413" s="437">
        <v>2029</v>
      </c>
      <c r="O7413" s="437"/>
      <c r="P7413" s="437">
        <v>52650</v>
      </c>
      <c r="Q7413" s="437"/>
      <c r="R7413" s="437">
        <v>18000</v>
      </c>
      <c r="S7413" s="437"/>
      <c r="T7413" s="441">
        <v>5.3764000000000003</v>
      </c>
      <c r="U7413" s="107"/>
      <c r="V7413" s="16"/>
      <c r="X7413" s="408" t="str">
        <f>L7210</f>
        <v xml:space="preserve">ALUMÍNIO </v>
      </c>
      <c r="Y7413" s="308">
        <f>L7419</f>
        <v>17.123382192000001</v>
      </c>
      <c r="Z7413" s="308">
        <f>L7421</f>
        <v>16.722067239999998</v>
      </c>
      <c r="AA7413" s="453">
        <f t="shared" si="764"/>
        <v>0.40131495200000344</v>
      </c>
      <c r="AD7413" t="str">
        <f t="shared" si="763"/>
        <v xml:space="preserve">ALUMÍNIO </v>
      </c>
      <c r="AE7413" s="330">
        <f t="shared" si="765"/>
        <v>0.40131495200000344</v>
      </c>
    </row>
    <row r="7414" spans="4:31">
      <c r="D7414" s="16"/>
      <c r="E7414" s="86"/>
      <c r="F7414" s="250">
        <f>F7413+1</f>
        <v>46037</v>
      </c>
      <c r="G7414" s="195"/>
      <c r="H7414" s="437">
        <v>13205</v>
      </c>
      <c r="I7414" s="437"/>
      <c r="J7414" s="437">
        <v>3288.5</v>
      </c>
      <c r="K7414" s="437"/>
      <c r="L7414" s="437">
        <v>3174</v>
      </c>
      <c r="M7414" s="437"/>
      <c r="N7414" s="437">
        <v>2040</v>
      </c>
      <c r="O7414" s="437"/>
      <c r="P7414" s="437">
        <v>54200</v>
      </c>
      <c r="Q7414" s="437"/>
      <c r="R7414" s="437">
        <v>17905</v>
      </c>
      <c r="S7414" s="437"/>
      <c r="T7414" s="441">
        <v>5.3795000000000002</v>
      </c>
      <c r="U7414" s="437"/>
      <c r="V7414" s="16"/>
      <c r="X7414" s="408" t="str">
        <f>N7210</f>
        <v xml:space="preserve">CHUMBO </v>
      </c>
      <c r="Y7414" s="308">
        <f>N7419</f>
        <v>10.888778256</v>
      </c>
      <c r="Z7414" s="308">
        <f>N7421</f>
        <v>10.79634648</v>
      </c>
      <c r="AA7414" s="453">
        <f t="shared" si="764"/>
        <v>9.2431775999999743E-2</v>
      </c>
      <c r="AD7414" t="str">
        <f t="shared" si="763"/>
        <v xml:space="preserve">CHUMBO </v>
      </c>
      <c r="AE7414" s="330">
        <f t="shared" si="765"/>
        <v>9.2431775999999743E-2</v>
      </c>
    </row>
    <row r="7415" spans="4:31">
      <c r="D7415" s="16"/>
      <c r="E7415" s="86"/>
      <c r="F7415" s="251">
        <f>F7414+1</f>
        <v>46038</v>
      </c>
      <c r="G7415" s="195"/>
      <c r="H7415" s="437">
        <v>13000</v>
      </c>
      <c r="I7415" s="437"/>
      <c r="J7415" s="437">
        <v>3201.5</v>
      </c>
      <c r="K7415" s="437"/>
      <c r="L7415" s="437">
        <v>3147</v>
      </c>
      <c r="M7415" s="437"/>
      <c r="N7415" s="437">
        <v>2017</v>
      </c>
      <c r="O7415" s="437"/>
      <c r="P7415" s="437">
        <v>49425</v>
      </c>
      <c r="Q7415" s="437"/>
      <c r="R7415" s="437">
        <v>17625</v>
      </c>
      <c r="S7415" s="438"/>
      <c r="T7415" s="441">
        <v>5.3845999999999998</v>
      </c>
      <c r="U7415" s="107"/>
      <c r="V7415" s="16"/>
      <c r="X7415" s="408" t="str">
        <f>P7210</f>
        <v xml:space="preserve">ESTANHO </v>
      </c>
      <c r="Y7415" s="308">
        <f>P7419</f>
        <v>271.34562240000002</v>
      </c>
      <c r="Z7415" s="308">
        <f>P7421</f>
        <v>237.88285199999999</v>
      </c>
      <c r="AA7415" s="453">
        <f t="shared" si="764"/>
        <v>33.462770400000039</v>
      </c>
      <c r="AD7415" t="str">
        <f t="shared" si="763"/>
        <v xml:space="preserve">ESTANHO </v>
      </c>
      <c r="AE7415" s="330">
        <f t="shared" si="765"/>
        <v>33.462770400000039</v>
      </c>
    </row>
    <row r="7416" spans="4:31">
      <c r="D7416" s="16"/>
      <c r="E7416" s="86"/>
      <c r="F7416" s="1"/>
      <c r="H7416" s="439"/>
      <c r="I7416" s="439"/>
      <c r="J7416" s="439"/>
      <c r="K7416" s="439"/>
      <c r="L7416" s="439"/>
      <c r="M7416" s="439"/>
      <c r="N7416" s="439"/>
      <c r="O7416" s="439"/>
      <c r="P7416" s="439"/>
      <c r="Q7416" s="439"/>
      <c r="R7416" s="439"/>
      <c r="S7416" s="440"/>
      <c r="T7416" s="444"/>
      <c r="U7416" s="107"/>
      <c r="V7416" s="16"/>
      <c r="X7416" s="408" t="str">
        <f>R7210</f>
        <v xml:space="preserve">NÍQUEL </v>
      </c>
      <c r="Y7416" s="308">
        <f>R7419</f>
        <v>95.80447104000001</v>
      </c>
      <c r="Z7416" s="308">
        <f>R7421</f>
        <v>94.720724799999999</v>
      </c>
      <c r="AA7416" s="453">
        <f t="shared" si="764"/>
        <v>1.0837462400000106</v>
      </c>
      <c r="AD7416" t="str">
        <f t="shared" si="763"/>
        <v xml:space="preserve">NÍQUEL </v>
      </c>
      <c r="AE7416" s="330">
        <f t="shared" si="765"/>
        <v>1.0837462400000106</v>
      </c>
    </row>
    <row r="7417" spans="4:31" ht="18">
      <c r="D7417" s="481"/>
      <c r="E7417" s="134"/>
      <c r="F7417" s="495" t="s">
        <v>17</v>
      </c>
      <c r="G7417" s="496"/>
      <c r="H7417" s="497">
        <f>AVERAGE(H7411:H7415)</f>
        <v>13232</v>
      </c>
      <c r="I7417" s="498"/>
      <c r="J7417" s="497">
        <f>AVERAGE(J7411:J7415)</f>
        <v>3227.4</v>
      </c>
      <c r="K7417" s="498"/>
      <c r="L7417" s="497">
        <f>AVERAGE(L7411:L7415)</f>
        <v>3184.3</v>
      </c>
      <c r="M7417" s="498"/>
      <c r="N7417" s="497">
        <f>AVERAGE(N7411:N7415)</f>
        <v>2024.9</v>
      </c>
      <c r="O7417" s="498"/>
      <c r="P7417" s="497">
        <f>AVERAGE(P7411:P7415)</f>
        <v>50460</v>
      </c>
      <c r="Q7417" s="498"/>
      <c r="R7417" s="497">
        <f>AVERAGE(R7411:R7415)</f>
        <v>17816</v>
      </c>
      <c r="S7417" s="499"/>
      <c r="T7417" s="500">
        <f>AVERAGE(T7411:T7415)</f>
        <v>5.37744</v>
      </c>
      <c r="U7417" s="135"/>
      <c r="V7417" s="481"/>
      <c r="W7417" s="486"/>
      <c r="X7417" s="486" t="str">
        <f>T7210</f>
        <v xml:space="preserve">DÓLAR </v>
      </c>
      <c r="Y7417" s="501">
        <f>T7417</f>
        <v>5.37744</v>
      </c>
      <c r="Z7417" s="501">
        <f>T7421</f>
        <v>5.4051999999999998</v>
      </c>
      <c r="AA7417" s="502">
        <f t="shared" si="764"/>
        <v>-2.7759999999999785E-2</v>
      </c>
      <c r="AB7417" s="486"/>
      <c r="AC7417" s="486"/>
      <c r="AD7417" s="486"/>
      <c r="AE7417" s="486"/>
    </row>
    <row r="7418" spans="4:31">
      <c r="D7418" s="16"/>
      <c r="E7418" s="86"/>
      <c r="F7418" s="21"/>
      <c r="G7418" s="194"/>
      <c r="H7418" s="354"/>
      <c r="I7418" s="214"/>
      <c r="J7418" s="354"/>
      <c r="K7418" s="214"/>
      <c r="L7418" s="354"/>
      <c r="M7418" s="214"/>
      <c r="N7418" s="354"/>
      <c r="O7418" s="214"/>
      <c r="P7418" s="354"/>
      <c r="Q7418" s="214"/>
      <c r="R7418" s="354"/>
      <c r="S7418" s="269"/>
      <c r="T7418" s="355"/>
      <c r="U7418" s="107"/>
      <c r="V7418" s="16"/>
    </row>
    <row r="7419" spans="4:31" ht="18">
      <c r="D7419" s="481"/>
      <c r="E7419" s="134"/>
      <c r="F7419" s="493" t="s">
        <v>18</v>
      </c>
      <c r="G7419" s="482"/>
      <c r="H7419" s="494">
        <f>H7417*T7417*0.001</f>
        <v>71.154286080000006</v>
      </c>
      <c r="I7419" s="483"/>
      <c r="J7419" s="494">
        <f>J7417*T7417*0.001</f>
        <v>17.355149856000001</v>
      </c>
      <c r="K7419" s="483"/>
      <c r="L7419" s="494">
        <f>L7417*T7417*0.001</f>
        <v>17.123382192000001</v>
      </c>
      <c r="M7419" s="483"/>
      <c r="N7419" s="494">
        <f>N7417*T7417*0.001</f>
        <v>10.888778256</v>
      </c>
      <c r="O7419" s="483"/>
      <c r="P7419" s="494">
        <f>P7417*T7417*0.001</f>
        <v>271.34562240000002</v>
      </c>
      <c r="Q7419" s="483"/>
      <c r="R7419" s="494">
        <f>R7417*T7417*0.001</f>
        <v>95.80447104000001</v>
      </c>
      <c r="S7419" s="484"/>
      <c r="T7419" s="485"/>
      <c r="U7419" s="135"/>
      <c r="V7419" s="481"/>
      <c r="W7419" s="486"/>
      <c r="X7419" s="486"/>
      <c r="Y7419" s="486"/>
      <c r="Z7419" s="486"/>
      <c r="AA7419" s="486"/>
      <c r="AB7419" s="486"/>
      <c r="AC7419" s="486"/>
      <c r="AD7419" s="486"/>
      <c r="AE7419" s="486"/>
    </row>
    <row r="7420" spans="4:31">
      <c r="D7420" s="16"/>
      <c r="E7420" s="86"/>
      <c r="F7420" s="21"/>
      <c r="G7420" s="312"/>
      <c r="H7420" s="450"/>
      <c r="I7420" s="451"/>
      <c r="J7420" s="450"/>
      <c r="K7420" s="451"/>
      <c r="L7420" s="450"/>
      <c r="M7420" s="451"/>
      <c r="N7420" s="450"/>
      <c r="O7420" s="451"/>
      <c r="P7420" s="450"/>
      <c r="Q7420" s="451"/>
      <c r="R7420" s="450"/>
      <c r="S7420" s="269"/>
      <c r="T7420" s="364"/>
      <c r="U7420" s="107"/>
      <c r="V7420" s="16"/>
    </row>
    <row r="7421" spans="4:31" ht="21">
      <c r="D7421" s="230"/>
      <c r="E7421" s="183"/>
      <c r="F7421" s="490" t="s">
        <v>19</v>
      </c>
      <c r="G7421" s="487"/>
      <c r="H7421" s="491">
        <f>H7319</f>
        <v>70.530833240000007</v>
      </c>
      <c r="I7421" s="488"/>
      <c r="J7421" s="491">
        <f>J7319</f>
        <v>16.98097632</v>
      </c>
      <c r="K7421" s="488"/>
      <c r="L7421" s="491">
        <f>L7319</f>
        <v>16.722067239999998</v>
      </c>
      <c r="M7421" s="488"/>
      <c r="N7421" s="491">
        <f>N7319</f>
        <v>10.79634648</v>
      </c>
      <c r="O7421" s="488"/>
      <c r="P7421" s="491">
        <f>P7319</f>
        <v>237.88285199999999</v>
      </c>
      <c r="Q7421" s="488"/>
      <c r="R7421" s="491">
        <f>R7319</f>
        <v>94.720724799999999</v>
      </c>
      <c r="S7421" s="489">
        <f>U7382</f>
        <v>0</v>
      </c>
      <c r="T7421" s="492">
        <f>T7317</f>
        <v>5.4051999999999998</v>
      </c>
      <c r="U7421" s="186"/>
      <c r="V7421" s="230"/>
      <c r="W7421" s="182"/>
      <c r="X7421" s="182"/>
      <c r="Y7421" s="182"/>
      <c r="Z7421" s="182"/>
      <c r="AA7421" s="182"/>
      <c r="AB7421" s="182"/>
      <c r="AC7421" s="182"/>
      <c r="AD7421" s="182"/>
      <c r="AE7421" s="182"/>
    </row>
    <row r="7422" spans="4:31" ht="15" thickBot="1">
      <c r="D7422" s="16"/>
      <c r="E7422" s="86"/>
      <c r="F7422" s="21"/>
      <c r="G7422" s="194"/>
      <c r="H7422" s="355"/>
      <c r="I7422" s="264"/>
      <c r="J7422" s="355"/>
      <c r="K7422" s="264"/>
      <c r="L7422" s="355"/>
      <c r="M7422" s="264"/>
      <c r="N7422" s="355"/>
      <c r="O7422" s="264"/>
      <c r="P7422" s="355"/>
      <c r="Q7422" s="264"/>
      <c r="R7422" s="355"/>
      <c r="S7422" s="270"/>
      <c r="T7422" s="355"/>
      <c r="U7422" s="107"/>
      <c r="V7422" s="16"/>
    </row>
    <row r="7423" spans="4:31" ht="15" thickBot="1">
      <c r="D7423" s="16"/>
      <c r="E7423" s="86"/>
      <c r="F7423" s="259" t="s">
        <v>44</v>
      </c>
      <c r="G7423" s="194"/>
      <c r="H7423" s="356">
        <f>(H7319-H7321)/H7321</f>
        <v>2.2525756511339558E-2</v>
      </c>
      <c r="I7423" s="321"/>
      <c r="J7423" s="356">
        <f>(J7319-J7321)/J7321</f>
        <v>-3.3831921699649611E-3</v>
      </c>
      <c r="K7423" s="321"/>
      <c r="L7423" s="356">
        <f>(L7319-L7321)/L7321</f>
        <v>2.3960028856549662E-2</v>
      </c>
      <c r="M7423" s="321"/>
      <c r="N7423" s="356">
        <f>(N7319-N7321)/N7321</f>
        <v>-7.0829993941615137E-3</v>
      </c>
      <c r="O7423" s="321"/>
      <c r="P7423" s="356">
        <f>(P7319-P7321)/P7321</f>
        <v>2.7419987383072806E-2</v>
      </c>
      <c r="Q7423" s="321"/>
      <c r="R7423" s="356">
        <f>(R7319-R7321)/R7321</f>
        <v>4.4820231103487936E-2</v>
      </c>
      <c r="S7423" s="322"/>
      <c r="T7423" s="356">
        <f>(T7317-T7321)/T7321</f>
        <v>-2.256781193490047E-2</v>
      </c>
      <c r="U7423" s="107"/>
      <c r="V7423" s="16"/>
    </row>
    <row r="7424" spans="4:31" ht="15" thickBot="1">
      <c r="D7424" s="16"/>
      <c r="E7424" s="86"/>
      <c r="F7424" s="29"/>
      <c r="G7424" s="179"/>
      <c r="H7424" s="357"/>
      <c r="I7424" s="217"/>
      <c r="J7424" s="357"/>
      <c r="K7424" s="217"/>
      <c r="L7424" s="357"/>
      <c r="M7424" s="217"/>
      <c r="N7424" s="357"/>
      <c r="O7424" s="217"/>
      <c r="P7424" s="357"/>
      <c r="Q7424" s="217"/>
      <c r="R7424" s="357"/>
      <c r="S7424" s="271"/>
      <c r="T7424" s="357"/>
      <c r="U7424" s="107"/>
      <c r="V7424" s="16"/>
    </row>
    <row r="7425" spans="4:22" ht="15" thickBot="1">
      <c r="D7425" s="16"/>
      <c r="E7425" s="86"/>
      <c r="F7425" s="176" t="s">
        <v>26</v>
      </c>
      <c r="G7425" s="179"/>
      <c r="H7425" s="358">
        <f>(H7419-H7421)/H7421</f>
        <v>8.8394367592189629E-3</v>
      </c>
      <c r="I7425" s="188"/>
      <c r="J7425" s="358">
        <f>(J7419-J7421)/J7421</f>
        <v>2.2034865896332672E-2</v>
      </c>
      <c r="K7425" s="188"/>
      <c r="L7425" s="358">
        <f>(L7419-L7421)/L7421</f>
        <v>2.3999123208884043E-2</v>
      </c>
      <c r="M7425" s="188"/>
      <c r="N7425" s="358">
        <f>(N7419-N7421)/N7421</f>
        <v>8.5613940022421127E-3</v>
      </c>
      <c r="O7425" s="188"/>
      <c r="P7425" s="358">
        <f>(P7419-P7421)/P7421</f>
        <v>0.14066911556954109</v>
      </c>
      <c r="Q7425" s="188"/>
      <c r="R7425" s="358">
        <f>(R7419-R7421)/R7421</f>
        <v>1.1441490152110942E-2</v>
      </c>
      <c r="S7425" s="272"/>
      <c r="T7425" s="358">
        <f>(T7417-T7421)/T7421</f>
        <v>-5.1357951602160482E-3</v>
      </c>
      <c r="U7425" s="107"/>
      <c r="V7425" s="16"/>
    </row>
    <row r="7426" spans="4:22" ht="15" thickBot="1">
      <c r="D7426" s="16"/>
      <c r="E7426" s="86"/>
      <c r="F7426" s="1"/>
      <c r="H7426" s="359"/>
      <c r="I7426" s="215"/>
      <c r="J7426" s="359"/>
      <c r="K7426" s="215"/>
      <c r="L7426" s="359"/>
      <c r="M7426" s="215"/>
      <c r="N7426" s="359"/>
      <c r="O7426" s="215"/>
      <c r="P7426" s="359"/>
      <c r="Q7426" s="215"/>
      <c r="R7426" s="359"/>
      <c r="S7426" s="271"/>
      <c r="T7426" s="359"/>
      <c r="U7426" s="107"/>
      <c r="V7426" s="16"/>
    </row>
    <row r="7427" spans="4:22" ht="21.6" thickBot="1">
      <c r="D7427" s="230"/>
      <c r="E7427" s="183"/>
      <c r="F7427" s="184" t="s">
        <v>40</v>
      </c>
      <c r="G7427" s="182"/>
      <c r="H7427" s="360">
        <f>H7419-H7421</f>
        <v>0.62345283999999879</v>
      </c>
      <c r="I7427" s="306"/>
      <c r="J7427" s="360">
        <f>J7419-J7421</f>
        <v>0.37417353600000069</v>
      </c>
      <c r="K7427" s="306"/>
      <c r="L7427" s="360">
        <f>L7419-L7421</f>
        <v>0.40131495200000344</v>
      </c>
      <c r="M7427" s="306"/>
      <c r="N7427" s="360">
        <f>N7419-N7421</f>
        <v>9.2431775999999743E-2</v>
      </c>
      <c r="O7427" s="306"/>
      <c r="P7427" s="360">
        <f>P7419-P7421</f>
        <v>33.462770400000039</v>
      </c>
      <c r="Q7427" s="306"/>
      <c r="R7427" s="360">
        <f>R7419-R7421</f>
        <v>1.0837462400000106</v>
      </c>
      <c r="S7427" s="307"/>
      <c r="T7427" s="360">
        <f>T7417-T7421</f>
        <v>-2.7759999999999785E-2</v>
      </c>
      <c r="U7427" s="186"/>
      <c r="V7427" s="230"/>
    </row>
    <row r="7428" spans="4:22">
      <c r="D7428" s="16"/>
      <c r="E7428" s="86"/>
      <c r="F7428" s="179"/>
      <c r="H7428" s="180"/>
      <c r="I7428" s="180"/>
      <c r="J7428" s="180"/>
      <c r="K7428" s="180"/>
      <c r="L7428" s="180"/>
      <c r="M7428" s="180"/>
      <c r="N7428" s="180"/>
      <c r="O7428" s="180"/>
      <c r="P7428" s="180"/>
      <c r="Q7428" s="180"/>
      <c r="R7428" s="180"/>
      <c r="S7428" s="274"/>
      <c r="T7428" s="180"/>
      <c r="U7428" s="107"/>
      <c r="V7428" s="16"/>
    </row>
    <row r="7429" spans="4:22">
      <c r="D7429" s="16"/>
      <c r="E7429" s="86"/>
      <c r="F7429" s="29"/>
      <c r="H7429" s="323"/>
      <c r="I7429" s="180"/>
      <c r="J7429" s="159"/>
      <c r="K7429" s="180"/>
      <c r="L7429" s="159"/>
      <c r="M7429" s="180"/>
      <c r="N7429" s="159"/>
      <c r="O7429" s="180">
        <f>L7429+N7429</f>
        <v>0</v>
      </c>
      <c r="P7429" s="159"/>
      <c r="Q7429" s="180"/>
      <c r="R7429" s="159"/>
      <c r="S7429" s="159"/>
      <c r="T7429" s="159"/>
      <c r="U7429" s="107"/>
      <c r="V7429" s="16"/>
    </row>
    <row r="7430" spans="4:22" ht="18">
      <c r="D7430" s="16"/>
      <c r="E7430" s="134"/>
      <c r="F7430" s="403" t="s">
        <v>36</v>
      </c>
      <c r="G7430" s="404"/>
      <c r="H7430" s="405">
        <f>AVERAGE(H7214:H7215,H7311:H7315,H7411:H7415)</f>
        <v>13088.59090909091</v>
      </c>
      <c r="I7430" s="405" t="e">
        <f t="shared" ref="I7430:S7430" si="766">AVERAGE(I7314:I7315,I7411:I7415)</f>
        <v>#DIV/0!</v>
      </c>
      <c r="J7430" s="405">
        <f>AVERAGE(J7214:J7215,J7311:J7315,J7411:J7415)</f>
        <v>3177.3636363636365</v>
      </c>
      <c r="K7430" s="405" t="e">
        <f t="shared" si="766"/>
        <v>#DIV/0!</v>
      </c>
      <c r="L7430" s="405">
        <f>AVERAGE(L7214:L7215,L7311:L7315,L7411:L7415)</f>
        <v>3125.090909090909</v>
      </c>
      <c r="M7430" s="405" t="e">
        <f t="shared" si="766"/>
        <v>#DIV/0!</v>
      </c>
      <c r="N7430" s="405">
        <f>AVERAGE(N7214:N7215,N7311:N7315,N7411:N7415)</f>
        <v>2007.2272727272727</v>
      </c>
      <c r="O7430" s="405" t="e">
        <f t="shared" si="766"/>
        <v>#DIV/0!</v>
      </c>
      <c r="P7430" s="405">
        <f>AVERAGE(P7214:P7215,P7311:P7315,P7411:P7415)</f>
        <v>46763.63636363636</v>
      </c>
      <c r="Q7430" s="405" t="e">
        <f t="shared" si="766"/>
        <v>#DIV/0!</v>
      </c>
      <c r="R7430" s="405">
        <f>AVERAGE(R7214:R7215,R7311:R7315,R7411:R7415)</f>
        <v>17587.727272727272</v>
      </c>
      <c r="S7430" s="405" t="e">
        <f t="shared" si="766"/>
        <v>#DIV/0!</v>
      </c>
      <c r="T7430" s="409">
        <f>AVERAGE(T7214:T7215,T7311:T7315,T7411:T7415)</f>
        <v>5.4014181818181815</v>
      </c>
      <c r="U7430" s="405" t="e">
        <f t="shared" ref="U7430" si="767">AVERAGE(U7211:U7215,U7411:U7413,U7311:U7315,U7111:U7115,U7011:U7015)</f>
        <v>#DIV/0!</v>
      </c>
      <c r="V7430" s="16"/>
    </row>
    <row r="7431" spans="4:22">
      <c r="D7431" s="16"/>
      <c r="E7431" s="1"/>
      <c r="F7431" s="1"/>
      <c r="H7431" s="329"/>
      <c r="I7431" s="139"/>
      <c r="J7431" s="329"/>
      <c r="K7431" s="139"/>
      <c r="L7431" s="329"/>
      <c r="M7431" s="139"/>
      <c r="N7431" s="329"/>
      <c r="O7431" s="139"/>
      <c r="P7431" s="329"/>
      <c r="Q7431" s="139"/>
      <c r="R7431" s="329"/>
      <c r="S7431" s="329"/>
      <c r="T7431" s="329"/>
      <c r="U7431" s="1"/>
      <c r="V7431" s="16"/>
    </row>
    <row r="7432" spans="4:22" ht="15" thickBot="1">
      <c r="D7432" s="16"/>
      <c r="T7432" s="174"/>
      <c r="V7432" s="16"/>
    </row>
    <row r="7433" spans="4:22" ht="15" thickBot="1">
      <c r="D7433" s="16"/>
      <c r="F7433" s="280" t="s">
        <v>42</v>
      </c>
      <c r="G7433" s="281"/>
      <c r="H7433" s="281" t="s">
        <v>3</v>
      </c>
      <c r="I7433" s="281"/>
      <c r="J7433" s="281" t="s">
        <v>11</v>
      </c>
      <c r="K7433" s="281"/>
      <c r="L7433" s="281" t="s">
        <v>12</v>
      </c>
      <c r="M7433" s="281"/>
      <c r="N7433" s="281" t="s">
        <v>13</v>
      </c>
      <c r="O7433" s="281"/>
      <c r="P7433" s="281" t="s">
        <v>14</v>
      </c>
      <c r="Q7433" s="281"/>
      <c r="R7433" s="281" t="s">
        <v>15</v>
      </c>
      <c r="S7433" s="281"/>
      <c r="T7433" s="282" t="s">
        <v>16</v>
      </c>
      <c r="V7433" s="16"/>
    </row>
    <row r="7434" spans="4:22">
      <c r="D7434" s="16"/>
      <c r="E7434" s="1"/>
      <c r="F7434" s="283" t="s">
        <v>19</v>
      </c>
      <c r="G7434" s="284"/>
      <c r="H7434" s="410">
        <f>H7421</f>
        <v>70.530833240000007</v>
      </c>
      <c r="I7434" s="410">
        <f t="shared" ref="I7434:T7434" si="768">I7421</f>
        <v>0</v>
      </c>
      <c r="J7434" s="410">
        <f t="shared" si="768"/>
        <v>16.98097632</v>
      </c>
      <c r="K7434" s="410">
        <f t="shared" si="768"/>
        <v>0</v>
      </c>
      <c r="L7434" s="410">
        <f t="shared" si="768"/>
        <v>16.722067239999998</v>
      </c>
      <c r="M7434" s="410">
        <f t="shared" si="768"/>
        <v>0</v>
      </c>
      <c r="N7434" s="410">
        <f t="shared" si="768"/>
        <v>10.79634648</v>
      </c>
      <c r="O7434" s="410">
        <f t="shared" si="768"/>
        <v>0</v>
      </c>
      <c r="P7434" s="410">
        <f t="shared" si="768"/>
        <v>237.88285199999999</v>
      </c>
      <c r="Q7434" s="410">
        <f t="shared" si="768"/>
        <v>0</v>
      </c>
      <c r="R7434" s="410">
        <f t="shared" si="768"/>
        <v>94.720724799999999</v>
      </c>
      <c r="S7434" s="410">
        <f t="shared" si="768"/>
        <v>0</v>
      </c>
      <c r="T7434" s="410">
        <f t="shared" si="768"/>
        <v>5.4051999999999998</v>
      </c>
      <c r="U7434" s="1"/>
      <c r="V7434" s="16"/>
    </row>
    <row r="7435" spans="4:22" ht="15.6">
      <c r="D7435" s="16"/>
      <c r="E7435" s="1"/>
      <c r="F7435" s="288" t="s">
        <v>41</v>
      </c>
      <c r="G7435" s="289"/>
      <c r="H7435" s="411">
        <f>H7419</f>
        <v>71.154286080000006</v>
      </c>
      <c r="I7435" s="411">
        <f t="shared" ref="I7435:S7435" si="769">I7419</f>
        <v>0</v>
      </c>
      <c r="J7435" s="411">
        <f t="shared" si="769"/>
        <v>17.355149856000001</v>
      </c>
      <c r="K7435" s="411">
        <f t="shared" si="769"/>
        <v>0</v>
      </c>
      <c r="L7435" s="411">
        <f t="shared" si="769"/>
        <v>17.123382192000001</v>
      </c>
      <c r="M7435" s="411">
        <f t="shared" si="769"/>
        <v>0</v>
      </c>
      <c r="N7435" s="411">
        <f t="shared" si="769"/>
        <v>10.888778256</v>
      </c>
      <c r="O7435" s="411">
        <f t="shared" si="769"/>
        <v>0</v>
      </c>
      <c r="P7435" s="411">
        <f t="shared" si="769"/>
        <v>271.34562240000002</v>
      </c>
      <c r="Q7435" s="411">
        <f t="shared" si="769"/>
        <v>0</v>
      </c>
      <c r="R7435" s="411">
        <f t="shared" si="769"/>
        <v>95.80447104000001</v>
      </c>
      <c r="S7435" s="411">
        <f t="shared" si="769"/>
        <v>0</v>
      </c>
      <c r="T7435" s="411">
        <f>T7417</f>
        <v>5.37744</v>
      </c>
      <c r="U7435" s="1"/>
      <c r="V7435" s="16"/>
    </row>
    <row r="7436" spans="4:22" ht="21">
      <c r="D7436" s="16"/>
      <c r="F7436" s="201" t="s">
        <v>45</v>
      </c>
      <c r="G7436" s="463"/>
      <c r="H7436" s="463">
        <f>H7435-H7434</f>
        <v>0.62345283999999879</v>
      </c>
      <c r="I7436" s="463"/>
      <c r="J7436" s="463">
        <f>J7435-J7434</f>
        <v>0.37417353600000069</v>
      </c>
      <c r="K7436" s="463"/>
      <c r="L7436" s="463">
        <f>L7435-L7434</f>
        <v>0.40131495200000344</v>
      </c>
      <c r="M7436" s="463"/>
      <c r="N7436" s="463">
        <f>N7435-N7434</f>
        <v>9.2431775999999743E-2</v>
      </c>
      <c r="O7436" s="463"/>
      <c r="P7436" s="463">
        <f>P7435-P7434</f>
        <v>33.462770400000039</v>
      </c>
      <c r="Q7436" s="463"/>
      <c r="R7436" s="463">
        <f>R7435-R7434</f>
        <v>1.0837462400000106</v>
      </c>
      <c r="S7436" s="463"/>
      <c r="T7436" s="463">
        <f>T7435-T7434</f>
        <v>-2.7759999999999785E-2</v>
      </c>
      <c r="V7436" s="16"/>
    </row>
    <row r="7437" spans="4:22" ht="21">
      <c r="D7437" s="16"/>
      <c r="F7437" s="201"/>
      <c r="G7437" s="201"/>
      <c r="H7437" s="187"/>
      <c r="I7437" s="187"/>
      <c r="J7437" s="187"/>
      <c r="K7437" s="187"/>
      <c r="L7437" s="187"/>
      <c r="M7437" s="187"/>
      <c r="N7437" s="187"/>
      <c r="O7437" s="187"/>
      <c r="P7437" s="187"/>
      <c r="Q7437" s="187"/>
      <c r="R7437" s="187"/>
      <c r="S7437" s="187"/>
      <c r="T7437" s="187"/>
      <c r="V7437" s="16"/>
    </row>
    <row r="7438" spans="4:22">
      <c r="D7438" s="16"/>
      <c r="E7438" s="16"/>
      <c r="F7438" s="231"/>
      <c r="G7438" s="231"/>
      <c r="H7438" s="231"/>
      <c r="I7438" s="231"/>
      <c r="J7438" s="231"/>
      <c r="K7438" s="231"/>
      <c r="L7438" s="231"/>
      <c r="M7438" s="231"/>
      <c r="N7438" s="231"/>
      <c r="O7438" s="231"/>
      <c r="P7438" s="231"/>
      <c r="Q7438" s="231"/>
      <c r="R7438" s="231"/>
      <c r="S7438" s="231"/>
      <c r="T7438" s="232"/>
      <c r="U7438" s="16"/>
      <c r="V7438" s="16"/>
    </row>
    <row r="7439" spans="4:22">
      <c r="D7439" s="16"/>
      <c r="E7439" s="16"/>
      <c r="F7439" s="231"/>
      <c r="G7439" s="231"/>
      <c r="H7439" s="231"/>
      <c r="I7439" s="231"/>
      <c r="J7439" s="231"/>
      <c r="K7439" s="231"/>
      <c r="L7439" s="231"/>
      <c r="M7439" s="231"/>
      <c r="N7439" s="231"/>
      <c r="O7439" s="231"/>
      <c r="P7439" s="231"/>
      <c r="Q7439" s="231"/>
      <c r="R7439" s="231"/>
      <c r="S7439" s="231"/>
      <c r="T7439" s="232"/>
      <c r="U7439" s="16"/>
      <c r="V7439" s="16"/>
    </row>
    <row r="7440" spans="4:22">
      <c r="D7440" s="16"/>
      <c r="E7440" s="16"/>
      <c r="F7440" s="231"/>
      <c r="G7440" s="231"/>
      <c r="H7440" s="231"/>
      <c r="I7440" s="231"/>
      <c r="J7440" s="231"/>
      <c r="K7440" s="231"/>
      <c r="L7440" s="231"/>
      <c r="M7440" s="231"/>
      <c r="N7440" s="231"/>
      <c r="O7440" s="231"/>
      <c r="P7440" s="231"/>
      <c r="Q7440" s="231"/>
      <c r="R7440" s="231"/>
      <c r="S7440" s="231"/>
      <c r="T7440" s="232"/>
      <c r="U7440" s="16"/>
      <c r="V7440" s="16"/>
    </row>
    <row r="7441" spans="4:22">
      <c r="D7441" s="16"/>
      <c r="E7441" s="16"/>
      <c r="F7441" s="231"/>
      <c r="G7441" s="231"/>
      <c r="H7441" s="231"/>
      <c r="I7441" s="231"/>
      <c r="J7441" s="231"/>
      <c r="K7441" s="231"/>
      <c r="L7441" s="231"/>
      <c r="M7441" s="231"/>
      <c r="N7441" s="231"/>
      <c r="O7441" s="231"/>
      <c r="P7441" s="231"/>
      <c r="Q7441" s="231"/>
      <c r="R7441" s="231"/>
      <c r="S7441" s="231"/>
      <c r="T7441" s="232"/>
      <c r="U7441" s="16"/>
      <c r="V7441" s="16"/>
    </row>
    <row r="7442" spans="4:22">
      <c r="D7442" s="16"/>
      <c r="E7442" s="16"/>
      <c r="F7442" s="231"/>
      <c r="G7442" s="231"/>
      <c r="H7442" s="231"/>
      <c r="I7442" s="231"/>
      <c r="J7442" s="231"/>
      <c r="K7442" s="231"/>
      <c r="L7442" s="231"/>
      <c r="M7442" s="231"/>
      <c r="N7442" s="231"/>
      <c r="O7442" s="231"/>
      <c r="P7442" s="231"/>
      <c r="Q7442" s="231"/>
      <c r="R7442" s="231"/>
      <c r="S7442" s="231"/>
      <c r="T7442" s="232"/>
      <c r="U7442" s="16"/>
      <c r="V7442" s="16"/>
    </row>
    <row r="7443" spans="4:22">
      <c r="D7443" s="16"/>
      <c r="E7443" s="16"/>
      <c r="F7443" s="231"/>
      <c r="G7443" s="231"/>
      <c r="H7443" s="231"/>
      <c r="I7443" s="231"/>
      <c r="J7443" s="231"/>
      <c r="K7443" s="231"/>
      <c r="L7443" s="231"/>
      <c r="M7443" s="231"/>
      <c r="N7443" s="231"/>
      <c r="O7443" s="231"/>
      <c r="P7443" s="231"/>
      <c r="Q7443" s="231"/>
      <c r="R7443" s="231"/>
      <c r="S7443" s="231"/>
      <c r="T7443" s="232"/>
      <c r="U7443" s="16"/>
      <c r="V7443" s="16"/>
    </row>
    <row r="7444" spans="4:22">
      <c r="D7444" s="16"/>
      <c r="E7444" s="16"/>
      <c r="F7444" s="231"/>
      <c r="G7444" s="231"/>
      <c r="H7444" s="231"/>
      <c r="I7444" s="231"/>
      <c r="J7444" s="231"/>
      <c r="K7444" s="231"/>
      <c r="L7444" s="231"/>
      <c r="M7444" s="231"/>
      <c r="N7444" s="231"/>
      <c r="O7444" s="231"/>
      <c r="P7444" s="231"/>
      <c r="Q7444" s="231"/>
      <c r="R7444" s="231"/>
      <c r="S7444" s="231"/>
      <c r="T7444" s="232"/>
      <c r="U7444" s="16"/>
      <c r="V7444" s="16"/>
    </row>
    <row r="7445" spans="4:22">
      <c r="D7445" s="16"/>
      <c r="E7445" s="16"/>
      <c r="F7445" s="231"/>
      <c r="G7445" s="231"/>
      <c r="H7445" s="231"/>
      <c r="I7445" s="231"/>
      <c r="J7445" s="231"/>
      <c r="K7445" s="231"/>
      <c r="L7445" s="231"/>
      <c r="M7445" s="231"/>
      <c r="N7445" s="231"/>
      <c r="O7445" s="231"/>
      <c r="P7445" s="231"/>
      <c r="Q7445" s="231"/>
      <c r="R7445" s="231"/>
      <c r="S7445" s="231"/>
      <c r="T7445" s="232"/>
      <c r="U7445" s="16"/>
      <c r="V7445" s="16"/>
    </row>
    <row r="7446" spans="4:22">
      <c r="D7446" s="16"/>
      <c r="E7446" s="16"/>
      <c r="F7446" s="231"/>
      <c r="G7446" s="231"/>
      <c r="H7446" s="231"/>
      <c r="I7446" s="231"/>
      <c r="J7446" s="231"/>
      <c r="K7446" s="231"/>
      <c r="L7446" s="231"/>
      <c r="M7446" s="231"/>
      <c r="N7446" s="231"/>
      <c r="O7446" s="231"/>
      <c r="P7446" s="231"/>
      <c r="Q7446" s="231"/>
      <c r="R7446" s="231"/>
      <c r="S7446" s="231"/>
      <c r="T7446" s="232"/>
      <c r="U7446" s="16"/>
      <c r="V7446" s="16"/>
    </row>
    <row r="7447" spans="4:22">
      <c r="D7447" s="16"/>
      <c r="E7447" s="16"/>
      <c r="F7447" s="231"/>
      <c r="G7447" s="231"/>
      <c r="H7447" s="231"/>
      <c r="I7447" s="231"/>
      <c r="J7447" s="231"/>
      <c r="K7447" s="231"/>
      <c r="L7447" s="231"/>
      <c r="M7447" s="231"/>
      <c r="N7447" s="231"/>
      <c r="O7447" s="231"/>
      <c r="P7447" s="231"/>
      <c r="Q7447" s="231"/>
      <c r="R7447" s="231"/>
      <c r="S7447" s="231"/>
      <c r="T7447" s="232"/>
      <c r="U7447" s="16"/>
      <c r="V7447" s="16"/>
    </row>
    <row r="7448" spans="4:22">
      <c r="D7448" s="16"/>
      <c r="E7448" s="16"/>
      <c r="F7448" s="231"/>
      <c r="G7448" s="231"/>
      <c r="H7448" s="231"/>
      <c r="I7448" s="231"/>
      <c r="J7448" s="231"/>
      <c r="K7448" s="231"/>
      <c r="L7448" s="231"/>
      <c r="M7448" s="231"/>
      <c r="N7448" s="231"/>
      <c r="O7448" s="231"/>
      <c r="P7448" s="231"/>
      <c r="Q7448" s="231"/>
      <c r="R7448" s="231"/>
      <c r="S7448" s="231"/>
      <c r="T7448" s="232"/>
      <c r="U7448" s="16"/>
      <c r="V7448" s="16"/>
    </row>
    <row r="7449" spans="4:22">
      <c r="D7449" s="16"/>
      <c r="E7449" s="16"/>
      <c r="F7449" s="231"/>
      <c r="G7449" s="231"/>
      <c r="H7449" s="231"/>
      <c r="I7449" s="231"/>
      <c r="J7449" s="231"/>
      <c r="K7449" s="231"/>
      <c r="L7449" s="231"/>
      <c r="M7449" s="231"/>
      <c r="N7449" s="231"/>
      <c r="O7449" s="231"/>
      <c r="P7449" s="231"/>
      <c r="Q7449" s="231"/>
      <c r="R7449" s="231"/>
      <c r="S7449" s="231"/>
      <c r="T7449" s="232"/>
      <c r="U7449" s="16"/>
      <c r="V7449" s="16"/>
    </row>
    <row r="7450" spans="4:22">
      <c r="D7450" s="16"/>
      <c r="E7450" s="16"/>
      <c r="F7450" s="231"/>
      <c r="G7450" s="231"/>
      <c r="H7450" s="231"/>
      <c r="I7450" s="231"/>
      <c r="J7450" s="231"/>
      <c r="K7450" s="231"/>
      <c r="L7450" s="231"/>
      <c r="M7450" s="231"/>
      <c r="N7450" s="231"/>
      <c r="O7450" s="231"/>
      <c r="P7450" s="231"/>
      <c r="Q7450" s="231"/>
      <c r="R7450" s="231"/>
      <c r="S7450" s="231"/>
      <c r="T7450" s="232"/>
      <c r="U7450" s="16"/>
      <c r="V7450" s="16"/>
    </row>
    <row r="7451" spans="4:22">
      <c r="D7451" s="16"/>
      <c r="E7451" s="16"/>
      <c r="F7451" s="231"/>
      <c r="G7451" s="231"/>
      <c r="H7451" s="231"/>
      <c r="I7451" s="231"/>
      <c r="J7451" s="231"/>
      <c r="K7451" s="231"/>
      <c r="L7451" s="231"/>
      <c r="M7451" s="231"/>
      <c r="N7451" s="231"/>
      <c r="O7451" s="231"/>
      <c r="P7451" s="231"/>
      <c r="Q7451" s="231"/>
      <c r="R7451" s="231"/>
      <c r="S7451" s="231"/>
      <c r="T7451" s="232"/>
      <c r="U7451" s="16"/>
      <c r="V7451" s="16"/>
    </row>
    <row r="7452" spans="4:22">
      <c r="D7452" s="16"/>
      <c r="E7452" s="16"/>
      <c r="F7452" s="231"/>
      <c r="G7452" s="231"/>
      <c r="H7452" s="231"/>
      <c r="I7452" s="231"/>
      <c r="J7452" s="231"/>
      <c r="K7452" s="231"/>
      <c r="L7452" s="231"/>
      <c r="M7452" s="231"/>
      <c r="N7452" s="231"/>
      <c r="O7452" s="231"/>
      <c r="P7452" s="231"/>
      <c r="Q7452" s="231"/>
      <c r="R7452" s="231"/>
      <c r="S7452" s="231"/>
      <c r="T7452" s="232"/>
      <c r="U7452" s="16"/>
      <c r="V7452" s="16"/>
    </row>
    <row r="7453" spans="4:22">
      <c r="D7453" s="16"/>
      <c r="E7453" s="16"/>
      <c r="F7453" s="231"/>
      <c r="G7453" s="231"/>
      <c r="H7453" s="231"/>
      <c r="I7453" s="231"/>
      <c r="J7453" s="231"/>
      <c r="K7453" s="231"/>
      <c r="L7453" s="231"/>
      <c r="M7453" s="231"/>
      <c r="N7453" s="231"/>
      <c r="O7453" s="231"/>
      <c r="P7453" s="231"/>
      <c r="Q7453" s="231"/>
      <c r="R7453" s="231"/>
      <c r="S7453" s="231"/>
      <c r="T7453" s="232"/>
      <c r="U7453" s="16"/>
      <c r="V7453" s="16"/>
    </row>
    <row r="7454" spans="4:22">
      <c r="D7454" s="16"/>
      <c r="E7454" s="16"/>
      <c r="F7454" s="231"/>
      <c r="G7454" s="231"/>
      <c r="H7454" s="231"/>
      <c r="I7454" s="231"/>
      <c r="J7454" s="231"/>
      <c r="K7454" s="231"/>
      <c r="L7454" s="231"/>
      <c r="M7454" s="231"/>
      <c r="N7454" s="231"/>
      <c r="O7454" s="231"/>
      <c r="P7454" s="231"/>
      <c r="Q7454" s="231"/>
      <c r="R7454" s="231"/>
      <c r="S7454" s="231"/>
      <c r="T7454" s="232"/>
      <c r="U7454" s="16"/>
      <c r="V7454" s="16"/>
    </row>
    <row r="7455" spans="4:22">
      <c r="D7455" s="16"/>
      <c r="E7455" s="16"/>
      <c r="F7455" s="231"/>
      <c r="G7455" s="231"/>
      <c r="H7455" s="231"/>
      <c r="I7455" s="231"/>
      <c r="J7455" s="231"/>
      <c r="K7455" s="231"/>
      <c r="L7455" s="231"/>
      <c r="M7455" s="231"/>
      <c r="N7455" s="231"/>
      <c r="O7455" s="231"/>
      <c r="P7455" s="231"/>
      <c r="Q7455" s="231"/>
      <c r="R7455" s="231"/>
      <c r="S7455" s="231"/>
      <c r="T7455" s="232"/>
      <c r="U7455" s="16"/>
      <c r="V7455" s="16"/>
    </row>
    <row r="7456" spans="4:22">
      <c r="D7456" s="16"/>
      <c r="E7456" s="16"/>
      <c r="F7456" s="231"/>
      <c r="G7456" s="231"/>
      <c r="H7456" s="231"/>
      <c r="I7456" s="231"/>
      <c r="J7456" s="231"/>
      <c r="K7456" s="231"/>
      <c r="L7456" s="231"/>
      <c r="M7456" s="231"/>
      <c r="N7456" s="231"/>
      <c r="O7456" s="231"/>
      <c r="P7456" s="231"/>
      <c r="Q7456" s="231"/>
      <c r="R7456" s="231"/>
      <c r="S7456" s="231"/>
      <c r="T7456" s="232"/>
      <c r="U7456" s="16"/>
      <c r="V7456" s="16"/>
    </row>
    <row r="7457" spans="4:22">
      <c r="D7457" s="16"/>
      <c r="E7457" s="16"/>
      <c r="F7457" s="231"/>
      <c r="G7457" s="231"/>
      <c r="H7457" s="231"/>
      <c r="I7457" s="231"/>
      <c r="J7457" s="231"/>
      <c r="K7457" s="231"/>
      <c r="L7457" s="231"/>
      <c r="M7457" s="231"/>
      <c r="N7457" s="231"/>
      <c r="O7457" s="231"/>
      <c r="P7457" s="231"/>
      <c r="Q7457" s="231"/>
      <c r="R7457" s="231"/>
      <c r="S7457" s="231"/>
      <c r="T7457" s="232"/>
      <c r="U7457" s="16"/>
      <c r="V7457" s="16"/>
    </row>
    <row r="7458" spans="4:22">
      <c r="D7458" s="16"/>
      <c r="E7458" s="16"/>
      <c r="F7458" s="231"/>
      <c r="G7458" s="231"/>
      <c r="H7458" s="231"/>
      <c r="I7458" s="231"/>
      <c r="J7458" s="231"/>
      <c r="K7458" s="231"/>
      <c r="L7458" s="231"/>
      <c r="M7458" s="231"/>
      <c r="N7458" s="231"/>
      <c r="O7458" s="231"/>
      <c r="P7458" s="231"/>
      <c r="Q7458" s="231"/>
      <c r="R7458" s="231"/>
      <c r="S7458" s="231"/>
      <c r="T7458" s="232"/>
      <c r="U7458" s="16"/>
      <c r="V7458" s="16"/>
    </row>
    <row r="7459" spans="4:22">
      <c r="D7459" s="16"/>
      <c r="E7459" s="16"/>
      <c r="F7459" s="231"/>
      <c r="G7459" s="231"/>
      <c r="H7459" s="231"/>
      <c r="I7459" s="231"/>
      <c r="J7459" s="231"/>
      <c r="K7459" s="231"/>
      <c r="L7459" s="231"/>
      <c r="M7459" s="231"/>
      <c r="N7459" s="231"/>
      <c r="O7459" s="231"/>
      <c r="P7459" s="231"/>
      <c r="Q7459" s="231"/>
      <c r="R7459" s="231"/>
      <c r="S7459" s="231"/>
      <c r="T7459" s="232"/>
      <c r="U7459" s="16"/>
      <c r="V7459" s="16"/>
    </row>
    <row r="7460" spans="4:22">
      <c r="D7460" s="16"/>
      <c r="E7460" s="16"/>
      <c r="F7460" s="231"/>
      <c r="G7460" s="231"/>
      <c r="H7460" s="231"/>
      <c r="I7460" s="231"/>
      <c r="J7460" s="231"/>
      <c r="K7460" s="231"/>
      <c r="L7460" s="231"/>
      <c r="M7460" s="231"/>
      <c r="N7460" s="231"/>
      <c r="O7460" s="231"/>
      <c r="P7460" s="231"/>
      <c r="Q7460" s="231"/>
      <c r="R7460" s="231"/>
      <c r="S7460" s="231"/>
      <c r="T7460" s="232"/>
      <c r="U7460" s="16"/>
      <c r="V7460" s="16"/>
    </row>
    <row r="7461" spans="4:22">
      <c r="D7461" s="16"/>
      <c r="E7461" s="16"/>
      <c r="F7461" s="231"/>
      <c r="G7461" s="231"/>
      <c r="H7461" s="231"/>
      <c r="I7461" s="231"/>
      <c r="J7461" s="231"/>
      <c r="K7461" s="231"/>
      <c r="L7461" s="231"/>
      <c r="M7461" s="231"/>
      <c r="N7461" s="231"/>
      <c r="O7461" s="231"/>
      <c r="P7461" s="231"/>
      <c r="Q7461" s="231"/>
      <c r="R7461" s="231"/>
      <c r="S7461" s="231"/>
      <c r="T7461" s="232"/>
      <c r="U7461" s="16"/>
      <c r="V7461" s="16"/>
    </row>
    <row r="7462" spans="4:22">
      <c r="D7462" s="16"/>
      <c r="E7462" s="16"/>
      <c r="F7462" s="231"/>
      <c r="G7462" s="231"/>
      <c r="H7462" s="231"/>
      <c r="I7462" s="231"/>
      <c r="J7462" s="231"/>
      <c r="K7462" s="231"/>
      <c r="L7462" s="231"/>
      <c r="M7462" s="231"/>
      <c r="N7462" s="231"/>
      <c r="O7462" s="231"/>
      <c r="P7462" s="231"/>
      <c r="Q7462" s="231"/>
      <c r="R7462" s="231"/>
      <c r="S7462" s="231"/>
      <c r="T7462" s="232"/>
      <c r="U7462" s="16"/>
      <c r="V7462" s="16"/>
    </row>
    <row r="7463" spans="4:22">
      <c r="D7463" s="16"/>
      <c r="E7463" s="16"/>
      <c r="F7463" s="231"/>
      <c r="G7463" s="231"/>
      <c r="H7463" s="231"/>
      <c r="I7463" s="231"/>
      <c r="J7463" s="231"/>
      <c r="K7463" s="231"/>
      <c r="L7463" s="231"/>
      <c r="M7463" s="231"/>
      <c r="N7463" s="231"/>
      <c r="O7463" s="231"/>
      <c r="P7463" s="231"/>
      <c r="Q7463" s="231"/>
      <c r="R7463" s="231"/>
      <c r="S7463" s="231"/>
      <c r="T7463" s="232"/>
      <c r="U7463" s="16"/>
      <c r="V7463" s="16"/>
    </row>
    <row r="7464" spans="4:22">
      <c r="D7464" s="16"/>
      <c r="E7464" s="16"/>
      <c r="F7464" s="231"/>
      <c r="G7464" s="231"/>
      <c r="H7464" s="231"/>
      <c r="I7464" s="231"/>
      <c r="J7464" s="231"/>
      <c r="K7464" s="231"/>
      <c r="L7464" s="231"/>
      <c r="M7464" s="231"/>
      <c r="N7464" s="231"/>
      <c r="O7464" s="231"/>
      <c r="P7464" s="231"/>
      <c r="Q7464" s="231"/>
      <c r="R7464" s="231"/>
      <c r="S7464" s="231"/>
      <c r="T7464" s="232"/>
      <c r="U7464" s="16"/>
      <c r="V7464" s="16"/>
    </row>
    <row r="7465" spans="4:22">
      <c r="D7465" s="16"/>
      <c r="E7465" s="16"/>
      <c r="F7465" s="231"/>
      <c r="G7465" s="231"/>
      <c r="H7465" s="231"/>
      <c r="I7465" s="231"/>
      <c r="J7465" s="231"/>
      <c r="K7465" s="231"/>
      <c r="L7465" s="231"/>
      <c r="M7465" s="231"/>
      <c r="N7465" s="231"/>
      <c r="O7465" s="231"/>
      <c r="P7465" s="231"/>
      <c r="Q7465" s="231"/>
      <c r="R7465" s="231"/>
      <c r="S7465" s="231"/>
      <c r="T7465" s="232"/>
      <c r="U7465" s="16"/>
      <c r="V7465" s="16"/>
    </row>
    <row r="7466" spans="4:22">
      <c r="D7466" s="16"/>
      <c r="E7466" s="16"/>
      <c r="F7466" s="231"/>
      <c r="G7466" s="231"/>
      <c r="H7466" s="231"/>
      <c r="I7466" s="231"/>
      <c r="J7466" s="231"/>
      <c r="K7466" s="231"/>
      <c r="L7466" s="231"/>
      <c r="M7466" s="231"/>
      <c r="N7466" s="231"/>
      <c r="O7466" s="231"/>
      <c r="P7466" s="231"/>
      <c r="Q7466" s="231"/>
      <c r="R7466" s="231"/>
      <c r="S7466" s="231"/>
      <c r="T7466" s="232"/>
      <c r="U7466" s="16"/>
      <c r="V7466" s="16"/>
    </row>
    <row r="7467" spans="4:22">
      <c r="D7467" s="16"/>
      <c r="E7467" s="16"/>
      <c r="F7467" s="231"/>
      <c r="G7467" s="231"/>
      <c r="H7467" s="231"/>
      <c r="I7467" s="231"/>
      <c r="J7467" s="231"/>
      <c r="K7467" s="231"/>
      <c r="L7467" s="231"/>
      <c r="M7467" s="231"/>
      <c r="N7467" s="231"/>
      <c r="O7467" s="231"/>
      <c r="P7467" s="231"/>
      <c r="Q7467" s="231"/>
      <c r="R7467" s="231"/>
      <c r="S7467" s="231"/>
      <c r="T7467" s="232"/>
      <c r="U7467" s="16"/>
      <c r="V7467" s="16"/>
    </row>
    <row r="7468" spans="4:22">
      <c r="D7468" s="16"/>
      <c r="E7468" s="16"/>
      <c r="F7468" s="231"/>
      <c r="G7468" s="231"/>
      <c r="H7468" s="231"/>
      <c r="I7468" s="231"/>
      <c r="J7468" s="231"/>
      <c r="K7468" s="231"/>
      <c r="L7468" s="231"/>
      <c r="M7468" s="231"/>
      <c r="N7468" s="231"/>
      <c r="O7468" s="231"/>
      <c r="P7468" s="231"/>
      <c r="Q7468" s="231"/>
      <c r="R7468" s="231"/>
      <c r="S7468" s="231"/>
      <c r="T7468" s="232"/>
      <c r="U7468" s="16"/>
      <c r="V7468" s="16"/>
    </row>
    <row r="7469" spans="4:22">
      <c r="D7469" s="16"/>
      <c r="E7469" s="16"/>
      <c r="F7469" s="231"/>
      <c r="G7469" s="231"/>
      <c r="H7469" s="231"/>
      <c r="I7469" s="231"/>
      <c r="J7469" s="231"/>
      <c r="K7469" s="231"/>
      <c r="L7469" s="231"/>
      <c r="M7469" s="231"/>
      <c r="N7469" s="231"/>
      <c r="O7469" s="231"/>
      <c r="P7469" s="231"/>
      <c r="Q7469" s="231"/>
      <c r="R7469" s="231"/>
      <c r="S7469" s="231"/>
      <c r="T7469" s="232"/>
      <c r="U7469" s="16"/>
      <c r="V7469" s="16"/>
    </row>
    <row r="7470" spans="4:22">
      <c r="D7470" s="16"/>
      <c r="E7470" s="16"/>
      <c r="F7470" s="231"/>
      <c r="G7470" s="231"/>
      <c r="H7470" s="231"/>
      <c r="I7470" s="231"/>
      <c r="J7470" s="231"/>
      <c r="K7470" s="231"/>
      <c r="L7470" s="231"/>
      <c r="M7470" s="231"/>
      <c r="N7470" s="231"/>
      <c r="O7470" s="231"/>
      <c r="P7470" s="231"/>
      <c r="Q7470" s="231"/>
      <c r="R7470" s="231"/>
      <c r="S7470" s="231"/>
      <c r="T7470" s="232"/>
      <c r="U7470" s="16"/>
      <c r="V7470" s="16"/>
    </row>
    <row r="7471" spans="4:22">
      <c r="D7471" s="16"/>
      <c r="E7471" s="16"/>
      <c r="F7471" s="231"/>
      <c r="G7471" s="231"/>
      <c r="H7471" s="231"/>
      <c r="I7471" s="231"/>
      <c r="J7471" s="231"/>
      <c r="K7471" s="231"/>
      <c r="L7471" s="231"/>
      <c r="M7471" s="231"/>
      <c r="N7471" s="231"/>
      <c r="O7471" s="231"/>
      <c r="P7471" s="231"/>
      <c r="Q7471" s="231"/>
      <c r="R7471" s="231"/>
      <c r="S7471" s="231"/>
      <c r="T7471" s="232"/>
      <c r="U7471" s="16"/>
      <c r="V7471" s="16"/>
    </row>
    <row r="7472" spans="4:22">
      <c r="D7472" s="16"/>
      <c r="E7472" s="16"/>
      <c r="F7472" s="231"/>
      <c r="G7472" s="231"/>
      <c r="H7472" s="231"/>
      <c r="I7472" s="231"/>
      <c r="J7472" s="231"/>
      <c r="K7472" s="231"/>
      <c r="L7472" s="231"/>
      <c r="M7472" s="231"/>
      <c r="N7472" s="231"/>
      <c r="O7472" s="231"/>
      <c r="P7472" s="231"/>
      <c r="Q7472" s="231"/>
      <c r="R7472" s="231"/>
      <c r="S7472" s="231"/>
      <c r="T7472" s="232"/>
      <c r="U7472" s="16"/>
      <c r="V7472" s="16"/>
    </row>
    <row r="7473" spans="4:22">
      <c r="D7473" s="16"/>
      <c r="E7473" s="16"/>
      <c r="F7473" s="231"/>
      <c r="G7473" s="231"/>
      <c r="H7473" s="231"/>
      <c r="I7473" s="231"/>
      <c r="J7473" s="231"/>
      <c r="K7473" s="231"/>
      <c r="L7473" s="231"/>
      <c r="M7473" s="231"/>
      <c r="N7473" s="231"/>
      <c r="O7473" s="231"/>
      <c r="P7473" s="231"/>
      <c r="Q7473" s="231"/>
      <c r="R7473" s="231"/>
      <c r="S7473" s="231"/>
      <c r="T7473" s="232"/>
      <c r="U7473" s="16"/>
      <c r="V7473" s="16"/>
    </row>
    <row r="7474" spans="4:22">
      <c r="D7474" s="16"/>
      <c r="E7474" s="16"/>
      <c r="F7474" s="231"/>
      <c r="G7474" s="231"/>
      <c r="H7474" s="231"/>
      <c r="I7474" s="231"/>
      <c r="J7474" s="231"/>
      <c r="K7474" s="231"/>
      <c r="L7474" s="231"/>
      <c r="M7474" s="231"/>
      <c r="N7474" s="231"/>
      <c r="O7474" s="231"/>
      <c r="P7474" s="231"/>
      <c r="Q7474" s="231"/>
      <c r="R7474" s="231"/>
      <c r="S7474" s="231"/>
      <c r="T7474" s="232"/>
      <c r="U7474" s="16"/>
      <c r="V7474" s="16"/>
    </row>
    <row r="7475" spans="4:22">
      <c r="D7475" s="16"/>
      <c r="E7475" s="16"/>
      <c r="F7475" s="231"/>
      <c r="G7475" s="231"/>
      <c r="H7475" s="231"/>
      <c r="I7475" s="231"/>
      <c r="J7475" s="231"/>
      <c r="K7475" s="231"/>
      <c r="L7475" s="231"/>
      <c r="M7475" s="231"/>
      <c r="N7475" s="231"/>
      <c r="O7475" s="231"/>
      <c r="P7475" s="231"/>
      <c r="Q7475" s="231"/>
      <c r="R7475" s="231"/>
      <c r="S7475" s="231"/>
      <c r="T7475" s="232"/>
      <c r="U7475" s="16"/>
      <c r="V7475" s="16"/>
    </row>
    <row r="7476" spans="4:22">
      <c r="D7476" s="335"/>
      <c r="E7476" s="335"/>
      <c r="F7476" s="335"/>
      <c r="G7476" s="512" t="s">
        <v>48</v>
      </c>
      <c r="H7476" s="512"/>
      <c r="I7476" s="512"/>
      <c r="J7476" s="512"/>
      <c r="K7476" s="512"/>
      <c r="L7476" s="512"/>
      <c r="M7476" s="512"/>
      <c r="N7476" s="512"/>
      <c r="O7476" s="512"/>
      <c r="P7476" s="512"/>
      <c r="Q7476" s="512"/>
      <c r="R7476" s="512"/>
      <c r="S7476" s="335"/>
      <c r="T7476" s="335"/>
      <c r="U7476" s="335"/>
      <c r="V7476" s="335"/>
    </row>
    <row r="7477" spans="4:22">
      <c r="D7477" s="335"/>
      <c r="E7477" s="335"/>
      <c r="F7477" s="335"/>
      <c r="G7477" s="512"/>
      <c r="H7477" s="512"/>
      <c r="I7477" s="512"/>
      <c r="J7477" s="512"/>
      <c r="K7477" s="512"/>
      <c r="L7477" s="512"/>
      <c r="M7477" s="512"/>
      <c r="N7477" s="512"/>
      <c r="O7477" s="512"/>
      <c r="P7477" s="512"/>
      <c r="Q7477" s="512"/>
      <c r="R7477" s="512"/>
      <c r="S7477" s="335"/>
      <c r="T7477" s="335"/>
      <c r="U7477" s="335"/>
      <c r="V7477" s="335"/>
    </row>
    <row r="7478" spans="4:22" ht="23.4">
      <c r="D7478" s="338"/>
      <c r="E7478" s="338"/>
      <c r="F7478" s="338"/>
      <c r="G7478" s="343" t="s">
        <v>46</v>
      </c>
      <c r="H7478" s="375" t="s">
        <v>3</v>
      </c>
      <c r="I7478" s="376"/>
      <c r="J7478" s="377" t="s">
        <v>11</v>
      </c>
      <c r="K7478" s="376"/>
      <c r="L7478" s="378" t="s">
        <v>12</v>
      </c>
      <c r="M7478" s="376"/>
      <c r="N7478" s="379" t="s">
        <v>13</v>
      </c>
      <c r="O7478" s="376"/>
      <c r="P7478" s="374" t="s">
        <v>14</v>
      </c>
      <c r="Q7478" s="376"/>
      <c r="R7478" s="380" t="s">
        <v>15</v>
      </c>
      <c r="S7478" s="367"/>
      <c r="T7478" s="16"/>
      <c r="U7478" s="336"/>
      <c r="V7478" s="16"/>
    </row>
    <row r="7479" spans="4:22" ht="21">
      <c r="D7479" s="338"/>
      <c r="E7479" s="338"/>
      <c r="F7479" s="338"/>
      <c r="G7479" s="344">
        <v>0.9</v>
      </c>
      <c r="H7479" s="347">
        <f>$H$7421*G7479</f>
        <v>63.477749916000008</v>
      </c>
      <c r="I7479" s="368"/>
      <c r="J7479" s="348">
        <f>$J$7421*G7479</f>
        <v>15.282878688</v>
      </c>
      <c r="K7479" s="368"/>
      <c r="L7479" s="352">
        <f>$L$7421*G7479</f>
        <v>15.049860515999999</v>
      </c>
      <c r="M7479" s="368"/>
      <c r="N7479" s="349">
        <f>$N$7421*G7479</f>
        <v>9.7167118320000014</v>
      </c>
      <c r="O7479" s="368"/>
      <c r="P7479" s="350">
        <f>$P$7421*G7479</f>
        <v>214.0945668</v>
      </c>
      <c r="Q7479" s="368"/>
      <c r="R7479" s="351">
        <f>$R$7421*G7479</f>
        <v>85.248652320000005</v>
      </c>
      <c r="S7479" s="341"/>
      <c r="T7479" s="414">
        <f>H7479*24.63</f>
        <v>1563.4569804310802</v>
      </c>
      <c r="U7479" s="337"/>
      <c r="V7479" s="16"/>
    </row>
    <row r="7480" spans="4:22" ht="21">
      <c r="D7480" s="338"/>
      <c r="E7480" s="338"/>
      <c r="F7480" s="338"/>
      <c r="G7480" s="344">
        <v>0.91</v>
      </c>
      <c r="H7480" s="347">
        <f t="shared" ref="H7480:H7499" si="770">$H$7421*G7480</f>
        <v>64.183058248400002</v>
      </c>
      <c r="I7480" s="368"/>
      <c r="J7480" s="348">
        <f t="shared" ref="J7480:J7499" si="771">$J$7421*G7480</f>
        <v>15.4526884512</v>
      </c>
      <c r="K7480" s="368"/>
      <c r="L7480" s="352">
        <f t="shared" ref="L7480:L7499" si="772">$L$7421*G7480</f>
        <v>15.217081188399998</v>
      </c>
      <c r="M7480" s="368"/>
      <c r="N7480" s="349">
        <f t="shared" ref="N7480:N7499" si="773">$N$7421*G7480</f>
        <v>9.8246752968000006</v>
      </c>
      <c r="O7480" s="368"/>
      <c r="P7480" s="350">
        <f t="shared" ref="P7480:P7499" si="774">$P$7421*G7480</f>
        <v>216.47339531999998</v>
      </c>
      <c r="Q7480" s="368"/>
      <c r="R7480" s="351">
        <f t="shared" ref="R7480:R7499" si="775">$R$7421*G7480</f>
        <v>86.195859568000003</v>
      </c>
      <c r="S7480" s="341"/>
      <c r="T7480" s="16"/>
      <c r="U7480" s="337"/>
      <c r="V7480" s="16"/>
    </row>
    <row r="7481" spans="4:22" ht="21">
      <c r="D7481" s="338"/>
      <c r="E7481" s="338"/>
      <c r="F7481" s="338"/>
      <c r="G7481" s="344">
        <v>0.92</v>
      </c>
      <c r="H7481" s="347">
        <f t="shared" si="770"/>
        <v>64.88836658080001</v>
      </c>
      <c r="I7481" s="368"/>
      <c r="J7481" s="348">
        <f t="shared" si="771"/>
        <v>15.6224982144</v>
      </c>
      <c r="K7481" s="368"/>
      <c r="L7481" s="352">
        <f t="shared" si="772"/>
        <v>15.384301860799999</v>
      </c>
      <c r="M7481" s="368"/>
      <c r="N7481" s="349">
        <f t="shared" si="773"/>
        <v>9.9326387616000016</v>
      </c>
      <c r="O7481" s="368"/>
      <c r="P7481" s="350">
        <f t="shared" si="774"/>
        <v>218.85222383999999</v>
      </c>
      <c r="Q7481" s="368"/>
      <c r="R7481" s="351">
        <f t="shared" si="775"/>
        <v>87.143066816000001</v>
      </c>
      <c r="S7481" s="341"/>
      <c r="T7481" s="16"/>
      <c r="U7481" s="337"/>
      <c r="V7481" s="16"/>
    </row>
    <row r="7482" spans="4:22" ht="21">
      <c r="D7482" s="338"/>
      <c r="E7482" s="338"/>
      <c r="F7482" s="338"/>
      <c r="G7482" s="344">
        <v>0.93</v>
      </c>
      <c r="H7482" s="347">
        <f t="shared" si="770"/>
        <v>65.593674913200005</v>
      </c>
      <c r="I7482" s="368"/>
      <c r="J7482" s="348">
        <f t="shared" si="771"/>
        <v>15.7923079776</v>
      </c>
      <c r="K7482" s="368"/>
      <c r="L7482" s="352">
        <f t="shared" si="772"/>
        <v>15.551522533199998</v>
      </c>
      <c r="M7482" s="368"/>
      <c r="N7482" s="349">
        <f t="shared" si="773"/>
        <v>10.040602226400001</v>
      </c>
      <c r="O7482" s="368"/>
      <c r="P7482" s="350">
        <f t="shared" si="774"/>
        <v>221.23105236000001</v>
      </c>
      <c r="Q7482" s="368"/>
      <c r="R7482" s="351">
        <f t="shared" si="775"/>
        <v>88.090274063999999</v>
      </c>
      <c r="S7482" s="341"/>
      <c r="T7482" s="16"/>
      <c r="U7482" s="337"/>
      <c r="V7482" s="16"/>
    </row>
    <row r="7483" spans="4:22" ht="21">
      <c r="D7483" s="338"/>
      <c r="E7483" s="338"/>
      <c r="F7483" s="338"/>
      <c r="G7483" s="344">
        <v>0.94</v>
      </c>
      <c r="H7483" s="347">
        <f t="shared" si="770"/>
        <v>66.298983245599999</v>
      </c>
      <c r="I7483" s="368"/>
      <c r="J7483" s="348">
        <f t="shared" si="771"/>
        <v>15.962117740799998</v>
      </c>
      <c r="K7483" s="368"/>
      <c r="L7483" s="352">
        <f t="shared" si="772"/>
        <v>15.718743205599997</v>
      </c>
      <c r="M7483" s="368"/>
      <c r="N7483" s="349">
        <f t="shared" si="773"/>
        <v>10.1485656912</v>
      </c>
      <c r="O7483" s="368"/>
      <c r="P7483" s="350">
        <f t="shared" si="774"/>
        <v>223.60988087999996</v>
      </c>
      <c r="Q7483" s="368"/>
      <c r="R7483" s="351">
        <f t="shared" si="775"/>
        <v>89.037481311999997</v>
      </c>
      <c r="S7483" s="341"/>
      <c r="T7483" s="16"/>
      <c r="U7483" s="337"/>
      <c r="V7483" s="16"/>
    </row>
    <row r="7484" spans="4:22" ht="21">
      <c r="D7484" s="338"/>
      <c r="E7484" s="338"/>
      <c r="F7484" s="338"/>
      <c r="G7484" s="344">
        <v>0.95</v>
      </c>
      <c r="H7484" s="347">
        <f t="shared" si="770"/>
        <v>67.004291578000007</v>
      </c>
      <c r="I7484" s="368"/>
      <c r="J7484" s="348">
        <f t="shared" si="771"/>
        <v>16.131927504</v>
      </c>
      <c r="K7484" s="368"/>
      <c r="L7484" s="352">
        <f t="shared" si="772"/>
        <v>15.885963877999997</v>
      </c>
      <c r="M7484" s="368"/>
      <c r="N7484" s="349">
        <f t="shared" si="773"/>
        <v>10.256529155999999</v>
      </c>
      <c r="O7484" s="368"/>
      <c r="P7484" s="350">
        <f t="shared" si="774"/>
        <v>225.98870939999998</v>
      </c>
      <c r="Q7484" s="368"/>
      <c r="R7484" s="351">
        <f t="shared" si="775"/>
        <v>89.984688559999995</v>
      </c>
      <c r="S7484" s="341"/>
      <c r="T7484" s="16"/>
      <c r="U7484" s="337"/>
      <c r="V7484" s="16"/>
    </row>
    <row r="7485" spans="4:22" ht="21">
      <c r="D7485" s="338"/>
      <c r="E7485" s="338"/>
      <c r="F7485" s="338"/>
      <c r="G7485" s="344">
        <v>0.96</v>
      </c>
      <c r="H7485" s="347">
        <f t="shared" si="770"/>
        <v>67.709599910400001</v>
      </c>
      <c r="I7485" s="368"/>
      <c r="J7485" s="348">
        <f t="shared" si="771"/>
        <v>16.3017372672</v>
      </c>
      <c r="K7485" s="368"/>
      <c r="L7485" s="352">
        <f t="shared" si="772"/>
        <v>16.053184550399997</v>
      </c>
      <c r="M7485" s="368"/>
      <c r="N7485" s="349">
        <f t="shared" si="773"/>
        <v>10.3644926208</v>
      </c>
      <c r="O7485" s="368"/>
      <c r="P7485" s="350">
        <f t="shared" si="774"/>
        <v>228.36753791999999</v>
      </c>
      <c r="Q7485" s="368"/>
      <c r="R7485" s="351">
        <f t="shared" si="775"/>
        <v>90.931895807999993</v>
      </c>
      <c r="S7485" s="341"/>
      <c r="T7485" s="16"/>
      <c r="U7485" s="337"/>
      <c r="V7485" s="16"/>
    </row>
    <row r="7486" spans="4:22" ht="21">
      <c r="D7486" s="338"/>
      <c r="E7486" s="338"/>
      <c r="F7486" s="338"/>
      <c r="G7486" s="344">
        <v>0.97</v>
      </c>
      <c r="H7486" s="347">
        <f t="shared" si="770"/>
        <v>68.41490824280001</v>
      </c>
      <c r="I7486" s="368"/>
      <c r="J7486" s="348">
        <f t="shared" si="771"/>
        <v>16.4715470304</v>
      </c>
      <c r="K7486" s="368"/>
      <c r="L7486" s="352">
        <f t="shared" si="772"/>
        <v>16.220405222799997</v>
      </c>
      <c r="M7486" s="368"/>
      <c r="N7486" s="349">
        <f t="shared" si="773"/>
        <v>10.472456085599999</v>
      </c>
      <c r="O7486" s="368"/>
      <c r="P7486" s="350">
        <f t="shared" si="774"/>
        <v>230.74636643999997</v>
      </c>
      <c r="Q7486" s="368"/>
      <c r="R7486" s="351">
        <f t="shared" si="775"/>
        <v>91.879103055999991</v>
      </c>
      <c r="S7486" s="341"/>
      <c r="T7486" s="16"/>
      <c r="U7486" s="337"/>
      <c r="V7486" s="16"/>
    </row>
    <row r="7487" spans="4:22" ht="21">
      <c r="D7487" s="338"/>
      <c r="E7487" s="338"/>
      <c r="F7487" s="338"/>
      <c r="G7487" s="344">
        <v>0.98</v>
      </c>
      <c r="H7487" s="347">
        <f t="shared" si="770"/>
        <v>69.120216575200004</v>
      </c>
      <c r="I7487" s="368"/>
      <c r="J7487" s="348">
        <f t="shared" si="771"/>
        <v>16.6413567936</v>
      </c>
      <c r="K7487" s="368"/>
      <c r="L7487" s="352">
        <f t="shared" si="772"/>
        <v>16.387625895199996</v>
      </c>
      <c r="M7487" s="368"/>
      <c r="N7487" s="349">
        <f t="shared" si="773"/>
        <v>10.5804195504</v>
      </c>
      <c r="O7487" s="368"/>
      <c r="P7487" s="350">
        <f t="shared" si="774"/>
        <v>233.12519495999999</v>
      </c>
      <c r="Q7487" s="368"/>
      <c r="R7487" s="351">
        <f t="shared" si="775"/>
        <v>92.826310304000003</v>
      </c>
      <c r="S7487" s="341"/>
      <c r="T7487" s="16"/>
      <c r="U7487" s="337"/>
      <c r="V7487" s="16"/>
    </row>
    <row r="7488" spans="4:22" ht="21">
      <c r="D7488" s="338"/>
      <c r="E7488" s="338"/>
      <c r="F7488" s="338"/>
      <c r="G7488" s="344">
        <v>0.99</v>
      </c>
      <c r="H7488" s="347">
        <f t="shared" si="770"/>
        <v>69.825524907600013</v>
      </c>
      <c r="I7488" s="368"/>
      <c r="J7488" s="348">
        <f t="shared" si="771"/>
        <v>16.8111665568</v>
      </c>
      <c r="K7488" s="368"/>
      <c r="L7488" s="352">
        <f t="shared" si="772"/>
        <v>16.554846567599999</v>
      </c>
      <c r="M7488" s="368"/>
      <c r="N7488" s="349">
        <f t="shared" si="773"/>
        <v>10.688383015199999</v>
      </c>
      <c r="O7488" s="368"/>
      <c r="P7488" s="350">
        <f t="shared" si="774"/>
        <v>235.50402347999997</v>
      </c>
      <c r="Q7488" s="368"/>
      <c r="R7488" s="351">
        <f t="shared" si="775"/>
        <v>93.773517552000001</v>
      </c>
      <c r="S7488" s="341"/>
      <c r="T7488" s="16"/>
      <c r="U7488" s="337"/>
      <c r="V7488" s="16"/>
    </row>
    <row r="7489" spans="4:22" ht="31.2">
      <c r="D7489" s="469"/>
      <c r="E7489" s="469"/>
      <c r="F7489" s="469"/>
      <c r="G7489" s="478">
        <v>1</v>
      </c>
      <c r="H7489" s="479">
        <f t="shared" si="770"/>
        <v>70.530833240000007</v>
      </c>
      <c r="I7489" s="503"/>
      <c r="J7489" s="479">
        <f t="shared" si="771"/>
        <v>16.98097632</v>
      </c>
      <c r="K7489" s="503"/>
      <c r="L7489" s="479">
        <f t="shared" si="772"/>
        <v>16.722067239999998</v>
      </c>
      <c r="M7489" s="503"/>
      <c r="N7489" s="479">
        <f t="shared" si="773"/>
        <v>10.79634648</v>
      </c>
      <c r="O7489" s="503"/>
      <c r="P7489" s="479">
        <f t="shared" si="774"/>
        <v>237.88285199999999</v>
      </c>
      <c r="Q7489" s="503"/>
      <c r="R7489" s="479">
        <f t="shared" si="775"/>
        <v>94.720724799999999</v>
      </c>
      <c r="S7489" s="341"/>
      <c r="T7489" s="469"/>
      <c r="U7489" s="470"/>
      <c r="V7489" s="469"/>
    </row>
    <row r="7490" spans="4:22" ht="21">
      <c r="D7490" s="338"/>
      <c r="E7490" s="338"/>
      <c r="F7490" s="338"/>
      <c r="G7490" s="344">
        <v>1.01</v>
      </c>
      <c r="H7490" s="347">
        <f t="shared" si="770"/>
        <v>71.236141572400001</v>
      </c>
      <c r="I7490" s="368"/>
      <c r="J7490" s="348">
        <f t="shared" si="771"/>
        <v>17.1507860832</v>
      </c>
      <c r="K7490" s="368"/>
      <c r="L7490" s="352">
        <f t="shared" si="772"/>
        <v>16.889287912399997</v>
      </c>
      <c r="M7490" s="368"/>
      <c r="N7490" s="349">
        <f t="shared" si="773"/>
        <v>10.904309944800001</v>
      </c>
      <c r="O7490" s="368"/>
      <c r="P7490" s="350">
        <f t="shared" si="774"/>
        <v>240.26168052</v>
      </c>
      <c r="Q7490" s="368"/>
      <c r="R7490" s="351">
        <f t="shared" si="775"/>
        <v>95.667932047999997</v>
      </c>
      <c r="S7490" s="341"/>
      <c r="T7490" s="16"/>
      <c r="U7490" s="337"/>
      <c r="V7490" s="16"/>
    </row>
    <row r="7491" spans="4:22" ht="21">
      <c r="D7491" s="338"/>
      <c r="E7491" s="338"/>
      <c r="F7491" s="338"/>
      <c r="G7491" s="344">
        <v>1.02</v>
      </c>
      <c r="H7491" s="347">
        <f t="shared" si="770"/>
        <v>71.94144990480001</v>
      </c>
      <c r="I7491" s="368"/>
      <c r="J7491" s="348">
        <f t="shared" si="771"/>
        <v>17.3205958464</v>
      </c>
      <c r="K7491" s="368"/>
      <c r="L7491" s="352">
        <f t="shared" si="772"/>
        <v>17.0565085848</v>
      </c>
      <c r="M7491" s="368"/>
      <c r="N7491" s="349">
        <f t="shared" si="773"/>
        <v>11.012273409600001</v>
      </c>
      <c r="O7491" s="368"/>
      <c r="P7491" s="350">
        <f t="shared" si="774"/>
        <v>242.64050903999998</v>
      </c>
      <c r="Q7491" s="368"/>
      <c r="R7491" s="351">
        <f t="shared" si="775"/>
        <v>96.615139295999995</v>
      </c>
      <c r="S7491" s="341"/>
      <c r="T7491" s="16"/>
      <c r="U7491" s="337"/>
      <c r="V7491" s="16"/>
    </row>
    <row r="7492" spans="4:22" ht="21">
      <c r="D7492" s="338"/>
      <c r="E7492" s="338"/>
      <c r="F7492" s="338"/>
      <c r="G7492" s="344">
        <v>1.03</v>
      </c>
      <c r="H7492" s="347">
        <f t="shared" si="770"/>
        <v>72.646758237200004</v>
      </c>
      <c r="I7492" s="368"/>
      <c r="J7492" s="348">
        <f t="shared" si="771"/>
        <v>17.4904056096</v>
      </c>
      <c r="K7492" s="368"/>
      <c r="L7492" s="352">
        <f t="shared" si="772"/>
        <v>17.223729257199999</v>
      </c>
      <c r="M7492" s="368"/>
      <c r="N7492" s="349">
        <f t="shared" si="773"/>
        <v>11.120236874400002</v>
      </c>
      <c r="O7492" s="368"/>
      <c r="P7492" s="350">
        <f t="shared" si="774"/>
        <v>245.01933756</v>
      </c>
      <c r="Q7492" s="368"/>
      <c r="R7492" s="351">
        <f t="shared" si="775"/>
        <v>97.562346544000007</v>
      </c>
      <c r="S7492" s="341"/>
      <c r="T7492" s="16"/>
      <c r="U7492" s="337"/>
      <c r="V7492" s="16"/>
    </row>
    <row r="7493" spans="4:22" ht="21">
      <c r="D7493" s="338"/>
      <c r="E7493" s="338"/>
      <c r="F7493" s="338"/>
      <c r="G7493" s="344">
        <v>1.04</v>
      </c>
      <c r="H7493" s="347">
        <f t="shared" si="770"/>
        <v>73.352066569600012</v>
      </c>
      <c r="I7493" s="368"/>
      <c r="J7493" s="348">
        <f t="shared" si="771"/>
        <v>17.6602153728</v>
      </c>
      <c r="K7493" s="368"/>
      <c r="L7493" s="352">
        <f t="shared" si="772"/>
        <v>17.390949929599998</v>
      </c>
      <c r="M7493" s="368"/>
      <c r="N7493" s="349">
        <f t="shared" si="773"/>
        <v>11.228200339200001</v>
      </c>
      <c r="O7493" s="368"/>
      <c r="P7493" s="350">
        <f t="shared" si="774"/>
        <v>247.39816607999998</v>
      </c>
      <c r="Q7493" s="368"/>
      <c r="R7493" s="351">
        <f t="shared" si="775"/>
        <v>98.509553792000006</v>
      </c>
      <c r="S7493" s="341"/>
      <c r="T7493" s="16"/>
      <c r="U7493" s="337"/>
      <c r="V7493" s="16"/>
    </row>
    <row r="7494" spans="4:22" ht="21">
      <c r="D7494" s="338"/>
      <c r="E7494" s="338"/>
      <c r="F7494" s="338"/>
      <c r="G7494" s="344">
        <v>1.05</v>
      </c>
      <c r="H7494" s="347">
        <f t="shared" si="770"/>
        <v>74.057374902000007</v>
      </c>
      <c r="I7494" s="368"/>
      <c r="J7494" s="348">
        <f t="shared" si="771"/>
        <v>17.830025136</v>
      </c>
      <c r="K7494" s="368"/>
      <c r="L7494" s="352">
        <f t="shared" si="772"/>
        <v>17.558170601999997</v>
      </c>
      <c r="M7494" s="368"/>
      <c r="N7494" s="349">
        <f t="shared" si="773"/>
        <v>11.336163804000002</v>
      </c>
      <c r="O7494" s="368"/>
      <c r="P7494" s="350">
        <f t="shared" si="774"/>
        <v>249.77699459999999</v>
      </c>
      <c r="Q7494" s="368"/>
      <c r="R7494" s="351">
        <f t="shared" si="775"/>
        <v>99.456761040000004</v>
      </c>
      <c r="S7494" s="341"/>
      <c r="T7494" s="16"/>
      <c r="U7494" s="337"/>
      <c r="V7494" s="16"/>
    </row>
    <row r="7495" spans="4:22" ht="21">
      <c r="D7495" s="338"/>
      <c r="E7495" s="338"/>
      <c r="F7495" s="338"/>
      <c r="G7495" s="344">
        <v>1.06</v>
      </c>
      <c r="H7495" s="347">
        <f t="shared" si="770"/>
        <v>74.762683234400015</v>
      </c>
      <c r="I7495" s="368"/>
      <c r="J7495" s="348">
        <f t="shared" si="771"/>
        <v>17.9998348992</v>
      </c>
      <c r="K7495" s="368"/>
      <c r="L7495" s="352">
        <f t="shared" si="772"/>
        <v>17.7253912744</v>
      </c>
      <c r="M7495" s="368"/>
      <c r="N7495" s="349">
        <f t="shared" si="773"/>
        <v>11.444127268800001</v>
      </c>
      <c r="O7495" s="368"/>
      <c r="P7495" s="350">
        <f t="shared" si="774"/>
        <v>252.15582312000001</v>
      </c>
      <c r="Q7495" s="368"/>
      <c r="R7495" s="351">
        <f t="shared" si="775"/>
        <v>100.403968288</v>
      </c>
      <c r="S7495" s="341"/>
      <c r="T7495" s="16"/>
      <c r="U7495" s="337"/>
      <c r="V7495" s="16"/>
    </row>
    <row r="7496" spans="4:22" ht="21">
      <c r="D7496" s="338"/>
      <c r="E7496" s="338"/>
      <c r="F7496" s="338"/>
      <c r="G7496" s="344">
        <v>1.07</v>
      </c>
      <c r="H7496" s="347">
        <f t="shared" si="770"/>
        <v>75.467991566800009</v>
      </c>
      <c r="I7496" s="368"/>
      <c r="J7496" s="348">
        <f t="shared" si="771"/>
        <v>18.1696446624</v>
      </c>
      <c r="K7496" s="368"/>
      <c r="L7496" s="352">
        <f t="shared" si="772"/>
        <v>17.892611946799999</v>
      </c>
      <c r="M7496" s="368"/>
      <c r="N7496" s="349">
        <f t="shared" si="773"/>
        <v>11.552090733600002</v>
      </c>
      <c r="O7496" s="368"/>
      <c r="P7496" s="350">
        <f t="shared" si="774"/>
        <v>254.53465163999999</v>
      </c>
      <c r="Q7496" s="368"/>
      <c r="R7496" s="351">
        <f t="shared" si="775"/>
        <v>101.351175536</v>
      </c>
      <c r="S7496" s="341"/>
      <c r="T7496" s="16"/>
      <c r="U7496" s="337"/>
      <c r="V7496" s="16"/>
    </row>
    <row r="7497" spans="4:22" ht="21">
      <c r="D7497" s="338"/>
      <c r="E7497" s="338"/>
      <c r="F7497" s="338"/>
      <c r="G7497" s="344">
        <v>1.08</v>
      </c>
      <c r="H7497" s="347">
        <f t="shared" si="770"/>
        <v>76.173299899200018</v>
      </c>
      <c r="I7497" s="368"/>
      <c r="J7497" s="348">
        <f t="shared" si="771"/>
        <v>18.3394544256</v>
      </c>
      <c r="K7497" s="368"/>
      <c r="L7497" s="352">
        <f t="shared" si="772"/>
        <v>18.059832619199998</v>
      </c>
      <c r="M7497" s="368"/>
      <c r="N7497" s="349">
        <f t="shared" si="773"/>
        <v>11.660054198400001</v>
      </c>
      <c r="O7497" s="368"/>
      <c r="P7497" s="350">
        <f t="shared" si="774"/>
        <v>256.91348016000001</v>
      </c>
      <c r="Q7497" s="368"/>
      <c r="R7497" s="351">
        <f t="shared" si="775"/>
        <v>102.29838278400001</v>
      </c>
      <c r="S7497" s="341"/>
      <c r="T7497" s="16"/>
      <c r="U7497" s="337"/>
      <c r="V7497" s="16"/>
    </row>
    <row r="7498" spans="4:22" ht="21">
      <c r="D7498" s="338"/>
      <c r="E7498" s="338"/>
      <c r="F7498" s="338"/>
      <c r="G7498" s="344">
        <v>1.0900000000000001</v>
      </c>
      <c r="H7498" s="347">
        <f t="shared" si="770"/>
        <v>76.878608231600012</v>
      </c>
      <c r="I7498" s="368"/>
      <c r="J7498" s="348">
        <f t="shared" si="771"/>
        <v>18.5092641888</v>
      </c>
      <c r="K7498" s="368"/>
      <c r="L7498" s="352">
        <f t="shared" si="772"/>
        <v>18.227053291599997</v>
      </c>
      <c r="M7498" s="368"/>
      <c r="N7498" s="349">
        <f t="shared" si="773"/>
        <v>11.768017663200002</v>
      </c>
      <c r="O7498" s="368"/>
      <c r="P7498" s="350">
        <f t="shared" si="774"/>
        <v>259.29230868000002</v>
      </c>
      <c r="Q7498" s="368"/>
      <c r="R7498" s="351">
        <f t="shared" si="775"/>
        <v>103.24559003200001</v>
      </c>
      <c r="S7498" s="341"/>
      <c r="T7498" s="16"/>
      <c r="U7498" s="337"/>
      <c r="V7498" s="16"/>
    </row>
    <row r="7499" spans="4:22" ht="21">
      <c r="D7499" s="338"/>
      <c r="E7499" s="338"/>
      <c r="F7499" s="338"/>
      <c r="G7499" s="344">
        <v>1.1000000000000001</v>
      </c>
      <c r="H7499" s="347">
        <f t="shared" si="770"/>
        <v>77.58391656400002</v>
      </c>
      <c r="I7499" s="368"/>
      <c r="J7499" s="348">
        <f t="shared" si="771"/>
        <v>18.679073952000003</v>
      </c>
      <c r="K7499" s="368"/>
      <c r="L7499" s="352">
        <f t="shared" si="772"/>
        <v>18.394273964</v>
      </c>
      <c r="M7499" s="368"/>
      <c r="N7499" s="349">
        <f t="shared" si="773"/>
        <v>11.875981128000001</v>
      </c>
      <c r="O7499" s="368"/>
      <c r="P7499" s="350">
        <f t="shared" si="774"/>
        <v>261.67113720000003</v>
      </c>
      <c r="Q7499" s="368"/>
      <c r="R7499" s="351">
        <f t="shared" si="775"/>
        <v>104.19279728000001</v>
      </c>
      <c r="S7499" s="341"/>
      <c r="T7499" s="16"/>
      <c r="U7499" s="337"/>
      <c r="V7499" s="16"/>
    </row>
    <row r="7500" spans="4:22">
      <c r="D7500" s="338"/>
      <c r="E7500" s="338"/>
      <c r="F7500" s="338"/>
      <c r="G7500" s="16"/>
      <c r="H7500" s="16"/>
      <c r="I7500" s="16"/>
      <c r="J7500" s="16"/>
      <c r="K7500" s="16"/>
      <c r="L7500" s="16"/>
      <c r="M7500" s="16"/>
      <c r="N7500" s="16"/>
      <c r="O7500" s="16"/>
      <c r="P7500" s="16"/>
      <c r="Q7500" s="16"/>
      <c r="R7500" s="16"/>
      <c r="S7500" s="16"/>
      <c r="T7500" s="16"/>
      <c r="U7500" s="16"/>
      <c r="V7500" s="16"/>
    </row>
    <row r="7501" spans="4:22">
      <c r="D7501" s="338"/>
      <c r="E7501" s="338"/>
      <c r="F7501" s="338"/>
      <c r="G7501" s="16"/>
      <c r="H7501" s="16"/>
      <c r="I7501" s="16"/>
      <c r="J7501" s="16"/>
      <c r="K7501" s="16"/>
      <c r="L7501" s="16"/>
      <c r="M7501" s="16"/>
      <c r="N7501" s="16"/>
      <c r="O7501" s="16"/>
      <c r="P7501" s="16"/>
      <c r="Q7501" s="16"/>
      <c r="R7501" s="16"/>
      <c r="S7501" s="16"/>
      <c r="T7501" s="16"/>
      <c r="U7501" s="16"/>
      <c r="V7501" s="16"/>
    </row>
    <row r="7502" spans="4:22">
      <c r="D7502" s="338"/>
      <c r="E7502" s="338"/>
      <c r="F7502" s="338"/>
      <c r="G7502" s="16"/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6"/>
      <c r="S7502" s="16"/>
      <c r="T7502" s="16"/>
      <c r="U7502" s="16"/>
      <c r="V7502" s="16"/>
    </row>
    <row r="7505" spans="4:31" ht="15" thickBot="1">
      <c r="D7505" s="475" t="s">
        <v>328</v>
      </c>
      <c r="E7505" s="16"/>
      <c r="F7505" s="16"/>
      <c r="G7505" s="16"/>
      <c r="H7505" s="16"/>
      <c r="I7505" s="16"/>
      <c r="J7505" s="16"/>
      <c r="K7505" s="16"/>
      <c r="L7505" s="16"/>
      <c r="M7505" s="16"/>
      <c r="N7505" s="16"/>
      <c r="O7505" s="16"/>
      <c r="P7505" s="16"/>
      <c r="Q7505" s="16"/>
      <c r="R7505" s="16"/>
      <c r="S7505" s="16"/>
      <c r="T7505" s="229"/>
      <c r="U7505" s="16"/>
      <c r="V7505" s="16"/>
    </row>
    <row r="7506" spans="4:31">
      <c r="D7506" s="16"/>
      <c r="E7506" s="84"/>
      <c r="F7506" s="85"/>
      <c r="G7506" s="197"/>
      <c r="H7506" s="85"/>
      <c r="I7506" s="197"/>
      <c r="J7506" s="85"/>
      <c r="K7506" s="197"/>
      <c r="L7506" s="85"/>
      <c r="M7506" s="197"/>
      <c r="N7506" s="85"/>
      <c r="O7506" s="197"/>
      <c r="P7506" s="85"/>
      <c r="Q7506" s="197"/>
      <c r="R7506" s="85"/>
      <c r="S7506" s="85"/>
      <c r="T7506" s="85"/>
      <c r="U7506" s="106"/>
      <c r="V7506" s="16"/>
    </row>
    <row r="7507" spans="4:31" ht="15" thickBot="1">
      <c r="D7507" s="16"/>
      <c r="E7507" s="86"/>
      <c r="F7507" s="1"/>
      <c r="H7507" s="1"/>
      <c r="J7507" s="1"/>
      <c r="L7507" s="1"/>
      <c r="N7507" s="1"/>
      <c r="P7507" s="1"/>
      <c r="R7507" s="1"/>
      <c r="T7507" s="1"/>
      <c r="U7507" s="107"/>
      <c r="V7507" s="16"/>
    </row>
    <row r="7508" spans="4:31" ht="35.4" thickBot="1">
      <c r="D7508" s="16"/>
      <c r="E7508" s="86"/>
      <c r="F7508" s="1"/>
      <c r="H7508" s="393" t="s">
        <v>370</v>
      </c>
      <c r="I7508" s="394"/>
      <c r="J7508" s="394"/>
      <c r="K7508" s="394"/>
      <c r="L7508" s="394"/>
      <c r="M7508" s="394"/>
      <c r="N7508" s="394"/>
      <c r="O7508" s="394"/>
      <c r="P7508" s="394"/>
      <c r="Q7508" s="394"/>
      <c r="R7508" s="394"/>
      <c r="S7508" s="394"/>
      <c r="T7508" s="395"/>
      <c r="U7508" s="107"/>
      <c r="V7508" s="16"/>
    </row>
    <row r="7509" spans="4:31">
      <c r="D7509" s="16"/>
      <c r="E7509" s="86"/>
      <c r="F7509" s="1"/>
      <c r="H7509" s="1"/>
      <c r="J7509" s="1"/>
      <c r="L7509" s="1"/>
      <c r="N7509" s="1"/>
      <c r="P7509" s="1"/>
      <c r="R7509" s="1"/>
      <c r="T7509" s="1"/>
      <c r="U7509" s="107"/>
      <c r="V7509" s="16"/>
    </row>
    <row r="7510" spans="4:31">
      <c r="D7510" s="16"/>
      <c r="E7510" s="86"/>
      <c r="F7510" s="253" t="s">
        <v>10</v>
      </c>
      <c r="G7510" s="194"/>
      <c r="H7510" s="421" t="s">
        <v>3</v>
      </c>
      <c r="I7510" s="179"/>
      <c r="J7510" s="422" t="s">
        <v>11</v>
      </c>
      <c r="K7510" s="179"/>
      <c r="L7510" s="423" t="s">
        <v>12</v>
      </c>
      <c r="M7510" s="179"/>
      <c r="N7510" s="424" t="s">
        <v>13</v>
      </c>
      <c r="O7510" s="179"/>
      <c r="P7510" s="425" t="s">
        <v>14</v>
      </c>
      <c r="Q7510" s="179"/>
      <c r="R7510" s="426" t="s">
        <v>15</v>
      </c>
      <c r="S7510" s="29"/>
      <c r="T7510" s="427" t="s">
        <v>16</v>
      </c>
      <c r="U7510" s="107"/>
      <c r="V7510" s="16"/>
      <c r="X7510" s="448" t="s">
        <v>78</v>
      </c>
      <c r="Y7510" s="448" t="s">
        <v>79</v>
      </c>
      <c r="Z7510" s="448" t="s">
        <v>80</v>
      </c>
      <c r="AA7510" s="448" t="s">
        <v>81</v>
      </c>
      <c r="AD7510" t="str">
        <f t="shared" ref="AD7510:AD7516" si="776">X7510</f>
        <v xml:space="preserve">MATERIAL </v>
      </c>
      <c r="AE7510" s="330" t="str">
        <f>AA7510</f>
        <v xml:space="preserve">VARIACAO </v>
      </c>
    </row>
    <row r="7511" spans="4:31">
      <c r="D7511" s="16"/>
      <c r="E7511" s="86"/>
      <c r="F7511" s="252">
        <v>46041</v>
      </c>
      <c r="G7511" s="244"/>
      <c r="H7511" s="437">
        <v>13000</v>
      </c>
      <c r="I7511" s="437"/>
      <c r="J7511" s="437">
        <v>3184</v>
      </c>
      <c r="K7511" s="437"/>
      <c r="L7511" s="437">
        <v>3168.5</v>
      </c>
      <c r="M7511" s="437"/>
      <c r="N7511" s="437">
        <v>2012</v>
      </c>
      <c r="O7511" s="437"/>
      <c r="P7511" s="437">
        <v>47475</v>
      </c>
      <c r="Q7511" s="437"/>
      <c r="R7511" s="437">
        <v>18000</v>
      </c>
      <c r="S7511" s="438"/>
      <c r="T7511" s="441">
        <v>5.3798000000000004</v>
      </c>
      <c r="U7511" s="107"/>
      <c r="V7511" s="16"/>
      <c r="X7511" t="str">
        <f>H7310</f>
        <v xml:space="preserve">COBRE </v>
      </c>
      <c r="Y7511" s="308">
        <f>H7519</f>
        <v>69.083739625999996</v>
      </c>
      <c r="Z7511" s="308">
        <f>H7521</f>
        <v>71.154286080000006</v>
      </c>
      <c r="AA7511" s="453">
        <f t="shared" ref="AA7511:AA7517" si="777">Y7511-Z7511</f>
        <v>-2.0705464540000094</v>
      </c>
      <c r="AD7511" t="str">
        <f t="shared" si="776"/>
        <v xml:space="preserve">COBRE </v>
      </c>
      <c r="AE7511" s="330">
        <f t="shared" ref="AE7511:AE7516" si="778">AA7511</f>
        <v>-2.0705464540000094</v>
      </c>
    </row>
    <row r="7512" spans="4:31">
      <c r="D7512" s="16"/>
      <c r="E7512" s="86"/>
      <c r="F7512" s="250">
        <f>F7511+1</f>
        <v>46042</v>
      </c>
      <c r="G7512" s="244"/>
      <c r="H7512" s="474">
        <v>13059</v>
      </c>
      <c r="I7512" s="437"/>
      <c r="J7512" s="437">
        <v>3153</v>
      </c>
      <c r="K7512" s="437"/>
      <c r="L7512" s="437">
        <v>3137</v>
      </c>
      <c r="M7512" s="437"/>
      <c r="N7512" s="437">
        <v>1985</v>
      </c>
      <c r="O7512" s="437"/>
      <c r="P7512" s="437">
        <v>51050</v>
      </c>
      <c r="Q7512" s="437"/>
      <c r="R7512" s="437">
        <v>17730</v>
      </c>
      <c r="S7512" s="437"/>
      <c r="T7512" s="441">
        <v>5.3653000000000004</v>
      </c>
      <c r="U7512" s="107"/>
      <c r="V7512" s="16"/>
      <c r="X7512" s="408" t="str">
        <f>J7310</f>
        <v xml:space="preserve">ZINCO </v>
      </c>
      <c r="Y7512" s="308">
        <f>J7519</f>
        <v>16.985671788000001</v>
      </c>
      <c r="Z7512" s="308">
        <f>J7521</f>
        <v>17.355149856000001</v>
      </c>
      <c r="AA7512" s="453">
        <f t="shared" si="777"/>
        <v>-0.36947806799999938</v>
      </c>
      <c r="AD7512" t="str">
        <f t="shared" si="776"/>
        <v xml:space="preserve">ZINCO </v>
      </c>
      <c r="AE7512" s="330">
        <f t="shared" si="778"/>
        <v>-0.36947806799999938</v>
      </c>
    </row>
    <row r="7513" spans="4:31">
      <c r="D7513" s="16"/>
      <c r="E7513" s="86"/>
      <c r="F7513" s="250">
        <f>F7512+1</f>
        <v>46043</v>
      </c>
      <c r="G7513" s="244"/>
      <c r="H7513" s="474">
        <v>12898</v>
      </c>
      <c r="I7513" s="437"/>
      <c r="J7513" s="437">
        <v>3152.5</v>
      </c>
      <c r="K7513" s="437"/>
      <c r="L7513" s="437">
        <v>3114</v>
      </c>
      <c r="M7513" s="437"/>
      <c r="N7513" s="437">
        <v>1989</v>
      </c>
      <c r="O7513" s="437"/>
      <c r="P7513" s="437">
        <v>52150</v>
      </c>
      <c r="Q7513" s="437"/>
      <c r="R7513" s="437">
        <v>17860</v>
      </c>
      <c r="S7513" s="437"/>
      <c r="T7513" s="441">
        <v>5.3789999999999996</v>
      </c>
      <c r="U7513" s="107"/>
      <c r="V7513" s="16"/>
      <c r="X7513" s="408" t="str">
        <f>L7310</f>
        <v xml:space="preserve">ALUMÍNIO </v>
      </c>
      <c r="Y7513" s="308">
        <f>L7519</f>
        <v>16.800404704000002</v>
      </c>
      <c r="Z7513" s="308">
        <f>L7521</f>
        <v>17.123382192000001</v>
      </c>
      <c r="AA7513" s="453">
        <f t="shared" si="777"/>
        <v>-0.32297748799999937</v>
      </c>
      <c r="AD7513" t="str">
        <f t="shared" si="776"/>
        <v xml:space="preserve">ALUMÍNIO </v>
      </c>
      <c r="AE7513" s="330">
        <f t="shared" si="778"/>
        <v>-0.32297748799999937</v>
      </c>
    </row>
    <row r="7514" spans="4:31">
      <c r="D7514" s="16"/>
      <c r="E7514" s="86"/>
      <c r="F7514" s="250">
        <f>F7513+1</f>
        <v>46044</v>
      </c>
      <c r="G7514" s="195"/>
      <c r="H7514" s="437">
        <v>12632</v>
      </c>
      <c r="I7514" s="437"/>
      <c r="J7514" s="437">
        <v>3150.5</v>
      </c>
      <c r="K7514" s="437"/>
      <c r="L7514" s="437">
        <v>3093.5</v>
      </c>
      <c r="M7514" s="437"/>
      <c r="N7514" s="437">
        <v>1984</v>
      </c>
      <c r="O7514" s="437"/>
      <c r="P7514" s="437">
        <v>51300</v>
      </c>
      <c r="Q7514" s="437"/>
      <c r="R7514" s="437">
        <v>17690</v>
      </c>
      <c r="S7514" s="437"/>
      <c r="T7514" s="441">
        <v>5.3368000000000002</v>
      </c>
      <c r="U7514" s="437"/>
      <c r="V7514" s="16"/>
      <c r="X7514" s="408" t="str">
        <f>N7310</f>
        <v xml:space="preserve">CHUMBO </v>
      </c>
      <c r="Y7514" s="308">
        <f>N7519</f>
        <v>10.668385496000001</v>
      </c>
      <c r="Z7514" s="308">
        <f>N7521</f>
        <v>10.888778256</v>
      </c>
      <c r="AA7514" s="453">
        <f t="shared" si="777"/>
        <v>-0.2203927599999993</v>
      </c>
      <c r="AD7514" t="str">
        <f t="shared" si="776"/>
        <v xml:space="preserve">CHUMBO </v>
      </c>
      <c r="AE7514" s="330">
        <f t="shared" si="778"/>
        <v>-0.2203927599999993</v>
      </c>
    </row>
    <row r="7515" spans="4:31">
      <c r="D7515" s="16"/>
      <c r="E7515" s="86"/>
      <c r="F7515" s="251">
        <f>F7514+1</f>
        <v>46045</v>
      </c>
      <c r="G7515" s="195"/>
      <c r="H7515" s="437">
        <v>12920.5</v>
      </c>
      <c r="I7515" s="437"/>
      <c r="J7515" s="437">
        <v>3221</v>
      </c>
      <c r="K7515" s="437"/>
      <c r="L7515" s="437">
        <v>3175</v>
      </c>
      <c r="M7515" s="437"/>
      <c r="N7515" s="437">
        <v>1992</v>
      </c>
      <c r="O7515" s="437"/>
      <c r="P7515" s="437">
        <v>54200</v>
      </c>
      <c r="Q7515" s="437"/>
      <c r="R7515" s="437">
        <v>18630</v>
      </c>
      <c r="S7515" s="438"/>
      <c r="T7515" s="441">
        <v>5.3117999999999999</v>
      </c>
      <c r="U7515" s="107"/>
      <c r="V7515" s="16"/>
      <c r="X7515" s="408" t="str">
        <f>P7310</f>
        <v xml:space="preserve">ESTANHO </v>
      </c>
      <c r="Y7515" s="308">
        <f>P7519</f>
        <v>274.33985690000003</v>
      </c>
      <c r="Z7515" s="308">
        <f>P7521</f>
        <v>271.34562240000002</v>
      </c>
      <c r="AA7515" s="453">
        <f t="shared" si="777"/>
        <v>2.9942345000000046</v>
      </c>
      <c r="AD7515" t="str">
        <f t="shared" si="776"/>
        <v xml:space="preserve">ESTANHO </v>
      </c>
      <c r="AE7515" s="330">
        <f t="shared" si="778"/>
        <v>2.9942345000000046</v>
      </c>
    </row>
    <row r="7516" spans="4:31">
      <c r="D7516" s="16"/>
      <c r="E7516" s="86"/>
      <c r="F7516" s="1"/>
      <c r="H7516" s="439"/>
      <c r="I7516" s="439"/>
      <c r="J7516" s="439"/>
      <c r="K7516" s="439"/>
      <c r="L7516" s="439"/>
      <c r="M7516" s="439"/>
      <c r="N7516" s="439"/>
      <c r="O7516" s="439"/>
      <c r="P7516" s="439"/>
      <c r="Q7516" s="439"/>
      <c r="R7516" s="439"/>
      <c r="S7516" s="440"/>
      <c r="T7516" s="444"/>
      <c r="U7516" s="107"/>
      <c r="V7516" s="16"/>
      <c r="X7516" s="408" t="str">
        <f>R7310</f>
        <v xml:space="preserve">NÍQUEL </v>
      </c>
      <c r="Y7516" s="308">
        <f>R7519</f>
        <v>96.285338280000005</v>
      </c>
      <c r="Z7516" s="308">
        <f>R7521</f>
        <v>95.80447104000001</v>
      </c>
      <c r="AA7516" s="453">
        <f t="shared" si="777"/>
        <v>0.48086723999999492</v>
      </c>
      <c r="AD7516" t="str">
        <f t="shared" si="776"/>
        <v xml:space="preserve">NÍQUEL </v>
      </c>
      <c r="AE7516" s="330">
        <f t="shared" si="778"/>
        <v>0.48086723999999492</v>
      </c>
    </row>
    <row r="7517" spans="4:31" ht="18">
      <c r="D7517" s="481"/>
      <c r="E7517" s="134"/>
      <c r="F7517" s="495" t="s">
        <v>17</v>
      </c>
      <c r="G7517" s="496"/>
      <c r="H7517" s="497">
        <f>AVERAGE(H7511:H7515)</f>
        <v>12901.9</v>
      </c>
      <c r="I7517" s="498"/>
      <c r="J7517" s="497">
        <f>AVERAGE(J7511:J7515)</f>
        <v>3172.2</v>
      </c>
      <c r="K7517" s="498"/>
      <c r="L7517" s="497">
        <f>AVERAGE(L7511:L7515)</f>
        <v>3137.6</v>
      </c>
      <c r="M7517" s="498"/>
      <c r="N7517" s="497">
        <f>AVERAGE(N7511:N7515)</f>
        <v>1992.4</v>
      </c>
      <c r="O7517" s="498"/>
      <c r="P7517" s="497">
        <f>AVERAGE(P7511:P7515)</f>
        <v>51235</v>
      </c>
      <c r="Q7517" s="498"/>
      <c r="R7517" s="497">
        <f>AVERAGE(R7511:R7515)</f>
        <v>17982</v>
      </c>
      <c r="S7517" s="499"/>
      <c r="T7517" s="500">
        <f>AVERAGE(T7511:T7515)</f>
        <v>5.3545400000000001</v>
      </c>
      <c r="U7517" s="135"/>
      <c r="V7517" s="481"/>
      <c r="W7517" s="486"/>
      <c r="X7517" s="486" t="str">
        <f>T7310</f>
        <v xml:space="preserve">DÓLAR </v>
      </c>
      <c r="Y7517" s="501">
        <f>T7517</f>
        <v>5.3545400000000001</v>
      </c>
      <c r="Z7517" s="501">
        <f>T7521</f>
        <v>5.37744</v>
      </c>
      <c r="AA7517" s="502">
        <f t="shared" si="777"/>
        <v>-2.289999999999992E-2</v>
      </c>
      <c r="AB7517" s="486"/>
      <c r="AC7517" s="486"/>
      <c r="AD7517" s="486"/>
      <c r="AE7517" s="486"/>
    </row>
    <row r="7518" spans="4:31">
      <c r="D7518" s="16"/>
      <c r="E7518" s="86"/>
      <c r="F7518" s="21"/>
      <c r="G7518" s="194"/>
      <c r="H7518" s="354"/>
      <c r="I7518" s="214"/>
      <c r="J7518" s="354"/>
      <c r="K7518" s="214"/>
      <c r="L7518" s="354"/>
      <c r="M7518" s="214"/>
      <c r="N7518" s="354"/>
      <c r="O7518" s="214"/>
      <c r="P7518" s="354"/>
      <c r="Q7518" s="214"/>
      <c r="R7518" s="354"/>
      <c r="S7518" s="269"/>
      <c r="T7518" s="355"/>
      <c r="U7518" s="107"/>
      <c r="V7518" s="16"/>
    </row>
    <row r="7519" spans="4:31" ht="18">
      <c r="D7519" s="481"/>
      <c r="E7519" s="134"/>
      <c r="F7519" s="493" t="s">
        <v>18</v>
      </c>
      <c r="G7519" s="482"/>
      <c r="H7519" s="494">
        <f>H7517*T7517*0.001</f>
        <v>69.083739625999996</v>
      </c>
      <c r="I7519" s="483"/>
      <c r="J7519" s="494">
        <f>J7517*T7517*0.001</f>
        <v>16.985671788000001</v>
      </c>
      <c r="K7519" s="483"/>
      <c r="L7519" s="494">
        <f>L7517*T7517*0.001</f>
        <v>16.800404704000002</v>
      </c>
      <c r="M7519" s="483"/>
      <c r="N7519" s="494">
        <f>N7517*T7517*0.001</f>
        <v>10.668385496000001</v>
      </c>
      <c r="O7519" s="483"/>
      <c r="P7519" s="494">
        <f>P7517*T7517*0.001</f>
        <v>274.33985690000003</v>
      </c>
      <c r="Q7519" s="483"/>
      <c r="R7519" s="494">
        <f>R7517*T7517*0.001</f>
        <v>96.285338280000005</v>
      </c>
      <c r="S7519" s="484"/>
      <c r="T7519" s="485"/>
      <c r="U7519" s="135"/>
      <c r="V7519" s="481"/>
      <c r="W7519" s="486"/>
      <c r="X7519" s="486"/>
      <c r="Y7519" s="486"/>
      <c r="Z7519" s="486"/>
      <c r="AA7519" s="486"/>
      <c r="AB7519" s="486"/>
      <c r="AC7519" s="486"/>
      <c r="AD7519" s="486"/>
      <c r="AE7519" s="486"/>
    </row>
    <row r="7520" spans="4:31">
      <c r="D7520" s="16"/>
      <c r="E7520" s="86"/>
      <c r="F7520" s="21"/>
      <c r="G7520" s="312"/>
      <c r="H7520" s="450"/>
      <c r="I7520" s="451"/>
      <c r="J7520" s="450"/>
      <c r="K7520" s="451"/>
      <c r="L7520" s="450"/>
      <c r="M7520" s="451"/>
      <c r="N7520" s="450"/>
      <c r="O7520" s="451"/>
      <c r="P7520" s="450"/>
      <c r="Q7520" s="451"/>
      <c r="R7520" s="450"/>
      <c r="S7520" s="269"/>
      <c r="T7520" s="364"/>
      <c r="U7520" s="107"/>
      <c r="V7520" s="16"/>
    </row>
    <row r="7521" spans="4:31" ht="21">
      <c r="D7521" s="230"/>
      <c r="E7521" s="183"/>
      <c r="F7521" s="490" t="s">
        <v>19</v>
      </c>
      <c r="G7521" s="487"/>
      <c r="H7521" s="491">
        <f>H7419</f>
        <v>71.154286080000006</v>
      </c>
      <c r="I7521" s="488"/>
      <c r="J7521" s="491">
        <f>J7419</f>
        <v>17.355149856000001</v>
      </c>
      <c r="K7521" s="488"/>
      <c r="L7521" s="491">
        <f>L7419</f>
        <v>17.123382192000001</v>
      </c>
      <c r="M7521" s="488"/>
      <c r="N7521" s="491">
        <f>N7419</f>
        <v>10.888778256</v>
      </c>
      <c r="O7521" s="488"/>
      <c r="P7521" s="491">
        <f>P7419</f>
        <v>271.34562240000002</v>
      </c>
      <c r="Q7521" s="488"/>
      <c r="R7521" s="491">
        <f>R7419</f>
        <v>95.80447104000001</v>
      </c>
      <c r="S7521" s="489">
        <f>U7482</f>
        <v>0</v>
      </c>
      <c r="T7521" s="492">
        <f>T7417</f>
        <v>5.37744</v>
      </c>
      <c r="U7521" s="186"/>
      <c r="V7521" s="230"/>
      <c r="W7521" s="182"/>
      <c r="X7521" s="182"/>
      <c r="Y7521" s="182"/>
      <c r="Z7521" s="182"/>
      <c r="AA7521" s="182"/>
      <c r="AB7521" s="182"/>
      <c r="AC7521" s="182"/>
      <c r="AD7521" s="182"/>
      <c r="AE7521" s="182"/>
    </row>
    <row r="7522" spans="4:31" ht="15" thickBot="1">
      <c r="D7522" s="16"/>
      <c r="E7522" s="86"/>
      <c r="F7522" s="21"/>
      <c r="G7522" s="194"/>
      <c r="H7522" s="355"/>
      <c r="I7522" s="264"/>
      <c r="J7522" s="355"/>
      <c r="K7522" s="264"/>
      <c r="L7522" s="355"/>
      <c r="M7522" s="264"/>
      <c r="N7522" s="355"/>
      <c r="O7522" s="264"/>
      <c r="P7522" s="355"/>
      <c r="Q7522" s="264"/>
      <c r="R7522" s="355"/>
      <c r="S7522" s="270"/>
      <c r="T7522" s="355"/>
      <c r="U7522" s="107"/>
      <c r="V7522" s="16"/>
    </row>
    <row r="7523" spans="4:31" ht="15" thickBot="1">
      <c r="D7523" s="16"/>
      <c r="E7523" s="86"/>
      <c r="F7523" s="259" t="s">
        <v>44</v>
      </c>
      <c r="G7523" s="194"/>
      <c r="H7523" s="356">
        <f>(H7419-H7421)/H7421</f>
        <v>8.8394367592189629E-3</v>
      </c>
      <c r="I7523" s="321"/>
      <c r="J7523" s="356">
        <f>(J7419-J7421)/J7421</f>
        <v>2.2034865896332672E-2</v>
      </c>
      <c r="K7523" s="321"/>
      <c r="L7523" s="356">
        <f>(L7419-L7421)/L7421</f>
        <v>2.3999123208884043E-2</v>
      </c>
      <c r="M7523" s="321"/>
      <c r="N7523" s="356">
        <f>(N7419-N7421)/N7421</f>
        <v>8.5613940022421127E-3</v>
      </c>
      <c r="O7523" s="321"/>
      <c r="P7523" s="356">
        <f>(P7419-P7421)/P7421</f>
        <v>0.14066911556954109</v>
      </c>
      <c r="Q7523" s="321"/>
      <c r="R7523" s="356">
        <f>(R7419-R7421)/R7421</f>
        <v>1.1441490152110942E-2</v>
      </c>
      <c r="S7523" s="322"/>
      <c r="T7523" s="356">
        <f>(T7417-T7421)/T7421</f>
        <v>-5.1357951602160482E-3</v>
      </c>
      <c r="U7523" s="107"/>
      <c r="V7523" s="16"/>
    </row>
    <row r="7524" spans="4:31" ht="15" thickBot="1">
      <c r="D7524" s="16"/>
      <c r="E7524" s="86"/>
      <c r="F7524" s="29"/>
      <c r="G7524" s="179"/>
      <c r="H7524" s="357"/>
      <c r="I7524" s="217"/>
      <c r="J7524" s="357"/>
      <c r="K7524" s="217"/>
      <c r="L7524" s="357"/>
      <c r="M7524" s="217"/>
      <c r="N7524" s="357"/>
      <c r="O7524" s="217"/>
      <c r="P7524" s="357"/>
      <c r="Q7524" s="217"/>
      <c r="R7524" s="357"/>
      <c r="S7524" s="271"/>
      <c r="T7524" s="357"/>
      <c r="U7524" s="107"/>
      <c r="V7524" s="16"/>
    </row>
    <row r="7525" spans="4:31" ht="15" thickBot="1">
      <c r="D7525" s="16"/>
      <c r="E7525" s="86"/>
      <c r="F7525" s="176" t="s">
        <v>26</v>
      </c>
      <c r="G7525" s="179"/>
      <c r="H7525" s="358">
        <f>(H7519-H7521)/H7521</f>
        <v>-2.9099391871798951E-2</v>
      </c>
      <c r="I7525" s="188"/>
      <c r="J7525" s="358">
        <f>(J7519-J7521)/J7521</f>
        <v>-2.1289246769152149E-2</v>
      </c>
      <c r="K7525" s="188"/>
      <c r="L7525" s="358">
        <f>(L7519-L7521)/L7521</f>
        <v>-1.8861781181926406E-2</v>
      </c>
      <c r="M7525" s="188"/>
      <c r="N7525" s="358">
        <f>(N7519-N7521)/N7521</f>
        <v>-2.0240357073903783E-2</v>
      </c>
      <c r="O7525" s="188"/>
      <c r="P7525" s="358">
        <f>(P7519-P7521)/P7521</f>
        <v>1.1034762505164351E-2</v>
      </c>
      <c r="Q7525" s="188"/>
      <c r="R7525" s="358">
        <f>(R7519-R7521)/R7521</f>
        <v>5.0192567714217075E-3</v>
      </c>
      <c r="S7525" s="272"/>
      <c r="T7525" s="358">
        <f>(T7517-T7521)/T7521</f>
        <v>-4.2585319408491628E-3</v>
      </c>
      <c r="U7525" s="107"/>
      <c r="V7525" s="16"/>
    </row>
    <row r="7526" spans="4:31" ht="15" thickBot="1">
      <c r="D7526" s="16"/>
      <c r="E7526" s="86"/>
      <c r="F7526" s="1"/>
      <c r="H7526" s="359"/>
      <c r="I7526" s="215"/>
      <c r="J7526" s="359"/>
      <c r="K7526" s="215"/>
      <c r="L7526" s="359"/>
      <c r="M7526" s="215"/>
      <c r="N7526" s="359"/>
      <c r="O7526" s="215"/>
      <c r="P7526" s="359"/>
      <c r="Q7526" s="215"/>
      <c r="R7526" s="359"/>
      <c r="S7526" s="271"/>
      <c r="T7526" s="359"/>
      <c r="U7526" s="107"/>
      <c r="V7526" s="16"/>
    </row>
    <row r="7527" spans="4:31" ht="21.6" thickBot="1">
      <c r="D7527" s="230"/>
      <c r="E7527" s="183"/>
      <c r="F7527" s="184" t="s">
        <v>40</v>
      </c>
      <c r="G7527" s="182"/>
      <c r="H7527" s="360">
        <f>H7519-H7521</f>
        <v>-2.0705464540000094</v>
      </c>
      <c r="I7527" s="306"/>
      <c r="J7527" s="360">
        <f>J7519-J7521</f>
        <v>-0.36947806799999938</v>
      </c>
      <c r="K7527" s="306"/>
      <c r="L7527" s="360">
        <f>L7519-L7521</f>
        <v>-0.32297748799999937</v>
      </c>
      <c r="M7527" s="306"/>
      <c r="N7527" s="360">
        <f>N7519-N7521</f>
        <v>-0.2203927599999993</v>
      </c>
      <c r="O7527" s="306"/>
      <c r="P7527" s="360">
        <f>P7519-P7521</f>
        <v>2.9942345000000046</v>
      </c>
      <c r="Q7527" s="306"/>
      <c r="R7527" s="360">
        <f>R7519-R7521</f>
        <v>0.48086723999999492</v>
      </c>
      <c r="S7527" s="307"/>
      <c r="T7527" s="360">
        <f>T7517-T7521</f>
        <v>-2.289999999999992E-2</v>
      </c>
      <c r="U7527" s="186"/>
      <c r="V7527" s="230"/>
    </row>
    <row r="7528" spans="4:31">
      <c r="D7528" s="16"/>
      <c r="E7528" s="86"/>
      <c r="F7528" s="179"/>
      <c r="H7528" s="180"/>
      <c r="I7528" s="180"/>
      <c r="J7528" s="180"/>
      <c r="K7528" s="180"/>
      <c r="L7528" s="180"/>
      <c r="M7528" s="180"/>
      <c r="N7528" s="180"/>
      <c r="O7528" s="180"/>
      <c r="P7528" s="180"/>
      <c r="Q7528" s="180"/>
      <c r="R7528" s="180"/>
      <c r="S7528" s="274"/>
      <c r="T7528" s="180"/>
      <c r="U7528" s="107"/>
      <c r="V7528" s="16"/>
    </row>
    <row r="7529" spans="4:31">
      <c r="D7529" s="16"/>
      <c r="E7529" s="86"/>
      <c r="F7529" s="29"/>
      <c r="H7529" s="323"/>
      <c r="I7529" s="180"/>
      <c r="J7529" s="159"/>
      <c r="K7529" s="180"/>
      <c r="L7529" s="159"/>
      <c r="M7529" s="180"/>
      <c r="N7529" s="159"/>
      <c r="O7529" s="180">
        <f>L7529+N7529</f>
        <v>0</v>
      </c>
      <c r="P7529" s="159"/>
      <c r="Q7529" s="180"/>
      <c r="R7529" s="159"/>
      <c r="S7529" s="159"/>
      <c r="T7529" s="159"/>
      <c r="U7529" s="107"/>
      <c r="V7529" s="16"/>
    </row>
    <row r="7530" spans="4:31" ht="18">
      <c r="D7530" s="16"/>
      <c r="E7530" s="134"/>
      <c r="F7530" s="403" t="s">
        <v>36</v>
      </c>
      <c r="G7530" s="404"/>
      <c r="H7530" s="405">
        <f>AVERAGE(H7214:H7215,H7311:H7315,H7411:H7415,H7511:H7515)</f>
        <v>13030.25</v>
      </c>
      <c r="I7530" s="405" t="e">
        <f t="shared" ref="I7530" si="779">AVERAGE(I7414:I7415,I7511:I7515)</f>
        <v>#DIV/0!</v>
      </c>
      <c r="J7530" s="405">
        <f>AVERAGE(J7214:J7215,J7311:J7315,J7411:J7415,J7511:J7515)</f>
        <v>3175.75</v>
      </c>
      <c r="K7530" s="405" t="e">
        <f t="shared" ref="K7530" si="780">AVERAGE(K7414:K7415,K7511:K7515)</f>
        <v>#DIV/0!</v>
      </c>
      <c r="L7530" s="405">
        <f>AVERAGE(L7214:L7215,L7311:L7315,L7411:L7415,L7511:L7515)</f>
        <v>3129</v>
      </c>
      <c r="M7530" s="405" t="e">
        <f t="shared" ref="M7530" si="781">AVERAGE(M7414:M7415,M7511:M7515)</f>
        <v>#DIV/0!</v>
      </c>
      <c r="N7530" s="405">
        <f>AVERAGE(N7214:N7215,N7311:N7315,N7411:N7415,N7511:N7515)</f>
        <v>2002.59375</v>
      </c>
      <c r="O7530" s="405" t="e">
        <f t="shared" ref="O7530" si="782">AVERAGE(O7414:O7415,O7511:O7515)</f>
        <v>#DIV/0!</v>
      </c>
      <c r="P7530" s="405">
        <f>AVERAGE(P7214:P7215,P7311:P7315,P7411:P7415,P7511:P7515)</f>
        <v>48160.9375</v>
      </c>
      <c r="Q7530" s="405" t="e">
        <f t="shared" ref="Q7530" si="783">AVERAGE(Q7414:Q7415,Q7511:Q7515)</f>
        <v>#DIV/0!</v>
      </c>
      <c r="R7530" s="405">
        <f>AVERAGE(R7214:R7215,R7311:R7315,R7411:R7415,R7511:R7515)</f>
        <v>17710.9375</v>
      </c>
      <c r="S7530" s="405" t="e">
        <f t="shared" ref="S7530" si="784">AVERAGE(S7414:S7415,S7511:S7515)</f>
        <v>#DIV/0!</v>
      </c>
      <c r="T7530" s="405">
        <f>AVERAGE(T7214:T7215,T7311:T7315,T7411:T7415,T7511:T7515)</f>
        <v>5.3867687500000008</v>
      </c>
      <c r="U7530" s="405" t="e">
        <f t="shared" ref="U7530" si="785">AVERAGE(U7311:U7315,U7511:U7513,U7411:U7415,U7211:U7215,U7111:U7115)</f>
        <v>#DIV/0!</v>
      </c>
      <c r="V7530" s="16"/>
    </row>
    <row r="7531" spans="4:31">
      <c r="D7531" s="16"/>
      <c r="E7531" s="1"/>
      <c r="F7531" s="1"/>
      <c r="H7531" s="329"/>
      <c r="I7531" s="139"/>
      <c r="J7531" s="329"/>
      <c r="K7531" s="139"/>
      <c r="L7531" s="329"/>
      <c r="M7531" s="139"/>
      <c r="N7531" s="329"/>
      <c r="O7531" s="139"/>
      <c r="P7531" s="329"/>
      <c r="Q7531" s="139"/>
      <c r="R7531" s="329"/>
      <c r="S7531" s="329"/>
      <c r="T7531" s="329"/>
      <c r="U7531" s="1"/>
      <c r="V7531" s="16"/>
    </row>
    <row r="7532" spans="4:31" ht="15" thickBot="1">
      <c r="D7532" s="16"/>
      <c r="T7532" s="174"/>
      <c r="V7532" s="16"/>
    </row>
    <row r="7533" spans="4:31" ht="15" thickBot="1">
      <c r="D7533" s="16"/>
      <c r="F7533" s="280" t="s">
        <v>42</v>
      </c>
      <c r="G7533" s="281"/>
      <c r="H7533" s="281" t="s">
        <v>3</v>
      </c>
      <c r="I7533" s="281"/>
      <c r="J7533" s="281" t="s">
        <v>11</v>
      </c>
      <c r="K7533" s="281"/>
      <c r="L7533" s="281" t="s">
        <v>12</v>
      </c>
      <c r="M7533" s="281"/>
      <c r="N7533" s="281" t="s">
        <v>13</v>
      </c>
      <c r="O7533" s="281"/>
      <c r="P7533" s="281" t="s">
        <v>14</v>
      </c>
      <c r="Q7533" s="281"/>
      <c r="R7533" s="281" t="s">
        <v>15</v>
      </c>
      <c r="S7533" s="281"/>
      <c r="T7533" s="282" t="s">
        <v>16</v>
      </c>
      <c r="V7533" s="16"/>
    </row>
    <row r="7534" spans="4:31">
      <c r="D7534" s="16"/>
      <c r="E7534" s="1"/>
      <c r="F7534" s="283" t="s">
        <v>19</v>
      </c>
      <c r="G7534" s="284"/>
      <c r="H7534" s="410">
        <f>H7521</f>
        <v>71.154286080000006</v>
      </c>
      <c r="I7534" s="410">
        <f t="shared" ref="I7534:T7534" si="786">I7521</f>
        <v>0</v>
      </c>
      <c r="J7534" s="410">
        <f t="shared" si="786"/>
        <v>17.355149856000001</v>
      </c>
      <c r="K7534" s="410">
        <f t="shared" si="786"/>
        <v>0</v>
      </c>
      <c r="L7534" s="410">
        <f t="shared" si="786"/>
        <v>17.123382192000001</v>
      </c>
      <c r="M7534" s="410">
        <f t="shared" si="786"/>
        <v>0</v>
      </c>
      <c r="N7534" s="410">
        <f t="shared" si="786"/>
        <v>10.888778256</v>
      </c>
      <c r="O7534" s="410">
        <f t="shared" si="786"/>
        <v>0</v>
      </c>
      <c r="P7534" s="410">
        <f t="shared" si="786"/>
        <v>271.34562240000002</v>
      </c>
      <c r="Q7534" s="410">
        <f t="shared" si="786"/>
        <v>0</v>
      </c>
      <c r="R7534" s="410">
        <f t="shared" si="786"/>
        <v>95.80447104000001</v>
      </c>
      <c r="S7534" s="410">
        <f t="shared" si="786"/>
        <v>0</v>
      </c>
      <c r="T7534" s="410">
        <f t="shared" si="786"/>
        <v>5.37744</v>
      </c>
      <c r="U7534" s="1"/>
      <c r="V7534" s="16"/>
    </row>
    <row r="7535" spans="4:31" ht="15.6">
      <c r="D7535" s="16"/>
      <c r="E7535" s="1"/>
      <c r="F7535" s="288" t="s">
        <v>41</v>
      </c>
      <c r="G7535" s="289"/>
      <c r="H7535" s="411">
        <f>H7519</f>
        <v>69.083739625999996</v>
      </c>
      <c r="I7535" s="411">
        <f t="shared" ref="I7535:S7535" si="787">I7519</f>
        <v>0</v>
      </c>
      <c r="J7535" s="411">
        <f t="shared" si="787"/>
        <v>16.985671788000001</v>
      </c>
      <c r="K7535" s="411">
        <f t="shared" si="787"/>
        <v>0</v>
      </c>
      <c r="L7535" s="411">
        <f t="shared" si="787"/>
        <v>16.800404704000002</v>
      </c>
      <c r="M7535" s="411">
        <f t="shared" si="787"/>
        <v>0</v>
      </c>
      <c r="N7535" s="411">
        <f t="shared" si="787"/>
        <v>10.668385496000001</v>
      </c>
      <c r="O7535" s="411">
        <f t="shared" si="787"/>
        <v>0</v>
      </c>
      <c r="P7535" s="411">
        <f t="shared" si="787"/>
        <v>274.33985690000003</v>
      </c>
      <c r="Q7535" s="411">
        <f t="shared" si="787"/>
        <v>0</v>
      </c>
      <c r="R7535" s="411">
        <f t="shared" si="787"/>
        <v>96.285338280000005</v>
      </c>
      <c r="S7535" s="411">
        <f t="shared" si="787"/>
        <v>0</v>
      </c>
      <c r="T7535" s="411">
        <f>T7517</f>
        <v>5.3545400000000001</v>
      </c>
      <c r="U7535" s="1"/>
      <c r="V7535" s="16"/>
    </row>
    <row r="7536" spans="4:31" ht="21">
      <c r="D7536" s="16"/>
      <c r="F7536" s="201" t="s">
        <v>45</v>
      </c>
      <c r="G7536" s="463"/>
      <c r="H7536" s="463">
        <f>H7535-H7534</f>
        <v>-2.0705464540000094</v>
      </c>
      <c r="I7536" s="463"/>
      <c r="J7536" s="463">
        <f>J7535-J7534</f>
        <v>-0.36947806799999938</v>
      </c>
      <c r="K7536" s="463"/>
      <c r="L7536" s="463">
        <f>L7535-L7534</f>
        <v>-0.32297748799999937</v>
      </c>
      <c r="M7536" s="463"/>
      <c r="N7536" s="463">
        <f>N7535-N7534</f>
        <v>-0.2203927599999993</v>
      </c>
      <c r="O7536" s="463"/>
      <c r="P7536" s="463">
        <f>P7535-P7534</f>
        <v>2.9942345000000046</v>
      </c>
      <c r="Q7536" s="463"/>
      <c r="R7536" s="463">
        <f>R7535-R7534</f>
        <v>0.48086723999999492</v>
      </c>
      <c r="S7536" s="463"/>
      <c r="T7536" s="463">
        <f>T7535-T7534</f>
        <v>-2.289999999999992E-2</v>
      </c>
      <c r="V7536" s="16"/>
    </row>
    <row r="7537" spans="4:22" ht="21">
      <c r="D7537" s="16"/>
      <c r="F7537" s="201"/>
      <c r="G7537" s="201"/>
      <c r="H7537" s="187"/>
      <c r="I7537" s="187"/>
      <c r="J7537" s="187"/>
      <c r="K7537" s="187"/>
      <c r="L7537" s="187"/>
      <c r="M7537" s="187"/>
      <c r="N7537" s="187"/>
      <c r="O7537" s="187"/>
      <c r="P7537" s="187"/>
      <c r="Q7537" s="187"/>
      <c r="R7537" s="187"/>
      <c r="S7537" s="187"/>
      <c r="T7537" s="187"/>
      <c r="V7537" s="16"/>
    </row>
    <row r="7538" spans="4:22">
      <c r="D7538" s="16"/>
      <c r="E7538" s="16"/>
      <c r="F7538" s="231"/>
      <c r="G7538" s="231"/>
      <c r="H7538" s="231"/>
      <c r="I7538" s="231"/>
      <c r="J7538" s="231"/>
      <c r="K7538" s="231"/>
      <c r="L7538" s="231"/>
      <c r="M7538" s="231"/>
      <c r="N7538" s="231"/>
      <c r="O7538" s="231"/>
      <c r="P7538" s="231"/>
      <c r="Q7538" s="231"/>
      <c r="R7538" s="231"/>
      <c r="S7538" s="231"/>
      <c r="T7538" s="232"/>
      <c r="U7538" s="16"/>
      <c r="V7538" s="16"/>
    </row>
    <row r="7539" spans="4:22">
      <c r="D7539" s="16"/>
      <c r="E7539" s="16"/>
      <c r="F7539" s="231"/>
      <c r="G7539" s="231"/>
      <c r="H7539" s="231"/>
      <c r="I7539" s="231"/>
      <c r="J7539" s="231"/>
      <c r="K7539" s="231"/>
      <c r="L7539" s="231"/>
      <c r="M7539" s="231"/>
      <c r="N7539" s="231"/>
      <c r="O7539" s="231"/>
      <c r="P7539" s="231"/>
      <c r="Q7539" s="231"/>
      <c r="R7539" s="231"/>
      <c r="S7539" s="231"/>
      <c r="T7539" s="232"/>
      <c r="U7539" s="16"/>
      <c r="V7539" s="16"/>
    </row>
    <row r="7540" spans="4:22">
      <c r="D7540" s="16"/>
      <c r="E7540" s="16"/>
      <c r="F7540" s="231"/>
      <c r="G7540" s="231"/>
      <c r="H7540" s="231"/>
      <c r="I7540" s="231"/>
      <c r="J7540" s="231"/>
      <c r="K7540" s="231"/>
      <c r="L7540" s="231"/>
      <c r="M7540" s="231"/>
      <c r="N7540" s="231"/>
      <c r="O7540" s="231"/>
      <c r="P7540" s="231"/>
      <c r="Q7540" s="231"/>
      <c r="R7540" s="231"/>
      <c r="S7540" s="231"/>
      <c r="T7540" s="232"/>
      <c r="U7540" s="16"/>
      <c r="V7540" s="16"/>
    </row>
    <row r="7541" spans="4:22">
      <c r="D7541" s="16"/>
      <c r="E7541" s="16"/>
      <c r="F7541" s="231"/>
      <c r="G7541" s="231"/>
      <c r="H7541" s="231"/>
      <c r="I7541" s="231"/>
      <c r="J7541" s="231"/>
      <c r="K7541" s="231"/>
      <c r="L7541" s="231"/>
      <c r="M7541" s="231"/>
      <c r="N7541" s="231"/>
      <c r="O7541" s="231"/>
      <c r="P7541" s="231"/>
      <c r="Q7541" s="231"/>
      <c r="R7541" s="231"/>
      <c r="S7541" s="231"/>
      <c r="T7541" s="232"/>
      <c r="U7541" s="16"/>
      <c r="V7541" s="16"/>
    </row>
    <row r="7542" spans="4:22">
      <c r="D7542" s="16"/>
      <c r="E7542" s="16"/>
      <c r="F7542" s="231"/>
      <c r="G7542" s="231"/>
      <c r="H7542" s="231"/>
      <c r="I7542" s="231"/>
      <c r="J7542" s="231"/>
      <c r="K7542" s="231"/>
      <c r="L7542" s="231"/>
      <c r="M7542" s="231"/>
      <c r="N7542" s="231"/>
      <c r="O7542" s="231"/>
      <c r="P7542" s="231"/>
      <c r="Q7542" s="231"/>
      <c r="R7542" s="231"/>
      <c r="S7542" s="231"/>
      <c r="T7542" s="232"/>
      <c r="U7542" s="16"/>
      <c r="V7542" s="16"/>
    </row>
    <row r="7543" spans="4:22">
      <c r="D7543" s="16"/>
      <c r="E7543" s="16"/>
      <c r="F7543" s="231"/>
      <c r="G7543" s="231"/>
      <c r="H7543" s="231"/>
      <c r="I7543" s="231"/>
      <c r="J7543" s="231"/>
      <c r="K7543" s="231"/>
      <c r="L7543" s="231"/>
      <c r="M7543" s="231"/>
      <c r="N7543" s="231"/>
      <c r="O7543" s="231"/>
      <c r="P7543" s="231"/>
      <c r="Q7543" s="231"/>
      <c r="R7543" s="231"/>
      <c r="S7543" s="231"/>
      <c r="T7543" s="232"/>
      <c r="U7543" s="16"/>
      <c r="V7543" s="16"/>
    </row>
    <row r="7544" spans="4:22">
      <c r="D7544" s="16"/>
      <c r="E7544" s="16"/>
      <c r="F7544" s="231"/>
      <c r="G7544" s="231"/>
      <c r="H7544" s="231"/>
      <c r="I7544" s="231"/>
      <c r="J7544" s="231"/>
      <c r="K7544" s="231"/>
      <c r="L7544" s="231"/>
      <c r="M7544" s="231"/>
      <c r="N7544" s="231"/>
      <c r="O7544" s="231"/>
      <c r="P7544" s="231"/>
      <c r="Q7544" s="231"/>
      <c r="R7544" s="231"/>
      <c r="S7544" s="231"/>
      <c r="T7544" s="232"/>
      <c r="U7544" s="16"/>
      <c r="V7544" s="16"/>
    </row>
    <row r="7545" spans="4:22">
      <c r="D7545" s="16"/>
      <c r="E7545" s="16"/>
      <c r="F7545" s="231"/>
      <c r="G7545" s="231"/>
      <c r="H7545" s="231"/>
      <c r="I7545" s="231"/>
      <c r="J7545" s="231"/>
      <c r="K7545" s="231"/>
      <c r="L7545" s="231"/>
      <c r="M7545" s="231"/>
      <c r="N7545" s="231"/>
      <c r="O7545" s="231"/>
      <c r="P7545" s="231"/>
      <c r="Q7545" s="231"/>
      <c r="R7545" s="231"/>
      <c r="S7545" s="231"/>
      <c r="T7545" s="232"/>
      <c r="U7545" s="16"/>
      <c r="V7545" s="16"/>
    </row>
    <row r="7546" spans="4:22">
      <c r="D7546" s="16"/>
      <c r="E7546" s="16"/>
      <c r="F7546" s="231"/>
      <c r="G7546" s="231"/>
      <c r="H7546" s="231"/>
      <c r="I7546" s="231"/>
      <c r="J7546" s="231"/>
      <c r="K7546" s="231"/>
      <c r="L7546" s="231"/>
      <c r="M7546" s="231"/>
      <c r="N7546" s="231"/>
      <c r="O7546" s="231"/>
      <c r="P7546" s="231"/>
      <c r="Q7546" s="231"/>
      <c r="R7546" s="231"/>
      <c r="S7546" s="231"/>
      <c r="T7546" s="232"/>
      <c r="U7546" s="16"/>
      <c r="V7546" s="16"/>
    </row>
    <row r="7547" spans="4:22">
      <c r="D7547" s="16"/>
      <c r="E7547" s="16"/>
      <c r="F7547" s="231"/>
      <c r="G7547" s="231"/>
      <c r="H7547" s="231"/>
      <c r="I7547" s="231"/>
      <c r="J7547" s="231"/>
      <c r="K7547" s="231"/>
      <c r="L7547" s="231"/>
      <c r="M7547" s="231"/>
      <c r="N7547" s="231"/>
      <c r="O7547" s="231"/>
      <c r="P7547" s="231"/>
      <c r="Q7547" s="231"/>
      <c r="R7547" s="231"/>
      <c r="S7547" s="231"/>
      <c r="T7547" s="232"/>
      <c r="U7547" s="16"/>
      <c r="V7547" s="16"/>
    </row>
    <row r="7548" spans="4:22">
      <c r="D7548" s="16"/>
      <c r="E7548" s="16"/>
      <c r="F7548" s="231"/>
      <c r="G7548" s="231"/>
      <c r="H7548" s="231"/>
      <c r="I7548" s="231"/>
      <c r="J7548" s="231"/>
      <c r="K7548" s="231"/>
      <c r="L7548" s="231"/>
      <c r="M7548" s="231"/>
      <c r="N7548" s="231"/>
      <c r="O7548" s="231"/>
      <c r="P7548" s="231"/>
      <c r="Q7548" s="231"/>
      <c r="R7548" s="231"/>
      <c r="S7548" s="231"/>
      <c r="T7548" s="232"/>
      <c r="U7548" s="16"/>
      <c r="V7548" s="16"/>
    </row>
    <row r="7549" spans="4:22">
      <c r="D7549" s="16"/>
      <c r="E7549" s="16"/>
      <c r="F7549" s="231"/>
      <c r="G7549" s="231"/>
      <c r="H7549" s="231"/>
      <c r="I7549" s="231"/>
      <c r="J7549" s="231"/>
      <c r="K7549" s="231"/>
      <c r="L7549" s="231"/>
      <c r="M7549" s="231"/>
      <c r="N7549" s="231"/>
      <c r="O7549" s="231"/>
      <c r="P7549" s="231"/>
      <c r="Q7549" s="231"/>
      <c r="R7549" s="231"/>
      <c r="S7549" s="231"/>
      <c r="T7549" s="232"/>
      <c r="U7549" s="16"/>
      <c r="V7549" s="16"/>
    </row>
    <row r="7550" spans="4:22">
      <c r="D7550" s="16"/>
      <c r="E7550" s="16"/>
      <c r="F7550" s="231"/>
      <c r="G7550" s="231"/>
      <c r="H7550" s="231"/>
      <c r="I7550" s="231"/>
      <c r="J7550" s="231"/>
      <c r="K7550" s="231"/>
      <c r="L7550" s="231"/>
      <c r="M7550" s="231"/>
      <c r="N7550" s="231"/>
      <c r="O7550" s="231"/>
      <c r="P7550" s="231"/>
      <c r="Q7550" s="231"/>
      <c r="R7550" s="231"/>
      <c r="S7550" s="231"/>
      <c r="T7550" s="232"/>
      <c r="U7550" s="16"/>
      <c r="V7550" s="16"/>
    </row>
    <row r="7551" spans="4:22">
      <c r="D7551" s="16"/>
      <c r="E7551" s="16"/>
      <c r="F7551" s="231"/>
      <c r="G7551" s="231"/>
      <c r="H7551" s="231"/>
      <c r="I7551" s="231"/>
      <c r="J7551" s="231"/>
      <c r="K7551" s="231"/>
      <c r="L7551" s="231"/>
      <c r="M7551" s="231"/>
      <c r="N7551" s="231"/>
      <c r="O7551" s="231"/>
      <c r="P7551" s="231"/>
      <c r="Q7551" s="231"/>
      <c r="R7551" s="231"/>
      <c r="S7551" s="231"/>
      <c r="T7551" s="232"/>
      <c r="U7551" s="16"/>
      <c r="V7551" s="16"/>
    </row>
    <row r="7552" spans="4:22">
      <c r="D7552" s="16"/>
      <c r="E7552" s="16"/>
      <c r="F7552" s="231"/>
      <c r="G7552" s="231"/>
      <c r="H7552" s="231"/>
      <c r="I7552" s="231"/>
      <c r="J7552" s="231"/>
      <c r="K7552" s="231"/>
      <c r="L7552" s="231"/>
      <c r="M7552" s="231"/>
      <c r="N7552" s="231"/>
      <c r="O7552" s="231"/>
      <c r="P7552" s="231"/>
      <c r="Q7552" s="231"/>
      <c r="R7552" s="231"/>
      <c r="S7552" s="231"/>
      <c r="T7552" s="232"/>
      <c r="U7552" s="16"/>
      <c r="V7552" s="16"/>
    </row>
    <row r="7553" spans="4:22">
      <c r="D7553" s="16"/>
      <c r="E7553" s="16"/>
      <c r="F7553" s="231"/>
      <c r="G7553" s="231"/>
      <c r="H7553" s="231"/>
      <c r="I7553" s="231"/>
      <c r="J7553" s="231"/>
      <c r="K7553" s="231"/>
      <c r="L7553" s="231"/>
      <c r="M7553" s="231"/>
      <c r="N7553" s="231"/>
      <c r="O7553" s="231"/>
      <c r="P7553" s="231"/>
      <c r="Q7553" s="231"/>
      <c r="R7553" s="231"/>
      <c r="S7553" s="231"/>
      <c r="T7553" s="232"/>
      <c r="U7553" s="16"/>
      <c r="V7553" s="16"/>
    </row>
    <row r="7554" spans="4:22">
      <c r="D7554" s="16"/>
      <c r="E7554" s="16"/>
      <c r="F7554" s="231"/>
      <c r="G7554" s="231"/>
      <c r="H7554" s="231"/>
      <c r="I7554" s="231"/>
      <c r="J7554" s="231"/>
      <c r="K7554" s="231"/>
      <c r="L7554" s="231"/>
      <c r="M7554" s="231"/>
      <c r="N7554" s="231"/>
      <c r="O7554" s="231"/>
      <c r="P7554" s="231"/>
      <c r="Q7554" s="231"/>
      <c r="R7554" s="231"/>
      <c r="S7554" s="231"/>
      <c r="T7554" s="232"/>
      <c r="U7554" s="16"/>
      <c r="V7554" s="16"/>
    </row>
    <row r="7555" spans="4:22">
      <c r="D7555" s="16"/>
      <c r="E7555" s="16"/>
      <c r="F7555" s="231"/>
      <c r="G7555" s="231"/>
      <c r="H7555" s="231"/>
      <c r="I7555" s="231"/>
      <c r="J7555" s="231"/>
      <c r="K7555" s="231"/>
      <c r="L7555" s="231"/>
      <c r="M7555" s="231"/>
      <c r="N7555" s="231"/>
      <c r="O7555" s="231"/>
      <c r="P7555" s="231"/>
      <c r="Q7555" s="231"/>
      <c r="R7555" s="231"/>
      <c r="S7555" s="231"/>
      <c r="T7555" s="232"/>
      <c r="U7555" s="16"/>
      <c r="V7555" s="16"/>
    </row>
    <row r="7556" spans="4:22">
      <c r="D7556" s="16"/>
      <c r="E7556" s="16"/>
      <c r="F7556" s="231"/>
      <c r="G7556" s="231"/>
      <c r="H7556" s="231"/>
      <c r="I7556" s="231"/>
      <c r="J7556" s="231"/>
      <c r="K7556" s="231"/>
      <c r="L7556" s="231"/>
      <c r="M7556" s="231"/>
      <c r="N7556" s="231"/>
      <c r="O7556" s="231"/>
      <c r="P7556" s="231"/>
      <c r="Q7556" s="231"/>
      <c r="R7556" s="231"/>
      <c r="S7556" s="231"/>
      <c r="T7556" s="232"/>
      <c r="U7556" s="16"/>
      <c r="V7556" s="16"/>
    </row>
    <row r="7557" spans="4:22">
      <c r="D7557" s="16"/>
      <c r="E7557" s="16"/>
      <c r="F7557" s="231"/>
      <c r="G7557" s="231"/>
      <c r="H7557" s="231"/>
      <c r="I7557" s="231"/>
      <c r="J7557" s="231"/>
      <c r="K7557" s="231"/>
      <c r="L7557" s="231"/>
      <c r="M7557" s="231"/>
      <c r="N7557" s="231"/>
      <c r="O7557" s="231"/>
      <c r="P7557" s="231"/>
      <c r="Q7557" s="231"/>
      <c r="R7557" s="231"/>
      <c r="S7557" s="231"/>
      <c r="T7557" s="232"/>
      <c r="U7557" s="16"/>
      <c r="V7557" s="16"/>
    </row>
    <row r="7558" spans="4:22">
      <c r="D7558" s="16"/>
      <c r="E7558" s="16"/>
      <c r="F7558" s="231"/>
      <c r="G7558" s="231"/>
      <c r="H7558" s="231"/>
      <c r="I7558" s="231"/>
      <c r="J7558" s="231"/>
      <c r="K7558" s="231"/>
      <c r="L7558" s="231"/>
      <c r="M7558" s="231"/>
      <c r="N7558" s="231"/>
      <c r="O7558" s="231"/>
      <c r="P7558" s="231"/>
      <c r="Q7558" s="231"/>
      <c r="R7558" s="231"/>
      <c r="S7558" s="231"/>
      <c r="T7558" s="232"/>
      <c r="U7558" s="16"/>
      <c r="V7558" s="16"/>
    </row>
    <row r="7559" spans="4:22">
      <c r="D7559" s="16"/>
      <c r="E7559" s="16"/>
      <c r="F7559" s="231"/>
      <c r="G7559" s="231"/>
      <c r="H7559" s="231"/>
      <c r="I7559" s="231"/>
      <c r="J7559" s="231"/>
      <c r="K7559" s="231"/>
      <c r="L7559" s="231"/>
      <c r="M7559" s="231"/>
      <c r="N7559" s="231"/>
      <c r="O7559" s="231"/>
      <c r="P7559" s="231"/>
      <c r="Q7559" s="231"/>
      <c r="R7559" s="231"/>
      <c r="S7559" s="231"/>
      <c r="T7559" s="232"/>
      <c r="U7559" s="16"/>
      <c r="V7559" s="16"/>
    </row>
    <row r="7560" spans="4:22">
      <c r="D7560" s="16"/>
      <c r="E7560" s="16"/>
      <c r="F7560" s="231"/>
      <c r="G7560" s="231"/>
      <c r="H7560" s="231"/>
      <c r="I7560" s="231"/>
      <c r="J7560" s="231"/>
      <c r="K7560" s="231"/>
      <c r="L7560" s="231"/>
      <c r="M7560" s="231"/>
      <c r="N7560" s="231"/>
      <c r="O7560" s="231"/>
      <c r="P7560" s="231"/>
      <c r="Q7560" s="231"/>
      <c r="R7560" s="231"/>
      <c r="S7560" s="231"/>
      <c r="T7560" s="232"/>
      <c r="U7560" s="16"/>
      <c r="V7560" s="16"/>
    </row>
    <row r="7561" spans="4:22">
      <c r="D7561" s="16"/>
      <c r="E7561" s="16"/>
      <c r="F7561" s="231"/>
      <c r="G7561" s="231"/>
      <c r="H7561" s="231"/>
      <c r="I7561" s="231"/>
      <c r="J7561" s="231"/>
      <c r="K7561" s="231"/>
      <c r="L7561" s="231"/>
      <c r="M7561" s="231"/>
      <c r="N7561" s="231"/>
      <c r="O7561" s="231"/>
      <c r="P7561" s="231"/>
      <c r="Q7561" s="231"/>
      <c r="R7561" s="231"/>
      <c r="S7561" s="231"/>
      <c r="T7561" s="232"/>
      <c r="U7561" s="16"/>
      <c r="V7561" s="16"/>
    </row>
    <row r="7562" spans="4:22">
      <c r="D7562" s="16"/>
      <c r="E7562" s="16"/>
      <c r="F7562" s="231"/>
      <c r="G7562" s="231"/>
      <c r="H7562" s="231"/>
      <c r="I7562" s="231"/>
      <c r="J7562" s="231"/>
      <c r="K7562" s="231"/>
      <c r="L7562" s="231"/>
      <c r="M7562" s="231"/>
      <c r="N7562" s="231"/>
      <c r="O7562" s="231"/>
      <c r="P7562" s="231"/>
      <c r="Q7562" s="231"/>
      <c r="R7562" s="231"/>
      <c r="S7562" s="231"/>
      <c r="T7562" s="232"/>
      <c r="U7562" s="16"/>
      <c r="V7562" s="16"/>
    </row>
    <row r="7563" spans="4:22">
      <c r="D7563" s="16"/>
      <c r="E7563" s="16"/>
      <c r="F7563" s="231"/>
      <c r="G7563" s="231"/>
      <c r="H7563" s="231"/>
      <c r="I7563" s="231"/>
      <c r="J7563" s="231"/>
      <c r="K7563" s="231"/>
      <c r="L7563" s="231"/>
      <c r="M7563" s="231"/>
      <c r="N7563" s="231"/>
      <c r="O7563" s="231"/>
      <c r="P7563" s="231"/>
      <c r="Q7563" s="231"/>
      <c r="R7563" s="231"/>
      <c r="S7563" s="231"/>
      <c r="T7563" s="232"/>
      <c r="U7563" s="16"/>
      <c r="V7563" s="16"/>
    </row>
    <row r="7564" spans="4:22">
      <c r="D7564" s="16"/>
      <c r="E7564" s="16"/>
      <c r="F7564" s="231"/>
      <c r="G7564" s="231"/>
      <c r="H7564" s="231"/>
      <c r="I7564" s="231"/>
      <c r="J7564" s="231"/>
      <c r="K7564" s="231"/>
      <c r="L7564" s="231"/>
      <c r="M7564" s="231"/>
      <c r="N7564" s="231"/>
      <c r="O7564" s="231"/>
      <c r="P7564" s="231"/>
      <c r="Q7564" s="231"/>
      <c r="R7564" s="231"/>
      <c r="S7564" s="231"/>
      <c r="T7564" s="232"/>
      <c r="U7564" s="16"/>
      <c r="V7564" s="16"/>
    </row>
    <row r="7565" spans="4:22">
      <c r="D7565" s="16"/>
      <c r="E7565" s="16"/>
      <c r="F7565" s="231"/>
      <c r="G7565" s="231"/>
      <c r="H7565" s="231"/>
      <c r="I7565" s="231"/>
      <c r="J7565" s="231"/>
      <c r="K7565" s="231"/>
      <c r="L7565" s="231"/>
      <c r="M7565" s="231"/>
      <c r="N7565" s="231"/>
      <c r="O7565" s="231"/>
      <c r="P7565" s="231"/>
      <c r="Q7565" s="231"/>
      <c r="R7565" s="231"/>
      <c r="S7565" s="231"/>
      <c r="T7565" s="232"/>
      <c r="U7565" s="16"/>
      <c r="V7565" s="16"/>
    </row>
    <row r="7566" spans="4:22">
      <c r="D7566" s="16"/>
      <c r="E7566" s="16"/>
      <c r="F7566" s="231"/>
      <c r="G7566" s="231"/>
      <c r="H7566" s="231"/>
      <c r="I7566" s="231"/>
      <c r="J7566" s="231"/>
      <c r="K7566" s="231"/>
      <c r="L7566" s="231"/>
      <c r="M7566" s="231"/>
      <c r="N7566" s="231"/>
      <c r="O7566" s="231"/>
      <c r="P7566" s="231"/>
      <c r="Q7566" s="231"/>
      <c r="R7566" s="231"/>
      <c r="S7566" s="231"/>
      <c r="T7566" s="232"/>
      <c r="U7566" s="16"/>
      <c r="V7566" s="16"/>
    </row>
    <row r="7567" spans="4:22">
      <c r="D7567" s="16"/>
      <c r="E7567" s="16"/>
      <c r="F7567" s="231"/>
      <c r="G7567" s="231"/>
      <c r="H7567" s="231"/>
      <c r="I7567" s="231"/>
      <c r="J7567" s="231"/>
      <c r="K7567" s="231"/>
      <c r="L7567" s="231"/>
      <c r="M7567" s="231"/>
      <c r="N7567" s="231"/>
      <c r="O7567" s="231"/>
      <c r="P7567" s="231"/>
      <c r="Q7567" s="231"/>
      <c r="R7567" s="231"/>
      <c r="S7567" s="231"/>
      <c r="T7567" s="232"/>
      <c r="U7567" s="16"/>
      <c r="V7567" s="16"/>
    </row>
    <row r="7568" spans="4:22">
      <c r="D7568" s="16"/>
      <c r="E7568" s="16"/>
      <c r="F7568" s="231"/>
      <c r="G7568" s="231"/>
      <c r="H7568" s="231"/>
      <c r="I7568" s="231"/>
      <c r="J7568" s="231"/>
      <c r="K7568" s="231"/>
      <c r="L7568" s="231"/>
      <c r="M7568" s="231"/>
      <c r="N7568" s="231"/>
      <c r="O7568" s="231"/>
      <c r="P7568" s="231"/>
      <c r="Q7568" s="231"/>
      <c r="R7568" s="231"/>
      <c r="S7568" s="231"/>
      <c r="T7568" s="232"/>
      <c r="U7568" s="16"/>
      <c r="V7568" s="16"/>
    </row>
    <row r="7569" spans="4:22">
      <c r="D7569" s="16"/>
      <c r="E7569" s="16"/>
      <c r="F7569" s="231"/>
      <c r="G7569" s="231"/>
      <c r="H7569" s="231"/>
      <c r="I7569" s="231"/>
      <c r="J7569" s="231"/>
      <c r="K7569" s="231"/>
      <c r="L7569" s="231"/>
      <c r="M7569" s="231"/>
      <c r="N7569" s="231"/>
      <c r="O7569" s="231"/>
      <c r="P7569" s="231"/>
      <c r="Q7569" s="231"/>
      <c r="R7569" s="231"/>
      <c r="S7569" s="231"/>
      <c r="T7569" s="232"/>
      <c r="U7569" s="16"/>
      <c r="V7569" s="16"/>
    </row>
    <row r="7570" spans="4:22">
      <c r="D7570" s="16"/>
      <c r="E7570" s="16"/>
      <c r="F7570" s="231"/>
      <c r="G7570" s="231"/>
      <c r="H7570" s="231"/>
      <c r="I7570" s="231"/>
      <c r="J7570" s="231"/>
      <c r="K7570" s="231"/>
      <c r="L7570" s="231"/>
      <c r="M7570" s="231"/>
      <c r="N7570" s="231"/>
      <c r="O7570" s="231"/>
      <c r="P7570" s="231"/>
      <c r="Q7570" s="231"/>
      <c r="R7570" s="231"/>
      <c r="S7570" s="231"/>
      <c r="T7570" s="232"/>
      <c r="U7570" s="16"/>
      <c r="V7570" s="16"/>
    </row>
    <row r="7571" spans="4:22">
      <c r="D7571" s="16"/>
      <c r="E7571" s="16"/>
      <c r="F7571" s="231"/>
      <c r="G7571" s="231"/>
      <c r="H7571" s="231"/>
      <c r="I7571" s="231"/>
      <c r="J7571" s="231"/>
      <c r="K7571" s="231"/>
      <c r="L7571" s="231"/>
      <c r="M7571" s="231"/>
      <c r="N7571" s="231"/>
      <c r="O7571" s="231"/>
      <c r="P7571" s="231"/>
      <c r="Q7571" s="231"/>
      <c r="R7571" s="231"/>
      <c r="S7571" s="231"/>
      <c r="T7571" s="232"/>
      <c r="U7571" s="16"/>
      <c r="V7571" s="16"/>
    </row>
    <row r="7572" spans="4:22">
      <c r="D7572" s="16"/>
      <c r="E7572" s="16"/>
      <c r="F7572" s="231"/>
      <c r="G7572" s="231"/>
      <c r="H7572" s="231"/>
      <c r="I7572" s="231"/>
      <c r="J7572" s="231"/>
      <c r="K7572" s="231"/>
      <c r="L7572" s="231"/>
      <c r="M7572" s="231"/>
      <c r="N7572" s="231"/>
      <c r="O7572" s="231"/>
      <c r="P7572" s="231"/>
      <c r="Q7572" s="231"/>
      <c r="R7572" s="231"/>
      <c r="S7572" s="231"/>
      <c r="T7572" s="232"/>
      <c r="U7572" s="16"/>
      <c r="V7572" s="16"/>
    </row>
    <row r="7573" spans="4:22">
      <c r="D7573" s="16"/>
      <c r="E7573" s="16"/>
      <c r="F7573" s="231"/>
      <c r="G7573" s="231"/>
      <c r="H7573" s="231"/>
      <c r="I7573" s="231"/>
      <c r="J7573" s="231"/>
      <c r="K7573" s="231"/>
      <c r="L7573" s="231"/>
      <c r="M7573" s="231"/>
      <c r="N7573" s="231"/>
      <c r="O7573" s="231"/>
      <c r="P7573" s="231"/>
      <c r="Q7573" s="231"/>
      <c r="R7573" s="231"/>
      <c r="S7573" s="231"/>
      <c r="T7573" s="232"/>
      <c r="U7573" s="16"/>
      <c r="V7573" s="16"/>
    </row>
    <row r="7574" spans="4:22">
      <c r="D7574" s="16"/>
      <c r="E7574" s="16"/>
      <c r="F7574" s="231"/>
      <c r="G7574" s="231"/>
      <c r="H7574" s="231"/>
      <c r="I7574" s="231"/>
      <c r="J7574" s="231"/>
      <c r="K7574" s="231"/>
      <c r="L7574" s="231"/>
      <c r="M7574" s="231"/>
      <c r="N7574" s="231"/>
      <c r="O7574" s="231"/>
      <c r="P7574" s="231"/>
      <c r="Q7574" s="231"/>
      <c r="R7574" s="231"/>
      <c r="S7574" s="231"/>
      <c r="T7574" s="232"/>
      <c r="U7574" s="16"/>
      <c r="V7574" s="16"/>
    </row>
    <row r="7575" spans="4:22">
      <c r="D7575" s="16"/>
      <c r="E7575" s="16"/>
      <c r="F7575" s="231"/>
      <c r="G7575" s="231"/>
      <c r="H7575" s="231"/>
      <c r="I7575" s="231"/>
      <c r="J7575" s="231"/>
      <c r="K7575" s="231"/>
      <c r="L7575" s="231"/>
      <c r="M7575" s="231"/>
      <c r="N7575" s="231"/>
      <c r="O7575" s="231"/>
      <c r="P7575" s="231"/>
      <c r="Q7575" s="231"/>
      <c r="R7575" s="231"/>
      <c r="S7575" s="231"/>
      <c r="T7575" s="232"/>
      <c r="U7575" s="16"/>
      <c r="V7575" s="16"/>
    </row>
    <row r="7576" spans="4:22">
      <c r="D7576" s="335"/>
      <c r="E7576" s="335"/>
      <c r="F7576" s="335"/>
      <c r="G7576" s="512" t="s">
        <v>48</v>
      </c>
      <c r="H7576" s="512"/>
      <c r="I7576" s="512"/>
      <c r="J7576" s="512"/>
      <c r="K7576" s="512"/>
      <c r="L7576" s="512"/>
      <c r="M7576" s="512"/>
      <c r="N7576" s="512"/>
      <c r="O7576" s="512"/>
      <c r="P7576" s="512"/>
      <c r="Q7576" s="512"/>
      <c r="R7576" s="512"/>
      <c r="S7576" s="335"/>
      <c r="T7576" s="335"/>
      <c r="U7576" s="335"/>
      <c r="V7576" s="335"/>
    </row>
    <row r="7577" spans="4:22">
      <c r="D7577" s="335"/>
      <c r="E7577" s="335"/>
      <c r="F7577" s="335"/>
      <c r="G7577" s="512"/>
      <c r="H7577" s="512"/>
      <c r="I7577" s="512"/>
      <c r="J7577" s="512"/>
      <c r="K7577" s="512"/>
      <c r="L7577" s="512"/>
      <c r="M7577" s="512"/>
      <c r="N7577" s="512"/>
      <c r="O7577" s="512"/>
      <c r="P7577" s="512"/>
      <c r="Q7577" s="512"/>
      <c r="R7577" s="512"/>
      <c r="S7577" s="335"/>
      <c r="T7577" s="335"/>
      <c r="U7577" s="335"/>
      <c r="V7577" s="335"/>
    </row>
    <row r="7578" spans="4:22" ht="23.4">
      <c r="D7578" s="338"/>
      <c r="E7578" s="338"/>
      <c r="F7578" s="338"/>
      <c r="G7578" s="343" t="s">
        <v>46</v>
      </c>
      <c r="H7578" s="375" t="s">
        <v>3</v>
      </c>
      <c r="I7578" s="376"/>
      <c r="J7578" s="377" t="s">
        <v>11</v>
      </c>
      <c r="K7578" s="376"/>
      <c r="L7578" s="378" t="s">
        <v>12</v>
      </c>
      <c r="M7578" s="376"/>
      <c r="N7578" s="379" t="s">
        <v>13</v>
      </c>
      <c r="O7578" s="376"/>
      <c r="P7578" s="374" t="s">
        <v>14</v>
      </c>
      <c r="Q7578" s="376"/>
      <c r="R7578" s="380" t="s">
        <v>15</v>
      </c>
      <c r="S7578" s="367"/>
      <c r="T7578" s="16"/>
      <c r="U7578" s="336"/>
      <c r="V7578" s="16"/>
    </row>
    <row r="7579" spans="4:22" ht="21">
      <c r="D7579" s="338"/>
      <c r="E7579" s="338"/>
      <c r="F7579" s="338"/>
      <c r="G7579" s="344">
        <v>0.9</v>
      </c>
      <c r="H7579" s="347">
        <f>$H$7521*G7579</f>
        <v>64.038857472000004</v>
      </c>
      <c r="I7579" s="368"/>
      <c r="J7579" s="348">
        <f>$J$7521*G7579</f>
        <v>15.619634870400001</v>
      </c>
      <c r="K7579" s="368"/>
      <c r="L7579" s="352">
        <f>$L$7521*G7579</f>
        <v>15.411043972800002</v>
      </c>
      <c r="M7579" s="368"/>
      <c r="N7579" s="349">
        <f>$N$7521*G7579</f>
        <v>9.799900430400001</v>
      </c>
      <c r="O7579" s="368"/>
      <c r="P7579" s="350">
        <f>$P$7521*G7579</f>
        <v>244.21106016000002</v>
      </c>
      <c r="Q7579" s="368"/>
      <c r="R7579" s="351">
        <f>$R$7521*G7579</f>
        <v>86.224023936000009</v>
      </c>
      <c r="S7579" s="341"/>
      <c r="T7579" s="414">
        <f>H7579*24.63</f>
        <v>1577.27705953536</v>
      </c>
      <c r="U7579" s="337"/>
      <c r="V7579" s="16"/>
    </row>
    <row r="7580" spans="4:22" ht="21">
      <c r="D7580" s="338"/>
      <c r="E7580" s="338"/>
      <c r="F7580" s="338"/>
      <c r="G7580" s="344">
        <v>0.91</v>
      </c>
      <c r="H7580" s="347">
        <f t="shared" ref="H7580:H7599" si="788">$H$7521*G7580</f>
        <v>64.750400332800012</v>
      </c>
      <c r="I7580" s="368"/>
      <c r="J7580" s="348">
        <f t="shared" ref="J7580:J7599" si="789">$J$7521*G7580</f>
        <v>15.793186368960001</v>
      </c>
      <c r="K7580" s="368"/>
      <c r="L7580" s="352">
        <f t="shared" ref="L7580:L7599" si="790">$L$7521*G7580</f>
        <v>15.582277794720001</v>
      </c>
      <c r="M7580" s="368"/>
      <c r="N7580" s="349">
        <f t="shared" ref="N7580:N7599" si="791">$N$7521*G7580</f>
        <v>9.9087882129600011</v>
      </c>
      <c r="O7580" s="368"/>
      <c r="P7580" s="350">
        <f t="shared" ref="P7580:P7599" si="792">$P$7521*G7580</f>
        <v>246.92451638400004</v>
      </c>
      <c r="Q7580" s="368"/>
      <c r="R7580" s="351">
        <f t="shared" ref="R7580:R7599" si="793">$R$7521*G7580</f>
        <v>87.182068646400012</v>
      </c>
      <c r="S7580" s="341"/>
      <c r="T7580" s="16"/>
      <c r="U7580" s="337"/>
      <c r="V7580" s="16"/>
    </row>
    <row r="7581" spans="4:22" ht="21">
      <c r="D7581" s="338"/>
      <c r="E7581" s="338"/>
      <c r="F7581" s="338"/>
      <c r="G7581" s="344">
        <v>0.92</v>
      </c>
      <c r="H7581" s="347">
        <f t="shared" si="788"/>
        <v>65.461943193600007</v>
      </c>
      <c r="I7581" s="368"/>
      <c r="J7581" s="348">
        <f t="shared" si="789"/>
        <v>15.966737867520001</v>
      </c>
      <c r="K7581" s="368"/>
      <c r="L7581" s="352">
        <f t="shared" si="790"/>
        <v>15.753511616640001</v>
      </c>
      <c r="M7581" s="368"/>
      <c r="N7581" s="349">
        <f t="shared" si="791"/>
        <v>10.017675995520001</v>
      </c>
      <c r="O7581" s="368"/>
      <c r="P7581" s="350">
        <f t="shared" si="792"/>
        <v>249.63797260800004</v>
      </c>
      <c r="Q7581" s="368"/>
      <c r="R7581" s="351">
        <f t="shared" si="793"/>
        <v>88.140113356800015</v>
      </c>
      <c r="S7581" s="341"/>
      <c r="T7581" s="16"/>
      <c r="U7581" s="337"/>
      <c r="V7581" s="16"/>
    </row>
    <row r="7582" spans="4:22" ht="21">
      <c r="D7582" s="338"/>
      <c r="E7582" s="338"/>
      <c r="F7582" s="338"/>
      <c r="G7582" s="344">
        <v>0.93</v>
      </c>
      <c r="H7582" s="347">
        <f t="shared" si="788"/>
        <v>66.173486054400016</v>
      </c>
      <c r="I7582" s="368"/>
      <c r="J7582" s="348">
        <f t="shared" si="789"/>
        <v>16.140289366080001</v>
      </c>
      <c r="K7582" s="368"/>
      <c r="L7582" s="352">
        <f t="shared" si="790"/>
        <v>15.924745438560002</v>
      </c>
      <c r="M7582" s="368"/>
      <c r="N7582" s="349">
        <f t="shared" si="791"/>
        <v>10.126563778080001</v>
      </c>
      <c r="O7582" s="368"/>
      <c r="P7582" s="350">
        <f t="shared" si="792"/>
        <v>252.35142883200004</v>
      </c>
      <c r="Q7582" s="368"/>
      <c r="R7582" s="351">
        <f t="shared" si="793"/>
        <v>89.098158067200018</v>
      </c>
      <c r="S7582" s="341"/>
      <c r="T7582" s="16"/>
      <c r="U7582" s="337"/>
      <c r="V7582" s="16"/>
    </row>
    <row r="7583" spans="4:22" ht="21">
      <c r="D7583" s="338"/>
      <c r="E7583" s="338"/>
      <c r="F7583" s="338"/>
      <c r="G7583" s="344">
        <v>0.94</v>
      </c>
      <c r="H7583" s="347">
        <f t="shared" si="788"/>
        <v>66.885028915199996</v>
      </c>
      <c r="I7583" s="368"/>
      <c r="J7583" s="348">
        <f t="shared" si="789"/>
        <v>16.313840864639999</v>
      </c>
      <c r="K7583" s="368"/>
      <c r="L7583" s="352">
        <f t="shared" si="790"/>
        <v>16.09597926048</v>
      </c>
      <c r="M7583" s="368"/>
      <c r="N7583" s="349">
        <f t="shared" si="791"/>
        <v>10.23545156064</v>
      </c>
      <c r="O7583" s="368"/>
      <c r="P7583" s="350">
        <f t="shared" si="792"/>
        <v>255.06488505600001</v>
      </c>
      <c r="Q7583" s="368"/>
      <c r="R7583" s="351">
        <f t="shared" si="793"/>
        <v>90.056202777600006</v>
      </c>
      <c r="S7583" s="341"/>
      <c r="T7583" s="16"/>
      <c r="U7583" s="337"/>
      <c r="V7583" s="16"/>
    </row>
    <row r="7584" spans="4:22" ht="21">
      <c r="D7584" s="338"/>
      <c r="E7584" s="338"/>
      <c r="F7584" s="338"/>
      <c r="G7584" s="344">
        <v>0.95</v>
      </c>
      <c r="H7584" s="347">
        <f t="shared" si="788"/>
        <v>67.596571776000005</v>
      </c>
      <c r="I7584" s="368"/>
      <c r="J7584" s="348">
        <f t="shared" si="789"/>
        <v>16.487392363200001</v>
      </c>
      <c r="K7584" s="368"/>
      <c r="L7584" s="352">
        <f t="shared" si="790"/>
        <v>16.267213082400001</v>
      </c>
      <c r="M7584" s="368"/>
      <c r="N7584" s="349">
        <f t="shared" si="791"/>
        <v>10.3443393432</v>
      </c>
      <c r="O7584" s="368"/>
      <c r="P7584" s="350">
        <f t="shared" si="792"/>
        <v>257.77834128000001</v>
      </c>
      <c r="Q7584" s="368"/>
      <c r="R7584" s="351">
        <f t="shared" si="793"/>
        <v>91.014247488000009</v>
      </c>
      <c r="S7584" s="341"/>
      <c r="T7584" s="16"/>
      <c r="U7584" s="337"/>
      <c r="V7584" s="16"/>
    </row>
    <row r="7585" spans="4:22" ht="21">
      <c r="D7585" s="338"/>
      <c r="E7585" s="338"/>
      <c r="F7585" s="338"/>
      <c r="G7585" s="344">
        <v>0.96</v>
      </c>
      <c r="H7585" s="347">
        <f t="shared" si="788"/>
        <v>68.308114636799999</v>
      </c>
      <c r="I7585" s="368"/>
      <c r="J7585" s="348">
        <f t="shared" si="789"/>
        <v>16.66094386176</v>
      </c>
      <c r="K7585" s="368"/>
      <c r="L7585" s="352">
        <f t="shared" si="790"/>
        <v>16.438446904319999</v>
      </c>
      <c r="M7585" s="368"/>
      <c r="N7585" s="349">
        <f t="shared" si="791"/>
        <v>10.45322712576</v>
      </c>
      <c r="O7585" s="368"/>
      <c r="P7585" s="350">
        <f t="shared" si="792"/>
        <v>260.49179750400003</v>
      </c>
      <c r="Q7585" s="368"/>
      <c r="R7585" s="351">
        <f t="shared" si="793"/>
        <v>91.972292198400012</v>
      </c>
      <c r="S7585" s="341"/>
      <c r="T7585" s="16"/>
      <c r="U7585" s="337"/>
      <c r="V7585" s="16"/>
    </row>
    <row r="7586" spans="4:22" ht="21">
      <c r="D7586" s="338"/>
      <c r="E7586" s="338"/>
      <c r="F7586" s="338"/>
      <c r="G7586" s="344">
        <v>0.97</v>
      </c>
      <c r="H7586" s="347">
        <f t="shared" si="788"/>
        <v>69.019657497600008</v>
      </c>
      <c r="I7586" s="368"/>
      <c r="J7586" s="348">
        <f t="shared" si="789"/>
        <v>16.834495360320002</v>
      </c>
      <c r="K7586" s="368"/>
      <c r="L7586" s="352">
        <f t="shared" si="790"/>
        <v>16.609680726240001</v>
      </c>
      <c r="M7586" s="368"/>
      <c r="N7586" s="349">
        <f t="shared" si="791"/>
        <v>10.56211490832</v>
      </c>
      <c r="O7586" s="368"/>
      <c r="P7586" s="350">
        <f t="shared" si="792"/>
        <v>263.205253728</v>
      </c>
      <c r="Q7586" s="368"/>
      <c r="R7586" s="351">
        <f t="shared" si="793"/>
        <v>92.930336908800001</v>
      </c>
      <c r="S7586" s="341"/>
      <c r="T7586" s="16"/>
      <c r="U7586" s="337"/>
      <c r="V7586" s="16"/>
    </row>
    <row r="7587" spans="4:22" ht="21">
      <c r="D7587" s="338"/>
      <c r="E7587" s="338"/>
      <c r="F7587" s="338"/>
      <c r="G7587" s="344">
        <v>0.98</v>
      </c>
      <c r="H7587" s="347">
        <f t="shared" si="788"/>
        <v>69.731200358400002</v>
      </c>
      <c r="I7587" s="368"/>
      <c r="J7587" s="348">
        <f t="shared" si="789"/>
        <v>17.00804685888</v>
      </c>
      <c r="K7587" s="368"/>
      <c r="L7587" s="352">
        <f t="shared" si="790"/>
        <v>16.780914548160002</v>
      </c>
      <c r="M7587" s="368"/>
      <c r="N7587" s="349">
        <f t="shared" si="791"/>
        <v>10.67100269088</v>
      </c>
      <c r="O7587" s="368"/>
      <c r="P7587" s="350">
        <f t="shared" si="792"/>
        <v>265.91870995200003</v>
      </c>
      <c r="Q7587" s="368"/>
      <c r="R7587" s="351">
        <f t="shared" si="793"/>
        <v>93.888381619200004</v>
      </c>
      <c r="S7587" s="341"/>
      <c r="T7587" s="16"/>
      <c r="U7587" s="337"/>
      <c r="V7587" s="16"/>
    </row>
    <row r="7588" spans="4:22" ht="21">
      <c r="D7588" s="338"/>
      <c r="E7588" s="338"/>
      <c r="F7588" s="338"/>
      <c r="G7588" s="344">
        <v>0.99</v>
      </c>
      <c r="H7588" s="347">
        <f t="shared" si="788"/>
        <v>70.442743219200011</v>
      </c>
      <c r="I7588" s="368"/>
      <c r="J7588" s="348">
        <f t="shared" si="789"/>
        <v>17.181598357440002</v>
      </c>
      <c r="K7588" s="368"/>
      <c r="L7588" s="352">
        <f t="shared" si="790"/>
        <v>16.95214837008</v>
      </c>
      <c r="M7588" s="368"/>
      <c r="N7588" s="349">
        <f t="shared" si="791"/>
        <v>10.77989047344</v>
      </c>
      <c r="O7588" s="368"/>
      <c r="P7588" s="350">
        <f t="shared" si="792"/>
        <v>268.632166176</v>
      </c>
      <c r="Q7588" s="368"/>
      <c r="R7588" s="351">
        <f t="shared" si="793"/>
        <v>94.846426329600007</v>
      </c>
      <c r="S7588" s="341"/>
      <c r="T7588" s="16"/>
      <c r="U7588" s="337"/>
      <c r="V7588" s="16"/>
    </row>
    <row r="7589" spans="4:22" ht="28.8">
      <c r="D7589" s="469"/>
      <c r="E7589" s="469"/>
      <c r="F7589" s="469"/>
      <c r="G7589" s="477">
        <v>1</v>
      </c>
      <c r="H7589" s="383">
        <f t="shared" si="788"/>
        <v>71.154286080000006</v>
      </c>
      <c r="I7589" s="368"/>
      <c r="J7589" s="383">
        <f t="shared" si="789"/>
        <v>17.355149856000001</v>
      </c>
      <c r="K7589" s="368"/>
      <c r="L7589" s="383">
        <f t="shared" si="790"/>
        <v>17.123382192000001</v>
      </c>
      <c r="M7589" s="368"/>
      <c r="N7589" s="383">
        <f t="shared" si="791"/>
        <v>10.888778256</v>
      </c>
      <c r="O7589" s="368"/>
      <c r="P7589" s="383">
        <f t="shared" si="792"/>
        <v>271.34562240000002</v>
      </c>
      <c r="Q7589" s="368"/>
      <c r="R7589" s="383">
        <f t="shared" si="793"/>
        <v>95.80447104000001</v>
      </c>
      <c r="S7589" s="341"/>
      <c r="T7589" s="469"/>
      <c r="U7589" s="470"/>
      <c r="V7589" s="469"/>
    </row>
    <row r="7590" spans="4:22" ht="21">
      <c r="D7590" s="338"/>
      <c r="E7590" s="338"/>
      <c r="F7590" s="338"/>
      <c r="G7590" s="344">
        <v>1.01</v>
      </c>
      <c r="H7590" s="347">
        <f t="shared" si="788"/>
        <v>71.8658289408</v>
      </c>
      <c r="I7590" s="368"/>
      <c r="J7590" s="348">
        <f t="shared" si="789"/>
        <v>17.528701354559999</v>
      </c>
      <c r="K7590" s="368"/>
      <c r="L7590" s="352">
        <f t="shared" si="790"/>
        <v>17.294616013920002</v>
      </c>
      <c r="M7590" s="368"/>
      <c r="N7590" s="349">
        <f t="shared" si="791"/>
        <v>10.99766603856</v>
      </c>
      <c r="O7590" s="368"/>
      <c r="P7590" s="350">
        <f t="shared" si="792"/>
        <v>274.05907862400005</v>
      </c>
      <c r="Q7590" s="368"/>
      <c r="R7590" s="351">
        <f t="shared" si="793"/>
        <v>96.762515750400013</v>
      </c>
      <c r="S7590" s="341"/>
      <c r="T7590" s="16"/>
      <c r="U7590" s="337"/>
      <c r="V7590" s="16"/>
    </row>
    <row r="7591" spans="4:22" ht="21">
      <c r="D7591" s="338"/>
      <c r="E7591" s="338"/>
      <c r="F7591" s="338"/>
      <c r="G7591" s="344">
        <v>1.02</v>
      </c>
      <c r="H7591" s="347">
        <f t="shared" si="788"/>
        <v>72.577371801600009</v>
      </c>
      <c r="I7591" s="368"/>
      <c r="J7591" s="348">
        <f t="shared" si="789"/>
        <v>17.702252853120001</v>
      </c>
      <c r="K7591" s="368"/>
      <c r="L7591" s="352">
        <f t="shared" si="790"/>
        <v>17.46584983584</v>
      </c>
      <c r="M7591" s="368"/>
      <c r="N7591" s="349">
        <f t="shared" si="791"/>
        <v>11.10655382112</v>
      </c>
      <c r="O7591" s="368"/>
      <c r="P7591" s="350">
        <f t="shared" si="792"/>
        <v>276.77253484800002</v>
      </c>
      <c r="Q7591" s="368"/>
      <c r="R7591" s="351">
        <f t="shared" si="793"/>
        <v>97.720560460800016</v>
      </c>
      <c r="S7591" s="341"/>
      <c r="T7591" s="16"/>
      <c r="U7591" s="337"/>
      <c r="V7591" s="16"/>
    </row>
    <row r="7592" spans="4:22" ht="21">
      <c r="D7592" s="338"/>
      <c r="E7592" s="338"/>
      <c r="F7592" s="338"/>
      <c r="G7592" s="344">
        <v>1.03</v>
      </c>
      <c r="H7592" s="347">
        <f t="shared" si="788"/>
        <v>73.288914662400003</v>
      </c>
      <c r="I7592" s="368"/>
      <c r="J7592" s="348">
        <f t="shared" si="789"/>
        <v>17.875804351679999</v>
      </c>
      <c r="K7592" s="368"/>
      <c r="L7592" s="352">
        <f t="shared" si="790"/>
        <v>17.637083657760002</v>
      </c>
      <c r="M7592" s="368"/>
      <c r="N7592" s="349">
        <f t="shared" si="791"/>
        <v>11.21544160368</v>
      </c>
      <c r="O7592" s="368"/>
      <c r="P7592" s="350">
        <f t="shared" si="792"/>
        <v>279.48599107200005</v>
      </c>
      <c r="Q7592" s="368"/>
      <c r="R7592" s="351">
        <f t="shared" si="793"/>
        <v>98.678605171200019</v>
      </c>
      <c r="S7592" s="341"/>
      <c r="T7592" s="16"/>
      <c r="U7592" s="337"/>
      <c r="V7592" s="16"/>
    </row>
    <row r="7593" spans="4:22" ht="21">
      <c r="D7593" s="338"/>
      <c r="E7593" s="338"/>
      <c r="F7593" s="338"/>
      <c r="G7593" s="344">
        <v>1.04</v>
      </c>
      <c r="H7593" s="347">
        <f t="shared" si="788"/>
        <v>74.000457523200012</v>
      </c>
      <c r="I7593" s="368"/>
      <c r="J7593" s="348">
        <f t="shared" si="789"/>
        <v>18.049355850240001</v>
      </c>
      <c r="K7593" s="368"/>
      <c r="L7593" s="352">
        <f t="shared" si="790"/>
        <v>17.808317479680003</v>
      </c>
      <c r="M7593" s="368"/>
      <c r="N7593" s="349">
        <f t="shared" si="791"/>
        <v>11.324329386240001</v>
      </c>
      <c r="O7593" s="368"/>
      <c r="P7593" s="350">
        <f t="shared" si="792"/>
        <v>282.19944729600002</v>
      </c>
      <c r="Q7593" s="368"/>
      <c r="R7593" s="351">
        <f t="shared" si="793"/>
        <v>99.636649881600007</v>
      </c>
      <c r="S7593" s="341"/>
      <c r="T7593" s="16"/>
      <c r="U7593" s="337"/>
      <c r="V7593" s="16"/>
    </row>
    <row r="7594" spans="4:22" ht="21">
      <c r="D7594" s="338"/>
      <c r="E7594" s="338"/>
      <c r="F7594" s="338"/>
      <c r="G7594" s="344">
        <v>1.05</v>
      </c>
      <c r="H7594" s="347">
        <f t="shared" si="788"/>
        <v>74.712000384000007</v>
      </c>
      <c r="I7594" s="368"/>
      <c r="J7594" s="348">
        <f t="shared" si="789"/>
        <v>18.2229073488</v>
      </c>
      <c r="K7594" s="368"/>
      <c r="L7594" s="352">
        <f t="shared" si="790"/>
        <v>17.979551301600001</v>
      </c>
      <c r="M7594" s="368"/>
      <c r="N7594" s="349">
        <f t="shared" si="791"/>
        <v>11.433217168800001</v>
      </c>
      <c r="O7594" s="368"/>
      <c r="P7594" s="350">
        <f t="shared" si="792"/>
        <v>284.91290352000004</v>
      </c>
      <c r="Q7594" s="368"/>
      <c r="R7594" s="351">
        <f t="shared" si="793"/>
        <v>100.59469459200001</v>
      </c>
      <c r="S7594" s="341"/>
      <c r="T7594" s="16"/>
      <c r="U7594" s="337"/>
      <c r="V7594" s="16"/>
    </row>
    <row r="7595" spans="4:22" ht="21">
      <c r="D7595" s="338"/>
      <c r="E7595" s="338"/>
      <c r="F7595" s="338"/>
      <c r="G7595" s="344">
        <v>1.06</v>
      </c>
      <c r="H7595" s="347">
        <f t="shared" si="788"/>
        <v>75.423543244800015</v>
      </c>
      <c r="I7595" s="368"/>
      <c r="J7595" s="348">
        <f t="shared" si="789"/>
        <v>18.396458847360002</v>
      </c>
      <c r="K7595" s="368"/>
      <c r="L7595" s="352">
        <f t="shared" si="790"/>
        <v>18.150785123520002</v>
      </c>
      <c r="M7595" s="368"/>
      <c r="N7595" s="349">
        <f t="shared" si="791"/>
        <v>11.542104951360001</v>
      </c>
      <c r="O7595" s="368"/>
      <c r="P7595" s="350">
        <f t="shared" si="792"/>
        <v>287.62635974400001</v>
      </c>
      <c r="Q7595" s="368"/>
      <c r="R7595" s="351">
        <f t="shared" si="793"/>
        <v>101.55273930240001</v>
      </c>
      <c r="S7595" s="341"/>
      <c r="T7595" s="16"/>
      <c r="U7595" s="337"/>
      <c r="V7595" s="16"/>
    </row>
    <row r="7596" spans="4:22" ht="21">
      <c r="D7596" s="338"/>
      <c r="E7596" s="338"/>
      <c r="F7596" s="338"/>
      <c r="G7596" s="344">
        <v>1.07</v>
      </c>
      <c r="H7596" s="347">
        <f t="shared" si="788"/>
        <v>76.13508610560001</v>
      </c>
      <c r="I7596" s="368"/>
      <c r="J7596" s="348">
        <f t="shared" si="789"/>
        <v>18.57001034592</v>
      </c>
      <c r="K7596" s="368"/>
      <c r="L7596" s="352">
        <f t="shared" si="790"/>
        <v>18.322018945440004</v>
      </c>
      <c r="M7596" s="368"/>
      <c r="N7596" s="349">
        <f t="shared" si="791"/>
        <v>11.650992733920001</v>
      </c>
      <c r="O7596" s="368"/>
      <c r="P7596" s="350">
        <f t="shared" si="792"/>
        <v>290.33981596800004</v>
      </c>
      <c r="Q7596" s="368"/>
      <c r="R7596" s="351">
        <f t="shared" si="793"/>
        <v>102.51078401280002</v>
      </c>
      <c r="S7596" s="341"/>
      <c r="T7596" s="16"/>
      <c r="U7596" s="337"/>
      <c r="V7596" s="16"/>
    </row>
    <row r="7597" spans="4:22" ht="21">
      <c r="D7597" s="338"/>
      <c r="E7597" s="338"/>
      <c r="F7597" s="338"/>
      <c r="G7597" s="344">
        <v>1.08</v>
      </c>
      <c r="H7597" s="347">
        <f t="shared" si="788"/>
        <v>76.846628966400004</v>
      </c>
      <c r="I7597" s="368"/>
      <c r="J7597" s="348">
        <f t="shared" si="789"/>
        <v>18.743561844480002</v>
      </c>
      <c r="K7597" s="368"/>
      <c r="L7597" s="352">
        <f t="shared" si="790"/>
        <v>18.493252767360001</v>
      </c>
      <c r="M7597" s="368"/>
      <c r="N7597" s="349">
        <f t="shared" si="791"/>
        <v>11.759880516480001</v>
      </c>
      <c r="O7597" s="368"/>
      <c r="P7597" s="350">
        <f t="shared" si="792"/>
        <v>293.05327219200007</v>
      </c>
      <c r="Q7597" s="368"/>
      <c r="R7597" s="351">
        <f t="shared" si="793"/>
        <v>103.46882872320002</v>
      </c>
      <c r="S7597" s="341"/>
      <c r="T7597" s="16"/>
      <c r="U7597" s="337"/>
      <c r="V7597" s="16"/>
    </row>
    <row r="7598" spans="4:22" ht="21">
      <c r="D7598" s="338"/>
      <c r="E7598" s="338"/>
      <c r="F7598" s="338"/>
      <c r="G7598" s="344">
        <v>1.0900000000000001</v>
      </c>
      <c r="H7598" s="347">
        <f t="shared" si="788"/>
        <v>77.558171827200013</v>
      </c>
      <c r="I7598" s="368"/>
      <c r="J7598" s="348">
        <f t="shared" si="789"/>
        <v>18.91711334304</v>
      </c>
      <c r="K7598" s="368"/>
      <c r="L7598" s="352">
        <f t="shared" si="790"/>
        <v>18.664486589280003</v>
      </c>
      <c r="M7598" s="368"/>
      <c r="N7598" s="349">
        <f t="shared" si="791"/>
        <v>11.868768299040001</v>
      </c>
      <c r="O7598" s="368"/>
      <c r="P7598" s="350">
        <f t="shared" si="792"/>
        <v>295.76672841600003</v>
      </c>
      <c r="Q7598" s="368"/>
      <c r="R7598" s="351">
        <f t="shared" si="793"/>
        <v>104.42687343360002</v>
      </c>
      <c r="S7598" s="341"/>
      <c r="T7598" s="16"/>
      <c r="U7598" s="337"/>
      <c r="V7598" s="16"/>
    </row>
    <row r="7599" spans="4:22" ht="21">
      <c r="D7599" s="338"/>
      <c r="E7599" s="338"/>
      <c r="F7599" s="338"/>
      <c r="G7599" s="344">
        <v>1.1000000000000001</v>
      </c>
      <c r="H7599" s="347">
        <f t="shared" si="788"/>
        <v>78.269714688000008</v>
      </c>
      <c r="I7599" s="368"/>
      <c r="J7599" s="348">
        <f t="shared" si="789"/>
        <v>19.090664841600002</v>
      </c>
      <c r="K7599" s="368"/>
      <c r="L7599" s="352">
        <f t="shared" si="790"/>
        <v>18.835720411200004</v>
      </c>
      <c r="M7599" s="368"/>
      <c r="N7599" s="349">
        <f t="shared" si="791"/>
        <v>11.977656081600001</v>
      </c>
      <c r="O7599" s="368"/>
      <c r="P7599" s="350">
        <f t="shared" si="792"/>
        <v>298.48018464000006</v>
      </c>
      <c r="Q7599" s="368"/>
      <c r="R7599" s="351">
        <f t="shared" si="793"/>
        <v>105.38491814400003</v>
      </c>
      <c r="S7599" s="341"/>
      <c r="T7599" s="16"/>
      <c r="U7599" s="337"/>
      <c r="V7599" s="16"/>
    </row>
    <row r="7600" spans="4:22">
      <c r="D7600" s="338"/>
      <c r="E7600" s="338"/>
      <c r="F7600" s="338"/>
      <c r="G7600" s="16"/>
      <c r="H7600" s="16"/>
      <c r="I7600" s="16"/>
      <c r="J7600" s="16"/>
      <c r="K7600" s="16"/>
      <c r="L7600" s="16"/>
      <c r="M7600" s="16"/>
      <c r="N7600" s="16"/>
      <c r="O7600" s="16"/>
      <c r="P7600" s="16"/>
      <c r="Q7600" s="16"/>
      <c r="R7600" s="16"/>
      <c r="S7600" s="16"/>
      <c r="T7600" s="16"/>
      <c r="U7600" s="16"/>
      <c r="V7600" s="16"/>
    </row>
    <row r="7601" spans="4:31">
      <c r="D7601" s="338"/>
      <c r="E7601" s="338"/>
      <c r="F7601" s="338"/>
      <c r="G7601" s="16"/>
      <c r="H7601" s="16"/>
      <c r="I7601" s="16"/>
      <c r="J7601" s="16"/>
      <c r="K7601" s="16"/>
      <c r="L7601" s="16"/>
      <c r="M7601" s="16"/>
      <c r="N7601" s="16"/>
      <c r="O7601" s="16"/>
      <c r="P7601" s="16"/>
      <c r="Q7601" s="16"/>
      <c r="R7601" s="16"/>
      <c r="S7601" s="16"/>
      <c r="T7601" s="16"/>
      <c r="U7601" s="16"/>
      <c r="V7601" s="16"/>
    </row>
    <row r="7602" spans="4:31">
      <c r="D7602" s="338"/>
      <c r="E7602" s="338"/>
      <c r="F7602" s="338"/>
      <c r="G7602" s="16"/>
      <c r="H7602" s="16"/>
      <c r="I7602" s="16"/>
      <c r="J7602" s="16"/>
      <c r="K7602" s="16"/>
      <c r="L7602" s="16"/>
      <c r="M7602" s="16"/>
      <c r="N7602" s="16"/>
      <c r="O7602" s="16"/>
      <c r="P7602" s="16"/>
      <c r="Q7602" s="16"/>
      <c r="R7602" s="16"/>
      <c r="S7602" s="16"/>
      <c r="T7602" s="16"/>
      <c r="U7602" s="16"/>
      <c r="V7602" s="16"/>
    </row>
    <row r="7605" spans="4:31" ht="15" thickBot="1">
      <c r="D7605" s="475" t="s">
        <v>328</v>
      </c>
      <c r="E7605" s="16"/>
      <c r="F7605" s="16"/>
      <c r="G7605" s="16"/>
      <c r="H7605" s="16"/>
      <c r="I7605" s="16"/>
      <c r="J7605" s="16"/>
      <c r="K7605" s="16"/>
      <c r="L7605" s="16"/>
      <c r="M7605" s="16"/>
      <c r="N7605" s="16"/>
      <c r="O7605" s="16"/>
      <c r="P7605" s="16"/>
      <c r="Q7605" s="16"/>
      <c r="R7605" s="16"/>
      <c r="S7605" s="16"/>
      <c r="T7605" s="229"/>
      <c r="U7605" s="16"/>
      <c r="V7605" s="16"/>
    </row>
    <row r="7606" spans="4:31">
      <c r="D7606" s="16"/>
      <c r="E7606" s="84"/>
      <c r="F7606" s="85"/>
      <c r="G7606" s="197"/>
      <c r="H7606" s="85"/>
      <c r="I7606" s="197"/>
      <c r="J7606" s="85"/>
      <c r="K7606" s="197"/>
      <c r="L7606" s="85"/>
      <c r="M7606" s="197"/>
      <c r="N7606" s="85"/>
      <c r="O7606" s="197"/>
      <c r="P7606" s="85"/>
      <c r="Q7606" s="197"/>
      <c r="R7606" s="85"/>
      <c r="S7606" s="85"/>
      <c r="T7606" s="85"/>
      <c r="U7606" s="106"/>
      <c r="V7606" s="16"/>
    </row>
    <row r="7607" spans="4:31" ht="15" thickBot="1">
      <c r="D7607" s="16"/>
      <c r="E7607" s="86"/>
      <c r="F7607" s="1"/>
      <c r="H7607" s="1"/>
      <c r="J7607" s="1"/>
      <c r="L7607" s="1"/>
      <c r="N7607" s="1"/>
      <c r="P7607" s="1"/>
      <c r="R7607" s="1"/>
      <c r="T7607" s="1"/>
      <c r="U7607" s="107"/>
      <c r="V7607" s="16"/>
    </row>
    <row r="7608" spans="4:31" ht="35.4" thickBot="1">
      <c r="D7608" s="16"/>
      <c r="E7608" s="86"/>
      <c r="F7608" s="1"/>
      <c r="H7608" s="393" t="s">
        <v>371</v>
      </c>
      <c r="I7608" s="394"/>
      <c r="J7608" s="394"/>
      <c r="K7608" s="394"/>
      <c r="L7608" s="394"/>
      <c r="M7608" s="394"/>
      <c r="N7608" s="394"/>
      <c r="O7608" s="394"/>
      <c r="P7608" s="394"/>
      <c r="Q7608" s="394"/>
      <c r="R7608" s="394"/>
      <c r="S7608" s="394"/>
      <c r="T7608" s="395"/>
      <c r="U7608" s="107"/>
      <c r="V7608" s="16"/>
    </row>
    <row r="7609" spans="4:31">
      <c r="D7609" s="16"/>
      <c r="E7609" s="86"/>
      <c r="F7609" s="1"/>
      <c r="H7609" s="1"/>
      <c r="J7609" s="1"/>
      <c r="L7609" s="1"/>
      <c r="N7609" s="1"/>
      <c r="P7609" s="1"/>
      <c r="R7609" s="1"/>
      <c r="T7609" s="1"/>
      <c r="U7609" s="107"/>
      <c r="V7609" s="16"/>
    </row>
    <row r="7610" spans="4:31">
      <c r="D7610" s="16"/>
      <c r="E7610" s="86"/>
      <c r="F7610" s="253" t="s">
        <v>10</v>
      </c>
      <c r="G7610" s="194"/>
      <c r="H7610" s="421" t="s">
        <v>3</v>
      </c>
      <c r="I7610" s="179"/>
      <c r="J7610" s="422" t="s">
        <v>11</v>
      </c>
      <c r="K7610" s="179"/>
      <c r="L7610" s="423" t="s">
        <v>12</v>
      </c>
      <c r="M7610" s="179"/>
      <c r="N7610" s="424" t="s">
        <v>13</v>
      </c>
      <c r="O7610" s="179"/>
      <c r="P7610" s="425" t="s">
        <v>14</v>
      </c>
      <c r="Q7610" s="179"/>
      <c r="R7610" s="426" t="s">
        <v>15</v>
      </c>
      <c r="S7610" s="29"/>
      <c r="T7610" s="427" t="s">
        <v>16</v>
      </c>
      <c r="U7610" s="107"/>
      <c r="V7610" s="16"/>
      <c r="X7610" s="448" t="s">
        <v>78</v>
      </c>
      <c r="Y7610" s="448" t="s">
        <v>79</v>
      </c>
      <c r="Z7610" s="448" t="s">
        <v>80</v>
      </c>
      <c r="AA7610" s="448" t="s">
        <v>81</v>
      </c>
      <c r="AD7610" t="str">
        <f t="shared" ref="AD7610:AD7616" si="794">X7610</f>
        <v xml:space="preserve">MATERIAL </v>
      </c>
    </row>
    <row r="7611" spans="4:31">
      <c r="D7611" s="16"/>
      <c r="E7611" s="86"/>
      <c r="F7611" s="252">
        <v>46048</v>
      </c>
      <c r="G7611" s="244"/>
      <c r="H7611" s="437">
        <v>13195</v>
      </c>
      <c r="I7611" s="437"/>
      <c r="J7611" s="437">
        <v>3329</v>
      </c>
      <c r="K7611" s="437"/>
      <c r="L7611" s="437">
        <v>3192</v>
      </c>
      <c r="M7611" s="437"/>
      <c r="N7611" s="437">
        <v>2009</v>
      </c>
      <c r="O7611" s="437"/>
      <c r="P7611" s="437">
        <v>55005</v>
      </c>
      <c r="Q7611" s="437"/>
      <c r="R7611" s="437">
        <v>18525</v>
      </c>
      <c r="S7611" s="438"/>
      <c r="T7611" s="441">
        <v>5.2878999999999996</v>
      </c>
      <c r="U7611" s="107"/>
      <c r="V7611" s="16"/>
      <c r="X7611" t="str">
        <f>H7410</f>
        <v xml:space="preserve">COBRE </v>
      </c>
      <c r="Y7611" s="308">
        <f>H7619</f>
        <v>69.522392249999996</v>
      </c>
      <c r="Z7611" s="308">
        <f>H7621</f>
        <v>69.083739625999996</v>
      </c>
      <c r="AA7611" s="453">
        <f t="shared" ref="AA7611:AA7617" si="795">Y7611-Z7611</f>
        <v>0.43865262399999949</v>
      </c>
      <c r="AD7611" t="str">
        <f t="shared" si="794"/>
        <v xml:space="preserve">COBRE </v>
      </c>
      <c r="AE7611" s="453">
        <f>AA7611</f>
        <v>0.43865262399999949</v>
      </c>
    </row>
    <row r="7612" spans="4:31">
      <c r="D7612" s="16"/>
      <c r="E7612" s="86"/>
      <c r="F7612" s="250">
        <f>F7611+1</f>
        <v>46049</v>
      </c>
      <c r="G7612" s="244"/>
      <c r="H7612" s="474">
        <v>12980</v>
      </c>
      <c r="I7612" s="437"/>
      <c r="J7612" s="437">
        <v>3293</v>
      </c>
      <c r="K7612" s="437"/>
      <c r="L7612" s="437">
        <v>3166.5</v>
      </c>
      <c r="M7612" s="437"/>
      <c r="N7612" s="437">
        <v>1979.5</v>
      </c>
      <c r="O7612" s="437"/>
      <c r="P7612" s="437">
        <v>55400</v>
      </c>
      <c r="Q7612" s="437"/>
      <c r="R7612" s="437">
        <v>18335</v>
      </c>
      <c r="S7612" s="437"/>
      <c r="T7612" s="441">
        <v>5.2759999999999998</v>
      </c>
      <c r="U7612" s="107"/>
      <c r="V7612" s="16"/>
      <c r="X7612" s="408" t="str">
        <f>J7410</f>
        <v xml:space="preserve">ZINCO </v>
      </c>
      <c r="Y7612" s="308">
        <f>J7619</f>
        <v>17.606683950000001</v>
      </c>
      <c r="Z7612" s="308">
        <f>J7621</f>
        <v>16.985671788000001</v>
      </c>
      <c r="AA7612" s="453">
        <f t="shared" si="795"/>
        <v>0.62101216199999953</v>
      </c>
      <c r="AD7612" t="str">
        <f t="shared" si="794"/>
        <v xml:space="preserve">ZINCO </v>
      </c>
      <c r="AE7612" s="453">
        <f t="shared" ref="AE7612:AE7616" si="796">AA7612</f>
        <v>0.62101216199999953</v>
      </c>
    </row>
    <row r="7613" spans="4:31">
      <c r="D7613" s="16"/>
      <c r="E7613" s="86"/>
      <c r="F7613" s="250">
        <f>F7612+1</f>
        <v>46050</v>
      </c>
      <c r="G7613" s="244"/>
      <c r="H7613" s="474">
        <v>12994</v>
      </c>
      <c r="I7613" s="437"/>
      <c r="J7613" s="437">
        <v>3359</v>
      </c>
      <c r="K7613" s="437"/>
      <c r="L7613" s="437">
        <v>3259</v>
      </c>
      <c r="M7613" s="437"/>
      <c r="N7613" s="437">
        <v>1972.5</v>
      </c>
      <c r="O7613" s="437"/>
      <c r="P7613" s="437">
        <v>56400</v>
      </c>
      <c r="Q7613" s="437"/>
      <c r="R7613" s="437">
        <v>18200</v>
      </c>
      <c r="S7613" s="437"/>
      <c r="T7613" s="441">
        <v>5.2392000000000003</v>
      </c>
      <c r="U7613" s="107"/>
      <c r="V7613" s="16"/>
      <c r="X7613" s="408" t="str">
        <f>L7410</f>
        <v xml:space="preserve">ALUMÍNIO </v>
      </c>
      <c r="Y7613" s="308">
        <f>L7619</f>
        <v>16.811783249999998</v>
      </c>
      <c r="Z7613" s="308">
        <f>L7621</f>
        <v>16.800404704000002</v>
      </c>
      <c r="AA7613" s="453">
        <f t="shared" si="795"/>
        <v>1.1378545999995993E-2</v>
      </c>
      <c r="AD7613" t="str">
        <f t="shared" si="794"/>
        <v xml:space="preserve">ALUMÍNIO </v>
      </c>
      <c r="AE7613" s="453">
        <f t="shared" si="796"/>
        <v>1.1378545999995993E-2</v>
      </c>
    </row>
    <row r="7614" spans="4:31">
      <c r="D7614" s="16"/>
      <c r="E7614" s="86"/>
      <c r="F7614" s="250">
        <f>F7613+1</f>
        <v>46051</v>
      </c>
      <c r="G7614" s="195"/>
      <c r="H7614" s="437">
        <v>13844</v>
      </c>
      <c r="I7614" s="437"/>
      <c r="J7614" s="437">
        <v>3487</v>
      </c>
      <c r="K7614" s="437"/>
      <c r="L7614" s="437">
        <v>3325</v>
      </c>
      <c r="M7614" s="437"/>
      <c r="N7614" s="437">
        <v>2004</v>
      </c>
      <c r="O7614" s="437"/>
      <c r="P7614" s="437">
        <v>56600</v>
      </c>
      <c r="Q7614" s="437"/>
      <c r="R7614" s="437">
        <v>18750</v>
      </c>
      <c r="S7614" s="437"/>
      <c r="T7614" s="441">
        <v>5.1837999999999997</v>
      </c>
      <c r="U7614" s="437"/>
      <c r="V7614" s="16"/>
      <c r="X7614" s="408" t="str">
        <f>N7410</f>
        <v xml:space="preserve">CHUMBO </v>
      </c>
      <c r="Y7614" s="308">
        <f>N7619</f>
        <v>10.391310599999999</v>
      </c>
      <c r="Z7614" s="308">
        <f>N7621</f>
        <v>10.668385496000001</v>
      </c>
      <c r="AA7614" s="453">
        <f t="shared" si="795"/>
        <v>-0.27707489600000201</v>
      </c>
      <c r="AD7614" t="str">
        <f t="shared" si="794"/>
        <v xml:space="preserve">CHUMBO </v>
      </c>
      <c r="AE7614" s="453">
        <f t="shared" si="796"/>
        <v>-0.27707489600000201</v>
      </c>
    </row>
    <row r="7615" spans="4:31">
      <c r="D7615" s="16"/>
      <c r="E7615" s="86"/>
      <c r="F7615" s="251">
        <f>F7614+1</f>
        <v>46052</v>
      </c>
      <c r="G7615" s="195"/>
      <c r="H7615" s="437">
        <v>13369.5</v>
      </c>
      <c r="I7615" s="437"/>
      <c r="J7615" s="437">
        <v>3343.5</v>
      </c>
      <c r="K7615" s="437"/>
      <c r="L7615" s="437">
        <v>3110</v>
      </c>
      <c r="M7615" s="437"/>
      <c r="N7615" s="437">
        <v>1957</v>
      </c>
      <c r="O7615" s="437"/>
      <c r="P7615" s="437">
        <v>54000</v>
      </c>
      <c r="Q7615" s="437"/>
      <c r="R7615" s="437">
        <v>17540</v>
      </c>
      <c r="S7615" s="438"/>
      <c r="T7615" s="441">
        <v>5.1955999999999998</v>
      </c>
      <c r="U7615" s="107"/>
      <c r="V7615" s="16"/>
      <c r="X7615" s="408" t="str">
        <f>P7410</f>
        <v xml:space="preserve">ESTANHO </v>
      </c>
      <c r="Y7615" s="308">
        <f>P7619</f>
        <v>290.52625649999999</v>
      </c>
      <c r="Z7615" s="308">
        <f>P7621</f>
        <v>274.33985690000003</v>
      </c>
      <c r="AA7615" s="453">
        <f t="shared" si="795"/>
        <v>16.186399599999959</v>
      </c>
      <c r="AD7615" t="str">
        <f t="shared" si="794"/>
        <v xml:space="preserve">ESTANHO </v>
      </c>
      <c r="AE7615" s="453">
        <f t="shared" si="796"/>
        <v>16.186399599999959</v>
      </c>
    </row>
    <row r="7616" spans="4:31">
      <c r="D7616" s="16"/>
      <c r="E7616" s="86"/>
      <c r="F7616" s="1"/>
      <c r="H7616" s="439"/>
      <c r="I7616" s="439"/>
      <c r="J7616" s="439"/>
      <c r="K7616" s="439"/>
      <c r="L7616" s="439"/>
      <c r="M7616" s="439"/>
      <c r="N7616" s="439"/>
      <c r="O7616" s="439"/>
      <c r="P7616" s="439"/>
      <c r="Q7616" s="439"/>
      <c r="R7616" s="439"/>
      <c r="S7616" s="440"/>
      <c r="T7616" s="444"/>
      <c r="U7616" s="107"/>
      <c r="V7616" s="16"/>
      <c r="X7616" s="408" t="str">
        <f>R7410</f>
        <v xml:space="preserve">NÍQUEL </v>
      </c>
      <c r="Y7616" s="308">
        <f>R7619</f>
        <v>95.670855000000003</v>
      </c>
      <c r="Z7616" s="308">
        <f>R7621</f>
        <v>96.285338280000005</v>
      </c>
      <c r="AA7616" s="453">
        <f t="shared" si="795"/>
        <v>-0.61448328000000174</v>
      </c>
      <c r="AD7616" t="str">
        <f t="shared" si="794"/>
        <v xml:space="preserve">NÍQUEL </v>
      </c>
      <c r="AE7616" s="453">
        <f t="shared" si="796"/>
        <v>-0.61448328000000174</v>
      </c>
    </row>
    <row r="7617" spans="4:30" ht="18">
      <c r="D7617" s="481"/>
      <c r="E7617" s="134"/>
      <c r="F7617" s="495" t="s">
        <v>17</v>
      </c>
      <c r="G7617" s="496"/>
      <c r="H7617" s="497">
        <f>AVERAGE(H7611:H7615)</f>
        <v>13276.5</v>
      </c>
      <c r="I7617" s="498"/>
      <c r="J7617" s="497">
        <f>AVERAGE(J7611:J7615)</f>
        <v>3362.3</v>
      </c>
      <c r="K7617" s="498"/>
      <c r="L7617" s="497">
        <f>AVERAGE(L7611:L7615)</f>
        <v>3210.5</v>
      </c>
      <c r="M7617" s="498"/>
      <c r="N7617" s="497">
        <f>AVERAGE(N7611:N7615)</f>
        <v>1984.4</v>
      </c>
      <c r="O7617" s="498"/>
      <c r="P7617" s="497">
        <f>AVERAGE(P7611:P7615)</f>
        <v>55481</v>
      </c>
      <c r="Q7617" s="498"/>
      <c r="R7617" s="497">
        <f>AVERAGE(R7611:R7615)</f>
        <v>18270</v>
      </c>
      <c r="S7617" s="499"/>
      <c r="T7617" s="500">
        <f>AVERAGE(T7611:T7615)</f>
        <v>5.2364999999999995</v>
      </c>
      <c r="U7617" s="135"/>
      <c r="V7617" s="481"/>
      <c r="W7617" s="486"/>
      <c r="X7617" s="486" t="str">
        <f>T7410</f>
        <v xml:space="preserve">DÓLAR </v>
      </c>
      <c r="Y7617" s="501">
        <f>T7617</f>
        <v>5.2364999999999995</v>
      </c>
      <c r="Z7617" s="501">
        <f>T7621</f>
        <v>5.3545400000000001</v>
      </c>
      <c r="AA7617" s="502">
        <f t="shared" si="795"/>
        <v>-0.11804000000000059</v>
      </c>
      <c r="AB7617" s="486"/>
      <c r="AC7617" s="486"/>
      <c r="AD7617" s="486"/>
    </row>
    <row r="7618" spans="4:30">
      <c r="D7618" s="16"/>
      <c r="E7618" s="86"/>
      <c r="F7618" s="21"/>
      <c r="G7618" s="194"/>
      <c r="H7618" s="354"/>
      <c r="I7618" s="214"/>
      <c r="J7618" s="354"/>
      <c r="K7618" s="214"/>
      <c r="L7618" s="354"/>
      <c r="M7618" s="214"/>
      <c r="N7618" s="354"/>
      <c r="O7618" s="214"/>
      <c r="P7618" s="354"/>
      <c r="Q7618" s="214"/>
      <c r="R7618" s="354"/>
      <c r="S7618" s="269"/>
      <c r="T7618" s="355"/>
      <c r="U7618" s="107"/>
      <c r="V7618" s="16"/>
    </row>
    <row r="7619" spans="4:30" ht="18">
      <c r="D7619" s="481"/>
      <c r="E7619" s="134"/>
      <c r="F7619" s="493" t="s">
        <v>18</v>
      </c>
      <c r="G7619" s="482"/>
      <c r="H7619" s="494">
        <f>H7617*T7617*0.001</f>
        <v>69.522392249999996</v>
      </c>
      <c r="I7619" s="483"/>
      <c r="J7619" s="494">
        <f>J7617*T7617*0.001</f>
        <v>17.606683950000001</v>
      </c>
      <c r="K7619" s="483"/>
      <c r="L7619" s="494">
        <f>L7617*T7617*0.001</f>
        <v>16.811783249999998</v>
      </c>
      <c r="M7619" s="483"/>
      <c r="N7619" s="494">
        <f>N7617*T7617*0.001</f>
        <v>10.391310599999999</v>
      </c>
      <c r="O7619" s="483"/>
      <c r="P7619" s="494">
        <f>P7617*T7617*0.001</f>
        <v>290.52625649999999</v>
      </c>
      <c r="Q7619" s="483"/>
      <c r="R7619" s="494">
        <f>R7617*T7617*0.001</f>
        <v>95.670855000000003</v>
      </c>
      <c r="S7619" s="484"/>
      <c r="T7619" s="485"/>
      <c r="U7619" s="135"/>
      <c r="V7619" s="481"/>
      <c r="W7619" s="486"/>
      <c r="X7619" s="486"/>
      <c r="Y7619" s="486"/>
      <c r="Z7619" s="486"/>
      <c r="AA7619" s="486"/>
      <c r="AB7619" s="486"/>
      <c r="AC7619" s="486"/>
      <c r="AD7619" s="486"/>
    </row>
    <row r="7620" spans="4:30">
      <c r="D7620" s="16"/>
      <c r="E7620" s="86"/>
      <c r="F7620" s="21"/>
      <c r="G7620" s="312"/>
      <c r="H7620" s="450"/>
      <c r="I7620" s="451"/>
      <c r="J7620" s="450"/>
      <c r="K7620" s="451"/>
      <c r="L7620" s="450"/>
      <c r="M7620" s="451"/>
      <c r="N7620" s="450"/>
      <c r="O7620" s="451"/>
      <c r="P7620" s="450"/>
      <c r="Q7620" s="451"/>
      <c r="R7620" s="450"/>
      <c r="S7620" s="269"/>
      <c r="T7620" s="364"/>
      <c r="U7620" s="107"/>
      <c r="V7620" s="16"/>
    </row>
    <row r="7621" spans="4:30" ht="21">
      <c r="D7621" s="230"/>
      <c r="E7621" s="183"/>
      <c r="F7621" s="490" t="s">
        <v>19</v>
      </c>
      <c r="G7621" s="487"/>
      <c r="H7621" s="491">
        <f>H7519</f>
        <v>69.083739625999996</v>
      </c>
      <c r="I7621" s="488"/>
      <c r="J7621" s="491">
        <f>J7519</f>
        <v>16.985671788000001</v>
      </c>
      <c r="K7621" s="488"/>
      <c r="L7621" s="491">
        <f>L7519</f>
        <v>16.800404704000002</v>
      </c>
      <c r="M7621" s="488"/>
      <c r="N7621" s="491">
        <f>N7519</f>
        <v>10.668385496000001</v>
      </c>
      <c r="O7621" s="488"/>
      <c r="P7621" s="491">
        <f>P7519</f>
        <v>274.33985690000003</v>
      </c>
      <c r="Q7621" s="488"/>
      <c r="R7621" s="491">
        <f>R7519</f>
        <v>96.285338280000005</v>
      </c>
      <c r="S7621" s="489">
        <f>U7582</f>
        <v>0</v>
      </c>
      <c r="T7621" s="492">
        <f>T7517</f>
        <v>5.3545400000000001</v>
      </c>
      <c r="U7621" s="186"/>
      <c r="V7621" s="230"/>
      <c r="W7621" s="182"/>
      <c r="X7621" s="182"/>
      <c r="Y7621" s="182"/>
      <c r="Z7621" s="182"/>
      <c r="AA7621" s="182"/>
      <c r="AB7621" s="182"/>
      <c r="AC7621" s="182"/>
      <c r="AD7621" s="182"/>
    </row>
    <row r="7622" spans="4:30" ht="15" thickBot="1">
      <c r="D7622" s="16"/>
      <c r="E7622" s="86"/>
      <c r="F7622" s="21"/>
      <c r="G7622" s="194"/>
      <c r="H7622" s="355"/>
      <c r="I7622" s="264"/>
      <c r="J7622" s="355"/>
      <c r="K7622" s="264"/>
      <c r="L7622" s="355"/>
      <c r="M7622" s="264"/>
      <c r="N7622" s="355"/>
      <c r="O7622" s="264"/>
      <c r="P7622" s="355"/>
      <c r="Q7622" s="264"/>
      <c r="R7622" s="355"/>
      <c r="S7622" s="270"/>
      <c r="T7622" s="355"/>
      <c r="U7622" s="107"/>
      <c r="V7622" s="16"/>
    </row>
    <row r="7623" spans="4:30" ht="15" thickBot="1">
      <c r="D7623" s="16"/>
      <c r="E7623" s="86"/>
      <c r="F7623" s="259" t="s">
        <v>44</v>
      </c>
      <c r="G7623" s="194"/>
      <c r="H7623" s="356">
        <f>(H7519-H7521)/H7521</f>
        <v>-2.9099391871798951E-2</v>
      </c>
      <c r="I7623" s="321"/>
      <c r="J7623" s="356">
        <f>(J7519-J7521)/J7521</f>
        <v>-2.1289246769152149E-2</v>
      </c>
      <c r="K7623" s="321"/>
      <c r="L7623" s="356">
        <f>(L7519-L7521)/L7521</f>
        <v>-1.8861781181926406E-2</v>
      </c>
      <c r="M7623" s="321"/>
      <c r="N7623" s="356">
        <f>(N7519-N7521)/N7521</f>
        <v>-2.0240357073903783E-2</v>
      </c>
      <c r="O7623" s="321"/>
      <c r="P7623" s="356">
        <f>(P7519-P7521)/P7521</f>
        <v>1.1034762505164351E-2</v>
      </c>
      <c r="Q7623" s="321"/>
      <c r="R7623" s="356">
        <f>(R7519-R7521)/R7521</f>
        <v>5.0192567714217075E-3</v>
      </c>
      <c r="S7623" s="322"/>
      <c r="T7623" s="356">
        <f>(T7517-T7521)/T7521</f>
        <v>-4.2585319408491628E-3</v>
      </c>
      <c r="U7623" s="107"/>
      <c r="V7623" s="16"/>
    </row>
    <row r="7624" spans="4:30" ht="15" thickBot="1">
      <c r="D7624" s="16"/>
      <c r="E7624" s="86"/>
      <c r="F7624" s="29"/>
      <c r="G7624" s="179"/>
      <c r="H7624" s="357"/>
      <c r="I7624" s="217"/>
      <c r="J7624" s="357"/>
      <c r="K7624" s="217"/>
      <c r="L7624" s="357"/>
      <c r="M7624" s="217"/>
      <c r="N7624" s="357"/>
      <c r="O7624" s="217"/>
      <c r="P7624" s="357"/>
      <c r="Q7624" s="217"/>
      <c r="R7624" s="357"/>
      <c r="S7624" s="271"/>
      <c r="T7624" s="357"/>
      <c r="U7624" s="107"/>
      <c r="V7624" s="16"/>
    </row>
    <row r="7625" spans="4:30" ht="15" thickBot="1">
      <c r="D7625" s="16"/>
      <c r="E7625" s="86"/>
      <c r="F7625" s="176" t="s">
        <v>26</v>
      </c>
      <c r="G7625" s="179"/>
      <c r="H7625" s="358">
        <f>(H7619-H7621)/H7621</f>
        <v>6.3495784445767103E-3</v>
      </c>
      <c r="I7625" s="188"/>
      <c r="J7625" s="358">
        <f>(J7619-J7621)/J7621</f>
        <v>3.6560942054628114E-2</v>
      </c>
      <c r="K7625" s="188"/>
      <c r="L7625" s="358">
        <f>(L7619-L7621)/L7621</f>
        <v>6.7727808945500451E-4</v>
      </c>
      <c r="M7625" s="188"/>
      <c r="N7625" s="358">
        <f>(N7619-N7621)/N7621</f>
        <v>-2.5971586432069628E-2</v>
      </c>
      <c r="O7625" s="188"/>
      <c r="P7625" s="358">
        <f>(P7619-P7621)/P7621</f>
        <v>5.9001268655979815E-2</v>
      </c>
      <c r="Q7625" s="188"/>
      <c r="R7625" s="358">
        <f>(R7619-R7621)/R7621</f>
        <v>-6.3818987498706192E-3</v>
      </c>
      <c r="S7625" s="272"/>
      <c r="T7625" s="358">
        <f>(T7617-T7621)/T7621</f>
        <v>-2.2044844188296397E-2</v>
      </c>
      <c r="U7625" s="107"/>
      <c r="V7625" s="16"/>
    </row>
    <row r="7626" spans="4:30" ht="15" thickBot="1">
      <c r="D7626" s="16"/>
      <c r="E7626" s="86"/>
      <c r="F7626" s="1"/>
      <c r="H7626" s="359"/>
      <c r="I7626" s="215"/>
      <c r="J7626" s="359"/>
      <c r="K7626" s="215"/>
      <c r="L7626" s="359"/>
      <c r="M7626" s="215"/>
      <c r="N7626" s="359"/>
      <c r="O7626" s="215"/>
      <c r="P7626" s="359"/>
      <c r="Q7626" s="215"/>
      <c r="R7626" s="359"/>
      <c r="S7626" s="271"/>
      <c r="T7626" s="359"/>
      <c r="U7626" s="107"/>
      <c r="V7626" s="16"/>
    </row>
    <row r="7627" spans="4:30" ht="21.6" thickBot="1">
      <c r="D7627" s="230"/>
      <c r="E7627" s="183"/>
      <c r="F7627" s="184" t="s">
        <v>40</v>
      </c>
      <c r="G7627" s="182"/>
      <c r="H7627" s="360">
        <f>H7619-H7621</f>
        <v>0.43865262399999949</v>
      </c>
      <c r="I7627" s="306"/>
      <c r="J7627" s="360">
        <f>J7619-J7621</f>
        <v>0.62101216199999953</v>
      </c>
      <c r="K7627" s="306"/>
      <c r="L7627" s="360">
        <f>L7619-L7621</f>
        <v>1.1378545999995993E-2</v>
      </c>
      <c r="M7627" s="306"/>
      <c r="N7627" s="360">
        <f>N7619-N7621</f>
        <v>-0.27707489600000201</v>
      </c>
      <c r="O7627" s="306"/>
      <c r="P7627" s="360">
        <f>P7619-P7621</f>
        <v>16.186399599999959</v>
      </c>
      <c r="Q7627" s="306"/>
      <c r="R7627" s="360">
        <f>R7619-R7621</f>
        <v>-0.61448328000000174</v>
      </c>
      <c r="S7627" s="307"/>
      <c r="T7627" s="360">
        <f>T7617-T7621</f>
        <v>-0.11804000000000059</v>
      </c>
      <c r="U7627" s="186"/>
      <c r="V7627" s="230"/>
    </row>
    <row r="7628" spans="4:30">
      <c r="D7628" s="16"/>
      <c r="E7628" s="86"/>
      <c r="F7628" s="179"/>
      <c r="H7628" s="180"/>
      <c r="I7628" s="180"/>
      <c r="J7628" s="180"/>
      <c r="K7628" s="180"/>
      <c r="L7628" s="180"/>
      <c r="M7628" s="180"/>
      <c r="N7628" s="180"/>
      <c r="O7628" s="180"/>
      <c r="P7628" s="180"/>
      <c r="Q7628" s="180"/>
      <c r="R7628" s="180"/>
      <c r="S7628" s="274"/>
      <c r="T7628" s="180"/>
      <c r="U7628" s="107"/>
      <c r="V7628" s="16"/>
    </row>
    <row r="7629" spans="4:30">
      <c r="D7629" s="16"/>
      <c r="E7629" s="86"/>
      <c r="F7629" s="29"/>
      <c r="H7629" s="323"/>
      <c r="I7629" s="180"/>
      <c r="J7629" s="159"/>
      <c r="K7629" s="180"/>
      <c r="L7629" s="159"/>
      <c r="M7629" s="180"/>
      <c r="N7629" s="159"/>
      <c r="O7629" s="180">
        <f>L7629+N7629</f>
        <v>0</v>
      </c>
      <c r="P7629" s="159"/>
      <c r="Q7629" s="180"/>
      <c r="R7629" s="159"/>
      <c r="S7629" s="159"/>
      <c r="T7629" s="159"/>
      <c r="U7629" s="107"/>
      <c r="V7629" s="16"/>
    </row>
    <row r="7630" spans="4:30" ht="18">
      <c r="D7630" s="16"/>
      <c r="E7630" s="134"/>
      <c r="F7630" s="403" t="s">
        <v>36</v>
      </c>
      <c r="G7630" s="404"/>
      <c r="H7630" s="405">
        <f>AVERAGE(H7214:H7215,H7311:H7315,H7411:H7415,H7511:H7515,H7611:H7615)</f>
        <v>13088.880952380952</v>
      </c>
      <c r="I7630" s="405" t="e">
        <f t="shared" ref="I7630" si="797">AVERAGE(I7514:I7515,I7611:I7615)</f>
        <v>#DIV/0!</v>
      </c>
      <c r="J7630" s="405">
        <f>AVERAGE(J7214:J7215,J7311:J7315,J7411:J7415,J7511:J7515,J7611:J7615)</f>
        <v>3220.1666666666665</v>
      </c>
      <c r="K7630" s="405" t="e">
        <f t="shared" ref="K7630" si="798">AVERAGE(K7514:K7515,K7611:K7615)</f>
        <v>#DIV/0!</v>
      </c>
      <c r="L7630" s="405">
        <f>AVERAGE(L7214:L7215,L7311:L7315,L7411:L7415,L7511:L7515,L7611:L7615)</f>
        <v>3148.4047619047619</v>
      </c>
      <c r="M7630" s="405" t="e">
        <f t="shared" ref="M7630" si="799">AVERAGE(M7514:M7515,M7611:M7615)</f>
        <v>#DIV/0!</v>
      </c>
      <c r="N7630" s="405">
        <f>AVERAGE(N7214:N7215,N7311:N7315,N7411:N7415,N7511:N7515,N7611:N7615)</f>
        <v>1998.2619047619048</v>
      </c>
      <c r="O7630" s="405" t="e">
        <f t="shared" ref="O7630" si="800">AVERAGE(O7514:O7515,O7611:O7615)</f>
        <v>#DIV/0!</v>
      </c>
      <c r="P7630" s="405">
        <f>AVERAGE(P7214:P7215,P7311:P7315,P7411:P7415,P7511:P7515,P7611:P7615)</f>
        <v>49903.809523809527</v>
      </c>
      <c r="Q7630" s="405" t="e">
        <f t="shared" ref="Q7630" si="801">AVERAGE(Q7514:Q7515,Q7611:Q7615)</f>
        <v>#DIV/0!</v>
      </c>
      <c r="R7630" s="405">
        <f>AVERAGE(R7214:R7215,R7311:R7315,R7411:R7415,R7511:R7515,R7611:R7615)</f>
        <v>17844.047619047618</v>
      </c>
      <c r="S7630" s="405" t="e">
        <f t="shared" ref="S7630" si="802">AVERAGE(S7514:S7515,S7611:S7615)</f>
        <v>#DIV/0!</v>
      </c>
      <c r="T7630" s="405">
        <f>AVERAGE(T7214:T7215,T7311:T7315,T7411:T7415,T7511:T7515,T7611:T7615)</f>
        <v>5.3509904761904767</v>
      </c>
      <c r="U7630" s="405" t="e">
        <f t="shared" ref="U7630" si="803">AVERAGE(U7411:U7415,U7611:U7613,U7511:U7515,U7311:U7315,U7211:U7215)</f>
        <v>#DIV/0!</v>
      </c>
      <c r="V7630" s="16"/>
    </row>
    <row r="7631" spans="4:30">
      <c r="D7631" s="16"/>
      <c r="E7631" s="1"/>
      <c r="F7631" s="1"/>
      <c r="H7631" s="329"/>
      <c r="I7631" s="139"/>
      <c r="J7631" s="329"/>
      <c r="K7631" s="139"/>
      <c r="L7631" s="329"/>
      <c r="M7631" s="139"/>
      <c r="N7631" s="329"/>
      <c r="O7631" s="139"/>
      <c r="P7631" s="329"/>
      <c r="Q7631" s="139"/>
      <c r="R7631" s="329"/>
      <c r="S7631" s="329"/>
      <c r="T7631" s="329"/>
      <c r="U7631" s="1"/>
      <c r="V7631" s="16"/>
    </row>
    <row r="7632" spans="4:30" ht="15" thickBot="1">
      <c r="D7632" s="16"/>
      <c r="T7632" s="174"/>
      <c r="V7632" s="16"/>
    </row>
    <row r="7633" spans="4:22" ht="15" thickBot="1">
      <c r="D7633" s="16"/>
      <c r="F7633" s="280" t="s">
        <v>42</v>
      </c>
      <c r="G7633" s="281"/>
      <c r="H7633" s="281" t="s">
        <v>3</v>
      </c>
      <c r="I7633" s="281"/>
      <c r="J7633" s="281" t="s">
        <v>11</v>
      </c>
      <c r="K7633" s="281"/>
      <c r="L7633" s="281" t="s">
        <v>12</v>
      </c>
      <c r="M7633" s="281"/>
      <c r="N7633" s="281" t="s">
        <v>13</v>
      </c>
      <c r="O7633" s="281"/>
      <c r="P7633" s="281" t="s">
        <v>14</v>
      </c>
      <c r="Q7633" s="281"/>
      <c r="R7633" s="281" t="s">
        <v>15</v>
      </c>
      <c r="S7633" s="281"/>
      <c r="T7633" s="282" t="s">
        <v>16</v>
      </c>
      <c r="V7633" s="16"/>
    </row>
    <row r="7634" spans="4:22">
      <c r="D7634" s="16"/>
      <c r="E7634" s="1"/>
      <c r="F7634" s="283" t="s">
        <v>19</v>
      </c>
      <c r="G7634" s="284"/>
      <c r="H7634" s="410">
        <f>H7621</f>
        <v>69.083739625999996</v>
      </c>
      <c r="I7634" s="410">
        <f t="shared" ref="I7634:T7634" si="804">I7621</f>
        <v>0</v>
      </c>
      <c r="J7634" s="410">
        <f t="shared" si="804"/>
        <v>16.985671788000001</v>
      </c>
      <c r="K7634" s="410">
        <f t="shared" si="804"/>
        <v>0</v>
      </c>
      <c r="L7634" s="410">
        <f t="shared" si="804"/>
        <v>16.800404704000002</v>
      </c>
      <c r="M7634" s="410">
        <f t="shared" si="804"/>
        <v>0</v>
      </c>
      <c r="N7634" s="410">
        <f t="shared" si="804"/>
        <v>10.668385496000001</v>
      </c>
      <c r="O7634" s="410">
        <f t="shared" si="804"/>
        <v>0</v>
      </c>
      <c r="P7634" s="410">
        <f t="shared" si="804"/>
        <v>274.33985690000003</v>
      </c>
      <c r="Q7634" s="410">
        <f t="shared" si="804"/>
        <v>0</v>
      </c>
      <c r="R7634" s="410">
        <f t="shared" si="804"/>
        <v>96.285338280000005</v>
      </c>
      <c r="S7634" s="410">
        <f t="shared" si="804"/>
        <v>0</v>
      </c>
      <c r="T7634" s="410">
        <f t="shared" si="804"/>
        <v>5.3545400000000001</v>
      </c>
      <c r="U7634" s="1"/>
      <c r="V7634" s="16"/>
    </row>
    <row r="7635" spans="4:22" ht="15.6">
      <c r="D7635" s="16"/>
      <c r="E7635" s="1"/>
      <c r="F7635" s="288" t="s">
        <v>41</v>
      </c>
      <c r="G7635" s="289"/>
      <c r="H7635" s="411">
        <f>H7619</f>
        <v>69.522392249999996</v>
      </c>
      <c r="I7635" s="411">
        <f t="shared" ref="I7635:S7635" si="805">I7619</f>
        <v>0</v>
      </c>
      <c r="J7635" s="411">
        <f t="shared" si="805"/>
        <v>17.606683950000001</v>
      </c>
      <c r="K7635" s="411">
        <f t="shared" si="805"/>
        <v>0</v>
      </c>
      <c r="L7635" s="411">
        <f t="shared" si="805"/>
        <v>16.811783249999998</v>
      </c>
      <c r="M7635" s="411">
        <f t="shared" si="805"/>
        <v>0</v>
      </c>
      <c r="N7635" s="411">
        <f t="shared" si="805"/>
        <v>10.391310599999999</v>
      </c>
      <c r="O7635" s="411">
        <f t="shared" si="805"/>
        <v>0</v>
      </c>
      <c r="P7635" s="411">
        <f t="shared" si="805"/>
        <v>290.52625649999999</v>
      </c>
      <c r="Q7635" s="411">
        <f t="shared" si="805"/>
        <v>0</v>
      </c>
      <c r="R7635" s="411">
        <f t="shared" si="805"/>
        <v>95.670855000000003</v>
      </c>
      <c r="S7635" s="411">
        <f t="shared" si="805"/>
        <v>0</v>
      </c>
      <c r="T7635" s="411">
        <f>T7617</f>
        <v>5.2364999999999995</v>
      </c>
      <c r="U7635" s="1"/>
      <c r="V7635" s="16"/>
    </row>
    <row r="7636" spans="4:22" ht="21">
      <c r="D7636" s="16"/>
      <c r="F7636" s="201" t="s">
        <v>45</v>
      </c>
      <c r="G7636" s="463"/>
      <c r="H7636" s="463">
        <f>H7635-H7634</f>
        <v>0.43865262399999949</v>
      </c>
      <c r="I7636" s="463"/>
      <c r="J7636" s="463">
        <f>J7635-J7634</f>
        <v>0.62101216199999953</v>
      </c>
      <c r="K7636" s="463"/>
      <c r="L7636" s="463">
        <f>L7635-L7634</f>
        <v>1.1378545999995993E-2</v>
      </c>
      <c r="M7636" s="463"/>
      <c r="N7636" s="463">
        <f>N7635-N7634</f>
        <v>-0.27707489600000201</v>
      </c>
      <c r="O7636" s="463"/>
      <c r="P7636" s="463">
        <f>P7635-P7634</f>
        <v>16.186399599999959</v>
      </c>
      <c r="Q7636" s="463"/>
      <c r="R7636" s="463">
        <f>R7635-R7634</f>
        <v>-0.61448328000000174</v>
      </c>
      <c r="S7636" s="463"/>
      <c r="T7636" s="463">
        <f>T7635-T7634</f>
        <v>-0.11804000000000059</v>
      </c>
      <c r="V7636" s="16"/>
    </row>
    <row r="7637" spans="4:22" ht="21">
      <c r="D7637" s="16"/>
      <c r="F7637" s="201"/>
      <c r="G7637" s="201"/>
      <c r="H7637" s="187"/>
      <c r="I7637" s="187"/>
      <c r="J7637" s="187"/>
      <c r="K7637" s="187"/>
      <c r="L7637" s="187"/>
      <c r="M7637" s="187"/>
      <c r="N7637" s="187"/>
      <c r="O7637" s="187"/>
      <c r="P7637" s="187"/>
      <c r="Q7637" s="187"/>
      <c r="R7637" s="187"/>
      <c r="S7637" s="187"/>
      <c r="T7637" s="187"/>
      <c r="V7637" s="16"/>
    </row>
    <row r="7638" spans="4:22">
      <c r="D7638" s="16"/>
      <c r="E7638" s="16"/>
      <c r="F7638" s="231"/>
      <c r="G7638" s="231"/>
      <c r="H7638" s="231"/>
      <c r="I7638" s="231"/>
      <c r="J7638" s="231"/>
      <c r="K7638" s="231"/>
      <c r="L7638" s="231"/>
      <c r="M7638" s="231"/>
      <c r="N7638" s="231"/>
      <c r="O7638" s="231"/>
      <c r="P7638" s="231"/>
      <c r="Q7638" s="231"/>
      <c r="R7638" s="231"/>
      <c r="S7638" s="231"/>
      <c r="T7638" s="232"/>
      <c r="U7638" s="16"/>
      <c r="V7638" s="16"/>
    </row>
    <row r="7639" spans="4:22">
      <c r="D7639" s="16"/>
      <c r="E7639" s="16"/>
      <c r="F7639" s="231"/>
      <c r="G7639" s="231"/>
      <c r="H7639" s="231"/>
      <c r="I7639" s="231"/>
      <c r="J7639" s="231"/>
      <c r="K7639" s="231"/>
      <c r="L7639" s="231"/>
      <c r="M7639" s="231"/>
      <c r="N7639" s="231"/>
      <c r="O7639" s="231"/>
      <c r="P7639" s="231"/>
      <c r="Q7639" s="231"/>
      <c r="R7639" s="231"/>
      <c r="S7639" s="231"/>
      <c r="T7639" s="232"/>
      <c r="U7639" s="16"/>
      <c r="V7639" s="16"/>
    </row>
    <row r="7640" spans="4:22">
      <c r="D7640" s="16"/>
      <c r="E7640" s="16"/>
      <c r="F7640" s="231"/>
      <c r="G7640" s="231"/>
      <c r="H7640" s="231"/>
      <c r="I7640" s="231"/>
      <c r="J7640" s="231"/>
      <c r="K7640" s="231"/>
      <c r="L7640" s="231"/>
      <c r="M7640" s="231"/>
      <c r="N7640" s="231"/>
      <c r="O7640" s="231"/>
      <c r="P7640" s="231"/>
      <c r="Q7640" s="231"/>
      <c r="R7640" s="231"/>
      <c r="S7640" s="231"/>
      <c r="T7640" s="232"/>
      <c r="U7640" s="16"/>
      <c r="V7640" s="16"/>
    </row>
    <row r="7641" spans="4:22">
      <c r="D7641" s="16"/>
      <c r="E7641" s="16"/>
      <c r="F7641" s="231"/>
      <c r="G7641" s="231"/>
      <c r="H7641" s="231"/>
      <c r="I7641" s="231"/>
      <c r="J7641" s="231"/>
      <c r="K7641" s="231"/>
      <c r="L7641" s="231"/>
      <c r="M7641" s="231"/>
      <c r="N7641" s="231"/>
      <c r="O7641" s="231"/>
      <c r="P7641" s="231"/>
      <c r="Q7641" s="231"/>
      <c r="R7641" s="231"/>
      <c r="S7641" s="231"/>
      <c r="T7641" s="232"/>
      <c r="U7641" s="16"/>
      <c r="V7641" s="16"/>
    </row>
    <row r="7642" spans="4:22">
      <c r="D7642" s="16"/>
      <c r="E7642" s="16"/>
      <c r="F7642" s="231"/>
      <c r="G7642" s="231"/>
      <c r="H7642" s="231"/>
      <c r="I7642" s="231"/>
      <c r="J7642" s="231"/>
      <c r="K7642" s="231"/>
      <c r="L7642" s="231"/>
      <c r="M7642" s="231"/>
      <c r="N7642" s="231"/>
      <c r="O7642" s="231"/>
      <c r="P7642" s="231"/>
      <c r="Q7642" s="231"/>
      <c r="R7642" s="231"/>
      <c r="S7642" s="231"/>
      <c r="T7642" s="232"/>
      <c r="U7642" s="16"/>
      <c r="V7642" s="16"/>
    </row>
    <row r="7643" spans="4:22">
      <c r="D7643" s="16"/>
      <c r="E7643" s="16"/>
      <c r="F7643" s="231"/>
      <c r="G7643" s="231"/>
      <c r="H7643" s="231"/>
      <c r="I7643" s="231"/>
      <c r="J7643" s="231"/>
      <c r="K7643" s="231"/>
      <c r="L7643" s="231"/>
      <c r="M7643" s="231"/>
      <c r="N7643" s="231"/>
      <c r="O7643" s="231"/>
      <c r="P7643" s="231"/>
      <c r="Q7643" s="231"/>
      <c r="R7643" s="231"/>
      <c r="S7643" s="231"/>
      <c r="T7643" s="232"/>
      <c r="U7643" s="16"/>
      <c r="V7643" s="16"/>
    </row>
    <row r="7644" spans="4:22">
      <c r="D7644" s="16"/>
      <c r="E7644" s="16"/>
      <c r="F7644" s="231"/>
      <c r="G7644" s="231"/>
      <c r="H7644" s="231"/>
      <c r="I7644" s="231"/>
      <c r="J7644" s="231"/>
      <c r="K7644" s="231"/>
      <c r="L7644" s="231"/>
      <c r="M7644" s="231"/>
      <c r="N7644" s="231"/>
      <c r="O7644" s="231"/>
      <c r="P7644" s="231"/>
      <c r="Q7644" s="231"/>
      <c r="R7644" s="231"/>
      <c r="S7644" s="231"/>
      <c r="T7644" s="232"/>
      <c r="U7644" s="16"/>
      <c r="V7644" s="16"/>
    </row>
    <row r="7645" spans="4:22">
      <c r="D7645" s="16"/>
      <c r="E7645" s="16"/>
      <c r="F7645" s="231"/>
      <c r="G7645" s="231"/>
      <c r="H7645" s="231"/>
      <c r="I7645" s="231"/>
      <c r="J7645" s="231"/>
      <c r="K7645" s="231"/>
      <c r="L7645" s="231"/>
      <c r="M7645" s="231"/>
      <c r="N7645" s="231"/>
      <c r="O7645" s="231"/>
      <c r="P7645" s="231"/>
      <c r="Q7645" s="231"/>
      <c r="R7645" s="231"/>
      <c r="S7645" s="231"/>
      <c r="T7645" s="232"/>
      <c r="U7645" s="16"/>
      <c r="V7645" s="16"/>
    </row>
    <row r="7646" spans="4:22">
      <c r="D7646" s="16"/>
      <c r="E7646" s="16"/>
      <c r="F7646" s="231"/>
      <c r="G7646" s="231"/>
      <c r="H7646" s="231"/>
      <c r="I7646" s="231"/>
      <c r="J7646" s="231"/>
      <c r="K7646" s="231"/>
      <c r="L7646" s="231"/>
      <c r="M7646" s="231"/>
      <c r="N7646" s="231"/>
      <c r="O7646" s="231"/>
      <c r="P7646" s="231"/>
      <c r="Q7646" s="231"/>
      <c r="R7646" s="231"/>
      <c r="S7646" s="231"/>
      <c r="T7646" s="232"/>
      <c r="U7646" s="16"/>
      <c r="V7646" s="16"/>
    </row>
    <row r="7647" spans="4:22">
      <c r="D7647" s="16"/>
      <c r="E7647" s="16"/>
      <c r="F7647" s="231"/>
      <c r="G7647" s="231"/>
      <c r="H7647" s="231"/>
      <c r="I7647" s="231"/>
      <c r="J7647" s="231"/>
      <c r="K7647" s="231"/>
      <c r="L7647" s="231"/>
      <c r="M7647" s="231"/>
      <c r="N7647" s="231"/>
      <c r="O7647" s="231"/>
      <c r="P7647" s="231"/>
      <c r="Q7647" s="231"/>
      <c r="R7647" s="231"/>
      <c r="S7647" s="231"/>
      <c r="T7647" s="232"/>
      <c r="U7647" s="16"/>
      <c r="V7647" s="16"/>
    </row>
    <row r="7648" spans="4:22">
      <c r="D7648" s="16"/>
      <c r="E7648" s="16"/>
      <c r="F7648" s="231"/>
      <c r="G7648" s="231"/>
      <c r="H7648" s="231"/>
      <c r="I7648" s="231"/>
      <c r="J7648" s="231"/>
      <c r="K7648" s="231"/>
      <c r="L7648" s="231"/>
      <c r="M7648" s="231"/>
      <c r="N7648" s="231"/>
      <c r="O7648" s="231"/>
      <c r="P7648" s="231"/>
      <c r="Q7648" s="231"/>
      <c r="R7648" s="231"/>
      <c r="S7648" s="231"/>
      <c r="T7648" s="232"/>
      <c r="U7648" s="16"/>
      <c r="V7648" s="16"/>
    </row>
    <row r="7649" spans="4:22">
      <c r="D7649" s="16"/>
      <c r="E7649" s="16"/>
      <c r="F7649" s="231"/>
      <c r="G7649" s="231"/>
      <c r="H7649" s="231"/>
      <c r="I7649" s="231"/>
      <c r="J7649" s="231"/>
      <c r="K7649" s="231"/>
      <c r="L7649" s="231"/>
      <c r="M7649" s="231"/>
      <c r="N7649" s="231"/>
      <c r="O7649" s="231"/>
      <c r="P7649" s="231"/>
      <c r="Q7649" s="231"/>
      <c r="R7649" s="231"/>
      <c r="S7649" s="231"/>
      <c r="T7649" s="232"/>
      <c r="U7649" s="16"/>
      <c r="V7649" s="16"/>
    </row>
    <row r="7650" spans="4:22">
      <c r="D7650" s="16"/>
      <c r="E7650" s="16"/>
      <c r="F7650" s="231"/>
      <c r="G7650" s="231"/>
      <c r="H7650" s="231"/>
      <c r="I7650" s="231"/>
      <c r="J7650" s="231"/>
      <c r="K7650" s="231"/>
      <c r="L7650" s="231"/>
      <c r="M7650" s="231"/>
      <c r="N7650" s="231"/>
      <c r="O7650" s="231"/>
      <c r="P7650" s="231"/>
      <c r="Q7650" s="231"/>
      <c r="R7650" s="231"/>
      <c r="S7650" s="231"/>
      <c r="T7650" s="232"/>
      <c r="U7650" s="16"/>
      <c r="V7650" s="16"/>
    </row>
    <row r="7651" spans="4:22">
      <c r="D7651" s="16"/>
      <c r="E7651" s="16"/>
      <c r="F7651" s="231"/>
      <c r="G7651" s="231"/>
      <c r="H7651" s="231"/>
      <c r="I7651" s="231"/>
      <c r="J7651" s="231"/>
      <c r="K7651" s="231"/>
      <c r="L7651" s="231"/>
      <c r="M7651" s="231"/>
      <c r="N7651" s="231"/>
      <c r="O7651" s="231"/>
      <c r="P7651" s="231"/>
      <c r="Q7651" s="231"/>
      <c r="R7651" s="231"/>
      <c r="S7651" s="231"/>
      <c r="T7651" s="232"/>
      <c r="U7651" s="16"/>
      <c r="V7651" s="16"/>
    </row>
    <row r="7652" spans="4:22">
      <c r="D7652" s="16"/>
      <c r="E7652" s="16"/>
      <c r="F7652" s="231"/>
      <c r="G7652" s="231"/>
      <c r="H7652" s="231"/>
      <c r="I7652" s="231"/>
      <c r="J7652" s="231"/>
      <c r="K7652" s="231"/>
      <c r="L7652" s="231"/>
      <c r="M7652" s="231"/>
      <c r="N7652" s="231"/>
      <c r="O7652" s="231"/>
      <c r="P7652" s="231"/>
      <c r="Q7652" s="231"/>
      <c r="R7652" s="231"/>
      <c r="S7652" s="231"/>
      <c r="T7652" s="232"/>
      <c r="U7652" s="16"/>
      <c r="V7652" s="16"/>
    </row>
    <row r="7653" spans="4:22">
      <c r="D7653" s="16"/>
      <c r="E7653" s="16"/>
      <c r="F7653" s="231"/>
      <c r="G7653" s="231"/>
      <c r="H7653" s="231"/>
      <c r="I7653" s="231"/>
      <c r="J7653" s="231"/>
      <c r="K7653" s="231"/>
      <c r="L7653" s="231"/>
      <c r="M7653" s="231"/>
      <c r="N7653" s="231"/>
      <c r="O7653" s="231"/>
      <c r="P7653" s="231"/>
      <c r="Q7653" s="231"/>
      <c r="R7653" s="231"/>
      <c r="S7653" s="231"/>
      <c r="T7653" s="232"/>
      <c r="U7653" s="16"/>
      <c r="V7653" s="16"/>
    </row>
    <row r="7654" spans="4:22">
      <c r="D7654" s="16"/>
      <c r="E7654" s="16"/>
      <c r="F7654" s="231"/>
      <c r="G7654" s="231"/>
      <c r="H7654" s="231"/>
      <c r="I7654" s="231"/>
      <c r="J7654" s="231"/>
      <c r="K7654" s="231"/>
      <c r="L7654" s="231"/>
      <c r="M7654" s="231"/>
      <c r="N7654" s="231"/>
      <c r="O7654" s="231"/>
      <c r="P7654" s="231"/>
      <c r="Q7654" s="231"/>
      <c r="R7654" s="231"/>
      <c r="S7654" s="231"/>
      <c r="T7654" s="232"/>
      <c r="U7654" s="16"/>
      <c r="V7654" s="16"/>
    </row>
    <row r="7655" spans="4:22">
      <c r="D7655" s="16"/>
      <c r="E7655" s="16"/>
      <c r="F7655" s="231"/>
      <c r="G7655" s="231"/>
      <c r="H7655" s="231"/>
      <c r="I7655" s="231"/>
      <c r="J7655" s="231"/>
      <c r="K7655" s="231"/>
      <c r="L7655" s="231"/>
      <c r="M7655" s="231"/>
      <c r="N7655" s="231"/>
      <c r="O7655" s="231"/>
      <c r="P7655" s="231"/>
      <c r="Q7655" s="231"/>
      <c r="R7655" s="231"/>
      <c r="S7655" s="231"/>
      <c r="T7655" s="232"/>
      <c r="U7655" s="16"/>
      <c r="V7655" s="16"/>
    </row>
    <row r="7656" spans="4:22">
      <c r="D7656" s="16"/>
      <c r="E7656" s="16"/>
      <c r="F7656" s="231"/>
      <c r="G7656" s="231"/>
      <c r="H7656" s="231"/>
      <c r="I7656" s="231"/>
      <c r="J7656" s="231"/>
      <c r="K7656" s="231"/>
      <c r="L7656" s="231"/>
      <c r="M7656" s="231"/>
      <c r="N7656" s="231"/>
      <c r="O7656" s="231"/>
      <c r="P7656" s="231"/>
      <c r="Q7656" s="231"/>
      <c r="R7656" s="231"/>
      <c r="S7656" s="231"/>
      <c r="T7656" s="232"/>
      <c r="U7656" s="16"/>
      <c r="V7656" s="16"/>
    </row>
    <row r="7657" spans="4:22">
      <c r="D7657" s="16"/>
      <c r="E7657" s="16"/>
      <c r="F7657" s="231"/>
      <c r="G7657" s="231"/>
      <c r="H7657" s="231"/>
      <c r="I7657" s="231"/>
      <c r="J7657" s="231"/>
      <c r="K7657" s="231"/>
      <c r="L7657" s="231"/>
      <c r="M7657" s="231"/>
      <c r="N7657" s="231"/>
      <c r="O7657" s="231"/>
      <c r="P7657" s="231"/>
      <c r="Q7657" s="231"/>
      <c r="R7657" s="231"/>
      <c r="S7657" s="231"/>
      <c r="T7657" s="232"/>
      <c r="U7657" s="16"/>
      <c r="V7657" s="16"/>
    </row>
    <row r="7658" spans="4:22">
      <c r="D7658" s="16"/>
      <c r="E7658" s="16"/>
      <c r="F7658" s="231"/>
      <c r="G7658" s="231"/>
      <c r="H7658" s="231"/>
      <c r="I7658" s="231"/>
      <c r="J7658" s="231"/>
      <c r="K7658" s="231"/>
      <c r="L7658" s="231"/>
      <c r="M7658" s="231"/>
      <c r="N7658" s="231"/>
      <c r="O7658" s="231"/>
      <c r="P7658" s="231"/>
      <c r="Q7658" s="231"/>
      <c r="R7658" s="231"/>
      <c r="S7658" s="231"/>
      <c r="T7658" s="232"/>
      <c r="U7658" s="16"/>
      <c r="V7658" s="16"/>
    </row>
    <row r="7659" spans="4:22">
      <c r="D7659" s="16"/>
      <c r="E7659" s="16"/>
      <c r="F7659" s="231"/>
      <c r="G7659" s="231"/>
      <c r="H7659" s="231"/>
      <c r="I7659" s="231"/>
      <c r="J7659" s="231"/>
      <c r="K7659" s="231"/>
      <c r="L7659" s="231"/>
      <c r="M7659" s="231"/>
      <c r="N7659" s="231"/>
      <c r="O7659" s="231"/>
      <c r="P7659" s="231"/>
      <c r="Q7659" s="231"/>
      <c r="R7659" s="231"/>
      <c r="S7659" s="231"/>
      <c r="T7659" s="232"/>
      <c r="U7659" s="16"/>
      <c r="V7659" s="16"/>
    </row>
    <row r="7660" spans="4:22">
      <c r="D7660" s="16"/>
      <c r="E7660" s="16"/>
      <c r="F7660" s="231"/>
      <c r="G7660" s="231"/>
      <c r="H7660" s="231"/>
      <c r="I7660" s="231"/>
      <c r="J7660" s="231"/>
      <c r="K7660" s="231"/>
      <c r="L7660" s="231"/>
      <c r="M7660" s="231"/>
      <c r="N7660" s="231"/>
      <c r="O7660" s="231"/>
      <c r="P7660" s="231"/>
      <c r="Q7660" s="231"/>
      <c r="R7660" s="231"/>
      <c r="S7660" s="231"/>
      <c r="T7660" s="232"/>
      <c r="U7660" s="16"/>
      <c r="V7660" s="16"/>
    </row>
    <row r="7661" spans="4:22">
      <c r="D7661" s="16"/>
      <c r="E7661" s="16"/>
      <c r="F7661" s="231"/>
      <c r="G7661" s="231"/>
      <c r="H7661" s="231"/>
      <c r="I7661" s="231"/>
      <c r="J7661" s="231"/>
      <c r="K7661" s="231"/>
      <c r="L7661" s="231"/>
      <c r="M7661" s="231"/>
      <c r="N7661" s="231"/>
      <c r="O7661" s="231"/>
      <c r="P7661" s="231"/>
      <c r="Q7661" s="231"/>
      <c r="R7661" s="231"/>
      <c r="S7661" s="231"/>
      <c r="T7661" s="232"/>
      <c r="U7661" s="16"/>
      <c r="V7661" s="16"/>
    </row>
    <row r="7662" spans="4:22">
      <c r="D7662" s="16"/>
      <c r="E7662" s="16"/>
      <c r="F7662" s="231"/>
      <c r="G7662" s="231"/>
      <c r="H7662" s="231"/>
      <c r="I7662" s="231"/>
      <c r="J7662" s="231"/>
      <c r="K7662" s="231"/>
      <c r="L7662" s="231"/>
      <c r="M7662" s="231"/>
      <c r="N7662" s="231"/>
      <c r="O7662" s="231"/>
      <c r="P7662" s="231"/>
      <c r="Q7662" s="231"/>
      <c r="R7662" s="231"/>
      <c r="S7662" s="231"/>
      <c r="T7662" s="232"/>
      <c r="U7662" s="16"/>
      <c r="V7662" s="16"/>
    </row>
    <row r="7663" spans="4:22">
      <c r="D7663" s="16"/>
      <c r="E7663" s="16"/>
      <c r="F7663" s="231"/>
      <c r="G7663" s="231"/>
      <c r="H7663" s="231"/>
      <c r="I7663" s="231"/>
      <c r="J7663" s="231"/>
      <c r="K7663" s="231"/>
      <c r="L7663" s="231"/>
      <c r="M7663" s="231"/>
      <c r="N7663" s="231"/>
      <c r="O7663" s="231"/>
      <c r="P7663" s="231"/>
      <c r="Q7663" s="231"/>
      <c r="R7663" s="231"/>
      <c r="S7663" s="231"/>
      <c r="T7663" s="232"/>
      <c r="U7663" s="16"/>
      <c r="V7663" s="16"/>
    </row>
    <row r="7664" spans="4:22">
      <c r="D7664" s="16"/>
      <c r="E7664" s="16"/>
      <c r="F7664" s="231"/>
      <c r="G7664" s="231"/>
      <c r="H7664" s="231"/>
      <c r="I7664" s="231"/>
      <c r="J7664" s="231"/>
      <c r="K7664" s="231"/>
      <c r="L7664" s="231"/>
      <c r="M7664" s="231"/>
      <c r="N7664" s="231"/>
      <c r="O7664" s="231"/>
      <c r="P7664" s="231"/>
      <c r="Q7664" s="231"/>
      <c r="R7664" s="231"/>
      <c r="S7664" s="231"/>
      <c r="T7664" s="232"/>
      <c r="U7664" s="16"/>
      <c r="V7664" s="16"/>
    </row>
    <row r="7665" spans="4:22">
      <c r="D7665" s="16"/>
      <c r="E7665" s="16"/>
      <c r="F7665" s="231"/>
      <c r="G7665" s="231"/>
      <c r="H7665" s="231"/>
      <c r="I7665" s="231"/>
      <c r="J7665" s="231"/>
      <c r="K7665" s="231"/>
      <c r="L7665" s="231"/>
      <c r="M7665" s="231"/>
      <c r="N7665" s="231"/>
      <c r="O7665" s="231"/>
      <c r="P7665" s="231"/>
      <c r="Q7665" s="231"/>
      <c r="R7665" s="231"/>
      <c r="S7665" s="231"/>
      <c r="T7665" s="232"/>
      <c r="U7665" s="16"/>
      <c r="V7665" s="16"/>
    </row>
    <row r="7666" spans="4:22">
      <c r="D7666" s="16"/>
      <c r="E7666" s="16"/>
      <c r="F7666" s="231"/>
      <c r="G7666" s="231"/>
      <c r="H7666" s="231"/>
      <c r="I7666" s="231"/>
      <c r="J7666" s="231"/>
      <c r="K7666" s="231"/>
      <c r="L7666" s="231"/>
      <c r="M7666" s="231"/>
      <c r="N7666" s="231"/>
      <c r="O7666" s="231"/>
      <c r="P7666" s="231"/>
      <c r="Q7666" s="231"/>
      <c r="R7666" s="231"/>
      <c r="S7666" s="231"/>
      <c r="T7666" s="232"/>
      <c r="U7666" s="16"/>
      <c r="V7666" s="16"/>
    </row>
    <row r="7667" spans="4:22">
      <c r="D7667" s="16"/>
      <c r="E7667" s="16"/>
      <c r="F7667" s="231"/>
      <c r="G7667" s="231"/>
      <c r="H7667" s="231"/>
      <c r="I7667" s="231"/>
      <c r="J7667" s="231"/>
      <c r="K7667" s="231"/>
      <c r="L7667" s="231"/>
      <c r="M7667" s="231"/>
      <c r="N7667" s="231"/>
      <c r="O7667" s="231"/>
      <c r="P7667" s="231"/>
      <c r="Q7667" s="231"/>
      <c r="R7667" s="231"/>
      <c r="S7667" s="231"/>
      <c r="T7667" s="232"/>
      <c r="U7667" s="16"/>
      <c r="V7667" s="16"/>
    </row>
    <row r="7668" spans="4:22">
      <c r="D7668" s="16"/>
      <c r="E7668" s="16"/>
      <c r="F7668" s="231"/>
      <c r="G7668" s="231"/>
      <c r="H7668" s="231"/>
      <c r="I7668" s="231"/>
      <c r="J7668" s="231"/>
      <c r="K7668" s="231"/>
      <c r="L7668" s="231"/>
      <c r="M7668" s="231"/>
      <c r="N7668" s="231"/>
      <c r="O7668" s="231"/>
      <c r="P7668" s="231"/>
      <c r="Q7668" s="231"/>
      <c r="R7668" s="231"/>
      <c r="S7668" s="231"/>
      <c r="T7668" s="232"/>
      <c r="U7668" s="16"/>
      <c r="V7668" s="16"/>
    </row>
    <row r="7669" spans="4:22">
      <c r="D7669" s="16"/>
      <c r="E7669" s="16"/>
      <c r="F7669" s="231"/>
      <c r="G7669" s="231"/>
      <c r="H7669" s="231"/>
      <c r="I7669" s="231"/>
      <c r="J7669" s="231"/>
      <c r="K7669" s="231"/>
      <c r="L7669" s="231"/>
      <c r="M7669" s="231"/>
      <c r="N7669" s="231"/>
      <c r="O7669" s="231"/>
      <c r="P7669" s="231"/>
      <c r="Q7669" s="231"/>
      <c r="R7669" s="231"/>
      <c r="S7669" s="231"/>
      <c r="T7669" s="232"/>
      <c r="U7669" s="16"/>
      <c r="V7669" s="16"/>
    </row>
    <row r="7670" spans="4:22">
      <c r="D7670" s="16"/>
      <c r="E7670" s="16"/>
      <c r="F7670" s="231"/>
      <c r="G7670" s="231"/>
      <c r="H7670" s="231"/>
      <c r="I7670" s="231"/>
      <c r="J7670" s="231"/>
      <c r="K7670" s="231"/>
      <c r="L7670" s="231"/>
      <c r="M7670" s="231"/>
      <c r="N7670" s="231"/>
      <c r="O7670" s="231"/>
      <c r="P7670" s="231"/>
      <c r="Q7670" s="231"/>
      <c r="R7670" s="231"/>
      <c r="S7670" s="231"/>
      <c r="T7670" s="232"/>
      <c r="U7670" s="16"/>
      <c r="V7670" s="16"/>
    </row>
    <row r="7671" spans="4:22">
      <c r="D7671" s="16"/>
      <c r="E7671" s="16"/>
      <c r="F7671" s="231"/>
      <c r="G7671" s="231"/>
      <c r="H7671" s="231"/>
      <c r="I7671" s="231"/>
      <c r="J7671" s="231"/>
      <c r="K7671" s="231"/>
      <c r="L7671" s="231"/>
      <c r="M7671" s="231"/>
      <c r="N7671" s="231"/>
      <c r="O7671" s="231"/>
      <c r="P7671" s="231"/>
      <c r="Q7671" s="231"/>
      <c r="R7671" s="231"/>
      <c r="S7671" s="231"/>
      <c r="T7671" s="232"/>
      <c r="U7671" s="16"/>
      <c r="V7671" s="16"/>
    </row>
    <row r="7672" spans="4:22">
      <c r="D7672" s="16"/>
      <c r="E7672" s="16"/>
      <c r="F7672" s="231"/>
      <c r="G7672" s="231"/>
      <c r="H7672" s="231"/>
      <c r="I7672" s="231"/>
      <c r="J7672" s="231"/>
      <c r="K7672" s="231"/>
      <c r="L7672" s="231"/>
      <c r="M7672" s="231"/>
      <c r="N7672" s="231"/>
      <c r="O7672" s="231"/>
      <c r="P7672" s="231"/>
      <c r="Q7672" s="231"/>
      <c r="R7672" s="231"/>
      <c r="S7672" s="231"/>
      <c r="T7672" s="232"/>
      <c r="U7672" s="16"/>
      <c r="V7672" s="16"/>
    </row>
    <row r="7673" spans="4:22">
      <c r="D7673" s="16"/>
      <c r="E7673" s="16"/>
      <c r="F7673" s="231"/>
      <c r="G7673" s="231"/>
      <c r="H7673" s="231"/>
      <c r="I7673" s="231"/>
      <c r="J7673" s="231"/>
      <c r="K7673" s="231"/>
      <c r="L7673" s="231"/>
      <c r="M7673" s="231"/>
      <c r="N7673" s="231"/>
      <c r="O7673" s="231"/>
      <c r="P7673" s="231"/>
      <c r="Q7673" s="231"/>
      <c r="R7673" s="231"/>
      <c r="S7673" s="231"/>
      <c r="T7673" s="232"/>
      <c r="U7673" s="16"/>
      <c r="V7673" s="16"/>
    </row>
    <row r="7674" spans="4:22">
      <c r="D7674" s="16"/>
      <c r="E7674" s="16"/>
      <c r="F7674" s="231"/>
      <c r="G7674" s="231"/>
      <c r="H7674" s="231"/>
      <c r="I7674" s="231"/>
      <c r="J7674" s="231"/>
      <c r="K7674" s="231"/>
      <c r="L7674" s="231"/>
      <c r="M7674" s="231"/>
      <c r="N7674" s="231"/>
      <c r="O7674" s="231"/>
      <c r="P7674" s="231"/>
      <c r="Q7674" s="231"/>
      <c r="R7674" s="231"/>
      <c r="S7674" s="231"/>
      <c r="T7674" s="232"/>
      <c r="U7674" s="16"/>
      <c r="V7674" s="16"/>
    </row>
    <row r="7675" spans="4:22">
      <c r="D7675" s="16"/>
      <c r="E7675" s="16"/>
      <c r="F7675" s="231"/>
      <c r="G7675" s="231"/>
      <c r="H7675" s="231"/>
      <c r="I7675" s="231"/>
      <c r="J7675" s="231"/>
      <c r="K7675" s="231"/>
      <c r="L7675" s="231"/>
      <c r="M7675" s="231"/>
      <c r="N7675" s="231"/>
      <c r="O7675" s="231"/>
      <c r="P7675" s="231"/>
      <c r="Q7675" s="231"/>
      <c r="R7675" s="231"/>
      <c r="S7675" s="231"/>
      <c r="T7675" s="232"/>
      <c r="U7675" s="16"/>
      <c r="V7675" s="16"/>
    </row>
    <row r="7676" spans="4:22">
      <c r="D7676" s="335"/>
      <c r="E7676" s="335"/>
      <c r="F7676" s="335"/>
      <c r="G7676" s="512" t="s">
        <v>48</v>
      </c>
      <c r="H7676" s="512"/>
      <c r="I7676" s="512"/>
      <c r="J7676" s="512"/>
      <c r="K7676" s="512"/>
      <c r="L7676" s="512"/>
      <c r="M7676" s="512"/>
      <c r="N7676" s="512"/>
      <c r="O7676" s="512"/>
      <c r="P7676" s="512"/>
      <c r="Q7676" s="512"/>
      <c r="R7676" s="512"/>
      <c r="S7676" s="335"/>
      <c r="T7676" s="335"/>
      <c r="U7676" s="335"/>
      <c r="V7676" s="335"/>
    </row>
    <row r="7677" spans="4:22">
      <c r="D7677" s="335"/>
      <c r="E7677" s="335"/>
      <c r="F7677" s="335"/>
      <c r="G7677" s="512"/>
      <c r="H7677" s="512"/>
      <c r="I7677" s="512"/>
      <c r="J7677" s="512"/>
      <c r="K7677" s="512"/>
      <c r="L7677" s="512"/>
      <c r="M7677" s="512"/>
      <c r="N7677" s="512"/>
      <c r="O7677" s="512"/>
      <c r="P7677" s="512"/>
      <c r="Q7677" s="512"/>
      <c r="R7677" s="512"/>
      <c r="S7677" s="335"/>
      <c r="T7677" s="335"/>
      <c r="U7677" s="335"/>
      <c r="V7677" s="335"/>
    </row>
    <row r="7678" spans="4:22" ht="23.4">
      <c r="D7678" s="338"/>
      <c r="E7678" s="338"/>
      <c r="F7678" s="338"/>
      <c r="G7678" s="343" t="s">
        <v>46</v>
      </c>
      <c r="H7678" s="375" t="s">
        <v>3</v>
      </c>
      <c r="I7678" s="376"/>
      <c r="J7678" s="377" t="s">
        <v>11</v>
      </c>
      <c r="K7678" s="376"/>
      <c r="L7678" s="378" t="s">
        <v>12</v>
      </c>
      <c r="M7678" s="376"/>
      <c r="N7678" s="379" t="s">
        <v>13</v>
      </c>
      <c r="O7678" s="376"/>
      <c r="P7678" s="374" t="s">
        <v>14</v>
      </c>
      <c r="Q7678" s="376"/>
      <c r="R7678" s="380" t="s">
        <v>15</v>
      </c>
      <c r="S7678" s="367"/>
      <c r="T7678" s="16"/>
      <c r="U7678" s="336"/>
      <c r="V7678" s="16"/>
    </row>
    <row r="7679" spans="4:22" ht="21">
      <c r="D7679" s="338"/>
      <c r="E7679" s="338"/>
      <c r="F7679" s="338"/>
      <c r="G7679" s="344">
        <v>0.9</v>
      </c>
      <c r="H7679" s="347">
        <f>$H$7621*G7679</f>
        <v>62.175365663400001</v>
      </c>
      <c r="I7679" s="368"/>
      <c r="J7679" s="348">
        <f>$J$7621*G7679</f>
        <v>15.287104609200002</v>
      </c>
      <c r="K7679" s="368"/>
      <c r="L7679" s="352">
        <f>$L$7621*G7679</f>
        <v>15.120364233600002</v>
      </c>
      <c r="M7679" s="368"/>
      <c r="N7679" s="349">
        <f>$N$7621*G7679</f>
        <v>9.6015469464000009</v>
      </c>
      <c r="O7679" s="368"/>
      <c r="P7679" s="350">
        <f>$P$7621*G7679</f>
        <v>246.90587121000004</v>
      </c>
      <c r="Q7679" s="368"/>
      <c r="R7679" s="351">
        <f>$R$7621*G7679</f>
        <v>86.656804452000003</v>
      </c>
      <c r="S7679" s="341"/>
      <c r="T7679" s="414">
        <f>H7679*24.63</f>
        <v>1531.3792562895419</v>
      </c>
      <c r="U7679" s="337"/>
      <c r="V7679" s="16"/>
    </row>
    <row r="7680" spans="4:22" ht="21">
      <c r="D7680" s="338"/>
      <c r="E7680" s="338"/>
      <c r="F7680" s="338"/>
      <c r="G7680" s="344">
        <v>0.91</v>
      </c>
      <c r="H7680" s="347">
        <f t="shared" ref="H7680:H7699" si="806">$H$7621*G7680</f>
        <v>62.866203059660002</v>
      </c>
      <c r="I7680" s="368"/>
      <c r="J7680" s="348">
        <f t="shared" ref="J7680:J7699" si="807">$J$7621*G7680</f>
        <v>15.456961327080002</v>
      </c>
      <c r="K7680" s="368"/>
      <c r="L7680" s="352">
        <f t="shared" ref="L7680:L7699" si="808">$L$7621*G7680</f>
        <v>15.288368280640002</v>
      </c>
      <c r="M7680" s="368"/>
      <c r="N7680" s="349">
        <f t="shared" ref="N7680:N7699" si="809">$N$7621*G7680</f>
        <v>9.7082308013600009</v>
      </c>
      <c r="O7680" s="368"/>
      <c r="P7680" s="350">
        <f t="shared" ref="P7680:P7699" si="810">$P$7621*G7680</f>
        <v>249.64926977900004</v>
      </c>
      <c r="Q7680" s="368"/>
      <c r="R7680" s="351">
        <f t="shared" ref="R7680:R7699" si="811">$R$7621*G7680</f>
        <v>87.619657834800009</v>
      </c>
      <c r="S7680" s="341"/>
      <c r="T7680" s="16"/>
      <c r="U7680" s="337"/>
      <c r="V7680" s="16"/>
    </row>
    <row r="7681" spans="4:22" ht="21">
      <c r="D7681" s="338"/>
      <c r="E7681" s="338"/>
      <c r="F7681" s="338"/>
      <c r="G7681" s="344">
        <v>0.92</v>
      </c>
      <c r="H7681" s="347">
        <f t="shared" si="806"/>
        <v>63.557040455920003</v>
      </c>
      <c r="I7681" s="368"/>
      <c r="J7681" s="348">
        <f t="shared" si="807"/>
        <v>15.626818044960002</v>
      </c>
      <c r="K7681" s="368"/>
      <c r="L7681" s="352">
        <f t="shared" si="808"/>
        <v>15.456372327680002</v>
      </c>
      <c r="M7681" s="368"/>
      <c r="N7681" s="349">
        <f t="shared" si="809"/>
        <v>9.8149146563200009</v>
      </c>
      <c r="O7681" s="368"/>
      <c r="P7681" s="350">
        <f t="shared" si="810"/>
        <v>252.39266834800003</v>
      </c>
      <c r="Q7681" s="368"/>
      <c r="R7681" s="351">
        <f t="shared" si="811"/>
        <v>88.582511217600015</v>
      </c>
      <c r="S7681" s="341"/>
      <c r="T7681" s="16"/>
      <c r="U7681" s="337"/>
      <c r="V7681" s="16"/>
    </row>
    <row r="7682" spans="4:22" ht="21">
      <c r="D7682" s="338"/>
      <c r="E7682" s="338"/>
      <c r="F7682" s="338"/>
      <c r="G7682" s="344">
        <v>0.93</v>
      </c>
      <c r="H7682" s="347">
        <f t="shared" si="806"/>
        <v>64.247877852179997</v>
      </c>
      <c r="I7682" s="368"/>
      <c r="J7682" s="348">
        <f t="shared" si="807"/>
        <v>15.796674762840002</v>
      </c>
      <c r="K7682" s="368"/>
      <c r="L7682" s="352">
        <f t="shared" si="808"/>
        <v>15.624376374720002</v>
      </c>
      <c r="M7682" s="368"/>
      <c r="N7682" s="349">
        <f t="shared" si="809"/>
        <v>9.9215985112800009</v>
      </c>
      <c r="O7682" s="368"/>
      <c r="P7682" s="350">
        <f t="shared" si="810"/>
        <v>255.13606691700005</v>
      </c>
      <c r="Q7682" s="368"/>
      <c r="R7682" s="351">
        <f t="shared" si="811"/>
        <v>89.545364600400006</v>
      </c>
      <c r="S7682" s="341"/>
      <c r="T7682" s="16"/>
      <c r="U7682" s="337"/>
      <c r="V7682" s="16"/>
    </row>
    <row r="7683" spans="4:22" ht="21">
      <c r="D7683" s="338"/>
      <c r="E7683" s="338"/>
      <c r="F7683" s="338"/>
      <c r="G7683" s="344">
        <v>0.94</v>
      </c>
      <c r="H7683" s="347">
        <f t="shared" si="806"/>
        <v>64.938715248439991</v>
      </c>
      <c r="I7683" s="368"/>
      <c r="J7683" s="348">
        <f t="shared" si="807"/>
        <v>15.966531480720001</v>
      </c>
      <c r="K7683" s="368"/>
      <c r="L7683" s="352">
        <f t="shared" si="808"/>
        <v>15.792380421760001</v>
      </c>
      <c r="M7683" s="368"/>
      <c r="N7683" s="349">
        <f t="shared" si="809"/>
        <v>10.028282366240001</v>
      </c>
      <c r="O7683" s="368"/>
      <c r="P7683" s="350">
        <f t="shared" si="810"/>
        <v>257.87946548600002</v>
      </c>
      <c r="Q7683" s="368"/>
      <c r="R7683" s="351">
        <f t="shared" si="811"/>
        <v>90.508217983199998</v>
      </c>
      <c r="S7683" s="341"/>
      <c r="T7683" s="16"/>
      <c r="U7683" s="337"/>
      <c r="V7683" s="16"/>
    </row>
    <row r="7684" spans="4:22" ht="21">
      <c r="D7684" s="338"/>
      <c r="E7684" s="338"/>
      <c r="F7684" s="338"/>
      <c r="G7684" s="344">
        <v>0.95</v>
      </c>
      <c r="H7684" s="347">
        <f t="shared" si="806"/>
        <v>65.629552644699999</v>
      </c>
      <c r="I7684" s="368"/>
      <c r="J7684" s="348">
        <f t="shared" si="807"/>
        <v>16.136388198599999</v>
      </c>
      <c r="K7684" s="368"/>
      <c r="L7684" s="352">
        <f t="shared" si="808"/>
        <v>15.960384468800001</v>
      </c>
      <c r="M7684" s="368"/>
      <c r="N7684" s="349">
        <f t="shared" si="809"/>
        <v>10.134966221200001</v>
      </c>
      <c r="O7684" s="368"/>
      <c r="P7684" s="350">
        <f t="shared" si="810"/>
        <v>260.62286405500004</v>
      </c>
      <c r="Q7684" s="368"/>
      <c r="R7684" s="351">
        <f t="shared" si="811"/>
        <v>91.471071366000004</v>
      </c>
      <c r="S7684" s="341"/>
      <c r="T7684" s="16"/>
      <c r="U7684" s="337"/>
      <c r="V7684" s="16"/>
    </row>
    <row r="7685" spans="4:22" ht="21">
      <c r="D7685" s="338"/>
      <c r="E7685" s="338"/>
      <c r="F7685" s="338"/>
      <c r="G7685" s="344">
        <v>0.96</v>
      </c>
      <c r="H7685" s="347">
        <f t="shared" si="806"/>
        <v>66.320390040959992</v>
      </c>
      <c r="I7685" s="368"/>
      <c r="J7685" s="348">
        <f t="shared" si="807"/>
        <v>16.306244916480001</v>
      </c>
      <c r="K7685" s="368"/>
      <c r="L7685" s="352">
        <f t="shared" si="808"/>
        <v>16.128388515840001</v>
      </c>
      <c r="M7685" s="368"/>
      <c r="N7685" s="349">
        <f t="shared" si="809"/>
        <v>10.241650076160001</v>
      </c>
      <c r="O7685" s="368"/>
      <c r="P7685" s="350">
        <f t="shared" si="810"/>
        <v>263.366262624</v>
      </c>
      <c r="Q7685" s="368"/>
      <c r="R7685" s="351">
        <f t="shared" si="811"/>
        <v>92.433924748799996</v>
      </c>
      <c r="S7685" s="341"/>
      <c r="T7685" s="16"/>
      <c r="U7685" s="337"/>
      <c r="V7685" s="16"/>
    </row>
    <row r="7686" spans="4:22" ht="21">
      <c r="D7686" s="338"/>
      <c r="E7686" s="338"/>
      <c r="F7686" s="338"/>
      <c r="G7686" s="344">
        <v>0.97</v>
      </c>
      <c r="H7686" s="347">
        <f t="shared" si="806"/>
        <v>67.011227437220001</v>
      </c>
      <c r="I7686" s="368"/>
      <c r="J7686" s="348">
        <f t="shared" si="807"/>
        <v>16.476101634359999</v>
      </c>
      <c r="K7686" s="368"/>
      <c r="L7686" s="352">
        <f t="shared" si="808"/>
        <v>16.296392562880001</v>
      </c>
      <c r="M7686" s="368"/>
      <c r="N7686" s="349">
        <f t="shared" si="809"/>
        <v>10.348333931120001</v>
      </c>
      <c r="O7686" s="368"/>
      <c r="P7686" s="350">
        <f t="shared" si="810"/>
        <v>266.10966119300002</v>
      </c>
      <c r="Q7686" s="368"/>
      <c r="R7686" s="351">
        <f t="shared" si="811"/>
        <v>93.396778131600001</v>
      </c>
      <c r="S7686" s="341"/>
      <c r="T7686" s="16"/>
      <c r="U7686" s="337"/>
      <c r="V7686" s="16"/>
    </row>
    <row r="7687" spans="4:22" ht="21">
      <c r="D7687" s="338"/>
      <c r="E7687" s="338"/>
      <c r="F7687" s="338"/>
      <c r="G7687" s="344">
        <v>0.98</v>
      </c>
      <c r="H7687" s="347">
        <f t="shared" si="806"/>
        <v>67.702064833479994</v>
      </c>
      <c r="I7687" s="368"/>
      <c r="J7687" s="348">
        <f t="shared" si="807"/>
        <v>16.645958352240001</v>
      </c>
      <c r="K7687" s="368"/>
      <c r="L7687" s="352">
        <f t="shared" si="808"/>
        <v>16.464396609920001</v>
      </c>
      <c r="M7687" s="368"/>
      <c r="N7687" s="349">
        <f t="shared" si="809"/>
        <v>10.455017786080001</v>
      </c>
      <c r="O7687" s="368"/>
      <c r="P7687" s="350">
        <f t="shared" si="810"/>
        <v>268.85305976200004</v>
      </c>
      <c r="Q7687" s="368"/>
      <c r="R7687" s="351">
        <f t="shared" si="811"/>
        <v>94.359631514400007</v>
      </c>
      <c r="S7687" s="341"/>
      <c r="T7687" s="16"/>
      <c r="U7687" s="337"/>
      <c r="V7687" s="16"/>
    </row>
    <row r="7688" spans="4:22" ht="21">
      <c r="D7688" s="338"/>
      <c r="E7688" s="338"/>
      <c r="F7688" s="338"/>
      <c r="G7688" s="344">
        <v>0.99</v>
      </c>
      <c r="H7688" s="347">
        <f t="shared" si="806"/>
        <v>68.392902229740002</v>
      </c>
      <c r="I7688" s="368"/>
      <c r="J7688" s="348">
        <f t="shared" si="807"/>
        <v>16.815815070119999</v>
      </c>
      <c r="K7688" s="368"/>
      <c r="L7688" s="352">
        <f t="shared" si="808"/>
        <v>16.632400656960002</v>
      </c>
      <c r="M7688" s="368"/>
      <c r="N7688" s="349">
        <f t="shared" si="809"/>
        <v>10.561701641040001</v>
      </c>
      <c r="O7688" s="368"/>
      <c r="P7688" s="350">
        <f t="shared" si="810"/>
        <v>271.59645833100001</v>
      </c>
      <c r="Q7688" s="368"/>
      <c r="R7688" s="351">
        <f t="shared" si="811"/>
        <v>95.322484897199999</v>
      </c>
      <c r="S7688" s="341"/>
      <c r="T7688" s="16"/>
      <c r="U7688" s="337"/>
      <c r="V7688" s="16"/>
    </row>
    <row r="7689" spans="4:22" ht="28.8">
      <c r="D7689" s="469"/>
      <c r="E7689" s="469"/>
      <c r="F7689" s="469"/>
      <c r="G7689" s="477">
        <v>1</v>
      </c>
      <c r="H7689" s="383">
        <f t="shared" si="806"/>
        <v>69.083739625999996</v>
      </c>
      <c r="I7689" s="382"/>
      <c r="J7689" s="383">
        <f t="shared" si="807"/>
        <v>16.985671788000001</v>
      </c>
      <c r="K7689" s="382"/>
      <c r="L7689" s="383">
        <f t="shared" si="808"/>
        <v>16.800404704000002</v>
      </c>
      <c r="M7689" s="382"/>
      <c r="N7689" s="383">
        <f t="shared" si="809"/>
        <v>10.668385496000001</v>
      </c>
      <c r="O7689" s="382"/>
      <c r="P7689" s="383">
        <f t="shared" si="810"/>
        <v>274.33985690000003</v>
      </c>
      <c r="Q7689" s="382"/>
      <c r="R7689" s="383">
        <f t="shared" si="811"/>
        <v>96.285338280000005</v>
      </c>
      <c r="S7689" s="341"/>
      <c r="T7689" s="469"/>
      <c r="U7689" s="470"/>
      <c r="V7689" s="469"/>
    </row>
    <row r="7690" spans="4:22" ht="21">
      <c r="D7690" s="338"/>
      <c r="E7690" s="338"/>
      <c r="F7690" s="338"/>
      <c r="G7690" s="344">
        <v>1.01</v>
      </c>
      <c r="H7690" s="347">
        <f t="shared" si="806"/>
        <v>69.77457702225999</v>
      </c>
      <c r="I7690" s="368"/>
      <c r="J7690" s="348">
        <f t="shared" si="807"/>
        <v>17.155528505880003</v>
      </c>
      <c r="K7690" s="368"/>
      <c r="L7690" s="352">
        <f t="shared" si="808"/>
        <v>16.968408751040002</v>
      </c>
      <c r="M7690" s="368"/>
      <c r="N7690" s="349">
        <f t="shared" si="809"/>
        <v>10.775069350960001</v>
      </c>
      <c r="O7690" s="368"/>
      <c r="P7690" s="350">
        <f t="shared" si="810"/>
        <v>277.08325546900005</v>
      </c>
      <c r="Q7690" s="368"/>
      <c r="R7690" s="351">
        <f t="shared" si="811"/>
        <v>97.248191662800011</v>
      </c>
      <c r="S7690" s="341"/>
      <c r="T7690" s="16"/>
      <c r="U7690" s="337"/>
      <c r="V7690" s="16"/>
    </row>
    <row r="7691" spans="4:22" ht="21">
      <c r="D7691" s="338"/>
      <c r="E7691" s="338"/>
      <c r="F7691" s="338"/>
      <c r="G7691" s="344">
        <v>1.02</v>
      </c>
      <c r="H7691" s="347">
        <f t="shared" si="806"/>
        <v>70.465414418519998</v>
      </c>
      <c r="I7691" s="368"/>
      <c r="J7691" s="348">
        <f t="shared" si="807"/>
        <v>17.325385223760001</v>
      </c>
      <c r="K7691" s="368"/>
      <c r="L7691" s="352">
        <f t="shared" si="808"/>
        <v>17.136412798080002</v>
      </c>
      <c r="M7691" s="368"/>
      <c r="N7691" s="349">
        <f t="shared" si="809"/>
        <v>10.881753205920001</v>
      </c>
      <c r="O7691" s="368"/>
      <c r="P7691" s="350">
        <f t="shared" si="810"/>
        <v>279.82665403800002</v>
      </c>
      <c r="Q7691" s="368"/>
      <c r="R7691" s="351">
        <f t="shared" si="811"/>
        <v>98.211045045600002</v>
      </c>
      <c r="S7691" s="341"/>
      <c r="T7691" s="16"/>
      <c r="U7691" s="337"/>
      <c r="V7691" s="16"/>
    </row>
    <row r="7692" spans="4:22" ht="21">
      <c r="D7692" s="338"/>
      <c r="E7692" s="338"/>
      <c r="F7692" s="338"/>
      <c r="G7692" s="344">
        <v>1.03</v>
      </c>
      <c r="H7692" s="347">
        <f t="shared" si="806"/>
        <v>71.156251814779992</v>
      </c>
      <c r="I7692" s="368"/>
      <c r="J7692" s="348">
        <f t="shared" si="807"/>
        <v>17.495241941640003</v>
      </c>
      <c r="K7692" s="368"/>
      <c r="L7692" s="352">
        <f t="shared" si="808"/>
        <v>17.304416845120002</v>
      </c>
      <c r="M7692" s="368"/>
      <c r="N7692" s="349">
        <f t="shared" si="809"/>
        <v>10.988437060880001</v>
      </c>
      <c r="O7692" s="368"/>
      <c r="P7692" s="350">
        <f t="shared" si="810"/>
        <v>282.57005260700004</v>
      </c>
      <c r="Q7692" s="368"/>
      <c r="R7692" s="351">
        <f t="shared" si="811"/>
        <v>99.173898428400008</v>
      </c>
      <c r="S7692" s="341"/>
      <c r="T7692" s="16"/>
      <c r="U7692" s="337"/>
      <c r="V7692" s="16"/>
    </row>
    <row r="7693" spans="4:22" ht="21">
      <c r="D7693" s="338"/>
      <c r="E7693" s="338"/>
      <c r="F7693" s="338"/>
      <c r="G7693" s="344">
        <v>1.04</v>
      </c>
      <c r="H7693" s="347">
        <f t="shared" si="806"/>
        <v>71.84708921104</v>
      </c>
      <c r="I7693" s="368"/>
      <c r="J7693" s="348">
        <f t="shared" si="807"/>
        <v>17.665098659520002</v>
      </c>
      <c r="K7693" s="368"/>
      <c r="L7693" s="352">
        <f t="shared" si="808"/>
        <v>17.472420892160002</v>
      </c>
      <c r="M7693" s="368"/>
      <c r="N7693" s="349">
        <f t="shared" si="809"/>
        <v>11.095120915840001</v>
      </c>
      <c r="O7693" s="368"/>
      <c r="P7693" s="350">
        <f t="shared" si="810"/>
        <v>285.31345117600006</v>
      </c>
      <c r="Q7693" s="368"/>
      <c r="R7693" s="351">
        <f t="shared" si="811"/>
        <v>100.13675181120001</v>
      </c>
      <c r="S7693" s="341"/>
      <c r="T7693" s="16"/>
      <c r="U7693" s="337"/>
      <c r="V7693" s="16"/>
    </row>
    <row r="7694" spans="4:22" ht="21">
      <c r="D7694" s="338"/>
      <c r="E7694" s="338"/>
      <c r="F7694" s="338"/>
      <c r="G7694" s="344">
        <v>1.05</v>
      </c>
      <c r="H7694" s="347">
        <f t="shared" si="806"/>
        <v>72.537926607299994</v>
      </c>
      <c r="I7694" s="368"/>
      <c r="J7694" s="348">
        <f t="shared" si="807"/>
        <v>17.834955377400004</v>
      </c>
      <c r="K7694" s="368"/>
      <c r="L7694" s="352">
        <f t="shared" si="808"/>
        <v>17.640424939200003</v>
      </c>
      <c r="M7694" s="368"/>
      <c r="N7694" s="349">
        <f t="shared" si="809"/>
        <v>11.201804770800001</v>
      </c>
      <c r="O7694" s="368"/>
      <c r="P7694" s="350">
        <f t="shared" si="810"/>
        <v>288.05684974500002</v>
      </c>
      <c r="Q7694" s="368"/>
      <c r="R7694" s="351">
        <f t="shared" si="811"/>
        <v>101.09960519400001</v>
      </c>
      <c r="S7694" s="341"/>
      <c r="T7694" s="16"/>
      <c r="U7694" s="337"/>
      <c r="V7694" s="16"/>
    </row>
    <row r="7695" spans="4:22" ht="21">
      <c r="D7695" s="338"/>
      <c r="E7695" s="338"/>
      <c r="F7695" s="338"/>
      <c r="G7695" s="344">
        <v>1.06</v>
      </c>
      <c r="H7695" s="347">
        <f t="shared" si="806"/>
        <v>73.228764003560002</v>
      </c>
      <c r="I7695" s="368"/>
      <c r="J7695" s="348">
        <f t="shared" si="807"/>
        <v>18.004812095280002</v>
      </c>
      <c r="K7695" s="368"/>
      <c r="L7695" s="352">
        <f t="shared" si="808"/>
        <v>17.808428986240003</v>
      </c>
      <c r="M7695" s="368"/>
      <c r="N7695" s="349">
        <f t="shared" si="809"/>
        <v>11.308488625760001</v>
      </c>
      <c r="O7695" s="368"/>
      <c r="P7695" s="350">
        <f t="shared" si="810"/>
        <v>290.80024831400004</v>
      </c>
      <c r="Q7695" s="368"/>
      <c r="R7695" s="351">
        <f t="shared" si="811"/>
        <v>102.06245857680001</v>
      </c>
      <c r="S7695" s="341"/>
      <c r="T7695" s="16"/>
      <c r="U7695" s="337"/>
      <c r="V7695" s="16"/>
    </row>
    <row r="7696" spans="4:22" ht="21">
      <c r="D7696" s="338"/>
      <c r="E7696" s="338"/>
      <c r="F7696" s="338"/>
      <c r="G7696" s="344">
        <v>1.07</v>
      </c>
      <c r="H7696" s="347">
        <f t="shared" si="806"/>
        <v>73.919601399819996</v>
      </c>
      <c r="I7696" s="368"/>
      <c r="J7696" s="348">
        <f t="shared" si="807"/>
        <v>18.174668813160004</v>
      </c>
      <c r="K7696" s="368"/>
      <c r="L7696" s="352">
        <f t="shared" si="808"/>
        <v>17.976433033280003</v>
      </c>
      <c r="M7696" s="368"/>
      <c r="N7696" s="349">
        <f t="shared" si="809"/>
        <v>11.415172480720001</v>
      </c>
      <c r="O7696" s="368"/>
      <c r="P7696" s="350">
        <f t="shared" si="810"/>
        <v>293.54364688300006</v>
      </c>
      <c r="Q7696" s="368"/>
      <c r="R7696" s="351">
        <f t="shared" si="811"/>
        <v>103.02531195960002</v>
      </c>
      <c r="S7696" s="341"/>
      <c r="T7696" s="16"/>
      <c r="U7696" s="337"/>
      <c r="V7696" s="16"/>
    </row>
    <row r="7697" spans="4:22" ht="21">
      <c r="D7697" s="338"/>
      <c r="E7697" s="338"/>
      <c r="F7697" s="338"/>
      <c r="G7697" s="344">
        <v>1.08</v>
      </c>
      <c r="H7697" s="347">
        <f t="shared" si="806"/>
        <v>74.610438796080004</v>
      </c>
      <c r="I7697" s="368"/>
      <c r="J7697" s="348">
        <f t="shared" si="807"/>
        <v>18.344525531040002</v>
      </c>
      <c r="K7697" s="368"/>
      <c r="L7697" s="352">
        <f t="shared" si="808"/>
        <v>18.144437080320003</v>
      </c>
      <c r="M7697" s="368"/>
      <c r="N7697" s="349">
        <f t="shared" si="809"/>
        <v>11.521856335680003</v>
      </c>
      <c r="O7697" s="368"/>
      <c r="P7697" s="350">
        <f t="shared" si="810"/>
        <v>296.28704545200003</v>
      </c>
      <c r="Q7697" s="368"/>
      <c r="R7697" s="351">
        <f t="shared" si="811"/>
        <v>103.98816534240001</v>
      </c>
      <c r="S7697" s="341"/>
      <c r="T7697" s="16"/>
      <c r="U7697" s="337"/>
      <c r="V7697" s="16"/>
    </row>
    <row r="7698" spans="4:22" ht="21">
      <c r="D7698" s="338"/>
      <c r="E7698" s="338"/>
      <c r="F7698" s="338"/>
      <c r="G7698" s="344">
        <v>1.0900000000000001</v>
      </c>
      <c r="H7698" s="347">
        <f t="shared" si="806"/>
        <v>75.301276192339998</v>
      </c>
      <c r="I7698" s="368"/>
      <c r="J7698" s="348">
        <f t="shared" si="807"/>
        <v>18.514382248920004</v>
      </c>
      <c r="K7698" s="368"/>
      <c r="L7698" s="352">
        <f t="shared" si="808"/>
        <v>18.312441127360003</v>
      </c>
      <c r="M7698" s="368"/>
      <c r="N7698" s="349">
        <f t="shared" si="809"/>
        <v>11.628540190640003</v>
      </c>
      <c r="O7698" s="368"/>
      <c r="P7698" s="350">
        <f t="shared" si="810"/>
        <v>299.03044402100005</v>
      </c>
      <c r="Q7698" s="368"/>
      <c r="R7698" s="351">
        <f t="shared" si="811"/>
        <v>104.95101872520002</v>
      </c>
      <c r="S7698" s="341"/>
      <c r="T7698" s="16"/>
      <c r="U7698" s="337"/>
      <c r="V7698" s="16"/>
    </row>
    <row r="7699" spans="4:22" ht="21">
      <c r="D7699" s="338"/>
      <c r="E7699" s="338"/>
      <c r="F7699" s="338"/>
      <c r="G7699" s="344">
        <v>1.1000000000000001</v>
      </c>
      <c r="H7699" s="347">
        <f t="shared" si="806"/>
        <v>75.992113588600006</v>
      </c>
      <c r="I7699" s="368"/>
      <c r="J7699" s="348">
        <f t="shared" si="807"/>
        <v>18.684238966800002</v>
      </c>
      <c r="K7699" s="368"/>
      <c r="L7699" s="352">
        <f t="shared" si="808"/>
        <v>18.480445174400003</v>
      </c>
      <c r="M7699" s="368"/>
      <c r="N7699" s="349">
        <f t="shared" si="809"/>
        <v>11.735224045600003</v>
      </c>
      <c r="O7699" s="368"/>
      <c r="P7699" s="350">
        <f t="shared" si="810"/>
        <v>301.77384259000007</v>
      </c>
      <c r="Q7699" s="368"/>
      <c r="R7699" s="351">
        <f t="shared" si="811"/>
        <v>105.91387210800002</v>
      </c>
      <c r="S7699" s="341"/>
      <c r="T7699" s="16"/>
      <c r="U7699" s="337"/>
      <c r="V7699" s="16"/>
    </row>
    <row r="7700" spans="4:22">
      <c r="D7700" s="338"/>
      <c r="E7700" s="338"/>
      <c r="F7700" s="338"/>
      <c r="G7700" s="16"/>
      <c r="H7700" s="16"/>
      <c r="I7700" s="16"/>
      <c r="J7700" s="16"/>
      <c r="K7700" s="16"/>
      <c r="L7700" s="16"/>
      <c r="M7700" s="16"/>
      <c r="N7700" s="16"/>
      <c r="O7700" s="16"/>
      <c r="P7700" s="16"/>
      <c r="Q7700" s="16"/>
      <c r="R7700" s="16"/>
      <c r="S7700" s="16"/>
      <c r="T7700" s="16"/>
      <c r="U7700" s="16"/>
      <c r="V7700" s="16"/>
    </row>
    <row r="7701" spans="4:22">
      <c r="D7701" s="338"/>
      <c r="E7701" s="338"/>
      <c r="F7701" s="338"/>
      <c r="G7701" s="16"/>
      <c r="H7701" s="16"/>
      <c r="I7701" s="16"/>
      <c r="J7701" s="16"/>
      <c r="K7701" s="16"/>
      <c r="L7701" s="16"/>
      <c r="M7701" s="16"/>
      <c r="N7701" s="16"/>
      <c r="O7701" s="16"/>
      <c r="P7701" s="16"/>
      <c r="Q7701" s="16"/>
      <c r="R7701" s="16"/>
      <c r="S7701" s="16"/>
      <c r="T7701" s="16"/>
      <c r="U7701" s="16"/>
      <c r="V7701" s="16"/>
    </row>
    <row r="7702" spans="4:22">
      <c r="D7702" s="338"/>
      <c r="E7702" s="338"/>
      <c r="F7702" s="338"/>
      <c r="G7702" s="16"/>
      <c r="H7702" s="16"/>
      <c r="I7702" s="16"/>
      <c r="J7702" s="16"/>
      <c r="K7702" s="16"/>
      <c r="L7702" s="16"/>
      <c r="M7702" s="16"/>
      <c r="N7702" s="16"/>
      <c r="O7702" s="16"/>
      <c r="P7702" s="16"/>
      <c r="Q7702" s="16"/>
      <c r="R7702" s="16"/>
      <c r="S7702" s="16"/>
      <c r="T7702" s="16"/>
      <c r="U7702" s="16"/>
      <c r="V7702" s="16"/>
    </row>
    <row r="7705" spans="4:22" ht="15" thickBot="1">
      <c r="D7705" s="475" t="s">
        <v>328</v>
      </c>
      <c r="E7705" s="16"/>
      <c r="F7705" s="16"/>
      <c r="G7705" s="16"/>
      <c r="H7705" s="16"/>
      <c r="I7705" s="16"/>
      <c r="J7705" s="16"/>
      <c r="K7705" s="16"/>
      <c r="L7705" s="16"/>
      <c r="M7705" s="16"/>
      <c r="N7705" s="16"/>
      <c r="O7705" s="16"/>
      <c r="P7705" s="16"/>
      <c r="Q7705" s="16"/>
      <c r="R7705" s="16"/>
      <c r="S7705" s="16"/>
      <c r="T7705" s="229"/>
      <c r="U7705" s="16"/>
      <c r="V7705" s="16"/>
    </row>
    <row r="7706" spans="4:22">
      <c r="D7706" s="16"/>
      <c r="E7706" s="84"/>
      <c r="F7706" s="85"/>
      <c r="G7706" s="197"/>
      <c r="H7706" s="85"/>
      <c r="I7706" s="197"/>
      <c r="J7706" s="85"/>
      <c r="K7706" s="197"/>
      <c r="L7706" s="85"/>
      <c r="M7706" s="197"/>
      <c r="N7706" s="85"/>
      <c r="O7706" s="197"/>
      <c r="P7706" s="85"/>
      <c r="Q7706" s="197"/>
      <c r="R7706" s="85"/>
      <c r="S7706" s="85"/>
      <c r="T7706" s="85"/>
      <c r="U7706" s="106"/>
      <c r="V7706" s="16"/>
    </row>
    <row r="7707" spans="4:22" ht="15" thickBot="1">
      <c r="D7707" s="16"/>
      <c r="E7707" s="86"/>
      <c r="F7707" s="1"/>
      <c r="H7707" s="1"/>
      <c r="J7707" s="1"/>
      <c r="L7707" s="1"/>
      <c r="N7707" s="1"/>
      <c r="P7707" s="1"/>
      <c r="R7707" s="1"/>
      <c r="T7707" s="1"/>
      <c r="U7707" s="107"/>
      <c r="V7707" s="16"/>
    </row>
    <row r="7708" spans="4:22" ht="35.4" thickBot="1">
      <c r="D7708" s="16"/>
      <c r="E7708" s="86"/>
      <c r="F7708" s="1"/>
      <c r="H7708" s="393" t="s">
        <v>371</v>
      </c>
      <c r="I7708" s="394"/>
      <c r="J7708" s="394"/>
      <c r="K7708" s="394"/>
      <c r="L7708" s="394"/>
      <c r="M7708" s="394"/>
      <c r="N7708" s="394"/>
      <c r="O7708" s="394"/>
      <c r="P7708" s="394"/>
      <c r="Q7708" s="394"/>
      <c r="R7708" s="394"/>
      <c r="S7708" s="394"/>
      <c r="T7708" s="395"/>
      <c r="U7708" s="107"/>
      <c r="V7708" s="16"/>
    </row>
    <row r="7709" spans="4:22">
      <c r="D7709" s="16"/>
      <c r="E7709" s="86"/>
      <c r="F7709" s="1"/>
      <c r="H7709" s="1"/>
      <c r="J7709" s="1"/>
      <c r="L7709" s="1"/>
      <c r="N7709" s="1"/>
      <c r="P7709" s="1"/>
      <c r="R7709" s="1"/>
      <c r="T7709" s="1"/>
      <c r="U7709" s="107"/>
      <c r="V7709" s="16"/>
    </row>
    <row r="7710" spans="4:22">
      <c r="D7710" s="16"/>
      <c r="E7710" s="86"/>
      <c r="F7710" s="253" t="s">
        <v>10</v>
      </c>
      <c r="G7710" s="194"/>
      <c r="H7710" s="421" t="s">
        <v>3</v>
      </c>
      <c r="I7710" s="179"/>
      <c r="J7710" s="422" t="s">
        <v>11</v>
      </c>
      <c r="K7710" s="179"/>
      <c r="L7710" s="423" t="s">
        <v>12</v>
      </c>
      <c r="M7710" s="179"/>
      <c r="N7710" s="424" t="s">
        <v>13</v>
      </c>
      <c r="O7710" s="179"/>
      <c r="P7710" s="425" t="s">
        <v>14</v>
      </c>
      <c r="Q7710" s="179"/>
      <c r="R7710" s="426" t="s">
        <v>15</v>
      </c>
      <c r="S7710" s="29"/>
      <c r="T7710" s="427" t="s">
        <v>16</v>
      </c>
      <c r="U7710" s="107"/>
      <c r="V7710" s="16"/>
    </row>
    <row r="7711" spans="4:22">
      <c r="D7711" s="16"/>
      <c r="E7711" s="86"/>
      <c r="F7711" s="252">
        <v>46048</v>
      </c>
      <c r="G7711" s="244"/>
      <c r="H7711" s="437">
        <v>13195</v>
      </c>
      <c r="I7711" s="437"/>
      <c r="J7711" s="437">
        <v>3329</v>
      </c>
      <c r="K7711" s="437"/>
      <c r="L7711" s="437">
        <v>3192</v>
      </c>
      <c r="M7711" s="437"/>
      <c r="N7711" s="437">
        <v>2009</v>
      </c>
      <c r="O7711" s="437"/>
      <c r="P7711" s="437">
        <v>55005</v>
      </c>
      <c r="Q7711" s="437"/>
      <c r="R7711" s="437">
        <v>18525</v>
      </c>
      <c r="S7711" s="438"/>
      <c r="T7711" s="441">
        <v>5.2878999999999996</v>
      </c>
      <c r="U7711" s="107"/>
      <c r="V7711" s="16"/>
    </row>
    <row r="7712" spans="4:22">
      <c r="D7712" s="16"/>
      <c r="E7712" s="86"/>
      <c r="F7712" s="250">
        <f>F7711+1</f>
        <v>46049</v>
      </c>
      <c r="G7712" s="244"/>
      <c r="H7712" s="474">
        <v>12980</v>
      </c>
      <c r="I7712" s="437"/>
      <c r="J7712" s="437">
        <v>3293</v>
      </c>
      <c r="K7712" s="437"/>
      <c r="L7712" s="437">
        <v>3166.5</v>
      </c>
      <c r="M7712" s="437"/>
      <c r="N7712" s="437">
        <v>1979.5</v>
      </c>
      <c r="O7712" s="437"/>
      <c r="P7712" s="437">
        <v>55400</v>
      </c>
      <c r="Q7712" s="437"/>
      <c r="R7712" s="437">
        <v>18335</v>
      </c>
      <c r="S7712" s="437"/>
      <c r="T7712" s="441">
        <v>5.2759999999999998</v>
      </c>
      <c r="U7712" s="107"/>
      <c r="V7712" s="16"/>
    </row>
    <row r="7713" spans="4:22">
      <c r="D7713" s="16"/>
      <c r="E7713" s="86"/>
      <c r="F7713" s="250">
        <f>F7712+1</f>
        <v>46050</v>
      </c>
      <c r="G7713" s="244"/>
      <c r="H7713" s="474">
        <v>12994</v>
      </c>
      <c r="I7713" s="437"/>
      <c r="J7713" s="437">
        <v>3359</v>
      </c>
      <c r="K7713" s="437"/>
      <c r="L7713" s="437">
        <v>3259</v>
      </c>
      <c r="M7713" s="437"/>
      <c r="N7713" s="437">
        <v>1972.5</v>
      </c>
      <c r="O7713" s="437"/>
      <c r="P7713" s="437">
        <v>56400</v>
      </c>
      <c r="Q7713" s="437"/>
      <c r="R7713" s="437">
        <v>18200</v>
      </c>
      <c r="S7713" s="437"/>
      <c r="T7713" s="441">
        <v>5.2392000000000003</v>
      </c>
      <c r="U7713" s="107"/>
      <c r="V7713" s="16"/>
    </row>
    <row r="7714" spans="4:22">
      <c r="D7714" s="16"/>
      <c r="E7714" s="86"/>
      <c r="F7714" s="250">
        <f>F7713+1</f>
        <v>46051</v>
      </c>
      <c r="G7714" s="195"/>
      <c r="H7714" s="437">
        <v>13844</v>
      </c>
      <c r="I7714" s="437"/>
      <c r="J7714" s="437">
        <v>3487</v>
      </c>
      <c r="K7714" s="437"/>
      <c r="L7714" s="437">
        <v>3325</v>
      </c>
      <c r="M7714" s="437"/>
      <c r="N7714" s="437">
        <v>2004</v>
      </c>
      <c r="O7714" s="437"/>
      <c r="P7714" s="437">
        <v>56600</v>
      </c>
      <c r="Q7714" s="437"/>
      <c r="R7714" s="437">
        <v>18750</v>
      </c>
      <c r="S7714" s="437"/>
      <c r="T7714" s="441">
        <v>5.1837999999999997</v>
      </c>
      <c r="U7714" s="437"/>
      <c r="V7714" s="16"/>
    </row>
    <row r="7715" spans="4:22">
      <c r="D7715" s="16"/>
      <c r="E7715" s="86"/>
      <c r="F7715" s="251">
        <f>F7714+1</f>
        <v>46052</v>
      </c>
      <c r="G7715" s="195"/>
      <c r="H7715" s="437">
        <v>13369.5</v>
      </c>
      <c r="I7715" s="437"/>
      <c r="J7715" s="437">
        <v>3343.5</v>
      </c>
      <c r="K7715" s="437"/>
      <c r="L7715" s="437">
        <v>3110</v>
      </c>
      <c r="M7715" s="437"/>
      <c r="N7715" s="437">
        <v>1957</v>
      </c>
      <c r="O7715" s="437"/>
      <c r="P7715" s="437">
        <v>54000</v>
      </c>
      <c r="Q7715" s="437"/>
      <c r="R7715" s="437">
        <v>17540</v>
      </c>
      <c r="S7715" s="438"/>
      <c r="T7715" s="441">
        <v>5.1955999999999998</v>
      </c>
      <c r="U7715" s="107"/>
      <c r="V7715" s="16"/>
    </row>
    <row r="7716" spans="4:22">
      <c r="D7716" s="16"/>
      <c r="E7716" s="86"/>
      <c r="F7716" s="1"/>
      <c r="H7716" s="439"/>
      <c r="I7716" s="439"/>
      <c r="J7716" s="439"/>
      <c r="K7716" s="439"/>
      <c r="L7716" s="439"/>
      <c r="M7716" s="439"/>
      <c r="N7716" s="439"/>
      <c r="O7716" s="439"/>
      <c r="P7716" s="439"/>
      <c r="Q7716" s="439"/>
      <c r="R7716" s="439"/>
      <c r="S7716" s="440"/>
      <c r="T7716" s="444"/>
      <c r="U7716" s="107"/>
      <c r="V7716" s="16"/>
    </row>
    <row r="7717" spans="4:22" ht="18">
      <c r="D7717" s="481"/>
      <c r="E7717" s="134"/>
      <c r="F7717" s="495" t="s">
        <v>17</v>
      </c>
      <c r="G7717" s="496"/>
      <c r="H7717" s="497">
        <f>AVERAGE(H7711:H7715)</f>
        <v>13276.5</v>
      </c>
      <c r="I7717" s="498"/>
      <c r="J7717" s="497">
        <f>AVERAGE(J7711:J7715)</f>
        <v>3362.3</v>
      </c>
      <c r="K7717" s="498"/>
      <c r="L7717" s="497">
        <f>AVERAGE(L7711:L7715)</f>
        <v>3210.5</v>
      </c>
      <c r="M7717" s="498"/>
      <c r="N7717" s="497">
        <f>AVERAGE(N7711:N7715)</f>
        <v>1984.4</v>
      </c>
      <c r="O7717" s="498"/>
      <c r="P7717" s="497">
        <f>AVERAGE(P7711:P7715)</f>
        <v>55481</v>
      </c>
      <c r="Q7717" s="498"/>
      <c r="R7717" s="497">
        <f>AVERAGE(R7711:R7715)</f>
        <v>18270</v>
      </c>
      <c r="S7717" s="499"/>
      <c r="T7717" s="500">
        <f>AVERAGE(T7711:T7715)</f>
        <v>5.2364999999999995</v>
      </c>
      <c r="U7717" s="135"/>
      <c r="V7717" s="481"/>
    </row>
    <row r="7718" spans="4:22">
      <c r="D7718" s="16"/>
      <c r="E7718" s="86"/>
      <c r="F7718" s="21"/>
      <c r="G7718" s="194"/>
      <c r="H7718" s="354"/>
      <c r="I7718" s="214"/>
      <c r="J7718" s="354"/>
      <c r="K7718" s="214"/>
      <c r="L7718" s="354"/>
      <c r="M7718" s="214"/>
      <c r="N7718" s="354"/>
      <c r="O7718" s="214"/>
      <c r="P7718" s="354"/>
      <c r="Q7718" s="214"/>
      <c r="R7718" s="354"/>
      <c r="S7718" s="269"/>
      <c r="T7718" s="355"/>
      <c r="U7718" s="107"/>
      <c r="V7718" s="16"/>
    </row>
    <row r="7719" spans="4:22" ht="18">
      <c r="D7719" s="481"/>
      <c r="E7719" s="134"/>
      <c r="F7719" s="493" t="s">
        <v>18</v>
      </c>
      <c r="G7719" s="482"/>
      <c r="H7719" s="494">
        <f>H7717*T7717*0.001</f>
        <v>69.522392249999996</v>
      </c>
      <c r="I7719" s="483"/>
      <c r="J7719" s="494">
        <f>J7717*T7717*0.001</f>
        <v>17.606683950000001</v>
      </c>
      <c r="K7719" s="483"/>
      <c r="L7719" s="494">
        <f>L7717*T7717*0.001</f>
        <v>16.811783249999998</v>
      </c>
      <c r="M7719" s="483"/>
      <c r="N7719" s="494">
        <f>N7717*T7717*0.001</f>
        <v>10.391310599999999</v>
      </c>
      <c r="O7719" s="483"/>
      <c r="P7719" s="494">
        <f>P7717*T7717*0.001</f>
        <v>290.52625649999999</v>
      </c>
      <c r="Q7719" s="483"/>
      <c r="R7719" s="494">
        <f>R7717*T7717*0.001</f>
        <v>95.670855000000003</v>
      </c>
      <c r="S7719" s="484"/>
      <c r="T7719" s="485"/>
      <c r="U7719" s="135"/>
      <c r="V7719" s="481"/>
    </row>
    <row r="7720" spans="4:22">
      <c r="D7720" s="16"/>
      <c r="E7720" s="86"/>
      <c r="F7720" s="21"/>
      <c r="G7720" s="312"/>
      <c r="H7720" s="450"/>
      <c r="I7720" s="451"/>
      <c r="J7720" s="450"/>
      <c r="K7720" s="451"/>
      <c r="L7720" s="450"/>
      <c r="M7720" s="451"/>
      <c r="N7720" s="450"/>
      <c r="O7720" s="451"/>
      <c r="P7720" s="450"/>
      <c r="Q7720" s="451"/>
      <c r="R7720" s="450"/>
      <c r="S7720" s="269"/>
      <c r="T7720" s="364"/>
      <c r="U7720" s="107"/>
      <c r="V7720" s="16"/>
    </row>
    <row r="7721" spans="4:22" ht="21">
      <c r="D7721" s="230"/>
      <c r="E7721" s="183"/>
      <c r="F7721" s="490" t="s">
        <v>19</v>
      </c>
      <c r="G7721" s="487"/>
      <c r="H7721" s="491">
        <f>H7619</f>
        <v>69.522392249999996</v>
      </c>
      <c r="I7721" s="488"/>
      <c r="J7721" s="491">
        <f>J7619</f>
        <v>17.606683950000001</v>
      </c>
      <c r="K7721" s="488"/>
      <c r="L7721" s="491">
        <f>L7619</f>
        <v>16.811783249999998</v>
      </c>
      <c r="M7721" s="488"/>
      <c r="N7721" s="491">
        <f>N7619</f>
        <v>10.391310599999999</v>
      </c>
      <c r="O7721" s="488"/>
      <c r="P7721" s="491">
        <f>P7619</f>
        <v>290.52625649999999</v>
      </c>
      <c r="Q7721" s="488"/>
      <c r="R7721" s="491">
        <f>R7619</f>
        <v>95.670855000000003</v>
      </c>
      <c r="S7721" s="489">
        <f>U7682</f>
        <v>0</v>
      </c>
      <c r="T7721" s="492">
        <f>T7617</f>
        <v>5.2364999999999995</v>
      </c>
      <c r="U7721" s="186"/>
      <c r="V7721" s="230"/>
    </row>
    <row r="7722" spans="4:22" ht="15" thickBot="1">
      <c r="D7722" s="16"/>
      <c r="E7722" s="86"/>
      <c r="F7722" s="21"/>
      <c r="G7722" s="194"/>
      <c r="H7722" s="355"/>
      <c r="I7722" s="264"/>
      <c r="J7722" s="355"/>
      <c r="K7722" s="264"/>
      <c r="L7722" s="355"/>
      <c r="M7722" s="264"/>
      <c r="N7722" s="355"/>
      <c r="O7722" s="264"/>
      <c r="P7722" s="355"/>
      <c r="Q7722" s="264"/>
      <c r="R7722" s="355"/>
      <c r="S7722" s="270"/>
      <c r="T7722" s="355"/>
      <c r="U7722" s="107"/>
      <c r="V7722" s="16"/>
    </row>
    <row r="7723" spans="4:22" ht="15" thickBot="1">
      <c r="D7723" s="16"/>
      <c r="E7723" s="86"/>
      <c r="F7723" s="259" t="s">
        <v>44</v>
      </c>
      <c r="G7723" s="194"/>
      <c r="H7723" s="356">
        <f>(H7619-H7621)/H7621</f>
        <v>6.3495784445767103E-3</v>
      </c>
      <c r="I7723" s="321"/>
      <c r="J7723" s="356">
        <f>(J7619-J7621)/J7621</f>
        <v>3.6560942054628114E-2</v>
      </c>
      <c r="K7723" s="321"/>
      <c r="L7723" s="356">
        <f>(L7619-L7621)/L7621</f>
        <v>6.7727808945500451E-4</v>
      </c>
      <c r="M7723" s="321"/>
      <c r="N7723" s="356">
        <f>(N7619-N7621)/N7621</f>
        <v>-2.5971586432069628E-2</v>
      </c>
      <c r="O7723" s="321"/>
      <c r="P7723" s="356">
        <f>(P7619-P7621)/P7621</f>
        <v>5.9001268655979815E-2</v>
      </c>
      <c r="Q7723" s="321"/>
      <c r="R7723" s="356">
        <f>(R7619-R7621)/R7621</f>
        <v>-6.3818987498706192E-3</v>
      </c>
      <c r="S7723" s="322"/>
      <c r="T7723" s="356">
        <f>(T7617-T7621)/T7621</f>
        <v>-2.2044844188296397E-2</v>
      </c>
      <c r="U7723" s="107"/>
      <c r="V7723" s="16"/>
    </row>
    <row r="7724" spans="4:22" ht="15" thickBot="1">
      <c r="D7724" s="16"/>
      <c r="E7724" s="86"/>
      <c r="F7724" s="29"/>
      <c r="G7724" s="179"/>
      <c r="H7724" s="357"/>
      <c r="I7724" s="217"/>
      <c r="J7724" s="357"/>
      <c r="K7724" s="217"/>
      <c r="L7724" s="357"/>
      <c r="M7724" s="217"/>
      <c r="N7724" s="357"/>
      <c r="O7724" s="217"/>
      <c r="P7724" s="357"/>
      <c r="Q7724" s="217"/>
      <c r="R7724" s="357"/>
      <c r="S7724" s="271"/>
      <c r="T7724" s="357"/>
      <c r="U7724" s="107"/>
      <c r="V7724" s="16"/>
    </row>
    <row r="7725" spans="4:22" ht="15" thickBot="1">
      <c r="D7725" s="16"/>
      <c r="E7725" s="86"/>
      <c r="F7725" s="176" t="s">
        <v>26</v>
      </c>
      <c r="G7725" s="179"/>
      <c r="H7725" s="358">
        <f>(H7719-H7721)/H7721</f>
        <v>0</v>
      </c>
      <c r="I7725" s="188"/>
      <c r="J7725" s="358">
        <f>(J7719-J7721)/J7721</f>
        <v>0</v>
      </c>
      <c r="K7725" s="188"/>
      <c r="L7725" s="358">
        <f>(L7719-L7721)/L7721</f>
        <v>0</v>
      </c>
      <c r="M7725" s="188"/>
      <c r="N7725" s="358">
        <f>(N7719-N7721)/N7721</f>
        <v>0</v>
      </c>
      <c r="O7725" s="188"/>
      <c r="P7725" s="358">
        <f>(P7719-P7721)/P7721</f>
        <v>0</v>
      </c>
      <c r="Q7725" s="188"/>
      <c r="R7725" s="358">
        <f>(R7719-R7721)/R7721</f>
        <v>0</v>
      </c>
      <c r="S7725" s="272"/>
      <c r="T7725" s="358">
        <f>(T7717-T7721)/T7721</f>
        <v>0</v>
      </c>
      <c r="U7725" s="107"/>
      <c r="V7725" s="16"/>
    </row>
    <row r="7726" spans="4:22" ht="15" thickBot="1">
      <c r="D7726" s="16"/>
      <c r="E7726" s="86"/>
      <c r="F7726" s="1"/>
      <c r="H7726" s="359"/>
      <c r="I7726" s="215"/>
      <c r="J7726" s="359"/>
      <c r="K7726" s="215"/>
      <c r="L7726" s="359"/>
      <c r="M7726" s="215"/>
      <c r="N7726" s="359"/>
      <c r="O7726" s="215"/>
      <c r="P7726" s="359"/>
      <c r="Q7726" s="215"/>
      <c r="R7726" s="359"/>
      <c r="S7726" s="271"/>
      <c r="T7726" s="359"/>
      <c r="U7726" s="107"/>
      <c r="V7726" s="16"/>
    </row>
    <row r="7727" spans="4:22" ht="21.6" thickBot="1">
      <c r="D7727" s="230"/>
      <c r="E7727" s="183"/>
      <c r="F7727" s="184" t="s">
        <v>40</v>
      </c>
      <c r="G7727" s="182"/>
      <c r="H7727" s="360">
        <f>H7719-H7721</f>
        <v>0</v>
      </c>
      <c r="I7727" s="306"/>
      <c r="J7727" s="360">
        <f>J7719-J7721</f>
        <v>0</v>
      </c>
      <c r="K7727" s="306"/>
      <c r="L7727" s="360">
        <f>L7719-L7721</f>
        <v>0</v>
      </c>
      <c r="M7727" s="306"/>
      <c r="N7727" s="360">
        <f>N7719-N7721</f>
        <v>0</v>
      </c>
      <c r="O7727" s="306"/>
      <c r="P7727" s="360">
        <f>P7719-P7721</f>
        <v>0</v>
      </c>
      <c r="Q7727" s="306"/>
      <c r="R7727" s="360">
        <f>R7719-R7721</f>
        <v>0</v>
      </c>
      <c r="S7727" s="307"/>
      <c r="T7727" s="360">
        <f>T7717-T7721</f>
        <v>0</v>
      </c>
      <c r="U7727" s="186"/>
      <c r="V7727" s="230"/>
    </row>
    <row r="7728" spans="4:22">
      <c r="D7728" s="16"/>
      <c r="E7728" s="86"/>
      <c r="F7728" s="179"/>
      <c r="H7728" s="180"/>
      <c r="I7728" s="180"/>
      <c r="J7728" s="180"/>
      <c r="K7728" s="180"/>
      <c r="L7728" s="180"/>
      <c r="M7728" s="180"/>
      <c r="N7728" s="180"/>
      <c r="O7728" s="180"/>
      <c r="P7728" s="180"/>
      <c r="Q7728" s="180"/>
      <c r="R7728" s="180"/>
      <c r="S7728" s="274"/>
      <c r="T7728" s="180"/>
      <c r="U7728" s="107"/>
      <c r="V7728" s="16"/>
    </row>
    <row r="7729" spans="4:22">
      <c r="D7729" s="16"/>
      <c r="E7729" s="86"/>
      <c r="F7729" s="29"/>
      <c r="H7729" s="323"/>
      <c r="I7729" s="180"/>
      <c r="J7729" s="159"/>
      <c r="K7729" s="180"/>
      <c r="L7729" s="159"/>
      <c r="M7729" s="180"/>
      <c r="N7729" s="159"/>
      <c r="O7729" s="180">
        <f>L7729+N7729</f>
        <v>0</v>
      </c>
      <c r="P7729" s="159"/>
      <c r="Q7729" s="180"/>
      <c r="R7729" s="159"/>
      <c r="S7729" s="159"/>
      <c r="T7729" s="159"/>
      <c r="U7729" s="107"/>
      <c r="V7729" s="16"/>
    </row>
    <row r="7730" spans="4:22" ht="18">
      <c r="D7730" s="16"/>
      <c r="E7730" s="134"/>
      <c r="F7730" s="403" t="s">
        <v>36</v>
      </c>
      <c r="G7730" s="404"/>
      <c r="H7730" s="405">
        <f>AVERAGE(H7314:H7315,H7411:H7415,H7511:H7515,H7611:H7615,H7711:H7715)</f>
        <v>13153.613636363636</v>
      </c>
      <c r="I7730" s="405" t="e">
        <f t="shared" ref="I7730" si="812">AVERAGE(I7614:I7615,I7711:I7715)</f>
        <v>#DIV/0!</v>
      </c>
      <c r="J7730" s="405">
        <f>AVERAGE(J7314:J7315,J7411:J7415,J7511:J7515,J7611:J7615,J7711:J7715)</f>
        <v>3264.9772727272725</v>
      </c>
      <c r="K7730" s="405" t="e">
        <f t="shared" ref="K7730" si="813">AVERAGE(K7614:K7615,K7711:K7715)</f>
        <v>#DIV/0!</v>
      </c>
      <c r="L7730" s="405">
        <f>AVERAGE(L7314:L7315,L7411:L7415,L7511:L7515,L7611:L7615,L7711:L7715)</f>
        <v>3180.7045454545455</v>
      </c>
      <c r="M7730" s="405" t="e">
        <f t="shared" ref="M7730" si="814">AVERAGE(M7614:M7615,M7711:M7715)</f>
        <v>#DIV/0!</v>
      </c>
      <c r="N7730" s="405">
        <f>AVERAGE(N7314:N7315,N7411:N7415,N7511:N7515,N7611:N7615,N7711:N7715)</f>
        <v>1996.8863636363637</v>
      </c>
      <c r="O7730" s="405" t="e">
        <f t="shared" ref="O7730" si="815">AVERAGE(O7614:O7615,O7711:O7715)</f>
        <v>#DIV/0!</v>
      </c>
      <c r="P7730" s="405">
        <f>AVERAGE(P7314:P7315,P7411:P7415,P7511:P7515,P7611:P7615,P7711:P7715)</f>
        <v>52373.181818181816</v>
      </c>
      <c r="Q7730" s="405" t="e">
        <f t="shared" ref="Q7730" si="816">AVERAGE(Q7614:Q7615,Q7711:Q7715)</f>
        <v>#DIV/0!</v>
      </c>
      <c r="R7730" s="405">
        <f>AVERAGE(R7314:R7315,R7411:R7415,R7511:R7515,R7611:R7615,R7711:R7715)</f>
        <v>18012.954545454544</v>
      </c>
      <c r="S7730" s="405" t="e">
        <f t="shared" ref="S7730" si="817">AVERAGE(S7614:S7615,S7711:S7715)</f>
        <v>#DIV/0!</v>
      </c>
      <c r="T7730" s="405">
        <f>AVERAGE(T7314:T7315,T7411:T7415,T7511:T7515,T7611:T7615,T7711:T7715)</f>
        <v>5.3090409090909088</v>
      </c>
      <c r="U7730" s="405" t="e">
        <f t="shared" ref="U7730" si="818">AVERAGE(U7511:U7515,U7711:U7713,U7611:U7615,U7411:U7415,U7311:U7315)</f>
        <v>#DIV/0!</v>
      </c>
      <c r="V7730" s="16"/>
    </row>
    <row r="7731" spans="4:22">
      <c r="D7731" s="16"/>
      <c r="E7731" s="1"/>
      <c r="F7731" s="1"/>
      <c r="H7731" s="329"/>
      <c r="I7731" s="139"/>
      <c r="J7731" s="329"/>
      <c r="K7731" s="139"/>
      <c r="L7731" s="329"/>
      <c r="M7731" s="139"/>
      <c r="N7731" s="329"/>
      <c r="O7731" s="139"/>
      <c r="P7731" s="329"/>
      <c r="Q7731" s="139"/>
      <c r="R7731" s="329"/>
      <c r="S7731" s="329"/>
      <c r="T7731" s="329"/>
      <c r="U7731" s="1"/>
      <c r="V7731" s="16"/>
    </row>
    <row r="7732" spans="4:22" ht="15" thickBot="1">
      <c r="D7732" s="16"/>
      <c r="T7732" s="174"/>
      <c r="V7732" s="16"/>
    </row>
    <row r="7733" spans="4:22" ht="15" thickBot="1">
      <c r="D7733" s="16"/>
      <c r="F7733" s="280" t="s">
        <v>42</v>
      </c>
      <c r="G7733" s="281"/>
      <c r="H7733" s="281" t="s">
        <v>3</v>
      </c>
      <c r="I7733" s="281"/>
      <c r="J7733" s="281" t="s">
        <v>11</v>
      </c>
      <c r="K7733" s="281"/>
      <c r="L7733" s="281" t="s">
        <v>12</v>
      </c>
      <c r="M7733" s="281"/>
      <c r="N7733" s="281" t="s">
        <v>13</v>
      </c>
      <c r="O7733" s="281"/>
      <c r="P7733" s="281" t="s">
        <v>14</v>
      </c>
      <c r="Q7733" s="281"/>
      <c r="R7733" s="281" t="s">
        <v>15</v>
      </c>
      <c r="S7733" s="281"/>
      <c r="T7733" s="282" t="s">
        <v>16</v>
      </c>
      <c r="V7733" s="16"/>
    </row>
    <row r="7734" spans="4:22">
      <c r="D7734" s="16"/>
      <c r="E7734" s="1"/>
      <c r="F7734" s="283" t="s">
        <v>19</v>
      </c>
      <c r="G7734" s="284"/>
      <c r="H7734" s="410">
        <f>H7721</f>
        <v>69.522392249999996</v>
      </c>
      <c r="I7734" s="410">
        <f t="shared" ref="I7734:T7734" si="819">I7721</f>
        <v>0</v>
      </c>
      <c r="J7734" s="410">
        <f t="shared" si="819"/>
        <v>17.606683950000001</v>
      </c>
      <c r="K7734" s="410">
        <f t="shared" si="819"/>
        <v>0</v>
      </c>
      <c r="L7734" s="410">
        <f t="shared" si="819"/>
        <v>16.811783249999998</v>
      </c>
      <c r="M7734" s="410">
        <f t="shared" si="819"/>
        <v>0</v>
      </c>
      <c r="N7734" s="410">
        <f t="shared" si="819"/>
        <v>10.391310599999999</v>
      </c>
      <c r="O7734" s="410">
        <f t="shared" si="819"/>
        <v>0</v>
      </c>
      <c r="P7734" s="410">
        <f t="shared" si="819"/>
        <v>290.52625649999999</v>
      </c>
      <c r="Q7734" s="410">
        <f t="shared" si="819"/>
        <v>0</v>
      </c>
      <c r="R7734" s="410">
        <f t="shared" si="819"/>
        <v>95.670855000000003</v>
      </c>
      <c r="S7734" s="410">
        <f t="shared" si="819"/>
        <v>0</v>
      </c>
      <c r="T7734" s="410">
        <f t="shared" si="819"/>
        <v>5.2364999999999995</v>
      </c>
      <c r="U7734" s="1"/>
      <c r="V7734" s="16"/>
    </row>
    <row r="7735" spans="4:22" ht="15.6">
      <c r="D7735" s="16"/>
      <c r="E7735" s="1"/>
      <c r="F7735" s="288" t="s">
        <v>41</v>
      </c>
      <c r="G7735" s="289"/>
      <c r="H7735" s="411">
        <f>H7719</f>
        <v>69.522392249999996</v>
      </c>
      <c r="I7735" s="411">
        <f t="shared" ref="I7735:S7735" si="820">I7719</f>
        <v>0</v>
      </c>
      <c r="J7735" s="411">
        <f t="shared" si="820"/>
        <v>17.606683950000001</v>
      </c>
      <c r="K7735" s="411">
        <f t="shared" si="820"/>
        <v>0</v>
      </c>
      <c r="L7735" s="411">
        <f t="shared" si="820"/>
        <v>16.811783249999998</v>
      </c>
      <c r="M7735" s="411">
        <f t="shared" si="820"/>
        <v>0</v>
      </c>
      <c r="N7735" s="411">
        <f t="shared" si="820"/>
        <v>10.391310599999999</v>
      </c>
      <c r="O7735" s="411">
        <f t="shared" si="820"/>
        <v>0</v>
      </c>
      <c r="P7735" s="411">
        <f t="shared" si="820"/>
        <v>290.52625649999999</v>
      </c>
      <c r="Q7735" s="411">
        <f t="shared" si="820"/>
        <v>0</v>
      </c>
      <c r="R7735" s="411">
        <f t="shared" si="820"/>
        <v>95.670855000000003</v>
      </c>
      <c r="S7735" s="411">
        <f t="shared" si="820"/>
        <v>0</v>
      </c>
      <c r="T7735" s="411">
        <f>T7717</f>
        <v>5.2364999999999995</v>
      </c>
      <c r="U7735" s="1"/>
      <c r="V7735" s="16"/>
    </row>
    <row r="7736" spans="4:22" ht="21">
      <c r="D7736" s="16"/>
      <c r="F7736" s="201" t="s">
        <v>45</v>
      </c>
      <c r="G7736" s="463"/>
      <c r="H7736" s="463">
        <f>H7735-H7734</f>
        <v>0</v>
      </c>
      <c r="I7736" s="463"/>
      <c r="J7736" s="463">
        <f>J7735-J7734</f>
        <v>0</v>
      </c>
      <c r="K7736" s="463"/>
      <c r="L7736" s="463">
        <f>L7735-L7734</f>
        <v>0</v>
      </c>
      <c r="M7736" s="463"/>
      <c r="N7736" s="463">
        <f>N7735-N7734</f>
        <v>0</v>
      </c>
      <c r="O7736" s="463"/>
      <c r="P7736" s="463">
        <f>P7735-P7734</f>
        <v>0</v>
      </c>
      <c r="Q7736" s="463"/>
      <c r="R7736" s="463">
        <f>R7735-R7734</f>
        <v>0</v>
      </c>
      <c r="S7736" s="463"/>
      <c r="T7736" s="463">
        <f>T7735-T7734</f>
        <v>0</v>
      </c>
      <c r="V7736" s="16"/>
    </row>
    <row r="7737" spans="4:22" ht="21">
      <c r="D7737" s="16"/>
      <c r="F7737" s="201"/>
      <c r="G7737" s="201"/>
      <c r="H7737" s="187"/>
      <c r="I7737" s="187"/>
      <c r="J7737" s="187"/>
      <c r="K7737" s="187"/>
      <c r="L7737" s="187"/>
      <c r="M7737" s="187"/>
      <c r="N7737" s="187"/>
      <c r="O7737" s="187"/>
      <c r="P7737" s="187"/>
      <c r="Q7737" s="187"/>
      <c r="R7737" s="187"/>
      <c r="S7737" s="187"/>
      <c r="T7737" s="187"/>
      <c r="V7737" s="16"/>
    </row>
    <row r="7738" spans="4:22">
      <c r="D7738" s="16"/>
      <c r="E7738" s="16"/>
      <c r="F7738" s="231"/>
      <c r="G7738" s="231"/>
      <c r="H7738" s="231"/>
      <c r="I7738" s="231"/>
      <c r="J7738" s="231"/>
      <c r="K7738" s="231"/>
      <c r="L7738" s="231"/>
      <c r="M7738" s="231"/>
      <c r="N7738" s="231"/>
      <c r="O7738" s="231"/>
      <c r="P7738" s="231"/>
      <c r="Q7738" s="231"/>
      <c r="R7738" s="231"/>
      <c r="S7738" s="231"/>
      <c r="T7738" s="232"/>
      <c r="U7738" s="16"/>
      <c r="V7738" s="16"/>
    </row>
    <row r="7739" spans="4:22">
      <c r="D7739" s="16"/>
      <c r="E7739" s="16"/>
      <c r="F7739" s="231"/>
      <c r="G7739" s="231"/>
      <c r="H7739" s="231"/>
      <c r="I7739" s="231"/>
      <c r="J7739" s="231"/>
      <c r="K7739" s="231"/>
      <c r="L7739" s="231"/>
      <c r="M7739" s="231"/>
      <c r="N7739" s="231"/>
      <c r="O7739" s="231"/>
      <c r="P7739" s="231"/>
      <c r="Q7739" s="231"/>
      <c r="R7739" s="231"/>
      <c r="S7739" s="231"/>
      <c r="T7739" s="232"/>
      <c r="U7739" s="16"/>
      <c r="V7739" s="16"/>
    </row>
    <row r="7740" spans="4:22">
      <c r="D7740" s="16"/>
      <c r="E7740" s="16"/>
      <c r="F7740" s="231"/>
      <c r="G7740" s="231"/>
      <c r="H7740" s="231"/>
      <c r="I7740" s="231"/>
      <c r="J7740" s="231"/>
      <c r="K7740" s="231"/>
      <c r="L7740" s="231"/>
      <c r="M7740" s="231"/>
      <c r="N7740" s="231"/>
      <c r="O7740" s="231"/>
      <c r="P7740" s="231"/>
      <c r="Q7740" s="231"/>
      <c r="R7740" s="231"/>
      <c r="S7740" s="231"/>
      <c r="T7740" s="232"/>
      <c r="U7740" s="16"/>
      <c r="V7740" s="16"/>
    </row>
    <row r="7741" spans="4:22">
      <c r="D7741" s="16"/>
      <c r="E7741" s="16"/>
      <c r="F7741" s="231"/>
      <c r="G7741" s="231"/>
      <c r="H7741" s="231"/>
      <c r="I7741" s="231"/>
      <c r="J7741" s="231"/>
      <c r="K7741" s="231"/>
      <c r="L7741" s="231"/>
      <c r="M7741" s="231"/>
      <c r="N7741" s="231"/>
      <c r="O7741" s="231"/>
      <c r="P7741" s="231"/>
      <c r="Q7741" s="231"/>
      <c r="R7741" s="231"/>
      <c r="S7741" s="231"/>
      <c r="T7741" s="232"/>
      <c r="U7741" s="16"/>
      <c r="V7741" s="16"/>
    </row>
    <row r="7742" spans="4:22">
      <c r="D7742" s="16"/>
      <c r="E7742" s="16"/>
      <c r="F7742" s="231"/>
      <c r="G7742" s="231"/>
      <c r="H7742" s="231"/>
      <c r="I7742" s="231"/>
      <c r="J7742" s="231"/>
      <c r="K7742" s="231"/>
      <c r="L7742" s="231"/>
      <c r="M7742" s="231"/>
      <c r="N7742" s="231"/>
      <c r="O7742" s="231"/>
      <c r="P7742" s="231"/>
      <c r="Q7742" s="231"/>
      <c r="R7742" s="231"/>
      <c r="S7742" s="231"/>
      <c r="T7742" s="232"/>
      <c r="U7742" s="16"/>
      <c r="V7742" s="16"/>
    </row>
    <row r="7743" spans="4:22">
      <c r="D7743" s="16"/>
      <c r="E7743" s="16"/>
      <c r="F7743" s="231"/>
      <c r="G7743" s="231"/>
      <c r="H7743" s="231"/>
      <c r="I7743" s="231"/>
      <c r="J7743" s="231"/>
      <c r="K7743" s="231"/>
      <c r="L7743" s="231"/>
      <c r="M7743" s="231"/>
      <c r="N7743" s="231"/>
      <c r="O7743" s="231"/>
      <c r="P7743" s="231"/>
      <c r="Q7743" s="231"/>
      <c r="R7743" s="231"/>
      <c r="S7743" s="231"/>
      <c r="T7743" s="232"/>
      <c r="U7743" s="16"/>
      <c r="V7743" s="16"/>
    </row>
    <row r="7744" spans="4:22">
      <c r="D7744" s="16"/>
      <c r="E7744" s="16"/>
      <c r="F7744" s="231"/>
      <c r="G7744" s="231"/>
      <c r="H7744" s="231"/>
      <c r="I7744" s="231"/>
      <c r="J7744" s="231"/>
      <c r="K7744" s="231"/>
      <c r="L7744" s="231"/>
      <c r="M7744" s="231"/>
      <c r="N7744" s="231"/>
      <c r="O7744" s="231"/>
      <c r="P7744" s="231"/>
      <c r="Q7744" s="231"/>
      <c r="R7744" s="231"/>
      <c r="S7744" s="231"/>
      <c r="T7744" s="232"/>
      <c r="U7744" s="16"/>
      <c r="V7744" s="16"/>
    </row>
    <row r="7745" spans="4:22">
      <c r="D7745" s="16"/>
      <c r="E7745" s="16"/>
      <c r="F7745" s="231"/>
      <c r="G7745" s="231"/>
      <c r="H7745" s="231"/>
      <c r="I7745" s="231"/>
      <c r="J7745" s="231"/>
      <c r="K7745" s="231"/>
      <c r="L7745" s="231"/>
      <c r="M7745" s="231"/>
      <c r="N7745" s="231"/>
      <c r="O7745" s="231"/>
      <c r="P7745" s="231"/>
      <c r="Q7745" s="231"/>
      <c r="R7745" s="231"/>
      <c r="S7745" s="231"/>
      <c r="T7745" s="232"/>
      <c r="U7745" s="16"/>
      <c r="V7745" s="16"/>
    </row>
    <row r="7746" spans="4:22">
      <c r="D7746" s="16"/>
      <c r="E7746" s="16"/>
      <c r="F7746" s="231"/>
      <c r="G7746" s="231"/>
      <c r="H7746" s="231"/>
      <c r="I7746" s="231"/>
      <c r="J7746" s="231"/>
      <c r="K7746" s="231"/>
      <c r="L7746" s="231"/>
      <c r="M7746" s="231"/>
      <c r="N7746" s="231"/>
      <c r="O7746" s="231"/>
      <c r="P7746" s="231"/>
      <c r="Q7746" s="231"/>
      <c r="R7746" s="231"/>
      <c r="S7746" s="231"/>
      <c r="T7746" s="232"/>
      <c r="U7746" s="16"/>
      <c r="V7746" s="16"/>
    </row>
    <row r="7747" spans="4:22">
      <c r="D7747" s="16"/>
      <c r="E7747" s="16"/>
      <c r="F7747" s="231"/>
      <c r="G7747" s="231"/>
      <c r="H7747" s="231"/>
      <c r="I7747" s="231"/>
      <c r="J7747" s="231"/>
      <c r="K7747" s="231"/>
      <c r="L7747" s="231"/>
      <c r="M7747" s="231"/>
      <c r="N7747" s="231"/>
      <c r="O7747" s="231"/>
      <c r="P7747" s="231"/>
      <c r="Q7747" s="231"/>
      <c r="R7747" s="231"/>
      <c r="S7747" s="231"/>
      <c r="T7747" s="232"/>
      <c r="U7747" s="16"/>
      <c r="V7747" s="16"/>
    </row>
    <row r="7748" spans="4:22">
      <c r="D7748" s="16"/>
      <c r="E7748" s="16"/>
      <c r="F7748" s="231"/>
      <c r="G7748" s="231"/>
      <c r="H7748" s="231"/>
      <c r="I7748" s="231"/>
      <c r="J7748" s="231"/>
      <c r="K7748" s="231"/>
      <c r="L7748" s="231"/>
      <c r="M7748" s="231"/>
      <c r="N7748" s="231"/>
      <c r="O7748" s="231"/>
      <c r="P7748" s="231"/>
      <c r="Q7748" s="231"/>
      <c r="R7748" s="231"/>
      <c r="S7748" s="231"/>
      <c r="T7748" s="232"/>
      <c r="U7748" s="16"/>
      <c r="V7748" s="16"/>
    </row>
    <row r="7749" spans="4:22">
      <c r="D7749" s="16"/>
      <c r="E7749" s="16"/>
      <c r="F7749" s="231"/>
      <c r="G7749" s="231"/>
      <c r="H7749" s="231"/>
      <c r="I7749" s="231"/>
      <c r="J7749" s="231"/>
      <c r="K7749" s="231"/>
      <c r="L7749" s="231"/>
      <c r="M7749" s="231"/>
      <c r="N7749" s="231"/>
      <c r="O7749" s="231"/>
      <c r="P7749" s="231"/>
      <c r="Q7749" s="231"/>
      <c r="R7749" s="231"/>
      <c r="S7749" s="231"/>
      <c r="T7749" s="232"/>
      <c r="U7749" s="16"/>
      <c r="V7749" s="16"/>
    </row>
    <row r="7750" spans="4:22">
      <c r="D7750" s="16"/>
      <c r="E7750" s="16"/>
      <c r="F7750" s="231"/>
      <c r="G7750" s="231"/>
      <c r="H7750" s="231"/>
      <c r="I7750" s="231"/>
      <c r="J7750" s="231"/>
      <c r="K7750" s="231"/>
      <c r="L7750" s="231"/>
      <c r="M7750" s="231"/>
      <c r="N7750" s="231"/>
      <c r="O7750" s="231"/>
      <c r="P7750" s="231"/>
      <c r="Q7750" s="231"/>
      <c r="R7750" s="231"/>
      <c r="S7750" s="231"/>
      <c r="T7750" s="232"/>
      <c r="U7750" s="16"/>
      <c r="V7750" s="16"/>
    </row>
    <row r="7751" spans="4:22">
      <c r="D7751" s="16"/>
      <c r="E7751" s="16"/>
      <c r="F7751" s="231"/>
      <c r="G7751" s="231"/>
      <c r="H7751" s="231"/>
      <c r="I7751" s="231"/>
      <c r="J7751" s="231"/>
      <c r="K7751" s="231"/>
      <c r="L7751" s="231"/>
      <c r="M7751" s="231"/>
      <c r="N7751" s="231"/>
      <c r="O7751" s="231"/>
      <c r="P7751" s="231"/>
      <c r="Q7751" s="231"/>
      <c r="R7751" s="231"/>
      <c r="S7751" s="231"/>
      <c r="T7751" s="232"/>
      <c r="U7751" s="16"/>
      <c r="V7751" s="16"/>
    </row>
    <row r="7752" spans="4:22">
      <c r="D7752" s="16"/>
      <c r="E7752" s="16"/>
      <c r="F7752" s="231"/>
      <c r="G7752" s="231"/>
      <c r="H7752" s="231"/>
      <c r="I7752" s="231"/>
      <c r="J7752" s="231"/>
      <c r="K7752" s="231"/>
      <c r="L7752" s="231"/>
      <c r="M7752" s="231"/>
      <c r="N7752" s="231"/>
      <c r="O7752" s="231"/>
      <c r="P7752" s="231"/>
      <c r="Q7752" s="231"/>
      <c r="R7752" s="231"/>
      <c r="S7752" s="231"/>
      <c r="T7752" s="232"/>
      <c r="U7752" s="16"/>
      <c r="V7752" s="16"/>
    </row>
    <row r="7753" spans="4:22">
      <c r="D7753" s="16"/>
      <c r="E7753" s="16"/>
      <c r="F7753" s="231"/>
      <c r="G7753" s="231"/>
      <c r="H7753" s="231"/>
      <c r="I7753" s="231"/>
      <c r="J7753" s="231"/>
      <c r="K7753" s="231"/>
      <c r="L7753" s="231"/>
      <c r="M7753" s="231"/>
      <c r="N7753" s="231"/>
      <c r="O7753" s="231"/>
      <c r="P7753" s="231"/>
      <c r="Q7753" s="231"/>
      <c r="R7753" s="231"/>
      <c r="S7753" s="231"/>
      <c r="T7753" s="232"/>
      <c r="U7753" s="16"/>
      <c r="V7753" s="16"/>
    </row>
    <row r="7754" spans="4:22">
      <c r="D7754" s="16"/>
      <c r="E7754" s="16"/>
      <c r="F7754" s="231"/>
      <c r="G7754" s="231"/>
      <c r="H7754" s="231"/>
      <c r="I7754" s="231"/>
      <c r="J7754" s="231"/>
      <c r="K7754" s="231"/>
      <c r="L7754" s="231"/>
      <c r="M7754" s="231"/>
      <c r="N7754" s="231"/>
      <c r="O7754" s="231"/>
      <c r="P7754" s="231"/>
      <c r="Q7754" s="231"/>
      <c r="R7754" s="231"/>
      <c r="S7754" s="231"/>
      <c r="T7754" s="232"/>
      <c r="U7754" s="16"/>
      <c r="V7754" s="16"/>
    </row>
    <row r="7755" spans="4:22">
      <c r="D7755" s="16"/>
      <c r="E7755" s="16"/>
      <c r="F7755" s="231"/>
      <c r="G7755" s="231"/>
      <c r="H7755" s="231"/>
      <c r="I7755" s="231"/>
      <c r="J7755" s="231"/>
      <c r="K7755" s="231"/>
      <c r="L7755" s="231"/>
      <c r="M7755" s="231"/>
      <c r="N7755" s="231"/>
      <c r="O7755" s="231"/>
      <c r="P7755" s="231"/>
      <c r="Q7755" s="231"/>
      <c r="R7755" s="231"/>
      <c r="S7755" s="231"/>
      <c r="T7755" s="232"/>
      <c r="U7755" s="16"/>
      <c r="V7755" s="16"/>
    </row>
    <row r="7756" spans="4:22">
      <c r="D7756" s="16"/>
      <c r="E7756" s="16"/>
      <c r="F7756" s="231"/>
      <c r="G7756" s="231"/>
      <c r="H7756" s="231"/>
      <c r="I7756" s="231"/>
      <c r="J7756" s="231"/>
      <c r="K7756" s="231"/>
      <c r="L7756" s="231"/>
      <c r="M7756" s="231"/>
      <c r="N7756" s="231"/>
      <c r="O7756" s="231"/>
      <c r="P7756" s="231"/>
      <c r="Q7756" s="231"/>
      <c r="R7756" s="231"/>
      <c r="S7756" s="231"/>
      <c r="T7756" s="232"/>
      <c r="U7756" s="16"/>
      <c r="V7756" s="16"/>
    </row>
    <row r="7757" spans="4:22">
      <c r="D7757" s="16"/>
      <c r="E7757" s="16"/>
      <c r="F7757" s="231"/>
      <c r="G7757" s="231"/>
      <c r="H7757" s="231"/>
      <c r="I7757" s="231"/>
      <c r="J7757" s="231"/>
      <c r="K7757" s="231"/>
      <c r="L7757" s="231"/>
      <c r="M7757" s="231"/>
      <c r="N7757" s="231"/>
      <c r="O7757" s="231"/>
      <c r="P7757" s="231"/>
      <c r="Q7757" s="231"/>
      <c r="R7757" s="231"/>
      <c r="S7757" s="231"/>
      <c r="T7757" s="232"/>
      <c r="U7757" s="16"/>
      <c r="V7757" s="16"/>
    </row>
    <row r="7758" spans="4:22">
      <c r="D7758" s="16"/>
      <c r="E7758" s="16"/>
      <c r="F7758" s="231"/>
      <c r="G7758" s="231"/>
      <c r="H7758" s="231"/>
      <c r="I7758" s="231"/>
      <c r="J7758" s="231"/>
      <c r="K7758" s="231"/>
      <c r="L7758" s="231"/>
      <c r="M7758" s="231"/>
      <c r="N7758" s="231"/>
      <c r="O7758" s="231"/>
      <c r="P7758" s="231"/>
      <c r="Q7758" s="231"/>
      <c r="R7758" s="231"/>
      <c r="S7758" s="231"/>
      <c r="T7758" s="232"/>
      <c r="U7758" s="16"/>
      <c r="V7758" s="16"/>
    </row>
    <row r="7759" spans="4:22">
      <c r="D7759" s="16"/>
      <c r="E7759" s="16"/>
      <c r="F7759" s="231"/>
      <c r="G7759" s="231"/>
      <c r="H7759" s="231"/>
      <c r="I7759" s="231"/>
      <c r="J7759" s="231"/>
      <c r="K7759" s="231"/>
      <c r="L7759" s="231"/>
      <c r="M7759" s="231"/>
      <c r="N7759" s="231"/>
      <c r="O7759" s="231"/>
      <c r="P7759" s="231"/>
      <c r="Q7759" s="231"/>
      <c r="R7759" s="231"/>
      <c r="S7759" s="231"/>
      <c r="T7759" s="232"/>
      <c r="U7759" s="16"/>
      <c r="V7759" s="16"/>
    </row>
    <row r="7760" spans="4:22">
      <c r="D7760" s="16"/>
      <c r="E7760" s="16"/>
      <c r="F7760" s="231"/>
      <c r="G7760" s="231"/>
      <c r="H7760" s="231"/>
      <c r="I7760" s="231"/>
      <c r="J7760" s="231"/>
      <c r="K7760" s="231"/>
      <c r="L7760" s="231"/>
      <c r="M7760" s="231"/>
      <c r="N7760" s="231"/>
      <c r="O7760" s="231"/>
      <c r="P7760" s="231"/>
      <c r="Q7760" s="231"/>
      <c r="R7760" s="231"/>
      <c r="S7760" s="231"/>
      <c r="T7760" s="232"/>
      <c r="U7760" s="16"/>
      <c r="V7760" s="16"/>
    </row>
    <row r="7761" spans="4:22">
      <c r="D7761" s="16"/>
      <c r="E7761" s="16"/>
      <c r="F7761" s="231"/>
      <c r="G7761" s="231"/>
      <c r="H7761" s="231"/>
      <c r="I7761" s="231"/>
      <c r="J7761" s="231"/>
      <c r="K7761" s="231"/>
      <c r="L7761" s="231"/>
      <c r="M7761" s="231"/>
      <c r="N7761" s="231"/>
      <c r="O7761" s="231"/>
      <c r="P7761" s="231"/>
      <c r="Q7761" s="231"/>
      <c r="R7761" s="231"/>
      <c r="S7761" s="231"/>
      <c r="T7761" s="232"/>
      <c r="U7761" s="16"/>
      <c r="V7761" s="16"/>
    </row>
    <row r="7762" spans="4:22">
      <c r="D7762" s="16"/>
      <c r="E7762" s="16"/>
      <c r="F7762" s="231"/>
      <c r="G7762" s="231"/>
      <c r="H7762" s="231"/>
      <c r="I7762" s="231"/>
      <c r="J7762" s="231"/>
      <c r="K7762" s="231"/>
      <c r="L7762" s="231"/>
      <c r="M7762" s="231"/>
      <c r="N7762" s="231"/>
      <c r="O7762" s="231"/>
      <c r="P7762" s="231"/>
      <c r="Q7762" s="231"/>
      <c r="R7762" s="231"/>
      <c r="S7762" s="231"/>
      <c r="T7762" s="232"/>
      <c r="U7762" s="16"/>
      <c r="V7762" s="16"/>
    </row>
    <row r="7763" spans="4:22">
      <c r="D7763" s="16"/>
      <c r="E7763" s="16"/>
      <c r="F7763" s="231"/>
      <c r="G7763" s="231"/>
      <c r="H7763" s="231"/>
      <c r="I7763" s="231"/>
      <c r="J7763" s="231"/>
      <c r="K7763" s="231"/>
      <c r="L7763" s="231"/>
      <c r="M7763" s="231"/>
      <c r="N7763" s="231"/>
      <c r="O7763" s="231"/>
      <c r="P7763" s="231"/>
      <c r="Q7763" s="231"/>
      <c r="R7763" s="231"/>
      <c r="S7763" s="231"/>
      <c r="T7763" s="232"/>
      <c r="U7763" s="16"/>
      <c r="V7763" s="16"/>
    </row>
    <row r="7764" spans="4:22">
      <c r="D7764" s="16"/>
      <c r="E7764" s="16"/>
      <c r="F7764" s="231"/>
      <c r="G7764" s="231"/>
      <c r="H7764" s="231"/>
      <c r="I7764" s="231"/>
      <c r="J7764" s="231"/>
      <c r="K7764" s="231"/>
      <c r="L7764" s="231"/>
      <c r="M7764" s="231"/>
      <c r="N7764" s="231"/>
      <c r="O7764" s="231"/>
      <c r="P7764" s="231"/>
      <c r="Q7764" s="231"/>
      <c r="R7764" s="231"/>
      <c r="S7764" s="231"/>
      <c r="T7764" s="232"/>
      <c r="U7764" s="16"/>
      <c r="V7764" s="16"/>
    </row>
    <row r="7765" spans="4:22">
      <c r="D7765" s="16"/>
      <c r="E7765" s="16"/>
      <c r="F7765" s="231"/>
      <c r="G7765" s="231"/>
      <c r="H7765" s="231"/>
      <c r="I7765" s="231"/>
      <c r="J7765" s="231"/>
      <c r="K7765" s="231"/>
      <c r="L7765" s="231"/>
      <c r="M7765" s="231"/>
      <c r="N7765" s="231"/>
      <c r="O7765" s="231"/>
      <c r="P7765" s="231"/>
      <c r="Q7765" s="231"/>
      <c r="R7765" s="231"/>
      <c r="S7765" s="231"/>
      <c r="T7765" s="232"/>
      <c r="U7765" s="16"/>
      <c r="V7765" s="16"/>
    </row>
    <row r="7766" spans="4:22">
      <c r="D7766" s="16"/>
      <c r="E7766" s="16"/>
      <c r="F7766" s="231"/>
      <c r="G7766" s="231"/>
      <c r="H7766" s="231"/>
      <c r="I7766" s="231"/>
      <c r="J7766" s="231"/>
      <c r="K7766" s="231"/>
      <c r="L7766" s="231"/>
      <c r="M7766" s="231"/>
      <c r="N7766" s="231"/>
      <c r="O7766" s="231"/>
      <c r="P7766" s="231"/>
      <c r="Q7766" s="231"/>
      <c r="R7766" s="231"/>
      <c r="S7766" s="231"/>
      <c r="T7766" s="232"/>
      <c r="U7766" s="16"/>
      <c r="V7766" s="16"/>
    </row>
    <row r="7767" spans="4:22">
      <c r="D7767" s="16"/>
      <c r="E7767" s="16"/>
      <c r="F7767" s="231"/>
      <c r="G7767" s="231"/>
      <c r="H7767" s="231"/>
      <c r="I7767" s="231"/>
      <c r="J7767" s="231"/>
      <c r="K7767" s="231"/>
      <c r="L7767" s="231"/>
      <c r="M7767" s="231"/>
      <c r="N7767" s="231"/>
      <c r="O7767" s="231"/>
      <c r="P7767" s="231"/>
      <c r="Q7767" s="231"/>
      <c r="R7767" s="231"/>
      <c r="S7767" s="231"/>
      <c r="T7767" s="232"/>
      <c r="U7767" s="16"/>
      <c r="V7767" s="16"/>
    </row>
    <row r="7768" spans="4:22">
      <c r="D7768" s="16"/>
      <c r="E7768" s="16"/>
      <c r="F7768" s="231"/>
      <c r="G7768" s="231"/>
      <c r="H7768" s="231"/>
      <c r="I7768" s="231"/>
      <c r="J7768" s="231"/>
      <c r="K7768" s="231"/>
      <c r="L7768" s="231"/>
      <c r="M7768" s="231"/>
      <c r="N7768" s="231"/>
      <c r="O7768" s="231"/>
      <c r="P7768" s="231"/>
      <c r="Q7768" s="231"/>
      <c r="R7768" s="231"/>
      <c r="S7768" s="231"/>
      <c r="T7768" s="232"/>
      <c r="U7768" s="16"/>
      <c r="V7768" s="16"/>
    </row>
    <row r="7769" spans="4:22">
      <c r="D7769" s="16"/>
      <c r="E7769" s="16"/>
      <c r="F7769" s="231"/>
      <c r="G7769" s="231"/>
      <c r="H7769" s="231"/>
      <c r="I7769" s="231"/>
      <c r="J7769" s="231"/>
      <c r="K7769" s="231"/>
      <c r="L7769" s="231"/>
      <c r="M7769" s="231"/>
      <c r="N7769" s="231"/>
      <c r="O7769" s="231"/>
      <c r="P7769" s="231"/>
      <c r="Q7769" s="231"/>
      <c r="R7769" s="231"/>
      <c r="S7769" s="231"/>
      <c r="T7769" s="232"/>
      <c r="U7769" s="16"/>
      <c r="V7769" s="16"/>
    </row>
    <row r="7770" spans="4:22">
      <c r="D7770" s="16"/>
      <c r="E7770" s="16"/>
      <c r="F7770" s="231"/>
      <c r="G7770" s="231"/>
      <c r="H7770" s="231"/>
      <c r="I7770" s="231"/>
      <c r="J7770" s="231"/>
      <c r="K7770" s="231"/>
      <c r="L7770" s="231"/>
      <c r="M7770" s="231"/>
      <c r="N7770" s="231"/>
      <c r="O7770" s="231"/>
      <c r="P7770" s="231"/>
      <c r="Q7770" s="231"/>
      <c r="R7770" s="231"/>
      <c r="S7770" s="231"/>
      <c r="T7770" s="232"/>
      <c r="U7770" s="16"/>
      <c r="V7770" s="16"/>
    </row>
    <row r="7771" spans="4:22">
      <c r="D7771" s="16"/>
      <c r="E7771" s="16"/>
      <c r="F7771" s="231"/>
      <c r="G7771" s="231"/>
      <c r="H7771" s="231"/>
      <c r="I7771" s="231"/>
      <c r="J7771" s="231"/>
      <c r="K7771" s="231"/>
      <c r="L7771" s="231"/>
      <c r="M7771" s="231"/>
      <c r="N7771" s="231"/>
      <c r="O7771" s="231"/>
      <c r="P7771" s="231"/>
      <c r="Q7771" s="231"/>
      <c r="R7771" s="231"/>
      <c r="S7771" s="231"/>
      <c r="T7771" s="232"/>
      <c r="U7771" s="16"/>
      <c r="V7771" s="16"/>
    </row>
    <row r="7772" spans="4:22">
      <c r="D7772" s="16"/>
      <c r="E7772" s="16"/>
      <c r="F7772" s="231"/>
      <c r="G7772" s="231"/>
      <c r="H7772" s="231"/>
      <c r="I7772" s="231"/>
      <c r="J7772" s="231"/>
      <c r="K7772" s="231"/>
      <c r="L7772" s="231"/>
      <c r="M7772" s="231"/>
      <c r="N7772" s="231"/>
      <c r="O7772" s="231"/>
      <c r="P7772" s="231"/>
      <c r="Q7772" s="231"/>
      <c r="R7772" s="231"/>
      <c r="S7772" s="231"/>
      <c r="T7772" s="232"/>
      <c r="U7772" s="16"/>
      <c r="V7772" s="16"/>
    </row>
    <row r="7773" spans="4:22">
      <c r="D7773" s="16"/>
      <c r="E7773" s="16"/>
      <c r="F7773" s="231"/>
      <c r="G7773" s="231"/>
      <c r="H7773" s="231"/>
      <c r="I7773" s="231"/>
      <c r="J7773" s="231"/>
      <c r="K7773" s="231"/>
      <c r="L7773" s="231"/>
      <c r="M7773" s="231"/>
      <c r="N7773" s="231"/>
      <c r="O7773" s="231"/>
      <c r="P7773" s="231"/>
      <c r="Q7773" s="231"/>
      <c r="R7773" s="231"/>
      <c r="S7773" s="231"/>
      <c r="T7773" s="232"/>
      <c r="U7773" s="16"/>
      <c r="V7773" s="16"/>
    </row>
    <row r="7774" spans="4:22">
      <c r="D7774" s="16"/>
      <c r="E7774" s="16"/>
      <c r="F7774" s="231"/>
      <c r="G7774" s="231"/>
      <c r="H7774" s="231"/>
      <c r="I7774" s="231"/>
      <c r="J7774" s="231"/>
      <c r="K7774" s="231"/>
      <c r="L7774" s="231"/>
      <c r="M7774" s="231"/>
      <c r="N7774" s="231"/>
      <c r="O7774" s="231"/>
      <c r="P7774" s="231"/>
      <c r="Q7774" s="231"/>
      <c r="R7774" s="231"/>
      <c r="S7774" s="231"/>
      <c r="T7774" s="232"/>
      <c r="U7774" s="16"/>
      <c r="V7774" s="16"/>
    </row>
    <row r="7775" spans="4:22">
      <c r="D7775" s="16"/>
      <c r="E7775" s="16"/>
      <c r="F7775" s="231"/>
      <c r="G7775" s="231"/>
      <c r="H7775" s="231"/>
      <c r="I7775" s="231"/>
      <c r="J7775" s="231"/>
      <c r="K7775" s="231"/>
      <c r="L7775" s="231"/>
      <c r="M7775" s="231"/>
      <c r="N7775" s="231"/>
      <c r="O7775" s="231"/>
      <c r="P7775" s="231"/>
      <c r="Q7775" s="231"/>
      <c r="R7775" s="231"/>
      <c r="S7775" s="231"/>
      <c r="T7775" s="232"/>
      <c r="U7775" s="16"/>
      <c r="V7775" s="16"/>
    </row>
    <row r="7776" spans="4:22">
      <c r="D7776" s="335"/>
      <c r="E7776" s="335"/>
      <c r="F7776" s="335"/>
      <c r="G7776" s="512" t="s">
        <v>48</v>
      </c>
      <c r="H7776" s="512"/>
      <c r="I7776" s="512"/>
      <c r="J7776" s="512"/>
      <c r="K7776" s="512"/>
      <c r="L7776" s="512"/>
      <c r="M7776" s="512"/>
      <c r="N7776" s="512"/>
      <c r="O7776" s="512"/>
      <c r="P7776" s="512"/>
      <c r="Q7776" s="512"/>
      <c r="R7776" s="512"/>
      <c r="S7776" s="335"/>
      <c r="T7776" s="335"/>
      <c r="U7776" s="335"/>
      <c r="V7776" s="335"/>
    </row>
    <row r="7777" spans="4:22">
      <c r="D7777" s="335"/>
      <c r="E7777" s="335"/>
      <c r="F7777" s="335"/>
      <c r="G7777" s="512"/>
      <c r="H7777" s="512"/>
      <c r="I7777" s="512"/>
      <c r="J7777" s="512"/>
      <c r="K7777" s="512"/>
      <c r="L7777" s="512"/>
      <c r="M7777" s="512"/>
      <c r="N7777" s="512"/>
      <c r="O7777" s="512"/>
      <c r="P7777" s="512"/>
      <c r="Q7777" s="512"/>
      <c r="R7777" s="512"/>
      <c r="S7777" s="335"/>
      <c r="T7777" s="335"/>
      <c r="U7777" s="335"/>
      <c r="V7777" s="335"/>
    </row>
    <row r="7778" spans="4:22" ht="23.4">
      <c r="D7778" s="338"/>
      <c r="E7778" s="338"/>
      <c r="F7778" s="338"/>
      <c r="G7778" s="343" t="s">
        <v>46</v>
      </c>
      <c r="H7778" s="375" t="s">
        <v>3</v>
      </c>
      <c r="I7778" s="376"/>
      <c r="J7778" s="377" t="s">
        <v>11</v>
      </c>
      <c r="K7778" s="376"/>
      <c r="L7778" s="378" t="s">
        <v>12</v>
      </c>
      <c r="M7778" s="376"/>
      <c r="N7778" s="379" t="s">
        <v>13</v>
      </c>
      <c r="O7778" s="376"/>
      <c r="P7778" s="374" t="s">
        <v>14</v>
      </c>
      <c r="Q7778" s="376"/>
      <c r="R7778" s="380" t="s">
        <v>15</v>
      </c>
      <c r="S7778" s="367"/>
      <c r="T7778" s="16"/>
      <c r="U7778" s="336"/>
      <c r="V7778" s="16"/>
    </row>
    <row r="7779" spans="4:22" ht="21">
      <c r="D7779" s="338"/>
      <c r="E7779" s="338"/>
      <c r="F7779" s="338"/>
      <c r="G7779" s="344">
        <v>0.9</v>
      </c>
      <c r="H7779" s="347">
        <f>$H$7721*G7779</f>
        <v>62.570153024999996</v>
      </c>
      <c r="I7779" s="368"/>
      <c r="J7779" s="348">
        <f>$J$7721*G7779</f>
        <v>15.846015555000001</v>
      </c>
      <c r="K7779" s="368"/>
      <c r="L7779" s="352">
        <f>$L$7721*G7779</f>
        <v>15.130604924999998</v>
      </c>
      <c r="M7779" s="368"/>
      <c r="N7779" s="349">
        <f>$N$7721*G7779</f>
        <v>9.3521795399999998</v>
      </c>
      <c r="O7779" s="368"/>
      <c r="P7779" s="350">
        <f>$P$7721*G7779</f>
        <v>261.47363085000001</v>
      </c>
      <c r="Q7779" s="368"/>
      <c r="R7779" s="351">
        <f>$R$7721*G7779</f>
        <v>86.103769499999999</v>
      </c>
      <c r="S7779" s="341"/>
      <c r="T7779" s="414">
        <f>H7779*24.63</f>
        <v>1541.1028690057499</v>
      </c>
      <c r="U7779" s="337"/>
      <c r="V7779" s="16"/>
    </row>
    <row r="7780" spans="4:22" ht="21">
      <c r="D7780" s="338"/>
      <c r="E7780" s="338"/>
      <c r="F7780" s="338"/>
      <c r="G7780" s="344">
        <v>0.91</v>
      </c>
      <c r="H7780" s="347">
        <f t="shared" ref="H7780:H7799" si="821">$H$7721*G7780</f>
        <v>63.265376947500002</v>
      </c>
      <c r="I7780" s="368"/>
      <c r="J7780" s="348">
        <f t="shared" ref="J7780:J7799" si="822">$J$7721*G7780</f>
        <v>16.0220823945</v>
      </c>
      <c r="K7780" s="368"/>
      <c r="L7780" s="352">
        <f t="shared" ref="L7780:L7799" si="823">$L$7721*G7780</f>
        <v>15.298722757499998</v>
      </c>
      <c r="M7780" s="368"/>
      <c r="N7780" s="349">
        <f t="shared" ref="N7780:N7799" si="824">$N$7721*G7780</f>
        <v>9.4560926460000001</v>
      </c>
      <c r="O7780" s="368"/>
      <c r="P7780" s="350">
        <f t="shared" ref="P7780:P7799" si="825">$P$7721*G7780</f>
        <v>264.37889341499999</v>
      </c>
      <c r="Q7780" s="368"/>
      <c r="R7780" s="351">
        <f t="shared" ref="R7780:R7799" si="826">$R$7721*G7780</f>
        <v>87.06047805</v>
      </c>
      <c r="S7780" s="341"/>
      <c r="T7780" s="16"/>
      <c r="U7780" s="337"/>
      <c r="V7780" s="16"/>
    </row>
    <row r="7781" spans="4:22" ht="21">
      <c r="D7781" s="338"/>
      <c r="E7781" s="338"/>
      <c r="F7781" s="338"/>
      <c r="G7781" s="344">
        <v>0.92</v>
      </c>
      <c r="H7781" s="347">
        <f t="shared" si="821"/>
        <v>63.96060087</v>
      </c>
      <c r="I7781" s="368"/>
      <c r="J7781" s="348">
        <f t="shared" si="822"/>
        <v>16.198149234000002</v>
      </c>
      <c r="K7781" s="368"/>
      <c r="L7781" s="352">
        <f t="shared" si="823"/>
        <v>15.466840589999999</v>
      </c>
      <c r="M7781" s="368"/>
      <c r="N7781" s="349">
        <f t="shared" si="824"/>
        <v>9.5600057519999986</v>
      </c>
      <c r="O7781" s="368"/>
      <c r="P7781" s="350">
        <f t="shared" si="825"/>
        <v>267.28415597999998</v>
      </c>
      <c r="Q7781" s="368"/>
      <c r="R7781" s="351">
        <f t="shared" si="826"/>
        <v>88.017186600000002</v>
      </c>
      <c r="S7781" s="341"/>
      <c r="T7781" s="16"/>
      <c r="U7781" s="337"/>
      <c r="V7781" s="16"/>
    </row>
    <row r="7782" spans="4:22" ht="21">
      <c r="D7782" s="338"/>
      <c r="E7782" s="338"/>
      <c r="F7782" s="338"/>
      <c r="G7782" s="344">
        <v>0.93</v>
      </c>
      <c r="H7782" s="347">
        <f t="shared" si="821"/>
        <v>64.655824792499999</v>
      </c>
      <c r="I7782" s="368"/>
      <c r="J7782" s="348">
        <f t="shared" si="822"/>
        <v>16.374216073500001</v>
      </c>
      <c r="K7782" s="368"/>
      <c r="L7782" s="352">
        <f t="shared" si="823"/>
        <v>15.634958422499999</v>
      </c>
      <c r="M7782" s="368"/>
      <c r="N7782" s="349">
        <f t="shared" si="824"/>
        <v>9.6639188579999988</v>
      </c>
      <c r="O7782" s="368"/>
      <c r="P7782" s="350">
        <f t="shared" si="825"/>
        <v>270.18941854500002</v>
      </c>
      <c r="Q7782" s="368"/>
      <c r="R7782" s="351">
        <f t="shared" si="826"/>
        <v>88.973895150000004</v>
      </c>
      <c r="S7782" s="341"/>
      <c r="T7782" s="16"/>
      <c r="U7782" s="337"/>
      <c r="V7782" s="16"/>
    </row>
    <row r="7783" spans="4:22" ht="21">
      <c r="D7783" s="338"/>
      <c r="E7783" s="338"/>
      <c r="F7783" s="338"/>
      <c r="G7783" s="344">
        <v>0.94</v>
      </c>
      <c r="H7783" s="347">
        <f t="shared" si="821"/>
        <v>65.35104871499999</v>
      </c>
      <c r="I7783" s="368"/>
      <c r="J7783" s="348">
        <f t="shared" si="822"/>
        <v>16.550282913</v>
      </c>
      <c r="K7783" s="368"/>
      <c r="L7783" s="352">
        <f t="shared" si="823"/>
        <v>15.803076254999997</v>
      </c>
      <c r="M7783" s="368"/>
      <c r="N7783" s="349">
        <f t="shared" si="824"/>
        <v>9.7678319639999991</v>
      </c>
      <c r="O7783" s="368"/>
      <c r="P7783" s="350">
        <f t="shared" si="825"/>
        <v>273.09468110999995</v>
      </c>
      <c r="Q7783" s="368"/>
      <c r="R7783" s="351">
        <f t="shared" si="826"/>
        <v>89.930603699999992</v>
      </c>
      <c r="S7783" s="341"/>
      <c r="T7783" s="16"/>
      <c r="U7783" s="337"/>
      <c r="V7783" s="16"/>
    </row>
    <row r="7784" spans="4:22" ht="21">
      <c r="D7784" s="338"/>
      <c r="E7784" s="338"/>
      <c r="F7784" s="338"/>
      <c r="G7784" s="344">
        <v>0.95</v>
      </c>
      <c r="H7784" s="347">
        <f t="shared" si="821"/>
        <v>66.046272637499996</v>
      </c>
      <c r="I7784" s="368"/>
      <c r="J7784" s="348">
        <f t="shared" si="822"/>
        <v>16.726349752499999</v>
      </c>
      <c r="K7784" s="368"/>
      <c r="L7784" s="352">
        <f t="shared" si="823"/>
        <v>15.971194087499997</v>
      </c>
      <c r="M7784" s="368"/>
      <c r="N7784" s="349">
        <f t="shared" si="824"/>
        <v>9.8717450699999976</v>
      </c>
      <c r="O7784" s="368"/>
      <c r="P7784" s="350">
        <f t="shared" si="825"/>
        <v>275.999943675</v>
      </c>
      <c r="Q7784" s="368"/>
      <c r="R7784" s="351">
        <f t="shared" si="826"/>
        <v>90.887312249999994</v>
      </c>
      <c r="S7784" s="341"/>
      <c r="T7784" s="16"/>
      <c r="U7784" s="337"/>
      <c r="V7784" s="16"/>
    </row>
    <row r="7785" spans="4:22" ht="21">
      <c r="D7785" s="338"/>
      <c r="E7785" s="338"/>
      <c r="F7785" s="338"/>
      <c r="G7785" s="344">
        <v>0.96</v>
      </c>
      <c r="H7785" s="347">
        <f t="shared" si="821"/>
        <v>66.741496559999987</v>
      </c>
      <c r="I7785" s="368"/>
      <c r="J7785" s="348">
        <f t="shared" si="822"/>
        <v>16.902416592000002</v>
      </c>
      <c r="K7785" s="368"/>
      <c r="L7785" s="352">
        <f t="shared" si="823"/>
        <v>16.139311919999997</v>
      </c>
      <c r="M7785" s="368"/>
      <c r="N7785" s="349">
        <f t="shared" si="824"/>
        <v>9.9756581759999978</v>
      </c>
      <c r="O7785" s="368"/>
      <c r="P7785" s="350">
        <f t="shared" si="825"/>
        <v>278.90520623999998</v>
      </c>
      <c r="Q7785" s="368"/>
      <c r="R7785" s="351">
        <f t="shared" si="826"/>
        <v>91.844020799999996</v>
      </c>
      <c r="S7785" s="341"/>
      <c r="T7785" s="16"/>
      <c r="U7785" s="337"/>
      <c r="V7785" s="16"/>
    </row>
    <row r="7786" spans="4:22" ht="21">
      <c r="D7786" s="338"/>
      <c r="E7786" s="338"/>
      <c r="F7786" s="338"/>
      <c r="G7786" s="344">
        <v>0.97</v>
      </c>
      <c r="H7786" s="347">
        <f t="shared" si="821"/>
        <v>67.436720482499993</v>
      </c>
      <c r="I7786" s="368"/>
      <c r="J7786" s="348">
        <f t="shared" si="822"/>
        <v>17.0784834315</v>
      </c>
      <c r="K7786" s="368"/>
      <c r="L7786" s="352">
        <f t="shared" si="823"/>
        <v>16.307429752499996</v>
      </c>
      <c r="M7786" s="368"/>
      <c r="N7786" s="349">
        <f t="shared" si="824"/>
        <v>10.079571281999998</v>
      </c>
      <c r="O7786" s="368"/>
      <c r="P7786" s="350">
        <f t="shared" si="825"/>
        <v>281.81046880499997</v>
      </c>
      <c r="Q7786" s="368"/>
      <c r="R7786" s="351">
        <f t="shared" si="826"/>
        <v>92.800729349999997</v>
      </c>
      <c r="S7786" s="341"/>
      <c r="T7786" s="16"/>
      <c r="U7786" s="337"/>
      <c r="V7786" s="16"/>
    </row>
    <row r="7787" spans="4:22" ht="21">
      <c r="D7787" s="338"/>
      <c r="E7787" s="338"/>
      <c r="F7787" s="338"/>
      <c r="G7787" s="344">
        <v>0.98</v>
      </c>
      <c r="H7787" s="347">
        <f t="shared" si="821"/>
        <v>68.131944404999999</v>
      </c>
      <c r="I7787" s="368"/>
      <c r="J7787" s="348">
        <f t="shared" si="822"/>
        <v>17.254550270999999</v>
      </c>
      <c r="K7787" s="368"/>
      <c r="L7787" s="352">
        <f t="shared" si="823"/>
        <v>16.475547584999997</v>
      </c>
      <c r="M7787" s="368"/>
      <c r="N7787" s="349">
        <f t="shared" si="824"/>
        <v>10.183484387999998</v>
      </c>
      <c r="O7787" s="368"/>
      <c r="P7787" s="350">
        <f t="shared" si="825"/>
        <v>284.71573136999996</v>
      </c>
      <c r="Q7787" s="368"/>
      <c r="R7787" s="351">
        <f t="shared" si="826"/>
        <v>93.757437899999999</v>
      </c>
      <c r="S7787" s="341"/>
      <c r="T7787" s="16"/>
      <c r="U7787" s="337"/>
      <c r="V7787" s="16"/>
    </row>
    <row r="7788" spans="4:22" ht="21">
      <c r="D7788" s="338"/>
      <c r="E7788" s="338"/>
      <c r="F7788" s="338"/>
      <c r="G7788" s="344">
        <v>0.99</v>
      </c>
      <c r="H7788" s="347">
        <f t="shared" si="821"/>
        <v>68.82716832749999</v>
      </c>
      <c r="I7788" s="368"/>
      <c r="J7788" s="348">
        <f t="shared" si="822"/>
        <v>17.430617110500002</v>
      </c>
      <c r="K7788" s="368"/>
      <c r="L7788" s="352">
        <f t="shared" si="823"/>
        <v>16.643665417499996</v>
      </c>
      <c r="M7788" s="368"/>
      <c r="N7788" s="349">
        <f t="shared" si="824"/>
        <v>10.287397493999999</v>
      </c>
      <c r="O7788" s="368"/>
      <c r="P7788" s="350">
        <f t="shared" si="825"/>
        <v>287.620993935</v>
      </c>
      <c r="Q7788" s="368"/>
      <c r="R7788" s="351">
        <f t="shared" si="826"/>
        <v>94.714146450000001</v>
      </c>
      <c r="S7788" s="341"/>
      <c r="T7788" s="16"/>
      <c r="U7788" s="337"/>
      <c r="V7788" s="16"/>
    </row>
    <row r="7789" spans="4:22" ht="28.8">
      <c r="D7789" s="469"/>
      <c r="E7789" s="469"/>
      <c r="F7789" s="469"/>
      <c r="G7789" s="477">
        <v>1</v>
      </c>
      <c r="H7789" s="383">
        <f t="shared" si="821"/>
        <v>69.522392249999996</v>
      </c>
      <c r="I7789" s="382"/>
      <c r="J7789" s="383">
        <f t="shared" si="822"/>
        <v>17.606683950000001</v>
      </c>
      <c r="K7789" s="368"/>
      <c r="L7789" s="383">
        <f t="shared" si="823"/>
        <v>16.811783249999998</v>
      </c>
      <c r="M7789" s="368"/>
      <c r="N7789" s="383">
        <f t="shared" si="824"/>
        <v>10.391310599999999</v>
      </c>
      <c r="O7789" s="368"/>
      <c r="P7789" s="383">
        <f t="shared" si="825"/>
        <v>290.52625649999999</v>
      </c>
      <c r="Q7789" s="368"/>
      <c r="R7789" s="383">
        <f t="shared" si="826"/>
        <v>95.670855000000003</v>
      </c>
      <c r="S7789" s="341"/>
      <c r="T7789" s="469"/>
      <c r="U7789" s="470"/>
      <c r="V7789" s="469"/>
    </row>
    <row r="7790" spans="4:22" ht="21">
      <c r="D7790" s="338"/>
      <c r="E7790" s="338"/>
      <c r="F7790" s="338"/>
      <c r="G7790" s="344">
        <v>1.01</v>
      </c>
      <c r="H7790" s="347">
        <f t="shared" si="821"/>
        <v>70.217616172500001</v>
      </c>
      <c r="I7790" s="368"/>
      <c r="J7790" s="348">
        <f t="shared" si="822"/>
        <v>17.7827507895</v>
      </c>
      <c r="K7790" s="368"/>
      <c r="L7790" s="352">
        <f t="shared" si="823"/>
        <v>16.9799010825</v>
      </c>
      <c r="M7790" s="368"/>
      <c r="N7790" s="349">
        <f t="shared" si="824"/>
        <v>10.495223705999999</v>
      </c>
      <c r="O7790" s="368"/>
      <c r="P7790" s="350">
        <f t="shared" si="825"/>
        <v>293.43151906499997</v>
      </c>
      <c r="Q7790" s="368"/>
      <c r="R7790" s="351">
        <f t="shared" si="826"/>
        <v>96.627563550000005</v>
      </c>
      <c r="S7790" s="341"/>
      <c r="T7790" s="16"/>
      <c r="U7790" s="337"/>
      <c r="V7790" s="16"/>
    </row>
    <row r="7791" spans="4:22" ht="21">
      <c r="D7791" s="338"/>
      <c r="E7791" s="338"/>
      <c r="F7791" s="338"/>
      <c r="G7791" s="344">
        <v>1.02</v>
      </c>
      <c r="H7791" s="347">
        <f t="shared" si="821"/>
        <v>70.912840094999993</v>
      </c>
      <c r="I7791" s="368"/>
      <c r="J7791" s="348">
        <f t="shared" si="822"/>
        <v>17.958817629000002</v>
      </c>
      <c r="K7791" s="368"/>
      <c r="L7791" s="352">
        <f t="shared" si="823"/>
        <v>17.148018914999998</v>
      </c>
      <c r="M7791" s="368"/>
      <c r="N7791" s="349">
        <f t="shared" si="824"/>
        <v>10.599136811999999</v>
      </c>
      <c r="O7791" s="368"/>
      <c r="P7791" s="350">
        <f t="shared" si="825"/>
        <v>296.33678163000002</v>
      </c>
      <c r="Q7791" s="368"/>
      <c r="R7791" s="351">
        <f t="shared" si="826"/>
        <v>97.584272100000007</v>
      </c>
      <c r="S7791" s="341"/>
      <c r="T7791" s="16"/>
      <c r="U7791" s="337"/>
      <c r="V7791" s="16"/>
    </row>
    <row r="7792" spans="4:22" ht="21">
      <c r="D7792" s="338"/>
      <c r="E7792" s="338"/>
      <c r="F7792" s="338"/>
      <c r="G7792" s="344">
        <v>1.03</v>
      </c>
      <c r="H7792" s="347">
        <f t="shared" si="821"/>
        <v>71.608064017499998</v>
      </c>
      <c r="I7792" s="368"/>
      <c r="J7792" s="348">
        <f t="shared" si="822"/>
        <v>18.134884468500001</v>
      </c>
      <c r="K7792" s="368"/>
      <c r="L7792" s="352">
        <f t="shared" si="823"/>
        <v>17.3161367475</v>
      </c>
      <c r="M7792" s="368"/>
      <c r="N7792" s="349">
        <f t="shared" si="824"/>
        <v>10.703049918</v>
      </c>
      <c r="O7792" s="368"/>
      <c r="P7792" s="350">
        <f t="shared" si="825"/>
        <v>299.24204419500001</v>
      </c>
      <c r="Q7792" s="368"/>
      <c r="R7792" s="351">
        <f t="shared" si="826"/>
        <v>98.540980650000009</v>
      </c>
      <c r="S7792" s="341"/>
      <c r="T7792" s="16"/>
      <c r="U7792" s="337"/>
      <c r="V7792" s="16"/>
    </row>
    <row r="7793" spans="4:22" ht="21">
      <c r="D7793" s="338"/>
      <c r="E7793" s="338"/>
      <c r="F7793" s="338"/>
      <c r="G7793" s="344">
        <v>1.04</v>
      </c>
      <c r="H7793" s="347">
        <f t="shared" si="821"/>
        <v>72.303287940000004</v>
      </c>
      <c r="I7793" s="368"/>
      <c r="J7793" s="348">
        <f t="shared" si="822"/>
        <v>18.310951308</v>
      </c>
      <c r="K7793" s="368"/>
      <c r="L7793" s="352">
        <f t="shared" si="823"/>
        <v>17.484254579999998</v>
      </c>
      <c r="M7793" s="368"/>
      <c r="N7793" s="349">
        <f t="shared" si="824"/>
        <v>10.806963024</v>
      </c>
      <c r="O7793" s="368"/>
      <c r="P7793" s="350">
        <f t="shared" si="825"/>
        <v>302.14730675999999</v>
      </c>
      <c r="Q7793" s="368"/>
      <c r="R7793" s="351">
        <f t="shared" si="826"/>
        <v>99.497689200000011</v>
      </c>
      <c r="S7793" s="341"/>
      <c r="T7793" s="16"/>
      <c r="U7793" s="337"/>
      <c r="V7793" s="16"/>
    </row>
    <row r="7794" spans="4:22" ht="21">
      <c r="D7794" s="338"/>
      <c r="E7794" s="338"/>
      <c r="F7794" s="338"/>
      <c r="G7794" s="344">
        <v>1.05</v>
      </c>
      <c r="H7794" s="347">
        <f t="shared" si="821"/>
        <v>72.998511862499996</v>
      </c>
      <c r="I7794" s="368"/>
      <c r="J7794" s="348">
        <f t="shared" si="822"/>
        <v>18.487018147500002</v>
      </c>
      <c r="K7794" s="368"/>
      <c r="L7794" s="352">
        <f t="shared" si="823"/>
        <v>17.6523724125</v>
      </c>
      <c r="M7794" s="368"/>
      <c r="N7794" s="349">
        <f t="shared" si="824"/>
        <v>10.91087613</v>
      </c>
      <c r="O7794" s="368"/>
      <c r="P7794" s="350">
        <f t="shared" si="825"/>
        <v>305.05256932499998</v>
      </c>
      <c r="Q7794" s="368"/>
      <c r="R7794" s="351">
        <f t="shared" si="826"/>
        <v>100.45439775000001</v>
      </c>
      <c r="S7794" s="341"/>
      <c r="T7794" s="16"/>
      <c r="U7794" s="337"/>
      <c r="V7794" s="16"/>
    </row>
    <row r="7795" spans="4:22" ht="21">
      <c r="D7795" s="338"/>
      <c r="E7795" s="338"/>
      <c r="F7795" s="338"/>
      <c r="G7795" s="344">
        <v>1.06</v>
      </c>
      <c r="H7795" s="347">
        <f t="shared" si="821"/>
        <v>73.693735785000001</v>
      </c>
      <c r="I7795" s="368"/>
      <c r="J7795" s="348">
        <f t="shared" si="822"/>
        <v>18.663084987000001</v>
      </c>
      <c r="K7795" s="368"/>
      <c r="L7795" s="352">
        <f t="shared" si="823"/>
        <v>17.820490244999998</v>
      </c>
      <c r="M7795" s="368"/>
      <c r="N7795" s="349">
        <f t="shared" si="824"/>
        <v>11.014789235999999</v>
      </c>
      <c r="O7795" s="368"/>
      <c r="P7795" s="350">
        <f t="shared" si="825"/>
        <v>307.95783189000002</v>
      </c>
      <c r="Q7795" s="368"/>
      <c r="R7795" s="351">
        <f t="shared" si="826"/>
        <v>101.41110630000001</v>
      </c>
      <c r="S7795" s="341"/>
      <c r="T7795" s="16"/>
      <c r="U7795" s="337"/>
      <c r="V7795" s="16"/>
    </row>
    <row r="7796" spans="4:22" ht="21">
      <c r="D7796" s="338"/>
      <c r="E7796" s="338"/>
      <c r="F7796" s="338"/>
      <c r="G7796" s="344">
        <v>1.07</v>
      </c>
      <c r="H7796" s="347">
        <f t="shared" si="821"/>
        <v>74.388959707500007</v>
      </c>
      <c r="I7796" s="368"/>
      <c r="J7796" s="348">
        <f t="shared" si="822"/>
        <v>18.8391518265</v>
      </c>
      <c r="K7796" s="368"/>
      <c r="L7796" s="352">
        <f t="shared" si="823"/>
        <v>17.9886080775</v>
      </c>
      <c r="M7796" s="368"/>
      <c r="N7796" s="349">
        <f t="shared" si="824"/>
        <v>11.118702341999999</v>
      </c>
      <c r="O7796" s="368"/>
      <c r="P7796" s="350">
        <f t="shared" si="825"/>
        <v>310.86309445500001</v>
      </c>
      <c r="Q7796" s="368"/>
      <c r="R7796" s="351">
        <f t="shared" si="826"/>
        <v>102.36781485000002</v>
      </c>
      <c r="S7796" s="341"/>
      <c r="T7796" s="16"/>
      <c r="U7796" s="337"/>
      <c r="V7796" s="16"/>
    </row>
    <row r="7797" spans="4:22" ht="21">
      <c r="D7797" s="338"/>
      <c r="E7797" s="338"/>
      <c r="F7797" s="338"/>
      <c r="G7797" s="344">
        <v>1.08</v>
      </c>
      <c r="H7797" s="347">
        <f t="shared" si="821"/>
        <v>75.084183629999998</v>
      </c>
      <c r="I7797" s="368"/>
      <c r="J7797" s="348">
        <f t="shared" si="822"/>
        <v>19.015218666000003</v>
      </c>
      <c r="K7797" s="368"/>
      <c r="L7797" s="352">
        <f t="shared" si="823"/>
        <v>18.156725909999999</v>
      </c>
      <c r="M7797" s="368"/>
      <c r="N7797" s="349">
        <f t="shared" si="824"/>
        <v>11.222615447999999</v>
      </c>
      <c r="O7797" s="368"/>
      <c r="P7797" s="350">
        <f t="shared" si="825"/>
        <v>313.76835702</v>
      </c>
      <c r="Q7797" s="368"/>
      <c r="R7797" s="351">
        <f t="shared" si="826"/>
        <v>103.3245234</v>
      </c>
      <c r="S7797" s="341"/>
      <c r="T7797" s="16"/>
      <c r="U7797" s="337"/>
      <c r="V7797" s="16"/>
    </row>
    <row r="7798" spans="4:22" ht="21">
      <c r="D7798" s="338"/>
      <c r="E7798" s="338"/>
      <c r="F7798" s="338"/>
      <c r="G7798" s="344">
        <v>1.0900000000000001</v>
      </c>
      <c r="H7798" s="347">
        <f t="shared" si="821"/>
        <v>75.779407552500004</v>
      </c>
      <c r="I7798" s="368"/>
      <c r="J7798" s="348">
        <f t="shared" si="822"/>
        <v>19.191285505500002</v>
      </c>
      <c r="K7798" s="368"/>
      <c r="L7798" s="352">
        <f t="shared" si="823"/>
        <v>18.324843742500001</v>
      </c>
      <c r="M7798" s="368"/>
      <c r="N7798" s="349">
        <f t="shared" si="824"/>
        <v>11.326528553999999</v>
      </c>
      <c r="O7798" s="368"/>
      <c r="P7798" s="350">
        <f t="shared" si="825"/>
        <v>316.67361958499998</v>
      </c>
      <c r="Q7798" s="368"/>
      <c r="R7798" s="351">
        <f t="shared" si="826"/>
        <v>104.28123195000001</v>
      </c>
      <c r="S7798" s="341"/>
      <c r="T7798" s="16"/>
      <c r="U7798" s="337"/>
      <c r="V7798" s="16"/>
    </row>
    <row r="7799" spans="4:22" ht="21">
      <c r="D7799" s="338"/>
      <c r="E7799" s="338"/>
      <c r="F7799" s="338"/>
      <c r="G7799" s="344">
        <v>1.1000000000000001</v>
      </c>
      <c r="H7799" s="347">
        <f t="shared" si="821"/>
        <v>76.474631474999995</v>
      </c>
      <c r="I7799" s="368"/>
      <c r="J7799" s="348">
        <f t="shared" si="822"/>
        <v>19.367352345000004</v>
      </c>
      <c r="K7799" s="368"/>
      <c r="L7799" s="352">
        <f t="shared" si="823"/>
        <v>18.492961574999999</v>
      </c>
      <c r="M7799" s="368"/>
      <c r="N7799" s="349">
        <f t="shared" si="824"/>
        <v>11.43044166</v>
      </c>
      <c r="O7799" s="368"/>
      <c r="P7799" s="350">
        <f t="shared" si="825"/>
        <v>319.57888215000003</v>
      </c>
      <c r="Q7799" s="368"/>
      <c r="R7799" s="351">
        <f t="shared" si="826"/>
        <v>105.23794050000001</v>
      </c>
      <c r="S7799" s="341"/>
      <c r="T7799" s="16"/>
      <c r="U7799" s="337"/>
      <c r="V7799" s="16"/>
    </row>
    <row r="7800" spans="4:22">
      <c r="D7800" s="338"/>
      <c r="E7800" s="338"/>
      <c r="F7800" s="338"/>
      <c r="G7800" s="16"/>
      <c r="H7800" s="16"/>
      <c r="I7800" s="16"/>
      <c r="J7800" s="16"/>
      <c r="K7800" s="16"/>
      <c r="L7800" s="16"/>
      <c r="M7800" s="16"/>
      <c r="N7800" s="16"/>
      <c r="O7800" s="16"/>
      <c r="P7800" s="16"/>
      <c r="Q7800" s="16"/>
      <c r="R7800" s="16"/>
      <c r="S7800" s="16"/>
      <c r="T7800" s="16"/>
      <c r="U7800" s="16"/>
      <c r="V7800" s="16"/>
    </row>
    <row r="7801" spans="4:22">
      <c r="D7801" s="338"/>
      <c r="E7801" s="338"/>
      <c r="F7801" s="338"/>
      <c r="G7801" s="16"/>
      <c r="H7801" s="16"/>
      <c r="I7801" s="16"/>
      <c r="J7801" s="16"/>
      <c r="K7801" s="16"/>
      <c r="L7801" s="16"/>
      <c r="M7801" s="16"/>
      <c r="N7801" s="16"/>
      <c r="O7801" s="16"/>
      <c r="P7801" s="16"/>
      <c r="Q7801" s="16"/>
      <c r="R7801" s="16"/>
      <c r="S7801" s="16"/>
      <c r="T7801" s="16"/>
      <c r="U7801" s="16"/>
      <c r="V7801" s="16"/>
    </row>
    <row r="7802" spans="4:22">
      <c r="D7802" s="338"/>
      <c r="E7802" s="338"/>
      <c r="F7802" s="338"/>
      <c r="G7802" s="16"/>
      <c r="H7802" s="16"/>
      <c r="I7802" s="16"/>
      <c r="J7802" s="16"/>
      <c r="K7802" s="16"/>
      <c r="L7802" s="16"/>
      <c r="M7802" s="16"/>
      <c r="N7802" s="16"/>
      <c r="O7802" s="16"/>
      <c r="P7802" s="16"/>
      <c r="Q7802" s="16"/>
      <c r="R7802" s="16"/>
      <c r="S7802" s="16"/>
      <c r="T7802" s="16"/>
      <c r="U7802" s="16"/>
      <c r="V7802" s="16"/>
    </row>
    <row r="7805" spans="4:22" ht="15" thickBot="1">
      <c r="D7805" s="475" t="s">
        <v>328</v>
      </c>
      <c r="E7805" s="16"/>
      <c r="F7805" s="16"/>
      <c r="G7805" s="16"/>
      <c r="H7805" s="16"/>
      <c r="I7805" s="16"/>
      <c r="J7805" s="16"/>
      <c r="K7805" s="16"/>
      <c r="L7805" s="16"/>
      <c r="M7805" s="16"/>
      <c r="N7805" s="16"/>
      <c r="O7805" s="16"/>
      <c r="P7805" s="16"/>
      <c r="Q7805" s="16"/>
      <c r="R7805" s="16"/>
      <c r="S7805" s="16"/>
      <c r="T7805" s="229"/>
      <c r="U7805" s="16"/>
      <c r="V7805" s="16"/>
    </row>
    <row r="7806" spans="4:22">
      <c r="D7806" s="16"/>
      <c r="E7806" s="84"/>
      <c r="F7806" s="85"/>
      <c r="G7806" s="197"/>
      <c r="H7806" s="85"/>
      <c r="I7806" s="197"/>
      <c r="J7806" s="85"/>
      <c r="K7806" s="197"/>
      <c r="L7806" s="85"/>
      <c r="M7806" s="197"/>
      <c r="N7806" s="85"/>
      <c r="O7806" s="197"/>
      <c r="P7806" s="85"/>
      <c r="Q7806" s="197"/>
      <c r="R7806" s="85"/>
      <c r="S7806" s="85"/>
      <c r="T7806" s="85"/>
      <c r="U7806" s="106"/>
      <c r="V7806" s="16"/>
    </row>
    <row r="7807" spans="4:22" ht="15" thickBot="1">
      <c r="D7807" s="16"/>
      <c r="E7807" s="86"/>
      <c r="F7807" s="1"/>
      <c r="H7807" s="1"/>
      <c r="J7807" s="1"/>
      <c r="L7807" s="1"/>
      <c r="N7807" s="1"/>
      <c r="P7807" s="1"/>
      <c r="R7807" s="1"/>
      <c r="T7807" s="1"/>
      <c r="U7807" s="107"/>
      <c r="V7807" s="16"/>
    </row>
    <row r="7808" spans="4:22" ht="35.4" thickBot="1">
      <c r="D7808" s="16"/>
      <c r="E7808" s="86"/>
      <c r="F7808" s="1"/>
      <c r="H7808" s="393" t="s">
        <v>372</v>
      </c>
      <c r="I7808" s="394"/>
      <c r="J7808" s="394"/>
      <c r="K7808" s="394"/>
      <c r="L7808" s="394"/>
      <c r="M7808" s="394"/>
      <c r="N7808" s="394"/>
      <c r="O7808" s="394"/>
      <c r="P7808" s="394"/>
      <c r="Q7808" s="394"/>
      <c r="R7808" s="394"/>
      <c r="S7808" s="394"/>
      <c r="T7808" s="395"/>
      <c r="U7808" s="107"/>
      <c r="V7808" s="16"/>
    </row>
    <row r="7809" spans="4:31">
      <c r="D7809" s="16"/>
      <c r="E7809" s="86"/>
      <c r="F7809" s="1"/>
      <c r="H7809" s="1"/>
      <c r="J7809" s="1"/>
      <c r="L7809" s="1"/>
      <c r="N7809" s="1"/>
      <c r="P7809" s="1"/>
      <c r="R7809" s="1"/>
      <c r="T7809" s="1"/>
      <c r="U7809" s="107"/>
      <c r="V7809" s="16"/>
    </row>
    <row r="7810" spans="4:31">
      <c r="D7810" s="16"/>
      <c r="E7810" s="86"/>
      <c r="F7810" s="253" t="s">
        <v>10</v>
      </c>
      <c r="G7810" s="194"/>
      <c r="H7810" s="421" t="s">
        <v>3</v>
      </c>
      <c r="I7810" s="179"/>
      <c r="J7810" s="422" t="s">
        <v>11</v>
      </c>
      <c r="K7810" s="179"/>
      <c r="L7810" s="423" t="s">
        <v>12</v>
      </c>
      <c r="M7810" s="179"/>
      <c r="N7810" s="424" t="s">
        <v>13</v>
      </c>
      <c r="O7810" s="179"/>
      <c r="P7810" s="425" t="s">
        <v>14</v>
      </c>
      <c r="Q7810" s="179"/>
      <c r="R7810" s="426" t="s">
        <v>15</v>
      </c>
      <c r="S7810" s="29"/>
      <c r="T7810" s="427" t="s">
        <v>16</v>
      </c>
      <c r="U7810" s="107"/>
      <c r="V7810" s="16"/>
      <c r="X7810" s="448" t="s">
        <v>78</v>
      </c>
      <c r="Y7810" s="448" t="s">
        <v>79</v>
      </c>
      <c r="Z7810" s="448" t="s">
        <v>80</v>
      </c>
      <c r="AA7810" s="448" t="s">
        <v>81</v>
      </c>
    </row>
    <row r="7811" spans="4:31">
      <c r="D7811" s="16"/>
      <c r="E7811" s="86"/>
      <c r="F7811" s="252">
        <v>46055</v>
      </c>
      <c r="G7811" s="244"/>
      <c r="H7811" s="437">
        <v>12987</v>
      </c>
      <c r="I7811" s="437"/>
      <c r="J7811" s="437">
        <v>3372</v>
      </c>
      <c r="K7811" s="437"/>
      <c r="L7811" s="437">
        <v>3042</v>
      </c>
      <c r="M7811" s="437"/>
      <c r="N7811" s="437">
        <v>1932</v>
      </c>
      <c r="O7811" s="437"/>
      <c r="P7811" s="437">
        <v>49600</v>
      </c>
      <c r="Q7811" s="437"/>
      <c r="R7811" s="437">
        <v>16540</v>
      </c>
      <c r="S7811" s="438"/>
      <c r="T7811" s="441">
        <v>5.2301000000000002</v>
      </c>
      <c r="U7811" s="107"/>
      <c r="V7811" s="16"/>
      <c r="X7811" t="str">
        <f>H7610</f>
        <v xml:space="preserve">COBRE </v>
      </c>
      <c r="Y7811" s="308">
        <f>H7819</f>
        <v>68.336596132000011</v>
      </c>
      <c r="Z7811" s="308">
        <f>H7821</f>
        <v>69.522392249999996</v>
      </c>
      <c r="AA7811" s="453">
        <f t="shared" ref="AA7811:AA7817" si="827">Y7811-Z7811</f>
        <v>-1.1857961179999847</v>
      </c>
      <c r="AB7811" t="str">
        <f>X7811</f>
        <v xml:space="preserve">COBRE </v>
      </c>
      <c r="AE7811" s="453"/>
    </row>
    <row r="7812" spans="4:31">
      <c r="D7812" s="16"/>
      <c r="E7812" s="86"/>
      <c r="F7812" s="250">
        <f>F7811+1</f>
        <v>46056</v>
      </c>
      <c r="G7812" s="244"/>
      <c r="H7812" s="474">
        <v>13295</v>
      </c>
      <c r="I7812" s="437"/>
      <c r="J7812" s="437">
        <v>3290</v>
      </c>
      <c r="K7812" s="437"/>
      <c r="L7812" s="437">
        <v>3103</v>
      </c>
      <c r="M7812" s="437"/>
      <c r="N7812" s="437">
        <v>1934</v>
      </c>
      <c r="O7812" s="437"/>
      <c r="P7812" s="437">
        <v>48600</v>
      </c>
      <c r="Q7812" s="437"/>
      <c r="R7812" s="437">
        <v>17175</v>
      </c>
      <c r="S7812" s="437"/>
      <c r="T7812" s="441">
        <v>5.2587000000000002</v>
      </c>
      <c r="U7812" s="107"/>
      <c r="V7812" s="16"/>
      <c r="X7812" s="408" t="str">
        <f>J7610</f>
        <v xml:space="preserve">ZINCO </v>
      </c>
      <c r="Y7812" s="308">
        <f>J7819</f>
        <v>17.338612206000001</v>
      </c>
      <c r="Z7812" s="308">
        <f>J7821</f>
        <v>17.606683950000001</v>
      </c>
      <c r="AA7812" s="453">
        <f t="shared" si="827"/>
        <v>-0.26807174400000022</v>
      </c>
      <c r="AE7812" s="453"/>
    </row>
    <row r="7813" spans="4:31">
      <c r="D7813" s="16"/>
      <c r="E7813" s="86"/>
      <c r="F7813" s="250">
        <f>F7812+1</f>
        <v>46057</v>
      </c>
      <c r="G7813" s="244"/>
      <c r="H7813" s="474">
        <v>13247</v>
      </c>
      <c r="I7813" s="437"/>
      <c r="J7813" s="437">
        <v>3333.5</v>
      </c>
      <c r="K7813" s="437"/>
      <c r="L7813" s="437">
        <v>3047.5</v>
      </c>
      <c r="M7813" s="437"/>
      <c r="N7813" s="437">
        <v>1910</v>
      </c>
      <c r="O7813" s="437"/>
      <c r="P7813" s="437">
        <v>48300</v>
      </c>
      <c r="Q7813" s="437"/>
      <c r="R7813" s="437">
        <v>17220</v>
      </c>
      <c r="S7813" s="437"/>
      <c r="T7813" s="441">
        <v>5.2236000000000002</v>
      </c>
      <c r="U7813" s="107"/>
      <c r="V7813" s="16"/>
      <c r="X7813" s="408" t="str">
        <f>L7610</f>
        <v xml:space="preserve">ALUMÍNIO </v>
      </c>
      <c r="Y7813" s="308">
        <f>L7819</f>
        <v>15.987415378000001</v>
      </c>
      <c r="Z7813" s="308">
        <f>L7821</f>
        <v>16.811783249999998</v>
      </c>
      <c r="AA7813" s="453">
        <f t="shared" si="827"/>
        <v>-0.82436787199999628</v>
      </c>
      <c r="AE7813" s="453"/>
    </row>
    <row r="7814" spans="4:31">
      <c r="D7814" s="16"/>
      <c r="E7814" s="86"/>
      <c r="F7814" s="250">
        <f>F7813+1</f>
        <v>46058</v>
      </c>
      <c r="G7814" s="195"/>
      <c r="H7814" s="437">
        <v>12822</v>
      </c>
      <c r="I7814" s="437"/>
      <c r="J7814" s="437">
        <v>3255</v>
      </c>
      <c r="K7814" s="437"/>
      <c r="L7814" s="437">
        <v>3014</v>
      </c>
      <c r="M7814" s="437"/>
      <c r="N7814" s="437">
        <v>1904</v>
      </c>
      <c r="O7814" s="437"/>
      <c r="P7814" s="437">
        <v>46700</v>
      </c>
      <c r="Q7814" s="437"/>
      <c r="R7814" s="437">
        <v>16680</v>
      </c>
      <c r="S7814" s="437"/>
      <c r="T7814" s="441">
        <v>5.2359</v>
      </c>
      <c r="U7814" s="437"/>
      <c r="V7814" s="16"/>
      <c r="X7814" s="408" t="str">
        <f>N7610</f>
        <v xml:space="preserve">CHUMBO </v>
      </c>
      <c r="Y7814" s="308">
        <f>N7819</f>
        <v>10.048543672000001</v>
      </c>
      <c r="Z7814" s="308">
        <f>N7821</f>
        <v>10.391310599999999</v>
      </c>
      <c r="AA7814" s="453">
        <f t="shared" si="827"/>
        <v>-0.34276692799999786</v>
      </c>
      <c r="AE7814" s="453"/>
    </row>
    <row r="7815" spans="4:31">
      <c r="D7815" s="16"/>
      <c r="E7815" s="86"/>
      <c r="F7815" s="251">
        <f>F7814+1</f>
        <v>46059</v>
      </c>
      <c r="G7815" s="195"/>
      <c r="H7815" s="437">
        <v>12840</v>
      </c>
      <c r="I7815" s="437"/>
      <c r="J7815" s="437">
        <v>3290</v>
      </c>
      <c r="K7815" s="437"/>
      <c r="L7815" s="437">
        <v>3045</v>
      </c>
      <c r="M7815" s="437"/>
      <c r="N7815" s="437">
        <v>1906</v>
      </c>
      <c r="O7815" s="437"/>
      <c r="P7815" s="437">
        <v>45845</v>
      </c>
      <c r="Q7815" s="437"/>
      <c r="R7815" s="437">
        <v>16800</v>
      </c>
      <c r="S7815" s="438"/>
      <c r="T7815" s="441">
        <v>5.258</v>
      </c>
      <c r="U7815" s="107"/>
      <c r="V7815" s="16"/>
      <c r="X7815" s="408" t="str">
        <f>P7610</f>
        <v xml:space="preserve">ESTANHO </v>
      </c>
      <c r="Y7815" s="308">
        <f>P7819</f>
        <v>250.57939934000004</v>
      </c>
      <c r="Z7815" s="308">
        <f>P7821</f>
        <v>290.52625649999999</v>
      </c>
      <c r="AA7815" s="453">
        <f t="shared" si="827"/>
        <v>-39.946857159999951</v>
      </c>
      <c r="AE7815" s="453"/>
    </row>
    <row r="7816" spans="4:31">
      <c r="D7816" s="16"/>
      <c r="E7816" s="86"/>
      <c r="F7816" s="1"/>
      <c r="H7816" s="439"/>
      <c r="I7816" s="439"/>
      <c r="J7816" s="439"/>
      <c r="K7816" s="439"/>
      <c r="L7816" s="439"/>
      <c r="M7816" s="439"/>
      <c r="N7816" s="439"/>
      <c r="O7816" s="439"/>
      <c r="P7816" s="439"/>
      <c r="Q7816" s="439"/>
      <c r="R7816" s="439"/>
      <c r="S7816" s="440"/>
      <c r="T7816" s="444"/>
      <c r="U7816" s="107"/>
      <c r="V7816" s="16"/>
      <c r="X7816" s="408" t="str">
        <f>R7610</f>
        <v xml:space="preserve">NÍQUEL </v>
      </c>
      <c r="Y7816" s="308">
        <f>R7819</f>
        <v>88.488192580000003</v>
      </c>
      <c r="Z7816" s="308">
        <f>R7821</f>
        <v>95.670855000000003</v>
      </c>
      <c r="AA7816" s="453">
        <f t="shared" si="827"/>
        <v>-7.1826624199999998</v>
      </c>
      <c r="AE7816" s="453"/>
    </row>
    <row r="7817" spans="4:31" ht="18">
      <c r="D7817" s="481"/>
      <c r="E7817" s="134"/>
      <c r="F7817" s="495" t="s">
        <v>17</v>
      </c>
      <c r="G7817" s="496"/>
      <c r="H7817" s="497">
        <f>AVERAGE(H7811:H7815)</f>
        <v>13038.2</v>
      </c>
      <c r="I7817" s="498"/>
      <c r="J7817" s="497">
        <f>AVERAGE(J7811:J7815)</f>
        <v>3308.1</v>
      </c>
      <c r="K7817" s="498"/>
      <c r="L7817" s="497">
        <f>AVERAGE(L7811:L7815)</f>
        <v>3050.3</v>
      </c>
      <c r="M7817" s="498"/>
      <c r="N7817" s="497">
        <f>AVERAGE(N7811:N7815)</f>
        <v>1917.2</v>
      </c>
      <c r="O7817" s="498"/>
      <c r="P7817" s="497">
        <f>AVERAGE(P7811:P7815)</f>
        <v>47809</v>
      </c>
      <c r="Q7817" s="498"/>
      <c r="R7817" s="497">
        <f>AVERAGE(R7811:R7815)</f>
        <v>16883</v>
      </c>
      <c r="S7817" s="499"/>
      <c r="T7817" s="500">
        <f>AVERAGE(T7811:T7815)</f>
        <v>5.2412600000000005</v>
      </c>
      <c r="U7817" s="135"/>
      <c r="V7817" s="481"/>
      <c r="X7817" s="486" t="str">
        <f>T7610</f>
        <v xml:space="preserve">DÓLAR </v>
      </c>
      <c r="Y7817" s="501">
        <f>T7817</f>
        <v>5.2412600000000005</v>
      </c>
      <c r="Z7817" s="501">
        <f>T7821</f>
        <v>5.2364999999999995</v>
      </c>
      <c r="AA7817" s="502">
        <f t="shared" si="827"/>
        <v>4.7600000000009857E-3</v>
      </c>
      <c r="AB7817" s="486"/>
      <c r="AC7817" s="486"/>
      <c r="AD7817" s="486"/>
    </row>
    <row r="7818" spans="4:31">
      <c r="D7818" s="16"/>
      <c r="E7818" s="86"/>
      <c r="F7818" s="21"/>
      <c r="G7818" s="194"/>
      <c r="H7818" s="354"/>
      <c r="I7818" s="214"/>
      <c r="J7818" s="354"/>
      <c r="K7818" s="214"/>
      <c r="L7818" s="354"/>
      <c r="M7818" s="214"/>
      <c r="N7818" s="354"/>
      <c r="O7818" s="214"/>
      <c r="P7818" s="354"/>
      <c r="Q7818" s="214"/>
      <c r="R7818" s="354"/>
      <c r="S7818" s="269"/>
      <c r="T7818" s="355"/>
      <c r="U7818" s="107"/>
      <c r="V7818" s="16"/>
    </row>
    <row r="7819" spans="4:31" ht="18">
      <c r="D7819" s="481"/>
      <c r="E7819" s="134"/>
      <c r="F7819" s="493" t="s">
        <v>18</v>
      </c>
      <c r="G7819" s="482"/>
      <c r="H7819" s="494">
        <f>H7817*T7817*0.001</f>
        <v>68.336596132000011</v>
      </c>
      <c r="I7819" s="483"/>
      <c r="J7819" s="494">
        <f>J7817*T7817*0.001</f>
        <v>17.338612206000001</v>
      </c>
      <c r="K7819" s="483"/>
      <c r="L7819" s="494">
        <f>L7817*T7817*0.001</f>
        <v>15.987415378000001</v>
      </c>
      <c r="M7819" s="483"/>
      <c r="N7819" s="494">
        <f>N7817*T7817*0.001</f>
        <v>10.048543672000001</v>
      </c>
      <c r="O7819" s="483"/>
      <c r="P7819" s="494">
        <f>P7817*T7817*0.001</f>
        <v>250.57939934000004</v>
      </c>
      <c r="Q7819" s="483"/>
      <c r="R7819" s="494">
        <f>R7817*T7817*0.001</f>
        <v>88.488192580000003</v>
      </c>
      <c r="S7819" s="484"/>
      <c r="T7819" s="485"/>
      <c r="U7819" s="135"/>
      <c r="V7819" s="481"/>
    </row>
    <row r="7820" spans="4:31">
      <c r="D7820" s="16"/>
      <c r="E7820" s="86"/>
      <c r="F7820" s="21"/>
      <c r="G7820" s="312"/>
      <c r="H7820" s="450"/>
      <c r="I7820" s="451"/>
      <c r="J7820" s="450"/>
      <c r="K7820" s="451"/>
      <c r="L7820" s="450"/>
      <c r="M7820" s="451"/>
      <c r="N7820" s="450"/>
      <c r="O7820" s="451"/>
      <c r="P7820" s="450"/>
      <c r="Q7820" s="451"/>
      <c r="R7820" s="450"/>
      <c r="S7820" s="269"/>
      <c r="T7820" s="364"/>
      <c r="U7820" s="107"/>
      <c r="V7820" s="16"/>
    </row>
    <row r="7821" spans="4:31" ht="21">
      <c r="D7821" s="230"/>
      <c r="E7821" s="183"/>
      <c r="F7821" s="490" t="s">
        <v>19</v>
      </c>
      <c r="G7821" s="487"/>
      <c r="H7821" s="491">
        <f>H7719</f>
        <v>69.522392249999996</v>
      </c>
      <c r="I7821" s="488"/>
      <c r="J7821" s="491">
        <f>J7719</f>
        <v>17.606683950000001</v>
      </c>
      <c r="K7821" s="488"/>
      <c r="L7821" s="491">
        <f>L7719</f>
        <v>16.811783249999998</v>
      </c>
      <c r="M7821" s="488"/>
      <c r="N7821" s="491">
        <f>N7719</f>
        <v>10.391310599999999</v>
      </c>
      <c r="O7821" s="488"/>
      <c r="P7821" s="491">
        <f>P7719</f>
        <v>290.52625649999999</v>
      </c>
      <c r="Q7821" s="488"/>
      <c r="R7821" s="491">
        <f>R7719</f>
        <v>95.670855000000003</v>
      </c>
      <c r="S7821" s="489">
        <f>U7782</f>
        <v>0</v>
      </c>
      <c r="T7821" s="492">
        <f>T7717</f>
        <v>5.2364999999999995</v>
      </c>
      <c r="U7821" s="186"/>
      <c r="V7821" s="230"/>
    </row>
    <row r="7822" spans="4:31" ht="15" thickBot="1">
      <c r="D7822" s="16"/>
      <c r="E7822" s="86"/>
      <c r="F7822" s="21"/>
      <c r="G7822" s="194"/>
      <c r="H7822" s="355"/>
      <c r="I7822" s="264"/>
      <c r="J7822" s="355"/>
      <c r="K7822" s="264"/>
      <c r="L7822" s="355"/>
      <c r="M7822" s="264"/>
      <c r="N7822" s="355"/>
      <c r="O7822" s="264"/>
      <c r="P7822" s="355"/>
      <c r="Q7822" s="264"/>
      <c r="R7822" s="355"/>
      <c r="S7822" s="270"/>
      <c r="T7822" s="355"/>
      <c r="U7822" s="107"/>
      <c r="V7822" s="16"/>
    </row>
    <row r="7823" spans="4:31" ht="15" thickBot="1">
      <c r="D7823" s="16"/>
      <c r="E7823" s="86"/>
      <c r="F7823" s="259" t="s">
        <v>44</v>
      </c>
      <c r="G7823" s="194"/>
      <c r="H7823" s="356">
        <f>(H7719-H7721)/H7721</f>
        <v>0</v>
      </c>
      <c r="I7823" s="321"/>
      <c r="J7823" s="356">
        <f>(J7719-J7721)/J7721</f>
        <v>0</v>
      </c>
      <c r="K7823" s="321"/>
      <c r="L7823" s="356">
        <f>(L7719-L7721)/L7721</f>
        <v>0</v>
      </c>
      <c r="M7823" s="321"/>
      <c r="N7823" s="356">
        <f>(N7719-N7721)/N7721</f>
        <v>0</v>
      </c>
      <c r="O7823" s="321"/>
      <c r="P7823" s="356">
        <f>(P7719-P7721)/P7721</f>
        <v>0</v>
      </c>
      <c r="Q7823" s="321"/>
      <c r="R7823" s="356">
        <f>(R7719-R7721)/R7721</f>
        <v>0</v>
      </c>
      <c r="S7823" s="322"/>
      <c r="T7823" s="356">
        <f>(T7717-T7721)/T7721</f>
        <v>0</v>
      </c>
      <c r="U7823" s="107"/>
      <c r="V7823" s="16"/>
    </row>
    <row r="7824" spans="4:31" ht="15" thickBot="1">
      <c r="D7824" s="16"/>
      <c r="E7824" s="86"/>
      <c r="F7824" s="29"/>
      <c r="G7824" s="179"/>
      <c r="H7824" s="357"/>
      <c r="I7824" s="217"/>
      <c r="J7824" s="357"/>
      <c r="K7824" s="217"/>
      <c r="L7824" s="357"/>
      <c r="M7824" s="217"/>
      <c r="N7824" s="357"/>
      <c r="O7824" s="217"/>
      <c r="P7824" s="357"/>
      <c r="Q7824" s="217"/>
      <c r="R7824" s="357"/>
      <c r="S7824" s="271"/>
      <c r="T7824" s="357"/>
      <c r="U7824" s="107"/>
      <c r="V7824" s="16"/>
    </row>
    <row r="7825" spans="4:22" ht="15" thickBot="1">
      <c r="D7825" s="16"/>
      <c r="E7825" s="86"/>
      <c r="F7825" s="176" t="s">
        <v>26</v>
      </c>
      <c r="G7825" s="179"/>
      <c r="H7825" s="358">
        <f>(H7819-H7821)/H7821</f>
        <v>-1.7056319260935454E-2</v>
      </c>
      <c r="I7825" s="188"/>
      <c r="J7825" s="358">
        <f>(J7819-J7821)/J7821</f>
        <v>-1.5225566879105604E-2</v>
      </c>
      <c r="K7825" s="188"/>
      <c r="L7825" s="358">
        <f>(L7819-L7821)/L7821</f>
        <v>-4.9035123742747301E-2</v>
      </c>
      <c r="M7825" s="188"/>
      <c r="N7825" s="358">
        <f>(N7819-N7821)/N7821</f>
        <v>-3.2985918831066205E-2</v>
      </c>
      <c r="O7825" s="188"/>
      <c r="P7825" s="358">
        <f>(P7819-P7821)/P7821</f>
        <v>-0.13749826828474607</v>
      </c>
      <c r="Q7825" s="188"/>
      <c r="R7825" s="358">
        <f>(R7819-R7821)/R7821</f>
        <v>-7.5076808083297669E-2</v>
      </c>
      <c r="S7825" s="272"/>
      <c r="T7825" s="358">
        <f>(T7817-T7821)/T7821</f>
        <v>9.0900410579604438E-4</v>
      </c>
      <c r="U7825" s="107"/>
      <c r="V7825" s="16"/>
    </row>
    <row r="7826" spans="4:22" ht="15" thickBot="1">
      <c r="D7826" s="16"/>
      <c r="E7826" s="86"/>
      <c r="F7826" s="1"/>
      <c r="H7826" s="359"/>
      <c r="I7826" s="215"/>
      <c r="J7826" s="359"/>
      <c r="K7826" s="215"/>
      <c r="L7826" s="359"/>
      <c r="M7826" s="215"/>
      <c r="N7826" s="359"/>
      <c r="O7826" s="215"/>
      <c r="P7826" s="359"/>
      <c r="Q7826" s="215"/>
      <c r="R7826" s="359"/>
      <c r="S7826" s="271"/>
      <c r="T7826" s="359"/>
      <c r="U7826" s="107"/>
      <c r="V7826" s="16"/>
    </row>
    <row r="7827" spans="4:22" ht="21.6" thickBot="1">
      <c r="D7827" s="230"/>
      <c r="E7827" s="183"/>
      <c r="F7827" s="184" t="s">
        <v>40</v>
      </c>
      <c r="G7827" s="182"/>
      <c r="H7827" s="360">
        <f>H7819-H7821</f>
        <v>-1.1857961179999847</v>
      </c>
      <c r="I7827" s="306"/>
      <c r="J7827" s="360">
        <f>J7819-J7821</f>
        <v>-0.26807174400000022</v>
      </c>
      <c r="K7827" s="306"/>
      <c r="L7827" s="360">
        <f>L7819-L7821</f>
        <v>-0.82436787199999628</v>
      </c>
      <c r="M7827" s="306"/>
      <c r="N7827" s="360">
        <f>N7819-N7821</f>
        <v>-0.34276692799999786</v>
      </c>
      <c r="O7827" s="306"/>
      <c r="P7827" s="360">
        <f>P7819-P7821</f>
        <v>-39.946857159999951</v>
      </c>
      <c r="Q7827" s="306"/>
      <c r="R7827" s="360">
        <f>R7819-R7821</f>
        <v>-7.1826624199999998</v>
      </c>
      <c r="S7827" s="307"/>
      <c r="T7827" s="360">
        <f>T7817-T7821</f>
        <v>4.7600000000009857E-3</v>
      </c>
      <c r="U7827" s="186"/>
      <c r="V7827" s="230"/>
    </row>
    <row r="7828" spans="4:22">
      <c r="D7828" s="16"/>
      <c r="E7828" s="86"/>
      <c r="F7828" s="179"/>
      <c r="H7828" s="180"/>
      <c r="I7828" s="180"/>
      <c r="J7828" s="180"/>
      <c r="K7828" s="180"/>
      <c r="L7828" s="180"/>
      <c r="M7828" s="180"/>
      <c r="N7828" s="180"/>
      <c r="O7828" s="180"/>
      <c r="P7828" s="180"/>
      <c r="Q7828" s="180"/>
      <c r="R7828" s="180"/>
      <c r="S7828" s="274"/>
      <c r="T7828" s="180"/>
      <c r="U7828" s="107"/>
      <c r="V7828" s="16"/>
    </row>
    <row r="7829" spans="4:22">
      <c r="D7829" s="16"/>
      <c r="E7829" s="86"/>
      <c r="F7829" s="29"/>
      <c r="H7829" s="323"/>
      <c r="I7829" s="180"/>
      <c r="J7829" s="159"/>
      <c r="K7829" s="180"/>
      <c r="L7829" s="159"/>
      <c r="M7829" s="180"/>
      <c r="N7829" s="159"/>
      <c r="O7829" s="180">
        <f>L7829+N7829</f>
        <v>0</v>
      </c>
      <c r="P7829" s="159"/>
      <c r="Q7829" s="180"/>
      <c r="R7829" s="159"/>
      <c r="S7829" s="159"/>
      <c r="T7829" s="159"/>
      <c r="U7829" s="107"/>
      <c r="V7829" s="16"/>
    </row>
    <row r="7830" spans="4:22" ht="18">
      <c r="D7830" s="16"/>
      <c r="E7830" s="134"/>
      <c r="F7830" s="403" t="s">
        <v>36</v>
      </c>
      <c r="G7830" s="404"/>
      <c r="H7830" s="405">
        <f>AVERAGE(H7811:H7815)</f>
        <v>13038.2</v>
      </c>
      <c r="I7830" s="405" t="e">
        <f t="shared" ref="I7830" si="828">AVERAGE(I7714:I7715,I7811:I7815)</f>
        <v>#DIV/0!</v>
      </c>
      <c r="J7830" s="405">
        <f>AVERAGE(J7811:J7815)</f>
        <v>3308.1</v>
      </c>
      <c r="K7830" s="405" t="e">
        <f t="shared" ref="K7830" si="829">AVERAGE(K7714:K7715,K7811:K7815)</f>
        <v>#DIV/0!</v>
      </c>
      <c r="L7830" s="405">
        <f>AVERAGE(L7811:L7815)</f>
        <v>3050.3</v>
      </c>
      <c r="M7830" s="405" t="e">
        <f t="shared" ref="M7830" si="830">AVERAGE(M7714:M7715,M7811:M7815)</f>
        <v>#DIV/0!</v>
      </c>
      <c r="N7830" s="405">
        <f>AVERAGE(N7811:N7815)</f>
        <v>1917.2</v>
      </c>
      <c r="O7830" s="405" t="e">
        <f t="shared" ref="O7830" si="831">AVERAGE(O7714:O7715,O7811:O7815)</f>
        <v>#DIV/0!</v>
      </c>
      <c r="P7830" s="405">
        <f>AVERAGE(P7811:P7815)</f>
        <v>47809</v>
      </c>
      <c r="Q7830" s="405" t="e">
        <f t="shared" ref="Q7830" si="832">AVERAGE(Q7714:Q7715,Q7811:Q7815)</f>
        <v>#DIV/0!</v>
      </c>
      <c r="R7830" s="405">
        <f>AVERAGE(R7811:R7815)</f>
        <v>16883</v>
      </c>
      <c r="S7830" s="405" t="e">
        <f t="shared" ref="S7830" si="833">AVERAGE(S7714:S7715,S7811:S7815)</f>
        <v>#DIV/0!</v>
      </c>
      <c r="T7830" s="409">
        <f>AVERAGE(T7811:T7815)</f>
        <v>5.2412600000000005</v>
      </c>
      <c r="U7830" s="405" t="e">
        <f t="shared" ref="U7830" si="834">AVERAGE(U7611:U7615,U7811:U7813,U7711:U7715,U7511:U7515,U7411:U7415)</f>
        <v>#DIV/0!</v>
      </c>
      <c r="V7830" s="16"/>
    </row>
    <row r="7831" spans="4:22">
      <c r="D7831" s="16"/>
      <c r="E7831" s="1"/>
      <c r="F7831" s="1"/>
      <c r="H7831" s="329"/>
      <c r="I7831" s="139"/>
      <c r="J7831" s="329"/>
      <c r="K7831" s="139"/>
      <c r="L7831" s="329"/>
      <c r="M7831" s="139"/>
      <c r="N7831" s="329"/>
      <c r="O7831" s="139"/>
      <c r="P7831" s="329"/>
      <c r="Q7831" s="139"/>
      <c r="R7831" s="329"/>
      <c r="S7831" s="329"/>
      <c r="T7831" s="329"/>
      <c r="U7831" s="1"/>
      <c r="V7831" s="16"/>
    </row>
    <row r="7832" spans="4:22" ht="15" thickBot="1">
      <c r="D7832" s="16"/>
      <c r="T7832" s="174"/>
      <c r="V7832" s="16"/>
    </row>
    <row r="7833" spans="4:22" ht="15" thickBot="1">
      <c r="D7833" s="16"/>
      <c r="F7833" s="280" t="s">
        <v>42</v>
      </c>
      <c r="G7833" s="281"/>
      <c r="H7833" s="281" t="s">
        <v>3</v>
      </c>
      <c r="I7833" s="281"/>
      <c r="J7833" s="281" t="s">
        <v>11</v>
      </c>
      <c r="K7833" s="281"/>
      <c r="L7833" s="281" t="s">
        <v>12</v>
      </c>
      <c r="M7833" s="281"/>
      <c r="N7833" s="281" t="s">
        <v>13</v>
      </c>
      <c r="O7833" s="281"/>
      <c r="P7833" s="281" t="s">
        <v>14</v>
      </c>
      <c r="Q7833" s="281"/>
      <c r="R7833" s="281" t="s">
        <v>15</v>
      </c>
      <c r="S7833" s="281"/>
      <c r="T7833" s="282" t="s">
        <v>16</v>
      </c>
      <c r="V7833" s="16"/>
    </row>
    <row r="7834" spans="4:22">
      <c r="D7834" s="16"/>
      <c r="E7834" s="1"/>
      <c r="F7834" s="283" t="s">
        <v>19</v>
      </c>
      <c r="G7834" s="284"/>
      <c r="H7834" s="410">
        <f>H7821</f>
        <v>69.522392249999996</v>
      </c>
      <c r="I7834" s="410">
        <f t="shared" ref="I7834:T7834" si="835">I7821</f>
        <v>0</v>
      </c>
      <c r="J7834" s="410">
        <f t="shared" si="835"/>
        <v>17.606683950000001</v>
      </c>
      <c r="K7834" s="410">
        <f t="shared" si="835"/>
        <v>0</v>
      </c>
      <c r="L7834" s="410">
        <f t="shared" si="835"/>
        <v>16.811783249999998</v>
      </c>
      <c r="M7834" s="410">
        <f t="shared" si="835"/>
        <v>0</v>
      </c>
      <c r="N7834" s="410">
        <f t="shared" si="835"/>
        <v>10.391310599999999</v>
      </c>
      <c r="O7834" s="410">
        <f t="shared" si="835"/>
        <v>0</v>
      </c>
      <c r="P7834" s="410">
        <f t="shared" si="835"/>
        <v>290.52625649999999</v>
      </c>
      <c r="Q7834" s="410">
        <f t="shared" si="835"/>
        <v>0</v>
      </c>
      <c r="R7834" s="410">
        <f t="shared" si="835"/>
        <v>95.670855000000003</v>
      </c>
      <c r="S7834" s="410">
        <f t="shared" si="835"/>
        <v>0</v>
      </c>
      <c r="T7834" s="410">
        <f t="shared" si="835"/>
        <v>5.2364999999999995</v>
      </c>
      <c r="U7834" s="1"/>
      <c r="V7834" s="16"/>
    </row>
    <row r="7835" spans="4:22" ht="15.6">
      <c r="D7835" s="16"/>
      <c r="E7835" s="1"/>
      <c r="F7835" s="288" t="s">
        <v>41</v>
      </c>
      <c r="G7835" s="289"/>
      <c r="H7835" s="411">
        <f>H7819</f>
        <v>68.336596132000011</v>
      </c>
      <c r="I7835" s="411">
        <f t="shared" ref="I7835:S7835" si="836">I7819</f>
        <v>0</v>
      </c>
      <c r="J7835" s="411">
        <f t="shared" si="836"/>
        <v>17.338612206000001</v>
      </c>
      <c r="K7835" s="411">
        <f t="shared" si="836"/>
        <v>0</v>
      </c>
      <c r="L7835" s="411">
        <f t="shared" si="836"/>
        <v>15.987415378000001</v>
      </c>
      <c r="M7835" s="411">
        <f t="shared" si="836"/>
        <v>0</v>
      </c>
      <c r="N7835" s="411">
        <f t="shared" si="836"/>
        <v>10.048543672000001</v>
      </c>
      <c r="O7835" s="411">
        <f t="shared" si="836"/>
        <v>0</v>
      </c>
      <c r="P7835" s="411">
        <f t="shared" si="836"/>
        <v>250.57939934000004</v>
      </c>
      <c r="Q7835" s="411">
        <f t="shared" si="836"/>
        <v>0</v>
      </c>
      <c r="R7835" s="411">
        <f t="shared" si="836"/>
        <v>88.488192580000003</v>
      </c>
      <c r="S7835" s="411">
        <f t="shared" si="836"/>
        <v>0</v>
      </c>
      <c r="T7835" s="411">
        <f>T7817</f>
        <v>5.2412600000000005</v>
      </c>
      <c r="U7835" s="1"/>
      <c r="V7835" s="16"/>
    </row>
    <row r="7836" spans="4:22" ht="21">
      <c r="D7836" s="16"/>
      <c r="F7836" s="201" t="s">
        <v>45</v>
      </c>
      <c r="G7836" s="463"/>
      <c r="H7836" s="463">
        <f>H7835-H7834</f>
        <v>-1.1857961179999847</v>
      </c>
      <c r="I7836" s="463"/>
      <c r="J7836" s="463">
        <f>J7835-J7834</f>
        <v>-0.26807174400000022</v>
      </c>
      <c r="K7836" s="463"/>
      <c r="L7836" s="463">
        <f>L7835-L7834</f>
        <v>-0.82436787199999628</v>
      </c>
      <c r="M7836" s="463"/>
      <c r="N7836" s="463">
        <f>N7835-N7834</f>
        <v>-0.34276692799999786</v>
      </c>
      <c r="O7836" s="463"/>
      <c r="P7836" s="463">
        <f>P7835-P7834</f>
        <v>-39.946857159999951</v>
      </c>
      <c r="Q7836" s="463"/>
      <c r="R7836" s="463">
        <f>R7835-R7834</f>
        <v>-7.1826624199999998</v>
      </c>
      <c r="S7836" s="463"/>
      <c r="T7836" s="463">
        <f>T7835-T7834</f>
        <v>4.7600000000009857E-3</v>
      </c>
      <c r="V7836" s="16"/>
    </row>
    <row r="7837" spans="4:22" ht="21">
      <c r="D7837" s="16"/>
      <c r="F7837" s="201"/>
      <c r="G7837" s="201"/>
      <c r="H7837" s="187"/>
      <c r="I7837" s="187"/>
      <c r="J7837" s="187"/>
      <c r="K7837" s="187"/>
      <c r="L7837" s="187"/>
      <c r="M7837" s="187"/>
      <c r="N7837" s="187"/>
      <c r="O7837" s="187"/>
      <c r="P7837" s="187"/>
      <c r="Q7837" s="187"/>
      <c r="R7837" s="187"/>
      <c r="S7837" s="187"/>
      <c r="T7837" s="187"/>
      <c r="V7837" s="16"/>
    </row>
    <row r="7838" spans="4:22">
      <c r="D7838" s="16"/>
      <c r="E7838" s="16"/>
      <c r="F7838" s="231"/>
      <c r="G7838" s="231"/>
      <c r="H7838" s="231"/>
      <c r="I7838" s="231"/>
      <c r="J7838" s="231"/>
      <c r="K7838" s="231"/>
      <c r="L7838" s="231"/>
      <c r="M7838" s="231"/>
      <c r="N7838" s="231"/>
      <c r="O7838" s="231"/>
      <c r="P7838" s="231"/>
      <c r="Q7838" s="231"/>
      <c r="R7838" s="231"/>
      <c r="S7838" s="231"/>
      <c r="T7838" s="232"/>
      <c r="U7838" s="16"/>
      <c r="V7838" s="16"/>
    </row>
    <row r="7839" spans="4:22">
      <c r="D7839" s="16"/>
      <c r="E7839" s="16"/>
      <c r="F7839" s="231"/>
      <c r="G7839" s="231"/>
      <c r="H7839" s="231"/>
      <c r="I7839" s="231"/>
      <c r="J7839" s="231"/>
      <c r="K7839" s="231"/>
      <c r="L7839" s="231"/>
      <c r="M7839" s="231"/>
      <c r="N7839" s="231"/>
      <c r="O7839" s="231"/>
      <c r="P7839" s="231"/>
      <c r="Q7839" s="231"/>
      <c r="R7839" s="231"/>
      <c r="S7839" s="231"/>
      <c r="T7839" s="232"/>
      <c r="U7839" s="16"/>
      <c r="V7839" s="16"/>
    </row>
    <row r="7840" spans="4:22">
      <c r="D7840" s="16"/>
      <c r="E7840" s="16"/>
      <c r="F7840" s="231"/>
      <c r="G7840" s="231"/>
      <c r="H7840" s="231"/>
      <c r="I7840" s="231"/>
      <c r="J7840" s="231"/>
      <c r="K7840" s="231"/>
      <c r="L7840" s="231"/>
      <c r="M7840" s="231"/>
      <c r="N7840" s="231"/>
      <c r="O7840" s="231"/>
      <c r="P7840" s="231"/>
      <c r="Q7840" s="231"/>
      <c r="R7840" s="231"/>
      <c r="S7840" s="231"/>
      <c r="T7840" s="232"/>
      <c r="U7840" s="16"/>
      <c r="V7840" s="16"/>
    </row>
    <row r="7841" spans="4:22">
      <c r="D7841" s="16"/>
      <c r="E7841" s="16"/>
      <c r="F7841" s="231"/>
      <c r="G7841" s="231"/>
      <c r="H7841" s="231"/>
      <c r="I7841" s="231"/>
      <c r="J7841" s="231"/>
      <c r="K7841" s="231"/>
      <c r="L7841" s="231"/>
      <c r="M7841" s="231"/>
      <c r="N7841" s="231"/>
      <c r="O7841" s="231"/>
      <c r="P7841" s="231"/>
      <c r="Q7841" s="231"/>
      <c r="R7841" s="231"/>
      <c r="S7841" s="231"/>
      <c r="T7841" s="232"/>
      <c r="U7841" s="16"/>
      <c r="V7841" s="16"/>
    </row>
    <row r="7842" spans="4:22">
      <c r="D7842" s="16"/>
      <c r="E7842" s="16"/>
      <c r="F7842" s="231"/>
      <c r="G7842" s="231"/>
      <c r="H7842" s="231"/>
      <c r="I7842" s="231"/>
      <c r="J7842" s="231"/>
      <c r="K7842" s="231"/>
      <c r="L7842" s="231"/>
      <c r="M7842" s="231"/>
      <c r="N7842" s="231"/>
      <c r="O7842" s="231"/>
      <c r="P7842" s="231"/>
      <c r="Q7842" s="231"/>
      <c r="R7842" s="231"/>
      <c r="S7842" s="231"/>
      <c r="T7842" s="232"/>
      <c r="U7842" s="16"/>
      <c r="V7842" s="16"/>
    </row>
    <row r="7843" spans="4:22">
      <c r="D7843" s="16"/>
      <c r="E7843" s="16"/>
      <c r="F7843" s="231"/>
      <c r="G7843" s="231"/>
      <c r="H7843" s="231"/>
      <c r="I7843" s="231"/>
      <c r="J7843" s="231"/>
      <c r="K7843" s="231"/>
      <c r="L7843" s="231"/>
      <c r="M7843" s="231"/>
      <c r="N7843" s="231"/>
      <c r="O7843" s="231"/>
      <c r="P7843" s="231"/>
      <c r="Q7843" s="231"/>
      <c r="R7843" s="231"/>
      <c r="S7843" s="231"/>
      <c r="T7843" s="232"/>
      <c r="U7843" s="16"/>
      <c r="V7843" s="16"/>
    </row>
    <row r="7844" spans="4:22">
      <c r="D7844" s="16"/>
      <c r="E7844" s="16"/>
      <c r="F7844" s="231"/>
      <c r="G7844" s="231"/>
      <c r="H7844" s="231"/>
      <c r="I7844" s="231"/>
      <c r="J7844" s="231"/>
      <c r="K7844" s="231"/>
      <c r="L7844" s="231"/>
      <c r="M7844" s="231"/>
      <c r="N7844" s="231"/>
      <c r="O7844" s="231"/>
      <c r="P7844" s="231"/>
      <c r="Q7844" s="231"/>
      <c r="R7844" s="231"/>
      <c r="S7844" s="231"/>
      <c r="T7844" s="232"/>
      <c r="U7844" s="16"/>
      <c r="V7844" s="16"/>
    </row>
    <row r="7845" spans="4:22">
      <c r="D7845" s="16"/>
      <c r="E7845" s="16"/>
      <c r="F7845" s="231"/>
      <c r="G7845" s="231"/>
      <c r="H7845" s="231"/>
      <c r="I7845" s="231"/>
      <c r="J7845" s="231"/>
      <c r="K7845" s="231"/>
      <c r="L7845" s="231"/>
      <c r="M7845" s="231"/>
      <c r="N7845" s="231"/>
      <c r="O7845" s="231"/>
      <c r="P7845" s="231"/>
      <c r="Q7845" s="231"/>
      <c r="R7845" s="231"/>
      <c r="S7845" s="231"/>
      <c r="T7845" s="232"/>
      <c r="U7845" s="16"/>
      <c r="V7845" s="16"/>
    </row>
    <row r="7846" spans="4:22">
      <c r="D7846" s="16"/>
      <c r="E7846" s="16"/>
      <c r="F7846" s="231"/>
      <c r="G7846" s="231"/>
      <c r="H7846" s="231"/>
      <c r="I7846" s="231"/>
      <c r="J7846" s="231"/>
      <c r="K7846" s="231"/>
      <c r="L7846" s="231"/>
      <c r="M7846" s="231"/>
      <c r="N7846" s="231"/>
      <c r="O7846" s="231"/>
      <c r="P7846" s="231"/>
      <c r="Q7846" s="231"/>
      <c r="R7846" s="231"/>
      <c r="S7846" s="231"/>
      <c r="T7846" s="232"/>
      <c r="U7846" s="16"/>
      <c r="V7846" s="16"/>
    </row>
    <row r="7847" spans="4:22">
      <c r="D7847" s="16"/>
      <c r="E7847" s="16"/>
      <c r="F7847" s="231"/>
      <c r="G7847" s="231"/>
      <c r="H7847" s="231"/>
      <c r="I7847" s="231"/>
      <c r="J7847" s="231"/>
      <c r="K7847" s="231"/>
      <c r="L7847" s="231"/>
      <c r="M7847" s="231"/>
      <c r="N7847" s="231"/>
      <c r="O7847" s="231"/>
      <c r="P7847" s="231"/>
      <c r="Q7847" s="231"/>
      <c r="R7847" s="231"/>
      <c r="S7847" s="231"/>
      <c r="T7847" s="232"/>
      <c r="U7847" s="16"/>
      <c r="V7847" s="16"/>
    </row>
    <row r="7848" spans="4:22">
      <c r="D7848" s="16"/>
      <c r="E7848" s="16"/>
      <c r="F7848" s="231"/>
      <c r="G7848" s="231"/>
      <c r="H7848" s="231"/>
      <c r="I7848" s="231"/>
      <c r="J7848" s="231"/>
      <c r="K7848" s="231"/>
      <c r="L7848" s="231"/>
      <c r="M7848" s="231"/>
      <c r="N7848" s="231"/>
      <c r="O7848" s="231"/>
      <c r="P7848" s="231"/>
      <c r="Q7848" s="231"/>
      <c r="R7848" s="231"/>
      <c r="S7848" s="231"/>
      <c r="T7848" s="232"/>
      <c r="U7848" s="16"/>
      <c r="V7848" s="16"/>
    </row>
    <row r="7849" spans="4:22">
      <c r="D7849" s="16"/>
      <c r="E7849" s="16"/>
      <c r="F7849" s="231"/>
      <c r="G7849" s="231"/>
      <c r="H7849" s="231"/>
      <c r="I7849" s="231"/>
      <c r="J7849" s="231"/>
      <c r="K7849" s="231"/>
      <c r="L7849" s="231"/>
      <c r="M7849" s="231"/>
      <c r="N7849" s="231"/>
      <c r="O7849" s="231"/>
      <c r="P7849" s="231"/>
      <c r="Q7849" s="231"/>
      <c r="R7849" s="231"/>
      <c r="S7849" s="231"/>
      <c r="T7849" s="232"/>
      <c r="U7849" s="16"/>
      <c r="V7849" s="16"/>
    </row>
    <row r="7850" spans="4:22">
      <c r="D7850" s="16"/>
      <c r="E7850" s="16"/>
      <c r="F7850" s="231"/>
      <c r="G7850" s="231"/>
      <c r="H7850" s="231"/>
      <c r="I7850" s="231"/>
      <c r="J7850" s="231"/>
      <c r="K7850" s="231"/>
      <c r="L7850" s="231"/>
      <c r="M7850" s="231"/>
      <c r="N7850" s="231"/>
      <c r="O7850" s="231"/>
      <c r="P7850" s="231"/>
      <c r="Q7850" s="231"/>
      <c r="R7850" s="231"/>
      <c r="S7850" s="231"/>
      <c r="T7850" s="232"/>
      <c r="U7850" s="16"/>
      <c r="V7850" s="16"/>
    </row>
    <row r="7851" spans="4:22">
      <c r="D7851" s="16"/>
      <c r="E7851" s="16"/>
      <c r="F7851" s="231"/>
      <c r="G7851" s="231"/>
      <c r="H7851" s="231"/>
      <c r="I7851" s="231"/>
      <c r="J7851" s="231"/>
      <c r="K7851" s="231"/>
      <c r="L7851" s="231"/>
      <c r="M7851" s="231"/>
      <c r="N7851" s="231"/>
      <c r="O7851" s="231"/>
      <c r="P7851" s="231"/>
      <c r="Q7851" s="231"/>
      <c r="R7851" s="231"/>
      <c r="S7851" s="231"/>
      <c r="T7851" s="232"/>
      <c r="U7851" s="16"/>
      <c r="V7851" s="16"/>
    </row>
    <row r="7852" spans="4:22">
      <c r="D7852" s="16"/>
      <c r="E7852" s="16"/>
      <c r="F7852" s="231"/>
      <c r="G7852" s="231"/>
      <c r="H7852" s="231"/>
      <c r="I7852" s="231"/>
      <c r="J7852" s="231"/>
      <c r="K7852" s="231"/>
      <c r="L7852" s="231"/>
      <c r="M7852" s="231"/>
      <c r="N7852" s="231"/>
      <c r="O7852" s="231"/>
      <c r="P7852" s="231"/>
      <c r="Q7852" s="231"/>
      <c r="R7852" s="231"/>
      <c r="S7852" s="231"/>
      <c r="T7852" s="232"/>
      <c r="U7852" s="16"/>
      <c r="V7852" s="16"/>
    </row>
    <row r="7853" spans="4:22">
      <c r="D7853" s="16"/>
      <c r="E7853" s="16"/>
      <c r="F7853" s="231"/>
      <c r="G7853" s="231"/>
      <c r="H7853" s="231"/>
      <c r="I7853" s="231"/>
      <c r="J7853" s="231"/>
      <c r="K7853" s="231"/>
      <c r="L7853" s="231"/>
      <c r="M7853" s="231"/>
      <c r="N7853" s="231"/>
      <c r="O7853" s="231"/>
      <c r="P7853" s="231"/>
      <c r="Q7853" s="231"/>
      <c r="R7853" s="231"/>
      <c r="S7853" s="231"/>
      <c r="T7853" s="232"/>
      <c r="U7853" s="16"/>
      <c r="V7853" s="16"/>
    </row>
    <row r="7854" spans="4:22">
      <c r="D7854" s="16"/>
      <c r="E7854" s="16"/>
      <c r="F7854" s="231"/>
      <c r="G7854" s="231"/>
      <c r="H7854" s="231"/>
      <c r="I7854" s="231"/>
      <c r="J7854" s="231"/>
      <c r="K7854" s="231"/>
      <c r="L7854" s="231"/>
      <c r="M7854" s="231"/>
      <c r="N7854" s="231"/>
      <c r="O7854" s="231"/>
      <c r="P7854" s="231"/>
      <c r="Q7854" s="231"/>
      <c r="R7854" s="231"/>
      <c r="S7854" s="231"/>
      <c r="T7854" s="232"/>
      <c r="U7854" s="16"/>
      <c r="V7854" s="16"/>
    </row>
    <row r="7855" spans="4:22">
      <c r="D7855" s="16"/>
      <c r="E7855" s="16"/>
      <c r="F7855" s="231"/>
      <c r="G7855" s="231"/>
      <c r="H7855" s="231"/>
      <c r="I7855" s="231"/>
      <c r="J7855" s="231"/>
      <c r="K7855" s="231"/>
      <c r="L7855" s="231"/>
      <c r="M7855" s="231"/>
      <c r="N7855" s="231"/>
      <c r="O7855" s="231"/>
      <c r="P7855" s="231"/>
      <c r="Q7855" s="231"/>
      <c r="R7855" s="231"/>
      <c r="S7855" s="231"/>
      <c r="T7855" s="232"/>
      <c r="U7855" s="16"/>
      <c r="V7855" s="16"/>
    </row>
    <row r="7856" spans="4:22">
      <c r="D7856" s="16"/>
      <c r="E7856" s="16"/>
      <c r="F7856" s="231"/>
      <c r="G7856" s="231"/>
      <c r="H7856" s="231"/>
      <c r="I7856" s="231"/>
      <c r="J7856" s="231"/>
      <c r="K7856" s="231"/>
      <c r="L7856" s="231"/>
      <c r="M7856" s="231"/>
      <c r="N7856" s="231"/>
      <c r="O7856" s="231"/>
      <c r="P7856" s="231"/>
      <c r="Q7856" s="231"/>
      <c r="R7856" s="231"/>
      <c r="S7856" s="231"/>
      <c r="T7856" s="232"/>
      <c r="U7856" s="16"/>
      <c r="V7856" s="16"/>
    </row>
    <row r="7857" spans="4:22">
      <c r="D7857" s="16"/>
      <c r="E7857" s="16"/>
      <c r="F7857" s="231"/>
      <c r="G7857" s="231"/>
      <c r="H7857" s="231"/>
      <c r="I7857" s="231"/>
      <c r="J7857" s="231"/>
      <c r="K7857" s="231"/>
      <c r="L7857" s="231"/>
      <c r="M7857" s="231"/>
      <c r="N7857" s="231"/>
      <c r="O7857" s="231"/>
      <c r="P7857" s="231"/>
      <c r="Q7857" s="231"/>
      <c r="R7857" s="231"/>
      <c r="S7857" s="231"/>
      <c r="T7857" s="232"/>
      <c r="U7857" s="16"/>
      <c r="V7857" s="16"/>
    </row>
    <row r="7858" spans="4:22">
      <c r="D7858" s="16"/>
      <c r="E7858" s="16"/>
      <c r="F7858" s="231"/>
      <c r="G7858" s="231"/>
      <c r="H7858" s="231"/>
      <c r="I7858" s="231"/>
      <c r="J7858" s="231"/>
      <c r="K7858" s="231"/>
      <c r="L7858" s="231"/>
      <c r="M7858" s="231"/>
      <c r="N7858" s="231"/>
      <c r="O7858" s="231"/>
      <c r="P7858" s="231"/>
      <c r="Q7858" s="231"/>
      <c r="R7858" s="231"/>
      <c r="S7858" s="231"/>
      <c r="T7858" s="232"/>
      <c r="U7858" s="16"/>
      <c r="V7858" s="16"/>
    </row>
    <row r="7859" spans="4:22">
      <c r="D7859" s="16"/>
      <c r="E7859" s="16"/>
      <c r="F7859" s="231"/>
      <c r="G7859" s="231"/>
      <c r="H7859" s="231"/>
      <c r="I7859" s="231"/>
      <c r="J7859" s="231"/>
      <c r="K7859" s="231"/>
      <c r="L7859" s="231"/>
      <c r="M7859" s="231"/>
      <c r="N7859" s="231"/>
      <c r="O7859" s="231"/>
      <c r="P7859" s="231"/>
      <c r="Q7859" s="231"/>
      <c r="R7859" s="231"/>
      <c r="S7859" s="231"/>
      <c r="T7859" s="232"/>
      <c r="U7859" s="16"/>
      <c r="V7859" s="16"/>
    </row>
    <row r="7860" spans="4:22">
      <c r="D7860" s="16"/>
      <c r="E7860" s="16"/>
      <c r="F7860" s="231"/>
      <c r="G7860" s="231"/>
      <c r="H7860" s="231"/>
      <c r="I7860" s="231"/>
      <c r="J7860" s="231"/>
      <c r="K7860" s="231"/>
      <c r="L7860" s="231"/>
      <c r="M7860" s="231"/>
      <c r="N7860" s="231"/>
      <c r="O7860" s="231"/>
      <c r="P7860" s="231"/>
      <c r="Q7860" s="231"/>
      <c r="R7860" s="231"/>
      <c r="S7860" s="231"/>
      <c r="T7860" s="232"/>
      <c r="U7860" s="16"/>
      <c r="V7860" s="16"/>
    </row>
    <row r="7861" spans="4:22">
      <c r="D7861" s="16"/>
      <c r="E7861" s="16"/>
      <c r="F7861" s="231"/>
      <c r="G7861" s="231"/>
      <c r="H7861" s="231"/>
      <c r="I7861" s="231"/>
      <c r="J7861" s="231"/>
      <c r="K7861" s="231"/>
      <c r="L7861" s="231"/>
      <c r="M7861" s="231"/>
      <c r="N7861" s="231"/>
      <c r="O7861" s="231"/>
      <c r="P7861" s="231"/>
      <c r="Q7861" s="231"/>
      <c r="R7861" s="231"/>
      <c r="S7861" s="231"/>
      <c r="T7861" s="232"/>
      <c r="U7861" s="16"/>
      <c r="V7861" s="16"/>
    </row>
    <row r="7862" spans="4:22">
      <c r="D7862" s="16"/>
      <c r="E7862" s="16"/>
      <c r="F7862" s="231"/>
      <c r="G7862" s="231"/>
      <c r="H7862" s="231"/>
      <c r="I7862" s="231"/>
      <c r="J7862" s="231"/>
      <c r="K7862" s="231"/>
      <c r="L7862" s="231"/>
      <c r="M7862" s="231"/>
      <c r="N7862" s="231"/>
      <c r="O7862" s="231"/>
      <c r="P7862" s="231"/>
      <c r="Q7862" s="231"/>
      <c r="R7862" s="231"/>
      <c r="S7862" s="231"/>
      <c r="T7862" s="232"/>
      <c r="U7862" s="16"/>
      <c r="V7862" s="16"/>
    </row>
    <row r="7863" spans="4:22">
      <c r="D7863" s="16"/>
      <c r="E7863" s="16"/>
      <c r="F7863" s="231"/>
      <c r="G7863" s="231"/>
      <c r="H7863" s="231"/>
      <c r="I7863" s="231"/>
      <c r="J7863" s="231"/>
      <c r="K7863" s="231"/>
      <c r="L7863" s="231"/>
      <c r="M7863" s="231"/>
      <c r="N7863" s="231"/>
      <c r="O7863" s="231"/>
      <c r="P7863" s="231"/>
      <c r="Q7863" s="231"/>
      <c r="R7863" s="231"/>
      <c r="S7863" s="231"/>
      <c r="T7863" s="232"/>
      <c r="U7863" s="16"/>
      <c r="V7863" s="16"/>
    </row>
    <row r="7864" spans="4:22">
      <c r="D7864" s="16"/>
      <c r="E7864" s="16"/>
      <c r="F7864" s="231"/>
      <c r="G7864" s="231"/>
      <c r="H7864" s="231"/>
      <c r="I7864" s="231"/>
      <c r="J7864" s="231"/>
      <c r="K7864" s="231"/>
      <c r="L7864" s="231"/>
      <c r="M7864" s="231"/>
      <c r="N7864" s="231"/>
      <c r="O7864" s="231"/>
      <c r="P7864" s="231"/>
      <c r="Q7864" s="231"/>
      <c r="R7864" s="231"/>
      <c r="S7864" s="231"/>
      <c r="T7864" s="232"/>
      <c r="U7864" s="16"/>
      <c r="V7864" s="16"/>
    </row>
    <row r="7865" spans="4:22">
      <c r="D7865" s="16"/>
      <c r="E7865" s="16"/>
      <c r="F7865" s="231"/>
      <c r="G7865" s="231"/>
      <c r="H7865" s="231"/>
      <c r="I7865" s="231"/>
      <c r="J7865" s="231"/>
      <c r="K7865" s="231"/>
      <c r="L7865" s="231"/>
      <c r="M7865" s="231"/>
      <c r="N7865" s="231"/>
      <c r="O7865" s="231"/>
      <c r="P7865" s="231"/>
      <c r="Q7865" s="231"/>
      <c r="R7865" s="231"/>
      <c r="S7865" s="231"/>
      <c r="T7865" s="232"/>
      <c r="U7865" s="16"/>
      <c r="V7865" s="16"/>
    </row>
    <row r="7866" spans="4:22">
      <c r="D7866" s="16"/>
      <c r="E7866" s="16"/>
      <c r="F7866" s="231"/>
      <c r="G7866" s="231"/>
      <c r="H7866" s="231"/>
      <c r="I7866" s="231"/>
      <c r="J7866" s="231"/>
      <c r="K7866" s="231"/>
      <c r="L7866" s="231"/>
      <c r="M7866" s="231"/>
      <c r="N7866" s="231"/>
      <c r="O7866" s="231"/>
      <c r="P7866" s="231"/>
      <c r="Q7866" s="231"/>
      <c r="R7866" s="231"/>
      <c r="S7866" s="231"/>
      <c r="T7866" s="232"/>
      <c r="U7866" s="16"/>
      <c r="V7866" s="16"/>
    </row>
    <row r="7867" spans="4:22">
      <c r="D7867" s="16"/>
      <c r="E7867" s="16"/>
      <c r="F7867" s="231"/>
      <c r="G7867" s="231"/>
      <c r="H7867" s="231"/>
      <c r="I7867" s="231"/>
      <c r="J7867" s="231"/>
      <c r="K7867" s="231"/>
      <c r="L7867" s="231"/>
      <c r="M7867" s="231"/>
      <c r="N7867" s="231"/>
      <c r="O7867" s="231"/>
      <c r="P7867" s="231"/>
      <c r="Q7867" s="231"/>
      <c r="R7867" s="231"/>
      <c r="S7867" s="231"/>
      <c r="T7867" s="232"/>
      <c r="U7867" s="16"/>
      <c r="V7867" s="16"/>
    </row>
    <row r="7868" spans="4:22">
      <c r="D7868" s="16"/>
      <c r="E7868" s="16"/>
      <c r="F7868" s="231"/>
      <c r="G7868" s="231"/>
      <c r="H7868" s="231"/>
      <c r="I7868" s="231"/>
      <c r="J7868" s="231"/>
      <c r="K7868" s="231"/>
      <c r="L7868" s="231"/>
      <c r="M7868" s="231"/>
      <c r="N7868" s="231"/>
      <c r="O7868" s="231"/>
      <c r="P7868" s="231"/>
      <c r="Q7868" s="231"/>
      <c r="R7868" s="231"/>
      <c r="S7868" s="231"/>
      <c r="T7868" s="232"/>
      <c r="U7868" s="16"/>
      <c r="V7868" s="16"/>
    </row>
    <row r="7869" spans="4:22">
      <c r="D7869" s="16"/>
      <c r="E7869" s="16"/>
      <c r="F7869" s="231"/>
      <c r="G7869" s="231"/>
      <c r="H7869" s="231"/>
      <c r="I7869" s="231"/>
      <c r="J7869" s="231"/>
      <c r="K7869" s="231"/>
      <c r="L7869" s="231"/>
      <c r="M7869" s="231"/>
      <c r="N7869" s="231"/>
      <c r="O7869" s="231"/>
      <c r="P7869" s="231"/>
      <c r="Q7869" s="231"/>
      <c r="R7869" s="231"/>
      <c r="S7869" s="231"/>
      <c r="T7869" s="232"/>
      <c r="U7869" s="16"/>
      <c r="V7869" s="16"/>
    </row>
    <row r="7870" spans="4:22">
      <c r="D7870" s="16"/>
      <c r="E7870" s="16"/>
      <c r="F7870" s="231"/>
      <c r="G7870" s="231"/>
      <c r="H7870" s="231"/>
      <c r="I7870" s="231"/>
      <c r="J7870" s="231"/>
      <c r="K7870" s="231"/>
      <c r="L7870" s="231"/>
      <c r="M7870" s="231"/>
      <c r="N7870" s="231"/>
      <c r="O7870" s="231"/>
      <c r="P7870" s="231"/>
      <c r="Q7870" s="231"/>
      <c r="R7870" s="231"/>
      <c r="S7870" s="231"/>
      <c r="T7870" s="232"/>
      <c r="U7870" s="16"/>
      <c r="V7870" s="16"/>
    </row>
    <row r="7871" spans="4:22">
      <c r="D7871" s="16"/>
      <c r="E7871" s="16"/>
      <c r="F7871" s="231"/>
      <c r="G7871" s="231"/>
      <c r="H7871" s="231"/>
      <c r="I7871" s="231"/>
      <c r="J7871" s="231"/>
      <c r="K7871" s="231"/>
      <c r="L7871" s="231"/>
      <c r="M7871" s="231"/>
      <c r="N7871" s="231"/>
      <c r="O7871" s="231"/>
      <c r="P7871" s="231"/>
      <c r="Q7871" s="231"/>
      <c r="R7871" s="231"/>
      <c r="S7871" s="231"/>
      <c r="T7871" s="232"/>
      <c r="U7871" s="16"/>
      <c r="V7871" s="16"/>
    </row>
    <row r="7872" spans="4:22">
      <c r="D7872" s="16"/>
      <c r="E7872" s="16"/>
      <c r="F7872" s="231"/>
      <c r="G7872" s="231"/>
      <c r="H7872" s="231"/>
      <c r="I7872" s="231"/>
      <c r="J7872" s="231"/>
      <c r="K7872" s="231"/>
      <c r="L7872" s="231"/>
      <c r="M7872" s="231"/>
      <c r="N7872" s="231"/>
      <c r="O7872" s="231"/>
      <c r="P7872" s="231"/>
      <c r="Q7872" s="231"/>
      <c r="R7872" s="231"/>
      <c r="S7872" s="231"/>
      <c r="T7872" s="232"/>
      <c r="U7872" s="16"/>
      <c r="V7872" s="16"/>
    </row>
    <row r="7873" spans="4:22">
      <c r="D7873" s="16"/>
      <c r="E7873" s="16"/>
      <c r="F7873" s="231"/>
      <c r="G7873" s="231"/>
      <c r="H7873" s="231"/>
      <c r="I7873" s="231"/>
      <c r="J7873" s="231"/>
      <c r="K7873" s="231"/>
      <c r="L7873" s="231"/>
      <c r="M7873" s="231"/>
      <c r="N7873" s="231"/>
      <c r="O7873" s="231"/>
      <c r="P7873" s="231"/>
      <c r="Q7873" s="231"/>
      <c r="R7873" s="231"/>
      <c r="S7873" s="231"/>
      <c r="T7873" s="232"/>
      <c r="U7873" s="16"/>
      <c r="V7873" s="16"/>
    </row>
    <row r="7874" spans="4:22">
      <c r="D7874" s="16"/>
      <c r="E7874" s="16"/>
      <c r="F7874" s="231"/>
      <c r="G7874" s="231"/>
      <c r="H7874" s="231"/>
      <c r="I7874" s="231"/>
      <c r="J7874" s="231"/>
      <c r="K7874" s="231"/>
      <c r="L7874" s="231"/>
      <c r="M7874" s="231"/>
      <c r="N7874" s="231"/>
      <c r="O7874" s="231"/>
      <c r="P7874" s="231"/>
      <c r="Q7874" s="231"/>
      <c r="R7874" s="231"/>
      <c r="S7874" s="231"/>
      <c r="T7874" s="232"/>
      <c r="U7874" s="16"/>
      <c r="V7874" s="16"/>
    </row>
    <row r="7875" spans="4:22">
      <c r="D7875" s="16"/>
      <c r="E7875" s="16"/>
      <c r="F7875" s="231"/>
      <c r="G7875" s="231"/>
      <c r="H7875" s="231"/>
      <c r="I7875" s="231"/>
      <c r="J7875" s="231"/>
      <c r="K7875" s="231"/>
      <c r="L7875" s="231"/>
      <c r="M7875" s="231"/>
      <c r="N7875" s="231"/>
      <c r="O7875" s="231"/>
      <c r="P7875" s="231"/>
      <c r="Q7875" s="231"/>
      <c r="R7875" s="231"/>
      <c r="S7875" s="231"/>
      <c r="T7875" s="232"/>
      <c r="U7875" s="16"/>
      <c r="V7875" s="16"/>
    </row>
    <row r="7876" spans="4:22">
      <c r="D7876" s="335"/>
      <c r="E7876" s="335"/>
      <c r="F7876" s="335"/>
      <c r="G7876" s="512" t="s">
        <v>48</v>
      </c>
      <c r="H7876" s="512"/>
      <c r="I7876" s="512"/>
      <c r="J7876" s="512"/>
      <c r="K7876" s="512"/>
      <c r="L7876" s="512"/>
      <c r="M7876" s="512"/>
      <c r="N7876" s="512"/>
      <c r="O7876" s="512"/>
      <c r="P7876" s="512"/>
      <c r="Q7876" s="512"/>
      <c r="R7876" s="512"/>
      <c r="S7876" s="335"/>
      <c r="T7876" s="335"/>
      <c r="U7876" s="335"/>
      <c r="V7876" s="335"/>
    </row>
    <row r="7877" spans="4:22">
      <c r="D7877" s="335"/>
      <c r="E7877" s="335"/>
      <c r="F7877" s="335"/>
      <c r="G7877" s="512"/>
      <c r="H7877" s="512"/>
      <c r="I7877" s="512"/>
      <c r="J7877" s="512"/>
      <c r="K7877" s="512"/>
      <c r="L7877" s="512"/>
      <c r="M7877" s="512"/>
      <c r="N7877" s="512"/>
      <c r="O7877" s="512"/>
      <c r="P7877" s="512"/>
      <c r="Q7877" s="512"/>
      <c r="R7877" s="512"/>
      <c r="S7877" s="335"/>
      <c r="T7877" s="335"/>
      <c r="U7877" s="335"/>
      <c r="V7877" s="335"/>
    </row>
    <row r="7878" spans="4:22" ht="23.4">
      <c r="D7878" s="338"/>
      <c r="E7878" s="338"/>
      <c r="F7878" s="338"/>
      <c r="G7878" s="343" t="s">
        <v>46</v>
      </c>
      <c r="H7878" s="375" t="s">
        <v>3</v>
      </c>
      <c r="I7878" s="376"/>
      <c r="J7878" s="377" t="s">
        <v>11</v>
      </c>
      <c r="K7878" s="376"/>
      <c r="L7878" s="378" t="s">
        <v>12</v>
      </c>
      <c r="M7878" s="376"/>
      <c r="N7878" s="379" t="s">
        <v>13</v>
      </c>
      <c r="O7878" s="376"/>
      <c r="P7878" s="374" t="s">
        <v>14</v>
      </c>
      <c r="Q7878" s="376"/>
      <c r="R7878" s="380" t="s">
        <v>15</v>
      </c>
      <c r="S7878" s="367"/>
      <c r="T7878" s="16"/>
      <c r="U7878" s="336"/>
      <c r="V7878" s="16"/>
    </row>
    <row r="7879" spans="4:22" ht="21">
      <c r="D7879" s="338"/>
      <c r="E7879" s="338"/>
      <c r="F7879" s="338"/>
      <c r="G7879" s="344">
        <v>0.9</v>
      </c>
      <c r="H7879" s="347">
        <f>$H$7821*G7879</f>
        <v>62.570153024999996</v>
      </c>
      <c r="I7879" s="368"/>
      <c r="J7879" s="348">
        <f>$J$7821*G7879</f>
        <v>15.846015555000001</v>
      </c>
      <c r="K7879" s="368"/>
      <c r="L7879" s="352">
        <f>$L$7821*G7879</f>
        <v>15.130604924999998</v>
      </c>
      <c r="M7879" s="368"/>
      <c r="N7879" s="349">
        <f>$N$7821*G7879</f>
        <v>9.3521795399999998</v>
      </c>
      <c r="O7879" s="368"/>
      <c r="P7879" s="350">
        <f>$P$7821*G7879</f>
        <v>261.47363085000001</v>
      </c>
      <c r="Q7879" s="368"/>
      <c r="R7879" s="351">
        <f>$R$7821*G7879</f>
        <v>86.103769499999999</v>
      </c>
      <c r="S7879" s="341"/>
      <c r="T7879" s="414">
        <f>H7879*24.63</f>
        <v>1541.1028690057499</v>
      </c>
      <c r="U7879" s="337"/>
      <c r="V7879" s="16"/>
    </row>
    <row r="7880" spans="4:22" ht="21">
      <c r="D7880" s="338"/>
      <c r="E7880" s="338"/>
      <c r="F7880" s="338"/>
      <c r="G7880" s="344">
        <v>0.91</v>
      </c>
      <c r="H7880" s="347">
        <f t="shared" ref="H7880:H7899" si="837">$H$7821*G7880</f>
        <v>63.265376947500002</v>
      </c>
      <c r="I7880" s="368"/>
      <c r="J7880" s="348">
        <f t="shared" ref="J7880:J7899" si="838">$J$7821*G7880</f>
        <v>16.0220823945</v>
      </c>
      <c r="K7880" s="368"/>
      <c r="L7880" s="352">
        <f t="shared" ref="L7880:L7899" si="839">$L$7821*G7880</f>
        <v>15.298722757499998</v>
      </c>
      <c r="M7880" s="368"/>
      <c r="N7880" s="349">
        <f t="shared" ref="N7880:N7899" si="840">$N$7821*G7880</f>
        <v>9.4560926460000001</v>
      </c>
      <c r="O7880" s="368"/>
      <c r="P7880" s="350">
        <f t="shared" ref="P7880:P7899" si="841">$P$7821*G7880</f>
        <v>264.37889341499999</v>
      </c>
      <c r="Q7880" s="368"/>
      <c r="R7880" s="351">
        <f t="shared" ref="R7880:R7899" si="842">$R$7821*G7880</f>
        <v>87.06047805</v>
      </c>
      <c r="S7880" s="341"/>
      <c r="T7880" s="16"/>
      <c r="U7880" s="337"/>
      <c r="V7880" s="16"/>
    </row>
    <row r="7881" spans="4:22" ht="21">
      <c r="D7881" s="338"/>
      <c r="E7881" s="338"/>
      <c r="F7881" s="338"/>
      <c r="G7881" s="344">
        <v>0.92</v>
      </c>
      <c r="H7881" s="347">
        <f t="shared" si="837"/>
        <v>63.96060087</v>
      </c>
      <c r="I7881" s="368"/>
      <c r="J7881" s="348">
        <f t="shared" si="838"/>
        <v>16.198149234000002</v>
      </c>
      <c r="K7881" s="368"/>
      <c r="L7881" s="352">
        <f t="shared" si="839"/>
        <v>15.466840589999999</v>
      </c>
      <c r="M7881" s="368"/>
      <c r="N7881" s="349">
        <f t="shared" si="840"/>
        <v>9.5600057519999986</v>
      </c>
      <c r="O7881" s="368"/>
      <c r="P7881" s="350">
        <f t="shared" si="841"/>
        <v>267.28415597999998</v>
      </c>
      <c r="Q7881" s="368"/>
      <c r="R7881" s="351">
        <f t="shared" si="842"/>
        <v>88.017186600000002</v>
      </c>
      <c r="S7881" s="341"/>
      <c r="T7881" s="16"/>
      <c r="U7881" s="337"/>
      <c r="V7881" s="16"/>
    </row>
    <row r="7882" spans="4:22" ht="21">
      <c r="D7882" s="338"/>
      <c r="E7882" s="338"/>
      <c r="F7882" s="338"/>
      <c r="G7882" s="344">
        <v>0.93</v>
      </c>
      <c r="H7882" s="347">
        <f t="shared" si="837"/>
        <v>64.655824792499999</v>
      </c>
      <c r="I7882" s="368"/>
      <c r="J7882" s="348">
        <f t="shared" si="838"/>
        <v>16.374216073500001</v>
      </c>
      <c r="K7882" s="368"/>
      <c r="L7882" s="352">
        <f t="shared" si="839"/>
        <v>15.634958422499999</v>
      </c>
      <c r="M7882" s="368"/>
      <c r="N7882" s="349">
        <f t="shared" si="840"/>
        <v>9.6639188579999988</v>
      </c>
      <c r="O7882" s="368"/>
      <c r="P7882" s="350">
        <f t="shared" si="841"/>
        <v>270.18941854500002</v>
      </c>
      <c r="Q7882" s="368"/>
      <c r="R7882" s="351">
        <f t="shared" si="842"/>
        <v>88.973895150000004</v>
      </c>
      <c r="S7882" s="341"/>
      <c r="T7882" s="16"/>
      <c r="U7882" s="337"/>
      <c r="V7882" s="16"/>
    </row>
    <row r="7883" spans="4:22" ht="21">
      <c r="D7883" s="338"/>
      <c r="E7883" s="338"/>
      <c r="F7883" s="338"/>
      <c r="G7883" s="344">
        <v>0.94</v>
      </c>
      <c r="H7883" s="347">
        <f t="shared" si="837"/>
        <v>65.35104871499999</v>
      </c>
      <c r="I7883" s="368"/>
      <c r="J7883" s="348">
        <f t="shared" si="838"/>
        <v>16.550282913</v>
      </c>
      <c r="K7883" s="368"/>
      <c r="L7883" s="352">
        <f t="shared" si="839"/>
        <v>15.803076254999997</v>
      </c>
      <c r="M7883" s="368"/>
      <c r="N7883" s="349">
        <f t="shared" si="840"/>
        <v>9.7678319639999991</v>
      </c>
      <c r="O7883" s="368"/>
      <c r="P7883" s="350">
        <f t="shared" si="841"/>
        <v>273.09468110999995</v>
      </c>
      <c r="Q7883" s="368"/>
      <c r="R7883" s="351">
        <f t="shared" si="842"/>
        <v>89.930603699999992</v>
      </c>
      <c r="S7883" s="341"/>
      <c r="T7883" s="16"/>
      <c r="U7883" s="337"/>
      <c r="V7883" s="16"/>
    </row>
    <row r="7884" spans="4:22" ht="21">
      <c r="D7884" s="338"/>
      <c r="E7884" s="338"/>
      <c r="F7884" s="338"/>
      <c r="G7884" s="344">
        <v>0.95</v>
      </c>
      <c r="H7884" s="347">
        <f t="shared" si="837"/>
        <v>66.046272637499996</v>
      </c>
      <c r="I7884" s="368"/>
      <c r="J7884" s="348">
        <f t="shared" si="838"/>
        <v>16.726349752499999</v>
      </c>
      <c r="K7884" s="368"/>
      <c r="L7884" s="352">
        <f t="shared" si="839"/>
        <v>15.971194087499997</v>
      </c>
      <c r="M7884" s="368"/>
      <c r="N7884" s="349">
        <f t="shared" si="840"/>
        <v>9.8717450699999976</v>
      </c>
      <c r="O7884" s="368"/>
      <c r="P7884" s="350">
        <f t="shared" si="841"/>
        <v>275.999943675</v>
      </c>
      <c r="Q7884" s="368"/>
      <c r="R7884" s="351">
        <f t="shared" si="842"/>
        <v>90.887312249999994</v>
      </c>
      <c r="S7884" s="341"/>
      <c r="T7884" s="16"/>
      <c r="U7884" s="337"/>
      <c r="V7884" s="16"/>
    </row>
    <row r="7885" spans="4:22" ht="21">
      <c r="D7885" s="338"/>
      <c r="E7885" s="338"/>
      <c r="F7885" s="338"/>
      <c r="G7885" s="344">
        <v>0.96</v>
      </c>
      <c r="H7885" s="347">
        <f t="shared" si="837"/>
        <v>66.741496559999987</v>
      </c>
      <c r="I7885" s="368"/>
      <c r="J7885" s="348">
        <f t="shared" si="838"/>
        <v>16.902416592000002</v>
      </c>
      <c r="K7885" s="368"/>
      <c r="L7885" s="352">
        <f t="shared" si="839"/>
        <v>16.139311919999997</v>
      </c>
      <c r="M7885" s="368"/>
      <c r="N7885" s="349">
        <f t="shared" si="840"/>
        <v>9.9756581759999978</v>
      </c>
      <c r="O7885" s="368"/>
      <c r="P7885" s="350">
        <f t="shared" si="841"/>
        <v>278.90520623999998</v>
      </c>
      <c r="Q7885" s="368"/>
      <c r="R7885" s="351">
        <f t="shared" si="842"/>
        <v>91.844020799999996</v>
      </c>
      <c r="S7885" s="341"/>
      <c r="T7885" s="16"/>
      <c r="U7885" s="337"/>
      <c r="V7885" s="16"/>
    </row>
    <row r="7886" spans="4:22" ht="21">
      <c r="D7886" s="338"/>
      <c r="E7886" s="338"/>
      <c r="F7886" s="338"/>
      <c r="G7886" s="344">
        <v>0.97</v>
      </c>
      <c r="H7886" s="347">
        <f t="shared" si="837"/>
        <v>67.436720482499993</v>
      </c>
      <c r="I7886" s="368"/>
      <c r="J7886" s="348">
        <f t="shared" si="838"/>
        <v>17.0784834315</v>
      </c>
      <c r="K7886" s="368"/>
      <c r="L7886" s="352">
        <f t="shared" si="839"/>
        <v>16.307429752499996</v>
      </c>
      <c r="M7886" s="368"/>
      <c r="N7886" s="349">
        <f t="shared" si="840"/>
        <v>10.079571281999998</v>
      </c>
      <c r="O7886" s="368"/>
      <c r="P7886" s="350">
        <f t="shared" si="841"/>
        <v>281.81046880499997</v>
      </c>
      <c r="Q7886" s="368"/>
      <c r="R7886" s="351">
        <f t="shared" si="842"/>
        <v>92.800729349999997</v>
      </c>
      <c r="S7886" s="341"/>
      <c r="T7886" s="16"/>
      <c r="U7886" s="337"/>
      <c r="V7886" s="16"/>
    </row>
    <row r="7887" spans="4:22" ht="21">
      <c r="D7887" s="338"/>
      <c r="E7887" s="338"/>
      <c r="F7887" s="338"/>
      <c r="G7887" s="344">
        <v>0.98</v>
      </c>
      <c r="H7887" s="347">
        <f t="shared" si="837"/>
        <v>68.131944404999999</v>
      </c>
      <c r="I7887" s="368"/>
      <c r="J7887" s="348">
        <f t="shared" si="838"/>
        <v>17.254550270999999</v>
      </c>
      <c r="K7887" s="368"/>
      <c r="L7887" s="352">
        <f t="shared" si="839"/>
        <v>16.475547584999997</v>
      </c>
      <c r="M7887" s="368"/>
      <c r="N7887" s="349">
        <f t="shared" si="840"/>
        <v>10.183484387999998</v>
      </c>
      <c r="O7887" s="368"/>
      <c r="P7887" s="350">
        <f t="shared" si="841"/>
        <v>284.71573136999996</v>
      </c>
      <c r="Q7887" s="368"/>
      <c r="R7887" s="351">
        <f t="shared" si="842"/>
        <v>93.757437899999999</v>
      </c>
      <c r="S7887" s="341"/>
      <c r="T7887" s="16"/>
      <c r="U7887" s="337"/>
      <c r="V7887" s="16"/>
    </row>
    <row r="7888" spans="4:22" ht="21">
      <c r="D7888" s="338"/>
      <c r="E7888" s="338"/>
      <c r="F7888" s="338"/>
      <c r="G7888" s="344">
        <v>0.99</v>
      </c>
      <c r="H7888" s="347">
        <f t="shared" si="837"/>
        <v>68.82716832749999</v>
      </c>
      <c r="I7888" s="368"/>
      <c r="J7888" s="348">
        <f t="shared" si="838"/>
        <v>17.430617110500002</v>
      </c>
      <c r="K7888" s="368"/>
      <c r="L7888" s="352">
        <f t="shared" si="839"/>
        <v>16.643665417499996</v>
      </c>
      <c r="M7888" s="368"/>
      <c r="N7888" s="349">
        <f t="shared" si="840"/>
        <v>10.287397493999999</v>
      </c>
      <c r="O7888" s="368"/>
      <c r="P7888" s="350">
        <f t="shared" si="841"/>
        <v>287.620993935</v>
      </c>
      <c r="Q7888" s="368"/>
      <c r="R7888" s="351">
        <f t="shared" si="842"/>
        <v>94.714146450000001</v>
      </c>
      <c r="S7888" s="341"/>
      <c r="T7888" s="16"/>
      <c r="U7888" s="337"/>
      <c r="V7888" s="16"/>
    </row>
    <row r="7889" spans="4:22" ht="28.8">
      <c r="D7889" s="469"/>
      <c r="E7889" s="469"/>
      <c r="F7889" s="469"/>
      <c r="G7889" s="477">
        <v>1</v>
      </c>
      <c r="H7889" s="383">
        <f t="shared" si="837"/>
        <v>69.522392249999996</v>
      </c>
      <c r="I7889" s="368"/>
      <c r="J7889" s="383">
        <f t="shared" si="838"/>
        <v>17.606683950000001</v>
      </c>
      <c r="K7889" s="368"/>
      <c r="L7889" s="383">
        <f t="shared" si="839"/>
        <v>16.811783249999998</v>
      </c>
      <c r="M7889" s="368"/>
      <c r="N7889" s="383">
        <f t="shared" si="840"/>
        <v>10.391310599999999</v>
      </c>
      <c r="O7889" s="368"/>
      <c r="P7889" s="383">
        <f t="shared" si="841"/>
        <v>290.52625649999999</v>
      </c>
      <c r="Q7889" s="368"/>
      <c r="R7889" s="383">
        <f t="shared" si="842"/>
        <v>95.670855000000003</v>
      </c>
      <c r="S7889" s="341"/>
      <c r="T7889" s="469"/>
      <c r="U7889" s="470"/>
      <c r="V7889" s="469"/>
    </row>
    <row r="7890" spans="4:22" ht="21">
      <c r="D7890" s="338"/>
      <c r="E7890" s="338"/>
      <c r="F7890" s="338"/>
      <c r="G7890" s="344">
        <v>1.01</v>
      </c>
      <c r="H7890" s="347">
        <f t="shared" si="837"/>
        <v>70.217616172500001</v>
      </c>
      <c r="I7890" s="368"/>
      <c r="J7890" s="348">
        <f t="shared" si="838"/>
        <v>17.7827507895</v>
      </c>
      <c r="K7890" s="368"/>
      <c r="L7890" s="352">
        <f t="shared" si="839"/>
        <v>16.9799010825</v>
      </c>
      <c r="M7890" s="368"/>
      <c r="N7890" s="349">
        <f t="shared" si="840"/>
        <v>10.495223705999999</v>
      </c>
      <c r="O7890" s="368"/>
      <c r="P7890" s="350">
        <f t="shared" si="841"/>
        <v>293.43151906499997</v>
      </c>
      <c r="Q7890" s="368"/>
      <c r="R7890" s="351">
        <f t="shared" si="842"/>
        <v>96.627563550000005</v>
      </c>
      <c r="S7890" s="341"/>
      <c r="T7890" s="16"/>
      <c r="U7890" s="337"/>
      <c r="V7890" s="16"/>
    </row>
    <row r="7891" spans="4:22" ht="21">
      <c r="D7891" s="338"/>
      <c r="E7891" s="338"/>
      <c r="F7891" s="338"/>
      <c r="G7891" s="344">
        <v>1.02</v>
      </c>
      <c r="H7891" s="347">
        <f t="shared" si="837"/>
        <v>70.912840094999993</v>
      </c>
      <c r="I7891" s="368"/>
      <c r="J7891" s="348">
        <f t="shared" si="838"/>
        <v>17.958817629000002</v>
      </c>
      <c r="K7891" s="368"/>
      <c r="L7891" s="352">
        <f t="shared" si="839"/>
        <v>17.148018914999998</v>
      </c>
      <c r="M7891" s="368"/>
      <c r="N7891" s="349">
        <f t="shared" si="840"/>
        <v>10.599136811999999</v>
      </c>
      <c r="O7891" s="368"/>
      <c r="P7891" s="350">
        <f t="shared" si="841"/>
        <v>296.33678163000002</v>
      </c>
      <c r="Q7891" s="368"/>
      <c r="R7891" s="351">
        <f t="shared" si="842"/>
        <v>97.584272100000007</v>
      </c>
      <c r="S7891" s="341"/>
      <c r="T7891" s="16"/>
      <c r="U7891" s="337"/>
      <c r="V7891" s="16"/>
    </row>
    <row r="7892" spans="4:22" ht="21">
      <c r="D7892" s="338"/>
      <c r="E7892" s="338"/>
      <c r="F7892" s="338"/>
      <c r="G7892" s="344">
        <v>1.03</v>
      </c>
      <c r="H7892" s="347">
        <f t="shared" si="837"/>
        <v>71.608064017499998</v>
      </c>
      <c r="I7892" s="368"/>
      <c r="J7892" s="348">
        <f t="shared" si="838"/>
        <v>18.134884468500001</v>
      </c>
      <c r="K7892" s="368"/>
      <c r="L7892" s="352">
        <f t="shared" si="839"/>
        <v>17.3161367475</v>
      </c>
      <c r="M7892" s="368"/>
      <c r="N7892" s="349">
        <f t="shared" si="840"/>
        <v>10.703049918</v>
      </c>
      <c r="O7892" s="368"/>
      <c r="P7892" s="350">
        <f t="shared" si="841"/>
        <v>299.24204419500001</v>
      </c>
      <c r="Q7892" s="368"/>
      <c r="R7892" s="351">
        <f t="shared" si="842"/>
        <v>98.540980650000009</v>
      </c>
      <c r="S7892" s="341"/>
      <c r="T7892" s="16"/>
      <c r="U7892" s="337"/>
      <c r="V7892" s="16"/>
    </row>
    <row r="7893" spans="4:22" ht="21">
      <c r="D7893" s="338"/>
      <c r="E7893" s="338"/>
      <c r="F7893" s="338"/>
      <c r="G7893" s="344">
        <v>1.04</v>
      </c>
      <c r="H7893" s="347">
        <f t="shared" si="837"/>
        <v>72.303287940000004</v>
      </c>
      <c r="I7893" s="368"/>
      <c r="J7893" s="348">
        <f t="shared" si="838"/>
        <v>18.310951308</v>
      </c>
      <c r="K7893" s="368"/>
      <c r="L7893" s="352">
        <f t="shared" si="839"/>
        <v>17.484254579999998</v>
      </c>
      <c r="M7893" s="368"/>
      <c r="N7893" s="349">
        <f t="shared" si="840"/>
        <v>10.806963024</v>
      </c>
      <c r="O7893" s="368"/>
      <c r="P7893" s="350">
        <f t="shared" si="841"/>
        <v>302.14730675999999</v>
      </c>
      <c r="Q7893" s="368"/>
      <c r="R7893" s="351">
        <f t="shared" si="842"/>
        <v>99.497689200000011</v>
      </c>
      <c r="S7893" s="341"/>
      <c r="T7893" s="16"/>
      <c r="U7893" s="337"/>
      <c r="V7893" s="16"/>
    </row>
    <row r="7894" spans="4:22" ht="21">
      <c r="D7894" s="338"/>
      <c r="E7894" s="338"/>
      <c r="F7894" s="338"/>
      <c r="G7894" s="344">
        <v>1.05</v>
      </c>
      <c r="H7894" s="347">
        <f t="shared" si="837"/>
        <v>72.998511862499996</v>
      </c>
      <c r="I7894" s="368"/>
      <c r="J7894" s="348">
        <f t="shared" si="838"/>
        <v>18.487018147500002</v>
      </c>
      <c r="K7894" s="368"/>
      <c r="L7894" s="352">
        <f t="shared" si="839"/>
        <v>17.6523724125</v>
      </c>
      <c r="M7894" s="368"/>
      <c r="N7894" s="349">
        <f t="shared" si="840"/>
        <v>10.91087613</v>
      </c>
      <c r="O7894" s="368"/>
      <c r="P7894" s="350">
        <f t="shared" si="841"/>
        <v>305.05256932499998</v>
      </c>
      <c r="Q7894" s="368"/>
      <c r="R7894" s="351">
        <f t="shared" si="842"/>
        <v>100.45439775000001</v>
      </c>
      <c r="S7894" s="341"/>
      <c r="T7894" s="16"/>
      <c r="U7894" s="337"/>
      <c r="V7894" s="16"/>
    </row>
    <row r="7895" spans="4:22" ht="21">
      <c r="D7895" s="338"/>
      <c r="E7895" s="338"/>
      <c r="F7895" s="338"/>
      <c r="G7895" s="344">
        <v>1.06</v>
      </c>
      <c r="H7895" s="347">
        <f t="shared" si="837"/>
        <v>73.693735785000001</v>
      </c>
      <c r="I7895" s="368"/>
      <c r="J7895" s="348">
        <f t="shared" si="838"/>
        <v>18.663084987000001</v>
      </c>
      <c r="K7895" s="368"/>
      <c r="L7895" s="352">
        <f t="shared" si="839"/>
        <v>17.820490244999998</v>
      </c>
      <c r="M7895" s="368"/>
      <c r="N7895" s="349">
        <f t="shared" si="840"/>
        <v>11.014789235999999</v>
      </c>
      <c r="O7895" s="368"/>
      <c r="P7895" s="350">
        <f t="shared" si="841"/>
        <v>307.95783189000002</v>
      </c>
      <c r="Q7895" s="368"/>
      <c r="R7895" s="351">
        <f t="shared" si="842"/>
        <v>101.41110630000001</v>
      </c>
      <c r="S7895" s="341"/>
      <c r="T7895" s="16"/>
      <c r="U7895" s="337"/>
      <c r="V7895" s="16"/>
    </row>
    <row r="7896" spans="4:22" ht="21">
      <c r="D7896" s="338"/>
      <c r="E7896" s="338"/>
      <c r="F7896" s="338"/>
      <c r="G7896" s="344">
        <v>1.07</v>
      </c>
      <c r="H7896" s="347">
        <f t="shared" si="837"/>
        <v>74.388959707500007</v>
      </c>
      <c r="I7896" s="368"/>
      <c r="J7896" s="348">
        <f t="shared" si="838"/>
        <v>18.8391518265</v>
      </c>
      <c r="K7896" s="368"/>
      <c r="L7896" s="352">
        <f t="shared" si="839"/>
        <v>17.9886080775</v>
      </c>
      <c r="M7896" s="368"/>
      <c r="N7896" s="349">
        <f t="shared" si="840"/>
        <v>11.118702341999999</v>
      </c>
      <c r="O7896" s="368"/>
      <c r="P7896" s="350">
        <f t="shared" si="841"/>
        <v>310.86309445500001</v>
      </c>
      <c r="Q7896" s="368"/>
      <c r="R7896" s="351">
        <f t="shared" si="842"/>
        <v>102.36781485000002</v>
      </c>
      <c r="S7896" s="341"/>
      <c r="T7896" s="16"/>
      <c r="U7896" s="337"/>
      <c r="V7896" s="16"/>
    </row>
    <row r="7897" spans="4:22" ht="21">
      <c r="D7897" s="338"/>
      <c r="E7897" s="338"/>
      <c r="F7897" s="338"/>
      <c r="G7897" s="344">
        <v>1.08</v>
      </c>
      <c r="H7897" s="347">
        <f t="shared" si="837"/>
        <v>75.084183629999998</v>
      </c>
      <c r="I7897" s="368"/>
      <c r="J7897" s="348">
        <f t="shared" si="838"/>
        <v>19.015218666000003</v>
      </c>
      <c r="K7897" s="368"/>
      <c r="L7897" s="352">
        <f t="shared" si="839"/>
        <v>18.156725909999999</v>
      </c>
      <c r="M7897" s="368"/>
      <c r="N7897" s="349">
        <f t="shared" si="840"/>
        <v>11.222615447999999</v>
      </c>
      <c r="O7897" s="368"/>
      <c r="P7897" s="350">
        <f t="shared" si="841"/>
        <v>313.76835702</v>
      </c>
      <c r="Q7897" s="368"/>
      <c r="R7897" s="351">
        <f t="shared" si="842"/>
        <v>103.3245234</v>
      </c>
      <c r="S7897" s="341"/>
      <c r="T7897" s="16"/>
      <c r="U7897" s="337"/>
      <c r="V7897" s="16"/>
    </row>
    <row r="7898" spans="4:22" ht="21">
      <c r="D7898" s="338"/>
      <c r="E7898" s="338"/>
      <c r="F7898" s="338"/>
      <c r="G7898" s="344">
        <v>1.0900000000000001</v>
      </c>
      <c r="H7898" s="347">
        <f t="shared" si="837"/>
        <v>75.779407552500004</v>
      </c>
      <c r="I7898" s="368"/>
      <c r="J7898" s="348">
        <f t="shared" si="838"/>
        <v>19.191285505500002</v>
      </c>
      <c r="K7898" s="368"/>
      <c r="L7898" s="352">
        <f t="shared" si="839"/>
        <v>18.324843742500001</v>
      </c>
      <c r="M7898" s="368"/>
      <c r="N7898" s="349">
        <f t="shared" si="840"/>
        <v>11.326528553999999</v>
      </c>
      <c r="O7898" s="368"/>
      <c r="P7898" s="350">
        <f t="shared" si="841"/>
        <v>316.67361958499998</v>
      </c>
      <c r="Q7898" s="368"/>
      <c r="R7898" s="351">
        <f t="shared" si="842"/>
        <v>104.28123195000001</v>
      </c>
      <c r="S7898" s="341"/>
      <c r="T7898" s="16"/>
      <c r="U7898" s="337"/>
      <c r="V7898" s="16"/>
    </row>
    <row r="7899" spans="4:22" ht="21">
      <c r="D7899" s="338"/>
      <c r="E7899" s="338"/>
      <c r="F7899" s="338"/>
      <c r="G7899" s="344">
        <v>1.1000000000000001</v>
      </c>
      <c r="H7899" s="347">
        <f t="shared" si="837"/>
        <v>76.474631474999995</v>
      </c>
      <c r="I7899" s="368"/>
      <c r="J7899" s="348">
        <f t="shared" si="838"/>
        <v>19.367352345000004</v>
      </c>
      <c r="K7899" s="368"/>
      <c r="L7899" s="352">
        <f t="shared" si="839"/>
        <v>18.492961574999999</v>
      </c>
      <c r="M7899" s="368"/>
      <c r="N7899" s="349">
        <f t="shared" si="840"/>
        <v>11.43044166</v>
      </c>
      <c r="O7899" s="368"/>
      <c r="P7899" s="350">
        <f t="shared" si="841"/>
        <v>319.57888215000003</v>
      </c>
      <c r="Q7899" s="368"/>
      <c r="R7899" s="351">
        <f t="shared" si="842"/>
        <v>105.23794050000001</v>
      </c>
      <c r="S7899" s="341"/>
      <c r="T7899" s="16"/>
      <c r="U7899" s="337"/>
      <c r="V7899" s="16"/>
    </row>
    <row r="7900" spans="4:22">
      <c r="D7900" s="338"/>
      <c r="E7900" s="338"/>
      <c r="F7900" s="338"/>
      <c r="G7900" s="16"/>
      <c r="H7900" s="16"/>
      <c r="I7900" s="16"/>
      <c r="J7900" s="16"/>
      <c r="K7900" s="16"/>
      <c r="L7900" s="16"/>
      <c r="M7900" s="16"/>
      <c r="N7900" s="16"/>
      <c r="O7900" s="16"/>
      <c r="P7900" s="16"/>
      <c r="Q7900" s="16"/>
      <c r="R7900" s="16"/>
      <c r="S7900" s="16"/>
      <c r="T7900" s="16"/>
      <c r="U7900" s="16"/>
      <c r="V7900" s="16"/>
    </row>
    <row r="7901" spans="4:22">
      <c r="D7901" s="338"/>
      <c r="E7901" s="338"/>
      <c r="F7901" s="338"/>
      <c r="G7901" s="16"/>
      <c r="H7901" s="16"/>
      <c r="I7901" s="16"/>
      <c r="J7901" s="16"/>
      <c r="K7901" s="16"/>
      <c r="L7901" s="16"/>
      <c r="M7901" s="16"/>
      <c r="N7901" s="16"/>
      <c r="O7901" s="16"/>
      <c r="P7901" s="16"/>
      <c r="Q7901" s="16"/>
      <c r="R7901" s="16"/>
      <c r="S7901" s="16"/>
      <c r="T7901" s="16"/>
      <c r="U7901" s="16"/>
      <c r="V7901" s="16"/>
    </row>
    <row r="7902" spans="4:22">
      <c r="D7902" s="338"/>
      <c r="E7902" s="338"/>
      <c r="F7902" s="338"/>
      <c r="G7902" s="16"/>
      <c r="H7902" s="16"/>
      <c r="I7902" s="16"/>
      <c r="J7902" s="16"/>
      <c r="K7902" s="16"/>
      <c r="L7902" s="16"/>
      <c r="M7902" s="16"/>
      <c r="N7902" s="16"/>
      <c r="O7902" s="16"/>
      <c r="P7902" s="16"/>
      <c r="Q7902" s="16"/>
      <c r="R7902" s="16"/>
      <c r="S7902" s="16"/>
      <c r="T7902" s="16"/>
      <c r="U7902" s="16"/>
      <c r="V7902" s="16"/>
    </row>
    <row r="7905" spans="4:31" ht="15" thickBot="1">
      <c r="D7905" s="475" t="s">
        <v>328</v>
      </c>
      <c r="E7905" s="16"/>
      <c r="F7905" s="16"/>
      <c r="G7905" s="16"/>
      <c r="H7905" s="16"/>
      <c r="I7905" s="16"/>
      <c r="J7905" s="16"/>
      <c r="K7905" s="16"/>
      <c r="L7905" s="16"/>
      <c r="M7905" s="16"/>
      <c r="N7905" s="16"/>
      <c r="O7905" s="16"/>
      <c r="P7905" s="16"/>
      <c r="Q7905" s="16"/>
      <c r="R7905" s="16"/>
      <c r="S7905" s="16"/>
      <c r="T7905" s="229"/>
      <c r="U7905" s="16"/>
      <c r="V7905" s="16"/>
    </row>
    <row r="7906" spans="4:31">
      <c r="D7906" s="16"/>
      <c r="E7906" s="84"/>
      <c r="F7906" s="85"/>
      <c r="G7906" s="197"/>
      <c r="H7906" s="85"/>
      <c r="I7906" s="197"/>
      <c r="J7906" s="85"/>
      <c r="K7906" s="197"/>
      <c r="L7906" s="85"/>
      <c r="M7906" s="197"/>
      <c r="N7906" s="85"/>
      <c r="O7906" s="197"/>
      <c r="P7906" s="85"/>
      <c r="Q7906" s="197"/>
      <c r="R7906" s="85"/>
      <c r="S7906" s="85"/>
      <c r="T7906" s="85"/>
      <c r="U7906" s="106"/>
      <c r="V7906" s="16"/>
    </row>
    <row r="7907" spans="4:31" ht="15" thickBot="1">
      <c r="D7907" s="16"/>
      <c r="E7907" s="86"/>
      <c r="F7907" s="1"/>
      <c r="H7907" s="1"/>
      <c r="J7907" s="1"/>
      <c r="L7907" s="1"/>
      <c r="N7907" s="1"/>
      <c r="P7907" s="1"/>
      <c r="R7907" s="1"/>
      <c r="T7907" s="1"/>
      <c r="U7907" s="107"/>
      <c r="V7907" s="16"/>
    </row>
    <row r="7908" spans="4:31" ht="35.4" thickBot="1">
      <c r="D7908" s="16"/>
      <c r="E7908" s="86"/>
      <c r="F7908" s="1"/>
      <c r="H7908" s="393" t="s">
        <v>373</v>
      </c>
      <c r="I7908" s="394"/>
      <c r="J7908" s="394"/>
      <c r="K7908" s="394"/>
      <c r="L7908" s="394"/>
      <c r="M7908" s="394"/>
      <c r="N7908" s="394"/>
      <c r="O7908" s="394"/>
      <c r="P7908" s="394"/>
      <c r="Q7908" s="394"/>
      <c r="R7908" s="394"/>
      <c r="S7908" s="394"/>
      <c r="T7908" s="395"/>
      <c r="U7908" s="107"/>
      <c r="V7908" s="16"/>
    </row>
    <row r="7909" spans="4:31">
      <c r="D7909" s="16"/>
      <c r="E7909" s="86"/>
      <c r="F7909" s="1"/>
      <c r="H7909" s="1"/>
      <c r="J7909" s="1"/>
      <c r="L7909" s="1"/>
      <c r="N7909" s="1"/>
      <c r="P7909" s="1"/>
      <c r="R7909" s="1"/>
      <c r="T7909" s="1"/>
      <c r="U7909" s="107"/>
      <c r="V7909" s="16"/>
    </row>
    <row r="7910" spans="4:31">
      <c r="D7910" s="16"/>
      <c r="E7910" s="86"/>
      <c r="F7910" s="253" t="s">
        <v>10</v>
      </c>
      <c r="G7910" s="194"/>
      <c r="H7910" s="421" t="s">
        <v>3</v>
      </c>
      <c r="I7910" s="179"/>
      <c r="J7910" s="422" t="s">
        <v>11</v>
      </c>
      <c r="K7910" s="179"/>
      <c r="L7910" s="423" t="s">
        <v>12</v>
      </c>
      <c r="M7910" s="179"/>
      <c r="N7910" s="424" t="s">
        <v>13</v>
      </c>
      <c r="O7910" s="179"/>
      <c r="P7910" s="425" t="s">
        <v>14</v>
      </c>
      <c r="Q7910" s="179"/>
      <c r="R7910" s="426" t="s">
        <v>15</v>
      </c>
      <c r="S7910" s="29"/>
      <c r="T7910" s="427" t="s">
        <v>16</v>
      </c>
      <c r="U7910" s="107"/>
      <c r="V7910" s="16"/>
      <c r="X7910" s="448" t="s">
        <v>78</v>
      </c>
      <c r="Y7910" s="448" t="s">
        <v>79</v>
      </c>
      <c r="Z7910" s="448" t="s">
        <v>80</v>
      </c>
      <c r="AA7910" s="448" t="s">
        <v>81</v>
      </c>
    </row>
    <row r="7911" spans="4:31">
      <c r="D7911" s="16"/>
      <c r="E7911" s="86"/>
      <c r="F7911" s="252">
        <v>46062</v>
      </c>
      <c r="G7911" s="244"/>
      <c r="H7911" s="437">
        <v>12980</v>
      </c>
      <c r="I7911" s="437"/>
      <c r="J7911" s="437">
        <v>3325.5</v>
      </c>
      <c r="K7911" s="437"/>
      <c r="L7911" s="437">
        <v>3083.5</v>
      </c>
      <c r="M7911" s="437"/>
      <c r="N7911" s="437">
        <v>1903</v>
      </c>
      <c r="O7911" s="437"/>
      <c r="P7911" s="437">
        <v>48110</v>
      </c>
      <c r="Q7911" s="437"/>
      <c r="R7911" s="437">
        <v>17050</v>
      </c>
      <c r="S7911" s="438"/>
      <c r="T7911" s="441">
        <v>5.2340999999999998</v>
      </c>
      <c r="U7911" s="107"/>
      <c r="V7911" s="16"/>
      <c r="X7911" t="str">
        <f>H7710</f>
        <v xml:space="preserve">COBRE </v>
      </c>
      <c r="Y7911" s="308">
        <f>H7919</f>
        <v>67.759751999999992</v>
      </c>
      <c r="Z7911" s="308">
        <f>H7921</f>
        <v>68.336596132000011</v>
      </c>
      <c r="AA7911" s="453">
        <f t="shared" ref="AA7911:AA7917" si="843">Y7911-Z7911</f>
        <v>-0.57684413200001927</v>
      </c>
      <c r="AB7911" t="str">
        <f>X7911</f>
        <v xml:space="preserve">COBRE </v>
      </c>
      <c r="AD7911" t="str">
        <f>X7911</f>
        <v xml:space="preserve">COBRE </v>
      </c>
      <c r="AE7911" s="330">
        <f>AA7911</f>
        <v>-0.57684413200001927</v>
      </c>
    </row>
    <row r="7912" spans="4:31">
      <c r="D7912" s="16"/>
      <c r="E7912" s="86"/>
      <c r="F7912" s="250">
        <f>F7911+1</f>
        <v>46063</v>
      </c>
      <c r="G7912" s="244"/>
      <c r="H7912" s="474">
        <v>13002</v>
      </c>
      <c r="I7912" s="437"/>
      <c r="J7912" s="437">
        <v>3342</v>
      </c>
      <c r="K7912" s="437"/>
      <c r="L7912" s="437">
        <v>3063</v>
      </c>
      <c r="M7912" s="437"/>
      <c r="N7912" s="437">
        <v>1910.5</v>
      </c>
      <c r="O7912" s="437"/>
      <c r="P7912" s="437">
        <v>47975</v>
      </c>
      <c r="Q7912" s="437"/>
      <c r="R7912" s="437">
        <v>16980</v>
      </c>
      <c r="S7912" s="437"/>
      <c r="T7912" s="441">
        <v>5.1943000000000001</v>
      </c>
      <c r="U7912" s="107"/>
      <c r="V7912" s="16"/>
      <c r="X7912" s="408" t="str">
        <f>J7710</f>
        <v xml:space="preserve">ZINCO </v>
      </c>
      <c r="Y7912" s="308">
        <f>J7919</f>
        <v>17.454891329999999</v>
      </c>
      <c r="Z7912" s="308">
        <f>J7921</f>
        <v>17.338612206000001</v>
      </c>
      <c r="AA7912" s="453">
        <f t="shared" si="843"/>
        <v>0.11627912399999829</v>
      </c>
      <c r="AD7912" t="str">
        <f t="shared" ref="AD7912:AD7917" si="844">X7912</f>
        <v xml:space="preserve">ZINCO </v>
      </c>
      <c r="AE7912" s="330">
        <f t="shared" ref="AE7912:AE7917" si="845">AA7912</f>
        <v>0.11627912399999829</v>
      </c>
    </row>
    <row r="7913" spans="4:31">
      <c r="D7913" s="16"/>
      <c r="E7913" s="86"/>
      <c r="F7913" s="250">
        <f>F7912+1</f>
        <v>46064</v>
      </c>
      <c r="G7913" s="244"/>
      <c r="H7913" s="474">
        <v>13327</v>
      </c>
      <c r="I7913" s="437"/>
      <c r="J7913" s="437">
        <v>3437</v>
      </c>
      <c r="K7913" s="437"/>
      <c r="L7913" s="437">
        <v>3098</v>
      </c>
      <c r="M7913" s="437"/>
      <c r="N7913" s="437">
        <v>1938.5</v>
      </c>
      <c r="O7913" s="437"/>
      <c r="P7913" s="437">
        <v>50350</v>
      </c>
      <c r="Q7913" s="437"/>
      <c r="R7913" s="437">
        <v>17720</v>
      </c>
      <c r="S7913" s="437"/>
      <c r="T7913" s="441">
        <v>5.2020999999999997</v>
      </c>
      <c r="U7913" s="107"/>
      <c r="V7913" s="16"/>
      <c r="X7913" s="408" t="str">
        <f>L7710</f>
        <v xml:space="preserve">ALUMÍNIO </v>
      </c>
      <c r="Y7913" s="308">
        <f>L7919</f>
        <v>15.960435449999999</v>
      </c>
      <c r="Z7913" s="308">
        <f>L7921</f>
        <v>15.987415378000001</v>
      </c>
      <c r="AA7913" s="453">
        <f t="shared" si="843"/>
        <v>-2.6979928000002928E-2</v>
      </c>
      <c r="AD7913" t="str">
        <f t="shared" si="844"/>
        <v xml:space="preserve">ALUMÍNIO </v>
      </c>
      <c r="AE7913" s="330">
        <f t="shared" si="845"/>
        <v>-2.6979928000002928E-2</v>
      </c>
    </row>
    <row r="7914" spans="4:31">
      <c r="D7914" s="16"/>
      <c r="E7914" s="86"/>
      <c r="F7914" s="250">
        <f>F7913+1</f>
        <v>46065</v>
      </c>
      <c r="G7914" s="195"/>
      <c r="H7914" s="437">
        <v>13172</v>
      </c>
      <c r="I7914" s="437"/>
      <c r="J7914" s="437">
        <v>3396</v>
      </c>
      <c r="K7914" s="437"/>
      <c r="L7914" s="437">
        <v>3117</v>
      </c>
      <c r="M7914" s="437"/>
      <c r="N7914" s="437">
        <v>1949</v>
      </c>
      <c r="O7914" s="437"/>
      <c r="P7914" s="437">
        <v>49500</v>
      </c>
      <c r="Q7914" s="437"/>
      <c r="R7914" s="437">
        <v>17465</v>
      </c>
      <c r="S7914" s="437"/>
      <c r="T7914" s="441">
        <v>5.1836000000000002</v>
      </c>
      <c r="U7914" s="437"/>
      <c r="V7914" s="16"/>
      <c r="X7914" s="408" t="str">
        <f>N7710</f>
        <v xml:space="preserve">CHUMBO </v>
      </c>
      <c r="Y7914" s="308">
        <f>N7919</f>
        <v>9.9966419399999999</v>
      </c>
      <c r="Z7914" s="308">
        <f>N7921</f>
        <v>10.048543672000001</v>
      </c>
      <c r="AA7914" s="453">
        <f t="shared" si="843"/>
        <v>-5.1901732000001033E-2</v>
      </c>
      <c r="AD7914" t="str">
        <f t="shared" si="844"/>
        <v xml:space="preserve">CHUMBO </v>
      </c>
      <c r="AE7914" s="330">
        <f t="shared" si="845"/>
        <v>-5.1901732000001033E-2</v>
      </c>
    </row>
    <row r="7915" spans="4:31">
      <c r="D7915" s="16"/>
      <c r="E7915" s="86"/>
      <c r="F7915" s="251">
        <f>F7914+1</f>
        <v>46066</v>
      </c>
      <c r="G7915" s="195"/>
      <c r="H7915" s="437">
        <v>12719</v>
      </c>
      <c r="I7915" s="437"/>
      <c r="J7915" s="437">
        <v>3295</v>
      </c>
      <c r="K7915" s="437"/>
      <c r="L7915" s="437">
        <v>2996</v>
      </c>
      <c r="M7915" s="437"/>
      <c r="N7915" s="437">
        <v>1918</v>
      </c>
      <c r="O7915" s="437"/>
      <c r="P7915" s="437">
        <v>48300</v>
      </c>
      <c r="Q7915" s="437"/>
      <c r="R7915" s="437">
        <v>16810</v>
      </c>
      <c r="S7915" s="438"/>
      <c r="T7915" s="441">
        <v>5.1673999999999998</v>
      </c>
      <c r="U7915" s="107"/>
      <c r="V7915" s="16"/>
      <c r="X7915" s="408" t="str">
        <f>P7710</f>
        <v xml:space="preserve">ESTANHO </v>
      </c>
      <c r="Y7915" s="308">
        <f>P7919</f>
        <v>253.8236661</v>
      </c>
      <c r="Z7915" s="308">
        <f>P7921</f>
        <v>250.57939934000004</v>
      </c>
      <c r="AA7915" s="453">
        <f t="shared" si="843"/>
        <v>3.2442667599999595</v>
      </c>
      <c r="AD7915" t="str">
        <f t="shared" si="844"/>
        <v xml:space="preserve">ESTANHO </v>
      </c>
      <c r="AE7915" s="330">
        <f t="shared" si="845"/>
        <v>3.2442667599999595</v>
      </c>
    </row>
    <row r="7916" spans="4:31">
      <c r="D7916" s="16"/>
      <c r="E7916" s="86"/>
      <c r="F7916" s="1"/>
      <c r="H7916" s="439"/>
      <c r="I7916" s="439"/>
      <c r="J7916" s="439"/>
      <c r="K7916" s="439"/>
      <c r="L7916" s="439"/>
      <c r="M7916" s="439"/>
      <c r="N7916" s="439"/>
      <c r="O7916" s="439"/>
      <c r="P7916" s="439"/>
      <c r="Q7916" s="439"/>
      <c r="R7916" s="439"/>
      <c r="S7916" s="440"/>
      <c r="T7916" s="444"/>
      <c r="U7916" s="107"/>
      <c r="V7916" s="16"/>
      <c r="X7916" s="408" t="str">
        <f>R7710</f>
        <v xml:space="preserve">NÍQUEL </v>
      </c>
      <c r="Y7916" s="308">
        <f>R7919</f>
        <v>89.402341499999991</v>
      </c>
      <c r="Z7916" s="308">
        <f>R7921</f>
        <v>88.488192580000003</v>
      </c>
      <c r="AA7916" s="453">
        <f t="shared" si="843"/>
        <v>0.91414891999998815</v>
      </c>
      <c r="AD7916" t="str">
        <f t="shared" si="844"/>
        <v xml:space="preserve">NÍQUEL </v>
      </c>
      <c r="AE7916" s="330">
        <f t="shared" si="845"/>
        <v>0.91414891999998815</v>
      </c>
    </row>
    <row r="7917" spans="4:31" ht="18">
      <c r="D7917" s="481"/>
      <c r="E7917" s="134"/>
      <c r="F7917" s="495" t="s">
        <v>17</v>
      </c>
      <c r="G7917" s="496"/>
      <c r="H7917" s="497">
        <f>AVERAGE(H7911:H7915)</f>
        <v>13040</v>
      </c>
      <c r="I7917" s="498"/>
      <c r="J7917" s="497">
        <f>AVERAGE(J7911:J7915)</f>
        <v>3359.1</v>
      </c>
      <c r="K7917" s="498"/>
      <c r="L7917" s="497">
        <f>AVERAGE(L7911:L7915)</f>
        <v>3071.5</v>
      </c>
      <c r="M7917" s="498"/>
      <c r="N7917" s="497">
        <f>AVERAGE(N7911:N7915)</f>
        <v>1923.8</v>
      </c>
      <c r="O7917" s="498"/>
      <c r="P7917" s="497">
        <f>AVERAGE(P7911:P7915)</f>
        <v>48847</v>
      </c>
      <c r="Q7917" s="498"/>
      <c r="R7917" s="497">
        <f>AVERAGE(R7911:R7915)</f>
        <v>17205</v>
      </c>
      <c r="S7917" s="499"/>
      <c r="T7917" s="500">
        <f>AVERAGE(T7911:T7915)</f>
        <v>5.1962999999999999</v>
      </c>
      <c r="U7917" s="135"/>
      <c r="V7917" s="481"/>
      <c r="X7917" s="486" t="str">
        <f>T7710</f>
        <v xml:space="preserve">DÓLAR </v>
      </c>
      <c r="Y7917" s="501">
        <f>T7917</f>
        <v>5.1962999999999999</v>
      </c>
      <c r="Z7917" s="501">
        <f>T7921</f>
        <v>5.2412600000000005</v>
      </c>
      <c r="AA7917" s="502">
        <f t="shared" si="843"/>
        <v>-4.4960000000000555E-2</v>
      </c>
      <c r="AB7917" s="486"/>
      <c r="AD7917" t="str">
        <f t="shared" si="844"/>
        <v xml:space="preserve">DÓLAR </v>
      </c>
      <c r="AE7917" s="330">
        <f t="shared" si="845"/>
        <v>-4.4960000000000555E-2</v>
      </c>
    </row>
    <row r="7918" spans="4:31">
      <c r="D7918" s="16"/>
      <c r="E7918" s="86"/>
      <c r="F7918" s="21"/>
      <c r="G7918" s="194"/>
      <c r="H7918" s="354"/>
      <c r="I7918" s="214"/>
      <c r="J7918" s="354"/>
      <c r="K7918" s="214"/>
      <c r="L7918" s="354"/>
      <c r="M7918" s="214"/>
      <c r="N7918" s="354"/>
      <c r="O7918" s="214"/>
      <c r="P7918" s="354"/>
      <c r="Q7918" s="214"/>
      <c r="R7918" s="354"/>
      <c r="S7918" s="269"/>
      <c r="T7918" s="355"/>
      <c r="U7918" s="107"/>
      <c r="V7918" s="16"/>
    </row>
    <row r="7919" spans="4:31" ht="18">
      <c r="D7919" s="481"/>
      <c r="E7919" s="134"/>
      <c r="F7919" s="493" t="s">
        <v>18</v>
      </c>
      <c r="G7919" s="482"/>
      <c r="H7919" s="494">
        <f>H7917*T7917*0.001</f>
        <v>67.759751999999992</v>
      </c>
      <c r="I7919" s="483"/>
      <c r="J7919" s="494">
        <f>J7917*T7917*0.001</f>
        <v>17.454891329999999</v>
      </c>
      <c r="K7919" s="483"/>
      <c r="L7919" s="494">
        <f>L7917*T7917*0.001</f>
        <v>15.960435449999999</v>
      </c>
      <c r="M7919" s="483"/>
      <c r="N7919" s="494">
        <f>N7917*T7917*0.001</f>
        <v>9.9966419399999999</v>
      </c>
      <c r="O7919" s="483"/>
      <c r="P7919" s="494">
        <f>P7917*T7917*0.001</f>
        <v>253.8236661</v>
      </c>
      <c r="Q7919" s="483"/>
      <c r="R7919" s="494">
        <f>R7917*T7917*0.001</f>
        <v>89.402341499999991</v>
      </c>
      <c r="S7919" s="484"/>
      <c r="T7919" s="485"/>
      <c r="U7919" s="135"/>
      <c r="V7919" s="481"/>
    </row>
    <row r="7920" spans="4:31">
      <c r="D7920" s="16"/>
      <c r="E7920" s="86"/>
      <c r="F7920" s="21"/>
      <c r="G7920" s="312"/>
      <c r="H7920" s="450"/>
      <c r="I7920" s="451"/>
      <c r="J7920" s="450"/>
      <c r="K7920" s="451"/>
      <c r="L7920" s="450"/>
      <c r="M7920" s="451"/>
      <c r="N7920" s="450"/>
      <c r="O7920" s="451"/>
      <c r="P7920" s="450"/>
      <c r="Q7920" s="451"/>
      <c r="R7920" s="450"/>
      <c r="S7920" s="269"/>
      <c r="T7920" s="364"/>
      <c r="U7920" s="107"/>
      <c r="V7920" s="16"/>
    </row>
    <row r="7921" spans="4:22" ht="21">
      <c r="D7921" s="230"/>
      <c r="E7921" s="183"/>
      <c r="F7921" s="490" t="s">
        <v>19</v>
      </c>
      <c r="G7921" s="487"/>
      <c r="H7921" s="491">
        <f>H7819</f>
        <v>68.336596132000011</v>
      </c>
      <c r="I7921" s="488"/>
      <c r="J7921" s="491">
        <f>J7819</f>
        <v>17.338612206000001</v>
      </c>
      <c r="K7921" s="488"/>
      <c r="L7921" s="491">
        <f>L7819</f>
        <v>15.987415378000001</v>
      </c>
      <c r="M7921" s="488"/>
      <c r="N7921" s="491">
        <f>N7819</f>
        <v>10.048543672000001</v>
      </c>
      <c r="O7921" s="488"/>
      <c r="P7921" s="491">
        <f>P7819</f>
        <v>250.57939934000004</v>
      </c>
      <c r="Q7921" s="488"/>
      <c r="R7921" s="491">
        <f>R7819</f>
        <v>88.488192580000003</v>
      </c>
      <c r="S7921" s="489">
        <f>U7882</f>
        <v>0</v>
      </c>
      <c r="T7921" s="492">
        <f>T7817</f>
        <v>5.2412600000000005</v>
      </c>
      <c r="U7921" s="186"/>
      <c r="V7921" s="230"/>
    </row>
    <row r="7922" spans="4:22" ht="15" thickBot="1">
      <c r="D7922" s="16"/>
      <c r="E7922" s="86"/>
      <c r="F7922" s="21"/>
      <c r="G7922" s="194"/>
      <c r="H7922" s="355"/>
      <c r="I7922" s="264"/>
      <c r="J7922" s="355"/>
      <c r="K7922" s="264"/>
      <c r="L7922" s="355"/>
      <c r="M7922" s="264"/>
      <c r="N7922" s="355"/>
      <c r="O7922" s="264"/>
      <c r="P7922" s="355"/>
      <c r="Q7922" s="264"/>
      <c r="R7922" s="355"/>
      <c r="S7922" s="270"/>
      <c r="T7922" s="355"/>
      <c r="U7922" s="107"/>
      <c r="V7922" s="16"/>
    </row>
    <row r="7923" spans="4:22" ht="15" thickBot="1">
      <c r="D7923" s="16"/>
      <c r="E7923" s="86"/>
      <c r="F7923" s="259" t="s">
        <v>44</v>
      </c>
      <c r="G7923" s="194"/>
      <c r="H7923" s="356">
        <f>(H7819-H7821)/H7821</f>
        <v>-1.7056319260935454E-2</v>
      </c>
      <c r="I7923" s="321"/>
      <c r="J7923" s="356">
        <f>(J7819-J7821)/J7821</f>
        <v>-1.5225566879105604E-2</v>
      </c>
      <c r="K7923" s="321"/>
      <c r="L7923" s="356">
        <f>(L7819-L7821)/L7821</f>
        <v>-4.9035123742747301E-2</v>
      </c>
      <c r="M7923" s="321"/>
      <c r="N7923" s="356">
        <f>(N7819-N7821)/N7821</f>
        <v>-3.2985918831066205E-2</v>
      </c>
      <c r="O7923" s="321"/>
      <c r="P7923" s="356">
        <f>(P7819-P7821)/P7821</f>
        <v>-0.13749826828474607</v>
      </c>
      <c r="Q7923" s="321"/>
      <c r="R7923" s="356">
        <f>(R7819-R7821)/R7821</f>
        <v>-7.5076808083297669E-2</v>
      </c>
      <c r="S7923" s="322"/>
      <c r="T7923" s="356">
        <f>(T7817-T7821)/T7821</f>
        <v>9.0900410579604438E-4</v>
      </c>
      <c r="U7923" s="107"/>
      <c r="V7923" s="16"/>
    </row>
    <row r="7924" spans="4:22" ht="15" thickBot="1">
      <c r="D7924" s="16"/>
      <c r="E7924" s="86"/>
      <c r="F7924" s="29"/>
      <c r="G7924" s="179"/>
      <c r="H7924" s="357"/>
      <c r="I7924" s="217"/>
      <c r="J7924" s="357"/>
      <c r="K7924" s="217"/>
      <c r="L7924" s="357"/>
      <c r="M7924" s="217"/>
      <c r="N7924" s="357"/>
      <c r="O7924" s="217"/>
      <c r="P7924" s="357"/>
      <c r="Q7924" s="217"/>
      <c r="R7924" s="357"/>
      <c r="S7924" s="271"/>
      <c r="T7924" s="357"/>
      <c r="U7924" s="107"/>
      <c r="V7924" s="16"/>
    </row>
    <row r="7925" spans="4:22" ht="15" thickBot="1">
      <c r="D7925" s="16"/>
      <c r="E7925" s="86"/>
      <c r="F7925" s="176" t="s">
        <v>26</v>
      </c>
      <c r="G7925" s="179"/>
      <c r="H7925" s="358">
        <f>(H7919-H7921)/H7921</f>
        <v>-8.4412183903011251E-3</v>
      </c>
      <c r="I7925" s="188"/>
      <c r="J7925" s="358">
        <f>(J7919-J7921)/J7921</f>
        <v>6.7063685731295194E-3</v>
      </c>
      <c r="K7925" s="188"/>
      <c r="L7925" s="358">
        <f>(L7919-L7921)/L7921</f>
        <v>-1.6875728416445306E-3</v>
      </c>
      <c r="M7925" s="188"/>
      <c r="N7925" s="358">
        <f>(N7919-N7921)/N7921</f>
        <v>-5.1650999084199463E-3</v>
      </c>
      <c r="O7925" s="188"/>
      <c r="P7925" s="358">
        <f>(P7919-P7921)/P7921</f>
        <v>1.2947060965686003E-2</v>
      </c>
      <c r="Q7925" s="188"/>
      <c r="R7925" s="358">
        <f>(R7919-R7921)/R7921</f>
        <v>1.0330744626448648E-2</v>
      </c>
      <c r="S7925" s="272"/>
      <c r="T7925" s="358">
        <f>(T7917-T7921)/T7921</f>
        <v>-8.5780900012593451E-3</v>
      </c>
      <c r="U7925" s="107"/>
      <c r="V7925" s="16"/>
    </row>
    <row r="7926" spans="4:22" ht="15" thickBot="1">
      <c r="D7926" s="16"/>
      <c r="E7926" s="86"/>
      <c r="F7926" s="1"/>
      <c r="H7926" s="359"/>
      <c r="I7926" s="215"/>
      <c r="J7926" s="359"/>
      <c r="K7926" s="215"/>
      <c r="L7926" s="359"/>
      <c r="M7926" s="215"/>
      <c r="N7926" s="359"/>
      <c r="O7926" s="215"/>
      <c r="P7926" s="359"/>
      <c r="Q7926" s="215"/>
      <c r="R7926" s="359"/>
      <c r="S7926" s="271"/>
      <c r="T7926" s="359"/>
      <c r="U7926" s="107"/>
      <c r="V7926" s="16"/>
    </row>
    <row r="7927" spans="4:22" ht="21.6" thickBot="1">
      <c r="D7927" s="230"/>
      <c r="E7927" s="183"/>
      <c r="F7927" s="184" t="s">
        <v>40</v>
      </c>
      <c r="G7927" s="182"/>
      <c r="H7927" s="360">
        <f>H7919-H7921</f>
        <v>-0.57684413200001927</v>
      </c>
      <c r="I7927" s="306"/>
      <c r="J7927" s="360">
        <f>J7919-J7921</f>
        <v>0.11627912399999829</v>
      </c>
      <c r="K7927" s="306"/>
      <c r="L7927" s="360">
        <f>L7919-L7921</f>
        <v>-2.6979928000002928E-2</v>
      </c>
      <c r="M7927" s="306"/>
      <c r="N7927" s="360">
        <f>N7919-N7921</f>
        <v>-5.1901732000001033E-2</v>
      </c>
      <c r="O7927" s="306"/>
      <c r="P7927" s="360">
        <f>P7919-P7921</f>
        <v>3.2442667599999595</v>
      </c>
      <c r="Q7927" s="306"/>
      <c r="R7927" s="360">
        <f>R7919-R7921</f>
        <v>0.91414891999998815</v>
      </c>
      <c r="S7927" s="307"/>
      <c r="T7927" s="360">
        <f>T7917-T7921</f>
        <v>-4.4960000000000555E-2</v>
      </c>
      <c r="U7927" s="186"/>
      <c r="V7927" s="230"/>
    </row>
    <row r="7928" spans="4:22">
      <c r="D7928" s="16"/>
      <c r="E7928" s="86"/>
      <c r="F7928" s="179"/>
      <c r="H7928" s="180"/>
      <c r="I7928" s="180"/>
      <c r="J7928" s="180"/>
      <c r="K7928" s="180"/>
      <c r="L7928" s="180"/>
      <c r="M7928" s="180"/>
      <c r="N7928" s="180"/>
      <c r="O7928" s="180"/>
      <c r="P7928" s="180"/>
      <c r="Q7928" s="180"/>
      <c r="R7928" s="180"/>
      <c r="S7928" s="274"/>
      <c r="T7928" s="180"/>
      <c r="U7928" s="107"/>
      <c r="V7928" s="16"/>
    </row>
    <row r="7929" spans="4:22">
      <c r="D7929" s="16"/>
      <c r="E7929" s="86"/>
      <c r="F7929" s="29"/>
      <c r="H7929" s="323"/>
      <c r="I7929" s="180"/>
      <c r="J7929" s="159"/>
      <c r="K7929" s="180"/>
      <c r="L7929" s="159"/>
      <c r="M7929" s="180"/>
      <c r="N7929" s="159"/>
      <c r="O7929" s="180">
        <f>L7929+N7929</f>
        <v>0</v>
      </c>
      <c r="P7929" s="159"/>
      <c r="Q7929" s="180"/>
      <c r="R7929" s="159"/>
      <c r="S7929" s="159"/>
      <c r="T7929" s="159"/>
      <c r="U7929" s="107"/>
      <c r="V7929" s="16"/>
    </row>
    <row r="7930" spans="4:22" ht="18">
      <c r="D7930" s="16"/>
      <c r="E7930" s="134"/>
      <c r="F7930" s="403" t="s">
        <v>36</v>
      </c>
      <c r="G7930" s="404"/>
      <c r="H7930" s="405">
        <f>AVERAGE($H$7811:$H$7816,$H$7911:$H$7915)</f>
        <v>13039.1</v>
      </c>
      <c r="I7930" s="405" t="e">
        <f t="shared" ref="I7930" si="846">AVERAGE(I7814:I7815,I7911:I7915)</f>
        <v>#DIV/0!</v>
      </c>
      <c r="J7930" s="405">
        <f>AVERAGE($J$7811:$J$7815,$J$7911:$J$7915)</f>
        <v>3333.6</v>
      </c>
      <c r="K7930" s="405" t="e">
        <f t="shared" ref="K7930" si="847">AVERAGE(K7814:K7815,K7911:K7915)</f>
        <v>#DIV/0!</v>
      </c>
      <c r="L7930" s="405">
        <f>AVERAGE($L$7811:$L$7815,$L$7911:$L$7915)</f>
        <v>3060.9</v>
      </c>
      <c r="M7930" s="405" t="e">
        <f t="shared" ref="M7930" si="848">AVERAGE(M7814:M7815,M7911:M7915)</f>
        <v>#DIV/0!</v>
      </c>
      <c r="N7930" s="405">
        <f>AVERAGE($N$7811:$N$7815,$N$7911:$N$7915)</f>
        <v>1920.5</v>
      </c>
      <c r="O7930" s="405" t="e">
        <f t="shared" ref="O7930" si="849">AVERAGE(O7814:O7815,O7911:O7915)</f>
        <v>#DIV/0!</v>
      </c>
      <c r="P7930" s="405">
        <f>AVERAGE($P$7811:$P$7815,$P$7911:$P$7915)</f>
        <v>48328</v>
      </c>
      <c r="Q7930" s="405" t="e">
        <f t="shared" ref="Q7930" si="850">AVERAGE(Q7814:Q7815,Q7911:Q7915)</f>
        <v>#DIV/0!</v>
      </c>
      <c r="R7930" s="405">
        <f>AVERAGE($R$7811:$R$7815,$R$7911:$R$7915)</f>
        <v>17044</v>
      </c>
      <c r="S7930" s="405" t="e">
        <f t="shared" ref="S7930" si="851">AVERAGE(S7814:S7815,S7911:S7915)</f>
        <v>#DIV/0!</v>
      </c>
      <c r="T7930" s="405">
        <f>AVERAGE($T$7811:$T$7815,$T$7911:$T$7915)</f>
        <v>5.2187800000000006</v>
      </c>
      <c r="U7930" s="405" t="e">
        <f t="shared" ref="U7930" si="852">AVERAGE(U7711:U7715,U7911:U7913,U7811:U7815,U7611:U7615,U7511:U7515)</f>
        <v>#DIV/0!</v>
      </c>
      <c r="V7930" s="16"/>
    </row>
    <row r="7931" spans="4:22">
      <c r="D7931" s="16"/>
      <c r="E7931" s="1"/>
      <c r="F7931" s="1"/>
      <c r="H7931" s="329"/>
      <c r="I7931" s="139"/>
      <c r="J7931" s="329"/>
      <c r="K7931" s="139"/>
      <c r="L7931" s="329"/>
      <c r="M7931" s="139"/>
      <c r="N7931" s="329"/>
      <c r="O7931" s="139"/>
      <c r="P7931" s="329"/>
      <c r="Q7931" s="139"/>
      <c r="R7931" s="329"/>
      <c r="S7931" s="329"/>
      <c r="T7931" s="329"/>
      <c r="U7931" s="1"/>
      <c r="V7931" s="16"/>
    </row>
    <row r="7932" spans="4:22" ht="15" thickBot="1">
      <c r="D7932" s="16"/>
      <c r="T7932" s="174"/>
      <c r="V7932" s="16"/>
    </row>
    <row r="7933" spans="4:22" ht="15" thickBot="1">
      <c r="D7933" s="16"/>
      <c r="F7933" s="280" t="s">
        <v>42</v>
      </c>
      <c r="G7933" s="281"/>
      <c r="H7933" s="281" t="s">
        <v>3</v>
      </c>
      <c r="I7933" s="281"/>
      <c r="J7933" s="281" t="s">
        <v>11</v>
      </c>
      <c r="K7933" s="281"/>
      <c r="L7933" s="281" t="s">
        <v>12</v>
      </c>
      <c r="M7933" s="281"/>
      <c r="N7933" s="281" t="s">
        <v>13</v>
      </c>
      <c r="O7933" s="281"/>
      <c r="P7933" s="281" t="s">
        <v>14</v>
      </c>
      <c r="Q7933" s="281"/>
      <c r="R7933" s="281" t="s">
        <v>15</v>
      </c>
      <c r="S7933" s="281"/>
      <c r="T7933" s="282" t="s">
        <v>16</v>
      </c>
      <c r="V7933" s="16"/>
    </row>
    <row r="7934" spans="4:22">
      <c r="D7934" s="16"/>
      <c r="E7934" s="1"/>
      <c r="F7934" s="283" t="s">
        <v>19</v>
      </c>
      <c r="G7934" s="284"/>
      <c r="H7934" s="410">
        <f>H7921</f>
        <v>68.336596132000011</v>
      </c>
      <c r="I7934" s="410">
        <f t="shared" ref="I7934:T7934" si="853">I7921</f>
        <v>0</v>
      </c>
      <c r="J7934" s="410">
        <f t="shared" si="853"/>
        <v>17.338612206000001</v>
      </c>
      <c r="K7934" s="410">
        <f t="shared" si="853"/>
        <v>0</v>
      </c>
      <c r="L7934" s="410">
        <f t="shared" si="853"/>
        <v>15.987415378000001</v>
      </c>
      <c r="M7934" s="410">
        <f t="shared" si="853"/>
        <v>0</v>
      </c>
      <c r="N7934" s="410">
        <f t="shared" si="853"/>
        <v>10.048543672000001</v>
      </c>
      <c r="O7934" s="410">
        <f t="shared" si="853"/>
        <v>0</v>
      </c>
      <c r="P7934" s="410">
        <f t="shared" si="853"/>
        <v>250.57939934000004</v>
      </c>
      <c r="Q7934" s="410">
        <f t="shared" si="853"/>
        <v>0</v>
      </c>
      <c r="R7934" s="410">
        <f t="shared" si="853"/>
        <v>88.488192580000003</v>
      </c>
      <c r="S7934" s="410">
        <f t="shared" si="853"/>
        <v>0</v>
      </c>
      <c r="T7934" s="410">
        <f t="shared" si="853"/>
        <v>5.2412600000000005</v>
      </c>
      <c r="U7934" s="1"/>
      <c r="V7934" s="16"/>
    </row>
    <row r="7935" spans="4:22" ht="15.6">
      <c r="D7935" s="16"/>
      <c r="E7935" s="1"/>
      <c r="F7935" s="288" t="s">
        <v>41</v>
      </c>
      <c r="G7935" s="289"/>
      <c r="H7935" s="411">
        <f>H7919</f>
        <v>67.759751999999992</v>
      </c>
      <c r="I7935" s="411">
        <f t="shared" ref="I7935:S7935" si="854">I7919</f>
        <v>0</v>
      </c>
      <c r="J7935" s="411">
        <f t="shared" si="854"/>
        <v>17.454891329999999</v>
      </c>
      <c r="K7935" s="411">
        <f t="shared" si="854"/>
        <v>0</v>
      </c>
      <c r="L7935" s="411">
        <f t="shared" si="854"/>
        <v>15.960435449999999</v>
      </c>
      <c r="M7935" s="411">
        <f t="shared" si="854"/>
        <v>0</v>
      </c>
      <c r="N7935" s="411">
        <f t="shared" si="854"/>
        <v>9.9966419399999999</v>
      </c>
      <c r="O7935" s="411">
        <f t="shared" si="854"/>
        <v>0</v>
      </c>
      <c r="P7935" s="411">
        <f t="shared" si="854"/>
        <v>253.8236661</v>
      </c>
      <c r="Q7935" s="411">
        <f t="shared" si="854"/>
        <v>0</v>
      </c>
      <c r="R7935" s="411">
        <f t="shared" si="854"/>
        <v>89.402341499999991</v>
      </c>
      <c r="S7935" s="411">
        <f t="shared" si="854"/>
        <v>0</v>
      </c>
      <c r="T7935" s="411">
        <f>T7917</f>
        <v>5.1962999999999999</v>
      </c>
      <c r="U7935" s="1"/>
      <c r="V7935" s="16"/>
    </row>
    <row r="7936" spans="4:22" ht="21">
      <c r="D7936" s="16"/>
      <c r="F7936" s="201" t="s">
        <v>45</v>
      </c>
      <c r="G7936" s="463"/>
      <c r="H7936" s="463">
        <f>H7935-H7934</f>
        <v>-0.57684413200001927</v>
      </c>
      <c r="I7936" s="463"/>
      <c r="J7936" s="463">
        <f>J7935-J7934</f>
        <v>0.11627912399999829</v>
      </c>
      <c r="K7936" s="463"/>
      <c r="L7936" s="463">
        <f>L7935-L7934</f>
        <v>-2.6979928000002928E-2</v>
      </c>
      <c r="M7936" s="463"/>
      <c r="N7936" s="463">
        <f>N7935-N7934</f>
        <v>-5.1901732000001033E-2</v>
      </c>
      <c r="O7936" s="463"/>
      <c r="P7936" s="463">
        <f>P7935-P7934</f>
        <v>3.2442667599999595</v>
      </c>
      <c r="Q7936" s="463"/>
      <c r="R7936" s="463">
        <f>R7935-R7934</f>
        <v>0.91414891999998815</v>
      </c>
      <c r="S7936" s="463"/>
      <c r="T7936" s="463">
        <f>T7935-T7934</f>
        <v>-4.4960000000000555E-2</v>
      </c>
      <c r="V7936" s="16"/>
    </row>
    <row r="7937" spans="4:22" ht="21">
      <c r="D7937" s="16"/>
      <c r="F7937" s="201"/>
      <c r="G7937" s="201"/>
      <c r="H7937" s="187"/>
      <c r="I7937" s="187"/>
      <c r="J7937" s="187"/>
      <c r="K7937" s="187"/>
      <c r="L7937" s="187"/>
      <c r="M7937" s="187"/>
      <c r="N7937" s="187"/>
      <c r="O7937" s="187"/>
      <c r="P7937" s="187"/>
      <c r="Q7937" s="187"/>
      <c r="R7937" s="187"/>
      <c r="S7937" s="187"/>
      <c r="T7937" s="187"/>
      <c r="V7937" s="16"/>
    </row>
    <row r="7938" spans="4:22">
      <c r="D7938" s="16"/>
      <c r="E7938" s="16"/>
      <c r="F7938" s="231"/>
      <c r="G7938" s="231"/>
      <c r="H7938" s="231"/>
      <c r="I7938" s="231"/>
      <c r="J7938" s="231"/>
      <c r="K7938" s="231"/>
      <c r="L7938" s="231"/>
      <c r="M7938" s="231"/>
      <c r="N7938" s="231"/>
      <c r="O7938" s="231"/>
      <c r="P7938" s="231"/>
      <c r="Q7938" s="231"/>
      <c r="R7938" s="231"/>
      <c r="S7938" s="231"/>
      <c r="T7938" s="232"/>
      <c r="U7938" s="16"/>
      <c r="V7938" s="16"/>
    </row>
    <row r="7939" spans="4:22">
      <c r="D7939" s="16"/>
      <c r="E7939" s="16"/>
      <c r="F7939" s="231"/>
      <c r="G7939" s="231"/>
      <c r="H7939" s="231"/>
      <c r="I7939" s="231"/>
      <c r="J7939" s="231"/>
      <c r="K7939" s="231"/>
      <c r="L7939" s="231"/>
      <c r="M7939" s="231"/>
      <c r="N7939" s="231"/>
      <c r="O7939" s="231"/>
      <c r="P7939" s="231"/>
      <c r="Q7939" s="231"/>
      <c r="R7939" s="231"/>
      <c r="S7939" s="231"/>
      <c r="T7939" s="232"/>
      <c r="U7939" s="16"/>
      <c r="V7939" s="16"/>
    </row>
    <row r="7940" spans="4:22">
      <c r="D7940" s="16"/>
      <c r="E7940" s="16"/>
      <c r="F7940" s="231"/>
      <c r="G7940" s="231"/>
      <c r="H7940" s="231"/>
      <c r="I7940" s="231"/>
      <c r="J7940" s="231"/>
      <c r="K7940" s="231"/>
      <c r="L7940" s="231"/>
      <c r="M7940" s="231"/>
      <c r="N7940" s="231"/>
      <c r="O7940" s="231"/>
      <c r="P7940" s="231"/>
      <c r="Q7940" s="231"/>
      <c r="R7940" s="231"/>
      <c r="S7940" s="231"/>
      <c r="T7940" s="232"/>
      <c r="U7940" s="16"/>
      <c r="V7940" s="16"/>
    </row>
    <row r="7941" spans="4:22">
      <c r="D7941" s="16"/>
      <c r="E7941" s="16"/>
      <c r="F7941" s="231"/>
      <c r="G7941" s="231"/>
      <c r="H7941" s="231"/>
      <c r="I7941" s="231"/>
      <c r="J7941" s="231"/>
      <c r="K7941" s="231"/>
      <c r="L7941" s="231"/>
      <c r="M7941" s="231"/>
      <c r="N7941" s="231"/>
      <c r="O7941" s="231"/>
      <c r="P7941" s="231"/>
      <c r="Q7941" s="231"/>
      <c r="R7941" s="231"/>
      <c r="S7941" s="231"/>
      <c r="T7941" s="232"/>
      <c r="U7941" s="16"/>
      <c r="V7941" s="16"/>
    </row>
    <row r="7942" spans="4:22">
      <c r="D7942" s="16"/>
      <c r="E7942" s="16"/>
      <c r="F7942" s="231"/>
      <c r="G7942" s="231"/>
      <c r="H7942" s="231"/>
      <c r="I7942" s="231"/>
      <c r="J7942" s="231"/>
      <c r="K7942" s="231"/>
      <c r="L7942" s="231"/>
      <c r="M7942" s="231"/>
      <c r="N7942" s="231"/>
      <c r="O7942" s="231"/>
      <c r="P7942" s="231"/>
      <c r="Q7942" s="231"/>
      <c r="R7942" s="231"/>
      <c r="S7942" s="231"/>
      <c r="T7942" s="232"/>
      <c r="U7942" s="16"/>
      <c r="V7942" s="16"/>
    </row>
    <row r="7943" spans="4:22">
      <c r="D7943" s="16"/>
      <c r="E7943" s="16"/>
      <c r="F7943" s="231"/>
      <c r="G7943" s="231"/>
      <c r="H7943" s="231"/>
      <c r="I7943" s="231"/>
      <c r="J7943" s="231"/>
      <c r="K7943" s="231"/>
      <c r="L7943" s="231"/>
      <c r="M7943" s="231"/>
      <c r="N7943" s="231"/>
      <c r="O7943" s="231"/>
      <c r="P7943" s="231"/>
      <c r="Q7943" s="231"/>
      <c r="R7943" s="231"/>
      <c r="S7943" s="231"/>
      <c r="T7943" s="232"/>
      <c r="U7943" s="16"/>
      <c r="V7943" s="16"/>
    </row>
    <row r="7944" spans="4:22">
      <c r="D7944" s="16"/>
      <c r="E7944" s="16"/>
      <c r="F7944" s="231"/>
      <c r="G7944" s="231"/>
      <c r="H7944" s="231"/>
      <c r="I7944" s="231"/>
      <c r="J7944" s="231"/>
      <c r="K7944" s="231"/>
      <c r="L7944" s="231"/>
      <c r="M7944" s="231"/>
      <c r="N7944" s="231"/>
      <c r="O7944" s="231"/>
      <c r="P7944" s="231"/>
      <c r="Q7944" s="231"/>
      <c r="R7944" s="231"/>
      <c r="S7944" s="231"/>
      <c r="T7944" s="232"/>
      <c r="U7944" s="16"/>
      <c r="V7944" s="16"/>
    </row>
    <row r="7945" spans="4:22">
      <c r="D7945" s="16"/>
      <c r="E7945" s="16"/>
      <c r="F7945" s="231"/>
      <c r="G7945" s="231"/>
      <c r="H7945" s="231"/>
      <c r="I7945" s="231"/>
      <c r="J7945" s="231"/>
      <c r="K7945" s="231"/>
      <c r="L7945" s="231"/>
      <c r="M7945" s="231"/>
      <c r="N7945" s="231"/>
      <c r="O7945" s="231"/>
      <c r="P7945" s="231"/>
      <c r="Q7945" s="231"/>
      <c r="R7945" s="231"/>
      <c r="S7945" s="231"/>
      <c r="T7945" s="232"/>
      <c r="U7945" s="16"/>
      <c r="V7945" s="16"/>
    </row>
    <row r="7946" spans="4:22">
      <c r="D7946" s="16"/>
      <c r="E7946" s="16"/>
      <c r="F7946" s="231"/>
      <c r="G7946" s="231"/>
      <c r="H7946" s="231"/>
      <c r="I7946" s="231"/>
      <c r="J7946" s="231"/>
      <c r="K7946" s="231"/>
      <c r="L7946" s="231"/>
      <c r="M7946" s="231"/>
      <c r="N7946" s="231"/>
      <c r="O7946" s="231"/>
      <c r="P7946" s="231"/>
      <c r="Q7946" s="231"/>
      <c r="R7946" s="231"/>
      <c r="S7946" s="231"/>
      <c r="T7946" s="232"/>
      <c r="U7946" s="16"/>
      <c r="V7946" s="16"/>
    </row>
    <row r="7947" spans="4:22">
      <c r="D7947" s="16"/>
      <c r="E7947" s="16"/>
      <c r="F7947" s="231"/>
      <c r="G7947" s="231"/>
      <c r="H7947" s="231"/>
      <c r="I7947" s="231"/>
      <c r="J7947" s="231"/>
      <c r="K7947" s="231"/>
      <c r="L7947" s="231"/>
      <c r="M7947" s="231"/>
      <c r="N7947" s="231"/>
      <c r="O7947" s="231"/>
      <c r="P7947" s="231"/>
      <c r="Q7947" s="231"/>
      <c r="R7947" s="231"/>
      <c r="S7947" s="231"/>
      <c r="T7947" s="232"/>
      <c r="U7947" s="16"/>
      <c r="V7947" s="16"/>
    </row>
    <row r="7948" spans="4:22">
      <c r="D7948" s="16"/>
      <c r="E7948" s="16"/>
      <c r="F7948" s="231"/>
      <c r="G7948" s="231"/>
      <c r="H7948" s="231"/>
      <c r="I7948" s="231"/>
      <c r="J7948" s="231"/>
      <c r="K7948" s="231"/>
      <c r="L7948" s="231"/>
      <c r="M7948" s="231"/>
      <c r="N7948" s="231"/>
      <c r="O7948" s="231"/>
      <c r="P7948" s="231"/>
      <c r="Q7948" s="231"/>
      <c r="R7948" s="231"/>
      <c r="S7948" s="231"/>
      <c r="T7948" s="232"/>
      <c r="U7948" s="16"/>
      <c r="V7948" s="16"/>
    </row>
    <row r="7949" spans="4:22">
      <c r="D7949" s="16"/>
      <c r="E7949" s="16"/>
      <c r="F7949" s="231"/>
      <c r="G7949" s="231"/>
      <c r="H7949" s="231"/>
      <c r="I7949" s="231"/>
      <c r="J7949" s="231"/>
      <c r="K7949" s="231"/>
      <c r="L7949" s="231"/>
      <c r="M7949" s="231"/>
      <c r="N7949" s="231"/>
      <c r="O7949" s="231"/>
      <c r="P7949" s="231"/>
      <c r="Q7949" s="231"/>
      <c r="R7949" s="231"/>
      <c r="S7949" s="231"/>
      <c r="T7949" s="232"/>
      <c r="U7949" s="16"/>
      <c r="V7949" s="16"/>
    </row>
    <row r="7950" spans="4:22">
      <c r="D7950" s="16"/>
      <c r="E7950" s="16"/>
      <c r="F7950" s="231"/>
      <c r="G7950" s="231"/>
      <c r="H7950" s="231"/>
      <c r="I7950" s="231"/>
      <c r="J7950" s="231"/>
      <c r="K7950" s="231"/>
      <c r="L7950" s="231"/>
      <c r="M7950" s="231"/>
      <c r="N7950" s="231"/>
      <c r="O7950" s="231"/>
      <c r="P7950" s="231"/>
      <c r="Q7950" s="231"/>
      <c r="R7950" s="231"/>
      <c r="S7950" s="231"/>
      <c r="T7950" s="232"/>
      <c r="U7950" s="16"/>
      <c r="V7950" s="16"/>
    </row>
    <row r="7951" spans="4:22">
      <c r="D7951" s="16"/>
      <c r="E7951" s="16"/>
      <c r="F7951" s="231"/>
      <c r="G7951" s="231"/>
      <c r="H7951" s="231"/>
      <c r="I7951" s="231"/>
      <c r="J7951" s="231"/>
      <c r="K7951" s="231"/>
      <c r="L7951" s="231"/>
      <c r="M7951" s="231"/>
      <c r="N7951" s="231"/>
      <c r="O7951" s="231"/>
      <c r="P7951" s="231"/>
      <c r="Q7951" s="231"/>
      <c r="R7951" s="231"/>
      <c r="S7951" s="231"/>
      <c r="T7951" s="232"/>
      <c r="U7951" s="16"/>
      <c r="V7951" s="16"/>
    </row>
    <row r="7952" spans="4:22">
      <c r="D7952" s="16"/>
      <c r="E7952" s="16"/>
      <c r="F7952" s="231"/>
      <c r="G7952" s="231"/>
      <c r="H7952" s="231"/>
      <c r="I7952" s="231"/>
      <c r="J7952" s="231"/>
      <c r="K7952" s="231"/>
      <c r="L7952" s="231"/>
      <c r="M7952" s="231"/>
      <c r="N7952" s="231"/>
      <c r="O7952" s="231"/>
      <c r="P7952" s="231"/>
      <c r="Q7952" s="231"/>
      <c r="R7952" s="231"/>
      <c r="S7952" s="231"/>
      <c r="T7952" s="232"/>
      <c r="U7952" s="16"/>
      <c r="V7952" s="16"/>
    </row>
    <row r="7953" spans="4:22">
      <c r="D7953" s="16"/>
      <c r="E7953" s="16"/>
      <c r="F7953" s="231"/>
      <c r="G7953" s="231"/>
      <c r="H7953" s="231"/>
      <c r="I7953" s="231"/>
      <c r="J7953" s="231"/>
      <c r="K7953" s="231"/>
      <c r="L7953" s="231"/>
      <c r="M7953" s="231"/>
      <c r="N7953" s="231"/>
      <c r="O7953" s="231"/>
      <c r="P7953" s="231"/>
      <c r="Q7953" s="231"/>
      <c r="R7953" s="231"/>
      <c r="S7953" s="231"/>
      <c r="T7953" s="232"/>
      <c r="U7953" s="16"/>
      <c r="V7953" s="16"/>
    </row>
    <row r="7954" spans="4:22">
      <c r="D7954" s="16"/>
      <c r="E7954" s="16"/>
      <c r="F7954" s="231"/>
      <c r="G7954" s="231"/>
      <c r="H7954" s="231"/>
      <c r="I7954" s="231"/>
      <c r="J7954" s="231"/>
      <c r="K7954" s="231"/>
      <c r="L7954" s="231"/>
      <c r="M7954" s="231"/>
      <c r="N7954" s="231"/>
      <c r="O7954" s="231"/>
      <c r="P7954" s="231"/>
      <c r="Q7954" s="231"/>
      <c r="R7954" s="231"/>
      <c r="S7954" s="231"/>
      <c r="T7954" s="232"/>
      <c r="U7954" s="16"/>
      <c r="V7954" s="16"/>
    </row>
    <row r="7955" spans="4:22">
      <c r="D7955" s="16"/>
      <c r="E7955" s="16"/>
      <c r="F7955" s="231"/>
      <c r="G7955" s="231"/>
      <c r="H7955" s="231"/>
      <c r="I7955" s="231"/>
      <c r="J7955" s="231"/>
      <c r="K7955" s="231"/>
      <c r="L7955" s="231"/>
      <c r="M7955" s="231"/>
      <c r="N7955" s="231"/>
      <c r="O7955" s="231"/>
      <c r="P7955" s="231"/>
      <c r="Q7955" s="231"/>
      <c r="R7955" s="231"/>
      <c r="S7955" s="231"/>
      <c r="T7955" s="232"/>
      <c r="U7955" s="16"/>
      <c r="V7955" s="16"/>
    </row>
    <row r="7956" spans="4:22">
      <c r="D7956" s="16"/>
      <c r="E7956" s="16"/>
      <c r="F7956" s="231"/>
      <c r="G7956" s="231"/>
      <c r="H7956" s="231"/>
      <c r="I7956" s="231"/>
      <c r="J7956" s="231"/>
      <c r="K7956" s="231"/>
      <c r="L7956" s="231"/>
      <c r="M7956" s="231"/>
      <c r="N7956" s="231"/>
      <c r="O7956" s="231"/>
      <c r="P7956" s="231"/>
      <c r="Q7956" s="231"/>
      <c r="R7956" s="231"/>
      <c r="S7956" s="231"/>
      <c r="T7956" s="232"/>
      <c r="U7956" s="16"/>
      <c r="V7956" s="16"/>
    </row>
    <row r="7957" spans="4:22">
      <c r="D7957" s="16"/>
      <c r="E7957" s="16"/>
      <c r="F7957" s="231"/>
      <c r="G7957" s="231"/>
      <c r="H7957" s="231"/>
      <c r="I7957" s="231"/>
      <c r="J7957" s="231"/>
      <c r="K7957" s="231"/>
      <c r="L7957" s="231"/>
      <c r="M7957" s="231"/>
      <c r="N7957" s="231"/>
      <c r="O7957" s="231"/>
      <c r="P7957" s="231"/>
      <c r="Q7957" s="231"/>
      <c r="R7957" s="231"/>
      <c r="S7957" s="231"/>
      <c r="T7957" s="232"/>
      <c r="U7957" s="16"/>
      <c r="V7957" s="16"/>
    </row>
    <row r="7958" spans="4:22">
      <c r="D7958" s="16"/>
      <c r="E7958" s="16"/>
      <c r="F7958" s="231"/>
      <c r="G7958" s="231"/>
      <c r="H7958" s="231"/>
      <c r="I7958" s="231"/>
      <c r="J7958" s="231"/>
      <c r="K7958" s="231"/>
      <c r="L7958" s="231"/>
      <c r="M7958" s="231"/>
      <c r="N7958" s="231"/>
      <c r="O7958" s="231"/>
      <c r="P7958" s="231"/>
      <c r="Q7958" s="231"/>
      <c r="R7958" s="231"/>
      <c r="S7958" s="231"/>
      <c r="T7958" s="232"/>
      <c r="U7958" s="16"/>
      <c r="V7958" s="16"/>
    </row>
    <row r="7959" spans="4:22">
      <c r="D7959" s="16"/>
      <c r="E7959" s="16"/>
      <c r="F7959" s="231"/>
      <c r="G7959" s="231"/>
      <c r="H7959" s="231"/>
      <c r="I7959" s="231"/>
      <c r="J7959" s="231"/>
      <c r="K7959" s="231"/>
      <c r="L7959" s="231"/>
      <c r="M7959" s="231"/>
      <c r="N7959" s="231"/>
      <c r="O7959" s="231"/>
      <c r="P7959" s="231"/>
      <c r="Q7959" s="231"/>
      <c r="R7959" s="231"/>
      <c r="S7959" s="231"/>
      <c r="T7959" s="232"/>
      <c r="U7959" s="16"/>
      <c r="V7959" s="16"/>
    </row>
    <row r="7960" spans="4:22">
      <c r="D7960" s="16"/>
      <c r="E7960" s="16"/>
      <c r="F7960" s="231"/>
      <c r="G7960" s="231"/>
      <c r="H7960" s="231"/>
      <c r="I7960" s="231"/>
      <c r="J7960" s="231"/>
      <c r="K7960" s="231"/>
      <c r="L7960" s="231"/>
      <c r="M7960" s="231"/>
      <c r="N7960" s="231"/>
      <c r="O7960" s="231"/>
      <c r="P7960" s="231"/>
      <c r="Q7960" s="231"/>
      <c r="R7960" s="231"/>
      <c r="S7960" s="231"/>
      <c r="T7960" s="232"/>
      <c r="U7960" s="16"/>
      <c r="V7960" s="16"/>
    </row>
    <row r="7961" spans="4:22">
      <c r="D7961" s="16"/>
      <c r="E7961" s="16"/>
      <c r="F7961" s="231"/>
      <c r="G7961" s="231"/>
      <c r="H7961" s="231"/>
      <c r="I7961" s="231"/>
      <c r="J7961" s="231"/>
      <c r="K7961" s="231"/>
      <c r="L7961" s="231"/>
      <c r="M7961" s="231"/>
      <c r="N7961" s="231"/>
      <c r="O7961" s="231"/>
      <c r="P7961" s="231"/>
      <c r="Q7961" s="231"/>
      <c r="R7961" s="231"/>
      <c r="S7961" s="231"/>
      <c r="T7961" s="232"/>
      <c r="U7961" s="16"/>
      <c r="V7961" s="16"/>
    </row>
    <row r="7962" spans="4:22">
      <c r="D7962" s="16"/>
      <c r="E7962" s="16"/>
      <c r="F7962" s="231"/>
      <c r="G7962" s="231"/>
      <c r="H7962" s="231"/>
      <c r="I7962" s="231"/>
      <c r="J7962" s="231"/>
      <c r="K7962" s="231"/>
      <c r="L7962" s="231"/>
      <c r="M7962" s="231"/>
      <c r="N7962" s="231"/>
      <c r="O7962" s="231"/>
      <c r="P7962" s="231"/>
      <c r="Q7962" s="231"/>
      <c r="R7962" s="231"/>
      <c r="S7962" s="231"/>
      <c r="T7962" s="232"/>
      <c r="U7962" s="16"/>
      <c r="V7962" s="16"/>
    </row>
    <row r="7963" spans="4:22">
      <c r="D7963" s="16"/>
      <c r="E7963" s="16"/>
      <c r="F7963" s="231"/>
      <c r="G7963" s="231"/>
      <c r="H7963" s="231"/>
      <c r="I7963" s="231"/>
      <c r="J7963" s="231"/>
      <c r="K7963" s="231"/>
      <c r="L7963" s="231"/>
      <c r="M7963" s="231"/>
      <c r="N7963" s="231"/>
      <c r="O7963" s="231"/>
      <c r="P7963" s="231"/>
      <c r="Q7963" s="231"/>
      <c r="R7963" s="231"/>
      <c r="S7963" s="231"/>
      <c r="T7963" s="232"/>
      <c r="U7963" s="16"/>
      <c r="V7963" s="16"/>
    </row>
    <row r="7964" spans="4:22">
      <c r="D7964" s="16"/>
      <c r="E7964" s="16"/>
      <c r="F7964" s="231"/>
      <c r="G7964" s="231"/>
      <c r="H7964" s="231"/>
      <c r="I7964" s="231"/>
      <c r="J7964" s="231"/>
      <c r="K7964" s="231"/>
      <c r="L7964" s="231"/>
      <c r="M7964" s="231"/>
      <c r="N7964" s="231"/>
      <c r="O7964" s="231"/>
      <c r="P7964" s="231"/>
      <c r="Q7964" s="231"/>
      <c r="R7964" s="231"/>
      <c r="S7964" s="231"/>
      <c r="T7964" s="232"/>
      <c r="U7964" s="16"/>
      <c r="V7964" s="16"/>
    </row>
    <row r="7965" spans="4:22">
      <c r="D7965" s="16"/>
      <c r="E7965" s="16"/>
      <c r="F7965" s="231"/>
      <c r="G7965" s="231"/>
      <c r="H7965" s="231"/>
      <c r="I7965" s="231"/>
      <c r="J7965" s="231"/>
      <c r="K7965" s="231"/>
      <c r="L7965" s="231"/>
      <c r="M7965" s="231"/>
      <c r="N7965" s="231"/>
      <c r="O7965" s="231"/>
      <c r="P7965" s="231"/>
      <c r="Q7965" s="231"/>
      <c r="R7965" s="231"/>
      <c r="S7965" s="231"/>
      <c r="T7965" s="232"/>
      <c r="U7965" s="16"/>
      <c r="V7965" s="16"/>
    </row>
    <row r="7966" spans="4:22">
      <c r="D7966" s="16"/>
      <c r="E7966" s="16"/>
      <c r="F7966" s="231"/>
      <c r="G7966" s="231"/>
      <c r="H7966" s="231"/>
      <c r="I7966" s="231"/>
      <c r="J7966" s="231"/>
      <c r="K7966" s="231"/>
      <c r="L7966" s="231"/>
      <c r="M7966" s="231"/>
      <c r="N7966" s="231"/>
      <c r="O7966" s="231"/>
      <c r="P7966" s="231"/>
      <c r="Q7966" s="231"/>
      <c r="R7966" s="231"/>
      <c r="S7966" s="231"/>
      <c r="T7966" s="232"/>
      <c r="U7966" s="16"/>
      <c r="V7966" s="16"/>
    </row>
    <row r="7967" spans="4:22">
      <c r="D7967" s="16"/>
      <c r="E7967" s="16"/>
      <c r="F7967" s="231"/>
      <c r="G7967" s="231"/>
      <c r="H7967" s="231"/>
      <c r="I7967" s="231"/>
      <c r="J7967" s="231"/>
      <c r="K7967" s="231"/>
      <c r="L7967" s="231"/>
      <c r="M7967" s="231"/>
      <c r="N7967" s="231"/>
      <c r="O7967" s="231"/>
      <c r="P7967" s="231"/>
      <c r="Q7967" s="231"/>
      <c r="R7967" s="231"/>
      <c r="S7967" s="231"/>
      <c r="T7967" s="232"/>
      <c r="U7967" s="16"/>
      <c r="V7967" s="16"/>
    </row>
    <row r="7968" spans="4:22">
      <c r="D7968" s="16"/>
      <c r="E7968" s="16"/>
      <c r="F7968" s="231"/>
      <c r="G7968" s="231"/>
      <c r="H7968" s="231"/>
      <c r="I7968" s="231"/>
      <c r="J7968" s="231"/>
      <c r="K7968" s="231"/>
      <c r="L7968" s="231"/>
      <c r="M7968" s="231"/>
      <c r="N7968" s="231"/>
      <c r="O7968" s="231"/>
      <c r="P7968" s="231"/>
      <c r="Q7968" s="231"/>
      <c r="R7968" s="231"/>
      <c r="S7968" s="231"/>
      <c r="T7968" s="232"/>
      <c r="U7968" s="16"/>
      <c r="V7968" s="16"/>
    </row>
    <row r="7969" spans="4:22">
      <c r="D7969" s="16"/>
      <c r="E7969" s="16"/>
      <c r="F7969" s="231"/>
      <c r="G7969" s="231"/>
      <c r="H7969" s="231"/>
      <c r="I7969" s="231"/>
      <c r="J7969" s="231"/>
      <c r="K7969" s="231"/>
      <c r="L7969" s="231"/>
      <c r="M7969" s="231"/>
      <c r="N7969" s="231"/>
      <c r="O7969" s="231"/>
      <c r="P7969" s="231"/>
      <c r="Q7969" s="231"/>
      <c r="R7969" s="231"/>
      <c r="S7969" s="231"/>
      <c r="T7969" s="232"/>
      <c r="U7969" s="16"/>
      <c r="V7969" s="16"/>
    </row>
    <row r="7970" spans="4:22">
      <c r="D7970" s="16"/>
      <c r="E7970" s="16"/>
      <c r="F7970" s="231"/>
      <c r="G7970" s="231"/>
      <c r="H7970" s="231"/>
      <c r="I7970" s="231"/>
      <c r="J7970" s="231"/>
      <c r="K7970" s="231"/>
      <c r="L7970" s="231"/>
      <c r="M7970" s="231"/>
      <c r="N7970" s="231"/>
      <c r="O7970" s="231"/>
      <c r="P7970" s="231"/>
      <c r="Q7970" s="231"/>
      <c r="R7970" s="231"/>
      <c r="S7970" s="231"/>
      <c r="T7970" s="232"/>
      <c r="U7970" s="16"/>
      <c r="V7970" s="16"/>
    </row>
    <row r="7971" spans="4:22">
      <c r="D7971" s="16"/>
      <c r="E7971" s="16"/>
      <c r="F7971" s="231"/>
      <c r="G7971" s="231"/>
      <c r="H7971" s="231"/>
      <c r="I7971" s="231"/>
      <c r="J7971" s="231"/>
      <c r="K7971" s="231"/>
      <c r="L7971" s="231"/>
      <c r="M7971" s="231"/>
      <c r="N7971" s="231"/>
      <c r="O7971" s="231"/>
      <c r="P7971" s="231"/>
      <c r="Q7971" s="231"/>
      <c r="R7971" s="231"/>
      <c r="S7971" s="231"/>
      <c r="T7971" s="232"/>
      <c r="U7971" s="16"/>
      <c r="V7971" s="16"/>
    </row>
    <row r="7972" spans="4:22">
      <c r="D7972" s="16"/>
      <c r="E7972" s="16"/>
      <c r="F7972" s="231"/>
      <c r="G7972" s="231"/>
      <c r="H7972" s="231"/>
      <c r="I7972" s="231"/>
      <c r="J7972" s="231"/>
      <c r="K7972" s="231"/>
      <c r="L7972" s="231"/>
      <c r="M7972" s="231"/>
      <c r="N7972" s="231"/>
      <c r="O7972" s="231"/>
      <c r="P7972" s="231"/>
      <c r="Q7972" s="231"/>
      <c r="R7972" s="231"/>
      <c r="S7972" s="231"/>
      <c r="T7972" s="232"/>
      <c r="U7972" s="16"/>
      <c r="V7972" s="16"/>
    </row>
    <row r="7973" spans="4:22">
      <c r="D7973" s="16"/>
      <c r="E7973" s="16"/>
      <c r="F7973" s="231"/>
      <c r="G7973" s="231"/>
      <c r="H7973" s="231"/>
      <c r="I7973" s="231"/>
      <c r="J7973" s="231"/>
      <c r="K7973" s="231"/>
      <c r="L7973" s="231"/>
      <c r="M7973" s="231"/>
      <c r="N7973" s="231"/>
      <c r="O7973" s="231"/>
      <c r="P7973" s="231"/>
      <c r="Q7973" s="231"/>
      <c r="R7973" s="231"/>
      <c r="S7973" s="231"/>
      <c r="T7973" s="232"/>
      <c r="U7973" s="16"/>
      <c r="V7973" s="16"/>
    </row>
    <row r="7974" spans="4:22">
      <c r="D7974" s="16"/>
      <c r="E7974" s="16"/>
      <c r="F7974" s="231"/>
      <c r="G7974" s="231"/>
      <c r="H7974" s="231"/>
      <c r="I7974" s="231"/>
      <c r="J7974" s="231"/>
      <c r="K7974" s="231"/>
      <c r="L7974" s="231"/>
      <c r="M7974" s="231"/>
      <c r="N7974" s="231"/>
      <c r="O7974" s="231"/>
      <c r="P7974" s="231"/>
      <c r="Q7974" s="231"/>
      <c r="R7974" s="231"/>
      <c r="S7974" s="231"/>
      <c r="T7974" s="232"/>
      <c r="U7974" s="16"/>
      <c r="V7974" s="16"/>
    </row>
    <row r="7975" spans="4:22">
      <c r="D7975" s="16"/>
      <c r="E7975" s="16"/>
      <c r="F7975" s="231"/>
      <c r="G7975" s="231"/>
      <c r="H7975" s="231"/>
      <c r="I7975" s="231"/>
      <c r="J7975" s="231"/>
      <c r="K7975" s="231"/>
      <c r="L7975" s="231"/>
      <c r="M7975" s="231"/>
      <c r="N7975" s="231"/>
      <c r="O7975" s="231"/>
      <c r="P7975" s="231"/>
      <c r="Q7975" s="231"/>
      <c r="R7975" s="231"/>
      <c r="S7975" s="231"/>
      <c r="T7975" s="232"/>
      <c r="U7975" s="16"/>
      <c r="V7975" s="16"/>
    </row>
    <row r="7976" spans="4:22">
      <c r="D7976" s="335"/>
      <c r="E7976" s="335"/>
      <c r="F7976" s="335"/>
      <c r="G7976" s="512" t="s">
        <v>48</v>
      </c>
      <c r="H7976" s="512"/>
      <c r="I7976" s="512"/>
      <c r="J7976" s="512"/>
      <c r="K7976" s="512"/>
      <c r="L7976" s="512"/>
      <c r="M7976" s="512"/>
      <c r="N7976" s="512"/>
      <c r="O7976" s="512"/>
      <c r="P7976" s="512"/>
      <c r="Q7976" s="512"/>
      <c r="R7976" s="512"/>
      <c r="S7976" s="335"/>
      <c r="T7976" s="335"/>
      <c r="U7976" s="335"/>
      <c r="V7976" s="335"/>
    </row>
    <row r="7977" spans="4:22">
      <c r="D7977" s="335"/>
      <c r="E7977" s="335"/>
      <c r="F7977" s="335"/>
      <c r="G7977" s="512"/>
      <c r="H7977" s="512"/>
      <c r="I7977" s="512"/>
      <c r="J7977" s="512"/>
      <c r="K7977" s="512"/>
      <c r="L7977" s="512"/>
      <c r="M7977" s="512"/>
      <c r="N7977" s="512"/>
      <c r="O7977" s="512"/>
      <c r="P7977" s="512"/>
      <c r="Q7977" s="512"/>
      <c r="R7977" s="512"/>
      <c r="S7977" s="335"/>
      <c r="T7977" s="335"/>
      <c r="U7977" s="335"/>
      <c r="V7977" s="335"/>
    </row>
    <row r="7978" spans="4:22" ht="23.4">
      <c r="D7978" s="338"/>
      <c r="E7978" s="338"/>
      <c r="F7978" s="338"/>
      <c r="G7978" s="343" t="s">
        <v>46</v>
      </c>
      <c r="H7978" s="375" t="s">
        <v>3</v>
      </c>
      <c r="I7978" s="376"/>
      <c r="J7978" s="377" t="s">
        <v>11</v>
      </c>
      <c r="K7978" s="376"/>
      <c r="L7978" s="378" t="s">
        <v>12</v>
      </c>
      <c r="M7978" s="376"/>
      <c r="N7978" s="379" t="s">
        <v>13</v>
      </c>
      <c r="O7978" s="376"/>
      <c r="P7978" s="374" t="s">
        <v>14</v>
      </c>
      <c r="Q7978" s="376"/>
      <c r="R7978" s="380" t="s">
        <v>15</v>
      </c>
      <c r="S7978" s="367"/>
      <c r="T7978" s="16"/>
      <c r="U7978" s="336"/>
      <c r="V7978" s="16"/>
    </row>
    <row r="7979" spans="4:22" ht="21">
      <c r="D7979" s="338"/>
      <c r="E7979" s="338"/>
      <c r="F7979" s="338"/>
      <c r="G7979" s="344">
        <v>0.9</v>
      </c>
      <c r="H7979" s="347">
        <f>$H$7921*G7979</f>
        <v>61.502936518800013</v>
      </c>
      <c r="I7979" s="368"/>
      <c r="J7979" s="348">
        <f>$J$7921*G7979</f>
        <v>15.604750985400001</v>
      </c>
      <c r="K7979" s="368"/>
      <c r="L7979" s="352">
        <f>$L$7921*G7979</f>
        <v>14.388673840200001</v>
      </c>
      <c r="M7979" s="368"/>
      <c r="N7979" s="349">
        <f>$N$7921*G7979</f>
        <v>9.0436893048000009</v>
      </c>
      <c r="O7979" s="368"/>
      <c r="P7979" s="350">
        <f>$P$7921*G7979</f>
        <v>225.52145940600005</v>
      </c>
      <c r="Q7979" s="368"/>
      <c r="R7979" s="351">
        <f>$R$7921*G7979</f>
        <v>79.639373322000012</v>
      </c>
      <c r="S7979" s="341"/>
      <c r="T7979" s="414">
        <f>H7979*24.63</f>
        <v>1514.8173264580444</v>
      </c>
      <c r="U7979" s="337"/>
      <c r="V7979" s="16"/>
    </row>
    <row r="7980" spans="4:22" ht="21">
      <c r="D7980" s="338"/>
      <c r="E7980" s="338"/>
      <c r="F7980" s="338"/>
      <c r="G7980" s="344">
        <v>0.91</v>
      </c>
      <c r="H7980" s="347">
        <f t="shared" ref="H7980:H7999" si="855">$H$7921*G7980</f>
        <v>62.186302480120013</v>
      </c>
      <c r="I7980" s="368"/>
      <c r="J7980" s="348">
        <f t="shared" ref="J7980:J7999" si="856">$J$7921*G7980</f>
        <v>15.778137107460001</v>
      </c>
      <c r="K7980" s="368"/>
      <c r="L7980" s="352">
        <f t="shared" ref="L7980:L7999" si="857">$L$7921*G7980</f>
        <v>14.548547993980002</v>
      </c>
      <c r="M7980" s="368"/>
      <c r="N7980" s="349">
        <f t="shared" ref="N7980:N7999" si="858">$N$7921*G7980</f>
        <v>9.1441747415200005</v>
      </c>
      <c r="O7980" s="368"/>
      <c r="P7980" s="350">
        <f t="shared" ref="P7980:P7999" si="859">$P$7921*G7980</f>
        <v>228.02725339940005</v>
      </c>
      <c r="Q7980" s="368"/>
      <c r="R7980" s="351">
        <f t="shared" ref="R7980:R7999" si="860">$R$7921*G7980</f>
        <v>80.524255247799999</v>
      </c>
      <c r="S7980" s="341"/>
      <c r="T7980" s="16"/>
      <c r="U7980" s="337"/>
      <c r="V7980" s="16"/>
    </row>
    <row r="7981" spans="4:22" ht="21">
      <c r="D7981" s="338"/>
      <c r="E7981" s="338"/>
      <c r="F7981" s="338"/>
      <c r="G7981" s="344">
        <v>0.92</v>
      </c>
      <c r="H7981" s="347">
        <f t="shared" si="855"/>
        <v>62.869668441440012</v>
      </c>
      <c r="I7981" s="368"/>
      <c r="J7981" s="348">
        <f t="shared" si="856"/>
        <v>15.951523229520001</v>
      </c>
      <c r="K7981" s="368"/>
      <c r="L7981" s="352">
        <f t="shared" si="857"/>
        <v>14.708422147760002</v>
      </c>
      <c r="M7981" s="368"/>
      <c r="N7981" s="349">
        <f t="shared" si="858"/>
        <v>9.244660178240002</v>
      </c>
      <c r="O7981" s="368"/>
      <c r="P7981" s="350">
        <f t="shared" si="859"/>
        <v>230.53304739280006</v>
      </c>
      <c r="Q7981" s="368"/>
      <c r="R7981" s="351">
        <f t="shared" si="860"/>
        <v>81.409137173600001</v>
      </c>
      <c r="S7981" s="341"/>
      <c r="T7981" s="16"/>
      <c r="U7981" s="337"/>
      <c r="V7981" s="16"/>
    </row>
    <row r="7982" spans="4:22" ht="21">
      <c r="D7982" s="338"/>
      <c r="E7982" s="338"/>
      <c r="F7982" s="338"/>
      <c r="G7982" s="344">
        <v>0.93</v>
      </c>
      <c r="H7982" s="347">
        <f t="shared" si="855"/>
        <v>63.553034402760012</v>
      </c>
      <c r="I7982" s="368"/>
      <c r="J7982" s="348">
        <f t="shared" si="856"/>
        <v>16.124909351580001</v>
      </c>
      <c r="K7982" s="368"/>
      <c r="L7982" s="352">
        <f t="shared" si="857"/>
        <v>14.868296301540003</v>
      </c>
      <c r="M7982" s="368"/>
      <c r="N7982" s="349">
        <f t="shared" si="858"/>
        <v>9.3451456149600016</v>
      </c>
      <c r="O7982" s="368"/>
      <c r="P7982" s="350">
        <f t="shared" si="859"/>
        <v>233.03884138620003</v>
      </c>
      <c r="Q7982" s="368"/>
      <c r="R7982" s="351">
        <f t="shared" si="860"/>
        <v>82.294019099400003</v>
      </c>
      <c r="S7982" s="341"/>
      <c r="T7982" s="16"/>
      <c r="U7982" s="337"/>
      <c r="V7982" s="16"/>
    </row>
    <row r="7983" spans="4:22" ht="21">
      <c r="D7983" s="338"/>
      <c r="E7983" s="338"/>
      <c r="F7983" s="338"/>
      <c r="G7983" s="344">
        <v>0.94</v>
      </c>
      <c r="H7983" s="347">
        <f t="shared" si="855"/>
        <v>64.236400364080012</v>
      </c>
      <c r="I7983" s="368"/>
      <c r="J7983" s="348">
        <f t="shared" si="856"/>
        <v>16.29829547364</v>
      </c>
      <c r="K7983" s="368"/>
      <c r="L7983" s="352">
        <f t="shared" si="857"/>
        <v>15.02817045532</v>
      </c>
      <c r="M7983" s="368"/>
      <c r="N7983" s="349">
        <f t="shared" si="858"/>
        <v>9.4456310516799995</v>
      </c>
      <c r="O7983" s="368"/>
      <c r="P7983" s="350">
        <f t="shared" si="859"/>
        <v>235.54463537960001</v>
      </c>
      <c r="Q7983" s="368"/>
      <c r="R7983" s="351">
        <f t="shared" si="860"/>
        <v>83.178901025200005</v>
      </c>
      <c r="S7983" s="341"/>
      <c r="T7983" s="16"/>
      <c r="U7983" s="337"/>
      <c r="V7983" s="16"/>
    </row>
    <row r="7984" spans="4:22" ht="21">
      <c r="D7984" s="338"/>
      <c r="E7984" s="338"/>
      <c r="F7984" s="338"/>
      <c r="G7984" s="344">
        <v>0.95</v>
      </c>
      <c r="H7984" s="347">
        <f t="shared" si="855"/>
        <v>64.919766325400005</v>
      </c>
      <c r="I7984" s="368"/>
      <c r="J7984" s="348">
        <f t="shared" si="856"/>
        <v>16.471681595699998</v>
      </c>
      <c r="K7984" s="368"/>
      <c r="L7984" s="352">
        <f t="shared" si="857"/>
        <v>15.1880446091</v>
      </c>
      <c r="M7984" s="368"/>
      <c r="N7984" s="349">
        <f t="shared" si="858"/>
        <v>9.5461164884000009</v>
      </c>
      <c r="O7984" s="368"/>
      <c r="P7984" s="350">
        <f t="shared" si="859"/>
        <v>238.05042937300001</v>
      </c>
      <c r="Q7984" s="368"/>
      <c r="R7984" s="351">
        <f t="shared" si="860"/>
        <v>84.063782950999993</v>
      </c>
      <c r="S7984" s="341"/>
      <c r="T7984" s="16"/>
      <c r="U7984" s="337"/>
      <c r="V7984" s="16"/>
    </row>
    <row r="7985" spans="4:22" ht="21">
      <c r="D7985" s="338"/>
      <c r="E7985" s="338"/>
      <c r="F7985" s="338"/>
      <c r="G7985" s="344">
        <v>0.96</v>
      </c>
      <c r="H7985" s="347">
        <f t="shared" si="855"/>
        <v>65.603132286720012</v>
      </c>
      <c r="I7985" s="368"/>
      <c r="J7985" s="348">
        <f t="shared" si="856"/>
        <v>16.64506771776</v>
      </c>
      <c r="K7985" s="368"/>
      <c r="L7985" s="352">
        <f t="shared" si="857"/>
        <v>15.347918762880001</v>
      </c>
      <c r="M7985" s="368"/>
      <c r="N7985" s="349">
        <f t="shared" si="858"/>
        <v>9.6466019251200006</v>
      </c>
      <c r="O7985" s="368"/>
      <c r="P7985" s="350">
        <f t="shared" si="859"/>
        <v>240.55622336640002</v>
      </c>
      <c r="Q7985" s="368"/>
      <c r="R7985" s="351">
        <f t="shared" si="860"/>
        <v>84.948664876799995</v>
      </c>
      <c r="S7985" s="341"/>
      <c r="T7985" s="16"/>
      <c r="U7985" s="337"/>
      <c r="V7985" s="16"/>
    </row>
    <row r="7986" spans="4:22" ht="21">
      <c r="D7986" s="338"/>
      <c r="E7986" s="338"/>
      <c r="F7986" s="338"/>
      <c r="G7986" s="344">
        <v>0.97</v>
      </c>
      <c r="H7986" s="347">
        <f t="shared" si="855"/>
        <v>66.286498248040004</v>
      </c>
      <c r="I7986" s="368"/>
      <c r="J7986" s="348">
        <f t="shared" si="856"/>
        <v>16.818453839819998</v>
      </c>
      <c r="K7986" s="368"/>
      <c r="L7986" s="352">
        <f t="shared" si="857"/>
        <v>15.507792916660001</v>
      </c>
      <c r="M7986" s="368"/>
      <c r="N7986" s="349">
        <f t="shared" si="858"/>
        <v>9.7470873618400002</v>
      </c>
      <c r="O7986" s="368"/>
      <c r="P7986" s="350">
        <f t="shared" si="859"/>
        <v>243.06201735980002</v>
      </c>
      <c r="Q7986" s="368"/>
      <c r="R7986" s="351">
        <f t="shared" si="860"/>
        <v>85.833546802599997</v>
      </c>
      <c r="S7986" s="341"/>
      <c r="T7986" s="16"/>
      <c r="U7986" s="337"/>
      <c r="V7986" s="16"/>
    </row>
    <row r="7987" spans="4:22" ht="21">
      <c r="D7987" s="338"/>
      <c r="E7987" s="338"/>
      <c r="F7987" s="338"/>
      <c r="G7987" s="344">
        <v>0.98</v>
      </c>
      <c r="H7987" s="347">
        <f t="shared" si="855"/>
        <v>66.969864209360011</v>
      </c>
      <c r="I7987" s="368"/>
      <c r="J7987" s="348">
        <f t="shared" si="856"/>
        <v>16.99183996188</v>
      </c>
      <c r="K7987" s="368"/>
      <c r="L7987" s="352">
        <f t="shared" si="857"/>
        <v>15.66766707044</v>
      </c>
      <c r="M7987" s="368"/>
      <c r="N7987" s="349">
        <f t="shared" si="858"/>
        <v>9.8475727985599999</v>
      </c>
      <c r="O7987" s="368"/>
      <c r="P7987" s="350">
        <f t="shared" si="859"/>
        <v>245.56781135320003</v>
      </c>
      <c r="Q7987" s="368"/>
      <c r="R7987" s="351">
        <f t="shared" si="860"/>
        <v>86.718428728399999</v>
      </c>
      <c r="S7987" s="341"/>
      <c r="T7987" s="16"/>
      <c r="U7987" s="337"/>
      <c r="V7987" s="16"/>
    </row>
    <row r="7988" spans="4:22" ht="21">
      <c r="D7988" s="338"/>
      <c r="E7988" s="338"/>
      <c r="F7988" s="338"/>
      <c r="G7988" s="344">
        <v>0.99</v>
      </c>
      <c r="H7988" s="347">
        <f t="shared" si="855"/>
        <v>67.653230170680004</v>
      </c>
      <c r="I7988" s="368"/>
      <c r="J7988" s="348">
        <f t="shared" si="856"/>
        <v>17.165226083939999</v>
      </c>
      <c r="K7988" s="368"/>
      <c r="L7988" s="352">
        <f t="shared" si="857"/>
        <v>15.827541224220001</v>
      </c>
      <c r="M7988" s="368"/>
      <c r="N7988" s="349">
        <f t="shared" si="858"/>
        <v>9.9480582352800013</v>
      </c>
      <c r="O7988" s="368"/>
      <c r="P7988" s="350">
        <f t="shared" si="859"/>
        <v>248.07360534660003</v>
      </c>
      <c r="Q7988" s="368"/>
      <c r="R7988" s="351">
        <f t="shared" si="860"/>
        <v>87.603310654200001</v>
      </c>
      <c r="S7988" s="341"/>
      <c r="T7988" s="16"/>
      <c r="U7988" s="337"/>
      <c r="V7988" s="16"/>
    </row>
    <row r="7989" spans="4:22" ht="28.8">
      <c r="D7989" s="469"/>
      <c r="E7989" s="469"/>
      <c r="F7989" s="469"/>
      <c r="G7989" s="477">
        <v>1</v>
      </c>
      <c r="H7989" s="383">
        <f t="shared" si="855"/>
        <v>68.336596132000011</v>
      </c>
      <c r="I7989" s="368"/>
      <c r="J7989" s="383">
        <f t="shared" si="856"/>
        <v>17.338612206000001</v>
      </c>
      <c r="K7989" s="368"/>
      <c r="L7989" s="383">
        <f t="shared" si="857"/>
        <v>15.987415378000001</v>
      </c>
      <c r="M7989" s="368"/>
      <c r="N7989" s="383">
        <f t="shared" si="858"/>
        <v>10.048543672000001</v>
      </c>
      <c r="O7989" s="368"/>
      <c r="P7989" s="383">
        <f t="shared" si="859"/>
        <v>250.57939934000004</v>
      </c>
      <c r="Q7989" s="368"/>
      <c r="R7989" s="383">
        <f t="shared" si="860"/>
        <v>88.488192580000003</v>
      </c>
      <c r="S7989" s="341"/>
      <c r="T7989" s="469"/>
      <c r="U7989" s="470"/>
      <c r="V7989" s="469"/>
    </row>
    <row r="7990" spans="4:22" ht="21">
      <c r="D7990" s="338"/>
      <c r="E7990" s="338"/>
      <c r="F7990" s="338"/>
      <c r="G7990" s="344">
        <v>1.01</v>
      </c>
      <c r="H7990" s="347">
        <f t="shared" si="855"/>
        <v>69.019962093320018</v>
      </c>
      <c r="I7990" s="368"/>
      <c r="J7990" s="348">
        <f t="shared" si="856"/>
        <v>17.511998328060002</v>
      </c>
      <c r="K7990" s="368"/>
      <c r="L7990" s="352">
        <f t="shared" si="857"/>
        <v>16.14728953178</v>
      </c>
      <c r="M7990" s="368"/>
      <c r="N7990" s="349">
        <f t="shared" si="858"/>
        <v>10.149029108720001</v>
      </c>
      <c r="O7990" s="368"/>
      <c r="P7990" s="350">
        <f t="shared" si="859"/>
        <v>253.08519333340004</v>
      </c>
      <c r="Q7990" s="368"/>
      <c r="R7990" s="351">
        <f t="shared" si="860"/>
        <v>89.373074505800005</v>
      </c>
      <c r="S7990" s="341"/>
      <c r="T7990" s="16"/>
      <c r="U7990" s="337"/>
      <c r="V7990" s="16"/>
    </row>
    <row r="7991" spans="4:22" ht="21">
      <c r="D7991" s="338"/>
      <c r="E7991" s="338"/>
      <c r="F7991" s="338"/>
      <c r="G7991" s="344">
        <v>1.02</v>
      </c>
      <c r="H7991" s="347">
        <f t="shared" si="855"/>
        <v>69.703328054640011</v>
      </c>
      <c r="I7991" s="368"/>
      <c r="J7991" s="348">
        <f t="shared" si="856"/>
        <v>17.685384450120001</v>
      </c>
      <c r="K7991" s="368"/>
      <c r="L7991" s="352">
        <f t="shared" si="857"/>
        <v>16.307163685560003</v>
      </c>
      <c r="M7991" s="368"/>
      <c r="N7991" s="349">
        <f t="shared" si="858"/>
        <v>10.249514545440002</v>
      </c>
      <c r="O7991" s="368"/>
      <c r="P7991" s="350">
        <f t="shared" si="859"/>
        <v>255.59098732680005</v>
      </c>
      <c r="Q7991" s="368"/>
      <c r="R7991" s="351">
        <f t="shared" si="860"/>
        <v>90.257956431600007</v>
      </c>
      <c r="S7991" s="341"/>
      <c r="T7991" s="16"/>
      <c r="U7991" s="337"/>
      <c r="V7991" s="16"/>
    </row>
    <row r="7992" spans="4:22" ht="21">
      <c r="D7992" s="338"/>
      <c r="E7992" s="338"/>
      <c r="F7992" s="338"/>
      <c r="G7992" s="344">
        <v>1.03</v>
      </c>
      <c r="H7992" s="347">
        <f t="shared" si="855"/>
        <v>70.386694015960018</v>
      </c>
      <c r="I7992" s="368"/>
      <c r="J7992" s="348">
        <f t="shared" si="856"/>
        <v>17.858770572180003</v>
      </c>
      <c r="K7992" s="368"/>
      <c r="L7992" s="352">
        <f t="shared" si="857"/>
        <v>16.467037839340001</v>
      </c>
      <c r="M7992" s="368"/>
      <c r="N7992" s="349">
        <f t="shared" si="858"/>
        <v>10.349999982160002</v>
      </c>
      <c r="O7992" s="368"/>
      <c r="P7992" s="350">
        <f t="shared" si="859"/>
        <v>258.09678132020002</v>
      </c>
      <c r="Q7992" s="368"/>
      <c r="R7992" s="351">
        <f t="shared" si="860"/>
        <v>91.142838357400009</v>
      </c>
      <c r="S7992" s="341"/>
      <c r="T7992" s="16"/>
      <c r="U7992" s="337"/>
      <c r="V7992" s="16"/>
    </row>
    <row r="7993" spans="4:22" ht="21">
      <c r="D7993" s="338"/>
      <c r="E7993" s="338"/>
      <c r="F7993" s="338"/>
      <c r="G7993" s="344">
        <v>1.04</v>
      </c>
      <c r="H7993" s="347">
        <f t="shared" si="855"/>
        <v>71.07005997728001</v>
      </c>
      <c r="I7993" s="368"/>
      <c r="J7993" s="348">
        <f t="shared" si="856"/>
        <v>18.032156694240001</v>
      </c>
      <c r="K7993" s="368"/>
      <c r="L7993" s="352">
        <f t="shared" si="857"/>
        <v>16.626911993120004</v>
      </c>
      <c r="M7993" s="368"/>
      <c r="N7993" s="349">
        <f t="shared" si="858"/>
        <v>10.450485418880001</v>
      </c>
      <c r="O7993" s="368"/>
      <c r="P7993" s="350">
        <f t="shared" si="859"/>
        <v>260.60257531360003</v>
      </c>
      <c r="Q7993" s="368"/>
      <c r="R7993" s="351">
        <f t="shared" si="860"/>
        <v>92.027720283200011</v>
      </c>
      <c r="S7993" s="341"/>
      <c r="T7993" s="16"/>
      <c r="U7993" s="337"/>
      <c r="V7993" s="16"/>
    </row>
    <row r="7994" spans="4:22" ht="21">
      <c r="D7994" s="338"/>
      <c r="E7994" s="338"/>
      <c r="F7994" s="338"/>
      <c r="G7994" s="344">
        <v>1.05</v>
      </c>
      <c r="H7994" s="347">
        <f t="shared" si="855"/>
        <v>71.753425938600017</v>
      </c>
      <c r="I7994" s="368"/>
      <c r="J7994" s="348">
        <f t="shared" si="856"/>
        <v>18.205542816300003</v>
      </c>
      <c r="K7994" s="368"/>
      <c r="L7994" s="352">
        <f t="shared" si="857"/>
        <v>16.786786146900003</v>
      </c>
      <c r="M7994" s="368"/>
      <c r="N7994" s="349">
        <f t="shared" si="858"/>
        <v>10.550970855600001</v>
      </c>
      <c r="O7994" s="368"/>
      <c r="P7994" s="350">
        <f t="shared" si="859"/>
        <v>263.10836930700003</v>
      </c>
      <c r="Q7994" s="368"/>
      <c r="R7994" s="351">
        <f t="shared" si="860"/>
        <v>92.912602209000013</v>
      </c>
      <c r="S7994" s="341"/>
      <c r="T7994" s="16"/>
      <c r="U7994" s="337"/>
      <c r="V7994" s="16"/>
    </row>
    <row r="7995" spans="4:22" ht="21">
      <c r="D7995" s="338"/>
      <c r="E7995" s="338"/>
      <c r="F7995" s="338"/>
      <c r="G7995" s="344">
        <v>1.06</v>
      </c>
      <c r="H7995" s="347">
        <f t="shared" si="855"/>
        <v>72.43679189992001</v>
      </c>
      <c r="I7995" s="368"/>
      <c r="J7995" s="348">
        <f t="shared" si="856"/>
        <v>18.378928938360001</v>
      </c>
      <c r="K7995" s="368"/>
      <c r="L7995" s="352">
        <f t="shared" si="857"/>
        <v>16.946660300680001</v>
      </c>
      <c r="M7995" s="368"/>
      <c r="N7995" s="349">
        <f t="shared" si="858"/>
        <v>10.651456292320002</v>
      </c>
      <c r="O7995" s="368"/>
      <c r="P7995" s="350">
        <f t="shared" si="859"/>
        <v>265.61416330040004</v>
      </c>
      <c r="Q7995" s="368"/>
      <c r="R7995" s="351">
        <f t="shared" si="860"/>
        <v>93.797484134800001</v>
      </c>
      <c r="S7995" s="341"/>
      <c r="T7995" s="16"/>
      <c r="U7995" s="337"/>
      <c r="V7995" s="16"/>
    </row>
    <row r="7996" spans="4:22" ht="21">
      <c r="D7996" s="338"/>
      <c r="E7996" s="338"/>
      <c r="F7996" s="338"/>
      <c r="G7996" s="344">
        <v>1.07</v>
      </c>
      <c r="H7996" s="347">
        <f t="shared" si="855"/>
        <v>73.120157861240017</v>
      </c>
      <c r="I7996" s="368"/>
      <c r="J7996" s="348">
        <f t="shared" si="856"/>
        <v>18.552315060420003</v>
      </c>
      <c r="K7996" s="368"/>
      <c r="L7996" s="352">
        <f t="shared" si="857"/>
        <v>17.106534454460004</v>
      </c>
      <c r="M7996" s="368"/>
      <c r="N7996" s="349">
        <f t="shared" si="858"/>
        <v>10.751941729040002</v>
      </c>
      <c r="O7996" s="368"/>
      <c r="P7996" s="350">
        <f t="shared" si="859"/>
        <v>268.11995729380004</v>
      </c>
      <c r="Q7996" s="368"/>
      <c r="R7996" s="351">
        <f t="shared" si="860"/>
        <v>94.682366060600003</v>
      </c>
      <c r="S7996" s="341"/>
      <c r="T7996" s="16"/>
      <c r="U7996" s="337"/>
      <c r="V7996" s="16"/>
    </row>
    <row r="7997" spans="4:22" ht="21">
      <c r="D7997" s="338"/>
      <c r="E7997" s="338"/>
      <c r="F7997" s="338"/>
      <c r="G7997" s="344">
        <v>1.08</v>
      </c>
      <c r="H7997" s="347">
        <f t="shared" si="855"/>
        <v>73.803523822560024</v>
      </c>
      <c r="I7997" s="368"/>
      <c r="J7997" s="348">
        <f t="shared" si="856"/>
        <v>18.725701182480002</v>
      </c>
      <c r="K7997" s="368"/>
      <c r="L7997" s="352">
        <f t="shared" si="857"/>
        <v>17.266408608240003</v>
      </c>
      <c r="M7997" s="368"/>
      <c r="N7997" s="349">
        <f t="shared" si="858"/>
        <v>10.852427165760002</v>
      </c>
      <c r="O7997" s="368"/>
      <c r="P7997" s="350">
        <f t="shared" si="859"/>
        <v>270.62575128720005</v>
      </c>
      <c r="Q7997" s="368"/>
      <c r="R7997" s="351">
        <f t="shared" si="860"/>
        <v>95.567247986400005</v>
      </c>
      <c r="S7997" s="341"/>
      <c r="T7997" s="16"/>
      <c r="U7997" s="337"/>
      <c r="V7997" s="16"/>
    </row>
    <row r="7998" spans="4:22" ht="21">
      <c r="D7998" s="338"/>
      <c r="E7998" s="338"/>
      <c r="F7998" s="338"/>
      <c r="G7998" s="344">
        <v>1.0900000000000001</v>
      </c>
      <c r="H7998" s="347">
        <f t="shared" si="855"/>
        <v>74.486889783880017</v>
      </c>
      <c r="I7998" s="368"/>
      <c r="J7998" s="348">
        <f t="shared" si="856"/>
        <v>18.899087304540004</v>
      </c>
      <c r="K7998" s="368"/>
      <c r="L7998" s="352">
        <f t="shared" si="857"/>
        <v>17.426282762020001</v>
      </c>
      <c r="M7998" s="368"/>
      <c r="N7998" s="349">
        <f t="shared" si="858"/>
        <v>10.952912602480001</v>
      </c>
      <c r="O7998" s="368"/>
      <c r="P7998" s="350">
        <f t="shared" si="859"/>
        <v>273.13154528060005</v>
      </c>
      <c r="Q7998" s="368"/>
      <c r="R7998" s="351">
        <f t="shared" si="860"/>
        <v>96.452129912200007</v>
      </c>
      <c r="S7998" s="341"/>
      <c r="T7998" s="16"/>
      <c r="U7998" s="337"/>
      <c r="V7998" s="16"/>
    </row>
    <row r="7999" spans="4:22" ht="21">
      <c r="D7999" s="338"/>
      <c r="E7999" s="338"/>
      <c r="F7999" s="338"/>
      <c r="G7999" s="344">
        <v>1.1000000000000001</v>
      </c>
      <c r="H7999" s="347">
        <f t="shared" si="855"/>
        <v>75.170255745200024</v>
      </c>
      <c r="I7999" s="368"/>
      <c r="J7999" s="348">
        <f t="shared" si="856"/>
        <v>19.072473426600002</v>
      </c>
      <c r="K7999" s="368"/>
      <c r="L7999" s="352">
        <f t="shared" si="857"/>
        <v>17.586156915800004</v>
      </c>
      <c r="M7999" s="368"/>
      <c r="N7999" s="349">
        <f t="shared" si="858"/>
        <v>11.053398039200003</v>
      </c>
      <c r="O7999" s="368"/>
      <c r="P7999" s="350">
        <f t="shared" si="859"/>
        <v>275.63733927400006</v>
      </c>
      <c r="Q7999" s="368"/>
      <c r="R7999" s="351">
        <f t="shared" si="860"/>
        <v>97.337011838000009</v>
      </c>
      <c r="S7999" s="341"/>
      <c r="T7999" s="16"/>
      <c r="U7999" s="337"/>
      <c r="V7999" s="16"/>
    </row>
    <row r="8000" spans="4:22">
      <c r="D8000" s="338"/>
      <c r="E8000" s="338"/>
      <c r="F8000" s="338"/>
      <c r="G8000" s="16"/>
      <c r="H8000" s="16"/>
      <c r="I8000" s="16"/>
      <c r="J8000" s="16"/>
      <c r="K8000" s="16"/>
      <c r="L8000" s="16"/>
      <c r="M8000" s="16"/>
      <c r="N8000" s="16"/>
      <c r="O8000" s="16"/>
      <c r="P8000" s="16"/>
      <c r="Q8000" s="16"/>
      <c r="R8000" s="16"/>
      <c r="S8000" s="16"/>
      <c r="T8000" s="16"/>
      <c r="U8000" s="16"/>
      <c r="V8000" s="16"/>
    </row>
    <row r="8001" spans="4:31">
      <c r="D8001" s="338"/>
      <c r="E8001" s="338"/>
      <c r="F8001" s="338"/>
      <c r="G8001" s="16"/>
      <c r="H8001" s="16"/>
      <c r="I8001" s="16"/>
      <c r="J8001" s="16"/>
      <c r="K8001" s="16"/>
      <c r="L8001" s="16"/>
      <c r="M8001" s="16"/>
      <c r="N8001" s="16"/>
      <c r="O8001" s="16"/>
      <c r="P8001" s="16"/>
      <c r="Q8001" s="16"/>
      <c r="R8001" s="16"/>
      <c r="S8001" s="16"/>
      <c r="T8001" s="16"/>
      <c r="U8001" s="16"/>
      <c r="V8001" s="16"/>
    </row>
    <row r="8002" spans="4:31">
      <c r="D8002" s="338"/>
      <c r="E8002" s="338"/>
      <c r="F8002" s="338"/>
      <c r="G8002" s="16"/>
      <c r="H8002" s="16"/>
      <c r="I8002" s="16"/>
      <c r="J8002" s="16"/>
      <c r="K8002" s="16"/>
      <c r="L8002" s="16"/>
      <c r="M8002" s="16"/>
      <c r="N8002" s="16"/>
      <c r="O8002" s="16"/>
      <c r="P8002" s="16"/>
      <c r="Q8002" s="16"/>
      <c r="R8002" s="16"/>
      <c r="S8002" s="16"/>
      <c r="T8002" s="16"/>
      <c r="U8002" s="16"/>
      <c r="V8002" s="16"/>
    </row>
    <row r="8005" spans="4:31" ht="15" thickBot="1">
      <c r="D8005" s="475" t="s">
        <v>328</v>
      </c>
      <c r="E8005" s="16"/>
      <c r="F8005" s="16"/>
      <c r="G8005" s="16"/>
      <c r="H8005" s="16"/>
      <c r="I8005" s="16"/>
      <c r="J8005" s="16"/>
      <c r="K8005" s="16"/>
      <c r="L8005" s="16"/>
      <c r="M8005" s="16"/>
      <c r="N8005" s="16"/>
      <c r="O8005" s="16"/>
      <c r="P8005" s="16"/>
      <c r="Q8005" s="16"/>
      <c r="R8005" s="16"/>
      <c r="S8005" s="16"/>
      <c r="T8005" s="229"/>
      <c r="U8005" s="16"/>
      <c r="V8005" s="16"/>
    </row>
    <row r="8006" spans="4:31">
      <c r="D8006" s="16"/>
      <c r="E8006" s="84"/>
      <c r="F8006" s="85"/>
      <c r="G8006" s="197"/>
      <c r="H8006" s="85"/>
      <c r="I8006" s="197"/>
      <c r="J8006" s="85"/>
      <c r="K8006" s="197"/>
      <c r="L8006" s="85"/>
      <c r="M8006" s="197"/>
      <c r="N8006" s="85"/>
      <c r="O8006" s="197"/>
      <c r="P8006" s="85"/>
      <c r="Q8006" s="197"/>
      <c r="R8006" s="85"/>
      <c r="S8006" s="85"/>
      <c r="T8006" s="85"/>
      <c r="U8006" s="106"/>
      <c r="V8006" s="16"/>
    </row>
    <row r="8007" spans="4:31" ht="15" thickBot="1">
      <c r="D8007" s="16"/>
      <c r="E8007" s="86"/>
      <c r="F8007" s="1"/>
      <c r="H8007" s="1"/>
      <c r="J8007" s="1"/>
      <c r="L8007" s="1"/>
      <c r="N8007" s="1"/>
      <c r="P8007" s="1"/>
      <c r="R8007" s="1"/>
      <c r="T8007" s="1"/>
      <c r="U8007" s="107"/>
      <c r="V8007" s="16"/>
    </row>
    <row r="8008" spans="4:31" ht="35.4" thickBot="1">
      <c r="D8008" s="16"/>
      <c r="E8008" s="86"/>
      <c r="F8008" s="1"/>
      <c r="H8008" s="393" t="s">
        <v>373</v>
      </c>
      <c r="I8008" s="394"/>
      <c r="J8008" s="394"/>
      <c r="K8008" s="394"/>
      <c r="L8008" s="394"/>
      <c r="M8008" s="394"/>
      <c r="N8008" s="394"/>
      <c r="O8008" s="394"/>
      <c r="P8008" s="394"/>
      <c r="Q8008" s="394"/>
      <c r="R8008" s="394"/>
      <c r="S8008" s="394"/>
      <c r="T8008" s="395"/>
      <c r="U8008" s="107"/>
      <c r="V8008" s="16"/>
    </row>
    <row r="8009" spans="4:31">
      <c r="D8009" s="16"/>
      <c r="E8009" s="86"/>
      <c r="F8009" s="1"/>
      <c r="H8009" s="1"/>
      <c r="J8009" s="1"/>
      <c r="L8009" s="1"/>
      <c r="N8009" s="1"/>
      <c r="P8009" s="1"/>
      <c r="R8009" s="1"/>
      <c r="T8009" s="1"/>
      <c r="U8009" s="107"/>
      <c r="V8009" s="16"/>
    </row>
    <row r="8010" spans="4:31">
      <c r="D8010" s="16"/>
      <c r="E8010" s="86"/>
      <c r="F8010" s="253" t="s">
        <v>10</v>
      </c>
      <c r="G8010" s="194"/>
      <c r="H8010" s="421" t="s">
        <v>3</v>
      </c>
      <c r="I8010" s="179"/>
      <c r="J8010" s="422" t="s">
        <v>11</v>
      </c>
      <c r="K8010" s="179"/>
      <c r="L8010" s="423" t="s">
        <v>12</v>
      </c>
      <c r="M8010" s="179"/>
      <c r="N8010" s="424" t="s">
        <v>13</v>
      </c>
      <c r="O8010" s="179"/>
      <c r="P8010" s="425" t="s">
        <v>14</v>
      </c>
      <c r="Q8010" s="179"/>
      <c r="R8010" s="426" t="s">
        <v>15</v>
      </c>
      <c r="S8010" s="29"/>
      <c r="T8010" s="427" t="s">
        <v>16</v>
      </c>
      <c r="U8010" s="107"/>
      <c r="V8010" s="16"/>
      <c r="X8010" s="448" t="s">
        <v>78</v>
      </c>
      <c r="Y8010" s="448" t="s">
        <v>79</v>
      </c>
      <c r="Z8010" s="448" t="s">
        <v>80</v>
      </c>
      <c r="AA8010" s="448" t="s">
        <v>81</v>
      </c>
    </row>
    <row r="8011" spans="4:31">
      <c r="D8011" s="16"/>
      <c r="E8011" s="86"/>
      <c r="F8011" s="252">
        <v>46069</v>
      </c>
      <c r="G8011" s="244"/>
      <c r="H8011" s="437">
        <v>12757</v>
      </c>
      <c r="I8011" s="437"/>
      <c r="J8011" s="437">
        <v>3256</v>
      </c>
      <c r="K8011" s="437"/>
      <c r="L8011" s="437">
        <v>3037.5</v>
      </c>
      <c r="M8011" s="437"/>
      <c r="N8011" s="437">
        <v>1902.5</v>
      </c>
      <c r="O8011" s="437"/>
      <c r="P8011" s="437">
        <v>46295</v>
      </c>
      <c r="Q8011" s="437"/>
      <c r="R8011" s="437">
        <v>16760</v>
      </c>
      <c r="S8011" s="438"/>
      <c r="T8011" s="441">
        <v>5.2287999999999997</v>
      </c>
      <c r="U8011" s="107"/>
      <c r="V8011" s="16"/>
      <c r="X8011" t="str">
        <f>H7810</f>
        <v xml:space="preserve">COBRE </v>
      </c>
      <c r="Y8011" s="308">
        <f>H8019</f>
        <v>66.206130119999997</v>
      </c>
      <c r="Z8011" s="308">
        <f>H8021</f>
        <v>67.759751999999992</v>
      </c>
      <c r="AA8011" s="453">
        <f t="shared" ref="AA8011:AA8017" si="861">Y8011-Z8011</f>
        <v>-1.5536218799999943</v>
      </c>
      <c r="AB8011" t="str">
        <f>X8011</f>
        <v xml:space="preserve">COBRE </v>
      </c>
      <c r="AD8011" t="str">
        <f>X8011</f>
        <v xml:space="preserve">COBRE </v>
      </c>
      <c r="AE8011" s="330">
        <f>AA8011</f>
        <v>-1.5536218799999943</v>
      </c>
    </row>
    <row r="8012" spans="4:31">
      <c r="D8012" s="16"/>
      <c r="E8012" s="86"/>
      <c r="F8012" s="250">
        <f>F8011+1</f>
        <v>46070</v>
      </c>
      <c r="G8012" s="244"/>
      <c r="H8012" s="474">
        <v>12561</v>
      </c>
      <c r="I8012" s="437"/>
      <c r="J8012" s="437">
        <v>3250</v>
      </c>
      <c r="K8012" s="437"/>
      <c r="L8012" s="437">
        <v>3014</v>
      </c>
      <c r="M8012" s="437"/>
      <c r="N8012" s="437">
        <v>1899</v>
      </c>
      <c r="O8012" s="437"/>
      <c r="P8012" s="437">
        <v>46000</v>
      </c>
      <c r="Q8012" s="437"/>
      <c r="R8012" s="437">
        <v>16665</v>
      </c>
      <c r="S8012" s="437"/>
      <c r="T8012" s="441" t="s">
        <v>29</v>
      </c>
      <c r="U8012" s="107"/>
      <c r="V8012" s="16"/>
      <c r="X8012" s="408" t="str">
        <f>J7810</f>
        <v xml:space="preserve">ZINCO </v>
      </c>
      <c r="Y8012" s="308">
        <f>J8019</f>
        <v>17.137008640000001</v>
      </c>
      <c r="Z8012" s="308">
        <f>J8021</f>
        <v>17.454891329999999</v>
      </c>
      <c r="AA8012" s="453">
        <f t="shared" si="861"/>
        <v>-0.31788268999999758</v>
      </c>
      <c r="AD8012" t="str">
        <f t="shared" ref="AD8012:AD8017" si="862">X8012</f>
        <v xml:space="preserve">ZINCO </v>
      </c>
      <c r="AE8012" s="330">
        <f t="shared" ref="AE8012:AE8017" si="863">AA8012</f>
        <v>-0.31788268999999758</v>
      </c>
    </row>
    <row r="8013" spans="4:31">
      <c r="D8013" s="16"/>
      <c r="E8013" s="86"/>
      <c r="F8013" s="250">
        <f>F8012+1</f>
        <v>46071</v>
      </c>
      <c r="G8013" s="244"/>
      <c r="H8013" s="474">
        <v>12603</v>
      </c>
      <c r="I8013" s="437"/>
      <c r="J8013" s="437">
        <v>3277</v>
      </c>
      <c r="K8013" s="437"/>
      <c r="L8013" s="437">
        <v>3035</v>
      </c>
      <c r="M8013" s="437"/>
      <c r="N8013" s="437">
        <v>1904</v>
      </c>
      <c r="O8013" s="437"/>
      <c r="P8013" s="437">
        <v>45950</v>
      </c>
      <c r="Q8013" s="437"/>
      <c r="R8013" s="437">
        <v>16840</v>
      </c>
      <c r="S8013" s="437"/>
      <c r="T8013" s="441" t="s">
        <v>29</v>
      </c>
      <c r="U8013" s="107"/>
      <c r="V8013" s="16"/>
      <c r="X8013" s="408" t="str">
        <f>L7810</f>
        <v xml:space="preserve">ALUMÍNIO </v>
      </c>
      <c r="Y8013" s="308">
        <f>L8019</f>
        <v>15.862506379999999</v>
      </c>
      <c r="Z8013" s="308">
        <f>L8021</f>
        <v>15.960435449999999</v>
      </c>
      <c r="AA8013" s="453">
        <f t="shared" si="861"/>
        <v>-9.7929069999999285E-2</v>
      </c>
      <c r="AD8013" t="str">
        <f t="shared" si="862"/>
        <v xml:space="preserve">ALUMÍNIO </v>
      </c>
      <c r="AE8013" s="330">
        <f t="shared" si="863"/>
        <v>-9.7929069999999285E-2</v>
      </c>
    </row>
    <row r="8014" spans="4:31">
      <c r="D8014" s="16"/>
      <c r="E8014" s="86"/>
      <c r="F8014" s="250">
        <f>F8013+1</f>
        <v>46072</v>
      </c>
      <c r="G8014" s="195"/>
      <c r="H8014" s="437">
        <v>12626</v>
      </c>
      <c r="I8014" s="437"/>
      <c r="J8014" s="437">
        <v>3292</v>
      </c>
      <c r="K8014" s="437"/>
      <c r="L8014" s="437">
        <v>3026</v>
      </c>
      <c r="M8014" s="437"/>
      <c r="N8014" s="437">
        <v>1908.5</v>
      </c>
      <c r="O8014" s="437"/>
      <c r="P8014" s="437">
        <v>46045</v>
      </c>
      <c r="Q8014" s="437"/>
      <c r="R8014" s="437">
        <v>16940</v>
      </c>
      <c r="S8014" s="437"/>
      <c r="T8014" s="441">
        <v>5.2348999999999997</v>
      </c>
      <c r="U8014" s="437"/>
      <c r="V8014" s="16"/>
      <c r="X8014" s="408" t="str">
        <f>N7810</f>
        <v xml:space="preserve">CHUMBO </v>
      </c>
      <c r="Y8014" s="308">
        <f>N8019</f>
        <v>9.9533553599999998</v>
      </c>
      <c r="Z8014" s="308">
        <f>N8021</f>
        <v>9.9966419399999999</v>
      </c>
      <c r="AA8014" s="453">
        <f t="shared" si="861"/>
        <v>-4.3286580000000185E-2</v>
      </c>
      <c r="AD8014" t="str">
        <f t="shared" si="862"/>
        <v xml:space="preserve">CHUMBO </v>
      </c>
      <c r="AE8014" s="330">
        <f t="shared" si="863"/>
        <v>-4.3286580000000185E-2</v>
      </c>
    </row>
    <row r="8015" spans="4:31">
      <c r="D8015" s="16"/>
      <c r="E8015" s="86"/>
      <c r="F8015" s="251">
        <f>F8014+1</f>
        <v>46073</v>
      </c>
      <c r="G8015" s="195"/>
      <c r="H8015" s="437">
        <v>12750</v>
      </c>
      <c r="I8015" s="437"/>
      <c r="J8015" s="437">
        <v>3309</v>
      </c>
      <c r="K8015" s="437"/>
      <c r="L8015" s="437">
        <v>3053</v>
      </c>
      <c r="M8015" s="437"/>
      <c r="N8015" s="437">
        <v>1902</v>
      </c>
      <c r="O8015" s="437"/>
      <c r="P8015" s="437">
        <v>45500</v>
      </c>
      <c r="Q8015" s="437"/>
      <c r="R8015" s="437">
        <v>17155</v>
      </c>
      <c r="S8015" s="438"/>
      <c r="T8015" s="441">
        <v>5.2256999999999998</v>
      </c>
      <c r="U8015" s="107"/>
      <c r="V8015" s="16"/>
      <c r="X8015" s="408" t="str">
        <f>P7810</f>
        <v xml:space="preserve">ESTANHO </v>
      </c>
      <c r="Y8015" s="308">
        <f>P8019</f>
        <v>240.3511484</v>
      </c>
      <c r="Z8015" s="308">
        <f>P8021</f>
        <v>253.8236661</v>
      </c>
      <c r="AA8015" s="453">
        <f t="shared" si="861"/>
        <v>-13.472517699999997</v>
      </c>
      <c r="AD8015" t="str">
        <f t="shared" si="862"/>
        <v xml:space="preserve">ESTANHO </v>
      </c>
      <c r="AE8015" s="330">
        <f t="shared" si="863"/>
        <v>-13.472517699999997</v>
      </c>
    </row>
    <row r="8016" spans="4:31">
      <c r="D8016" s="16"/>
      <c r="E8016" s="86"/>
      <c r="F8016" s="1"/>
      <c r="H8016" s="439"/>
      <c r="I8016" s="439"/>
      <c r="J8016" s="439"/>
      <c r="K8016" s="439"/>
      <c r="L8016" s="439"/>
      <c r="M8016" s="439"/>
      <c r="N8016" s="439"/>
      <c r="O8016" s="439"/>
      <c r="P8016" s="439"/>
      <c r="Q8016" s="439"/>
      <c r="R8016" s="439"/>
      <c r="S8016" s="440"/>
      <c r="T8016" s="444"/>
      <c r="U8016" s="107"/>
      <c r="V8016" s="16"/>
      <c r="X8016" s="408" t="str">
        <f>R7810</f>
        <v xml:space="preserve">NÍQUEL </v>
      </c>
      <c r="Y8016" s="308">
        <f>R8019</f>
        <v>88.237185600000004</v>
      </c>
      <c r="Z8016" s="308">
        <f>R8021</f>
        <v>89.402341499999991</v>
      </c>
      <c r="AA8016" s="453">
        <f t="shared" si="861"/>
        <v>-1.1651558999999878</v>
      </c>
      <c r="AD8016" t="str">
        <f t="shared" si="862"/>
        <v xml:space="preserve">NÍQUEL </v>
      </c>
      <c r="AE8016" s="330">
        <f t="shared" si="863"/>
        <v>-1.1651558999999878</v>
      </c>
    </row>
    <row r="8017" spans="4:31" ht="18">
      <c r="D8017" s="481"/>
      <c r="E8017" s="134"/>
      <c r="F8017" s="495" t="s">
        <v>17</v>
      </c>
      <c r="G8017" s="496"/>
      <c r="H8017" s="497">
        <f>AVERAGE(H8011:H8015)</f>
        <v>12659.4</v>
      </c>
      <c r="I8017" s="498"/>
      <c r="J8017" s="497">
        <f>AVERAGE(J8011:J8015)</f>
        <v>3276.8</v>
      </c>
      <c r="K8017" s="498"/>
      <c r="L8017" s="497">
        <f>AVERAGE(L8011:L8015)</f>
        <v>3033.1</v>
      </c>
      <c r="M8017" s="498"/>
      <c r="N8017" s="497">
        <f>AVERAGE(N8011:N8015)</f>
        <v>1903.2</v>
      </c>
      <c r="O8017" s="498"/>
      <c r="P8017" s="497">
        <f>AVERAGE(P8011:P8015)</f>
        <v>45958</v>
      </c>
      <c r="Q8017" s="498"/>
      <c r="R8017" s="497">
        <f>AVERAGE(R8011:R8015)</f>
        <v>16872</v>
      </c>
      <c r="S8017" s="499"/>
      <c r="T8017" s="497">
        <f>AVERAGE(T8011:T8015)</f>
        <v>5.2298</v>
      </c>
      <c r="U8017" s="135"/>
      <c r="V8017" s="481"/>
      <c r="X8017" s="486" t="str">
        <f>T7810</f>
        <v xml:space="preserve">DÓLAR </v>
      </c>
      <c r="Y8017" s="501">
        <f>T8017</f>
        <v>5.2298</v>
      </c>
      <c r="Z8017" s="501">
        <f>T8021</f>
        <v>5.1962999999999999</v>
      </c>
      <c r="AA8017" s="502">
        <f t="shared" si="861"/>
        <v>3.3500000000000085E-2</v>
      </c>
      <c r="AB8017" s="486"/>
      <c r="AD8017" t="str">
        <f t="shared" si="862"/>
        <v xml:space="preserve">DÓLAR </v>
      </c>
      <c r="AE8017" s="330">
        <f t="shared" si="863"/>
        <v>3.3500000000000085E-2</v>
      </c>
    </row>
    <row r="8018" spans="4:31">
      <c r="D8018" s="16"/>
      <c r="E8018" s="86"/>
      <c r="F8018" s="21"/>
      <c r="G8018" s="194"/>
      <c r="H8018" s="354"/>
      <c r="I8018" s="214"/>
      <c r="J8018" s="354"/>
      <c r="K8018" s="214"/>
      <c r="L8018" s="354"/>
      <c r="M8018" s="214"/>
      <c r="N8018" s="354"/>
      <c r="O8018" s="214"/>
      <c r="P8018" s="354"/>
      <c r="Q8018" s="214"/>
      <c r="R8018" s="354"/>
      <c r="S8018" s="269"/>
      <c r="T8018" s="355"/>
      <c r="U8018" s="107"/>
      <c r="V8018" s="16"/>
    </row>
    <row r="8019" spans="4:31" ht="18">
      <c r="D8019" s="481"/>
      <c r="E8019" s="134"/>
      <c r="F8019" s="493" t="s">
        <v>18</v>
      </c>
      <c r="G8019" s="482"/>
      <c r="H8019" s="494">
        <f>H8017*T8017*0.001</f>
        <v>66.206130119999997</v>
      </c>
      <c r="I8019" s="483"/>
      <c r="J8019" s="494">
        <f>J8017*T8017*0.001</f>
        <v>17.137008640000001</v>
      </c>
      <c r="K8019" s="483"/>
      <c r="L8019" s="494">
        <f>L8017*T8017*0.001</f>
        <v>15.862506379999999</v>
      </c>
      <c r="M8019" s="483"/>
      <c r="N8019" s="494">
        <f>N8017*T8017*0.001</f>
        <v>9.9533553599999998</v>
      </c>
      <c r="O8019" s="483"/>
      <c r="P8019" s="494">
        <f>P8017*T8017*0.001</f>
        <v>240.3511484</v>
      </c>
      <c r="Q8019" s="483"/>
      <c r="R8019" s="494">
        <f>R8017*T8017*0.001</f>
        <v>88.237185600000004</v>
      </c>
      <c r="S8019" s="484"/>
      <c r="T8019" s="485"/>
      <c r="U8019" s="135"/>
      <c r="V8019" s="481"/>
    </row>
    <row r="8020" spans="4:31">
      <c r="D8020" s="16"/>
      <c r="E8020" s="86"/>
      <c r="F8020" s="21"/>
      <c r="G8020" s="312"/>
      <c r="H8020" s="450"/>
      <c r="I8020" s="451"/>
      <c r="J8020" s="450"/>
      <c r="K8020" s="451"/>
      <c r="L8020" s="450"/>
      <c r="M8020" s="451"/>
      <c r="N8020" s="450"/>
      <c r="O8020" s="451"/>
      <c r="P8020" s="450"/>
      <c r="Q8020" s="451"/>
      <c r="R8020" s="450"/>
      <c r="S8020" s="269"/>
      <c r="T8020" s="364"/>
      <c r="U8020" s="107"/>
      <c r="V8020" s="16"/>
    </row>
    <row r="8021" spans="4:31" ht="21">
      <c r="D8021" s="230"/>
      <c r="E8021" s="183"/>
      <c r="F8021" s="490" t="s">
        <v>19</v>
      </c>
      <c r="G8021" s="487"/>
      <c r="H8021" s="491">
        <f>H7919</f>
        <v>67.759751999999992</v>
      </c>
      <c r="I8021" s="488"/>
      <c r="J8021" s="491">
        <f>J7919</f>
        <v>17.454891329999999</v>
      </c>
      <c r="K8021" s="488"/>
      <c r="L8021" s="491">
        <f>L7919</f>
        <v>15.960435449999999</v>
      </c>
      <c r="M8021" s="488"/>
      <c r="N8021" s="491">
        <f>N7919</f>
        <v>9.9966419399999999</v>
      </c>
      <c r="O8021" s="488"/>
      <c r="P8021" s="491">
        <f>P7919</f>
        <v>253.8236661</v>
      </c>
      <c r="Q8021" s="488"/>
      <c r="R8021" s="491">
        <f>R7919</f>
        <v>89.402341499999991</v>
      </c>
      <c r="S8021" s="489">
        <f>U7982</f>
        <v>0</v>
      </c>
      <c r="T8021" s="492">
        <f>T7917</f>
        <v>5.1962999999999999</v>
      </c>
      <c r="U8021" s="186"/>
      <c r="V8021" s="230"/>
    </row>
    <row r="8022" spans="4:31" ht="15" thickBot="1">
      <c r="D8022" s="16"/>
      <c r="E8022" s="86"/>
      <c r="F8022" s="21"/>
      <c r="G8022" s="194"/>
      <c r="H8022" s="355"/>
      <c r="I8022" s="264"/>
      <c r="J8022" s="355"/>
      <c r="K8022" s="264"/>
      <c r="L8022" s="355"/>
      <c r="M8022" s="264"/>
      <c r="N8022" s="355"/>
      <c r="O8022" s="264"/>
      <c r="P8022" s="355"/>
      <c r="Q8022" s="264"/>
      <c r="R8022" s="355"/>
      <c r="S8022" s="270"/>
      <c r="T8022" s="355"/>
      <c r="U8022" s="107"/>
      <c r="V8022" s="16"/>
    </row>
    <row r="8023" spans="4:31" ht="15" thickBot="1">
      <c r="D8023" s="16"/>
      <c r="E8023" s="86"/>
      <c r="F8023" s="259" t="s">
        <v>44</v>
      </c>
      <c r="G8023" s="194"/>
      <c r="H8023" s="356">
        <f>(H7919-H7921)/H7921</f>
        <v>-8.4412183903011251E-3</v>
      </c>
      <c r="I8023" s="321"/>
      <c r="J8023" s="356">
        <f>(J7919-J7921)/J7921</f>
        <v>6.7063685731295194E-3</v>
      </c>
      <c r="K8023" s="321"/>
      <c r="L8023" s="356">
        <f>(L7919-L7921)/L7921</f>
        <v>-1.6875728416445306E-3</v>
      </c>
      <c r="M8023" s="321"/>
      <c r="N8023" s="356">
        <f>(N7919-N7921)/N7921</f>
        <v>-5.1650999084199463E-3</v>
      </c>
      <c r="O8023" s="321"/>
      <c r="P8023" s="356">
        <f>(P7919-P7921)/P7921</f>
        <v>1.2947060965686003E-2</v>
      </c>
      <c r="Q8023" s="321"/>
      <c r="R8023" s="356">
        <f>(R7919-R7921)/R7921</f>
        <v>1.0330744626448648E-2</v>
      </c>
      <c r="S8023" s="322"/>
      <c r="T8023" s="356">
        <f>(T7917-T7921)/T7921</f>
        <v>-8.5780900012593451E-3</v>
      </c>
      <c r="U8023" s="107"/>
      <c r="V8023" s="16"/>
    </row>
    <row r="8024" spans="4:31" ht="15" thickBot="1">
      <c r="D8024" s="16"/>
      <c r="E8024" s="86"/>
      <c r="F8024" s="29"/>
      <c r="G8024" s="179"/>
      <c r="H8024" s="357"/>
      <c r="I8024" s="217"/>
      <c r="J8024" s="357"/>
      <c r="K8024" s="217"/>
      <c r="L8024" s="357"/>
      <c r="M8024" s="217"/>
      <c r="N8024" s="357"/>
      <c r="O8024" s="217"/>
      <c r="P8024" s="357"/>
      <c r="Q8024" s="217"/>
      <c r="R8024" s="357"/>
      <c r="S8024" s="271"/>
      <c r="T8024" s="357"/>
      <c r="U8024" s="107"/>
      <c r="V8024" s="16"/>
    </row>
    <row r="8025" spans="4:31" ht="15" thickBot="1">
      <c r="D8025" s="16"/>
      <c r="E8025" s="86"/>
      <c r="F8025" s="176" t="s">
        <v>26</v>
      </c>
      <c r="G8025" s="179"/>
      <c r="H8025" s="358">
        <f>(H8019-H8021)/H8021</f>
        <v>-2.2928387931525997E-2</v>
      </c>
      <c r="I8025" s="188"/>
      <c r="J8025" s="358">
        <f>(J8019-J8021)/J8021</f>
        <v>-1.8211668236149232E-2</v>
      </c>
      <c r="K8025" s="188"/>
      <c r="L8025" s="358">
        <f>(L8019-L8021)/L8021</f>
        <v>-6.1357392351096092E-3</v>
      </c>
      <c r="M8025" s="188"/>
      <c r="N8025" s="358">
        <f>(N8019-N8021)/N8021</f>
        <v>-4.3301120776163549E-3</v>
      </c>
      <c r="O8025" s="188"/>
      <c r="P8025" s="358">
        <f>(P8019-P8021)/P8021</f>
        <v>-5.3078256677185381E-2</v>
      </c>
      <c r="Q8025" s="188"/>
      <c r="R8025" s="358">
        <f>(R8019-R8021)/R8021</f>
        <v>-1.3032722414770177E-2</v>
      </c>
      <c r="S8025" s="272"/>
      <c r="T8025" s="358">
        <f>(T8017-T8021)/T8021</f>
        <v>6.4468949059908178E-3</v>
      </c>
      <c r="U8025" s="107"/>
      <c r="V8025" s="16"/>
    </row>
    <row r="8026" spans="4:31" ht="15" thickBot="1">
      <c r="D8026" s="16"/>
      <c r="E8026" s="86"/>
      <c r="F8026" s="1"/>
      <c r="H8026" s="359"/>
      <c r="I8026" s="215"/>
      <c r="J8026" s="359"/>
      <c r="K8026" s="215"/>
      <c r="L8026" s="359"/>
      <c r="M8026" s="215"/>
      <c r="N8026" s="359"/>
      <c r="O8026" s="215"/>
      <c r="P8026" s="359"/>
      <c r="Q8026" s="215"/>
      <c r="R8026" s="359"/>
      <c r="S8026" s="271"/>
      <c r="T8026" s="359"/>
      <c r="U8026" s="107"/>
      <c r="V8026" s="16"/>
    </row>
    <row r="8027" spans="4:31" ht="21.6" thickBot="1">
      <c r="D8027" s="230"/>
      <c r="E8027" s="183"/>
      <c r="F8027" s="184" t="s">
        <v>40</v>
      </c>
      <c r="G8027" s="182"/>
      <c r="H8027" s="360">
        <f>H8019-H8021</f>
        <v>-1.5536218799999943</v>
      </c>
      <c r="I8027" s="306"/>
      <c r="J8027" s="360">
        <f>J8019-J8021</f>
        <v>-0.31788268999999758</v>
      </c>
      <c r="K8027" s="306"/>
      <c r="L8027" s="360">
        <f>L8019-L8021</f>
        <v>-9.7929069999999285E-2</v>
      </c>
      <c r="M8027" s="306"/>
      <c r="N8027" s="360">
        <f>N8019-N8021</f>
        <v>-4.3286580000000185E-2</v>
      </c>
      <c r="O8027" s="306"/>
      <c r="P8027" s="360">
        <f>P8019-P8021</f>
        <v>-13.472517699999997</v>
      </c>
      <c r="Q8027" s="306"/>
      <c r="R8027" s="360">
        <f>R8019-R8021</f>
        <v>-1.1651558999999878</v>
      </c>
      <c r="S8027" s="307"/>
      <c r="T8027" s="360">
        <f>T8017-T8021</f>
        <v>3.3500000000000085E-2</v>
      </c>
      <c r="U8027" s="186"/>
      <c r="V8027" s="230"/>
    </row>
    <row r="8028" spans="4:31">
      <c r="D8028" s="16"/>
      <c r="E8028" s="86"/>
      <c r="F8028" s="179"/>
      <c r="H8028" s="180"/>
      <c r="I8028" s="180"/>
      <c r="J8028" s="180"/>
      <c r="K8028" s="180"/>
      <c r="L8028" s="180"/>
      <c r="M8028" s="180"/>
      <c r="N8028" s="180"/>
      <c r="O8028" s="180"/>
      <c r="P8028" s="180"/>
      <c r="Q8028" s="180"/>
      <c r="R8028" s="180"/>
      <c r="S8028" s="274"/>
      <c r="T8028" s="180"/>
      <c r="U8028" s="107"/>
      <c r="V8028" s="16"/>
    </row>
    <row r="8029" spans="4:31">
      <c r="D8029" s="16"/>
      <c r="E8029" s="86"/>
      <c r="F8029" s="29"/>
      <c r="H8029" s="323"/>
      <c r="I8029" s="180"/>
      <c r="J8029" s="159"/>
      <c r="K8029" s="180"/>
      <c r="L8029" s="159"/>
      <c r="M8029" s="180"/>
      <c r="N8029" s="159"/>
      <c r="O8029" s="180">
        <f>L8029+N8029</f>
        <v>0</v>
      </c>
      <c r="P8029" s="159"/>
      <c r="Q8029" s="180"/>
      <c r="R8029" s="159"/>
      <c r="S8029" s="159"/>
      <c r="T8029" s="159"/>
      <c r="U8029" s="107"/>
      <c r="V8029" s="16"/>
    </row>
    <row r="8030" spans="4:31" ht="18">
      <c r="D8030" s="16"/>
      <c r="E8030" s="134"/>
      <c r="F8030" s="403" t="s">
        <v>36</v>
      </c>
      <c r="G8030" s="404"/>
      <c r="H8030" s="405">
        <f>AVERAGE($H$7811:$H$7816,$H$7911:$H$7915,H8011:H8015)</f>
        <v>12912.533333333333</v>
      </c>
      <c r="I8030" s="405" t="e">
        <f t="shared" ref="I8030" si="864">AVERAGE(I7914:I7915,I8011:I8015)</f>
        <v>#DIV/0!</v>
      </c>
      <c r="J8030" s="405">
        <f>AVERAGE($J$7811:$J$7815,$J$7911:$J$7915,J8011:J8015)</f>
        <v>3314.6666666666665</v>
      </c>
      <c r="K8030" s="405" t="e">
        <f t="shared" ref="K8030" si="865">AVERAGE(K7914:K7915,K8011:K8015)</f>
        <v>#DIV/0!</v>
      </c>
      <c r="L8030" s="405">
        <f>AVERAGE($L$7811:$L$7815,$L$7911:$L$7915,L8011:L8015)</f>
        <v>3051.6333333333332</v>
      </c>
      <c r="M8030" s="405" t="e">
        <f t="shared" ref="M8030" si="866">AVERAGE(M7914:M7915,M8011:M8015)</f>
        <v>#DIV/0!</v>
      </c>
      <c r="N8030" s="405">
        <f>AVERAGE($N$7811:$N$7815,$N$7911:$N$7915,N8011:N8015)</f>
        <v>1914.7333333333333</v>
      </c>
      <c r="O8030" s="405" t="e">
        <f t="shared" ref="O8030" si="867">AVERAGE(O7914:O7915,O8011:O8015)</f>
        <v>#DIV/0!</v>
      </c>
      <c r="P8030" s="405">
        <f>AVERAGE($P$7811:$P$7815,$P$7911:$P$7915,P8011:P8015)</f>
        <v>47538</v>
      </c>
      <c r="Q8030" s="405" t="e">
        <f t="shared" ref="Q8030" si="868">AVERAGE(Q7914:Q7915,Q8011:Q8015)</f>
        <v>#DIV/0!</v>
      </c>
      <c r="R8030" s="405">
        <f>AVERAGE($R$7811:$R$7815,$R$7911:$R$7915,R8011:R8015)</f>
        <v>16986.666666666668</v>
      </c>
      <c r="S8030" s="405" t="e">
        <f t="shared" ref="S8030" si="869">AVERAGE(S7914:S7915,S8011:S8015)</f>
        <v>#DIV/0!</v>
      </c>
      <c r="T8030" s="409">
        <f>AVERAGE($T$7811:$T$7815,$T$7911:$T$7915,T8011:T8017)</f>
        <v>5.2219285714285713</v>
      </c>
      <c r="U8030" s="405" t="e">
        <f t="shared" ref="U8030" si="870">AVERAGE(U7811:U7815,U8011:U8013,U7911:U7915,U7711:U7715,U7611:U7615)</f>
        <v>#DIV/0!</v>
      </c>
      <c r="V8030" s="16"/>
    </row>
    <row r="8031" spans="4:31">
      <c r="D8031" s="16"/>
      <c r="E8031" s="1"/>
      <c r="F8031" s="1"/>
      <c r="H8031" s="329"/>
      <c r="I8031" s="139"/>
      <c r="J8031" s="329"/>
      <c r="K8031" s="139"/>
      <c r="L8031" s="329"/>
      <c r="M8031" s="139"/>
      <c r="N8031" s="329"/>
      <c r="O8031" s="139"/>
      <c r="P8031" s="329"/>
      <c r="Q8031" s="139"/>
      <c r="R8031" s="329"/>
      <c r="S8031" s="329"/>
      <c r="T8031" s="329"/>
      <c r="U8031" s="1"/>
      <c r="V8031" s="16"/>
    </row>
    <row r="8032" spans="4:31" ht="15" thickBot="1">
      <c r="D8032" s="16"/>
      <c r="T8032" s="174"/>
      <c r="V8032" s="16"/>
    </row>
    <row r="8033" spans="4:22" ht="15" thickBot="1">
      <c r="D8033" s="16"/>
      <c r="F8033" s="280" t="s">
        <v>42</v>
      </c>
      <c r="G8033" s="281"/>
      <c r="H8033" s="281" t="s">
        <v>3</v>
      </c>
      <c r="I8033" s="281"/>
      <c r="J8033" s="281" t="s">
        <v>11</v>
      </c>
      <c r="K8033" s="281"/>
      <c r="L8033" s="281" t="s">
        <v>12</v>
      </c>
      <c r="M8033" s="281"/>
      <c r="N8033" s="281" t="s">
        <v>13</v>
      </c>
      <c r="O8033" s="281"/>
      <c r="P8033" s="281" t="s">
        <v>14</v>
      </c>
      <c r="Q8033" s="281"/>
      <c r="R8033" s="281" t="s">
        <v>15</v>
      </c>
      <c r="S8033" s="281"/>
      <c r="T8033" s="282" t="s">
        <v>16</v>
      </c>
      <c r="V8033" s="16"/>
    </row>
    <row r="8034" spans="4:22">
      <c r="D8034" s="16"/>
      <c r="E8034" s="1"/>
      <c r="F8034" s="283" t="s">
        <v>19</v>
      </c>
      <c r="G8034" s="284"/>
      <c r="H8034" s="410">
        <f>H8021</f>
        <v>67.759751999999992</v>
      </c>
      <c r="I8034" s="410">
        <f t="shared" ref="I8034:T8034" si="871">I8021</f>
        <v>0</v>
      </c>
      <c r="J8034" s="410">
        <f t="shared" si="871"/>
        <v>17.454891329999999</v>
      </c>
      <c r="K8034" s="410">
        <f t="shared" si="871"/>
        <v>0</v>
      </c>
      <c r="L8034" s="410">
        <f t="shared" si="871"/>
        <v>15.960435449999999</v>
      </c>
      <c r="M8034" s="410">
        <f t="shared" si="871"/>
        <v>0</v>
      </c>
      <c r="N8034" s="410">
        <f t="shared" si="871"/>
        <v>9.9966419399999999</v>
      </c>
      <c r="O8034" s="410">
        <f t="shared" si="871"/>
        <v>0</v>
      </c>
      <c r="P8034" s="410">
        <f t="shared" si="871"/>
        <v>253.8236661</v>
      </c>
      <c r="Q8034" s="410">
        <f t="shared" si="871"/>
        <v>0</v>
      </c>
      <c r="R8034" s="410">
        <f t="shared" si="871"/>
        <v>89.402341499999991</v>
      </c>
      <c r="S8034" s="410">
        <f t="shared" si="871"/>
        <v>0</v>
      </c>
      <c r="T8034" s="410">
        <f t="shared" si="871"/>
        <v>5.1962999999999999</v>
      </c>
      <c r="U8034" s="1"/>
      <c r="V8034" s="16"/>
    </row>
    <row r="8035" spans="4:22" ht="15.6">
      <c r="D8035" s="16"/>
      <c r="E8035" s="1"/>
      <c r="F8035" s="288" t="s">
        <v>41</v>
      </c>
      <c r="G8035" s="289"/>
      <c r="H8035" s="411">
        <f>H8019</f>
        <v>66.206130119999997</v>
      </c>
      <c r="I8035" s="411">
        <f t="shared" ref="I8035:S8035" si="872">I8019</f>
        <v>0</v>
      </c>
      <c r="J8035" s="411">
        <f t="shared" si="872"/>
        <v>17.137008640000001</v>
      </c>
      <c r="K8035" s="411">
        <f t="shared" si="872"/>
        <v>0</v>
      </c>
      <c r="L8035" s="411">
        <f t="shared" si="872"/>
        <v>15.862506379999999</v>
      </c>
      <c r="M8035" s="411">
        <f t="shared" si="872"/>
        <v>0</v>
      </c>
      <c r="N8035" s="411">
        <f t="shared" si="872"/>
        <v>9.9533553599999998</v>
      </c>
      <c r="O8035" s="411">
        <f t="shared" si="872"/>
        <v>0</v>
      </c>
      <c r="P8035" s="411">
        <f t="shared" si="872"/>
        <v>240.3511484</v>
      </c>
      <c r="Q8035" s="411">
        <f t="shared" si="872"/>
        <v>0</v>
      </c>
      <c r="R8035" s="411">
        <f t="shared" si="872"/>
        <v>88.237185600000004</v>
      </c>
      <c r="S8035" s="411">
        <f t="shared" si="872"/>
        <v>0</v>
      </c>
      <c r="T8035" s="411">
        <f>T8017</f>
        <v>5.2298</v>
      </c>
      <c r="U8035" s="1"/>
      <c r="V8035" s="16"/>
    </row>
    <row r="8036" spans="4:22" ht="21">
      <c r="D8036" s="16"/>
      <c r="F8036" s="201" t="s">
        <v>45</v>
      </c>
      <c r="G8036" s="463"/>
      <c r="H8036" s="463">
        <f>H8035-H8034</f>
        <v>-1.5536218799999943</v>
      </c>
      <c r="I8036" s="463"/>
      <c r="J8036" s="463">
        <f>J8035-J8034</f>
        <v>-0.31788268999999758</v>
      </c>
      <c r="K8036" s="463"/>
      <c r="L8036" s="463">
        <f>L8035-L8034</f>
        <v>-9.7929069999999285E-2</v>
      </c>
      <c r="M8036" s="463"/>
      <c r="N8036" s="463">
        <f>N8035-N8034</f>
        <v>-4.3286580000000185E-2</v>
      </c>
      <c r="O8036" s="463"/>
      <c r="P8036" s="463">
        <f>P8035-P8034</f>
        <v>-13.472517699999997</v>
      </c>
      <c r="Q8036" s="463"/>
      <c r="R8036" s="463">
        <f>R8035-R8034</f>
        <v>-1.1651558999999878</v>
      </c>
      <c r="S8036" s="463"/>
      <c r="T8036" s="463">
        <f>T8035-T8034</f>
        <v>3.3500000000000085E-2</v>
      </c>
      <c r="V8036" s="16"/>
    </row>
    <row r="8037" spans="4:22" ht="21">
      <c r="D8037" s="16"/>
      <c r="F8037" s="201"/>
      <c r="G8037" s="201"/>
      <c r="H8037" s="187"/>
      <c r="I8037" s="187"/>
      <c r="J8037" s="187"/>
      <c r="K8037" s="187"/>
      <c r="L8037" s="187"/>
      <c r="M8037" s="187"/>
      <c r="N8037" s="187"/>
      <c r="O8037" s="187"/>
      <c r="P8037" s="187"/>
      <c r="Q8037" s="187"/>
      <c r="R8037" s="187"/>
      <c r="S8037" s="187"/>
      <c r="T8037" s="187"/>
      <c r="V8037" s="16"/>
    </row>
    <row r="8038" spans="4:22">
      <c r="D8038" s="16"/>
      <c r="E8038" s="16"/>
      <c r="F8038" s="231"/>
      <c r="G8038" s="231"/>
      <c r="H8038" s="231"/>
      <c r="I8038" s="231"/>
      <c r="J8038" s="231"/>
      <c r="K8038" s="231"/>
      <c r="L8038" s="231"/>
      <c r="M8038" s="231"/>
      <c r="N8038" s="231"/>
      <c r="O8038" s="231"/>
      <c r="P8038" s="231"/>
      <c r="Q8038" s="231"/>
      <c r="R8038" s="231"/>
      <c r="S8038" s="231"/>
      <c r="T8038" s="232"/>
      <c r="U8038" s="16"/>
      <c r="V8038" s="16"/>
    </row>
    <row r="8039" spans="4:22">
      <c r="D8039" s="16"/>
      <c r="E8039" s="16"/>
      <c r="F8039" s="231"/>
      <c r="G8039" s="231"/>
      <c r="H8039" s="231"/>
      <c r="I8039" s="231"/>
      <c r="J8039" s="231"/>
      <c r="K8039" s="231"/>
      <c r="L8039" s="231"/>
      <c r="M8039" s="231"/>
      <c r="N8039" s="231"/>
      <c r="O8039" s="231"/>
      <c r="P8039" s="231"/>
      <c r="Q8039" s="231"/>
      <c r="R8039" s="231"/>
      <c r="S8039" s="231"/>
      <c r="T8039" s="232"/>
      <c r="U8039" s="16"/>
      <c r="V8039" s="16"/>
    </row>
    <row r="8040" spans="4:22">
      <c r="D8040" s="16"/>
      <c r="E8040" s="16"/>
      <c r="F8040" s="231"/>
      <c r="G8040" s="231"/>
      <c r="H8040" s="231"/>
      <c r="I8040" s="231"/>
      <c r="J8040" s="231"/>
      <c r="K8040" s="231"/>
      <c r="L8040" s="231"/>
      <c r="M8040" s="231"/>
      <c r="N8040" s="231"/>
      <c r="O8040" s="231"/>
      <c r="P8040" s="231"/>
      <c r="Q8040" s="231"/>
      <c r="R8040" s="231"/>
      <c r="S8040" s="231"/>
      <c r="T8040" s="232"/>
      <c r="U8040" s="16"/>
      <c r="V8040" s="16"/>
    </row>
    <row r="8041" spans="4:22">
      <c r="D8041" s="16"/>
      <c r="E8041" s="16"/>
      <c r="F8041" s="231"/>
      <c r="G8041" s="231"/>
      <c r="H8041" s="231"/>
      <c r="I8041" s="231"/>
      <c r="J8041" s="231"/>
      <c r="K8041" s="231"/>
      <c r="L8041" s="231"/>
      <c r="M8041" s="231"/>
      <c r="N8041" s="231"/>
      <c r="O8041" s="231"/>
      <c r="P8041" s="231"/>
      <c r="Q8041" s="231"/>
      <c r="R8041" s="231"/>
      <c r="S8041" s="231"/>
      <c r="T8041" s="232"/>
      <c r="U8041" s="16"/>
      <c r="V8041" s="16"/>
    </row>
    <row r="8042" spans="4:22">
      <c r="D8042" s="16"/>
      <c r="E8042" s="16"/>
      <c r="F8042" s="231"/>
      <c r="G8042" s="231"/>
      <c r="H8042" s="231"/>
      <c r="I8042" s="231"/>
      <c r="J8042" s="231"/>
      <c r="K8042" s="231"/>
      <c r="L8042" s="231"/>
      <c r="M8042" s="231"/>
      <c r="N8042" s="231"/>
      <c r="O8042" s="231"/>
      <c r="P8042" s="231"/>
      <c r="Q8042" s="231"/>
      <c r="R8042" s="231"/>
      <c r="S8042" s="231"/>
      <c r="T8042" s="232"/>
      <c r="U8042" s="16"/>
      <c r="V8042" s="16"/>
    </row>
    <row r="8043" spans="4:22">
      <c r="D8043" s="16"/>
      <c r="E8043" s="16"/>
      <c r="F8043" s="231"/>
      <c r="G8043" s="231"/>
      <c r="H8043" s="231"/>
      <c r="I8043" s="231"/>
      <c r="J8043" s="231"/>
      <c r="K8043" s="231"/>
      <c r="L8043" s="231"/>
      <c r="M8043" s="231"/>
      <c r="N8043" s="231"/>
      <c r="O8043" s="231"/>
      <c r="P8043" s="231"/>
      <c r="Q8043" s="231"/>
      <c r="R8043" s="231"/>
      <c r="S8043" s="231"/>
      <c r="T8043" s="232"/>
      <c r="U8043" s="16"/>
      <c r="V8043" s="16"/>
    </row>
    <row r="8044" spans="4:22">
      <c r="D8044" s="16"/>
      <c r="E8044" s="16"/>
      <c r="F8044" s="231"/>
      <c r="G8044" s="231"/>
      <c r="H8044" s="231"/>
      <c r="I8044" s="231"/>
      <c r="J8044" s="231"/>
      <c r="K8044" s="231"/>
      <c r="L8044" s="231"/>
      <c r="M8044" s="231"/>
      <c r="N8044" s="231"/>
      <c r="O8044" s="231"/>
      <c r="P8044" s="231"/>
      <c r="Q8044" s="231"/>
      <c r="R8044" s="231"/>
      <c r="S8044" s="231"/>
      <c r="T8044" s="232"/>
      <c r="U8044" s="16"/>
      <c r="V8044" s="16"/>
    </row>
    <row r="8045" spans="4:22">
      <c r="D8045" s="16"/>
      <c r="E8045" s="16"/>
      <c r="F8045" s="231"/>
      <c r="G8045" s="231"/>
      <c r="H8045" s="231"/>
      <c r="I8045" s="231"/>
      <c r="J8045" s="231"/>
      <c r="K8045" s="231"/>
      <c r="L8045" s="231"/>
      <c r="M8045" s="231"/>
      <c r="N8045" s="231"/>
      <c r="O8045" s="231"/>
      <c r="P8045" s="231"/>
      <c r="Q8045" s="231"/>
      <c r="R8045" s="231"/>
      <c r="S8045" s="231"/>
      <c r="T8045" s="232"/>
      <c r="U8045" s="16"/>
      <c r="V8045" s="16"/>
    </row>
    <row r="8046" spans="4:22">
      <c r="D8046" s="16"/>
      <c r="E8046" s="16"/>
      <c r="F8046" s="231"/>
      <c r="G8046" s="231"/>
      <c r="H8046" s="231"/>
      <c r="I8046" s="231"/>
      <c r="J8046" s="231"/>
      <c r="K8046" s="231"/>
      <c r="L8046" s="231"/>
      <c r="M8046" s="231"/>
      <c r="N8046" s="231"/>
      <c r="O8046" s="231"/>
      <c r="P8046" s="231"/>
      <c r="Q8046" s="231"/>
      <c r="R8046" s="231"/>
      <c r="S8046" s="231"/>
      <c r="T8046" s="232"/>
      <c r="U8046" s="16"/>
      <c r="V8046" s="16"/>
    </row>
    <row r="8047" spans="4:22">
      <c r="D8047" s="16"/>
      <c r="E8047" s="16"/>
      <c r="F8047" s="231"/>
      <c r="G8047" s="231"/>
      <c r="H8047" s="231"/>
      <c r="I8047" s="231"/>
      <c r="J8047" s="231"/>
      <c r="K8047" s="231"/>
      <c r="L8047" s="231"/>
      <c r="M8047" s="231"/>
      <c r="N8047" s="231"/>
      <c r="O8047" s="231"/>
      <c r="P8047" s="231"/>
      <c r="Q8047" s="231"/>
      <c r="R8047" s="231"/>
      <c r="S8047" s="231"/>
      <c r="T8047" s="232"/>
      <c r="U8047" s="16"/>
      <c r="V8047" s="16"/>
    </row>
    <row r="8048" spans="4:22">
      <c r="D8048" s="16"/>
      <c r="E8048" s="16"/>
      <c r="F8048" s="231"/>
      <c r="G8048" s="231"/>
      <c r="H8048" s="231"/>
      <c r="I8048" s="231"/>
      <c r="J8048" s="231"/>
      <c r="K8048" s="231"/>
      <c r="L8048" s="231"/>
      <c r="M8048" s="231"/>
      <c r="N8048" s="231"/>
      <c r="O8048" s="231"/>
      <c r="P8048" s="231"/>
      <c r="Q8048" s="231"/>
      <c r="R8048" s="231"/>
      <c r="S8048" s="231"/>
      <c r="T8048" s="232"/>
      <c r="U8048" s="16"/>
      <c r="V8048" s="16"/>
    </row>
    <row r="8049" spans="4:22">
      <c r="D8049" s="16"/>
      <c r="E8049" s="16"/>
      <c r="F8049" s="231"/>
      <c r="G8049" s="231"/>
      <c r="H8049" s="231"/>
      <c r="I8049" s="231"/>
      <c r="J8049" s="231"/>
      <c r="K8049" s="231"/>
      <c r="L8049" s="231"/>
      <c r="M8049" s="231"/>
      <c r="N8049" s="231"/>
      <c r="O8049" s="231"/>
      <c r="P8049" s="231"/>
      <c r="Q8049" s="231"/>
      <c r="R8049" s="231"/>
      <c r="S8049" s="231"/>
      <c r="T8049" s="232"/>
      <c r="U8049" s="16"/>
      <c r="V8049" s="16"/>
    </row>
    <row r="8050" spans="4:22">
      <c r="D8050" s="16"/>
      <c r="E8050" s="16"/>
      <c r="F8050" s="231"/>
      <c r="G8050" s="231"/>
      <c r="H8050" s="231"/>
      <c r="I8050" s="231"/>
      <c r="J8050" s="231"/>
      <c r="K8050" s="231"/>
      <c r="L8050" s="231"/>
      <c r="M8050" s="231"/>
      <c r="N8050" s="231"/>
      <c r="O8050" s="231"/>
      <c r="P8050" s="231"/>
      <c r="Q8050" s="231"/>
      <c r="R8050" s="231"/>
      <c r="S8050" s="231"/>
      <c r="T8050" s="232"/>
      <c r="U8050" s="16"/>
      <c r="V8050" s="16"/>
    </row>
    <row r="8051" spans="4:22">
      <c r="D8051" s="16"/>
      <c r="E8051" s="16"/>
      <c r="F8051" s="231"/>
      <c r="G8051" s="231"/>
      <c r="H8051" s="231"/>
      <c r="I8051" s="231"/>
      <c r="J8051" s="231"/>
      <c r="K8051" s="231"/>
      <c r="L8051" s="231"/>
      <c r="M8051" s="231"/>
      <c r="N8051" s="231"/>
      <c r="O8051" s="231"/>
      <c r="P8051" s="231"/>
      <c r="Q8051" s="231"/>
      <c r="R8051" s="231"/>
      <c r="S8051" s="231"/>
      <c r="T8051" s="232"/>
      <c r="U8051" s="16"/>
      <c r="V8051" s="16"/>
    </row>
    <row r="8052" spans="4:22">
      <c r="D8052" s="16"/>
      <c r="E8052" s="16"/>
      <c r="F8052" s="231"/>
      <c r="G8052" s="231"/>
      <c r="H8052" s="231"/>
      <c r="I8052" s="231"/>
      <c r="J8052" s="231"/>
      <c r="K8052" s="231"/>
      <c r="L8052" s="231"/>
      <c r="M8052" s="231"/>
      <c r="N8052" s="231"/>
      <c r="O8052" s="231"/>
      <c r="P8052" s="231"/>
      <c r="Q8052" s="231"/>
      <c r="R8052" s="231"/>
      <c r="S8052" s="231"/>
      <c r="T8052" s="232"/>
      <c r="U8052" s="16"/>
      <c r="V8052" s="16"/>
    </row>
    <row r="8053" spans="4:22">
      <c r="D8053" s="16"/>
      <c r="E8053" s="16"/>
      <c r="F8053" s="231"/>
      <c r="G8053" s="231"/>
      <c r="H8053" s="231"/>
      <c r="I8053" s="231"/>
      <c r="J8053" s="231"/>
      <c r="K8053" s="231"/>
      <c r="L8053" s="231"/>
      <c r="M8053" s="231"/>
      <c r="N8053" s="231"/>
      <c r="O8053" s="231"/>
      <c r="P8053" s="231"/>
      <c r="Q8053" s="231"/>
      <c r="R8053" s="231"/>
      <c r="S8053" s="231"/>
      <c r="T8053" s="232"/>
      <c r="U8053" s="16"/>
      <c r="V8053" s="16"/>
    </row>
    <row r="8054" spans="4:22">
      <c r="D8054" s="16"/>
      <c r="E8054" s="16"/>
      <c r="F8054" s="231"/>
      <c r="G8054" s="231"/>
      <c r="H8054" s="231"/>
      <c r="I8054" s="231"/>
      <c r="J8054" s="231"/>
      <c r="K8054" s="231"/>
      <c r="L8054" s="231"/>
      <c r="M8054" s="231"/>
      <c r="N8054" s="231"/>
      <c r="O8054" s="231"/>
      <c r="P8054" s="231"/>
      <c r="Q8054" s="231"/>
      <c r="R8054" s="231"/>
      <c r="S8054" s="231"/>
      <c r="T8054" s="232"/>
      <c r="U8054" s="16"/>
      <c r="V8054" s="16"/>
    </row>
    <row r="8055" spans="4:22">
      <c r="D8055" s="16"/>
      <c r="E8055" s="16"/>
      <c r="F8055" s="231"/>
      <c r="G8055" s="231"/>
      <c r="H8055" s="231"/>
      <c r="I8055" s="231"/>
      <c r="J8055" s="231"/>
      <c r="K8055" s="231"/>
      <c r="L8055" s="231"/>
      <c r="M8055" s="231"/>
      <c r="N8055" s="231"/>
      <c r="O8055" s="231"/>
      <c r="P8055" s="231"/>
      <c r="Q8055" s="231"/>
      <c r="R8055" s="231"/>
      <c r="S8055" s="231"/>
      <c r="T8055" s="232"/>
      <c r="U8055" s="16"/>
      <c r="V8055" s="16"/>
    </row>
    <row r="8056" spans="4:22">
      <c r="D8056" s="16"/>
      <c r="E8056" s="16"/>
      <c r="F8056" s="231"/>
      <c r="G8056" s="231"/>
      <c r="H8056" s="231"/>
      <c r="I8056" s="231"/>
      <c r="J8056" s="231"/>
      <c r="K8056" s="231"/>
      <c r="L8056" s="231"/>
      <c r="M8056" s="231"/>
      <c r="N8056" s="231"/>
      <c r="O8056" s="231"/>
      <c r="P8056" s="231"/>
      <c r="Q8056" s="231"/>
      <c r="R8056" s="231"/>
      <c r="S8056" s="231"/>
      <c r="T8056" s="232"/>
      <c r="U8056" s="16"/>
      <c r="V8056" s="16"/>
    </row>
    <row r="8057" spans="4:22">
      <c r="D8057" s="16"/>
      <c r="E8057" s="16"/>
      <c r="F8057" s="231"/>
      <c r="G8057" s="231"/>
      <c r="H8057" s="231"/>
      <c r="I8057" s="231"/>
      <c r="J8057" s="231"/>
      <c r="K8057" s="231"/>
      <c r="L8057" s="231"/>
      <c r="M8057" s="231"/>
      <c r="N8057" s="231"/>
      <c r="O8057" s="231"/>
      <c r="P8057" s="231"/>
      <c r="Q8057" s="231"/>
      <c r="R8057" s="231"/>
      <c r="S8057" s="231"/>
      <c r="T8057" s="232"/>
      <c r="U8057" s="16"/>
      <c r="V8057" s="16"/>
    </row>
    <row r="8058" spans="4:22">
      <c r="D8058" s="16"/>
      <c r="E8058" s="16"/>
      <c r="F8058" s="231"/>
      <c r="G8058" s="231"/>
      <c r="H8058" s="231"/>
      <c r="I8058" s="231"/>
      <c r="J8058" s="231"/>
      <c r="K8058" s="231"/>
      <c r="L8058" s="231"/>
      <c r="M8058" s="231"/>
      <c r="N8058" s="231"/>
      <c r="O8058" s="231"/>
      <c r="P8058" s="231"/>
      <c r="Q8058" s="231"/>
      <c r="R8058" s="231"/>
      <c r="S8058" s="231"/>
      <c r="T8058" s="232"/>
      <c r="U8058" s="16"/>
      <c r="V8058" s="16"/>
    </row>
    <row r="8059" spans="4:22">
      <c r="D8059" s="16"/>
      <c r="E8059" s="16"/>
      <c r="F8059" s="231"/>
      <c r="G8059" s="231"/>
      <c r="H8059" s="231"/>
      <c r="I8059" s="231"/>
      <c r="J8059" s="231"/>
      <c r="K8059" s="231"/>
      <c r="L8059" s="231"/>
      <c r="M8059" s="231"/>
      <c r="N8059" s="231"/>
      <c r="O8059" s="231"/>
      <c r="P8059" s="231"/>
      <c r="Q8059" s="231"/>
      <c r="R8059" s="231"/>
      <c r="S8059" s="231"/>
      <c r="T8059" s="232"/>
      <c r="U8059" s="16"/>
      <c r="V8059" s="16"/>
    </row>
    <row r="8060" spans="4:22">
      <c r="D8060" s="16"/>
      <c r="E8060" s="16"/>
      <c r="F8060" s="231"/>
      <c r="G8060" s="231"/>
      <c r="H8060" s="231"/>
      <c r="I8060" s="231"/>
      <c r="J8060" s="231"/>
      <c r="K8060" s="231"/>
      <c r="L8060" s="231"/>
      <c r="M8060" s="231"/>
      <c r="N8060" s="231"/>
      <c r="O8060" s="231"/>
      <c r="P8060" s="231"/>
      <c r="Q8060" s="231"/>
      <c r="R8060" s="231"/>
      <c r="S8060" s="231"/>
      <c r="T8060" s="232"/>
      <c r="U8060" s="16"/>
      <c r="V8060" s="16"/>
    </row>
    <row r="8061" spans="4:22">
      <c r="D8061" s="16"/>
      <c r="E8061" s="16"/>
      <c r="F8061" s="231"/>
      <c r="G8061" s="231"/>
      <c r="H8061" s="231"/>
      <c r="I8061" s="231"/>
      <c r="J8061" s="231"/>
      <c r="K8061" s="231"/>
      <c r="L8061" s="231"/>
      <c r="M8061" s="231"/>
      <c r="N8061" s="231"/>
      <c r="O8061" s="231"/>
      <c r="P8061" s="231"/>
      <c r="Q8061" s="231"/>
      <c r="R8061" s="231"/>
      <c r="S8061" s="231"/>
      <c r="T8061" s="232"/>
      <c r="U8061" s="16"/>
      <c r="V8061" s="16"/>
    </row>
    <row r="8062" spans="4:22">
      <c r="D8062" s="16"/>
      <c r="E8062" s="16"/>
      <c r="F8062" s="231"/>
      <c r="G8062" s="231"/>
      <c r="H8062" s="231"/>
      <c r="I8062" s="231"/>
      <c r="J8062" s="231"/>
      <c r="K8062" s="231"/>
      <c r="L8062" s="231"/>
      <c r="M8062" s="231"/>
      <c r="N8062" s="231"/>
      <c r="O8062" s="231"/>
      <c r="P8062" s="231"/>
      <c r="Q8062" s="231"/>
      <c r="R8062" s="231"/>
      <c r="S8062" s="231"/>
      <c r="T8062" s="232"/>
      <c r="U8062" s="16"/>
      <c r="V8062" s="16"/>
    </row>
    <row r="8063" spans="4:22">
      <c r="D8063" s="16"/>
      <c r="E8063" s="16"/>
      <c r="F8063" s="231"/>
      <c r="G8063" s="231"/>
      <c r="H8063" s="231"/>
      <c r="I8063" s="231"/>
      <c r="J8063" s="231"/>
      <c r="K8063" s="231"/>
      <c r="L8063" s="231"/>
      <c r="M8063" s="231"/>
      <c r="N8063" s="231"/>
      <c r="O8063" s="231"/>
      <c r="P8063" s="231"/>
      <c r="Q8063" s="231"/>
      <c r="R8063" s="231"/>
      <c r="S8063" s="231"/>
      <c r="T8063" s="232"/>
      <c r="U8063" s="16"/>
      <c r="V8063" s="16"/>
    </row>
    <row r="8064" spans="4:22">
      <c r="D8064" s="16"/>
      <c r="E8064" s="16"/>
      <c r="F8064" s="231"/>
      <c r="G8064" s="231"/>
      <c r="H8064" s="231"/>
      <c r="I8064" s="231"/>
      <c r="J8064" s="231"/>
      <c r="K8064" s="231"/>
      <c r="L8064" s="231"/>
      <c r="M8064" s="231"/>
      <c r="N8064" s="231"/>
      <c r="O8064" s="231"/>
      <c r="P8064" s="231"/>
      <c r="Q8064" s="231"/>
      <c r="R8064" s="231"/>
      <c r="S8064" s="231"/>
      <c r="T8064" s="232"/>
      <c r="U8064" s="16"/>
      <c r="V8064" s="16"/>
    </row>
    <row r="8065" spans="4:22">
      <c r="D8065" s="16"/>
      <c r="E8065" s="16"/>
      <c r="F8065" s="231"/>
      <c r="G8065" s="231"/>
      <c r="H8065" s="231"/>
      <c r="I8065" s="231"/>
      <c r="J8065" s="231"/>
      <c r="K8065" s="231"/>
      <c r="L8065" s="231"/>
      <c r="M8065" s="231"/>
      <c r="N8065" s="231"/>
      <c r="O8065" s="231"/>
      <c r="P8065" s="231"/>
      <c r="Q8065" s="231"/>
      <c r="R8065" s="231"/>
      <c r="S8065" s="231"/>
      <c r="T8065" s="232"/>
      <c r="U8065" s="16"/>
      <c r="V8065" s="16"/>
    </row>
    <row r="8066" spans="4:22">
      <c r="D8066" s="16"/>
      <c r="E8066" s="16"/>
      <c r="F8066" s="231"/>
      <c r="G8066" s="231"/>
      <c r="H8066" s="231"/>
      <c r="I8066" s="231"/>
      <c r="J8066" s="231"/>
      <c r="K8066" s="231"/>
      <c r="L8066" s="231"/>
      <c r="M8066" s="231"/>
      <c r="N8066" s="231"/>
      <c r="O8066" s="231"/>
      <c r="P8066" s="231"/>
      <c r="Q8066" s="231"/>
      <c r="R8066" s="231"/>
      <c r="S8066" s="231"/>
      <c r="T8066" s="232"/>
      <c r="U8066" s="16"/>
      <c r="V8066" s="16"/>
    </row>
    <row r="8067" spans="4:22">
      <c r="D8067" s="16"/>
      <c r="E8067" s="16"/>
      <c r="F8067" s="231"/>
      <c r="G8067" s="231"/>
      <c r="H8067" s="231"/>
      <c r="I8067" s="231"/>
      <c r="J8067" s="231"/>
      <c r="K8067" s="231"/>
      <c r="L8067" s="231"/>
      <c r="M8067" s="231"/>
      <c r="N8067" s="231"/>
      <c r="O8067" s="231"/>
      <c r="P8067" s="231"/>
      <c r="Q8067" s="231"/>
      <c r="R8067" s="231"/>
      <c r="S8067" s="231"/>
      <c r="T8067" s="232"/>
      <c r="U8067" s="16"/>
      <c r="V8067" s="16"/>
    </row>
    <row r="8068" spans="4:22">
      <c r="D8068" s="16"/>
      <c r="E8068" s="16"/>
      <c r="F8068" s="231"/>
      <c r="G8068" s="231"/>
      <c r="H8068" s="231"/>
      <c r="I8068" s="231"/>
      <c r="J8068" s="231"/>
      <c r="K8068" s="231"/>
      <c r="L8068" s="231"/>
      <c r="M8068" s="231"/>
      <c r="N8068" s="231"/>
      <c r="O8068" s="231"/>
      <c r="P8068" s="231"/>
      <c r="Q8068" s="231"/>
      <c r="R8068" s="231"/>
      <c r="S8068" s="231"/>
      <c r="T8068" s="232"/>
      <c r="U8068" s="16"/>
      <c r="V8068" s="16"/>
    </row>
    <row r="8069" spans="4:22">
      <c r="D8069" s="16"/>
      <c r="E8069" s="16"/>
      <c r="F8069" s="231"/>
      <c r="G8069" s="231"/>
      <c r="H8069" s="231"/>
      <c r="I8069" s="231"/>
      <c r="J8069" s="231"/>
      <c r="K8069" s="231"/>
      <c r="L8069" s="231"/>
      <c r="M8069" s="231"/>
      <c r="N8069" s="231"/>
      <c r="O8069" s="231"/>
      <c r="P8069" s="231"/>
      <c r="Q8069" s="231"/>
      <c r="R8069" s="231"/>
      <c r="S8069" s="231"/>
      <c r="T8069" s="232"/>
      <c r="U8069" s="16"/>
      <c r="V8069" s="16"/>
    </row>
    <row r="8070" spans="4:22">
      <c r="D8070" s="16"/>
      <c r="E8070" s="16"/>
      <c r="F8070" s="231"/>
      <c r="G8070" s="231"/>
      <c r="H8070" s="231"/>
      <c r="I8070" s="231"/>
      <c r="J8070" s="231"/>
      <c r="K8070" s="231"/>
      <c r="L8070" s="231"/>
      <c r="M8070" s="231"/>
      <c r="N8070" s="231"/>
      <c r="O8070" s="231"/>
      <c r="P8070" s="231"/>
      <c r="Q8070" s="231"/>
      <c r="R8070" s="231"/>
      <c r="S8070" s="231"/>
      <c r="T8070" s="232"/>
      <c r="U8070" s="16"/>
      <c r="V8070" s="16"/>
    </row>
    <row r="8071" spans="4:22">
      <c r="D8071" s="16"/>
      <c r="E8071" s="16"/>
      <c r="F8071" s="231"/>
      <c r="G8071" s="231"/>
      <c r="H8071" s="231"/>
      <c r="I8071" s="231"/>
      <c r="J8071" s="231"/>
      <c r="K8071" s="231"/>
      <c r="L8071" s="231"/>
      <c r="M8071" s="231"/>
      <c r="N8071" s="231"/>
      <c r="O8071" s="231"/>
      <c r="P8071" s="231"/>
      <c r="Q8071" s="231"/>
      <c r="R8071" s="231"/>
      <c r="S8071" s="231"/>
      <c r="T8071" s="232"/>
      <c r="U8071" s="16"/>
      <c r="V8071" s="16"/>
    </row>
    <row r="8072" spans="4:22">
      <c r="D8072" s="16"/>
      <c r="E8072" s="16"/>
      <c r="F8072" s="231"/>
      <c r="G8072" s="231"/>
      <c r="H8072" s="231"/>
      <c r="I8072" s="231"/>
      <c r="J8072" s="231"/>
      <c r="K8072" s="231"/>
      <c r="L8072" s="231"/>
      <c r="M8072" s="231"/>
      <c r="N8072" s="231"/>
      <c r="O8072" s="231"/>
      <c r="P8072" s="231"/>
      <c r="Q8072" s="231"/>
      <c r="R8072" s="231"/>
      <c r="S8072" s="231"/>
      <c r="T8072" s="232"/>
      <c r="U8072" s="16"/>
      <c r="V8072" s="16"/>
    </row>
    <row r="8073" spans="4:22">
      <c r="D8073" s="16"/>
      <c r="E8073" s="16"/>
      <c r="F8073" s="231"/>
      <c r="G8073" s="231"/>
      <c r="H8073" s="231"/>
      <c r="I8073" s="231"/>
      <c r="J8073" s="231"/>
      <c r="K8073" s="231"/>
      <c r="L8073" s="231"/>
      <c r="M8073" s="231"/>
      <c r="N8073" s="231"/>
      <c r="O8073" s="231"/>
      <c r="P8073" s="231"/>
      <c r="Q8073" s="231"/>
      <c r="R8073" s="231"/>
      <c r="S8073" s="231"/>
      <c r="T8073" s="232"/>
      <c r="U8073" s="16"/>
      <c r="V8073" s="16"/>
    </row>
    <row r="8074" spans="4:22">
      <c r="D8074" s="16"/>
      <c r="E8074" s="16"/>
      <c r="F8074" s="231"/>
      <c r="G8074" s="231"/>
      <c r="H8074" s="231"/>
      <c r="I8074" s="231"/>
      <c r="J8074" s="231"/>
      <c r="K8074" s="231"/>
      <c r="L8074" s="231"/>
      <c r="M8074" s="231"/>
      <c r="N8074" s="231"/>
      <c r="O8074" s="231"/>
      <c r="P8074" s="231"/>
      <c r="Q8074" s="231"/>
      <c r="R8074" s="231"/>
      <c r="S8074" s="231"/>
      <c r="T8074" s="232"/>
      <c r="U8074" s="16"/>
      <c r="V8074" s="16"/>
    </row>
    <row r="8075" spans="4:22">
      <c r="D8075" s="16"/>
      <c r="E8075" s="16"/>
      <c r="F8075" s="231"/>
      <c r="G8075" s="231"/>
      <c r="H8075" s="231"/>
      <c r="I8075" s="231"/>
      <c r="J8075" s="231"/>
      <c r="K8075" s="231"/>
      <c r="L8075" s="231"/>
      <c r="M8075" s="231"/>
      <c r="N8075" s="231"/>
      <c r="O8075" s="231"/>
      <c r="P8075" s="231"/>
      <c r="Q8075" s="231"/>
      <c r="R8075" s="231"/>
      <c r="S8075" s="231"/>
      <c r="T8075" s="232"/>
      <c r="U8075" s="16"/>
      <c r="V8075" s="16"/>
    </row>
    <row r="8076" spans="4:22">
      <c r="D8076" s="335"/>
      <c r="E8076" s="335"/>
      <c r="F8076" s="335"/>
      <c r="G8076" s="512" t="s">
        <v>48</v>
      </c>
      <c r="H8076" s="512"/>
      <c r="I8076" s="512"/>
      <c r="J8076" s="512"/>
      <c r="K8076" s="512"/>
      <c r="L8076" s="512"/>
      <c r="M8076" s="512"/>
      <c r="N8076" s="512"/>
      <c r="O8076" s="512"/>
      <c r="P8076" s="512"/>
      <c r="Q8076" s="512"/>
      <c r="R8076" s="512"/>
      <c r="S8076" s="335"/>
      <c r="T8076" s="335"/>
      <c r="U8076" s="335"/>
      <c r="V8076" s="335"/>
    </row>
    <row r="8077" spans="4:22">
      <c r="D8077" s="335"/>
      <c r="E8077" s="335"/>
      <c r="F8077" s="335"/>
      <c r="G8077" s="512"/>
      <c r="H8077" s="512"/>
      <c r="I8077" s="512"/>
      <c r="J8077" s="512"/>
      <c r="K8077" s="512"/>
      <c r="L8077" s="512"/>
      <c r="M8077" s="512"/>
      <c r="N8077" s="512"/>
      <c r="O8077" s="512"/>
      <c r="P8077" s="512"/>
      <c r="Q8077" s="512"/>
      <c r="R8077" s="512"/>
      <c r="S8077" s="335"/>
      <c r="T8077" s="335"/>
      <c r="U8077" s="335"/>
      <c r="V8077" s="335"/>
    </row>
    <row r="8078" spans="4:22" ht="23.4">
      <c r="D8078" s="338"/>
      <c r="E8078" s="338"/>
      <c r="F8078" s="338"/>
      <c r="G8078" s="343" t="s">
        <v>46</v>
      </c>
      <c r="H8078" s="375" t="s">
        <v>3</v>
      </c>
      <c r="I8078" s="376"/>
      <c r="J8078" s="377" t="s">
        <v>11</v>
      </c>
      <c r="K8078" s="376"/>
      <c r="L8078" s="378" t="s">
        <v>12</v>
      </c>
      <c r="M8078" s="376"/>
      <c r="N8078" s="379" t="s">
        <v>13</v>
      </c>
      <c r="O8078" s="376"/>
      <c r="P8078" s="374" t="s">
        <v>14</v>
      </c>
      <c r="Q8078" s="376"/>
      <c r="R8078" s="380" t="s">
        <v>15</v>
      </c>
      <c r="S8078" s="367"/>
      <c r="T8078" s="16"/>
      <c r="U8078" s="336"/>
      <c r="V8078" s="16"/>
    </row>
    <row r="8079" spans="4:22" ht="21">
      <c r="D8079" s="338"/>
      <c r="E8079" s="338"/>
      <c r="F8079" s="338"/>
      <c r="G8079" s="344">
        <v>0.9</v>
      </c>
      <c r="H8079" s="347">
        <f>$H$8021*G8079</f>
        <v>60.983776799999994</v>
      </c>
      <c r="I8079" s="368"/>
      <c r="J8079" s="348">
        <f>$J$8021*G8079</f>
        <v>15.709402196999999</v>
      </c>
      <c r="K8079" s="368"/>
      <c r="L8079" s="352">
        <f>$L$8021*G8079</f>
        <v>14.364391905</v>
      </c>
      <c r="M8079" s="368"/>
      <c r="N8079" s="349">
        <f>$N$8021*G8079</f>
        <v>8.9969777460000007</v>
      </c>
      <c r="O8079" s="368"/>
      <c r="P8079" s="350">
        <f>$P$8021*G8079</f>
        <v>228.44129949000001</v>
      </c>
      <c r="Q8079" s="368"/>
      <c r="R8079" s="351">
        <f>$R$8021*G8079</f>
        <v>80.462107349999997</v>
      </c>
      <c r="S8079" s="341"/>
      <c r="T8079" s="414">
        <f>H8079*24.63</f>
        <v>1502.0304225839998</v>
      </c>
      <c r="U8079" s="337"/>
      <c r="V8079" s="16"/>
    </row>
    <row r="8080" spans="4:22" ht="21">
      <c r="D8080" s="338"/>
      <c r="E8080" s="338"/>
      <c r="F8080" s="338"/>
      <c r="G8080" s="344">
        <v>0.91</v>
      </c>
      <c r="H8080" s="347">
        <f t="shared" ref="H8080:H8099" si="873">$H$8021*G8080</f>
        <v>61.661374319999993</v>
      </c>
      <c r="I8080" s="368"/>
      <c r="J8080" s="348">
        <f t="shared" ref="J8080:J8099" si="874">$J$8021*G8080</f>
        <v>15.8839511103</v>
      </c>
      <c r="K8080" s="368"/>
      <c r="L8080" s="352">
        <f t="shared" ref="L8080:L8099" si="875">$L$8021*G8080</f>
        <v>14.523996259499999</v>
      </c>
      <c r="M8080" s="368"/>
      <c r="N8080" s="349">
        <f t="shared" ref="N8080:N8099" si="876">$N$8021*G8080</f>
        <v>9.0969441654000001</v>
      </c>
      <c r="O8080" s="368"/>
      <c r="P8080" s="350">
        <f t="shared" ref="P8080:P8099" si="877">$P$8021*G8080</f>
        <v>230.97953615100002</v>
      </c>
      <c r="Q8080" s="368"/>
      <c r="R8080" s="351">
        <f t="shared" ref="R8080:R8099" si="878">$R$8021*G8080</f>
        <v>81.356130764999989</v>
      </c>
      <c r="S8080" s="341"/>
      <c r="T8080" s="16"/>
      <c r="U8080" s="337"/>
      <c r="V8080" s="16"/>
    </row>
    <row r="8081" spans="4:22" ht="21">
      <c r="D8081" s="338"/>
      <c r="E8081" s="338"/>
      <c r="F8081" s="338"/>
      <c r="G8081" s="344">
        <v>0.92</v>
      </c>
      <c r="H8081" s="347">
        <f t="shared" si="873"/>
        <v>62.338971839999992</v>
      </c>
      <c r="I8081" s="368"/>
      <c r="J8081" s="348">
        <f t="shared" si="874"/>
        <v>16.058500023600001</v>
      </c>
      <c r="K8081" s="368"/>
      <c r="L8081" s="352">
        <f t="shared" si="875"/>
        <v>14.683600613999999</v>
      </c>
      <c r="M8081" s="368"/>
      <c r="N8081" s="349">
        <f t="shared" si="876"/>
        <v>9.1969105848000012</v>
      </c>
      <c r="O8081" s="368"/>
      <c r="P8081" s="350">
        <f t="shared" si="877"/>
        <v>233.517772812</v>
      </c>
      <c r="Q8081" s="368"/>
      <c r="R8081" s="351">
        <f t="shared" si="878"/>
        <v>82.250154179999996</v>
      </c>
      <c r="S8081" s="341"/>
      <c r="T8081" s="16"/>
      <c r="U8081" s="337"/>
      <c r="V8081" s="16"/>
    </row>
    <row r="8082" spans="4:22" ht="21">
      <c r="D8082" s="338"/>
      <c r="E8082" s="338"/>
      <c r="F8082" s="338"/>
      <c r="G8082" s="344">
        <v>0.93</v>
      </c>
      <c r="H8082" s="347">
        <f t="shared" si="873"/>
        <v>63.016569359999998</v>
      </c>
      <c r="I8082" s="368"/>
      <c r="J8082" s="348">
        <f t="shared" si="874"/>
        <v>16.233048936900001</v>
      </c>
      <c r="K8082" s="368"/>
      <c r="L8082" s="352">
        <f t="shared" si="875"/>
        <v>14.8432049685</v>
      </c>
      <c r="M8082" s="368"/>
      <c r="N8082" s="349">
        <f t="shared" si="876"/>
        <v>9.2968770042000006</v>
      </c>
      <c r="O8082" s="368"/>
      <c r="P8082" s="350">
        <f t="shared" si="877"/>
        <v>236.05600947300002</v>
      </c>
      <c r="Q8082" s="368"/>
      <c r="R8082" s="351">
        <f t="shared" si="878"/>
        <v>83.144177595000002</v>
      </c>
      <c r="S8082" s="341"/>
      <c r="T8082" s="16"/>
      <c r="U8082" s="337"/>
      <c r="V8082" s="16"/>
    </row>
    <row r="8083" spans="4:22" ht="21">
      <c r="D8083" s="338"/>
      <c r="E8083" s="338"/>
      <c r="F8083" s="338"/>
      <c r="G8083" s="344">
        <v>0.94</v>
      </c>
      <c r="H8083" s="347">
        <f t="shared" si="873"/>
        <v>63.69416687999999</v>
      </c>
      <c r="I8083" s="368"/>
      <c r="J8083" s="348">
        <f t="shared" si="874"/>
        <v>16.407597850199998</v>
      </c>
      <c r="K8083" s="368"/>
      <c r="L8083" s="352">
        <f t="shared" si="875"/>
        <v>15.002809322999997</v>
      </c>
      <c r="M8083" s="368"/>
      <c r="N8083" s="349">
        <f t="shared" si="876"/>
        <v>9.3968434236</v>
      </c>
      <c r="O8083" s="368"/>
      <c r="P8083" s="350">
        <f t="shared" si="877"/>
        <v>238.59424613399997</v>
      </c>
      <c r="Q8083" s="368"/>
      <c r="R8083" s="351">
        <f t="shared" si="878"/>
        <v>84.03820100999998</v>
      </c>
      <c r="S8083" s="341"/>
      <c r="T8083" s="16"/>
      <c r="U8083" s="337"/>
      <c r="V8083" s="16"/>
    </row>
    <row r="8084" spans="4:22" ht="21">
      <c r="D8084" s="338"/>
      <c r="E8084" s="338"/>
      <c r="F8084" s="338"/>
      <c r="G8084" s="344">
        <v>0.95</v>
      </c>
      <c r="H8084" s="347">
        <f t="shared" si="873"/>
        <v>64.371764399999989</v>
      </c>
      <c r="I8084" s="368"/>
      <c r="J8084" s="348">
        <f t="shared" si="874"/>
        <v>16.582146763499999</v>
      </c>
      <c r="K8084" s="368"/>
      <c r="L8084" s="352">
        <f t="shared" si="875"/>
        <v>15.162413677499998</v>
      </c>
      <c r="M8084" s="368"/>
      <c r="N8084" s="349">
        <f t="shared" si="876"/>
        <v>9.4968098429999994</v>
      </c>
      <c r="O8084" s="368"/>
      <c r="P8084" s="350">
        <f t="shared" si="877"/>
        <v>241.13248279499999</v>
      </c>
      <c r="Q8084" s="368"/>
      <c r="R8084" s="351">
        <f t="shared" si="878"/>
        <v>84.932224424999987</v>
      </c>
      <c r="S8084" s="341"/>
      <c r="T8084" s="16"/>
      <c r="U8084" s="337"/>
      <c r="V8084" s="16"/>
    </row>
    <row r="8085" spans="4:22" ht="21">
      <c r="D8085" s="338"/>
      <c r="E8085" s="338"/>
      <c r="F8085" s="338"/>
      <c r="G8085" s="344">
        <v>0.96</v>
      </c>
      <c r="H8085" s="347">
        <f t="shared" si="873"/>
        <v>65.049361919999996</v>
      </c>
      <c r="I8085" s="368"/>
      <c r="J8085" s="348">
        <f t="shared" si="874"/>
        <v>16.7566956768</v>
      </c>
      <c r="K8085" s="368"/>
      <c r="L8085" s="352">
        <f t="shared" si="875"/>
        <v>15.322018031999997</v>
      </c>
      <c r="M8085" s="368"/>
      <c r="N8085" s="349">
        <f t="shared" si="876"/>
        <v>9.5967762623999988</v>
      </c>
      <c r="O8085" s="368"/>
      <c r="P8085" s="350">
        <f t="shared" si="877"/>
        <v>243.670719456</v>
      </c>
      <c r="Q8085" s="368"/>
      <c r="R8085" s="351">
        <f t="shared" si="878"/>
        <v>85.826247839999994</v>
      </c>
      <c r="S8085" s="341"/>
      <c r="T8085" s="16"/>
      <c r="U8085" s="337"/>
      <c r="V8085" s="16"/>
    </row>
    <row r="8086" spans="4:22" ht="21">
      <c r="D8086" s="338"/>
      <c r="E8086" s="338"/>
      <c r="F8086" s="338"/>
      <c r="G8086" s="344">
        <v>0.97</v>
      </c>
      <c r="H8086" s="347">
        <f t="shared" si="873"/>
        <v>65.726959439999987</v>
      </c>
      <c r="I8086" s="368"/>
      <c r="J8086" s="348">
        <f t="shared" si="874"/>
        <v>16.931244590099997</v>
      </c>
      <c r="K8086" s="368"/>
      <c r="L8086" s="352">
        <f t="shared" si="875"/>
        <v>15.481622386499998</v>
      </c>
      <c r="M8086" s="368"/>
      <c r="N8086" s="349">
        <f t="shared" si="876"/>
        <v>9.6967426818</v>
      </c>
      <c r="O8086" s="368"/>
      <c r="P8086" s="350">
        <f t="shared" si="877"/>
        <v>246.20895611699999</v>
      </c>
      <c r="Q8086" s="368"/>
      <c r="R8086" s="351">
        <f t="shared" si="878"/>
        <v>86.720271254999986</v>
      </c>
      <c r="S8086" s="341"/>
      <c r="T8086" s="16"/>
      <c r="U8086" s="337"/>
      <c r="V8086" s="16"/>
    </row>
    <row r="8087" spans="4:22" ht="21">
      <c r="D8087" s="338"/>
      <c r="E8087" s="338"/>
      <c r="F8087" s="338"/>
      <c r="G8087" s="344">
        <v>0.98</v>
      </c>
      <c r="H8087" s="347">
        <f t="shared" si="873"/>
        <v>66.404556959999994</v>
      </c>
      <c r="I8087" s="368"/>
      <c r="J8087" s="348">
        <f t="shared" si="874"/>
        <v>17.105793503399997</v>
      </c>
      <c r="K8087" s="368"/>
      <c r="L8087" s="352">
        <f t="shared" si="875"/>
        <v>15.641226740999999</v>
      </c>
      <c r="M8087" s="368"/>
      <c r="N8087" s="349">
        <f t="shared" si="876"/>
        <v>9.7967091011999994</v>
      </c>
      <c r="O8087" s="368"/>
      <c r="P8087" s="350">
        <f t="shared" si="877"/>
        <v>248.747192778</v>
      </c>
      <c r="Q8087" s="368"/>
      <c r="R8087" s="351">
        <f t="shared" si="878"/>
        <v>87.614294669999992</v>
      </c>
      <c r="S8087" s="341"/>
      <c r="T8087" s="16"/>
      <c r="U8087" s="337"/>
      <c r="V8087" s="16"/>
    </row>
    <row r="8088" spans="4:22" ht="21">
      <c r="D8088" s="338"/>
      <c r="E8088" s="338"/>
      <c r="F8088" s="338"/>
      <c r="G8088" s="344">
        <v>0.99</v>
      </c>
      <c r="H8088" s="347">
        <f t="shared" si="873"/>
        <v>67.082154479999986</v>
      </c>
      <c r="I8088" s="368"/>
      <c r="J8088" s="348">
        <f t="shared" si="874"/>
        <v>17.280342416699998</v>
      </c>
      <c r="K8088" s="368"/>
      <c r="L8088" s="352">
        <f t="shared" si="875"/>
        <v>15.800831095499998</v>
      </c>
      <c r="M8088" s="368"/>
      <c r="N8088" s="349">
        <f t="shared" si="876"/>
        <v>9.8966755206000006</v>
      </c>
      <c r="O8088" s="368"/>
      <c r="P8088" s="350">
        <f t="shared" si="877"/>
        <v>251.28542943899998</v>
      </c>
      <c r="Q8088" s="368"/>
      <c r="R8088" s="351">
        <f t="shared" si="878"/>
        <v>88.508318084999985</v>
      </c>
      <c r="S8088" s="341"/>
      <c r="T8088" s="16"/>
      <c r="U8088" s="337"/>
      <c r="V8088" s="16"/>
    </row>
    <row r="8089" spans="4:22" ht="28.8">
      <c r="D8089" s="469"/>
      <c r="E8089" s="469"/>
      <c r="F8089" s="469"/>
      <c r="G8089" s="477">
        <v>1</v>
      </c>
      <c r="H8089" s="383">
        <f t="shared" si="873"/>
        <v>67.759751999999992</v>
      </c>
      <c r="I8089" s="368"/>
      <c r="J8089" s="383">
        <f t="shared" si="874"/>
        <v>17.454891329999999</v>
      </c>
      <c r="K8089" s="368"/>
      <c r="L8089" s="383">
        <f t="shared" si="875"/>
        <v>15.960435449999999</v>
      </c>
      <c r="M8089" s="368"/>
      <c r="N8089" s="383">
        <f t="shared" si="876"/>
        <v>9.9966419399999999</v>
      </c>
      <c r="O8089" s="368"/>
      <c r="P8089" s="383">
        <f t="shared" si="877"/>
        <v>253.8236661</v>
      </c>
      <c r="Q8089" s="368"/>
      <c r="R8089" s="383">
        <f t="shared" si="878"/>
        <v>89.402341499999991</v>
      </c>
      <c r="S8089" s="341"/>
      <c r="T8089" s="469"/>
      <c r="U8089" s="470"/>
      <c r="V8089" s="469"/>
    </row>
    <row r="8090" spans="4:22" ht="21">
      <c r="D8090" s="338"/>
      <c r="E8090" s="338"/>
      <c r="F8090" s="338"/>
      <c r="G8090" s="344">
        <v>1.01</v>
      </c>
      <c r="H8090" s="347">
        <f t="shared" si="873"/>
        <v>68.437349519999998</v>
      </c>
      <c r="I8090" s="368"/>
      <c r="J8090" s="348">
        <f t="shared" si="874"/>
        <v>17.629440243299999</v>
      </c>
      <c r="K8090" s="368"/>
      <c r="L8090" s="352">
        <f t="shared" si="875"/>
        <v>16.120039804499999</v>
      </c>
      <c r="M8090" s="368"/>
      <c r="N8090" s="349">
        <f t="shared" si="876"/>
        <v>10.096608359399999</v>
      </c>
      <c r="O8090" s="368"/>
      <c r="P8090" s="350">
        <f t="shared" si="877"/>
        <v>256.36190276100001</v>
      </c>
      <c r="Q8090" s="368"/>
      <c r="R8090" s="351">
        <f t="shared" si="878"/>
        <v>90.296364914999998</v>
      </c>
      <c r="S8090" s="341"/>
      <c r="T8090" s="16"/>
      <c r="U8090" s="337"/>
      <c r="V8090" s="16"/>
    </row>
    <row r="8091" spans="4:22" ht="21">
      <c r="D8091" s="338"/>
      <c r="E8091" s="338"/>
      <c r="F8091" s="338"/>
      <c r="G8091" s="344">
        <v>1.02</v>
      </c>
      <c r="H8091" s="347">
        <f t="shared" si="873"/>
        <v>69.11494703999999</v>
      </c>
      <c r="I8091" s="368"/>
      <c r="J8091" s="348">
        <f t="shared" si="874"/>
        <v>17.8039891566</v>
      </c>
      <c r="K8091" s="368"/>
      <c r="L8091" s="352">
        <f t="shared" si="875"/>
        <v>16.279644159</v>
      </c>
      <c r="M8091" s="368"/>
      <c r="N8091" s="349">
        <f t="shared" si="876"/>
        <v>10.196574778800001</v>
      </c>
      <c r="O8091" s="368"/>
      <c r="P8091" s="350">
        <f t="shared" si="877"/>
        <v>258.900139422</v>
      </c>
      <c r="Q8091" s="368"/>
      <c r="R8091" s="351">
        <f t="shared" si="878"/>
        <v>91.19038832999999</v>
      </c>
      <c r="S8091" s="341"/>
      <c r="T8091" s="16"/>
      <c r="U8091" s="337"/>
      <c r="V8091" s="16"/>
    </row>
    <row r="8092" spans="4:22" ht="21">
      <c r="D8092" s="338"/>
      <c r="E8092" s="338"/>
      <c r="F8092" s="338"/>
      <c r="G8092" s="344">
        <v>1.03</v>
      </c>
      <c r="H8092" s="347">
        <f t="shared" si="873"/>
        <v>69.792544559999996</v>
      </c>
      <c r="I8092" s="368"/>
      <c r="J8092" s="348">
        <f t="shared" si="874"/>
        <v>17.978538069900001</v>
      </c>
      <c r="K8092" s="368"/>
      <c r="L8092" s="352">
        <f t="shared" si="875"/>
        <v>16.439248513499997</v>
      </c>
      <c r="M8092" s="368"/>
      <c r="N8092" s="349">
        <f t="shared" si="876"/>
        <v>10.2965411982</v>
      </c>
      <c r="O8092" s="368"/>
      <c r="P8092" s="350">
        <f t="shared" si="877"/>
        <v>261.43837608299998</v>
      </c>
      <c r="Q8092" s="368"/>
      <c r="R8092" s="351">
        <f t="shared" si="878"/>
        <v>92.084411744999997</v>
      </c>
      <c r="S8092" s="341"/>
      <c r="T8092" s="16"/>
      <c r="U8092" s="337"/>
      <c r="V8092" s="16"/>
    </row>
    <row r="8093" spans="4:22" ht="21">
      <c r="D8093" s="338"/>
      <c r="E8093" s="338"/>
      <c r="F8093" s="338"/>
      <c r="G8093" s="344">
        <v>1.04</v>
      </c>
      <c r="H8093" s="347">
        <f t="shared" si="873"/>
        <v>70.470142079999988</v>
      </c>
      <c r="I8093" s="368"/>
      <c r="J8093" s="348">
        <f t="shared" si="874"/>
        <v>18.153086983199998</v>
      </c>
      <c r="K8093" s="368"/>
      <c r="L8093" s="352">
        <f t="shared" si="875"/>
        <v>16.598852867999998</v>
      </c>
      <c r="M8093" s="368"/>
      <c r="N8093" s="349">
        <f t="shared" si="876"/>
        <v>10.396507617600001</v>
      </c>
      <c r="O8093" s="368"/>
      <c r="P8093" s="350">
        <f t="shared" si="877"/>
        <v>263.97661274400002</v>
      </c>
      <c r="Q8093" s="368"/>
      <c r="R8093" s="351">
        <f t="shared" si="878"/>
        <v>92.978435159999989</v>
      </c>
      <c r="S8093" s="341"/>
      <c r="T8093" s="16"/>
      <c r="U8093" s="337"/>
      <c r="V8093" s="16"/>
    </row>
    <row r="8094" spans="4:22" ht="21">
      <c r="D8094" s="338"/>
      <c r="E8094" s="338"/>
      <c r="F8094" s="338"/>
      <c r="G8094" s="344">
        <v>1.05</v>
      </c>
      <c r="H8094" s="347">
        <f t="shared" si="873"/>
        <v>71.147739599999994</v>
      </c>
      <c r="I8094" s="368"/>
      <c r="J8094" s="348">
        <f t="shared" si="874"/>
        <v>18.327635896499999</v>
      </c>
      <c r="K8094" s="368"/>
      <c r="L8094" s="352">
        <f t="shared" si="875"/>
        <v>16.758457222499999</v>
      </c>
      <c r="M8094" s="368"/>
      <c r="N8094" s="349">
        <f t="shared" si="876"/>
        <v>10.496474037</v>
      </c>
      <c r="O8094" s="368"/>
      <c r="P8094" s="350">
        <f t="shared" si="877"/>
        <v>266.51484940500001</v>
      </c>
      <c r="Q8094" s="368"/>
      <c r="R8094" s="351">
        <f t="shared" si="878"/>
        <v>93.872458574999996</v>
      </c>
      <c r="S8094" s="341"/>
      <c r="T8094" s="16"/>
      <c r="U8094" s="337"/>
      <c r="V8094" s="16"/>
    </row>
    <row r="8095" spans="4:22" ht="21">
      <c r="D8095" s="338"/>
      <c r="E8095" s="338"/>
      <c r="F8095" s="338"/>
      <c r="G8095" s="344">
        <v>1.06</v>
      </c>
      <c r="H8095" s="347">
        <f t="shared" si="873"/>
        <v>71.82533712</v>
      </c>
      <c r="I8095" s="368"/>
      <c r="J8095" s="348">
        <f t="shared" si="874"/>
        <v>18.502184809799999</v>
      </c>
      <c r="K8095" s="368"/>
      <c r="L8095" s="352">
        <f t="shared" si="875"/>
        <v>16.918061577</v>
      </c>
      <c r="M8095" s="368"/>
      <c r="N8095" s="349">
        <f t="shared" si="876"/>
        <v>10.5964404564</v>
      </c>
      <c r="O8095" s="368"/>
      <c r="P8095" s="350">
        <f t="shared" si="877"/>
        <v>269.05308606599999</v>
      </c>
      <c r="Q8095" s="368"/>
      <c r="R8095" s="351">
        <f t="shared" si="878"/>
        <v>94.766481990000003</v>
      </c>
      <c r="S8095" s="341"/>
      <c r="T8095" s="16"/>
      <c r="U8095" s="337"/>
      <c r="V8095" s="16"/>
    </row>
    <row r="8096" spans="4:22" ht="21">
      <c r="D8096" s="338"/>
      <c r="E8096" s="338"/>
      <c r="F8096" s="338"/>
      <c r="G8096" s="344">
        <v>1.07</v>
      </c>
      <c r="H8096" s="347">
        <f t="shared" si="873"/>
        <v>72.502934639999992</v>
      </c>
      <c r="I8096" s="368"/>
      <c r="J8096" s="348">
        <f t="shared" si="874"/>
        <v>18.6767337231</v>
      </c>
      <c r="K8096" s="368"/>
      <c r="L8096" s="352">
        <f t="shared" si="875"/>
        <v>17.0776659315</v>
      </c>
      <c r="M8096" s="368"/>
      <c r="N8096" s="349">
        <f t="shared" si="876"/>
        <v>10.696406875800001</v>
      </c>
      <c r="O8096" s="368"/>
      <c r="P8096" s="350">
        <f t="shared" si="877"/>
        <v>271.59132272700003</v>
      </c>
      <c r="Q8096" s="368"/>
      <c r="R8096" s="351">
        <f t="shared" si="878"/>
        <v>95.660505404999995</v>
      </c>
      <c r="S8096" s="341"/>
      <c r="T8096" s="16"/>
      <c r="U8096" s="337"/>
      <c r="V8096" s="16"/>
    </row>
    <row r="8097" spans="4:31" ht="21">
      <c r="D8097" s="338"/>
      <c r="E8097" s="338"/>
      <c r="F8097" s="338"/>
      <c r="G8097" s="344">
        <v>1.08</v>
      </c>
      <c r="H8097" s="347">
        <f t="shared" si="873"/>
        <v>73.180532159999998</v>
      </c>
      <c r="I8097" s="368"/>
      <c r="J8097" s="348">
        <f t="shared" si="874"/>
        <v>18.851282636400001</v>
      </c>
      <c r="K8097" s="368"/>
      <c r="L8097" s="352">
        <f t="shared" si="875"/>
        <v>17.237270286000001</v>
      </c>
      <c r="M8097" s="368"/>
      <c r="N8097" s="349">
        <f t="shared" si="876"/>
        <v>10.7963732952</v>
      </c>
      <c r="O8097" s="368"/>
      <c r="P8097" s="350">
        <f t="shared" si="877"/>
        <v>274.12955938800002</v>
      </c>
      <c r="Q8097" s="368"/>
      <c r="R8097" s="351">
        <f t="shared" si="878"/>
        <v>96.554528820000002</v>
      </c>
      <c r="S8097" s="341"/>
      <c r="T8097" s="16"/>
      <c r="U8097" s="337"/>
      <c r="V8097" s="16"/>
    </row>
    <row r="8098" spans="4:31" ht="21">
      <c r="D8098" s="338"/>
      <c r="E8098" s="338"/>
      <c r="F8098" s="338"/>
      <c r="G8098" s="344">
        <v>1.0900000000000001</v>
      </c>
      <c r="H8098" s="347">
        <f t="shared" si="873"/>
        <v>73.85812967999999</v>
      </c>
      <c r="I8098" s="368"/>
      <c r="J8098" s="348">
        <f t="shared" si="874"/>
        <v>19.025831549700001</v>
      </c>
      <c r="K8098" s="368"/>
      <c r="L8098" s="352">
        <f t="shared" si="875"/>
        <v>17.396874640499998</v>
      </c>
      <c r="M8098" s="368"/>
      <c r="N8098" s="349">
        <f t="shared" si="876"/>
        <v>10.896339714600002</v>
      </c>
      <c r="O8098" s="368"/>
      <c r="P8098" s="350">
        <f t="shared" si="877"/>
        <v>276.667796049</v>
      </c>
      <c r="Q8098" s="368"/>
      <c r="R8098" s="351">
        <f t="shared" si="878"/>
        <v>97.448552234999994</v>
      </c>
      <c r="S8098" s="341"/>
      <c r="T8098" s="16"/>
      <c r="U8098" s="337"/>
      <c r="V8098" s="16"/>
    </row>
    <row r="8099" spans="4:31" ht="21">
      <c r="D8099" s="338"/>
      <c r="E8099" s="338"/>
      <c r="F8099" s="338"/>
      <c r="G8099" s="344">
        <v>1.1000000000000001</v>
      </c>
      <c r="H8099" s="347">
        <f t="shared" si="873"/>
        <v>74.535727199999997</v>
      </c>
      <c r="I8099" s="368"/>
      <c r="J8099" s="348">
        <f t="shared" si="874"/>
        <v>19.200380463000002</v>
      </c>
      <c r="K8099" s="368"/>
      <c r="L8099" s="352">
        <f t="shared" si="875"/>
        <v>17.556478994999999</v>
      </c>
      <c r="M8099" s="368"/>
      <c r="N8099" s="349">
        <f t="shared" si="876"/>
        <v>10.996306134000001</v>
      </c>
      <c r="O8099" s="368"/>
      <c r="P8099" s="350">
        <f t="shared" si="877"/>
        <v>279.20603271000004</v>
      </c>
      <c r="Q8099" s="368"/>
      <c r="R8099" s="351">
        <f t="shared" si="878"/>
        <v>98.342575650000001</v>
      </c>
      <c r="S8099" s="341"/>
      <c r="T8099" s="16"/>
      <c r="U8099" s="337"/>
      <c r="V8099" s="16"/>
    </row>
    <row r="8100" spans="4:31">
      <c r="D8100" s="338"/>
      <c r="E8100" s="338"/>
      <c r="F8100" s="338"/>
      <c r="G8100" s="16"/>
      <c r="H8100" s="16"/>
      <c r="I8100" s="16"/>
      <c r="J8100" s="16"/>
      <c r="K8100" s="16"/>
      <c r="L8100" s="16"/>
      <c r="M8100" s="16"/>
      <c r="N8100" s="16"/>
      <c r="O8100" s="16"/>
      <c r="P8100" s="16"/>
      <c r="Q8100" s="16"/>
      <c r="R8100" s="16"/>
      <c r="S8100" s="16"/>
      <c r="T8100" s="16"/>
      <c r="U8100" s="16"/>
      <c r="V8100" s="16"/>
    </row>
    <row r="8101" spans="4:31">
      <c r="D8101" s="338"/>
      <c r="E8101" s="338"/>
      <c r="F8101" s="338"/>
      <c r="G8101" s="16"/>
      <c r="H8101" s="16"/>
      <c r="I8101" s="16"/>
      <c r="J8101" s="16"/>
      <c r="K8101" s="16"/>
      <c r="L8101" s="16"/>
      <c r="M8101" s="16"/>
      <c r="N8101" s="16"/>
      <c r="O8101" s="16"/>
      <c r="P8101" s="16"/>
      <c r="Q8101" s="16"/>
      <c r="R8101" s="16"/>
      <c r="S8101" s="16"/>
      <c r="T8101" s="16"/>
      <c r="U8101" s="16"/>
      <c r="V8101" s="16"/>
    </row>
    <row r="8102" spans="4:31">
      <c r="D8102" s="338"/>
      <c r="E8102" s="338"/>
      <c r="F8102" s="338"/>
      <c r="G8102" s="16"/>
      <c r="H8102" s="16"/>
      <c r="I8102" s="16"/>
      <c r="J8102" s="16"/>
      <c r="K8102" s="16"/>
      <c r="L8102" s="16"/>
      <c r="M8102" s="16"/>
      <c r="N8102" s="16"/>
      <c r="O8102" s="16"/>
      <c r="P8102" s="16"/>
      <c r="Q8102" s="16"/>
      <c r="R8102" s="16"/>
      <c r="S8102" s="16"/>
      <c r="T8102" s="16"/>
      <c r="U8102" s="16"/>
      <c r="V8102" s="16"/>
    </row>
    <row r="8105" spans="4:31" ht="15" thickBot="1">
      <c r="D8105" s="475" t="s">
        <v>328</v>
      </c>
      <c r="E8105" s="16"/>
      <c r="F8105" s="16"/>
      <c r="G8105" s="16"/>
      <c r="H8105" s="16"/>
      <c r="I8105" s="16"/>
      <c r="J8105" s="16"/>
      <c r="K8105" s="16"/>
      <c r="L8105" s="16"/>
      <c r="M8105" s="16"/>
      <c r="N8105" s="16"/>
      <c r="O8105" s="16"/>
      <c r="P8105" s="16"/>
      <c r="Q8105" s="16"/>
      <c r="R8105" s="16"/>
      <c r="S8105" s="16"/>
      <c r="T8105" s="229"/>
      <c r="U8105" s="16"/>
      <c r="V8105" s="16"/>
    </row>
    <row r="8106" spans="4:31">
      <c r="D8106" s="16"/>
      <c r="E8106" s="84"/>
      <c r="F8106" s="85"/>
      <c r="G8106" s="197"/>
      <c r="H8106" s="85"/>
      <c r="I8106" s="197"/>
      <c r="J8106" s="85"/>
      <c r="K8106" s="197"/>
      <c r="L8106" s="85"/>
      <c r="M8106" s="197"/>
      <c r="N8106" s="85"/>
      <c r="O8106" s="197"/>
      <c r="P8106" s="85"/>
      <c r="Q8106" s="197"/>
      <c r="R8106" s="85"/>
      <c r="S8106" s="85"/>
      <c r="T8106" s="85"/>
      <c r="U8106" s="106"/>
      <c r="V8106" s="16"/>
    </row>
    <row r="8107" spans="4:31" ht="15" thickBot="1">
      <c r="D8107" s="16"/>
      <c r="E8107" s="86"/>
      <c r="F8107" s="1"/>
      <c r="H8107" s="1"/>
      <c r="J8107" s="1"/>
      <c r="L8107" s="1"/>
      <c r="N8107" s="1"/>
      <c r="P8107" s="1"/>
      <c r="R8107" s="1"/>
      <c r="T8107" s="1"/>
      <c r="U8107" s="107"/>
      <c r="V8107" s="16"/>
    </row>
    <row r="8108" spans="4:31" ht="35.4" thickBot="1">
      <c r="D8108" s="16"/>
      <c r="E8108" s="86"/>
      <c r="F8108" s="1"/>
      <c r="H8108" s="393" t="s">
        <v>375</v>
      </c>
      <c r="I8108" s="394"/>
      <c r="J8108" s="394"/>
      <c r="K8108" s="394"/>
      <c r="L8108" s="394"/>
      <c r="M8108" s="394"/>
      <c r="N8108" s="394"/>
      <c r="O8108" s="394"/>
      <c r="P8108" s="394"/>
      <c r="Q8108" s="394"/>
      <c r="R8108" s="394"/>
      <c r="S8108" s="394"/>
      <c r="T8108" s="395"/>
      <c r="U8108" s="107"/>
      <c r="V8108" s="16"/>
    </row>
    <row r="8109" spans="4:31">
      <c r="D8109" s="16"/>
      <c r="E8109" s="86"/>
      <c r="F8109" s="1"/>
      <c r="H8109" s="1"/>
      <c r="J8109" s="1"/>
      <c r="L8109" s="1"/>
      <c r="N8109" s="1"/>
      <c r="P8109" s="1"/>
      <c r="R8109" s="1"/>
      <c r="T8109" s="1"/>
      <c r="U8109" s="107"/>
      <c r="V8109" s="16"/>
    </row>
    <row r="8110" spans="4:31">
      <c r="D8110" s="16"/>
      <c r="E8110" s="86"/>
      <c r="F8110" s="253" t="s">
        <v>10</v>
      </c>
      <c r="G8110" s="194"/>
      <c r="H8110" s="421" t="s">
        <v>3</v>
      </c>
      <c r="I8110" s="179"/>
      <c r="J8110" s="422" t="s">
        <v>11</v>
      </c>
      <c r="K8110" s="179"/>
      <c r="L8110" s="423" t="s">
        <v>12</v>
      </c>
      <c r="M8110" s="179"/>
      <c r="N8110" s="424" t="s">
        <v>13</v>
      </c>
      <c r="O8110" s="179"/>
      <c r="P8110" s="425" t="s">
        <v>14</v>
      </c>
      <c r="Q8110" s="179"/>
      <c r="R8110" s="426" t="s">
        <v>15</v>
      </c>
      <c r="S8110" s="29"/>
      <c r="T8110" s="427" t="s">
        <v>16</v>
      </c>
      <c r="U8110" s="107"/>
      <c r="V8110" s="16"/>
      <c r="X8110" s="448" t="s">
        <v>78</v>
      </c>
      <c r="Y8110" s="448" t="s">
        <v>79</v>
      </c>
      <c r="Z8110" s="448" t="s">
        <v>80</v>
      </c>
      <c r="AA8110" s="448" t="s">
        <v>81</v>
      </c>
      <c r="AB8110" s="504" t="s">
        <v>374</v>
      </c>
      <c r="AD8110" t="str">
        <f t="shared" ref="AD8110:AD8116" si="879">X8110</f>
        <v xml:space="preserve">MATERIAL </v>
      </c>
      <c r="AE8110" s="330" t="str">
        <f t="shared" ref="AE8110:AE8116" si="880">AA8110</f>
        <v xml:space="preserve">VARIACAO </v>
      </c>
    </row>
    <row r="8111" spans="4:31">
      <c r="D8111" s="16"/>
      <c r="E8111" s="86"/>
      <c r="F8111" s="252">
        <v>46076</v>
      </c>
      <c r="G8111" s="244"/>
      <c r="H8111" s="437">
        <v>12832</v>
      </c>
      <c r="I8111" s="437"/>
      <c r="J8111" s="437">
        <v>3324</v>
      </c>
      <c r="K8111" s="437"/>
      <c r="L8111" s="437">
        <v>3070</v>
      </c>
      <c r="M8111" s="437"/>
      <c r="N8111" s="437">
        <v>1911</v>
      </c>
      <c r="O8111" s="437"/>
      <c r="P8111" s="437">
        <v>47500</v>
      </c>
      <c r="Q8111" s="437"/>
      <c r="R8111" s="437">
        <v>17355</v>
      </c>
      <c r="S8111" s="438"/>
      <c r="T8111" s="441">
        <v>5.2005999999999997</v>
      </c>
      <c r="U8111" s="107"/>
      <c r="V8111" s="16"/>
      <c r="X8111" t="str">
        <f>H7910</f>
        <v xml:space="preserve">COBRE </v>
      </c>
      <c r="Y8111" s="308">
        <f>H8119</f>
        <v>67.80797973</v>
      </c>
      <c r="Z8111" s="308">
        <f>H8121</f>
        <v>66.206130119999997</v>
      </c>
      <c r="AA8111" s="453">
        <f t="shared" ref="AA8111:AA8117" si="881">Y8111-Z8111</f>
        <v>1.6018496100000021</v>
      </c>
      <c r="AB8111" t="str">
        <f>X8111</f>
        <v xml:space="preserve">COBRE </v>
      </c>
      <c r="AD8111" t="str">
        <f t="shared" si="879"/>
        <v xml:space="preserve">COBRE </v>
      </c>
      <c r="AE8111" s="330">
        <f t="shared" si="880"/>
        <v>1.6018496100000021</v>
      </c>
    </row>
    <row r="8112" spans="4:31">
      <c r="D8112" s="16"/>
      <c r="E8112" s="86"/>
      <c r="F8112" s="250">
        <f>F8111+1</f>
        <v>46077</v>
      </c>
      <c r="G8112" s="244"/>
      <c r="H8112" s="474">
        <v>13011</v>
      </c>
      <c r="I8112" s="437"/>
      <c r="J8112" s="437">
        <v>3351</v>
      </c>
      <c r="K8112" s="437"/>
      <c r="L8112" s="437">
        <v>3077</v>
      </c>
      <c r="M8112" s="437"/>
      <c r="N8112" s="437">
        <v>1903</v>
      </c>
      <c r="O8112" s="437"/>
      <c r="P8112" s="437">
        <v>48905</v>
      </c>
      <c r="Q8112" s="437"/>
      <c r="R8112" s="437">
        <v>17585</v>
      </c>
      <c r="S8112" s="437"/>
      <c r="T8112" s="441">
        <v>5.1635</v>
      </c>
      <c r="U8112" s="107"/>
      <c r="V8112" s="16"/>
      <c r="X8112" s="408" t="str">
        <f>J7910</f>
        <v xml:space="preserve">ZINCO </v>
      </c>
      <c r="Y8112" s="308">
        <f>J8119</f>
        <v>17.239955679999998</v>
      </c>
      <c r="Z8112" s="308">
        <f>J8121</f>
        <v>17.137008640000001</v>
      </c>
      <c r="AA8112" s="453">
        <f t="shared" si="881"/>
        <v>0.10294703999999655</v>
      </c>
      <c r="AB8112" t="str">
        <f t="shared" ref="AB8112:AB8116" si="882">X8112</f>
        <v xml:space="preserve">ZINCO </v>
      </c>
      <c r="AD8112" t="str">
        <f t="shared" si="879"/>
        <v xml:space="preserve">ZINCO </v>
      </c>
      <c r="AE8112" s="330">
        <f t="shared" si="880"/>
        <v>0.10294703999999655</v>
      </c>
    </row>
    <row r="8113" spans="4:31">
      <c r="D8113" s="16"/>
      <c r="E8113" s="86"/>
      <c r="F8113" s="250">
        <f>F8112+1</f>
        <v>46078</v>
      </c>
      <c r="G8113" s="244"/>
      <c r="H8113" s="474">
        <v>13171</v>
      </c>
      <c r="I8113" s="437"/>
      <c r="J8113" s="437">
        <v>3352</v>
      </c>
      <c r="K8113" s="437"/>
      <c r="L8113" s="437">
        <v>3107</v>
      </c>
      <c r="M8113" s="437"/>
      <c r="N8113" s="437">
        <v>1915</v>
      </c>
      <c r="O8113" s="437"/>
      <c r="P8113" s="437">
        <v>53000</v>
      </c>
      <c r="Q8113" s="437"/>
      <c r="R8113" s="437">
        <v>17750</v>
      </c>
      <c r="S8113" s="437"/>
      <c r="T8113" s="441">
        <v>5.1681999999999997</v>
      </c>
      <c r="U8113" s="107"/>
      <c r="V8113" s="16"/>
      <c r="X8113" s="408" t="str">
        <f>L7910</f>
        <v xml:space="preserve">ALUMÍNIO </v>
      </c>
      <c r="Y8113" s="308">
        <f>L8119</f>
        <v>16.038548849999998</v>
      </c>
      <c r="Z8113" s="308">
        <f>L8121</f>
        <v>15.862506379999999</v>
      </c>
      <c r="AA8113" s="453">
        <f t="shared" si="881"/>
        <v>0.17604246999999873</v>
      </c>
      <c r="AB8113" t="str">
        <f t="shared" si="882"/>
        <v xml:space="preserve">ALUMÍNIO </v>
      </c>
      <c r="AD8113" t="str">
        <f t="shared" si="879"/>
        <v xml:space="preserve">ALUMÍNIO </v>
      </c>
      <c r="AE8113" s="330">
        <f t="shared" si="880"/>
        <v>0.17604246999999873</v>
      </c>
    </row>
    <row r="8114" spans="4:31">
      <c r="D8114" s="16"/>
      <c r="E8114" s="86"/>
      <c r="F8114" s="250">
        <f>F8113+1</f>
        <v>46079</v>
      </c>
      <c r="G8114" s="195"/>
      <c r="H8114" s="437">
        <v>13215</v>
      </c>
      <c r="I8114" s="437"/>
      <c r="J8114" s="437">
        <v>3342</v>
      </c>
      <c r="K8114" s="437"/>
      <c r="L8114" s="437">
        <v>3121</v>
      </c>
      <c r="M8114" s="437"/>
      <c r="N8114" s="437">
        <v>1944</v>
      </c>
      <c r="O8114" s="437"/>
      <c r="P8114" s="437">
        <v>53600</v>
      </c>
      <c r="Q8114" s="437"/>
      <c r="R8114" s="437">
        <v>17480</v>
      </c>
      <c r="S8114" s="437"/>
      <c r="T8114" s="441">
        <v>5.1440000000000001</v>
      </c>
      <c r="U8114" s="437"/>
      <c r="V8114" s="16"/>
      <c r="X8114" s="408" t="str">
        <f>N7910</f>
        <v xml:space="preserve">CHUMBO </v>
      </c>
      <c r="Y8114" s="308">
        <f>N8119</f>
        <v>9.9138005800000002</v>
      </c>
      <c r="Z8114" s="308">
        <f>N8121</f>
        <v>9.9533553599999998</v>
      </c>
      <c r="AA8114" s="453">
        <f t="shared" si="881"/>
        <v>-3.9554779999999568E-2</v>
      </c>
      <c r="AB8114" t="str">
        <f t="shared" si="882"/>
        <v xml:space="preserve">CHUMBO </v>
      </c>
      <c r="AD8114" t="str">
        <f t="shared" si="879"/>
        <v xml:space="preserve">CHUMBO </v>
      </c>
      <c r="AE8114" s="330">
        <f t="shared" si="880"/>
        <v>-3.9554779999999568E-2</v>
      </c>
    </row>
    <row r="8115" spans="4:31">
      <c r="D8115" s="16"/>
      <c r="E8115" s="86"/>
      <c r="F8115" s="251">
        <f>F8114+1</f>
        <v>46080</v>
      </c>
      <c r="G8115" s="195"/>
      <c r="H8115" s="437">
        <v>13439.5</v>
      </c>
      <c r="I8115" s="437"/>
      <c r="J8115" s="437">
        <v>3327</v>
      </c>
      <c r="K8115" s="437"/>
      <c r="L8115" s="437">
        <v>3157.5</v>
      </c>
      <c r="M8115" s="437"/>
      <c r="N8115" s="437">
        <v>1928</v>
      </c>
      <c r="O8115" s="437"/>
      <c r="P8115" s="437">
        <v>57425</v>
      </c>
      <c r="Q8115" s="437"/>
      <c r="R8115" s="437">
        <v>17685</v>
      </c>
      <c r="S8115" s="438"/>
      <c r="T8115" s="441">
        <v>5.1382000000000003</v>
      </c>
      <c r="U8115" s="107"/>
      <c r="V8115" s="16"/>
      <c r="X8115" s="408" t="str">
        <f>P7910</f>
        <v xml:space="preserve">ESTANHO </v>
      </c>
      <c r="Y8115" s="308">
        <f>P8119</f>
        <v>268.91480939999997</v>
      </c>
      <c r="Z8115" s="308">
        <f>P8121</f>
        <v>240.3511484</v>
      </c>
      <c r="AA8115" s="453">
        <f t="shared" si="881"/>
        <v>28.563660999999968</v>
      </c>
      <c r="AB8115" t="str">
        <f t="shared" si="882"/>
        <v xml:space="preserve">ESTANHO </v>
      </c>
      <c r="AD8115" t="str">
        <f t="shared" si="879"/>
        <v xml:space="preserve">ESTANHO </v>
      </c>
      <c r="AE8115" s="330">
        <f t="shared" si="880"/>
        <v>28.563660999999968</v>
      </c>
    </row>
    <row r="8116" spans="4:31">
      <c r="D8116" s="16"/>
      <c r="E8116" s="86"/>
      <c r="F8116" s="1"/>
      <c r="H8116" s="439"/>
      <c r="I8116" s="439"/>
      <c r="J8116" s="439"/>
      <c r="K8116" s="439"/>
      <c r="L8116" s="439"/>
      <c r="M8116" s="439"/>
      <c r="N8116" s="439"/>
      <c r="O8116" s="439"/>
      <c r="P8116" s="439"/>
      <c r="Q8116" s="439"/>
      <c r="R8116" s="439"/>
      <c r="S8116" s="440"/>
      <c r="T8116" s="444"/>
      <c r="U8116" s="107"/>
      <c r="V8116" s="16"/>
      <c r="X8116" s="408" t="str">
        <f>R7910</f>
        <v xml:space="preserve">NÍQUEL </v>
      </c>
      <c r="Y8116" s="308">
        <f>R8119</f>
        <v>90.717315899999988</v>
      </c>
      <c r="Z8116" s="308">
        <f>R8121</f>
        <v>88.237185600000004</v>
      </c>
      <c r="AA8116" s="453">
        <f t="shared" si="881"/>
        <v>2.4801302999999848</v>
      </c>
      <c r="AB8116" t="str">
        <f t="shared" si="882"/>
        <v xml:space="preserve">NÍQUEL </v>
      </c>
      <c r="AD8116" t="str">
        <f t="shared" si="879"/>
        <v xml:space="preserve">NÍQUEL </v>
      </c>
      <c r="AE8116" s="175">
        <f t="shared" si="880"/>
        <v>2.4801302999999848</v>
      </c>
    </row>
    <row r="8117" spans="4:31" ht="18">
      <c r="D8117" s="481"/>
      <c r="E8117" s="134"/>
      <c r="F8117" s="495" t="s">
        <v>17</v>
      </c>
      <c r="G8117" s="496"/>
      <c r="H8117" s="497">
        <f>AVERAGE(H8111:H8115)</f>
        <v>13133.7</v>
      </c>
      <c r="I8117" s="498"/>
      <c r="J8117" s="497">
        <f>AVERAGE(J8111:J8115)</f>
        <v>3339.2</v>
      </c>
      <c r="K8117" s="498"/>
      <c r="L8117" s="497">
        <f>AVERAGE(L8111:L8115)</f>
        <v>3106.5</v>
      </c>
      <c r="M8117" s="498"/>
      <c r="N8117" s="497">
        <f>AVERAGE(N8111:N8115)</f>
        <v>1920.2</v>
      </c>
      <c r="O8117" s="498"/>
      <c r="P8117" s="497">
        <f>AVERAGE(P8111:P8115)</f>
        <v>52086</v>
      </c>
      <c r="Q8117" s="498"/>
      <c r="R8117" s="497">
        <f>AVERAGE(R8111:R8115)</f>
        <v>17571</v>
      </c>
      <c r="S8117" s="499"/>
      <c r="T8117" s="500">
        <f>AVERAGE(T8111:T8115)</f>
        <v>5.1628999999999996</v>
      </c>
      <c r="U8117" s="135"/>
      <c r="V8117" s="481"/>
      <c r="X8117" s="486" t="str">
        <f>T7910</f>
        <v xml:space="preserve">DÓLAR </v>
      </c>
      <c r="Y8117" s="505">
        <f>T8117</f>
        <v>5.1628999999999996</v>
      </c>
      <c r="Z8117" s="505">
        <f>T8121</f>
        <v>5.2298</v>
      </c>
      <c r="AA8117" s="502">
        <f t="shared" si="881"/>
        <v>-6.6900000000000404E-2</v>
      </c>
      <c r="AB8117" s="486"/>
    </row>
    <row r="8118" spans="4:31">
      <c r="D8118" s="16"/>
      <c r="E8118" s="86"/>
      <c r="F8118" s="21"/>
      <c r="G8118" s="194"/>
      <c r="H8118" s="354"/>
      <c r="I8118" s="214"/>
      <c r="J8118" s="354"/>
      <c r="K8118" s="214"/>
      <c r="L8118" s="354"/>
      <c r="M8118" s="214"/>
      <c r="N8118" s="354"/>
      <c r="O8118" s="214"/>
      <c r="P8118" s="354"/>
      <c r="Q8118" s="214"/>
      <c r="R8118" s="354"/>
      <c r="S8118" s="269"/>
      <c r="T8118" s="355"/>
      <c r="U8118" s="107"/>
      <c r="V8118" s="16"/>
    </row>
    <row r="8119" spans="4:31" ht="18">
      <c r="D8119" s="481"/>
      <c r="E8119" s="134"/>
      <c r="F8119" s="493" t="s">
        <v>18</v>
      </c>
      <c r="G8119" s="482"/>
      <c r="H8119" s="494">
        <f>H8117*T8117*0.001</f>
        <v>67.80797973</v>
      </c>
      <c r="I8119" s="483"/>
      <c r="J8119" s="494">
        <f>J8117*T8117*0.001</f>
        <v>17.239955679999998</v>
      </c>
      <c r="K8119" s="483"/>
      <c r="L8119" s="494">
        <f>L8117*T8117*0.001</f>
        <v>16.038548849999998</v>
      </c>
      <c r="M8119" s="483"/>
      <c r="N8119" s="494">
        <f>N8117*T8117*0.001</f>
        <v>9.9138005800000002</v>
      </c>
      <c r="O8119" s="483"/>
      <c r="P8119" s="494">
        <f>P8117*T8117*0.001</f>
        <v>268.91480939999997</v>
      </c>
      <c r="Q8119" s="483"/>
      <c r="R8119" s="494">
        <f>R8117*T8117*0.001</f>
        <v>90.717315899999988</v>
      </c>
      <c r="S8119" s="484"/>
      <c r="T8119" s="485"/>
      <c r="U8119" s="135"/>
      <c r="V8119" s="481"/>
    </row>
    <row r="8120" spans="4:31">
      <c r="D8120" s="16"/>
      <c r="E8120" s="86"/>
      <c r="F8120" s="21"/>
      <c r="G8120" s="312"/>
      <c r="H8120" s="450"/>
      <c r="I8120" s="451"/>
      <c r="J8120" s="450"/>
      <c r="K8120" s="451"/>
      <c r="L8120" s="450"/>
      <c r="M8120" s="451"/>
      <c r="N8120" s="450"/>
      <c r="O8120" s="451"/>
      <c r="P8120" s="450"/>
      <c r="Q8120" s="451"/>
      <c r="R8120" s="450"/>
      <c r="S8120" s="269"/>
      <c r="T8120" s="364"/>
      <c r="U8120" s="107"/>
      <c r="V8120" s="16"/>
    </row>
    <row r="8121" spans="4:31" ht="21">
      <c r="D8121" s="230"/>
      <c r="E8121" s="183"/>
      <c r="F8121" s="490" t="s">
        <v>19</v>
      </c>
      <c r="G8121" s="487"/>
      <c r="H8121" s="491">
        <f>H8019</f>
        <v>66.206130119999997</v>
      </c>
      <c r="I8121" s="488"/>
      <c r="J8121" s="491">
        <f>J8019</f>
        <v>17.137008640000001</v>
      </c>
      <c r="K8121" s="488"/>
      <c r="L8121" s="491">
        <f>L8019</f>
        <v>15.862506379999999</v>
      </c>
      <c r="M8121" s="488"/>
      <c r="N8121" s="491">
        <f>N8019</f>
        <v>9.9533553599999998</v>
      </c>
      <c r="O8121" s="488"/>
      <c r="P8121" s="491">
        <f>P8019</f>
        <v>240.3511484</v>
      </c>
      <c r="Q8121" s="488"/>
      <c r="R8121" s="491">
        <f>R8019</f>
        <v>88.237185600000004</v>
      </c>
      <c r="S8121" s="489">
        <f>U8082</f>
        <v>0</v>
      </c>
      <c r="T8121" s="492">
        <f>T8017</f>
        <v>5.2298</v>
      </c>
      <c r="U8121" s="186"/>
      <c r="V8121" s="230"/>
    </row>
    <row r="8122" spans="4:31" ht="15" thickBot="1">
      <c r="D8122" s="16"/>
      <c r="E8122" s="86"/>
      <c r="F8122" s="21"/>
      <c r="G8122" s="194"/>
      <c r="H8122" s="355"/>
      <c r="I8122" s="264"/>
      <c r="J8122" s="355"/>
      <c r="K8122" s="264"/>
      <c r="L8122" s="355"/>
      <c r="M8122" s="264"/>
      <c r="N8122" s="355"/>
      <c r="O8122" s="264"/>
      <c r="P8122" s="355"/>
      <c r="Q8122" s="264"/>
      <c r="R8122" s="355"/>
      <c r="S8122" s="270"/>
      <c r="T8122" s="355"/>
      <c r="U8122" s="107"/>
      <c r="V8122" s="16"/>
    </row>
    <row r="8123" spans="4:31" ht="15" thickBot="1">
      <c r="D8123" s="16"/>
      <c r="E8123" s="86"/>
      <c r="F8123" s="259" t="s">
        <v>44</v>
      </c>
      <c r="G8123" s="194"/>
      <c r="H8123" s="356">
        <f>(H8019-H8021)/H8021</f>
        <v>-2.2928387931525997E-2</v>
      </c>
      <c r="I8123" s="321"/>
      <c r="J8123" s="356">
        <f>(J8019-J8021)/J8021</f>
        <v>-1.8211668236149232E-2</v>
      </c>
      <c r="K8123" s="321"/>
      <c r="L8123" s="356">
        <f>(L8019-L8021)/L8021</f>
        <v>-6.1357392351096092E-3</v>
      </c>
      <c r="M8123" s="321"/>
      <c r="N8123" s="356">
        <f>(N8019-N8021)/N8021</f>
        <v>-4.3301120776163549E-3</v>
      </c>
      <c r="O8123" s="321"/>
      <c r="P8123" s="356">
        <f>(P8019-P8021)/P8021</f>
        <v>-5.3078256677185381E-2</v>
      </c>
      <c r="Q8123" s="321"/>
      <c r="R8123" s="356">
        <f>(R8019-R8021)/R8021</f>
        <v>-1.3032722414770177E-2</v>
      </c>
      <c r="S8123" s="322"/>
      <c r="T8123" s="356">
        <f>(T8017-T8021)/T8021</f>
        <v>6.4468949059908178E-3</v>
      </c>
      <c r="U8123" s="107"/>
      <c r="V8123" s="16"/>
    </row>
    <row r="8124" spans="4:31" ht="15" thickBot="1">
      <c r="D8124" s="16"/>
      <c r="E8124" s="86"/>
      <c r="F8124" s="29"/>
      <c r="G8124" s="179"/>
      <c r="H8124" s="357"/>
      <c r="I8124" s="217"/>
      <c r="J8124" s="357"/>
      <c r="K8124" s="217"/>
      <c r="L8124" s="357"/>
      <c r="M8124" s="217"/>
      <c r="N8124" s="357"/>
      <c r="O8124" s="217"/>
      <c r="P8124" s="357"/>
      <c r="Q8124" s="217"/>
      <c r="R8124" s="357"/>
      <c r="S8124" s="271"/>
      <c r="T8124" s="357"/>
      <c r="U8124" s="107"/>
      <c r="V8124" s="16"/>
    </row>
    <row r="8125" spans="4:31" ht="15" thickBot="1">
      <c r="D8125" s="16"/>
      <c r="E8125" s="86"/>
      <c r="F8125" s="176" t="s">
        <v>26</v>
      </c>
      <c r="G8125" s="179"/>
      <c r="H8125" s="358">
        <f>(H8119-H8121)/H8121</f>
        <v>2.4194883571908164E-2</v>
      </c>
      <c r="I8125" s="188"/>
      <c r="J8125" s="358">
        <f>(J8119-J8121)/J8121</f>
        <v>6.0072934642575139E-3</v>
      </c>
      <c r="K8125" s="188"/>
      <c r="L8125" s="358">
        <f>(L8119-L8121)/L8121</f>
        <v>1.1098023589888621E-2</v>
      </c>
      <c r="M8125" s="188"/>
      <c r="N8125" s="358">
        <f>(N8119-N8121)/N8121</f>
        <v>-3.9740146482622491E-3</v>
      </c>
      <c r="O8125" s="188"/>
      <c r="P8125" s="358">
        <f>(P8119-P8121)/P8121</f>
        <v>0.11884137517189398</v>
      </c>
      <c r="Q8125" s="188"/>
      <c r="R8125" s="358">
        <f>(R8119-R8121)/R8121</f>
        <v>2.8107540864267828E-2</v>
      </c>
      <c r="S8125" s="272"/>
      <c r="T8125" s="358">
        <f>(T8117-T8121)/T8121</f>
        <v>-1.2792076178821447E-2</v>
      </c>
      <c r="U8125" s="107"/>
      <c r="V8125" s="16"/>
    </row>
    <row r="8126" spans="4:31" ht="15" thickBot="1">
      <c r="D8126" s="16"/>
      <c r="E8126" s="86"/>
      <c r="F8126" s="1"/>
      <c r="H8126" s="359"/>
      <c r="I8126" s="215"/>
      <c r="J8126" s="359"/>
      <c r="K8126" s="215"/>
      <c r="L8126" s="359"/>
      <c r="M8126" s="215"/>
      <c r="N8126" s="359"/>
      <c r="O8126" s="215"/>
      <c r="P8126" s="359"/>
      <c r="Q8126" s="215"/>
      <c r="R8126" s="359"/>
      <c r="S8126" s="271"/>
      <c r="T8126" s="359"/>
      <c r="U8126" s="107"/>
      <c r="V8126" s="16"/>
    </row>
    <row r="8127" spans="4:31" ht="21.6" thickBot="1">
      <c r="D8127" s="230"/>
      <c r="E8127" s="183"/>
      <c r="F8127" s="184" t="s">
        <v>40</v>
      </c>
      <c r="G8127" s="182"/>
      <c r="H8127" s="360">
        <f>H8119-H8121</f>
        <v>1.6018496100000021</v>
      </c>
      <c r="I8127" s="306"/>
      <c r="J8127" s="360">
        <f>J8119-J8121</f>
        <v>0.10294703999999655</v>
      </c>
      <c r="K8127" s="306"/>
      <c r="L8127" s="360">
        <f>L8119-L8121</f>
        <v>0.17604246999999873</v>
      </c>
      <c r="M8127" s="306"/>
      <c r="N8127" s="360">
        <f>N8119-N8121</f>
        <v>-3.9554779999999568E-2</v>
      </c>
      <c r="O8127" s="306"/>
      <c r="P8127" s="360">
        <f>P8119-P8121</f>
        <v>28.563660999999968</v>
      </c>
      <c r="Q8127" s="306"/>
      <c r="R8127" s="360">
        <f>R8119-R8121</f>
        <v>2.4801302999999848</v>
      </c>
      <c r="S8127" s="307"/>
      <c r="T8127" s="360">
        <f>T8117-T8121</f>
        <v>-6.6900000000000404E-2</v>
      </c>
      <c r="U8127" s="186"/>
      <c r="V8127" s="230"/>
    </row>
    <row r="8128" spans="4:31">
      <c r="D8128" s="16"/>
      <c r="E8128" s="86"/>
      <c r="F8128" s="179"/>
      <c r="H8128" s="180"/>
      <c r="I8128" s="180"/>
      <c r="J8128" s="180"/>
      <c r="K8128" s="180"/>
      <c r="L8128" s="180"/>
      <c r="M8128" s="180"/>
      <c r="N8128" s="180"/>
      <c r="O8128" s="180"/>
      <c r="P8128" s="180"/>
      <c r="Q8128" s="180"/>
      <c r="R8128" s="180"/>
      <c r="S8128" s="274"/>
      <c r="T8128" s="180"/>
      <c r="U8128" s="107"/>
      <c r="V8128" s="16"/>
    </row>
    <row r="8129" spans="4:22">
      <c r="D8129" s="16"/>
      <c r="E8129" s="86"/>
      <c r="F8129" s="29"/>
      <c r="H8129" s="323"/>
      <c r="I8129" s="180"/>
      <c r="J8129" s="159"/>
      <c r="K8129" s="180"/>
      <c r="L8129" s="159"/>
      <c r="M8129" s="180"/>
      <c r="N8129" s="159"/>
      <c r="O8129" s="180">
        <f>L8129+N8129</f>
        <v>0</v>
      </c>
      <c r="P8129" s="159"/>
      <c r="Q8129" s="180"/>
      <c r="R8129" s="159"/>
      <c r="S8129" s="159"/>
      <c r="T8129" s="159"/>
      <c r="U8129" s="107"/>
      <c r="V8129" s="16"/>
    </row>
    <row r="8130" spans="4:22" ht="18">
      <c r="D8130" s="16"/>
      <c r="E8130" s="134"/>
      <c r="F8130" s="403" t="s">
        <v>36</v>
      </c>
      <c r="G8130" s="404"/>
      <c r="H8130" s="405">
        <f>AVERAGE(H7811:H7815,H7911:H7915,H8011:H8015,H8111:H8115)</f>
        <v>12967.825000000001</v>
      </c>
      <c r="I8130" s="405" t="e">
        <f t="shared" ref="I8130" si="883">AVERAGE(I8014:I8015,I8111:I8115)</f>
        <v>#DIV/0!</v>
      </c>
      <c r="J8130" s="405">
        <f>AVERAGE(J7811:J7815,J7911:J7915,J8011:J8015,J8111:J8115)</f>
        <v>3320.8</v>
      </c>
      <c r="K8130" s="405" t="e">
        <f t="shared" ref="K8130" si="884">AVERAGE(K8014:K8015,K8111:K8115)</f>
        <v>#DIV/0!</v>
      </c>
      <c r="L8130" s="405">
        <f>AVERAGE(L7811:L7815,L7911:L7915,L8011:L8015,L8111:L8115)</f>
        <v>3065.35</v>
      </c>
      <c r="M8130" s="405" t="e">
        <f t="shared" ref="M8130" si="885">AVERAGE(M8014:M8015,M8111:M8115)</f>
        <v>#DIV/0!</v>
      </c>
      <c r="N8130" s="405">
        <f>AVERAGE(N7811:N7815,N7911:N7915,N8011:N8015,N8111:N8115)</f>
        <v>1916.1</v>
      </c>
      <c r="O8130" s="405" t="e">
        <f t="shared" ref="O8130" si="886">AVERAGE(O8014:O8015,O8111:O8115)</f>
        <v>#DIV/0!</v>
      </c>
      <c r="P8130" s="405">
        <f>AVERAGE(P7811:P7815,P7911:P7915,P8011:P8015,P8111:P8115)</f>
        <v>48675</v>
      </c>
      <c r="Q8130" s="405" t="e">
        <f t="shared" ref="Q8130" si="887">AVERAGE(Q8014:Q8015,Q8111:Q8115)</f>
        <v>#DIV/0!</v>
      </c>
      <c r="R8130" s="405">
        <f>AVERAGE(R7811:R7815,R7911:R7915,R8011:R8015,R8111:R8115)</f>
        <v>17132.75</v>
      </c>
      <c r="S8130" s="405" t="e">
        <f t="shared" ref="S8130" si="888">AVERAGE(S8014:S8015,S8111:S8115)</f>
        <v>#DIV/0!</v>
      </c>
      <c r="T8130" s="409">
        <f>AVERAGE(T7811:T7815,T7911:T7915,T8011:T8015,T8111:T8115)</f>
        <v>5.2050944444444447</v>
      </c>
      <c r="U8130" s="405" t="e">
        <f t="shared" ref="U8130" si="889">AVERAGE(U7911:U7915,U8111:U8113,U8011:U8015,U7811:U7815,U7711:U7715)</f>
        <v>#DIV/0!</v>
      </c>
      <c r="V8130" s="16"/>
    </row>
    <row r="8131" spans="4:22">
      <c r="D8131" s="16"/>
      <c r="E8131" s="1"/>
      <c r="F8131" s="1"/>
      <c r="H8131" s="329"/>
      <c r="I8131" s="139"/>
      <c r="J8131" s="329"/>
      <c r="K8131" s="139"/>
      <c r="L8131" s="329"/>
      <c r="M8131" s="139"/>
      <c r="N8131" s="329"/>
      <c r="O8131" s="139"/>
      <c r="P8131" s="329"/>
      <c r="Q8131" s="139"/>
      <c r="R8131" s="329"/>
      <c r="S8131" s="329"/>
      <c r="T8131" s="329"/>
      <c r="U8131" s="1"/>
      <c r="V8131" s="16"/>
    </row>
    <row r="8132" spans="4:22" ht="15" thickBot="1">
      <c r="D8132" s="16"/>
      <c r="T8132" s="174"/>
      <c r="V8132" s="16"/>
    </row>
    <row r="8133" spans="4:22" ht="15" thickBot="1">
      <c r="D8133" s="16"/>
      <c r="F8133" s="280" t="s">
        <v>42</v>
      </c>
      <c r="G8133" s="281"/>
      <c r="H8133" s="281" t="s">
        <v>3</v>
      </c>
      <c r="I8133" s="281"/>
      <c r="J8133" s="281" t="s">
        <v>11</v>
      </c>
      <c r="K8133" s="281"/>
      <c r="L8133" s="281" t="s">
        <v>12</v>
      </c>
      <c r="M8133" s="281"/>
      <c r="N8133" s="281" t="s">
        <v>13</v>
      </c>
      <c r="O8133" s="281"/>
      <c r="P8133" s="281" t="s">
        <v>14</v>
      </c>
      <c r="Q8133" s="281"/>
      <c r="R8133" s="281" t="s">
        <v>15</v>
      </c>
      <c r="S8133" s="281"/>
      <c r="T8133" s="282" t="s">
        <v>16</v>
      </c>
      <c r="V8133" s="16"/>
    </row>
    <row r="8134" spans="4:22">
      <c r="D8134" s="16"/>
      <c r="E8134" s="1"/>
      <c r="F8134" s="283" t="s">
        <v>19</v>
      </c>
      <c r="G8134" s="284"/>
      <c r="H8134" s="410">
        <f>H8121</f>
        <v>66.206130119999997</v>
      </c>
      <c r="I8134" s="410">
        <f t="shared" ref="I8134:T8134" si="890">I8121</f>
        <v>0</v>
      </c>
      <c r="J8134" s="410">
        <f t="shared" si="890"/>
        <v>17.137008640000001</v>
      </c>
      <c r="K8134" s="410">
        <f t="shared" si="890"/>
        <v>0</v>
      </c>
      <c r="L8134" s="410">
        <f t="shared" si="890"/>
        <v>15.862506379999999</v>
      </c>
      <c r="M8134" s="410">
        <f t="shared" si="890"/>
        <v>0</v>
      </c>
      <c r="N8134" s="410">
        <f t="shared" si="890"/>
        <v>9.9533553599999998</v>
      </c>
      <c r="O8134" s="410">
        <f t="shared" si="890"/>
        <v>0</v>
      </c>
      <c r="P8134" s="410">
        <f t="shared" si="890"/>
        <v>240.3511484</v>
      </c>
      <c r="Q8134" s="410">
        <f t="shared" si="890"/>
        <v>0</v>
      </c>
      <c r="R8134" s="410">
        <f t="shared" si="890"/>
        <v>88.237185600000004</v>
      </c>
      <c r="S8134" s="410">
        <f t="shared" si="890"/>
        <v>0</v>
      </c>
      <c r="T8134" s="410">
        <f t="shared" si="890"/>
        <v>5.2298</v>
      </c>
      <c r="U8134" s="1"/>
      <c r="V8134" s="16"/>
    </row>
    <row r="8135" spans="4:22" ht="15.6">
      <c r="D8135" s="16"/>
      <c r="E8135" s="1"/>
      <c r="F8135" s="288" t="s">
        <v>41</v>
      </c>
      <c r="G8135" s="289"/>
      <c r="H8135" s="411">
        <f>H8119</f>
        <v>67.80797973</v>
      </c>
      <c r="I8135" s="411">
        <f t="shared" ref="I8135:S8135" si="891">I8119</f>
        <v>0</v>
      </c>
      <c r="J8135" s="411">
        <f t="shared" si="891"/>
        <v>17.239955679999998</v>
      </c>
      <c r="K8135" s="411">
        <f t="shared" si="891"/>
        <v>0</v>
      </c>
      <c r="L8135" s="411">
        <f t="shared" si="891"/>
        <v>16.038548849999998</v>
      </c>
      <c r="M8135" s="411">
        <f t="shared" si="891"/>
        <v>0</v>
      </c>
      <c r="N8135" s="411">
        <f t="shared" si="891"/>
        <v>9.9138005800000002</v>
      </c>
      <c r="O8135" s="411">
        <f t="shared" si="891"/>
        <v>0</v>
      </c>
      <c r="P8135" s="411">
        <f t="shared" si="891"/>
        <v>268.91480939999997</v>
      </c>
      <c r="Q8135" s="411">
        <f t="shared" si="891"/>
        <v>0</v>
      </c>
      <c r="R8135" s="411">
        <f t="shared" si="891"/>
        <v>90.717315899999988</v>
      </c>
      <c r="S8135" s="411">
        <f t="shared" si="891"/>
        <v>0</v>
      </c>
      <c r="T8135" s="411">
        <f>T8117</f>
        <v>5.1628999999999996</v>
      </c>
      <c r="U8135" s="1"/>
      <c r="V8135" s="16"/>
    </row>
    <row r="8136" spans="4:22" ht="21">
      <c r="D8136" s="16"/>
      <c r="F8136" s="201" t="s">
        <v>45</v>
      </c>
      <c r="G8136" s="463"/>
      <c r="H8136" s="463">
        <f>H8135-H8134</f>
        <v>1.6018496100000021</v>
      </c>
      <c r="I8136" s="463"/>
      <c r="J8136" s="463">
        <f>J8135-J8134</f>
        <v>0.10294703999999655</v>
      </c>
      <c r="K8136" s="463"/>
      <c r="L8136" s="463">
        <f>L8135-L8134</f>
        <v>0.17604246999999873</v>
      </c>
      <c r="M8136" s="463"/>
      <c r="N8136" s="463">
        <f>N8135-N8134</f>
        <v>-3.9554779999999568E-2</v>
      </c>
      <c r="O8136" s="463"/>
      <c r="P8136" s="463">
        <f>P8135-P8134</f>
        <v>28.563660999999968</v>
      </c>
      <c r="Q8136" s="463"/>
      <c r="R8136" s="463">
        <f>R8135-R8134</f>
        <v>2.4801302999999848</v>
      </c>
      <c r="S8136" s="463"/>
      <c r="T8136" s="463">
        <f>T8135-T8134</f>
        <v>-6.6900000000000404E-2</v>
      </c>
      <c r="V8136" s="16"/>
    </row>
    <row r="8137" spans="4:22" ht="21">
      <c r="D8137" s="16"/>
      <c r="F8137" s="201"/>
      <c r="G8137" s="201"/>
      <c r="H8137" s="187"/>
      <c r="I8137" s="187"/>
      <c r="J8137" s="187"/>
      <c r="K8137" s="187"/>
      <c r="L8137" s="187"/>
      <c r="M8137" s="187"/>
      <c r="N8137" s="187"/>
      <c r="O8137" s="187"/>
      <c r="P8137" s="187"/>
      <c r="Q8137" s="187"/>
      <c r="R8137" s="187"/>
      <c r="S8137" s="187"/>
      <c r="T8137" s="187"/>
      <c r="V8137" s="16"/>
    </row>
    <row r="8138" spans="4:22">
      <c r="D8138" s="16"/>
      <c r="E8138" s="16"/>
      <c r="F8138" s="231"/>
      <c r="G8138" s="231"/>
      <c r="H8138" s="231"/>
      <c r="I8138" s="231"/>
      <c r="J8138" s="231"/>
      <c r="K8138" s="231"/>
      <c r="L8138" s="231"/>
      <c r="M8138" s="231"/>
      <c r="N8138" s="231"/>
      <c r="O8138" s="231"/>
      <c r="P8138" s="231"/>
      <c r="Q8138" s="231"/>
      <c r="R8138" s="231"/>
      <c r="S8138" s="231"/>
      <c r="T8138" s="232"/>
      <c r="U8138" s="16"/>
      <c r="V8138" s="16"/>
    </row>
    <row r="8139" spans="4:22">
      <c r="D8139" s="16"/>
      <c r="E8139" s="16"/>
      <c r="F8139" s="231"/>
      <c r="G8139" s="231"/>
      <c r="H8139" s="231"/>
      <c r="I8139" s="231"/>
      <c r="J8139" s="231"/>
      <c r="K8139" s="231"/>
      <c r="L8139" s="231"/>
      <c r="M8139" s="231"/>
      <c r="N8139" s="231"/>
      <c r="O8139" s="231"/>
      <c r="P8139" s="231"/>
      <c r="Q8139" s="231"/>
      <c r="R8139" s="231"/>
      <c r="S8139" s="231"/>
      <c r="T8139" s="232"/>
      <c r="U8139" s="16"/>
      <c r="V8139" s="16"/>
    </row>
    <row r="8140" spans="4:22">
      <c r="D8140" s="16"/>
      <c r="E8140" s="16"/>
      <c r="F8140" s="231"/>
      <c r="G8140" s="231"/>
      <c r="H8140" s="231"/>
      <c r="I8140" s="231"/>
      <c r="J8140" s="231"/>
      <c r="K8140" s="231"/>
      <c r="L8140" s="231"/>
      <c r="M8140" s="231"/>
      <c r="N8140" s="231"/>
      <c r="O8140" s="231"/>
      <c r="P8140" s="231"/>
      <c r="Q8140" s="231"/>
      <c r="R8140" s="231"/>
      <c r="S8140" s="231"/>
      <c r="T8140" s="232"/>
      <c r="U8140" s="16"/>
      <c r="V8140" s="16"/>
    </row>
    <row r="8141" spans="4:22">
      <c r="D8141" s="16"/>
      <c r="E8141" s="16"/>
      <c r="F8141" s="231"/>
      <c r="G8141" s="231"/>
      <c r="H8141" s="231"/>
      <c r="I8141" s="231"/>
      <c r="J8141" s="231"/>
      <c r="K8141" s="231"/>
      <c r="L8141" s="231"/>
      <c r="M8141" s="231"/>
      <c r="N8141" s="231"/>
      <c r="O8141" s="231"/>
      <c r="P8141" s="231"/>
      <c r="Q8141" s="231"/>
      <c r="R8141" s="231"/>
      <c r="S8141" s="231"/>
      <c r="T8141" s="232"/>
      <c r="U8141" s="16"/>
      <c r="V8141" s="16"/>
    </row>
    <row r="8142" spans="4:22">
      <c r="D8142" s="16"/>
      <c r="E8142" s="16"/>
      <c r="F8142" s="231"/>
      <c r="G8142" s="231"/>
      <c r="H8142" s="231"/>
      <c r="I8142" s="231"/>
      <c r="J8142" s="231"/>
      <c r="K8142" s="231"/>
      <c r="L8142" s="231"/>
      <c r="M8142" s="231"/>
      <c r="N8142" s="231"/>
      <c r="O8142" s="231"/>
      <c r="P8142" s="231"/>
      <c r="Q8142" s="231"/>
      <c r="R8142" s="231"/>
      <c r="S8142" s="231"/>
      <c r="T8142" s="232"/>
      <c r="U8142" s="16"/>
      <c r="V8142" s="16"/>
    </row>
    <row r="8143" spans="4:22">
      <c r="D8143" s="16"/>
      <c r="E8143" s="16"/>
      <c r="F8143" s="231"/>
      <c r="G8143" s="231"/>
      <c r="H8143" s="231"/>
      <c r="I8143" s="231"/>
      <c r="J8143" s="231"/>
      <c r="K8143" s="231"/>
      <c r="L8143" s="231"/>
      <c r="M8143" s="231"/>
      <c r="N8143" s="231"/>
      <c r="O8143" s="231"/>
      <c r="P8143" s="231"/>
      <c r="Q8143" s="231"/>
      <c r="R8143" s="231"/>
      <c r="S8143" s="231"/>
      <c r="T8143" s="232"/>
      <c r="U8143" s="16"/>
      <c r="V8143" s="16"/>
    </row>
    <row r="8144" spans="4:22">
      <c r="D8144" s="16"/>
      <c r="E8144" s="16"/>
      <c r="F8144" s="231"/>
      <c r="G8144" s="231"/>
      <c r="H8144" s="231"/>
      <c r="I8144" s="231"/>
      <c r="J8144" s="231"/>
      <c r="K8144" s="231"/>
      <c r="L8144" s="231"/>
      <c r="M8144" s="231"/>
      <c r="N8144" s="231"/>
      <c r="O8144" s="231"/>
      <c r="P8144" s="231"/>
      <c r="Q8144" s="231"/>
      <c r="R8144" s="231"/>
      <c r="S8144" s="231"/>
      <c r="T8144" s="232"/>
      <c r="U8144" s="16"/>
      <c r="V8144" s="16"/>
    </row>
    <row r="8145" spans="4:22">
      <c r="D8145" s="16"/>
      <c r="E8145" s="16"/>
      <c r="F8145" s="231"/>
      <c r="G8145" s="231"/>
      <c r="H8145" s="231"/>
      <c r="I8145" s="231"/>
      <c r="J8145" s="231"/>
      <c r="K8145" s="231"/>
      <c r="L8145" s="231"/>
      <c r="M8145" s="231"/>
      <c r="N8145" s="231"/>
      <c r="O8145" s="231"/>
      <c r="P8145" s="231"/>
      <c r="Q8145" s="231"/>
      <c r="R8145" s="231"/>
      <c r="S8145" s="231"/>
      <c r="T8145" s="232"/>
      <c r="U8145" s="16"/>
      <c r="V8145" s="16"/>
    </row>
    <row r="8146" spans="4:22">
      <c r="D8146" s="16"/>
      <c r="E8146" s="16"/>
      <c r="F8146" s="231"/>
      <c r="G8146" s="231"/>
      <c r="H8146" s="231"/>
      <c r="I8146" s="231"/>
      <c r="J8146" s="231"/>
      <c r="K8146" s="231"/>
      <c r="L8146" s="231"/>
      <c r="M8146" s="231"/>
      <c r="N8146" s="231"/>
      <c r="O8146" s="231"/>
      <c r="P8146" s="231"/>
      <c r="Q8146" s="231"/>
      <c r="R8146" s="231"/>
      <c r="S8146" s="231"/>
      <c r="T8146" s="232"/>
      <c r="U8146" s="16"/>
      <c r="V8146" s="16"/>
    </row>
    <row r="8147" spans="4:22">
      <c r="D8147" s="16"/>
      <c r="E8147" s="16"/>
      <c r="F8147" s="231"/>
      <c r="G8147" s="231"/>
      <c r="H8147" s="231"/>
      <c r="I8147" s="231"/>
      <c r="J8147" s="231"/>
      <c r="K8147" s="231"/>
      <c r="L8147" s="231"/>
      <c r="M8147" s="231"/>
      <c r="N8147" s="231"/>
      <c r="O8147" s="231"/>
      <c r="P8147" s="231"/>
      <c r="Q8147" s="231"/>
      <c r="R8147" s="231"/>
      <c r="S8147" s="231"/>
      <c r="T8147" s="232"/>
      <c r="U8147" s="16"/>
      <c r="V8147" s="16"/>
    </row>
    <row r="8148" spans="4:22">
      <c r="D8148" s="16"/>
      <c r="E8148" s="16"/>
      <c r="F8148" s="231"/>
      <c r="G8148" s="231"/>
      <c r="H8148" s="231"/>
      <c r="I8148" s="231"/>
      <c r="J8148" s="231"/>
      <c r="K8148" s="231"/>
      <c r="L8148" s="231"/>
      <c r="M8148" s="231"/>
      <c r="N8148" s="231"/>
      <c r="O8148" s="231"/>
      <c r="P8148" s="231"/>
      <c r="Q8148" s="231"/>
      <c r="R8148" s="231"/>
      <c r="S8148" s="231"/>
      <c r="T8148" s="232"/>
      <c r="U8148" s="16"/>
      <c r="V8148" s="16"/>
    </row>
    <row r="8149" spans="4:22">
      <c r="D8149" s="16"/>
      <c r="E8149" s="16"/>
      <c r="F8149" s="231"/>
      <c r="G8149" s="231"/>
      <c r="H8149" s="231"/>
      <c r="I8149" s="231"/>
      <c r="J8149" s="231"/>
      <c r="K8149" s="231"/>
      <c r="L8149" s="231"/>
      <c r="M8149" s="231"/>
      <c r="N8149" s="231"/>
      <c r="O8149" s="231"/>
      <c r="P8149" s="231"/>
      <c r="Q8149" s="231"/>
      <c r="R8149" s="231"/>
      <c r="S8149" s="231"/>
      <c r="T8149" s="232"/>
      <c r="U8149" s="16"/>
      <c r="V8149" s="16"/>
    </row>
    <row r="8150" spans="4:22">
      <c r="D8150" s="16"/>
      <c r="E8150" s="16"/>
      <c r="F8150" s="231"/>
      <c r="G8150" s="231"/>
      <c r="H8150" s="231"/>
      <c r="I8150" s="231"/>
      <c r="J8150" s="231"/>
      <c r="K8150" s="231"/>
      <c r="L8150" s="231"/>
      <c r="M8150" s="231"/>
      <c r="N8150" s="231"/>
      <c r="O8150" s="231"/>
      <c r="P8150" s="231"/>
      <c r="Q8150" s="231"/>
      <c r="R8150" s="231"/>
      <c r="S8150" s="231"/>
      <c r="T8150" s="232"/>
      <c r="U8150" s="16"/>
      <c r="V8150" s="16"/>
    </row>
    <row r="8151" spans="4:22">
      <c r="D8151" s="16"/>
      <c r="E8151" s="16"/>
      <c r="F8151" s="231"/>
      <c r="G8151" s="231"/>
      <c r="H8151" s="231"/>
      <c r="I8151" s="231"/>
      <c r="J8151" s="231"/>
      <c r="K8151" s="231"/>
      <c r="L8151" s="231"/>
      <c r="M8151" s="231"/>
      <c r="N8151" s="231"/>
      <c r="O8151" s="231"/>
      <c r="P8151" s="231"/>
      <c r="Q8151" s="231"/>
      <c r="R8151" s="231"/>
      <c r="S8151" s="231"/>
      <c r="T8151" s="232"/>
      <c r="U8151" s="16"/>
      <c r="V8151" s="16"/>
    </row>
    <row r="8152" spans="4:22">
      <c r="D8152" s="16"/>
      <c r="E8152" s="16"/>
      <c r="F8152" s="231"/>
      <c r="G8152" s="231"/>
      <c r="H8152" s="231"/>
      <c r="I8152" s="231"/>
      <c r="J8152" s="231"/>
      <c r="K8152" s="231"/>
      <c r="L8152" s="231"/>
      <c r="M8152" s="231"/>
      <c r="N8152" s="231"/>
      <c r="O8152" s="231"/>
      <c r="P8152" s="231"/>
      <c r="Q8152" s="231"/>
      <c r="R8152" s="231"/>
      <c r="S8152" s="231"/>
      <c r="T8152" s="232"/>
      <c r="U8152" s="16"/>
      <c r="V8152" s="16"/>
    </row>
    <row r="8153" spans="4:22">
      <c r="D8153" s="16"/>
      <c r="E8153" s="16"/>
      <c r="F8153" s="231"/>
      <c r="G8153" s="231"/>
      <c r="H8153" s="231"/>
      <c r="I8153" s="231"/>
      <c r="J8153" s="231"/>
      <c r="K8153" s="231"/>
      <c r="L8153" s="231"/>
      <c r="M8153" s="231"/>
      <c r="N8153" s="231"/>
      <c r="O8153" s="231"/>
      <c r="P8153" s="231"/>
      <c r="Q8153" s="231"/>
      <c r="R8153" s="231"/>
      <c r="S8153" s="231"/>
      <c r="T8153" s="232"/>
      <c r="U8153" s="16"/>
      <c r="V8153" s="16"/>
    </row>
    <row r="8154" spans="4:22">
      <c r="D8154" s="16"/>
      <c r="E8154" s="16"/>
      <c r="F8154" s="231"/>
      <c r="G8154" s="231"/>
      <c r="H8154" s="231"/>
      <c r="I8154" s="231"/>
      <c r="J8154" s="231"/>
      <c r="K8154" s="231"/>
      <c r="L8154" s="231"/>
      <c r="M8154" s="231"/>
      <c r="N8154" s="231"/>
      <c r="O8154" s="231"/>
      <c r="P8154" s="231"/>
      <c r="Q8154" s="231"/>
      <c r="R8154" s="231"/>
      <c r="S8154" s="231"/>
      <c r="T8154" s="232"/>
      <c r="U8154" s="16"/>
      <c r="V8154" s="16"/>
    </row>
    <row r="8155" spans="4:22">
      <c r="D8155" s="16"/>
      <c r="E8155" s="16"/>
      <c r="F8155" s="231"/>
      <c r="G8155" s="231"/>
      <c r="H8155" s="231"/>
      <c r="I8155" s="231"/>
      <c r="J8155" s="231"/>
      <c r="K8155" s="231"/>
      <c r="L8155" s="231"/>
      <c r="M8155" s="231"/>
      <c r="N8155" s="231"/>
      <c r="O8155" s="231"/>
      <c r="P8155" s="231"/>
      <c r="Q8155" s="231"/>
      <c r="R8155" s="231"/>
      <c r="S8155" s="231"/>
      <c r="T8155" s="232"/>
      <c r="U8155" s="16"/>
      <c r="V8155" s="16"/>
    </row>
    <row r="8156" spans="4:22">
      <c r="D8156" s="16"/>
      <c r="E8156" s="16"/>
      <c r="F8156" s="231"/>
      <c r="G8156" s="231"/>
      <c r="H8156" s="231"/>
      <c r="I8156" s="231"/>
      <c r="J8156" s="231"/>
      <c r="K8156" s="231"/>
      <c r="L8156" s="231"/>
      <c r="M8156" s="231"/>
      <c r="N8156" s="231"/>
      <c r="O8156" s="231"/>
      <c r="P8156" s="231"/>
      <c r="Q8156" s="231"/>
      <c r="R8156" s="231"/>
      <c r="S8156" s="231"/>
      <c r="T8156" s="232"/>
      <c r="U8156" s="16"/>
      <c r="V8156" s="16"/>
    </row>
    <row r="8157" spans="4:22">
      <c r="D8157" s="16"/>
      <c r="E8157" s="16"/>
      <c r="F8157" s="231"/>
      <c r="G8157" s="231"/>
      <c r="H8157" s="231"/>
      <c r="I8157" s="231"/>
      <c r="J8157" s="231"/>
      <c r="K8157" s="231"/>
      <c r="L8157" s="231"/>
      <c r="M8157" s="231"/>
      <c r="N8157" s="231"/>
      <c r="O8157" s="231"/>
      <c r="P8157" s="231"/>
      <c r="Q8157" s="231"/>
      <c r="R8157" s="231"/>
      <c r="S8157" s="231"/>
      <c r="T8157" s="232"/>
      <c r="U8157" s="16"/>
      <c r="V8157" s="16"/>
    </row>
    <row r="8158" spans="4:22">
      <c r="D8158" s="16"/>
      <c r="E8158" s="16"/>
      <c r="F8158" s="231"/>
      <c r="G8158" s="231"/>
      <c r="H8158" s="231"/>
      <c r="I8158" s="231"/>
      <c r="J8158" s="231"/>
      <c r="K8158" s="231"/>
      <c r="L8158" s="231"/>
      <c r="M8158" s="231"/>
      <c r="N8158" s="231"/>
      <c r="O8158" s="231"/>
      <c r="P8158" s="231"/>
      <c r="Q8158" s="231"/>
      <c r="R8158" s="231"/>
      <c r="S8158" s="231"/>
      <c r="T8158" s="232"/>
      <c r="U8158" s="16"/>
      <c r="V8158" s="16"/>
    </row>
    <row r="8159" spans="4:22">
      <c r="D8159" s="16"/>
      <c r="E8159" s="16"/>
      <c r="F8159" s="231"/>
      <c r="G8159" s="231"/>
      <c r="H8159" s="231"/>
      <c r="I8159" s="231"/>
      <c r="J8159" s="231"/>
      <c r="K8159" s="231"/>
      <c r="L8159" s="231"/>
      <c r="M8159" s="231"/>
      <c r="N8159" s="231"/>
      <c r="O8159" s="231"/>
      <c r="P8159" s="231"/>
      <c r="Q8159" s="231"/>
      <c r="R8159" s="231"/>
      <c r="S8159" s="231"/>
      <c r="T8159" s="232"/>
      <c r="U8159" s="16"/>
      <c r="V8159" s="16"/>
    </row>
    <row r="8160" spans="4:22">
      <c r="D8160" s="16"/>
      <c r="E8160" s="16"/>
      <c r="F8160" s="231"/>
      <c r="G8160" s="231"/>
      <c r="H8160" s="231"/>
      <c r="I8160" s="231"/>
      <c r="J8160" s="231"/>
      <c r="K8160" s="231"/>
      <c r="L8160" s="231"/>
      <c r="M8160" s="231"/>
      <c r="N8160" s="231"/>
      <c r="O8160" s="231"/>
      <c r="P8160" s="231"/>
      <c r="Q8160" s="231"/>
      <c r="R8160" s="231"/>
      <c r="S8160" s="231"/>
      <c r="T8160" s="232"/>
      <c r="U8160" s="16"/>
      <c r="V8160" s="16"/>
    </row>
    <row r="8161" spans="4:22">
      <c r="D8161" s="16"/>
      <c r="E8161" s="16"/>
      <c r="F8161" s="231"/>
      <c r="G8161" s="231"/>
      <c r="H8161" s="231"/>
      <c r="I8161" s="231"/>
      <c r="J8161" s="231"/>
      <c r="K8161" s="231"/>
      <c r="L8161" s="231"/>
      <c r="M8161" s="231"/>
      <c r="N8161" s="231"/>
      <c r="O8161" s="231"/>
      <c r="P8161" s="231"/>
      <c r="Q8161" s="231"/>
      <c r="R8161" s="231"/>
      <c r="S8161" s="231"/>
      <c r="T8161" s="232"/>
      <c r="U8161" s="16"/>
      <c r="V8161" s="16"/>
    </row>
    <row r="8162" spans="4:22">
      <c r="D8162" s="16"/>
      <c r="E8162" s="16"/>
      <c r="F8162" s="231"/>
      <c r="G8162" s="231"/>
      <c r="H8162" s="231"/>
      <c r="I8162" s="231"/>
      <c r="J8162" s="231"/>
      <c r="K8162" s="231"/>
      <c r="L8162" s="231"/>
      <c r="M8162" s="231"/>
      <c r="N8162" s="231"/>
      <c r="O8162" s="231"/>
      <c r="P8162" s="231"/>
      <c r="Q8162" s="231"/>
      <c r="R8162" s="231"/>
      <c r="S8162" s="231"/>
      <c r="T8162" s="232"/>
      <c r="U8162" s="16"/>
      <c r="V8162" s="16"/>
    </row>
    <row r="8163" spans="4:22">
      <c r="D8163" s="16"/>
      <c r="E8163" s="16"/>
      <c r="F8163" s="231"/>
      <c r="G8163" s="231"/>
      <c r="H8163" s="231"/>
      <c r="I8163" s="231"/>
      <c r="J8163" s="231"/>
      <c r="K8163" s="231"/>
      <c r="L8163" s="231"/>
      <c r="M8163" s="231"/>
      <c r="N8163" s="231"/>
      <c r="O8163" s="231"/>
      <c r="P8163" s="231"/>
      <c r="Q8163" s="231"/>
      <c r="R8163" s="231"/>
      <c r="S8163" s="231"/>
      <c r="T8163" s="232"/>
      <c r="U8163" s="16"/>
      <c r="V8163" s="16"/>
    </row>
    <row r="8164" spans="4:22">
      <c r="D8164" s="16"/>
      <c r="E8164" s="16"/>
      <c r="F8164" s="231"/>
      <c r="G8164" s="231"/>
      <c r="H8164" s="231"/>
      <c r="I8164" s="231"/>
      <c r="J8164" s="231"/>
      <c r="K8164" s="231"/>
      <c r="L8164" s="231"/>
      <c r="M8164" s="231"/>
      <c r="N8164" s="231"/>
      <c r="O8164" s="231"/>
      <c r="P8164" s="231"/>
      <c r="Q8164" s="231"/>
      <c r="R8164" s="231"/>
      <c r="S8164" s="231"/>
      <c r="T8164" s="232"/>
      <c r="U8164" s="16"/>
      <c r="V8164" s="16"/>
    </row>
    <row r="8165" spans="4:22">
      <c r="D8165" s="16"/>
      <c r="E8165" s="16"/>
      <c r="F8165" s="231"/>
      <c r="G8165" s="231"/>
      <c r="H8165" s="231"/>
      <c r="I8165" s="231"/>
      <c r="J8165" s="231"/>
      <c r="K8165" s="231"/>
      <c r="L8165" s="231"/>
      <c r="M8165" s="231"/>
      <c r="N8165" s="231"/>
      <c r="O8165" s="231"/>
      <c r="P8165" s="231"/>
      <c r="Q8165" s="231"/>
      <c r="R8165" s="231"/>
      <c r="S8165" s="231"/>
      <c r="T8165" s="232"/>
      <c r="U8165" s="16"/>
      <c r="V8165" s="16"/>
    </row>
    <row r="8166" spans="4:22">
      <c r="D8166" s="16"/>
      <c r="E8166" s="16"/>
      <c r="F8166" s="231"/>
      <c r="G8166" s="231"/>
      <c r="H8166" s="231"/>
      <c r="I8166" s="231"/>
      <c r="J8166" s="231"/>
      <c r="K8166" s="231"/>
      <c r="L8166" s="231"/>
      <c r="M8166" s="231"/>
      <c r="N8166" s="231"/>
      <c r="O8166" s="231"/>
      <c r="P8166" s="231"/>
      <c r="Q8166" s="231"/>
      <c r="R8166" s="231"/>
      <c r="S8166" s="231"/>
      <c r="T8166" s="232"/>
      <c r="U8166" s="16"/>
      <c r="V8166" s="16"/>
    </row>
    <row r="8167" spans="4:22">
      <c r="D8167" s="16"/>
      <c r="E8167" s="16"/>
      <c r="F8167" s="231"/>
      <c r="G8167" s="231"/>
      <c r="H8167" s="231"/>
      <c r="I8167" s="231"/>
      <c r="J8167" s="231"/>
      <c r="K8167" s="231"/>
      <c r="L8167" s="231"/>
      <c r="M8167" s="231"/>
      <c r="N8167" s="231"/>
      <c r="O8167" s="231"/>
      <c r="P8167" s="231"/>
      <c r="Q8167" s="231"/>
      <c r="R8167" s="231"/>
      <c r="S8167" s="231"/>
      <c r="T8167" s="232"/>
      <c r="U8167" s="16"/>
      <c r="V8167" s="16"/>
    </row>
    <row r="8168" spans="4:22">
      <c r="D8168" s="16"/>
      <c r="E8168" s="16"/>
      <c r="F8168" s="231"/>
      <c r="G8168" s="231"/>
      <c r="H8168" s="231"/>
      <c r="I8168" s="231"/>
      <c r="J8168" s="231"/>
      <c r="K8168" s="231"/>
      <c r="L8168" s="231"/>
      <c r="M8168" s="231"/>
      <c r="N8168" s="231"/>
      <c r="O8168" s="231"/>
      <c r="P8168" s="231"/>
      <c r="Q8168" s="231"/>
      <c r="R8168" s="231"/>
      <c r="S8168" s="231"/>
      <c r="T8168" s="232"/>
      <c r="U8168" s="16"/>
      <c r="V8168" s="16"/>
    </row>
    <row r="8169" spans="4:22">
      <c r="D8169" s="16"/>
      <c r="E8169" s="16"/>
      <c r="F8169" s="231"/>
      <c r="G8169" s="231"/>
      <c r="H8169" s="231"/>
      <c r="I8169" s="231"/>
      <c r="J8169" s="231"/>
      <c r="K8169" s="231"/>
      <c r="L8169" s="231"/>
      <c r="M8169" s="231"/>
      <c r="N8169" s="231"/>
      <c r="O8169" s="231"/>
      <c r="P8169" s="231"/>
      <c r="Q8169" s="231"/>
      <c r="R8169" s="231"/>
      <c r="S8169" s="231"/>
      <c r="T8169" s="232"/>
      <c r="U8169" s="16"/>
      <c r="V8169" s="16"/>
    </row>
    <row r="8170" spans="4:22">
      <c r="D8170" s="16"/>
      <c r="E8170" s="16"/>
      <c r="F8170" s="231"/>
      <c r="G8170" s="231"/>
      <c r="H8170" s="231"/>
      <c r="I8170" s="231"/>
      <c r="J8170" s="231"/>
      <c r="K8170" s="231"/>
      <c r="L8170" s="231"/>
      <c r="M8170" s="231"/>
      <c r="N8170" s="231"/>
      <c r="O8170" s="231"/>
      <c r="P8170" s="231"/>
      <c r="Q8170" s="231"/>
      <c r="R8170" s="231"/>
      <c r="S8170" s="231"/>
      <c r="T8170" s="232"/>
      <c r="U8170" s="16"/>
      <c r="V8170" s="16"/>
    </row>
    <row r="8171" spans="4:22">
      <c r="D8171" s="16"/>
      <c r="E8171" s="16"/>
      <c r="F8171" s="231"/>
      <c r="G8171" s="231"/>
      <c r="H8171" s="231"/>
      <c r="I8171" s="231"/>
      <c r="J8171" s="231"/>
      <c r="K8171" s="231"/>
      <c r="L8171" s="231"/>
      <c r="M8171" s="231"/>
      <c r="N8171" s="231"/>
      <c r="O8171" s="231"/>
      <c r="P8171" s="231"/>
      <c r="Q8171" s="231"/>
      <c r="R8171" s="231"/>
      <c r="S8171" s="231"/>
      <c r="T8171" s="232"/>
      <c r="U8171" s="16"/>
      <c r="V8171" s="16"/>
    </row>
    <row r="8172" spans="4:22">
      <c r="D8172" s="16"/>
      <c r="E8172" s="16"/>
      <c r="F8172" s="231"/>
      <c r="G8172" s="231"/>
      <c r="H8172" s="231"/>
      <c r="I8172" s="231"/>
      <c r="J8172" s="231"/>
      <c r="K8172" s="231"/>
      <c r="L8172" s="231"/>
      <c r="M8172" s="231"/>
      <c r="N8172" s="231"/>
      <c r="O8172" s="231"/>
      <c r="P8172" s="231"/>
      <c r="Q8172" s="231"/>
      <c r="R8172" s="231"/>
      <c r="S8172" s="231"/>
      <c r="T8172" s="232"/>
      <c r="U8172" s="16"/>
      <c r="V8172" s="16"/>
    </row>
    <row r="8173" spans="4:22">
      <c r="D8173" s="16"/>
      <c r="E8173" s="16"/>
      <c r="F8173" s="231"/>
      <c r="G8173" s="231"/>
      <c r="H8173" s="231"/>
      <c r="I8173" s="231"/>
      <c r="J8173" s="231"/>
      <c r="K8173" s="231"/>
      <c r="L8173" s="231"/>
      <c r="M8173" s="231"/>
      <c r="N8173" s="231"/>
      <c r="O8173" s="231"/>
      <c r="P8173" s="231"/>
      <c r="Q8173" s="231"/>
      <c r="R8173" s="231"/>
      <c r="S8173" s="231"/>
      <c r="T8173" s="232"/>
      <c r="U8173" s="16"/>
      <c r="V8173" s="16"/>
    </row>
    <row r="8174" spans="4:22">
      <c r="D8174" s="16"/>
      <c r="E8174" s="16"/>
      <c r="F8174" s="231"/>
      <c r="G8174" s="231"/>
      <c r="H8174" s="231"/>
      <c r="I8174" s="231"/>
      <c r="J8174" s="231"/>
      <c r="K8174" s="231"/>
      <c r="L8174" s="231"/>
      <c r="M8174" s="231"/>
      <c r="N8174" s="231"/>
      <c r="O8174" s="231"/>
      <c r="P8174" s="231"/>
      <c r="Q8174" s="231"/>
      <c r="R8174" s="231"/>
      <c r="S8174" s="231"/>
      <c r="T8174" s="232"/>
      <c r="U8174" s="16"/>
      <c r="V8174" s="16"/>
    </row>
    <row r="8175" spans="4:22">
      <c r="D8175" s="16"/>
      <c r="E8175" s="16"/>
      <c r="F8175" s="231"/>
      <c r="G8175" s="231"/>
      <c r="H8175" s="231"/>
      <c r="I8175" s="231"/>
      <c r="J8175" s="231"/>
      <c r="K8175" s="231"/>
      <c r="L8175" s="231"/>
      <c r="M8175" s="231"/>
      <c r="N8175" s="231"/>
      <c r="O8175" s="231"/>
      <c r="P8175" s="231"/>
      <c r="Q8175" s="231"/>
      <c r="R8175" s="231"/>
      <c r="S8175" s="231"/>
      <c r="T8175" s="232"/>
      <c r="U8175" s="16"/>
      <c r="V8175" s="16"/>
    </row>
    <row r="8176" spans="4:22">
      <c r="D8176" s="335"/>
      <c r="E8176" s="335"/>
      <c r="F8176" s="335"/>
      <c r="G8176" s="512" t="s">
        <v>48</v>
      </c>
      <c r="H8176" s="512"/>
      <c r="I8176" s="512"/>
      <c r="J8176" s="512"/>
      <c r="K8176" s="512"/>
      <c r="L8176" s="512"/>
      <c r="M8176" s="512"/>
      <c r="N8176" s="512"/>
      <c r="O8176" s="512"/>
      <c r="P8176" s="512"/>
      <c r="Q8176" s="512"/>
      <c r="R8176" s="512"/>
      <c r="S8176" s="335"/>
      <c r="T8176" s="335"/>
      <c r="U8176" s="335"/>
      <c r="V8176" s="335"/>
    </row>
    <row r="8177" spans="4:22">
      <c r="D8177" s="335"/>
      <c r="E8177" s="335"/>
      <c r="F8177" s="335"/>
      <c r="G8177" s="512"/>
      <c r="H8177" s="512"/>
      <c r="I8177" s="512"/>
      <c r="J8177" s="512"/>
      <c r="K8177" s="512"/>
      <c r="L8177" s="512"/>
      <c r="M8177" s="512"/>
      <c r="N8177" s="512"/>
      <c r="O8177" s="512"/>
      <c r="P8177" s="512"/>
      <c r="Q8177" s="512"/>
      <c r="R8177" s="512"/>
      <c r="S8177" s="335"/>
      <c r="T8177" s="335"/>
      <c r="U8177" s="335"/>
      <c r="V8177" s="335"/>
    </row>
    <row r="8178" spans="4:22" ht="23.4">
      <c r="D8178" s="338"/>
      <c r="E8178" s="338"/>
      <c r="F8178" s="338"/>
      <c r="G8178" s="343" t="s">
        <v>46</v>
      </c>
      <c r="H8178" s="375" t="s">
        <v>3</v>
      </c>
      <c r="I8178" s="376"/>
      <c r="J8178" s="377" t="s">
        <v>11</v>
      </c>
      <c r="K8178" s="376"/>
      <c r="L8178" s="378" t="s">
        <v>12</v>
      </c>
      <c r="M8178" s="376"/>
      <c r="N8178" s="379" t="s">
        <v>13</v>
      </c>
      <c r="O8178" s="376"/>
      <c r="P8178" s="374" t="s">
        <v>14</v>
      </c>
      <c r="Q8178" s="376"/>
      <c r="R8178" s="380" t="s">
        <v>15</v>
      </c>
      <c r="S8178" s="367"/>
      <c r="T8178" s="16"/>
      <c r="U8178" s="336"/>
      <c r="V8178" s="16"/>
    </row>
    <row r="8179" spans="4:22" ht="21">
      <c r="D8179" s="338"/>
      <c r="E8179" s="338"/>
      <c r="F8179" s="338"/>
      <c r="G8179" s="344">
        <v>0.9</v>
      </c>
      <c r="H8179" s="347">
        <f>$H$8121*G8179</f>
        <v>59.585517107999998</v>
      </c>
      <c r="I8179" s="368"/>
      <c r="J8179" s="348">
        <f>$J$8121*G8179</f>
        <v>15.423307776000001</v>
      </c>
      <c r="K8179" s="368"/>
      <c r="L8179" s="352">
        <f>$L$8121*G8179</f>
        <v>14.276255742</v>
      </c>
      <c r="M8179" s="368"/>
      <c r="N8179" s="349">
        <f>$N$8121*G8179</f>
        <v>8.9580198240000009</v>
      </c>
      <c r="O8179" s="368"/>
      <c r="P8179" s="350">
        <f>$P$8121*G8179</f>
        <v>216.31603355999999</v>
      </c>
      <c r="Q8179" s="368"/>
      <c r="R8179" s="351">
        <f>$R$8121*G8179</f>
        <v>79.41346704</v>
      </c>
      <c r="S8179" s="341"/>
      <c r="T8179" s="414">
        <f>H8179*24.63</f>
        <v>1467.5912863700398</v>
      </c>
      <c r="U8179" s="337"/>
      <c r="V8179" s="16"/>
    </row>
    <row r="8180" spans="4:22" ht="21">
      <c r="D8180" s="338"/>
      <c r="E8180" s="338"/>
      <c r="F8180" s="338"/>
      <c r="G8180" s="344">
        <v>0.91</v>
      </c>
      <c r="H8180" s="347">
        <f t="shared" ref="H8180:H8199" si="892">$H$8121*G8180</f>
        <v>60.247578409200003</v>
      </c>
      <c r="I8180" s="368"/>
      <c r="J8180" s="348">
        <f t="shared" ref="J8180:J8199" si="893">$J$8121*G8180</f>
        <v>15.594677862400001</v>
      </c>
      <c r="K8180" s="368"/>
      <c r="L8180" s="352">
        <f t="shared" ref="L8180:L8199" si="894">$L$8121*G8180</f>
        <v>14.434880805800001</v>
      </c>
      <c r="M8180" s="368"/>
      <c r="N8180" s="349">
        <f t="shared" ref="N8180:N8199" si="895">$N$8121*G8180</f>
        <v>9.0575533775999997</v>
      </c>
      <c r="O8180" s="368"/>
      <c r="P8180" s="350">
        <f t="shared" ref="P8180:P8199" si="896">$P$8121*G8180</f>
        <v>218.719545044</v>
      </c>
      <c r="Q8180" s="368"/>
      <c r="R8180" s="351">
        <f t="shared" ref="R8180:R8199" si="897">$R$8121*G8180</f>
        <v>80.295838896000006</v>
      </c>
      <c r="S8180" s="341"/>
      <c r="T8180" s="16"/>
      <c r="U8180" s="337"/>
      <c r="V8180" s="16"/>
    </row>
    <row r="8181" spans="4:22" ht="21">
      <c r="D8181" s="338"/>
      <c r="E8181" s="338"/>
      <c r="F8181" s="338"/>
      <c r="G8181" s="344">
        <v>0.92</v>
      </c>
      <c r="H8181" s="347">
        <f t="shared" si="892"/>
        <v>60.9096397104</v>
      </c>
      <c r="I8181" s="368"/>
      <c r="J8181" s="348">
        <f t="shared" si="893"/>
        <v>15.766047948800002</v>
      </c>
      <c r="K8181" s="368"/>
      <c r="L8181" s="352">
        <f t="shared" si="894"/>
        <v>14.5935058696</v>
      </c>
      <c r="M8181" s="368"/>
      <c r="N8181" s="349">
        <f t="shared" si="895"/>
        <v>9.1570869312000003</v>
      </c>
      <c r="O8181" s="368"/>
      <c r="P8181" s="350">
        <f t="shared" si="896"/>
        <v>221.12305652800001</v>
      </c>
      <c r="Q8181" s="368"/>
      <c r="R8181" s="351">
        <f t="shared" si="897"/>
        <v>81.178210752000012</v>
      </c>
      <c r="S8181" s="341"/>
      <c r="T8181" s="16"/>
      <c r="U8181" s="337"/>
      <c r="V8181" s="16"/>
    </row>
    <row r="8182" spans="4:22" ht="21">
      <c r="D8182" s="338"/>
      <c r="E8182" s="338"/>
      <c r="F8182" s="338"/>
      <c r="G8182" s="344">
        <v>0.93</v>
      </c>
      <c r="H8182" s="347">
        <f t="shared" si="892"/>
        <v>61.571701011599998</v>
      </c>
      <c r="I8182" s="368"/>
      <c r="J8182" s="348">
        <f t="shared" si="893"/>
        <v>15.937418035200002</v>
      </c>
      <c r="K8182" s="368"/>
      <c r="L8182" s="352">
        <f t="shared" si="894"/>
        <v>14.7521309334</v>
      </c>
      <c r="M8182" s="368"/>
      <c r="N8182" s="349">
        <f t="shared" si="895"/>
        <v>9.2566204848000009</v>
      </c>
      <c r="O8182" s="368"/>
      <c r="P8182" s="350">
        <f t="shared" si="896"/>
        <v>223.52656801200001</v>
      </c>
      <c r="Q8182" s="368"/>
      <c r="R8182" s="351">
        <f t="shared" si="897"/>
        <v>82.060582608000004</v>
      </c>
      <c r="S8182" s="341"/>
      <c r="T8182" s="16"/>
      <c r="U8182" s="337"/>
      <c r="V8182" s="16"/>
    </row>
    <row r="8183" spans="4:22" ht="21">
      <c r="D8183" s="338"/>
      <c r="E8183" s="338"/>
      <c r="F8183" s="338"/>
      <c r="G8183" s="344">
        <v>0.94</v>
      </c>
      <c r="H8183" s="347">
        <f t="shared" si="892"/>
        <v>62.233762312799996</v>
      </c>
      <c r="I8183" s="368"/>
      <c r="J8183" s="348">
        <f t="shared" si="893"/>
        <v>16.1087881216</v>
      </c>
      <c r="K8183" s="368"/>
      <c r="L8183" s="352">
        <f t="shared" si="894"/>
        <v>14.910755997199999</v>
      </c>
      <c r="M8183" s="368"/>
      <c r="N8183" s="349">
        <f t="shared" si="895"/>
        <v>9.3561540383999997</v>
      </c>
      <c r="O8183" s="368"/>
      <c r="P8183" s="350">
        <f t="shared" si="896"/>
        <v>225.93007949599999</v>
      </c>
      <c r="Q8183" s="368"/>
      <c r="R8183" s="351">
        <f t="shared" si="897"/>
        <v>82.942954463999996</v>
      </c>
      <c r="S8183" s="341"/>
      <c r="T8183" s="16"/>
      <c r="U8183" s="337"/>
      <c r="V8183" s="16"/>
    </row>
    <row r="8184" spans="4:22" ht="21">
      <c r="D8184" s="338"/>
      <c r="E8184" s="338"/>
      <c r="F8184" s="338"/>
      <c r="G8184" s="344">
        <v>0.95</v>
      </c>
      <c r="H8184" s="347">
        <f t="shared" si="892"/>
        <v>62.895823613999994</v>
      </c>
      <c r="I8184" s="368"/>
      <c r="J8184" s="348">
        <f t="shared" si="893"/>
        <v>16.280158208</v>
      </c>
      <c r="K8184" s="368"/>
      <c r="L8184" s="352">
        <f t="shared" si="894"/>
        <v>15.069381060999998</v>
      </c>
      <c r="M8184" s="368"/>
      <c r="N8184" s="349">
        <f t="shared" si="895"/>
        <v>9.4556875919999985</v>
      </c>
      <c r="O8184" s="368"/>
      <c r="P8184" s="350">
        <f t="shared" si="896"/>
        <v>228.33359098</v>
      </c>
      <c r="Q8184" s="368"/>
      <c r="R8184" s="351">
        <f t="shared" si="897"/>
        <v>83.825326320000002</v>
      </c>
      <c r="S8184" s="341"/>
      <c r="T8184" s="16"/>
      <c r="U8184" s="337"/>
      <c r="V8184" s="16"/>
    </row>
    <row r="8185" spans="4:22" ht="21">
      <c r="D8185" s="338"/>
      <c r="E8185" s="338"/>
      <c r="F8185" s="338"/>
      <c r="G8185" s="344">
        <v>0.96</v>
      </c>
      <c r="H8185" s="347">
        <f t="shared" si="892"/>
        <v>63.557884915199992</v>
      </c>
      <c r="I8185" s="368"/>
      <c r="J8185" s="348">
        <f t="shared" si="893"/>
        <v>16.451528294399999</v>
      </c>
      <c r="K8185" s="368"/>
      <c r="L8185" s="352">
        <f t="shared" si="894"/>
        <v>15.228006124799998</v>
      </c>
      <c r="M8185" s="368"/>
      <c r="N8185" s="349">
        <f t="shared" si="895"/>
        <v>9.5552211455999991</v>
      </c>
      <c r="O8185" s="368"/>
      <c r="P8185" s="350">
        <f t="shared" si="896"/>
        <v>230.737102464</v>
      </c>
      <c r="Q8185" s="368"/>
      <c r="R8185" s="351">
        <f t="shared" si="897"/>
        <v>84.707698175999994</v>
      </c>
      <c r="S8185" s="341"/>
      <c r="T8185" s="16"/>
      <c r="U8185" s="337"/>
      <c r="V8185" s="16"/>
    </row>
    <row r="8186" spans="4:22" ht="21">
      <c r="D8186" s="338"/>
      <c r="E8186" s="338"/>
      <c r="F8186" s="338"/>
      <c r="G8186" s="344">
        <v>0.97</v>
      </c>
      <c r="H8186" s="347">
        <f t="shared" si="892"/>
        <v>64.21994621639999</v>
      </c>
      <c r="I8186" s="368"/>
      <c r="J8186" s="348">
        <f t="shared" si="893"/>
        <v>16.622898380800002</v>
      </c>
      <c r="K8186" s="368"/>
      <c r="L8186" s="352">
        <f t="shared" si="894"/>
        <v>15.386631188599999</v>
      </c>
      <c r="M8186" s="368"/>
      <c r="N8186" s="349">
        <f t="shared" si="895"/>
        <v>9.6547546991999997</v>
      </c>
      <c r="O8186" s="368"/>
      <c r="P8186" s="350">
        <f t="shared" si="896"/>
        <v>233.14061394799998</v>
      </c>
      <c r="Q8186" s="368"/>
      <c r="R8186" s="351">
        <f t="shared" si="897"/>
        <v>85.590070032</v>
      </c>
      <c r="S8186" s="341"/>
      <c r="T8186" s="16"/>
      <c r="U8186" s="337"/>
      <c r="V8186" s="16"/>
    </row>
    <row r="8187" spans="4:22" ht="21">
      <c r="D8187" s="338"/>
      <c r="E8187" s="338"/>
      <c r="F8187" s="338"/>
      <c r="G8187" s="344">
        <v>0.98</v>
      </c>
      <c r="H8187" s="347">
        <f t="shared" si="892"/>
        <v>64.882007517600002</v>
      </c>
      <c r="I8187" s="368"/>
      <c r="J8187" s="348">
        <f t="shared" si="893"/>
        <v>16.794268467200002</v>
      </c>
      <c r="K8187" s="368"/>
      <c r="L8187" s="352">
        <f t="shared" si="894"/>
        <v>15.5452562524</v>
      </c>
      <c r="M8187" s="368"/>
      <c r="N8187" s="349">
        <f t="shared" si="895"/>
        <v>9.7542882528000003</v>
      </c>
      <c r="O8187" s="368"/>
      <c r="P8187" s="350">
        <f t="shared" si="896"/>
        <v>235.54412543199999</v>
      </c>
      <c r="Q8187" s="368"/>
      <c r="R8187" s="351">
        <f t="shared" si="897"/>
        <v>86.472441888000006</v>
      </c>
      <c r="S8187" s="341"/>
      <c r="T8187" s="16"/>
      <c r="U8187" s="337"/>
      <c r="V8187" s="16"/>
    </row>
    <row r="8188" spans="4:22" ht="21">
      <c r="D8188" s="338"/>
      <c r="E8188" s="338"/>
      <c r="F8188" s="338"/>
      <c r="G8188" s="344">
        <v>0.99</v>
      </c>
      <c r="H8188" s="347">
        <f t="shared" si="892"/>
        <v>65.5440688188</v>
      </c>
      <c r="I8188" s="368"/>
      <c r="J8188" s="348">
        <f t="shared" si="893"/>
        <v>16.965638553600002</v>
      </c>
      <c r="K8188" s="368"/>
      <c r="L8188" s="352">
        <f t="shared" si="894"/>
        <v>15.703881316199999</v>
      </c>
      <c r="M8188" s="368"/>
      <c r="N8188" s="349">
        <f t="shared" si="895"/>
        <v>9.8538218063999992</v>
      </c>
      <c r="O8188" s="368"/>
      <c r="P8188" s="350">
        <f t="shared" si="896"/>
        <v>237.94763691599999</v>
      </c>
      <c r="Q8188" s="368"/>
      <c r="R8188" s="351">
        <f t="shared" si="897"/>
        <v>87.354813743999998</v>
      </c>
      <c r="S8188" s="341"/>
      <c r="T8188" s="16"/>
      <c r="U8188" s="337"/>
      <c r="V8188" s="16"/>
    </row>
    <row r="8189" spans="4:22" ht="28.8">
      <c r="D8189" s="469"/>
      <c r="E8189" s="469"/>
      <c r="F8189" s="469"/>
      <c r="G8189" s="477">
        <v>1</v>
      </c>
      <c r="H8189" s="383">
        <f t="shared" si="892"/>
        <v>66.206130119999997</v>
      </c>
      <c r="I8189" s="368"/>
      <c r="J8189" s="383">
        <f t="shared" si="893"/>
        <v>17.137008640000001</v>
      </c>
      <c r="K8189" s="368"/>
      <c r="L8189" s="383">
        <f t="shared" si="894"/>
        <v>15.862506379999999</v>
      </c>
      <c r="M8189" s="368"/>
      <c r="N8189" s="383">
        <f t="shared" si="895"/>
        <v>9.9533553599999998</v>
      </c>
      <c r="O8189" s="368"/>
      <c r="P8189" s="383">
        <f t="shared" si="896"/>
        <v>240.3511484</v>
      </c>
      <c r="Q8189" s="368"/>
      <c r="R8189" s="383">
        <f t="shared" si="897"/>
        <v>88.237185600000004</v>
      </c>
      <c r="S8189" s="341"/>
      <c r="T8189" s="469"/>
      <c r="U8189" s="470"/>
      <c r="V8189" s="469"/>
    </row>
    <row r="8190" spans="4:22" ht="21">
      <c r="D8190" s="338"/>
      <c r="E8190" s="338"/>
      <c r="F8190" s="338"/>
      <c r="G8190" s="344">
        <v>1.01</v>
      </c>
      <c r="H8190" s="347">
        <f t="shared" si="892"/>
        <v>66.868191421199995</v>
      </c>
      <c r="I8190" s="368"/>
      <c r="J8190" s="348">
        <f t="shared" si="893"/>
        <v>17.308378726400001</v>
      </c>
      <c r="K8190" s="368"/>
      <c r="L8190" s="352">
        <f t="shared" si="894"/>
        <v>16.021131443799998</v>
      </c>
      <c r="M8190" s="368"/>
      <c r="N8190" s="349">
        <f t="shared" si="895"/>
        <v>10.0528889136</v>
      </c>
      <c r="O8190" s="368"/>
      <c r="P8190" s="350">
        <f t="shared" si="896"/>
        <v>242.75465988400001</v>
      </c>
      <c r="Q8190" s="368"/>
      <c r="R8190" s="351">
        <f t="shared" si="897"/>
        <v>89.11955745600001</v>
      </c>
      <c r="S8190" s="341"/>
      <c r="T8190" s="16"/>
      <c r="U8190" s="337"/>
      <c r="V8190" s="16"/>
    </row>
    <row r="8191" spans="4:22" ht="21">
      <c r="D8191" s="338"/>
      <c r="E8191" s="338"/>
      <c r="F8191" s="338"/>
      <c r="G8191" s="344">
        <v>1.02</v>
      </c>
      <c r="H8191" s="347">
        <f t="shared" si="892"/>
        <v>67.530252722399993</v>
      </c>
      <c r="I8191" s="368"/>
      <c r="J8191" s="348">
        <f t="shared" si="893"/>
        <v>17.4797488128</v>
      </c>
      <c r="K8191" s="368"/>
      <c r="L8191" s="352">
        <f t="shared" si="894"/>
        <v>16.179756507600001</v>
      </c>
      <c r="M8191" s="368"/>
      <c r="N8191" s="349">
        <f t="shared" si="895"/>
        <v>10.152422467199999</v>
      </c>
      <c r="O8191" s="368"/>
      <c r="P8191" s="350">
        <f t="shared" si="896"/>
        <v>245.15817136800001</v>
      </c>
      <c r="Q8191" s="368"/>
      <c r="R8191" s="351">
        <f t="shared" si="897"/>
        <v>90.001929312000001</v>
      </c>
      <c r="S8191" s="341"/>
      <c r="T8191" s="16"/>
      <c r="U8191" s="337"/>
      <c r="V8191" s="16"/>
    </row>
    <row r="8192" spans="4:22" ht="21">
      <c r="D8192" s="338"/>
      <c r="E8192" s="338"/>
      <c r="F8192" s="338"/>
      <c r="G8192" s="344">
        <v>1.03</v>
      </c>
      <c r="H8192" s="347">
        <f t="shared" si="892"/>
        <v>68.192314023600005</v>
      </c>
      <c r="I8192" s="368"/>
      <c r="J8192" s="348">
        <f t="shared" si="893"/>
        <v>17.6511188992</v>
      </c>
      <c r="K8192" s="368"/>
      <c r="L8192" s="352">
        <f t="shared" si="894"/>
        <v>16.338381571399999</v>
      </c>
      <c r="M8192" s="368"/>
      <c r="N8192" s="349">
        <f t="shared" si="895"/>
        <v>10.2519560208</v>
      </c>
      <c r="O8192" s="368"/>
      <c r="P8192" s="350">
        <f t="shared" si="896"/>
        <v>247.56168285200002</v>
      </c>
      <c r="Q8192" s="368"/>
      <c r="R8192" s="351">
        <f t="shared" si="897"/>
        <v>90.884301168000007</v>
      </c>
      <c r="S8192" s="341"/>
      <c r="T8192" s="16"/>
      <c r="U8192" s="337"/>
      <c r="V8192" s="16"/>
    </row>
    <row r="8193" spans="4:22" ht="21">
      <c r="D8193" s="338"/>
      <c r="E8193" s="338"/>
      <c r="F8193" s="338"/>
      <c r="G8193" s="344">
        <v>1.04</v>
      </c>
      <c r="H8193" s="347">
        <f t="shared" si="892"/>
        <v>68.854375324800003</v>
      </c>
      <c r="I8193" s="368"/>
      <c r="J8193" s="348">
        <f t="shared" si="893"/>
        <v>17.822488985600003</v>
      </c>
      <c r="K8193" s="368"/>
      <c r="L8193" s="352">
        <f t="shared" si="894"/>
        <v>16.497006635199998</v>
      </c>
      <c r="M8193" s="368"/>
      <c r="N8193" s="349">
        <f t="shared" si="895"/>
        <v>10.3514895744</v>
      </c>
      <c r="O8193" s="368"/>
      <c r="P8193" s="350">
        <f t="shared" si="896"/>
        <v>249.965194336</v>
      </c>
      <c r="Q8193" s="368"/>
      <c r="R8193" s="351">
        <f t="shared" si="897"/>
        <v>91.766673024000013</v>
      </c>
      <c r="S8193" s="341"/>
      <c r="T8193" s="16"/>
      <c r="U8193" s="337"/>
      <c r="V8193" s="16"/>
    </row>
    <row r="8194" spans="4:22" ht="21">
      <c r="D8194" s="338"/>
      <c r="E8194" s="338"/>
      <c r="F8194" s="338"/>
      <c r="G8194" s="344">
        <v>1.05</v>
      </c>
      <c r="H8194" s="347">
        <f t="shared" si="892"/>
        <v>69.516436626000001</v>
      </c>
      <c r="I8194" s="368"/>
      <c r="J8194" s="348">
        <f t="shared" si="893"/>
        <v>17.993859072000003</v>
      </c>
      <c r="K8194" s="368"/>
      <c r="L8194" s="352">
        <f t="shared" si="894"/>
        <v>16.655631699000001</v>
      </c>
      <c r="M8194" s="368"/>
      <c r="N8194" s="349">
        <f t="shared" si="895"/>
        <v>10.451023128000001</v>
      </c>
      <c r="O8194" s="368"/>
      <c r="P8194" s="350">
        <f t="shared" si="896"/>
        <v>252.36870582</v>
      </c>
      <c r="Q8194" s="368"/>
      <c r="R8194" s="351">
        <f t="shared" si="897"/>
        <v>92.649044880000005</v>
      </c>
      <c r="S8194" s="341"/>
      <c r="T8194" s="16"/>
      <c r="U8194" s="337"/>
      <c r="V8194" s="16"/>
    </row>
    <row r="8195" spans="4:22" ht="21">
      <c r="D8195" s="338"/>
      <c r="E8195" s="338"/>
      <c r="F8195" s="338"/>
      <c r="G8195" s="344">
        <v>1.06</v>
      </c>
      <c r="H8195" s="347">
        <f t="shared" si="892"/>
        <v>70.178497927199999</v>
      </c>
      <c r="I8195" s="368"/>
      <c r="J8195" s="348">
        <f t="shared" si="893"/>
        <v>18.165229158400003</v>
      </c>
      <c r="K8195" s="368"/>
      <c r="L8195" s="352">
        <f t="shared" si="894"/>
        <v>16.814256762799999</v>
      </c>
      <c r="M8195" s="368"/>
      <c r="N8195" s="349">
        <f t="shared" si="895"/>
        <v>10.5505566816</v>
      </c>
      <c r="O8195" s="368"/>
      <c r="P8195" s="350">
        <f t="shared" si="896"/>
        <v>254.77221730400001</v>
      </c>
      <c r="Q8195" s="368"/>
      <c r="R8195" s="351">
        <f t="shared" si="897"/>
        <v>93.531416736000011</v>
      </c>
      <c r="S8195" s="341"/>
      <c r="T8195" s="16"/>
      <c r="U8195" s="337"/>
      <c r="V8195" s="16"/>
    </row>
    <row r="8196" spans="4:22" ht="21">
      <c r="D8196" s="338"/>
      <c r="E8196" s="338"/>
      <c r="F8196" s="338"/>
      <c r="G8196" s="344">
        <v>1.07</v>
      </c>
      <c r="H8196" s="347">
        <f t="shared" si="892"/>
        <v>70.840559228399997</v>
      </c>
      <c r="I8196" s="368"/>
      <c r="J8196" s="348">
        <f t="shared" si="893"/>
        <v>18.336599244800002</v>
      </c>
      <c r="K8196" s="368"/>
      <c r="L8196" s="352">
        <f t="shared" si="894"/>
        <v>16.972881826600002</v>
      </c>
      <c r="M8196" s="368"/>
      <c r="N8196" s="349">
        <f t="shared" si="895"/>
        <v>10.6500902352</v>
      </c>
      <c r="O8196" s="368"/>
      <c r="P8196" s="350">
        <f t="shared" si="896"/>
        <v>257.17572878800001</v>
      </c>
      <c r="Q8196" s="368"/>
      <c r="R8196" s="351">
        <f t="shared" si="897"/>
        <v>94.413788592000003</v>
      </c>
      <c r="S8196" s="341"/>
      <c r="T8196" s="16"/>
      <c r="U8196" s="337"/>
      <c r="V8196" s="16"/>
    </row>
    <row r="8197" spans="4:22" ht="21">
      <c r="D8197" s="338"/>
      <c r="E8197" s="338"/>
      <c r="F8197" s="338"/>
      <c r="G8197" s="344">
        <v>1.08</v>
      </c>
      <c r="H8197" s="347">
        <f t="shared" si="892"/>
        <v>71.502620529600009</v>
      </c>
      <c r="I8197" s="368"/>
      <c r="J8197" s="348">
        <f t="shared" si="893"/>
        <v>18.507969331200002</v>
      </c>
      <c r="K8197" s="368"/>
      <c r="L8197" s="352">
        <f t="shared" si="894"/>
        <v>17.131506890400001</v>
      </c>
      <c r="M8197" s="368"/>
      <c r="N8197" s="349">
        <f t="shared" si="895"/>
        <v>10.749623788800001</v>
      </c>
      <c r="O8197" s="368"/>
      <c r="P8197" s="350">
        <f t="shared" si="896"/>
        <v>259.57924027199999</v>
      </c>
      <c r="Q8197" s="368"/>
      <c r="R8197" s="351">
        <f t="shared" si="897"/>
        <v>95.296160448000009</v>
      </c>
      <c r="S8197" s="341"/>
      <c r="T8197" s="16"/>
      <c r="U8197" s="337"/>
      <c r="V8197" s="16"/>
    </row>
    <row r="8198" spans="4:22" ht="21">
      <c r="D8198" s="338"/>
      <c r="E8198" s="338"/>
      <c r="F8198" s="338"/>
      <c r="G8198" s="344">
        <v>1.0900000000000001</v>
      </c>
      <c r="H8198" s="347">
        <f t="shared" si="892"/>
        <v>72.164681830800006</v>
      </c>
      <c r="I8198" s="368"/>
      <c r="J8198" s="348">
        <f t="shared" si="893"/>
        <v>18.679339417600001</v>
      </c>
      <c r="K8198" s="368"/>
      <c r="L8198" s="352">
        <f t="shared" si="894"/>
        <v>17.2901319542</v>
      </c>
      <c r="M8198" s="368"/>
      <c r="N8198" s="349">
        <f t="shared" si="895"/>
        <v>10.8491573424</v>
      </c>
      <c r="O8198" s="368"/>
      <c r="P8198" s="350">
        <f t="shared" si="896"/>
        <v>261.98275175600003</v>
      </c>
      <c r="Q8198" s="368"/>
      <c r="R8198" s="351">
        <f t="shared" si="897"/>
        <v>96.178532304000015</v>
      </c>
      <c r="S8198" s="341"/>
      <c r="T8198" s="16"/>
      <c r="U8198" s="337"/>
      <c r="V8198" s="16"/>
    </row>
    <row r="8199" spans="4:22" ht="21">
      <c r="D8199" s="338"/>
      <c r="E8199" s="338"/>
      <c r="F8199" s="338"/>
      <c r="G8199" s="344">
        <v>1.1000000000000001</v>
      </c>
      <c r="H8199" s="347">
        <f t="shared" si="892"/>
        <v>72.826743132000004</v>
      </c>
      <c r="I8199" s="368"/>
      <c r="J8199" s="348">
        <f t="shared" si="893"/>
        <v>18.850709504000005</v>
      </c>
      <c r="K8199" s="368"/>
      <c r="L8199" s="352">
        <f t="shared" si="894"/>
        <v>17.448757018000002</v>
      </c>
      <c r="M8199" s="368"/>
      <c r="N8199" s="349">
        <f t="shared" si="895"/>
        <v>10.948690896</v>
      </c>
      <c r="O8199" s="368"/>
      <c r="P8199" s="350">
        <f t="shared" si="896"/>
        <v>264.38626324000001</v>
      </c>
      <c r="Q8199" s="368"/>
      <c r="R8199" s="351">
        <f t="shared" si="897"/>
        <v>97.060904160000007</v>
      </c>
      <c r="S8199" s="341"/>
      <c r="T8199" s="16"/>
      <c r="U8199" s="337"/>
      <c r="V8199" s="16"/>
    </row>
    <row r="8200" spans="4:22">
      <c r="D8200" s="338"/>
      <c r="E8200" s="338"/>
      <c r="F8200" s="338"/>
      <c r="G8200" s="16"/>
      <c r="H8200" s="16"/>
      <c r="I8200" s="16"/>
      <c r="J8200" s="16"/>
      <c r="K8200" s="16"/>
      <c r="L8200" s="16"/>
      <c r="M8200" s="16"/>
      <c r="N8200" s="16"/>
      <c r="O8200" s="16"/>
      <c r="P8200" s="16"/>
      <c r="Q8200" s="16"/>
      <c r="R8200" s="16"/>
      <c r="S8200" s="16"/>
      <c r="T8200" s="16"/>
      <c r="U8200" s="16"/>
      <c r="V8200" s="16"/>
    </row>
    <row r="8201" spans="4:22">
      <c r="D8201" s="338"/>
      <c r="E8201" s="338"/>
      <c r="F8201" s="338"/>
      <c r="G8201" s="16"/>
      <c r="H8201" s="16"/>
      <c r="I8201" s="16"/>
      <c r="J8201" s="16"/>
      <c r="K8201" s="16"/>
      <c r="L8201" s="16"/>
      <c r="M8201" s="16"/>
      <c r="N8201" s="16"/>
      <c r="O8201" s="16"/>
      <c r="P8201" s="16"/>
      <c r="Q8201" s="16"/>
      <c r="R8201" s="16"/>
      <c r="S8201" s="16"/>
      <c r="T8201" s="16"/>
      <c r="U8201" s="16"/>
      <c r="V8201" s="16"/>
    </row>
    <row r="8202" spans="4:22">
      <c r="D8202" s="338"/>
      <c r="E8202" s="338"/>
      <c r="F8202" s="338"/>
      <c r="G8202" s="16"/>
      <c r="H8202" s="16"/>
      <c r="I8202" s="16"/>
      <c r="J8202" s="16"/>
      <c r="K8202" s="16"/>
      <c r="L8202" s="16"/>
      <c r="M8202" s="16"/>
      <c r="N8202" s="16"/>
      <c r="O8202" s="16"/>
      <c r="P8202" s="16"/>
      <c r="Q8202" s="16"/>
      <c r="R8202" s="16"/>
      <c r="S8202" s="16"/>
      <c r="T8202" s="16"/>
      <c r="U8202" s="16"/>
      <c r="V8202" s="16"/>
    </row>
    <row r="8205" spans="4:22" ht="15" thickBot="1">
      <c r="D8205" s="475" t="s">
        <v>328</v>
      </c>
      <c r="E8205" s="16"/>
      <c r="F8205" s="16"/>
      <c r="G8205" s="16"/>
      <c r="H8205" s="16"/>
      <c r="I8205" s="16"/>
      <c r="J8205" s="16"/>
      <c r="K8205" s="16"/>
      <c r="L8205" s="16"/>
      <c r="M8205" s="16"/>
      <c r="N8205" s="16"/>
      <c r="O8205" s="16"/>
      <c r="P8205" s="16"/>
      <c r="Q8205" s="16"/>
      <c r="R8205" s="16"/>
      <c r="S8205" s="16"/>
      <c r="T8205" s="229"/>
      <c r="U8205" s="16"/>
      <c r="V8205" s="16"/>
    </row>
    <row r="8206" spans="4:22">
      <c r="D8206" s="16"/>
      <c r="E8206" s="84"/>
      <c r="F8206" s="85"/>
      <c r="G8206" s="197"/>
      <c r="H8206" s="85"/>
      <c r="I8206" s="197"/>
      <c r="J8206" s="85"/>
      <c r="K8206" s="197"/>
      <c r="L8206" s="85"/>
      <c r="M8206" s="197"/>
      <c r="N8206" s="85"/>
      <c r="O8206" s="197"/>
      <c r="P8206" s="85"/>
      <c r="Q8206" s="197"/>
      <c r="R8206" s="85"/>
      <c r="S8206" s="85"/>
      <c r="T8206" s="85"/>
      <c r="U8206" s="106"/>
      <c r="V8206" s="16"/>
    </row>
    <row r="8207" spans="4:22" ht="15" thickBot="1">
      <c r="D8207" s="16"/>
      <c r="E8207" s="86"/>
      <c r="F8207" s="1"/>
      <c r="H8207" s="1"/>
      <c r="J8207" s="1"/>
      <c r="L8207" s="1"/>
      <c r="N8207" s="1"/>
      <c r="P8207" s="1"/>
      <c r="R8207" s="1"/>
      <c r="T8207" s="1"/>
      <c r="U8207" s="107"/>
      <c r="V8207" s="16"/>
    </row>
    <row r="8208" spans="4:22" ht="35.4" thickBot="1">
      <c r="D8208" s="16"/>
      <c r="E8208" s="86"/>
      <c r="F8208" s="1"/>
      <c r="H8208" s="393" t="s">
        <v>376</v>
      </c>
      <c r="I8208" s="394"/>
      <c r="J8208" s="394"/>
      <c r="K8208" s="394"/>
      <c r="L8208" s="394"/>
      <c r="M8208" s="394"/>
      <c r="N8208" s="394"/>
      <c r="O8208" s="394"/>
      <c r="P8208" s="394"/>
      <c r="Q8208" s="394"/>
      <c r="R8208" s="394"/>
      <c r="S8208" s="394"/>
      <c r="T8208" s="395"/>
      <c r="U8208" s="107"/>
      <c r="V8208" s="16"/>
    </row>
    <row r="8209" spans="4:31">
      <c r="D8209" s="16"/>
      <c r="E8209" s="86"/>
      <c r="F8209" s="1"/>
      <c r="H8209" s="1"/>
      <c r="J8209" s="1"/>
      <c r="L8209" s="1"/>
      <c r="N8209" s="1"/>
      <c r="P8209" s="1"/>
      <c r="R8209" s="1"/>
      <c r="T8209" s="1"/>
      <c r="U8209" s="107"/>
      <c r="V8209" s="16"/>
    </row>
    <row r="8210" spans="4:31">
      <c r="D8210" s="16"/>
      <c r="E8210" s="86"/>
      <c r="F8210" s="253" t="s">
        <v>10</v>
      </c>
      <c r="G8210" s="194"/>
      <c r="H8210" s="421" t="s">
        <v>3</v>
      </c>
      <c r="I8210" s="179"/>
      <c r="J8210" s="422" t="s">
        <v>11</v>
      </c>
      <c r="K8210" s="179"/>
      <c r="L8210" s="423" t="s">
        <v>12</v>
      </c>
      <c r="M8210" s="179"/>
      <c r="N8210" s="424" t="s">
        <v>13</v>
      </c>
      <c r="O8210" s="179"/>
      <c r="P8210" s="425" t="s">
        <v>14</v>
      </c>
      <c r="Q8210" s="179"/>
      <c r="R8210" s="426" t="s">
        <v>15</v>
      </c>
      <c r="S8210" s="29"/>
      <c r="T8210" s="427" t="s">
        <v>16</v>
      </c>
      <c r="U8210" s="107"/>
      <c r="V8210" s="16"/>
      <c r="X8210" s="448" t="s">
        <v>78</v>
      </c>
      <c r="Y8210" s="448" t="s">
        <v>79</v>
      </c>
      <c r="Z8210" s="448" t="s">
        <v>80</v>
      </c>
      <c r="AA8210" s="448" t="s">
        <v>81</v>
      </c>
      <c r="AB8210" s="504" t="s">
        <v>374</v>
      </c>
      <c r="AD8210" t="str">
        <f t="shared" ref="AD8210:AD8216" si="898">X8210</f>
        <v xml:space="preserve">MATERIAL </v>
      </c>
      <c r="AE8210" s="330" t="str">
        <f t="shared" ref="AE8210:AE8216" si="899">AA8210</f>
        <v xml:space="preserve">VARIACAO </v>
      </c>
    </row>
    <row r="8211" spans="4:31">
      <c r="D8211" s="16"/>
      <c r="E8211" s="86"/>
      <c r="F8211" s="252">
        <v>46083</v>
      </c>
      <c r="G8211" s="244"/>
      <c r="H8211" s="437">
        <v>13230</v>
      </c>
      <c r="I8211" s="437"/>
      <c r="J8211" s="437">
        <v>3354</v>
      </c>
      <c r="K8211" s="437"/>
      <c r="L8211" s="437">
        <v>3226</v>
      </c>
      <c r="M8211" s="437"/>
      <c r="N8211" s="437">
        <v>1934</v>
      </c>
      <c r="O8211" s="437"/>
      <c r="P8211" s="437">
        <v>57200</v>
      </c>
      <c r="Q8211" s="437"/>
      <c r="R8211" s="437">
        <v>17335</v>
      </c>
      <c r="S8211" s="438"/>
      <c r="T8211" s="441">
        <v>5.1494999999999997</v>
      </c>
      <c r="U8211" s="107"/>
      <c r="V8211" s="16"/>
      <c r="X8211" t="str">
        <f>H8010</f>
        <v xml:space="preserve">COBRE </v>
      </c>
      <c r="Y8211" s="308">
        <f>H8219</f>
        <v>67.479166943999985</v>
      </c>
      <c r="Z8211" s="308">
        <f>H8221</f>
        <v>67.80797973</v>
      </c>
      <c r="AA8211" s="453">
        <f t="shared" ref="AA8211:AA8217" si="900">Y8211-Z8211</f>
        <v>-0.32881278600001451</v>
      </c>
      <c r="AB8211" t="str">
        <f>X8211</f>
        <v xml:space="preserve">COBRE </v>
      </c>
      <c r="AD8211" t="str">
        <f t="shared" si="898"/>
        <v xml:space="preserve">COBRE </v>
      </c>
      <c r="AE8211" s="330">
        <f t="shared" si="899"/>
        <v>-0.32881278600001451</v>
      </c>
    </row>
    <row r="8212" spans="4:31">
      <c r="D8212" s="16"/>
      <c r="E8212" s="86"/>
      <c r="F8212" s="250">
        <f>F8211+1</f>
        <v>46084</v>
      </c>
      <c r="G8212" s="244"/>
      <c r="H8212" s="474">
        <v>12820</v>
      </c>
      <c r="I8212" s="437"/>
      <c r="J8212" s="437">
        <v>3287</v>
      </c>
      <c r="K8212" s="437"/>
      <c r="L8212" s="437">
        <v>3269</v>
      </c>
      <c r="M8212" s="437"/>
      <c r="N8212" s="437">
        <v>1902</v>
      </c>
      <c r="O8212" s="437"/>
      <c r="P8212" s="437">
        <v>49700</v>
      </c>
      <c r="Q8212" s="437"/>
      <c r="R8212" s="437">
        <v>17000</v>
      </c>
      <c r="S8212" s="437"/>
      <c r="T8212" s="441">
        <v>5.2000999999999999</v>
      </c>
      <c r="U8212" s="107"/>
      <c r="V8212" s="16"/>
      <c r="X8212" s="408" t="str">
        <f>J8010</f>
        <v xml:space="preserve">ZINCO </v>
      </c>
      <c r="Y8212" s="308">
        <f>J8219</f>
        <v>17.144523647999996</v>
      </c>
      <c r="Z8212" s="308">
        <f>J8221</f>
        <v>17.239955679999998</v>
      </c>
      <c r="AA8212" s="453">
        <f t="shared" si="900"/>
        <v>-9.5432032000001499E-2</v>
      </c>
      <c r="AB8212" t="str">
        <f t="shared" ref="AB8212:AB8216" si="901">X8212</f>
        <v xml:space="preserve">ZINCO </v>
      </c>
      <c r="AD8212" t="str">
        <f t="shared" si="898"/>
        <v xml:space="preserve">ZINCO </v>
      </c>
      <c r="AE8212" s="330">
        <f t="shared" si="899"/>
        <v>-9.5432032000001499E-2</v>
      </c>
    </row>
    <row r="8213" spans="4:31">
      <c r="D8213" s="16"/>
      <c r="E8213" s="86"/>
      <c r="F8213" s="250">
        <f>F8212+1</f>
        <v>46085</v>
      </c>
      <c r="G8213" s="244"/>
      <c r="H8213" s="474">
        <v>12960</v>
      </c>
      <c r="I8213" s="437"/>
      <c r="J8213" s="437">
        <v>3282</v>
      </c>
      <c r="K8213" s="437"/>
      <c r="L8213" s="437">
        <v>3378</v>
      </c>
      <c r="M8213" s="437"/>
      <c r="N8213" s="437">
        <v>1903</v>
      </c>
      <c r="O8213" s="437"/>
      <c r="P8213" s="437">
        <v>51425</v>
      </c>
      <c r="Q8213" s="437"/>
      <c r="R8213" s="437">
        <v>17395</v>
      </c>
      <c r="S8213" s="437"/>
      <c r="T8213" s="441">
        <v>5.2869999999999999</v>
      </c>
      <c r="U8213" s="107"/>
      <c r="V8213" s="16"/>
      <c r="X8213" s="408" t="str">
        <f>L8010</f>
        <v xml:space="preserve">ALUMÍNIO </v>
      </c>
      <c r="Y8213" s="308">
        <f>L8219</f>
        <v>17.278628303999998</v>
      </c>
      <c r="Z8213" s="308">
        <f>L8221</f>
        <v>16.038548849999998</v>
      </c>
      <c r="AA8213" s="453">
        <f t="shared" si="900"/>
        <v>1.240079454</v>
      </c>
      <c r="AB8213" t="str">
        <f t="shared" si="901"/>
        <v xml:space="preserve">ALUMÍNIO </v>
      </c>
      <c r="AD8213" t="str">
        <f t="shared" si="898"/>
        <v xml:space="preserve">ALUMÍNIO </v>
      </c>
      <c r="AE8213" s="330">
        <f t="shared" si="899"/>
        <v>1.240079454</v>
      </c>
    </row>
    <row r="8214" spans="4:31">
      <c r="D8214" s="16"/>
      <c r="E8214" s="86"/>
      <c r="F8214" s="250">
        <f>F8213+1</f>
        <v>46086</v>
      </c>
      <c r="G8214" s="195"/>
      <c r="H8214" s="437">
        <v>12841</v>
      </c>
      <c r="I8214" s="437"/>
      <c r="J8214" s="437">
        <v>3267</v>
      </c>
      <c r="K8214" s="437"/>
      <c r="L8214" s="437">
        <v>3298.5</v>
      </c>
      <c r="M8214" s="437"/>
      <c r="N8214" s="437">
        <v>1904.5</v>
      </c>
      <c r="O8214" s="437"/>
      <c r="P8214" s="437">
        <v>49850</v>
      </c>
      <c r="Q8214" s="437"/>
      <c r="R8214" s="437">
        <v>17110</v>
      </c>
      <c r="S8214" s="437"/>
      <c r="T8214" s="441">
        <v>5.2091000000000003</v>
      </c>
      <c r="U8214" s="437"/>
      <c r="V8214" s="16"/>
      <c r="X8214" s="408" t="str">
        <f>N8010</f>
        <v xml:space="preserve">CHUMBO </v>
      </c>
      <c r="Y8214" s="308">
        <f>N8219</f>
        <v>9.9602711039999985</v>
      </c>
      <c r="Z8214" s="308">
        <f>N8221</f>
        <v>9.9138005800000002</v>
      </c>
      <c r="AA8214" s="453">
        <f t="shared" si="900"/>
        <v>4.6470523999998292E-2</v>
      </c>
      <c r="AB8214" t="str">
        <f t="shared" si="901"/>
        <v xml:space="preserve">CHUMBO </v>
      </c>
      <c r="AD8214" t="str">
        <f t="shared" si="898"/>
        <v xml:space="preserve">CHUMBO </v>
      </c>
      <c r="AE8214" s="330">
        <f t="shared" si="899"/>
        <v>4.6470523999998292E-2</v>
      </c>
    </row>
    <row r="8215" spans="4:31">
      <c r="D8215" s="16"/>
      <c r="E8215" s="86"/>
      <c r="F8215" s="251">
        <f>F8214+1</f>
        <v>46087</v>
      </c>
      <c r="G8215" s="195"/>
      <c r="H8215" s="437">
        <v>12808</v>
      </c>
      <c r="I8215" s="437"/>
      <c r="J8215" s="437">
        <v>3238</v>
      </c>
      <c r="K8215" s="437"/>
      <c r="L8215" s="437">
        <v>3385</v>
      </c>
      <c r="M8215" s="437"/>
      <c r="N8215" s="437">
        <v>1900.5</v>
      </c>
      <c r="O8215" s="437"/>
      <c r="P8215" s="437">
        <v>50400</v>
      </c>
      <c r="Q8215" s="437"/>
      <c r="R8215" s="437">
        <v>17200</v>
      </c>
      <c r="S8215" s="438"/>
      <c r="T8215" s="441">
        <v>5.2446999999999999</v>
      </c>
      <c r="U8215" s="107"/>
      <c r="V8215" s="16"/>
      <c r="X8215" s="408" t="str">
        <f>P8010</f>
        <v xml:space="preserve">ESTANHO </v>
      </c>
      <c r="Y8215" s="308">
        <f>P8219</f>
        <v>269.85300719999992</v>
      </c>
      <c r="Z8215" s="308">
        <f>P8221</f>
        <v>268.91480939999997</v>
      </c>
      <c r="AA8215" s="453">
        <f t="shared" si="900"/>
        <v>0.9381977999999549</v>
      </c>
      <c r="AB8215" t="str">
        <f t="shared" si="901"/>
        <v xml:space="preserve">ESTANHO </v>
      </c>
      <c r="AD8215" t="str">
        <f t="shared" si="898"/>
        <v xml:space="preserve">ESTANHO </v>
      </c>
      <c r="AE8215" s="330">
        <f t="shared" si="899"/>
        <v>0.9381977999999549</v>
      </c>
    </row>
    <row r="8216" spans="4:31">
      <c r="D8216" s="16"/>
      <c r="E8216" s="86"/>
      <c r="F8216" s="1"/>
      <c r="H8216" s="439"/>
      <c r="I8216" s="439"/>
      <c r="J8216" s="439"/>
      <c r="K8216" s="439"/>
      <c r="L8216" s="439"/>
      <c r="M8216" s="439"/>
      <c r="N8216" s="439"/>
      <c r="O8216" s="439"/>
      <c r="P8216" s="439"/>
      <c r="Q8216" s="439"/>
      <c r="R8216" s="439"/>
      <c r="S8216" s="440"/>
      <c r="T8216" s="444"/>
      <c r="U8216" s="107"/>
      <c r="V8216" s="16"/>
      <c r="X8216" s="408" t="str">
        <f>R8010</f>
        <v xml:space="preserve">NÍQUEL </v>
      </c>
      <c r="Y8216" s="308">
        <f>R8219</f>
        <v>89.792720639999985</v>
      </c>
      <c r="Z8216" s="308">
        <f>R8221</f>
        <v>90.717315899999988</v>
      </c>
      <c r="AA8216" s="453">
        <f t="shared" si="900"/>
        <v>-0.9245952600000038</v>
      </c>
      <c r="AB8216" t="str">
        <f t="shared" si="901"/>
        <v xml:space="preserve">NÍQUEL </v>
      </c>
      <c r="AD8216" t="str">
        <f t="shared" si="898"/>
        <v xml:space="preserve">NÍQUEL </v>
      </c>
      <c r="AE8216" s="175">
        <f t="shared" si="899"/>
        <v>-0.9245952600000038</v>
      </c>
    </row>
    <row r="8217" spans="4:31" ht="18">
      <c r="D8217" s="481"/>
      <c r="E8217" s="134"/>
      <c r="F8217" s="495" t="s">
        <v>17</v>
      </c>
      <c r="G8217" s="496"/>
      <c r="H8217" s="497">
        <f>AVERAGE(H8211:H8215)</f>
        <v>12931.8</v>
      </c>
      <c r="I8217" s="498"/>
      <c r="J8217" s="497">
        <f>AVERAGE(J8211:J8215)</f>
        <v>3285.6</v>
      </c>
      <c r="K8217" s="498"/>
      <c r="L8217" s="497">
        <f>AVERAGE(L8211:L8215)</f>
        <v>3311.3</v>
      </c>
      <c r="M8217" s="498"/>
      <c r="N8217" s="497">
        <f>AVERAGE(N8211:N8215)</f>
        <v>1908.8</v>
      </c>
      <c r="O8217" s="498"/>
      <c r="P8217" s="497">
        <f>AVERAGE(P8211:P8215)</f>
        <v>51715</v>
      </c>
      <c r="Q8217" s="498"/>
      <c r="R8217" s="497">
        <f>AVERAGE(R8211:R8215)</f>
        <v>17208</v>
      </c>
      <c r="S8217" s="499"/>
      <c r="T8217" s="500">
        <f>AVERAGE(T8211:T8215)</f>
        <v>5.2180799999999987</v>
      </c>
      <c r="U8217" s="135"/>
      <c r="V8217" s="481"/>
      <c r="X8217" s="486" t="str">
        <f>T8010</f>
        <v xml:space="preserve">DÓLAR </v>
      </c>
      <c r="Y8217" s="505">
        <f>T8217</f>
        <v>5.2180799999999987</v>
      </c>
      <c r="Z8217" s="505">
        <f>T8221</f>
        <v>5.1628999999999996</v>
      </c>
      <c r="AA8217" s="502">
        <f t="shared" si="900"/>
        <v>5.5179999999999119E-2</v>
      </c>
      <c r="AB8217" s="486"/>
    </row>
    <row r="8218" spans="4:31">
      <c r="D8218" s="16"/>
      <c r="E8218" s="86"/>
      <c r="F8218" s="21"/>
      <c r="G8218" s="194"/>
      <c r="H8218" s="354"/>
      <c r="I8218" s="214"/>
      <c r="J8218" s="354"/>
      <c r="K8218" s="214"/>
      <c r="L8218" s="354"/>
      <c r="M8218" s="214"/>
      <c r="N8218" s="354"/>
      <c r="O8218" s="214"/>
      <c r="P8218" s="354"/>
      <c r="Q8218" s="214"/>
      <c r="R8218" s="354"/>
      <c r="S8218" s="269"/>
      <c r="T8218" s="355"/>
      <c r="U8218" s="107"/>
      <c r="V8218" s="16"/>
    </row>
    <row r="8219" spans="4:31" ht="18">
      <c r="D8219" s="481"/>
      <c r="E8219" s="134"/>
      <c r="F8219" s="493" t="s">
        <v>18</v>
      </c>
      <c r="G8219" s="482"/>
      <c r="H8219" s="494">
        <f>H8217*T8217*0.001</f>
        <v>67.479166943999985</v>
      </c>
      <c r="I8219" s="483"/>
      <c r="J8219" s="494">
        <f>J8217*T8217*0.001</f>
        <v>17.144523647999996</v>
      </c>
      <c r="K8219" s="483"/>
      <c r="L8219" s="494">
        <f>L8217*T8217*0.001</f>
        <v>17.278628303999998</v>
      </c>
      <c r="M8219" s="483"/>
      <c r="N8219" s="494">
        <f>N8217*T8217*0.001</f>
        <v>9.9602711039999985</v>
      </c>
      <c r="O8219" s="483"/>
      <c r="P8219" s="494">
        <f>P8217*T8217*0.001</f>
        <v>269.85300719999992</v>
      </c>
      <c r="Q8219" s="483"/>
      <c r="R8219" s="494">
        <f>R8217*T8217*0.001</f>
        <v>89.792720639999985</v>
      </c>
      <c r="S8219" s="484"/>
      <c r="T8219" s="485"/>
      <c r="U8219" s="135"/>
      <c r="V8219" s="481"/>
    </row>
    <row r="8220" spans="4:31">
      <c r="D8220" s="16"/>
      <c r="E8220" s="86"/>
      <c r="F8220" s="21"/>
      <c r="G8220" s="312"/>
      <c r="H8220" s="450"/>
      <c r="I8220" s="451"/>
      <c r="J8220" s="450"/>
      <c r="K8220" s="451"/>
      <c r="L8220" s="450"/>
      <c r="M8220" s="451"/>
      <c r="N8220" s="450"/>
      <c r="O8220" s="451"/>
      <c r="P8220" s="450"/>
      <c r="Q8220" s="451"/>
      <c r="R8220" s="450"/>
      <c r="S8220" s="269"/>
      <c r="T8220" s="364"/>
      <c r="U8220" s="107"/>
      <c r="V8220" s="16"/>
    </row>
    <row r="8221" spans="4:31" ht="21">
      <c r="D8221" s="230"/>
      <c r="E8221" s="183"/>
      <c r="F8221" s="490" t="s">
        <v>19</v>
      </c>
      <c r="G8221" s="487"/>
      <c r="H8221" s="491">
        <f>H8119</f>
        <v>67.80797973</v>
      </c>
      <c r="I8221" s="488"/>
      <c r="J8221" s="491">
        <f>J8119</f>
        <v>17.239955679999998</v>
      </c>
      <c r="K8221" s="488"/>
      <c r="L8221" s="491">
        <f>L8119</f>
        <v>16.038548849999998</v>
      </c>
      <c r="M8221" s="488"/>
      <c r="N8221" s="491">
        <f>N8119</f>
        <v>9.9138005800000002</v>
      </c>
      <c r="O8221" s="488"/>
      <c r="P8221" s="491">
        <f>P8119</f>
        <v>268.91480939999997</v>
      </c>
      <c r="Q8221" s="488"/>
      <c r="R8221" s="491">
        <f>R8119</f>
        <v>90.717315899999988</v>
      </c>
      <c r="S8221" s="489">
        <f>U8182</f>
        <v>0</v>
      </c>
      <c r="T8221" s="492">
        <f>T8117</f>
        <v>5.1628999999999996</v>
      </c>
      <c r="U8221" s="186"/>
      <c r="V8221" s="230"/>
    </row>
    <row r="8222" spans="4:31" ht="15" thickBot="1">
      <c r="D8222" s="16"/>
      <c r="E8222" s="86"/>
      <c r="F8222" s="21"/>
      <c r="G8222" s="194"/>
      <c r="H8222" s="355"/>
      <c r="I8222" s="264"/>
      <c r="J8222" s="355"/>
      <c r="K8222" s="264"/>
      <c r="L8222" s="355"/>
      <c r="M8222" s="264"/>
      <c r="N8222" s="355"/>
      <c r="O8222" s="264"/>
      <c r="P8222" s="355"/>
      <c r="Q8222" s="264"/>
      <c r="R8222" s="355"/>
      <c r="S8222" s="270"/>
      <c r="T8222" s="355"/>
      <c r="U8222" s="107"/>
      <c r="V8222" s="16"/>
    </row>
    <row r="8223" spans="4:31" ht="15" thickBot="1">
      <c r="D8223" s="16"/>
      <c r="E8223" s="86"/>
      <c r="F8223" s="259" t="s">
        <v>44</v>
      </c>
      <c r="G8223" s="194"/>
      <c r="H8223" s="356">
        <f>(H8119-H8121)/H8121</f>
        <v>2.4194883571908164E-2</v>
      </c>
      <c r="I8223" s="321"/>
      <c r="J8223" s="356">
        <f>(J8119-J8121)/J8121</f>
        <v>6.0072934642575139E-3</v>
      </c>
      <c r="K8223" s="321"/>
      <c r="L8223" s="356">
        <f>(L8119-L8121)/L8121</f>
        <v>1.1098023589888621E-2</v>
      </c>
      <c r="M8223" s="321"/>
      <c r="N8223" s="356">
        <f>(N8119-N8121)/N8121</f>
        <v>-3.9740146482622491E-3</v>
      </c>
      <c r="O8223" s="321"/>
      <c r="P8223" s="356">
        <f>(P8119-P8121)/P8121</f>
        <v>0.11884137517189398</v>
      </c>
      <c r="Q8223" s="321"/>
      <c r="R8223" s="356">
        <f>(R8119-R8121)/R8121</f>
        <v>2.8107540864267828E-2</v>
      </c>
      <c r="S8223" s="322"/>
      <c r="T8223" s="356">
        <f>(T8117-T8121)/T8121</f>
        <v>-1.2792076178821447E-2</v>
      </c>
      <c r="U8223" s="107"/>
      <c r="V8223" s="16"/>
    </row>
    <row r="8224" spans="4:31" ht="15" thickBot="1">
      <c r="D8224" s="16"/>
      <c r="E8224" s="86"/>
      <c r="F8224" s="29"/>
      <c r="G8224" s="179"/>
      <c r="H8224" s="357"/>
      <c r="I8224" s="217"/>
      <c r="J8224" s="357"/>
      <c r="K8224" s="217"/>
      <c r="L8224" s="357"/>
      <c r="M8224" s="217"/>
      <c r="N8224" s="357"/>
      <c r="O8224" s="217"/>
      <c r="P8224" s="357"/>
      <c r="Q8224" s="217"/>
      <c r="R8224" s="357"/>
      <c r="S8224" s="271"/>
      <c r="T8224" s="357"/>
      <c r="U8224" s="107"/>
      <c r="V8224" s="16"/>
    </row>
    <row r="8225" spans="4:22" ht="15" thickBot="1">
      <c r="D8225" s="16"/>
      <c r="E8225" s="86"/>
      <c r="F8225" s="176" t="s">
        <v>26</v>
      </c>
      <c r="G8225" s="179"/>
      <c r="H8225" s="358">
        <f>(H8219-H8221)/H8221</f>
        <v>-4.8491753818546415E-3</v>
      </c>
      <c r="I8225" s="188"/>
      <c r="J8225" s="358">
        <f>(J8219-J8221)/J8221</f>
        <v>-5.5355149265674626E-3</v>
      </c>
      <c r="K8225" s="188"/>
      <c r="L8225" s="358">
        <f>(L8219-L8221)/L8221</f>
        <v>7.7318681733478653E-2</v>
      </c>
      <c r="M8225" s="188"/>
      <c r="N8225" s="358">
        <f>(N8219-N8221)/N8221</f>
        <v>4.6874580162271423E-3</v>
      </c>
      <c r="O8225" s="188"/>
      <c r="P8225" s="358">
        <f>(P8219-P8221)/P8221</f>
        <v>3.488829053681545E-3</v>
      </c>
      <c r="Q8225" s="188"/>
      <c r="R8225" s="358">
        <f>(R8219-R8221)/R8221</f>
        <v>-1.019204824158608E-2</v>
      </c>
      <c r="S8225" s="272"/>
      <c r="T8225" s="358">
        <f>(T8217-T8221)/T8221</f>
        <v>1.0687791744949373E-2</v>
      </c>
      <c r="U8225" s="107"/>
      <c r="V8225" s="16"/>
    </row>
    <row r="8226" spans="4:22" ht="15" thickBot="1">
      <c r="D8226" s="16"/>
      <c r="E8226" s="86"/>
      <c r="F8226" s="1"/>
      <c r="H8226" s="359"/>
      <c r="I8226" s="215"/>
      <c r="J8226" s="359"/>
      <c r="K8226" s="215"/>
      <c r="L8226" s="359"/>
      <c r="M8226" s="215"/>
      <c r="N8226" s="359"/>
      <c r="O8226" s="215"/>
      <c r="P8226" s="359"/>
      <c r="Q8226" s="215"/>
      <c r="R8226" s="359"/>
      <c r="S8226" s="271"/>
      <c r="T8226" s="359"/>
      <c r="U8226" s="107"/>
      <c r="V8226" s="16"/>
    </row>
    <row r="8227" spans="4:22" ht="21.6" thickBot="1">
      <c r="D8227" s="230"/>
      <c r="E8227" s="183"/>
      <c r="F8227" s="184" t="s">
        <v>40</v>
      </c>
      <c r="G8227" s="182"/>
      <c r="H8227" s="360">
        <f>H8219-H8221</f>
        <v>-0.32881278600001451</v>
      </c>
      <c r="I8227" s="306"/>
      <c r="J8227" s="360">
        <f>J8219-J8221</f>
        <v>-9.5432032000001499E-2</v>
      </c>
      <c r="K8227" s="306"/>
      <c r="L8227" s="360">
        <f>L8219-L8221</f>
        <v>1.240079454</v>
      </c>
      <c r="M8227" s="306"/>
      <c r="N8227" s="360">
        <f>N8219-N8221</f>
        <v>4.6470523999998292E-2</v>
      </c>
      <c r="O8227" s="306"/>
      <c r="P8227" s="360">
        <f>P8219-P8221</f>
        <v>0.9381977999999549</v>
      </c>
      <c r="Q8227" s="306"/>
      <c r="R8227" s="360">
        <f>R8219-R8221</f>
        <v>-0.9245952600000038</v>
      </c>
      <c r="S8227" s="307"/>
      <c r="T8227" s="360">
        <f>T8217-T8221</f>
        <v>5.5179999999999119E-2</v>
      </c>
      <c r="U8227" s="186"/>
      <c r="V8227" s="230"/>
    </row>
    <row r="8228" spans="4:22">
      <c r="D8228" s="16"/>
      <c r="E8228" s="86"/>
      <c r="F8228" s="179"/>
      <c r="H8228" s="180"/>
      <c r="I8228" s="180"/>
      <c r="J8228" s="180"/>
      <c r="K8228" s="180"/>
      <c r="L8228" s="180"/>
      <c r="M8228" s="180"/>
      <c r="N8228" s="180"/>
      <c r="O8228" s="180"/>
      <c r="P8228" s="180"/>
      <c r="Q8228" s="180"/>
      <c r="R8228" s="180"/>
      <c r="S8228" s="274"/>
      <c r="T8228" s="180"/>
      <c r="U8228" s="107"/>
      <c r="V8228" s="16"/>
    </row>
    <row r="8229" spans="4:22">
      <c r="D8229" s="16"/>
      <c r="E8229" s="86"/>
      <c r="F8229" s="29"/>
      <c r="H8229" s="323"/>
      <c r="I8229" s="180"/>
      <c r="J8229" s="159"/>
      <c r="K8229" s="180"/>
      <c r="L8229" s="159"/>
      <c r="M8229" s="180"/>
      <c r="N8229" s="159"/>
      <c r="O8229" s="180">
        <f>L8229+N8229</f>
        <v>0</v>
      </c>
      <c r="P8229" s="159"/>
      <c r="Q8229" s="180"/>
      <c r="R8229" s="159"/>
      <c r="S8229" s="159"/>
      <c r="T8229" s="159"/>
      <c r="U8229" s="107"/>
      <c r="V8229" s="16"/>
    </row>
    <row r="8230" spans="4:22" ht="18">
      <c r="D8230" s="16"/>
      <c r="E8230" s="134"/>
      <c r="F8230" s="403" t="s">
        <v>36</v>
      </c>
      <c r="G8230" s="404"/>
      <c r="H8230" s="405">
        <f>AVERAGE(H8211:H8215)</f>
        <v>12931.8</v>
      </c>
      <c r="I8230" s="405" t="e">
        <f t="shared" ref="I8230" si="902">AVERAGE(I8114:I8115,I8211:I8215)</f>
        <v>#DIV/0!</v>
      </c>
      <c r="J8230" s="405">
        <f>AVERAGE(J8211:J8215)</f>
        <v>3285.6</v>
      </c>
      <c r="K8230" s="405" t="e">
        <f t="shared" ref="K8230" si="903">AVERAGE(K8114:K8115,K8211:K8215)</f>
        <v>#DIV/0!</v>
      </c>
      <c r="L8230" s="405">
        <f>AVERAGE(L8211:L8215)</f>
        <v>3311.3</v>
      </c>
      <c r="M8230" s="405" t="e">
        <f t="shared" ref="M8230" si="904">AVERAGE(M8114:M8115,M8211:M8215)</f>
        <v>#DIV/0!</v>
      </c>
      <c r="N8230" s="405">
        <f>AVERAGE(N8211:N8215)</f>
        <v>1908.8</v>
      </c>
      <c r="O8230" s="405" t="e">
        <f t="shared" ref="O8230" si="905">AVERAGE(O8114:O8115,O8211:O8215)</f>
        <v>#DIV/0!</v>
      </c>
      <c r="P8230" s="405">
        <f>AVERAGE(P8211:P8215)</f>
        <v>51715</v>
      </c>
      <c r="Q8230" s="405" t="e">
        <f t="shared" ref="Q8230" si="906">AVERAGE(Q8114:Q8115,Q8211:Q8215)</f>
        <v>#DIV/0!</v>
      </c>
      <c r="R8230" s="405">
        <f>AVERAGE(R8211:R8215)</f>
        <v>17208</v>
      </c>
      <c r="S8230" s="405" t="e">
        <f t="shared" ref="S8230" si="907">AVERAGE(S8114:S8115,S8211:S8215)</f>
        <v>#DIV/0!</v>
      </c>
      <c r="T8230" s="405">
        <f>AVERAGE(T8211:T8215)</f>
        <v>5.2180799999999987</v>
      </c>
      <c r="U8230" s="405" t="e">
        <f t="shared" ref="U8230" si="908">AVERAGE(U8011:U8015,U8211:U8213,U8111:U8115,U7911:U7915,U7811:U7815)</f>
        <v>#DIV/0!</v>
      </c>
      <c r="V8230" s="16"/>
    </row>
    <row r="8231" spans="4:22">
      <c r="D8231" s="16"/>
      <c r="E8231" s="1"/>
      <c r="F8231" s="1"/>
      <c r="H8231" s="329"/>
      <c r="I8231" s="139"/>
      <c r="J8231" s="329"/>
      <c r="K8231" s="139"/>
      <c r="L8231" s="329"/>
      <c r="M8231" s="139"/>
      <c r="N8231" s="329"/>
      <c r="O8231" s="139"/>
      <c r="P8231" s="329"/>
      <c r="Q8231" s="139"/>
      <c r="R8231" s="329"/>
      <c r="S8231" s="329"/>
      <c r="T8231" s="329"/>
      <c r="U8231" s="1"/>
      <c r="V8231" s="16"/>
    </row>
    <row r="8232" spans="4:22" ht="15" thickBot="1">
      <c r="D8232" s="16"/>
      <c r="T8232" s="174"/>
      <c r="V8232" s="16"/>
    </row>
    <row r="8233" spans="4:22" ht="15" thickBot="1">
      <c r="D8233" s="16"/>
      <c r="F8233" s="280" t="s">
        <v>42</v>
      </c>
      <c r="G8233" s="281"/>
      <c r="H8233" s="281" t="s">
        <v>3</v>
      </c>
      <c r="I8233" s="281"/>
      <c r="J8233" s="281" t="s">
        <v>11</v>
      </c>
      <c r="K8233" s="281"/>
      <c r="L8233" s="281" t="s">
        <v>12</v>
      </c>
      <c r="M8233" s="281"/>
      <c r="N8233" s="281" t="s">
        <v>13</v>
      </c>
      <c r="O8233" s="281"/>
      <c r="P8233" s="281" t="s">
        <v>14</v>
      </c>
      <c r="Q8233" s="281"/>
      <c r="R8233" s="281" t="s">
        <v>15</v>
      </c>
      <c r="S8233" s="281"/>
      <c r="T8233" s="282" t="s">
        <v>16</v>
      </c>
      <c r="V8233" s="16"/>
    </row>
    <row r="8234" spans="4:22">
      <c r="D8234" s="16"/>
      <c r="E8234" s="1"/>
      <c r="F8234" s="283" t="s">
        <v>19</v>
      </c>
      <c r="G8234" s="284"/>
      <c r="H8234" s="410">
        <f>H8221</f>
        <v>67.80797973</v>
      </c>
      <c r="I8234" s="410">
        <f t="shared" ref="I8234:T8234" si="909">I8221</f>
        <v>0</v>
      </c>
      <c r="J8234" s="410">
        <f t="shared" si="909"/>
        <v>17.239955679999998</v>
      </c>
      <c r="K8234" s="410">
        <f t="shared" si="909"/>
        <v>0</v>
      </c>
      <c r="L8234" s="410">
        <f t="shared" si="909"/>
        <v>16.038548849999998</v>
      </c>
      <c r="M8234" s="410">
        <f t="shared" si="909"/>
        <v>0</v>
      </c>
      <c r="N8234" s="410">
        <f t="shared" si="909"/>
        <v>9.9138005800000002</v>
      </c>
      <c r="O8234" s="410">
        <f t="shared" si="909"/>
        <v>0</v>
      </c>
      <c r="P8234" s="410">
        <f t="shared" si="909"/>
        <v>268.91480939999997</v>
      </c>
      <c r="Q8234" s="410">
        <f t="shared" si="909"/>
        <v>0</v>
      </c>
      <c r="R8234" s="410">
        <f t="shared" si="909"/>
        <v>90.717315899999988</v>
      </c>
      <c r="S8234" s="410">
        <f t="shared" si="909"/>
        <v>0</v>
      </c>
      <c r="T8234" s="410">
        <f t="shared" si="909"/>
        <v>5.1628999999999996</v>
      </c>
      <c r="U8234" s="1"/>
      <c r="V8234" s="16"/>
    </row>
    <row r="8235" spans="4:22" ht="15.6">
      <c r="D8235" s="16"/>
      <c r="E8235" s="1"/>
      <c r="F8235" s="288" t="s">
        <v>41</v>
      </c>
      <c r="G8235" s="289"/>
      <c r="H8235" s="411">
        <f>H8219</f>
        <v>67.479166943999985</v>
      </c>
      <c r="I8235" s="411">
        <f t="shared" ref="I8235:S8235" si="910">I8219</f>
        <v>0</v>
      </c>
      <c r="J8235" s="411">
        <f t="shared" si="910"/>
        <v>17.144523647999996</v>
      </c>
      <c r="K8235" s="411">
        <f t="shared" si="910"/>
        <v>0</v>
      </c>
      <c r="L8235" s="411">
        <f t="shared" si="910"/>
        <v>17.278628303999998</v>
      </c>
      <c r="M8235" s="411">
        <f t="shared" si="910"/>
        <v>0</v>
      </c>
      <c r="N8235" s="411">
        <f t="shared" si="910"/>
        <v>9.9602711039999985</v>
      </c>
      <c r="O8235" s="411">
        <f t="shared" si="910"/>
        <v>0</v>
      </c>
      <c r="P8235" s="411">
        <f t="shared" si="910"/>
        <v>269.85300719999992</v>
      </c>
      <c r="Q8235" s="411">
        <f t="shared" si="910"/>
        <v>0</v>
      </c>
      <c r="R8235" s="411">
        <f t="shared" si="910"/>
        <v>89.792720639999985</v>
      </c>
      <c r="S8235" s="411">
        <f t="shared" si="910"/>
        <v>0</v>
      </c>
      <c r="T8235" s="411">
        <f>T8217</f>
        <v>5.2180799999999987</v>
      </c>
      <c r="U8235" s="1"/>
      <c r="V8235" s="16"/>
    </row>
    <row r="8236" spans="4:22" ht="21">
      <c r="D8236" s="16"/>
      <c r="F8236" s="201" t="s">
        <v>45</v>
      </c>
      <c r="G8236" s="463"/>
      <c r="H8236" s="463">
        <f>H8235-H8234</f>
        <v>-0.32881278600001451</v>
      </c>
      <c r="I8236" s="463"/>
      <c r="J8236" s="463">
        <f>J8235-J8234</f>
        <v>-9.5432032000001499E-2</v>
      </c>
      <c r="K8236" s="463"/>
      <c r="L8236" s="463">
        <f>L8235-L8234</f>
        <v>1.240079454</v>
      </c>
      <c r="M8236" s="463"/>
      <c r="N8236" s="463">
        <f>N8235-N8234</f>
        <v>4.6470523999998292E-2</v>
      </c>
      <c r="O8236" s="463"/>
      <c r="P8236" s="463">
        <f>P8235-P8234</f>
        <v>0.9381977999999549</v>
      </c>
      <c r="Q8236" s="463"/>
      <c r="R8236" s="463">
        <f>R8235-R8234</f>
        <v>-0.9245952600000038</v>
      </c>
      <c r="S8236" s="463"/>
      <c r="T8236" s="463">
        <f>T8235-T8234</f>
        <v>5.5179999999999119E-2</v>
      </c>
      <c r="V8236" s="16"/>
    </row>
    <row r="8237" spans="4:22" ht="21">
      <c r="D8237" s="16"/>
      <c r="F8237" s="201"/>
      <c r="G8237" s="201"/>
      <c r="H8237" s="187"/>
      <c r="I8237" s="187"/>
      <c r="J8237" s="187"/>
      <c r="K8237" s="187"/>
      <c r="L8237" s="187"/>
      <c r="M8237" s="187"/>
      <c r="N8237" s="187"/>
      <c r="O8237" s="187"/>
      <c r="P8237" s="187"/>
      <c r="Q8237" s="187"/>
      <c r="R8237" s="187"/>
      <c r="S8237" s="187"/>
      <c r="T8237" s="187"/>
      <c r="V8237" s="16"/>
    </row>
    <row r="8238" spans="4:22">
      <c r="D8238" s="16"/>
      <c r="E8238" s="16"/>
      <c r="F8238" s="231"/>
      <c r="G8238" s="231"/>
      <c r="H8238" s="231"/>
      <c r="I8238" s="231"/>
      <c r="J8238" s="231"/>
      <c r="K8238" s="231"/>
      <c r="L8238" s="231"/>
      <c r="M8238" s="231"/>
      <c r="N8238" s="231"/>
      <c r="O8238" s="231"/>
      <c r="P8238" s="231"/>
      <c r="Q8238" s="231"/>
      <c r="R8238" s="231"/>
      <c r="S8238" s="231"/>
      <c r="T8238" s="232"/>
      <c r="U8238" s="16"/>
      <c r="V8238" s="16"/>
    </row>
    <row r="8239" spans="4:22">
      <c r="D8239" s="16"/>
      <c r="E8239" s="16"/>
      <c r="F8239" s="231"/>
      <c r="G8239" s="231"/>
      <c r="H8239" s="231"/>
      <c r="I8239" s="231"/>
      <c r="J8239" s="231"/>
      <c r="K8239" s="231"/>
      <c r="L8239" s="231"/>
      <c r="M8239" s="231"/>
      <c r="N8239" s="231"/>
      <c r="O8239" s="231"/>
      <c r="P8239" s="231"/>
      <c r="Q8239" s="231"/>
      <c r="R8239" s="231"/>
      <c r="S8239" s="231"/>
      <c r="T8239" s="232"/>
      <c r="U8239" s="16"/>
      <c r="V8239" s="16"/>
    </row>
    <row r="8240" spans="4:22">
      <c r="D8240" s="16"/>
      <c r="E8240" s="16"/>
      <c r="F8240" s="231"/>
      <c r="G8240" s="231"/>
      <c r="H8240" s="231"/>
      <c r="I8240" s="231"/>
      <c r="J8240" s="231"/>
      <c r="K8240" s="231"/>
      <c r="L8240" s="231"/>
      <c r="M8240" s="231"/>
      <c r="N8240" s="231"/>
      <c r="O8240" s="231"/>
      <c r="P8240" s="231"/>
      <c r="Q8240" s="231"/>
      <c r="R8240" s="231"/>
      <c r="S8240" s="231"/>
      <c r="T8240" s="232"/>
      <c r="U8240" s="16"/>
      <c r="V8240" s="16"/>
    </row>
    <row r="8241" spans="4:22">
      <c r="D8241" s="16"/>
      <c r="E8241" s="16"/>
      <c r="F8241" s="231"/>
      <c r="G8241" s="231"/>
      <c r="H8241" s="231"/>
      <c r="I8241" s="231"/>
      <c r="J8241" s="231"/>
      <c r="K8241" s="231"/>
      <c r="L8241" s="231"/>
      <c r="M8241" s="231"/>
      <c r="N8241" s="231"/>
      <c r="O8241" s="231"/>
      <c r="P8241" s="231"/>
      <c r="Q8241" s="231"/>
      <c r="R8241" s="231"/>
      <c r="S8241" s="231"/>
      <c r="T8241" s="232"/>
      <c r="U8241" s="16"/>
      <c r="V8241" s="16"/>
    </row>
    <row r="8242" spans="4:22">
      <c r="D8242" s="16"/>
      <c r="E8242" s="16"/>
      <c r="F8242" s="231"/>
      <c r="G8242" s="231"/>
      <c r="H8242" s="231"/>
      <c r="I8242" s="231"/>
      <c r="J8242" s="231"/>
      <c r="K8242" s="231"/>
      <c r="L8242" s="231"/>
      <c r="M8242" s="231"/>
      <c r="N8242" s="231"/>
      <c r="O8242" s="231"/>
      <c r="P8242" s="231"/>
      <c r="Q8242" s="231"/>
      <c r="R8242" s="231"/>
      <c r="S8242" s="231"/>
      <c r="T8242" s="232"/>
      <c r="U8242" s="16"/>
      <c r="V8242" s="16"/>
    </row>
    <row r="8243" spans="4:22">
      <c r="D8243" s="16"/>
      <c r="E8243" s="16"/>
      <c r="F8243" s="231"/>
      <c r="G8243" s="231"/>
      <c r="H8243" s="231"/>
      <c r="I8243" s="231"/>
      <c r="J8243" s="231"/>
      <c r="K8243" s="231"/>
      <c r="L8243" s="231"/>
      <c r="M8243" s="231"/>
      <c r="N8243" s="231"/>
      <c r="O8243" s="231"/>
      <c r="P8243" s="231"/>
      <c r="Q8243" s="231"/>
      <c r="R8243" s="231"/>
      <c r="S8243" s="231"/>
      <c r="T8243" s="232"/>
      <c r="U8243" s="16"/>
      <c r="V8243" s="16"/>
    </row>
    <row r="8244" spans="4:22">
      <c r="D8244" s="16"/>
      <c r="E8244" s="16"/>
      <c r="F8244" s="231"/>
      <c r="G8244" s="231"/>
      <c r="H8244" s="231"/>
      <c r="I8244" s="231"/>
      <c r="J8244" s="231"/>
      <c r="K8244" s="231"/>
      <c r="L8244" s="231"/>
      <c r="M8244" s="231"/>
      <c r="N8244" s="231"/>
      <c r="O8244" s="231"/>
      <c r="P8244" s="231"/>
      <c r="Q8244" s="231"/>
      <c r="R8244" s="231"/>
      <c r="S8244" s="231"/>
      <c r="T8244" s="232"/>
      <c r="U8244" s="16"/>
      <c r="V8244" s="16"/>
    </row>
    <row r="8245" spans="4:22">
      <c r="D8245" s="16"/>
      <c r="E8245" s="16"/>
      <c r="F8245" s="231"/>
      <c r="G8245" s="231"/>
      <c r="H8245" s="231"/>
      <c r="I8245" s="231"/>
      <c r="J8245" s="231"/>
      <c r="K8245" s="231"/>
      <c r="L8245" s="231"/>
      <c r="M8245" s="231"/>
      <c r="N8245" s="231"/>
      <c r="O8245" s="231"/>
      <c r="P8245" s="231"/>
      <c r="Q8245" s="231"/>
      <c r="R8245" s="231"/>
      <c r="S8245" s="231"/>
      <c r="T8245" s="232"/>
      <c r="U8245" s="16"/>
      <c r="V8245" s="16"/>
    </row>
    <row r="8246" spans="4:22">
      <c r="D8246" s="16"/>
      <c r="E8246" s="16"/>
      <c r="F8246" s="231"/>
      <c r="G8246" s="231"/>
      <c r="H8246" s="231"/>
      <c r="I8246" s="231"/>
      <c r="J8246" s="231"/>
      <c r="K8246" s="231"/>
      <c r="L8246" s="231"/>
      <c r="M8246" s="231"/>
      <c r="N8246" s="231"/>
      <c r="O8246" s="231"/>
      <c r="P8246" s="231"/>
      <c r="Q8246" s="231"/>
      <c r="R8246" s="231"/>
      <c r="S8246" s="231"/>
      <c r="T8246" s="232"/>
      <c r="U8246" s="16"/>
      <c r="V8246" s="16"/>
    </row>
    <row r="8247" spans="4:22">
      <c r="D8247" s="16"/>
      <c r="E8247" s="16"/>
      <c r="F8247" s="231"/>
      <c r="G8247" s="231"/>
      <c r="H8247" s="231"/>
      <c r="I8247" s="231"/>
      <c r="J8247" s="231"/>
      <c r="K8247" s="231"/>
      <c r="L8247" s="231"/>
      <c r="M8247" s="231"/>
      <c r="N8247" s="231"/>
      <c r="O8247" s="231"/>
      <c r="P8247" s="231"/>
      <c r="Q8247" s="231"/>
      <c r="R8247" s="231"/>
      <c r="S8247" s="231"/>
      <c r="T8247" s="232"/>
      <c r="U8247" s="16"/>
      <c r="V8247" s="16"/>
    </row>
    <row r="8248" spans="4:22">
      <c r="D8248" s="16"/>
      <c r="E8248" s="16"/>
      <c r="F8248" s="231"/>
      <c r="G8248" s="231"/>
      <c r="H8248" s="231"/>
      <c r="I8248" s="231"/>
      <c r="J8248" s="231"/>
      <c r="K8248" s="231"/>
      <c r="L8248" s="231"/>
      <c r="M8248" s="231"/>
      <c r="N8248" s="231"/>
      <c r="O8248" s="231"/>
      <c r="P8248" s="231"/>
      <c r="Q8248" s="231"/>
      <c r="R8248" s="231"/>
      <c r="S8248" s="231"/>
      <c r="T8248" s="232"/>
      <c r="U8248" s="16"/>
      <c r="V8248" s="16"/>
    </row>
    <row r="8249" spans="4:22">
      <c r="D8249" s="16"/>
      <c r="E8249" s="16"/>
      <c r="F8249" s="231"/>
      <c r="G8249" s="231"/>
      <c r="H8249" s="231"/>
      <c r="I8249" s="231"/>
      <c r="J8249" s="231"/>
      <c r="K8249" s="231"/>
      <c r="L8249" s="231"/>
      <c r="M8249" s="231"/>
      <c r="N8249" s="231"/>
      <c r="O8249" s="231"/>
      <c r="P8249" s="231"/>
      <c r="Q8249" s="231"/>
      <c r="R8249" s="231"/>
      <c r="S8249" s="231"/>
      <c r="T8249" s="232"/>
      <c r="U8249" s="16"/>
      <c r="V8249" s="16"/>
    </row>
    <row r="8250" spans="4:22">
      <c r="D8250" s="16"/>
      <c r="E8250" s="16"/>
      <c r="F8250" s="231"/>
      <c r="G8250" s="231"/>
      <c r="H8250" s="231"/>
      <c r="I8250" s="231"/>
      <c r="J8250" s="231"/>
      <c r="K8250" s="231"/>
      <c r="L8250" s="231"/>
      <c r="M8250" s="231"/>
      <c r="N8250" s="231"/>
      <c r="O8250" s="231"/>
      <c r="P8250" s="231"/>
      <c r="Q8250" s="231"/>
      <c r="R8250" s="231"/>
      <c r="S8250" s="231"/>
      <c r="T8250" s="232"/>
      <c r="U8250" s="16"/>
      <c r="V8250" s="16"/>
    </row>
    <row r="8251" spans="4:22">
      <c r="D8251" s="16"/>
      <c r="E8251" s="16"/>
      <c r="F8251" s="231"/>
      <c r="G8251" s="231"/>
      <c r="H8251" s="231"/>
      <c r="I8251" s="231"/>
      <c r="J8251" s="231"/>
      <c r="K8251" s="231"/>
      <c r="L8251" s="231"/>
      <c r="M8251" s="231"/>
      <c r="N8251" s="231"/>
      <c r="O8251" s="231"/>
      <c r="P8251" s="231"/>
      <c r="Q8251" s="231"/>
      <c r="R8251" s="231"/>
      <c r="S8251" s="231"/>
      <c r="T8251" s="232"/>
      <c r="U8251" s="16"/>
      <c r="V8251" s="16"/>
    </row>
    <row r="8252" spans="4:22">
      <c r="D8252" s="16"/>
      <c r="E8252" s="16"/>
      <c r="F8252" s="231"/>
      <c r="G8252" s="231"/>
      <c r="H8252" s="231"/>
      <c r="I8252" s="231"/>
      <c r="J8252" s="231"/>
      <c r="K8252" s="231"/>
      <c r="L8252" s="231"/>
      <c r="M8252" s="231"/>
      <c r="N8252" s="231"/>
      <c r="O8252" s="231"/>
      <c r="P8252" s="231"/>
      <c r="Q8252" s="231"/>
      <c r="R8252" s="231"/>
      <c r="S8252" s="231"/>
      <c r="T8252" s="232"/>
      <c r="U8252" s="16"/>
      <c r="V8252" s="16"/>
    </row>
    <row r="8253" spans="4:22">
      <c r="D8253" s="16"/>
      <c r="E8253" s="16"/>
      <c r="F8253" s="231"/>
      <c r="G8253" s="231"/>
      <c r="H8253" s="231"/>
      <c r="I8253" s="231"/>
      <c r="J8253" s="231"/>
      <c r="K8253" s="231"/>
      <c r="L8253" s="231"/>
      <c r="M8253" s="231"/>
      <c r="N8253" s="231"/>
      <c r="O8253" s="231"/>
      <c r="P8253" s="231"/>
      <c r="Q8253" s="231"/>
      <c r="R8253" s="231"/>
      <c r="S8253" s="231"/>
      <c r="T8253" s="232"/>
      <c r="U8253" s="16"/>
      <c r="V8253" s="16"/>
    </row>
    <row r="8254" spans="4:22">
      <c r="D8254" s="16"/>
      <c r="E8254" s="16"/>
      <c r="F8254" s="231"/>
      <c r="G8254" s="231"/>
      <c r="H8254" s="231"/>
      <c r="I8254" s="231"/>
      <c r="J8254" s="231"/>
      <c r="K8254" s="231"/>
      <c r="L8254" s="231"/>
      <c r="M8254" s="231"/>
      <c r="N8254" s="231"/>
      <c r="O8254" s="231"/>
      <c r="P8254" s="231"/>
      <c r="Q8254" s="231"/>
      <c r="R8254" s="231"/>
      <c r="S8254" s="231"/>
      <c r="T8254" s="232"/>
      <c r="U8254" s="16"/>
      <c r="V8254" s="16"/>
    </row>
    <row r="8255" spans="4:22">
      <c r="D8255" s="16"/>
      <c r="E8255" s="16"/>
      <c r="F8255" s="231"/>
      <c r="G8255" s="231"/>
      <c r="H8255" s="231"/>
      <c r="I8255" s="231"/>
      <c r="J8255" s="231"/>
      <c r="K8255" s="231"/>
      <c r="L8255" s="231"/>
      <c r="M8255" s="231"/>
      <c r="N8255" s="231"/>
      <c r="O8255" s="231"/>
      <c r="P8255" s="231"/>
      <c r="Q8255" s="231"/>
      <c r="R8255" s="231"/>
      <c r="S8255" s="231"/>
      <c r="T8255" s="232"/>
      <c r="U8255" s="16"/>
      <c r="V8255" s="16"/>
    </row>
    <row r="8256" spans="4:22">
      <c r="D8256" s="16"/>
      <c r="E8256" s="16"/>
      <c r="F8256" s="231"/>
      <c r="G8256" s="231"/>
      <c r="H8256" s="231"/>
      <c r="I8256" s="231"/>
      <c r="J8256" s="231"/>
      <c r="K8256" s="231"/>
      <c r="L8256" s="231"/>
      <c r="M8256" s="231"/>
      <c r="N8256" s="231"/>
      <c r="O8256" s="231"/>
      <c r="P8256" s="231"/>
      <c r="Q8256" s="231"/>
      <c r="R8256" s="231"/>
      <c r="S8256" s="231"/>
      <c r="T8256" s="232"/>
      <c r="U8256" s="16"/>
      <c r="V8256" s="16"/>
    </row>
    <row r="8257" spans="4:22">
      <c r="D8257" s="16"/>
      <c r="E8257" s="16"/>
      <c r="F8257" s="231"/>
      <c r="G8257" s="231"/>
      <c r="H8257" s="231"/>
      <c r="I8257" s="231"/>
      <c r="J8257" s="231"/>
      <c r="K8257" s="231"/>
      <c r="L8257" s="231"/>
      <c r="M8257" s="231"/>
      <c r="N8257" s="231"/>
      <c r="O8257" s="231"/>
      <c r="P8257" s="231"/>
      <c r="Q8257" s="231"/>
      <c r="R8257" s="231"/>
      <c r="S8257" s="231"/>
      <c r="T8257" s="232"/>
      <c r="U8257" s="16"/>
      <c r="V8257" s="16"/>
    </row>
    <row r="8258" spans="4:22">
      <c r="D8258" s="16"/>
      <c r="E8258" s="16"/>
      <c r="F8258" s="231"/>
      <c r="G8258" s="231"/>
      <c r="H8258" s="231"/>
      <c r="I8258" s="231"/>
      <c r="J8258" s="231"/>
      <c r="K8258" s="231"/>
      <c r="L8258" s="231"/>
      <c r="M8258" s="231"/>
      <c r="N8258" s="231"/>
      <c r="O8258" s="231"/>
      <c r="P8258" s="231"/>
      <c r="Q8258" s="231"/>
      <c r="R8258" s="231"/>
      <c r="S8258" s="231"/>
      <c r="T8258" s="232"/>
      <c r="U8258" s="16"/>
      <c r="V8258" s="16"/>
    </row>
    <row r="8259" spans="4:22">
      <c r="D8259" s="16"/>
      <c r="E8259" s="16"/>
      <c r="F8259" s="231"/>
      <c r="G8259" s="231"/>
      <c r="H8259" s="231"/>
      <c r="I8259" s="231"/>
      <c r="J8259" s="231"/>
      <c r="K8259" s="231"/>
      <c r="L8259" s="231"/>
      <c r="M8259" s="231"/>
      <c r="N8259" s="231"/>
      <c r="O8259" s="231"/>
      <c r="P8259" s="231"/>
      <c r="Q8259" s="231"/>
      <c r="R8259" s="231"/>
      <c r="S8259" s="231"/>
      <c r="T8259" s="232"/>
      <c r="U8259" s="16"/>
      <c r="V8259" s="16"/>
    </row>
    <row r="8260" spans="4:22">
      <c r="D8260" s="16"/>
      <c r="E8260" s="16"/>
      <c r="F8260" s="231"/>
      <c r="G8260" s="231"/>
      <c r="H8260" s="231"/>
      <c r="I8260" s="231"/>
      <c r="J8260" s="231"/>
      <c r="K8260" s="231"/>
      <c r="L8260" s="231"/>
      <c r="M8260" s="231"/>
      <c r="N8260" s="231"/>
      <c r="O8260" s="231"/>
      <c r="P8260" s="231"/>
      <c r="Q8260" s="231"/>
      <c r="R8260" s="231"/>
      <c r="S8260" s="231"/>
      <c r="T8260" s="232"/>
      <c r="U8260" s="16"/>
      <c r="V8260" s="16"/>
    </row>
    <row r="8261" spans="4:22">
      <c r="D8261" s="16"/>
      <c r="E8261" s="16"/>
      <c r="F8261" s="231"/>
      <c r="G8261" s="231"/>
      <c r="H8261" s="231"/>
      <c r="I8261" s="231"/>
      <c r="J8261" s="231"/>
      <c r="K8261" s="231"/>
      <c r="L8261" s="231"/>
      <c r="M8261" s="231"/>
      <c r="N8261" s="231"/>
      <c r="O8261" s="231"/>
      <c r="P8261" s="231"/>
      <c r="Q8261" s="231"/>
      <c r="R8261" s="231"/>
      <c r="S8261" s="231"/>
      <c r="T8261" s="232"/>
      <c r="U8261" s="16"/>
      <c r="V8261" s="16"/>
    </row>
    <row r="8262" spans="4:22">
      <c r="D8262" s="16"/>
      <c r="E8262" s="16"/>
      <c r="F8262" s="231"/>
      <c r="G8262" s="231"/>
      <c r="H8262" s="231"/>
      <c r="I8262" s="231"/>
      <c r="J8262" s="231"/>
      <c r="K8262" s="231"/>
      <c r="L8262" s="231"/>
      <c r="M8262" s="231"/>
      <c r="N8262" s="231"/>
      <c r="O8262" s="231"/>
      <c r="P8262" s="231"/>
      <c r="Q8262" s="231"/>
      <c r="R8262" s="231"/>
      <c r="S8262" s="231"/>
      <c r="T8262" s="232"/>
      <c r="U8262" s="16"/>
      <c r="V8262" s="16"/>
    </row>
    <row r="8263" spans="4:22">
      <c r="D8263" s="16"/>
      <c r="E8263" s="16"/>
      <c r="F8263" s="231"/>
      <c r="G8263" s="231"/>
      <c r="H8263" s="231"/>
      <c r="I8263" s="231"/>
      <c r="J8263" s="231"/>
      <c r="K8263" s="231"/>
      <c r="L8263" s="231"/>
      <c r="M8263" s="231"/>
      <c r="N8263" s="231"/>
      <c r="O8263" s="231"/>
      <c r="P8263" s="231"/>
      <c r="Q8263" s="231"/>
      <c r="R8263" s="231"/>
      <c r="S8263" s="231"/>
      <c r="T8263" s="232"/>
      <c r="U8263" s="16"/>
      <c r="V8263" s="16"/>
    </row>
    <row r="8264" spans="4:22">
      <c r="D8264" s="16"/>
      <c r="E8264" s="16"/>
      <c r="F8264" s="231"/>
      <c r="G8264" s="231"/>
      <c r="H8264" s="231"/>
      <c r="I8264" s="231"/>
      <c r="J8264" s="231"/>
      <c r="K8264" s="231"/>
      <c r="L8264" s="231"/>
      <c r="M8264" s="231"/>
      <c r="N8264" s="231"/>
      <c r="O8264" s="231"/>
      <c r="P8264" s="231"/>
      <c r="Q8264" s="231"/>
      <c r="R8264" s="231"/>
      <c r="S8264" s="231"/>
      <c r="T8264" s="232"/>
      <c r="U8264" s="16"/>
      <c r="V8264" s="16"/>
    </row>
    <row r="8265" spans="4:22">
      <c r="D8265" s="16"/>
      <c r="E8265" s="16"/>
      <c r="F8265" s="231"/>
      <c r="G8265" s="231"/>
      <c r="H8265" s="231"/>
      <c r="I8265" s="231"/>
      <c r="J8265" s="231"/>
      <c r="K8265" s="231"/>
      <c r="L8265" s="231"/>
      <c r="M8265" s="231"/>
      <c r="N8265" s="231"/>
      <c r="O8265" s="231"/>
      <c r="P8265" s="231"/>
      <c r="Q8265" s="231"/>
      <c r="R8265" s="231"/>
      <c r="S8265" s="231"/>
      <c r="T8265" s="232"/>
      <c r="U8265" s="16"/>
      <c r="V8265" s="16"/>
    </row>
    <row r="8266" spans="4:22">
      <c r="D8266" s="16"/>
      <c r="E8266" s="16"/>
      <c r="F8266" s="231"/>
      <c r="G8266" s="231"/>
      <c r="H8266" s="231"/>
      <c r="I8266" s="231"/>
      <c r="J8266" s="231"/>
      <c r="K8266" s="231"/>
      <c r="L8266" s="231"/>
      <c r="M8266" s="231"/>
      <c r="N8266" s="231"/>
      <c r="O8266" s="231"/>
      <c r="P8266" s="231"/>
      <c r="Q8266" s="231"/>
      <c r="R8266" s="231"/>
      <c r="S8266" s="231"/>
      <c r="T8266" s="232"/>
      <c r="U8266" s="16"/>
      <c r="V8266" s="16"/>
    </row>
    <row r="8267" spans="4:22">
      <c r="D8267" s="16"/>
      <c r="E8267" s="16"/>
      <c r="F8267" s="231"/>
      <c r="G8267" s="231"/>
      <c r="H8267" s="231"/>
      <c r="I8267" s="231"/>
      <c r="J8267" s="231"/>
      <c r="K8267" s="231"/>
      <c r="L8267" s="231"/>
      <c r="M8267" s="231"/>
      <c r="N8267" s="231"/>
      <c r="O8267" s="231"/>
      <c r="P8267" s="231"/>
      <c r="Q8267" s="231"/>
      <c r="R8267" s="231"/>
      <c r="S8267" s="231"/>
      <c r="T8267" s="232"/>
      <c r="U8267" s="16"/>
      <c r="V8267" s="16"/>
    </row>
    <row r="8268" spans="4:22">
      <c r="D8268" s="16"/>
      <c r="E8268" s="16"/>
      <c r="F8268" s="231"/>
      <c r="G8268" s="231"/>
      <c r="H8268" s="231"/>
      <c r="I8268" s="231"/>
      <c r="J8268" s="231"/>
      <c r="K8268" s="231"/>
      <c r="L8268" s="231"/>
      <c r="M8268" s="231"/>
      <c r="N8268" s="231"/>
      <c r="O8268" s="231"/>
      <c r="P8268" s="231"/>
      <c r="Q8268" s="231"/>
      <c r="R8268" s="231"/>
      <c r="S8268" s="231"/>
      <c r="T8268" s="232"/>
      <c r="U8268" s="16"/>
      <c r="V8268" s="16"/>
    </row>
    <row r="8269" spans="4:22">
      <c r="D8269" s="16"/>
      <c r="E8269" s="16"/>
      <c r="F8269" s="231"/>
      <c r="G8269" s="231"/>
      <c r="H8269" s="231"/>
      <c r="I8269" s="231"/>
      <c r="J8269" s="231"/>
      <c r="K8269" s="231"/>
      <c r="L8269" s="231"/>
      <c r="M8269" s="231"/>
      <c r="N8269" s="231"/>
      <c r="O8269" s="231"/>
      <c r="P8269" s="231"/>
      <c r="Q8269" s="231"/>
      <c r="R8269" s="231"/>
      <c r="S8269" s="231"/>
      <c r="T8269" s="232"/>
      <c r="U8269" s="16"/>
      <c r="V8269" s="16"/>
    </row>
    <row r="8270" spans="4:22">
      <c r="D8270" s="16"/>
      <c r="E8270" s="16"/>
      <c r="F8270" s="231"/>
      <c r="G8270" s="231"/>
      <c r="H8270" s="231"/>
      <c r="I8270" s="231"/>
      <c r="J8270" s="231"/>
      <c r="K8270" s="231"/>
      <c r="L8270" s="231"/>
      <c r="M8270" s="231"/>
      <c r="N8270" s="231"/>
      <c r="O8270" s="231"/>
      <c r="P8270" s="231"/>
      <c r="Q8270" s="231"/>
      <c r="R8270" s="231"/>
      <c r="S8270" s="231"/>
      <c r="T8270" s="232"/>
      <c r="U8270" s="16"/>
      <c r="V8270" s="16"/>
    </row>
    <row r="8271" spans="4:22">
      <c r="D8271" s="16"/>
      <c r="E8271" s="16"/>
      <c r="F8271" s="231"/>
      <c r="G8271" s="231"/>
      <c r="H8271" s="231"/>
      <c r="I8271" s="231"/>
      <c r="J8271" s="231"/>
      <c r="K8271" s="231"/>
      <c r="L8271" s="231"/>
      <c r="M8271" s="231"/>
      <c r="N8271" s="231"/>
      <c r="O8271" s="231"/>
      <c r="P8271" s="231"/>
      <c r="Q8271" s="231"/>
      <c r="R8271" s="231"/>
      <c r="S8271" s="231"/>
      <c r="T8271" s="232"/>
      <c r="U8271" s="16"/>
      <c r="V8271" s="16"/>
    </row>
    <row r="8272" spans="4:22">
      <c r="D8272" s="16"/>
      <c r="E8272" s="16"/>
      <c r="F8272" s="231"/>
      <c r="G8272" s="231"/>
      <c r="H8272" s="231"/>
      <c r="I8272" s="231"/>
      <c r="J8272" s="231"/>
      <c r="K8272" s="231"/>
      <c r="L8272" s="231"/>
      <c r="M8272" s="231"/>
      <c r="N8272" s="231"/>
      <c r="O8272" s="231"/>
      <c r="P8272" s="231"/>
      <c r="Q8272" s="231"/>
      <c r="R8272" s="231"/>
      <c r="S8272" s="231"/>
      <c r="T8272" s="232"/>
      <c r="U8272" s="16"/>
      <c r="V8272" s="16"/>
    </row>
    <row r="8273" spans="4:22">
      <c r="D8273" s="16"/>
      <c r="E8273" s="16"/>
      <c r="F8273" s="231"/>
      <c r="G8273" s="231"/>
      <c r="H8273" s="231"/>
      <c r="I8273" s="231"/>
      <c r="J8273" s="231"/>
      <c r="K8273" s="231"/>
      <c r="L8273" s="231"/>
      <c r="M8273" s="231"/>
      <c r="N8273" s="231"/>
      <c r="O8273" s="231"/>
      <c r="P8273" s="231"/>
      <c r="Q8273" s="231"/>
      <c r="R8273" s="231"/>
      <c r="S8273" s="231"/>
      <c r="T8273" s="232"/>
      <c r="U8273" s="16"/>
      <c r="V8273" s="16"/>
    </row>
    <row r="8274" spans="4:22">
      <c r="D8274" s="16"/>
      <c r="E8274" s="16"/>
      <c r="F8274" s="231"/>
      <c r="G8274" s="231"/>
      <c r="H8274" s="231"/>
      <c r="I8274" s="231"/>
      <c r="J8274" s="231"/>
      <c r="K8274" s="231"/>
      <c r="L8274" s="231"/>
      <c r="M8274" s="231"/>
      <c r="N8274" s="231"/>
      <c r="O8274" s="231"/>
      <c r="P8274" s="231"/>
      <c r="Q8274" s="231"/>
      <c r="R8274" s="231"/>
      <c r="S8274" s="231"/>
      <c r="T8274" s="232"/>
      <c r="U8274" s="16"/>
      <c r="V8274" s="16"/>
    </row>
    <row r="8275" spans="4:22">
      <c r="D8275" s="16"/>
      <c r="E8275" s="16"/>
      <c r="F8275" s="231"/>
      <c r="G8275" s="231"/>
      <c r="H8275" s="231"/>
      <c r="I8275" s="231"/>
      <c r="J8275" s="231"/>
      <c r="K8275" s="231"/>
      <c r="L8275" s="231"/>
      <c r="M8275" s="231"/>
      <c r="N8275" s="231"/>
      <c r="O8275" s="231"/>
      <c r="P8275" s="231"/>
      <c r="Q8275" s="231"/>
      <c r="R8275" s="231"/>
      <c r="S8275" s="231"/>
      <c r="T8275" s="232"/>
      <c r="U8275" s="16"/>
      <c r="V8275" s="16"/>
    </row>
    <row r="8276" spans="4:22">
      <c r="D8276" s="335"/>
      <c r="E8276" s="335"/>
      <c r="F8276" s="335"/>
      <c r="G8276" s="512" t="s">
        <v>48</v>
      </c>
      <c r="H8276" s="512"/>
      <c r="I8276" s="512"/>
      <c r="J8276" s="512"/>
      <c r="K8276" s="512"/>
      <c r="L8276" s="512"/>
      <c r="M8276" s="512"/>
      <c r="N8276" s="512"/>
      <c r="O8276" s="512"/>
      <c r="P8276" s="512"/>
      <c r="Q8276" s="512"/>
      <c r="R8276" s="512"/>
      <c r="S8276" s="335"/>
      <c r="T8276" s="335"/>
      <c r="U8276" s="335"/>
      <c r="V8276" s="335"/>
    </row>
    <row r="8277" spans="4:22">
      <c r="D8277" s="335"/>
      <c r="E8277" s="335"/>
      <c r="F8277" s="335"/>
      <c r="G8277" s="512"/>
      <c r="H8277" s="512"/>
      <c r="I8277" s="512"/>
      <c r="J8277" s="512"/>
      <c r="K8277" s="512"/>
      <c r="L8277" s="512"/>
      <c r="M8277" s="512"/>
      <c r="N8277" s="512"/>
      <c r="O8277" s="512"/>
      <c r="P8277" s="512"/>
      <c r="Q8277" s="512"/>
      <c r="R8277" s="512"/>
      <c r="S8277" s="335"/>
      <c r="T8277" s="335"/>
      <c r="U8277" s="335"/>
      <c r="V8277" s="335"/>
    </row>
    <row r="8278" spans="4:22" ht="23.4">
      <c r="D8278" s="338"/>
      <c r="E8278" s="338"/>
      <c r="F8278" s="338"/>
      <c r="G8278" s="343" t="s">
        <v>46</v>
      </c>
      <c r="H8278" s="375" t="s">
        <v>3</v>
      </c>
      <c r="I8278" s="376"/>
      <c r="J8278" s="377" t="s">
        <v>11</v>
      </c>
      <c r="K8278" s="376"/>
      <c r="L8278" s="378" t="s">
        <v>12</v>
      </c>
      <c r="M8278" s="376"/>
      <c r="N8278" s="379" t="s">
        <v>13</v>
      </c>
      <c r="O8278" s="376"/>
      <c r="P8278" s="374" t="s">
        <v>14</v>
      </c>
      <c r="Q8278" s="376"/>
      <c r="R8278" s="380" t="s">
        <v>15</v>
      </c>
      <c r="S8278" s="367"/>
      <c r="T8278" s="16"/>
      <c r="U8278" s="336"/>
      <c r="V8278" s="16"/>
    </row>
    <row r="8279" spans="4:22" ht="21">
      <c r="D8279" s="338"/>
      <c r="E8279" s="338"/>
      <c r="F8279" s="338"/>
      <c r="G8279" s="344">
        <v>0.9</v>
      </c>
      <c r="H8279" s="347">
        <f>$H$8221*G8279</f>
        <v>61.027181757000001</v>
      </c>
      <c r="I8279" s="368"/>
      <c r="J8279" s="348">
        <f>$J$8221*G8279</f>
        <v>15.515960111999998</v>
      </c>
      <c r="K8279" s="368"/>
      <c r="L8279" s="352">
        <f>$L$8221*G8279</f>
        <v>14.434693964999999</v>
      </c>
      <c r="M8279" s="368"/>
      <c r="N8279" s="349">
        <f>$N$8221*G8279</f>
        <v>8.9224205220000012</v>
      </c>
      <c r="O8279" s="368"/>
      <c r="P8279" s="350">
        <f>$P$8221*G8279</f>
        <v>242.02332845999999</v>
      </c>
      <c r="Q8279" s="368"/>
      <c r="R8279" s="351">
        <f>$R$8221*G8279</f>
        <v>81.64558430999999</v>
      </c>
      <c r="S8279" s="341"/>
      <c r="T8279" s="414">
        <f>H8279*24.63</f>
        <v>1503.0994866749099</v>
      </c>
      <c r="U8279" s="337"/>
      <c r="V8279" s="16"/>
    </row>
    <row r="8280" spans="4:22" ht="21">
      <c r="D8280" s="338"/>
      <c r="E8280" s="338"/>
      <c r="F8280" s="338"/>
      <c r="G8280" s="344">
        <v>0.91</v>
      </c>
      <c r="H8280" s="347">
        <f t="shared" ref="H8280:H8299" si="911">$H$8221*G8280</f>
        <v>61.705261554300002</v>
      </c>
      <c r="I8280" s="368"/>
      <c r="J8280" s="348">
        <f t="shared" ref="J8280:J8299" si="912">$J$8221*G8280</f>
        <v>15.688359668799999</v>
      </c>
      <c r="K8280" s="368"/>
      <c r="L8280" s="352">
        <f t="shared" ref="L8280:L8299" si="913">$L$8221*G8280</f>
        <v>14.595079453499999</v>
      </c>
      <c r="M8280" s="368"/>
      <c r="N8280" s="349">
        <f t="shared" ref="N8280:N8299" si="914">$N$8221*G8280</f>
        <v>9.0215585277999999</v>
      </c>
      <c r="O8280" s="368"/>
      <c r="P8280" s="350">
        <f t="shared" ref="P8280:P8299" si="915">$P$8221*G8280</f>
        <v>244.71247655399998</v>
      </c>
      <c r="Q8280" s="368"/>
      <c r="R8280" s="351">
        <f t="shared" ref="R8280:R8299" si="916">$R$8221*G8280</f>
        <v>82.552757468999985</v>
      </c>
      <c r="S8280" s="341"/>
      <c r="T8280" s="16"/>
      <c r="U8280" s="337"/>
      <c r="V8280" s="16"/>
    </row>
    <row r="8281" spans="4:22" ht="21">
      <c r="D8281" s="338"/>
      <c r="E8281" s="338"/>
      <c r="F8281" s="338"/>
      <c r="G8281" s="344">
        <v>0.92</v>
      </c>
      <c r="H8281" s="347">
        <f t="shared" si="911"/>
        <v>62.383341351600002</v>
      </c>
      <c r="I8281" s="368"/>
      <c r="J8281" s="348">
        <f t="shared" si="912"/>
        <v>15.860759225599999</v>
      </c>
      <c r="K8281" s="368"/>
      <c r="L8281" s="352">
        <f t="shared" si="913"/>
        <v>14.755464941999998</v>
      </c>
      <c r="M8281" s="368"/>
      <c r="N8281" s="349">
        <f t="shared" si="914"/>
        <v>9.1206965336000003</v>
      </c>
      <c r="O8281" s="368"/>
      <c r="P8281" s="350">
        <f t="shared" si="915"/>
        <v>247.40162464799997</v>
      </c>
      <c r="Q8281" s="368"/>
      <c r="R8281" s="351">
        <f t="shared" si="916"/>
        <v>83.459930627999995</v>
      </c>
      <c r="S8281" s="341"/>
      <c r="T8281" s="16"/>
      <c r="U8281" s="337"/>
      <c r="V8281" s="16"/>
    </row>
    <row r="8282" spans="4:22" ht="21">
      <c r="D8282" s="338"/>
      <c r="E8282" s="338"/>
      <c r="F8282" s="338"/>
      <c r="G8282" s="344">
        <v>0.93</v>
      </c>
      <c r="H8282" s="347">
        <f t="shared" si="911"/>
        <v>63.061421148900003</v>
      </c>
      <c r="I8282" s="368"/>
      <c r="J8282" s="348">
        <f t="shared" si="912"/>
        <v>16.033158782399997</v>
      </c>
      <c r="K8282" s="368"/>
      <c r="L8282" s="352">
        <f t="shared" si="913"/>
        <v>14.915850430499999</v>
      </c>
      <c r="M8282" s="368"/>
      <c r="N8282" s="349">
        <f t="shared" si="914"/>
        <v>9.2198345394000008</v>
      </c>
      <c r="O8282" s="368"/>
      <c r="P8282" s="350">
        <f t="shared" si="915"/>
        <v>250.09077274199998</v>
      </c>
      <c r="Q8282" s="368"/>
      <c r="R8282" s="351">
        <f t="shared" si="916"/>
        <v>84.367103786999991</v>
      </c>
      <c r="S8282" s="341"/>
      <c r="T8282" s="16"/>
      <c r="U8282" s="337"/>
      <c r="V8282" s="16"/>
    </row>
    <row r="8283" spans="4:22" ht="21">
      <c r="D8283" s="338"/>
      <c r="E8283" s="338"/>
      <c r="F8283" s="338"/>
      <c r="G8283" s="344">
        <v>0.94</v>
      </c>
      <c r="H8283" s="347">
        <f t="shared" si="911"/>
        <v>63.739500946199996</v>
      </c>
      <c r="I8283" s="368"/>
      <c r="J8283" s="348">
        <f t="shared" si="912"/>
        <v>16.205558339199996</v>
      </c>
      <c r="K8283" s="368"/>
      <c r="L8283" s="352">
        <f t="shared" si="913"/>
        <v>15.076235918999997</v>
      </c>
      <c r="M8283" s="368"/>
      <c r="N8283" s="349">
        <f t="shared" si="914"/>
        <v>9.3189725451999994</v>
      </c>
      <c r="O8283" s="368"/>
      <c r="P8283" s="350">
        <f t="shared" si="915"/>
        <v>252.77992083599995</v>
      </c>
      <c r="Q8283" s="368"/>
      <c r="R8283" s="351">
        <f t="shared" si="916"/>
        <v>85.274276945999986</v>
      </c>
      <c r="S8283" s="341"/>
      <c r="T8283" s="16"/>
      <c r="U8283" s="337"/>
      <c r="V8283" s="16"/>
    </row>
    <row r="8284" spans="4:22" ht="21">
      <c r="D8284" s="338"/>
      <c r="E8284" s="338"/>
      <c r="F8284" s="338"/>
      <c r="G8284" s="344">
        <v>0.95</v>
      </c>
      <c r="H8284" s="347">
        <f t="shared" si="911"/>
        <v>64.417580743499997</v>
      </c>
      <c r="I8284" s="368"/>
      <c r="J8284" s="348">
        <f t="shared" si="912"/>
        <v>16.377957895999998</v>
      </c>
      <c r="K8284" s="368"/>
      <c r="L8284" s="352">
        <f t="shared" si="913"/>
        <v>15.236621407499998</v>
      </c>
      <c r="M8284" s="368"/>
      <c r="N8284" s="349">
        <f t="shared" si="914"/>
        <v>9.4181105509999998</v>
      </c>
      <c r="O8284" s="368"/>
      <c r="P8284" s="350">
        <f t="shared" si="915"/>
        <v>255.46906892999996</v>
      </c>
      <c r="Q8284" s="368"/>
      <c r="R8284" s="351">
        <f t="shared" si="916"/>
        <v>86.181450104999982</v>
      </c>
      <c r="S8284" s="341"/>
      <c r="T8284" s="16"/>
      <c r="U8284" s="337"/>
      <c r="V8284" s="16"/>
    </row>
    <row r="8285" spans="4:22" ht="21">
      <c r="D8285" s="338"/>
      <c r="E8285" s="338"/>
      <c r="F8285" s="338"/>
      <c r="G8285" s="344">
        <v>0.96</v>
      </c>
      <c r="H8285" s="347">
        <f t="shared" si="911"/>
        <v>65.095660540799997</v>
      </c>
      <c r="I8285" s="368"/>
      <c r="J8285" s="348">
        <f t="shared" si="912"/>
        <v>16.550357452799997</v>
      </c>
      <c r="K8285" s="368"/>
      <c r="L8285" s="352">
        <f t="shared" si="913"/>
        <v>15.397006895999997</v>
      </c>
      <c r="M8285" s="368"/>
      <c r="N8285" s="349">
        <f t="shared" si="914"/>
        <v>9.5172485568000003</v>
      </c>
      <c r="O8285" s="368"/>
      <c r="P8285" s="350">
        <f t="shared" si="915"/>
        <v>258.15821702399995</v>
      </c>
      <c r="Q8285" s="368"/>
      <c r="R8285" s="351">
        <f t="shared" si="916"/>
        <v>87.088623263999992</v>
      </c>
      <c r="S8285" s="341"/>
      <c r="T8285" s="16"/>
      <c r="U8285" s="337"/>
      <c r="V8285" s="16"/>
    </row>
    <row r="8286" spans="4:22" ht="21">
      <c r="D8286" s="338"/>
      <c r="E8286" s="338"/>
      <c r="F8286" s="338"/>
      <c r="G8286" s="344">
        <v>0.97</v>
      </c>
      <c r="H8286" s="347">
        <f t="shared" si="911"/>
        <v>65.773740338099998</v>
      </c>
      <c r="I8286" s="368"/>
      <c r="J8286" s="348">
        <f t="shared" si="912"/>
        <v>16.722757009599999</v>
      </c>
      <c r="K8286" s="368"/>
      <c r="L8286" s="352">
        <f t="shared" si="913"/>
        <v>15.557392384499998</v>
      </c>
      <c r="M8286" s="368"/>
      <c r="N8286" s="349">
        <f t="shared" si="914"/>
        <v>9.6163865626000007</v>
      </c>
      <c r="O8286" s="368"/>
      <c r="P8286" s="350">
        <f t="shared" si="915"/>
        <v>260.84736511799997</v>
      </c>
      <c r="Q8286" s="368"/>
      <c r="R8286" s="351">
        <f t="shared" si="916"/>
        <v>87.995796422999987</v>
      </c>
      <c r="S8286" s="341"/>
      <c r="T8286" s="16"/>
      <c r="U8286" s="337"/>
      <c r="V8286" s="16"/>
    </row>
    <row r="8287" spans="4:22" ht="21">
      <c r="D8287" s="338"/>
      <c r="E8287" s="338"/>
      <c r="F8287" s="338"/>
      <c r="G8287" s="344">
        <v>0.98</v>
      </c>
      <c r="H8287" s="347">
        <f t="shared" si="911"/>
        <v>66.451820135399998</v>
      </c>
      <c r="I8287" s="368"/>
      <c r="J8287" s="348">
        <f t="shared" si="912"/>
        <v>16.895156566399997</v>
      </c>
      <c r="K8287" s="368"/>
      <c r="L8287" s="352">
        <f t="shared" si="913"/>
        <v>15.717777872999998</v>
      </c>
      <c r="M8287" s="368"/>
      <c r="N8287" s="349">
        <f t="shared" si="914"/>
        <v>9.7155245683999993</v>
      </c>
      <c r="O8287" s="368"/>
      <c r="P8287" s="350">
        <f t="shared" si="915"/>
        <v>263.53651321199999</v>
      </c>
      <c r="Q8287" s="368"/>
      <c r="R8287" s="351">
        <f t="shared" si="916"/>
        <v>88.902969581999983</v>
      </c>
      <c r="S8287" s="341"/>
      <c r="T8287" s="16"/>
      <c r="U8287" s="337"/>
      <c r="V8287" s="16"/>
    </row>
    <row r="8288" spans="4:22" ht="21">
      <c r="D8288" s="338"/>
      <c r="E8288" s="338"/>
      <c r="F8288" s="338"/>
      <c r="G8288" s="344">
        <v>0.99</v>
      </c>
      <c r="H8288" s="347">
        <f t="shared" si="911"/>
        <v>67.129899932699999</v>
      </c>
      <c r="I8288" s="368"/>
      <c r="J8288" s="348">
        <f t="shared" si="912"/>
        <v>17.067556123199999</v>
      </c>
      <c r="K8288" s="368"/>
      <c r="L8288" s="352">
        <f t="shared" si="913"/>
        <v>15.878163361499999</v>
      </c>
      <c r="M8288" s="368"/>
      <c r="N8288" s="349">
        <f t="shared" si="914"/>
        <v>9.8146625741999998</v>
      </c>
      <c r="O8288" s="368"/>
      <c r="P8288" s="350">
        <f t="shared" si="915"/>
        <v>266.22566130599995</v>
      </c>
      <c r="Q8288" s="368"/>
      <c r="R8288" s="351">
        <f t="shared" si="916"/>
        <v>89.810142740999993</v>
      </c>
      <c r="S8288" s="341"/>
      <c r="T8288" s="16"/>
      <c r="U8288" s="337"/>
      <c r="V8288" s="16"/>
    </row>
    <row r="8289" spans="4:22" ht="28.8">
      <c r="D8289" s="469"/>
      <c r="E8289" s="469"/>
      <c r="F8289" s="469"/>
      <c r="G8289" s="477">
        <v>1</v>
      </c>
      <c r="H8289" s="383">
        <f t="shared" si="911"/>
        <v>67.80797973</v>
      </c>
      <c r="I8289" s="368"/>
      <c r="J8289" s="383">
        <f t="shared" si="912"/>
        <v>17.239955679999998</v>
      </c>
      <c r="K8289" s="368"/>
      <c r="L8289" s="383">
        <f t="shared" si="913"/>
        <v>16.038548849999998</v>
      </c>
      <c r="M8289" s="368"/>
      <c r="N8289" s="383">
        <f t="shared" si="914"/>
        <v>9.9138005800000002</v>
      </c>
      <c r="O8289" s="368"/>
      <c r="P8289" s="383">
        <f t="shared" si="915"/>
        <v>268.91480939999997</v>
      </c>
      <c r="Q8289" s="368"/>
      <c r="R8289" s="383">
        <f t="shared" si="916"/>
        <v>90.717315899999988</v>
      </c>
      <c r="S8289" s="341"/>
      <c r="T8289" s="469"/>
      <c r="U8289" s="470"/>
      <c r="V8289" s="469"/>
    </row>
    <row r="8290" spans="4:22" ht="21">
      <c r="D8290" s="338"/>
      <c r="E8290" s="338"/>
      <c r="F8290" s="338"/>
      <c r="G8290" s="344">
        <v>1.01</v>
      </c>
      <c r="H8290" s="347">
        <f t="shared" si="911"/>
        <v>68.4860595273</v>
      </c>
      <c r="I8290" s="368"/>
      <c r="J8290" s="348">
        <f t="shared" si="912"/>
        <v>17.412355236799996</v>
      </c>
      <c r="K8290" s="368"/>
      <c r="L8290" s="352">
        <f t="shared" si="913"/>
        <v>16.198934338499999</v>
      </c>
      <c r="M8290" s="368"/>
      <c r="N8290" s="349">
        <f t="shared" si="914"/>
        <v>10.012938585800001</v>
      </c>
      <c r="O8290" s="368"/>
      <c r="P8290" s="350">
        <f t="shared" si="915"/>
        <v>271.60395749399999</v>
      </c>
      <c r="Q8290" s="368"/>
      <c r="R8290" s="351">
        <f t="shared" si="916"/>
        <v>91.624489058999984</v>
      </c>
      <c r="S8290" s="341"/>
      <c r="T8290" s="16"/>
      <c r="U8290" s="337"/>
      <c r="V8290" s="16"/>
    </row>
    <row r="8291" spans="4:22" ht="21">
      <c r="D8291" s="338"/>
      <c r="E8291" s="338"/>
      <c r="F8291" s="338"/>
      <c r="G8291" s="344">
        <v>1.02</v>
      </c>
      <c r="H8291" s="347">
        <f t="shared" si="911"/>
        <v>69.164139324600001</v>
      </c>
      <c r="I8291" s="368"/>
      <c r="J8291" s="348">
        <f t="shared" si="912"/>
        <v>17.584754793599998</v>
      </c>
      <c r="K8291" s="368"/>
      <c r="L8291" s="352">
        <f t="shared" si="913"/>
        <v>16.359319826999997</v>
      </c>
      <c r="M8291" s="368"/>
      <c r="N8291" s="349">
        <f t="shared" si="914"/>
        <v>10.112076591600001</v>
      </c>
      <c r="O8291" s="368"/>
      <c r="P8291" s="350">
        <f t="shared" si="915"/>
        <v>274.29310558799995</v>
      </c>
      <c r="Q8291" s="368"/>
      <c r="R8291" s="351">
        <f t="shared" si="916"/>
        <v>92.531662217999994</v>
      </c>
      <c r="S8291" s="341"/>
      <c r="T8291" s="16"/>
      <c r="U8291" s="337"/>
      <c r="V8291" s="16"/>
    </row>
    <row r="8292" spans="4:22" ht="21">
      <c r="D8292" s="338"/>
      <c r="E8292" s="338"/>
      <c r="F8292" s="338"/>
      <c r="G8292" s="344">
        <v>1.03</v>
      </c>
      <c r="H8292" s="347">
        <f t="shared" si="911"/>
        <v>69.842219121900001</v>
      </c>
      <c r="I8292" s="368"/>
      <c r="J8292" s="348">
        <f t="shared" si="912"/>
        <v>17.757154350399997</v>
      </c>
      <c r="K8292" s="368"/>
      <c r="L8292" s="352">
        <f t="shared" si="913"/>
        <v>16.519705315499998</v>
      </c>
      <c r="M8292" s="368"/>
      <c r="N8292" s="349">
        <f t="shared" si="914"/>
        <v>10.2112145974</v>
      </c>
      <c r="O8292" s="368"/>
      <c r="P8292" s="350">
        <f t="shared" si="915"/>
        <v>276.98225368199996</v>
      </c>
      <c r="Q8292" s="368"/>
      <c r="R8292" s="351">
        <f t="shared" si="916"/>
        <v>93.43883537699999</v>
      </c>
      <c r="S8292" s="341"/>
      <c r="T8292" s="16"/>
      <c r="U8292" s="337"/>
      <c r="V8292" s="16"/>
    </row>
    <row r="8293" spans="4:22" ht="21">
      <c r="D8293" s="338"/>
      <c r="E8293" s="338"/>
      <c r="F8293" s="338"/>
      <c r="G8293" s="344">
        <v>1.04</v>
      </c>
      <c r="H8293" s="347">
        <f t="shared" si="911"/>
        <v>70.520298919200002</v>
      </c>
      <c r="I8293" s="368"/>
      <c r="J8293" s="348">
        <f t="shared" si="912"/>
        <v>17.929553907199999</v>
      </c>
      <c r="K8293" s="368"/>
      <c r="L8293" s="352">
        <f t="shared" si="913"/>
        <v>16.680090803999999</v>
      </c>
      <c r="M8293" s="368"/>
      <c r="N8293" s="349">
        <f t="shared" si="914"/>
        <v>10.3103526032</v>
      </c>
      <c r="O8293" s="368"/>
      <c r="P8293" s="350">
        <f t="shared" si="915"/>
        <v>279.67140177599998</v>
      </c>
      <c r="Q8293" s="368"/>
      <c r="R8293" s="351">
        <f t="shared" si="916"/>
        <v>94.346008535999985</v>
      </c>
      <c r="S8293" s="341"/>
      <c r="T8293" s="16"/>
      <c r="U8293" s="337"/>
      <c r="V8293" s="16"/>
    </row>
    <row r="8294" spans="4:22" ht="21">
      <c r="D8294" s="338"/>
      <c r="E8294" s="338"/>
      <c r="F8294" s="338"/>
      <c r="G8294" s="344">
        <v>1.05</v>
      </c>
      <c r="H8294" s="347">
        <f t="shared" si="911"/>
        <v>71.198378716500002</v>
      </c>
      <c r="I8294" s="368"/>
      <c r="J8294" s="348">
        <f t="shared" si="912"/>
        <v>18.101953463999997</v>
      </c>
      <c r="K8294" s="368"/>
      <c r="L8294" s="352">
        <f t="shared" si="913"/>
        <v>16.8404762925</v>
      </c>
      <c r="M8294" s="368"/>
      <c r="N8294" s="349">
        <f t="shared" si="914"/>
        <v>10.409490609000001</v>
      </c>
      <c r="O8294" s="368"/>
      <c r="P8294" s="350">
        <f t="shared" si="915"/>
        <v>282.36054987</v>
      </c>
      <c r="Q8294" s="368"/>
      <c r="R8294" s="351">
        <f t="shared" si="916"/>
        <v>95.253181694999995</v>
      </c>
      <c r="S8294" s="341"/>
      <c r="T8294" s="16"/>
      <c r="U8294" s="337"/>
      <c r="V8294" s="16"/>
    </row>
    <row r="8295" spans="4:22" ht="21">
      <c r="D8295" s="338"/>
      <c r="E8295" s="338"/>
      <c r="F8295" s="338"/>
      <c r="G8295" s="344">
        <v>1.06</v>
      </c>
      <c r="H8295" s="347">
        <f t="shared" si="911"/>
        <v>71.876458513800003</v>
      </c>
      <c r="I8295" s="368"/>
      <c r="J8295" s="348">
        <f t="shared" si="912"/>
        <v>18.2743530208</v>
      </c>
      <c r="K8295" s="368"/>
      <c r="L8295" s="352">
        <f t="shared" si="913"/>
        <v>17.000861780999998</v>
      </c>
      <c r="M8295" s="368"/>
      <c r="N8295" s="349">
        <f t="shared" si="914"/>
        <v>10.508628614800001</v>
      </c>
      <c r="O8295" s="368"/>
      <c r="P8295" s="350">
        <f t="shared" si="915"/>
        <v>285.04969796399996</v>
      </c>
      <c r="Q8295" s="368"/>
      <c r="R8295" s="351">
        <f t="shared" si="916"/>
        <v>96.160354853999991</v>
      </c>
      <c r="S8295" s="341"/>
      <c r="T8295" s="16"/>
      <c r="U8295" s="337"/>
      <c r="V8295" s="16"/>
    </row>
    <row r="8296" spans="4:22" ht="21">
      <c r="D8296" s="338"/>
      <c r="E8296" s="338"/>
      <c r="F8296" s="338"/>
      <c r="G8296" s="344">
        <v>1.07</v>
      </c>
      <c r="H8296" s="347">
        <f t="shared" si="911"/>
        <v>72.554538311100004</v>
      </c>
      <c r="I8296" s="368"/>
      <c r="J8296" s="348">
        <f t="shared" si="912"/>
        <v>18.446752577599998</v>
      </c>
      <c r="K8296" s="368"/>
      <c r="L8296" s="352">
        <f t="shared" si="913"/>
        <v>17.161247269499999</v>
      </c>
      <c r="M8296" s="368"/>
      <c r="N8296" s="349">
        <f t="shared" si="914"/>
        <v>10.607766620600001</v>
      </c>
      <c r="O8296" s="368"/>
      <c r="P8296" s="350">
        <f t="shared" si="915"/>
        <v>287.73884605799998</v>
      </c>
      <c r="Q8296" s="368"/>
      <c r="R8296" s="351">
        <f t="shared" si="916"/>
        <v>97.067528012999986</v>
      </c>
      <c r="S8296" s="341"/>
      <c r="T8296" s="16"/>
      <c r="U8296" s="337"/>
      <c r="V8296" s="16"/>
    </row>
    <row r="8297" spans="4:22" ht="21">
      <c r="D8297" s="338"/>
      <c r="E8297" s="338"/>
      <c r="F8297" s="338"/>
      <c r="G8297" s="344">
        <v>1.08</v>
      </c>
      <c r="H8297" s="347">
        <f t="shared" si="911"/>
        <v>73.232618108400004</v>
      </c>
      <c r="I8297" s="368"/>
      <c r="J8297" s="348">
        <f t="shared" si="912"/>
        <v>18.6191521344</v>
      </c>
      <c r="K8297" s="368"/>
      <c r="L8297" s="352">
        <f t="shared" si="913"/>
        <v>17.321632758</v>
      </c>
      <c r="M8297" s="368"/>
      <c r="N8297" s="349">
        <f t="shared" si="914"/>
        <v>10.7069046264</v>
      </c>
      <c r="O8297" s="368"/>
      <c r="P8297" s="350">
        <f t="shared" si="915"/>
        <v>290.427994152</v>
      </c>
      <c r="Q8297" s="368"/>
      <c r="R8297" s="351">
        <f t="shared" si="916"/>
        <v>97.974701171999996</v>
      </c>
      <c r="S8297" s="341"/>
      <c r="T8297" s="16"/>
      <c r="U8297" s="337"/>
      <c r="V8297" s="16"/>
    </row>
    <row r="8298" spans="4:22" ht="21">
      <c r="D8298" s="338"/>
      <c r="E8298" s="338"/>
      <c r="F8298" s="338"/>
      <c r="G8298" s="344">
        <v>1.0900000000000001</v>
      </c>
      <c r="H8298" s="347">
        <f t="shared" si="911"/>
        <v>73.910697905700005</v>
      </c>
      <c r="I8298" s="368"/>
      <c r="J8298" s="348">
        <f t="shared" si="912"/>
        <v>18.791551691199999</v>
      </c>
      <c r="K8298" s="368"/>
      <c r="L8298" s="352">
        <f t="shared" si="913"/>
        <v>17.482018246499997</v>
      </c>
      <c r="M8298" s="368"/>
      <c r="N8298" s="349">
        <f t="shared" si="914"/>
        <v>10.8060426322</v>
      </c>
      <c r="O8298" s="368"/>
      <c r="P8298" s="350">
        <f t="shared" si="915"/>
        <v>293.11714224599996</v>
      </c>
      <c r="Q8298" s="368"/>
      <c r="R8298" s="351">
        <f t="shared" si="916"/>
        <v>98.881874330999992</v>
      </c>
      <c r="S8298" s="341"/>
      <c r="T8298" s="16"/>
      <c r="U8298" s="337"/>
      <c r="V8298" s="16"/>
    </row>
    <row r="8299" spans="4:22" ht="21">
      <c r="D8299" s="338"/>
      <c r="E8299" s="338"/>
      <c r="F8299" s="338"/>
      <c r="G8299" s="344">
        <v>1.1000000000000001</v>
      </c>
      <c r="H8299" s="347">
        <f t="shared" si="911"/>
        <v>74.588777703000005</v>
      </c>
      <c r="I8299" s="368"/>
      <c r="J8299" s="348">
        <f t="shared" si="912"/>
        <v>18.963951248000001</v>
      </c>
      <c r="K8299" s="368"/>
      <c r="L8299" s="352">
        <f t="shared" si="913"/>
        <v>17.642403734999998</v>
      </c>
      <c r="M8299" s="368"/>
      <c r="N8299" s="349">
        <f t="shared" si="914"/>
        <v>10.905180638000001</v>
      </c>
      <c r="O8299" s="368"/>
      <c r="P8299" s="350">
        <f t="shared" si="915"/>
        <v>295.80629033999998</v>
      </c>
      <c r="Q8299" s="368"/>
      <c r="R8299" s="351">
        <f t="shared" si="916"/>
        <v>99.789047490000002</v>
      </c>
      <c r="S8299" s="341"/>
      <c r="T8299" s="16"/>
      <c r="U8299" s="337"/>
      <c r="V8299" s="16"/>
    </row>
    <row r="8300" spans="4:22">
      <c r="D8300" s="338"/>
      <c r="E8300" s="338"/>
      <c r="F8300" s="338"/>
      <c r="G8300" s="16"/>
      <c r="H8300" s="16"/>
      <c r="I8300" s="16"/>
      <c r="J8300" s="16"/>
      <c r="K8300" s="16"/>
      <c r="L8300" s="16"/>
      <c r="M8300" s="16"/>
      <c r="N8300" s="16"/>
      <c r="O8300" s="16"/>
      <c r="P8300" s="16"/>
      <c r="Q8300" s="16"/>
      <c r="R8300" s="16"/>
      <c r="S8300" s="16"/>
      <c r="T8300" s="16"/>
      <c r="U8300" s="16"/>
      <c r="V8300" s="16"/>
    </row>
    <row r="8301" spans="4:22">
      <c r="D8301" s="338"/>
      <c r="E8301" s="338"/>
      <c r="F8301" s="338"/>
      <c r="G8301" s="16"/>
      <c r="H8301" s="16"/>
      <c r="I8301" s="16"/>
      <c r="J8301" s="16"/>
      <c r="K8301" s="16"/>
      <c r="L8301" s="16"/>
      <c r="M8301" s="16"/>
      <c r="N8301" s="16"/>
      <c r="O8301" s="16"/>
      <c r="P8301" s="16"/>
      <c r="Q8301" s="16"/>
      <c r="R8301" s="16"/>
      <c r="S8301" s="16"/>
      <c r="T8301" s="16"/>
      <c r="U8301" s="16"/>
      <c r="V8301" s="16"/>
    </row>
    <row r="8302" spans="4:22">
      <c r="D8302" s="338"/>
      <c r="E8302" s="338"/>
      <c r="F8302" s="338"/>
      <c r="G8302" s="16"/>
      <c r="H8302" s="16"/>
      <c r="I8302" s="16"/>
      <c r="J8302" s="16"/>
      <c r="K8302" s="16"/>
      <c r="L8302" s="16"/>
      <c r="M8302" s="16"/>
      <c r="N8302" s="16"/>
      <c r="O8302" s="16"/>
      <c r="P8302" s="16"/>
      <c r="Q8302" s="16"/>
      <c r="R8302" s="16"/>
      <c r="S8302" s="16"/>
      <c r="T8302" s="16"/>
      <c r="U8302" s="16"/>
      <c r="V8302" s="16"/>
    </row>
    <row r="8305" spans="4:31" ht="15" thickBot="1">
      <c r="D8305" s="475" t="s">
        <v>328</v>
      </c>
      <c r="E8305" s="16"/>
      <c r="F8305" s="16"/>
      <c r="G8305" s="16"/>
      <c r="H8305" s="16"/>
      <c r="I8305" s="16"/>
      <c r="J8305" s="16"/>
      <c r="K8305" s="16"/>
      <c r="L8305" s="16"/>
      <c r="M8305" s="16"/>
      <c r="N8305" s="16"/>
      <c r="O8305" s="16"/>
      <c r="P8305" s="16"/>
      <c r="Q8305" s="16"/>
      <c r="R8305" s="16"/>
      <c r="S8305" s="16"/>
      <c r="T8305" s="229"/>
      <c r="U8305" s="16"/>
      <c r="V8305" s="16"/>
    </row>
    <row r="8306" spans="4:31">
      <c r="D8306" s="16"/>
      <c r="E8306" s="84"/>
      <c r="F8306" s="85"/>
      <c r="G8306" s="197"/>
      <c r="H8306" s="85"/>
      <c r="I8306" s="197"/>
      <c r="J8306" s="85"/>
      <c r="K8306" s="197"/>
      <c r="L8306" s="85"/>
      <c r="M8306" s="197"/>
      <c r="N8306" s="85"/>
      <c r="O8306" s="197"/>
      <c r="P8306" s="85"/>
      <c r="Q8306" s="197"/>
      <c r="R8306" s="85"/>
      <c r="S8306" s="85"/>
      <c r="T8306" s="85"/>
      <c r="U8306" s="106"/>
      <c r="V8306" s="16"/>
    </row>
    <row r="8307" spans="4:31" ht="15" thickBot="1">
      <c r="D8307" s="16"/>
      <c r="E8307" s="86"/>
      <c r="F8307" s="1"/>
      <c r="H8307" s="1"/>
      <c r="J8307" s="1"/>
      <c r="L8307" s="1"/>
      <c r="N8307" s="1"/>
      <c r="P8307" s="1"/>
      <c r="R8307" s="1"/>
      <c r="T8307" s="1"/>
      <c r="U8307" s="107"/>
      <c r="V8307" s="16"/>
    </row>
    <row r="8308" spans="4:31" ht="35.4" thickBot="1">
      <c r="D8308" s="16"/>
      <c r="E8308" s="86"/>
      <c r="F8308" s="1"/>
      <c r="H8308" s="393" t="s">
        <v>377</v>
      </c>
      <c r="I8308" s="394"/>
      <c r="J8308" s="394"/>
      <c r="K8308" s="394"/>
      <c r="L8308" s="394"/>
      <c r="M8308" s="394"/>
      <c r="N8308" s="394"/>
      <c r="O8308" s="394"/>
      <c r="P8308" s="394"/>
      <c r="Q8308" s="394"/>
      <c r="R8308" s="394"/>
      <c r="S8308" s="394"/>
      <c r="T8308" s="395"/>
      <c r="U8308" s="107"/>
      <c r="V8308" s="16"/>
    </row>
    <row r="8309" spans="4:31">
      <c r="D8309" s="16"/>
      <c r="E8309" s="86"/>
      <c r="F8309" s="1"/>
      <c r="H8309" s="1"/>
      <c r="J8309" s="1"/>
      <c r="L8309" s="1"/>
      <c r="N8309" s="1"/>
      <c r="P8309" s="1"/>
      <c r="R8309" s="1"/>
      <c r="T8309" s="1"/>
      <c r="U8309" s="107"/>
      <c r="V8309" s="16"/>
    </row>
    <row r="8310" spans="4:31">
      <c r="D8310" s="16"/>
      <c r="E8310" s="86"/>
      <c r="F8310" s="253" t="s">
        <v>10</v>
      </c>
      <c r="G8310" s="194"/>
      <c r="H8310" s="421" t="s">
        <v>3</v>
      </c>
      <c r="I8310" s="179"/>
      <c r="J8310" s="422" t="s">
        <v>11</v>
      </c>
      <c r="K8310" s="179"/>
      <c r="L8310" s="423" t="s">
        <v>12</v>
      </c>
      <c r="M8310" s="179"/>
      <c r="N8310" s="424" t="s">
        <v>13</v>
      </c>
      <c r="O8310" s="179"/>
      <c r="P8310" s="425" t="s">
        <v>14</v>
      </c>
      <c r="Q8310" s="179"/>
      <c r="R8310" s="426" t="s">
        <v>15</v>
      </c>
      <c r="S8310" s="29"/>
      <c r="T8310" s="427" t="s">
        <v>16</v>
      </c>
      <c r="U8310" s="107"/>
      <c r="V8310" s="16"/>
      <c r="X8310" s="448" t="s">
        <v>78</v>
      </c>
      <c r="Y8310" s="448" t="s">
        <v>79</v>
      </c>
      <c r="Z8310" s="448" t="s">
        <v>80</v>
      </c>
      <c r="AA8310" s="448" t="s">
        <v>81</v>
      </c>
      <c r="AB8310" s="504" t="s">
        <v>374</v>
      </c>
      <c r="AD8310" t="str">
        <f t="shared" ref="AD8310:AD8316" si="917">X8310</f>
        <v xml:space="preserve">MATERIAL </v>
      </c>
      <c r="AE8310" s="330" t="str">
        <f t="shared" ref="AE8310:AE8316" si="918">AA8310</f>
        <v xml:space="preserve">VARIACAO </v>
      </c>
    </row>
    <row r="8311" spans="4:31">
      <c r="D8311" s="16"/>
      <c r="E8311" s="86"/>
      <c r="F8311" s="252">
        <v>46097</v>
      </c>
      <c r="G8311" s="244"/>
      <c r="H8311" s="437">
        <v>12750.5</v>
      </c>
      <c r="I8311" s="437"/>
      <c r="J8311" s="437">
        <v>3320</v>
      </c>
      <c r="K8311" s="437"/>
      <c r="L8311" s="437">
        <v>3406.5</v>
      </c>
      <c r="M8311" s="437"/>
      <c r="N8311" s="437">
        <v>1894.5</v>
      </c>
      <c r="O8311" s="437"/>
      <c r="P8311" s="437">
        <v>48275</v>
      </c>
      <c r="Q8311" s="437"/>
      <c r="R8311" s="437">
        <v>17290</v>
      </c>
      <c r="S8311" s="438"/>
      <c r="T8311" s="441">
        <v>5.2877999999999998</v>
      </c>
      <c r="U8311" s="107"/>
      <c r="V8311" s="16"/>
      <c r="X8311" t="str">
        <f>H8110</f>
        <v xml:space="preserve">COBRE </v>
      </c>
      <c r="Y8311" s="308">
        <f>H8319</f>
        <v>66.816457344</v>
      </c>
      <c r="Z8311" s="308">
        <f>H8321</f>
        <v>67.479166943999985</v>
      </c>
      <c r="AA8311" s="453">
        <f t="shared" ref="AA8311:AA8317" si="919">Y8311-Z8311</f>
        <v>-0.66270959999998524</v>
      </c>
      <c r="AB8311" t="str">
        <f>X8311</f>
        <v xml:space="preserve">COBRE </v>
      </c>
      <c r="AD8311" t="str">
        <f t="shared" si="917"/>
        <v xml:space="preserve">COBRE </v>
      </c>
      <c r="AE8311" s="330">
        <f t="shared" si="918"/>
        <v>-0.66270959999998524</v>
      </c>
    </row>
    <row r="8312" spans="4:31">
      <c r="D8312" s="16"/>
      <c r="E8312" s="86"/>
      <c r="F8312" s="250">
        <f>F8311+1</f>
        <v>46098</v>
      </c>
      <c r="G8312" s="244"/>
      <c r="H8312" s="474">
        <v>12920.5</v>
      </c>
      <c r="I8312" s="437"/>
      <c r="J8312" s="437">
        <v>3334</v>
      </c>
      <c r="K8312" s="437"/>
      <c r="L8312" s="437">
        <v>3402.5</v>
      </c>
      <c r="M8312" s="437"/>
      <c r="N8312" s="437">
        <v>1895</v>
      </c>
      <c r="O8312" s="437"/>
      <c r="P8312" s="437">
        <v>50005</v>
      </c>
      <c r="Q8312" s="437"/>
      <c r="R8312" s="437">
        <v>17310</v>
      </c>
      <c r="S8312" s="437"/>
      <c r="T8312" s="441">
        <v>5.2138999999999998</v>
      </c>
      <c r="U8312" s="107"/>
      <c r="V8312" s="16"/>
      <c r="X8312" s="408" t="str">
        <f>J8110</f>
        <v xml:space="preserve">ZINCO </v>
      </c>
      <c r="Y8312" s="308">
        <f>J8319</f>
        <v>17.133065663999997</v>
      </c>
      <c r="Z8312" s="308">
        <f>J8321</f>
        <v>17.144523647999996</v>
      </c>
      <c r="AA8312" s="453">
        <f t="shared" si="919"/>
        <v>-1.1457983999999755E-2</v>
      </c>
      <c r="AB8312" t="str">
        <f t="shared" ref="AB8312:AB8316" si="920">X8312</f>
        <v xml:space="preserve">ZINCO </v>
      </c>
      <c r="AD8312" t="str">
        <f t="shared" si="917"/>
        <v xml:space="preserve">ZINCO </v>
      </c>
      <c r="AE8312" s="330">
        <f t="shared" si="918"/>
        <v>-1.1457983999999755E-2</v>
      </c>
    </row>
    <row r="8313" spans="4:31">
      <c r="D8313" s="16"/>
      <c r="E8313" s="86"/>
      <c r="F8313" s="250">
        <f>F8312+1</f>
        <v>46099</v>
      </c>
      <c r="G8313" s="244"/>
      <c r="H8313" s="474">
        <v>12850.5</v>
      </c>
      <c r="I8313" s="437"/>
      <c r="J8313" s="437">
        <v>3268</v>
      </c>
      <c r="K8313" s="437"/>
      <c r="L8313" s="437">
        <v>3467</v>
      </c>
      <c r="M8313" s="437"/>
      <c r="N8313" s="437">
        <v>1886</v>
      </c>
      <c r="O8313" s="437"/>
      <c r="P8313" s="437">
        <v>49900</v>
      </c>
      <c r="Q8313" s="437"/>
      <c r="R8313" s="437">
        <v>17220</v>
      </c>
      <c r="S8313" s="437"/>
      <c r="T8313" s="441">
        <v>5.1622000000000003</v>
      </c>
      <c r="U8313" s="107"/>
      <c r="V8313" s="16"/>
      <c r="X8313" s="408" t="str">
        <f>L8110</f>
        <v xml:space="preserve">ALUMÍNIO </v>
      </c>
      <c r="Y8313" s="308">
        <f>L8319</f>
        <v>18.024805499999999</v>
      </c>
      <c r="Z8313" s="308">
        <f>L8321</f>
        <v>17.278628303999998</v>
      </c>
      <c r="AA8313" s="453">
        <f t="shared" si="919"/>
        <v>0.74617719600000143</v>
      </c>
      <c r="AB8313" t="str">
        <f t="shared" si="920"/>
        <v xml:space="preserve">ALUMÍNIO </v>
      </c>
      <c r="AD8313" t="str">
        <f t="shared" si="917"/>
        <v xml:space="preserve">ALUMÍNIO </v>
      </c>
      <c r="AE8313" s="330">
        <f t="shared" si="918"/>
        <v>0.74617719600000143</v>
      </c>
    </row>
    <row r="8314" spans="4:31">
      <c r="D8314" s="16"/>
      <c r="E8314" s="86"/>
      <c r="F8314" s="250">
        <f>F8313+1</f>
        <v>46100</v>
      </c>
      <c r="G8314" s="195"/>
      <c r="H8314" s="437">
        <v>12896.5</v>
      </c>
      <c r="I8314" s="437"/>
      <c r="J8314" s="437">
        <v>3264</v>
      </c>
      <c r="K8314" s="437"/>
      <c r="L8314" s="437">
        <v>3516.5</v>
      </c>
      <c r="M8314" s="437"/>
      <c r="N8314" s="437">
        <v>1894</v>
      </c>
      <c r="O8314" s="437"/>
      <c r="P8314" s="437">
        <v>49725</v>
      </c>
      <c r="Q8314" s="437"/>
      <c r="R8314" s="437">
        <v>17500</v>
      </c>
      <c r="S8314" s="437"/>
      <c r="T8314" s="441">
        <v>5.1596000000000002</v>
      </c>
      <c r="U8314" s="437"/>
      <c r="V8314" s="16"/>
      <c r="X8314" s="408" t="str">
        <f>N8110</f>
        <v xml:space="preserve">CHUMBO </v>
      </c>
      <c r="Y8314" s="308">
        <f>N8319</f>
        <v>9.838290228</v>
      </c>
      <c r="Z8314" s="308">
        <f>N8321</f>
        <v>9.9602711039999985</v>
      </c>
      <c r="AA8314" s="453">
        <f t="shared" si="919"/>
        <v>-0.12198087599999852</v>
      </c>
      <c r="AB8314" t="str">
        <f t="shared" si="920"/>
        <v xml:space="preserve">CHUMBO </v>
      </c>
      <c r="AD8314" t="str">
        <f t="shared" si="917"/>
        <v xml:space="preserve">CHUMBO </v>
      </c>
      <c r="AE8314" s="330">
        <f t="shared" si="918"/>
        <v>-0.12198087599999852</v>
      </c>
    </row>
    <row r="8315" spans="4:31">
      <c r="D8315" s="16"/>
      <c r="E8315" s="86"/>
      <c r="F8315" s="251">
        <f>F8314+1</f>
        <v>46101</v>
      </c>
      <c r="G8315" s="195"/>
      <c r="H8315" s="437">
        <v>12758</v>
      </c>
      <c r="I8315" s="437"/>
      <c r="J8315" s="437">
        <v>3270</v>
      </c>
      <c r="K8315" s="437"/>
      <c r="L8315" s="437">
        <v>3520</v>
      </c>
      <c r="M8315" s="437"/>
      <c r="N8315" s="437">
        <v>1880</v>
      </c>
      <c r="O8315" s="437"/>
      <c r="P8315" s="437">
        <v>47950</v>
      </c>
      <c r="Q8315" s="437"/>
      <c r="R8315" s="437">
        <v>17340</v>
      </c>
      <c r="S8315" s="438"/>
      <c r="T8315" s="441">
        <v>5.2050999999999998</v>
      </c>
      <c r="U8315" s="107"/>
      <c r="V8315" s="16"/>
      <c r="X8315" s="408" t="str">
        <f>P8110</f>
        <v xml:space="preserve">ESTANHO </v>
      </c>
      <c r="Y8315" s="308">
        <f>P8319</f>
        <v>255.97045811999996</v>
      </c>
      <c r="Z8315" s="308">
        <f>P8321</f>
        <v>269.85300719999992</v>
      </c>
      <c r="AA8315" s="453">
        <f t="shared" si="919"/>
        <v>-13.882549079999961</v>
      </c>
      <c r="AB8315" t="str">
        <f t="shared" si="920"/>
        <v xml:space="preserve">ESTANHO </v>
      </c>
      <c r="AD8315" t="str">
        <f t="shared" si="917"/>
        <v xml:space="preserve">ESTANHO </v>
      </c>
      <c r="AE8315" s="330">
        <f t="shared" si="918"/>
        <v>-13.882549079999961</v>
      </c>
    </row>
    <row r="8316" spans="4:31">
      <c r="D8316" s="16"/>
      <c r="E8316" s="86"/>
      <c r="F8316" s="1"/>
      <c r="H8316" s="439"/>
      <c r="I8316" s="439"/>
      <c r="J8316" s="439"/>
      <c r="K8316" s="439"/>
      <c r="L8316" s="439"/>
      <c r="M8316" s="439"/>
      <c r="N8316" s="439"/>
      <c r="O8316" s="439"/>
      <c r="P8316" s="439"/>
      <c r="Q8316" s="439"/>
      <c r="R8316" s="439"/>
      <c r="S8316" s="440"/>
      <c r="T8316" s="444"/>
      <c r="U8316" s="107"/>
      <c r="V8316" s="16"/>
      <c r="X8316" s="408" t="str">
        <f>R8110</f>
        <v xml:space="preserve">NÍQUEL </v>
      </c>
      <c r="Y8316" s="308">
        <f>R8319</f>
        <v>90.225539039999987</v>
      </c>
      <c r="Z8316" s="308">
        <f>R8321</f>
        <v>89.792720639999985</v>
      </c>
      <c r="AA8316" s="453">
        <f t="shared" si="919"/>
        <v>0.43281840000000216</v>
      </c>
      <c r="AB8316" t="str">
        <f t="shared" si="920"/>
        <v xml:space="preserve">NÍQUEL </v>
      </c>
      <c r="AD8316" t="str">
        <f t="shared" si="917"/>
        <v xml:space="preserve">NÍQUEL </v>
      </c>
      <c r="AE8316" s="175">
        <f t="shared" si="918"/>
        <v>0.43281840000000216</v>
      </c>
    </row>
    <row r="8317" spans="4:31" ht="18">
      <c r="D8317" s="481"/>
      <c r="E8317" s="134"/>
      <c r="F8317" s="495" t="s">
        <v>17</v>
      </c>
      <c r="G8317" s="496"/>
      <c r="H8317" s="497">
        <f>AVERAGE(H8311:H8315)</f>
        <v>12835.2</v>
      </c>
      <c r="I8317" s="498"/>
      <c r="J8317" s="497">
        <f>AVERAGE(J8311:J8315)</f>
        <v>3291.2</v>
      </c>
      <c r="K8317" s="498"/>
      <c r="L8317" s="497">
        <f>AVERAGE(L8311:L8315)</f>
        <v>3462.5</v>
      </c>
      <c r="M8317" s="498"/>
      <c r="N8317" s="497">
        <f>AVERAGE(N8311:N8315)</f>
        <v>1889.9</v>
      </c>
      <c r="O8317" s="498"/>
      <c r="P8317" s="497">
        <f>AVERAGE(P8311:P8315)</f>
        <v>49171</v>
      </c>
      <c r="Q8317" s="498"/>
      <c r="R8317" s="497">
        <f>AVERAGE(R8311:R8315)</f>
        <v>17332</v>
      </c>
      <c r="S8317" s="499"/>
      <c r="T8317" s="500">
        <f>AVERAGE(T8311:T8315)</f>
        <v>5.2057199999999995</v>
      </c>
      <c r="U8317" s="135"/>
      <c r="V8317" s="481"/>
      <c r="X8317" s="486" t="str">
        <f>T8110</f>
        <v xml:space="preserve">DÓLAR </v>
      </c>
      <c r="Y8317" s="505">
        <f>T8317</f>
        <v>5.2057199999999995</v>
      </c>
      <c r="Z8317" s="505">
        <f>T8321</f>
        <v>5.2180799999999987</v>
      </c>
      <c r="AA8317" s="502">
        <f t="shared" si="919"/>
        <v>-1.235999999999926E-2</v>
      </c>
      <c r="AB8317" s="486"/>
    </row>
    <row r="8318" spans="4:31">
      <c r="D8318" s="16"/>
      <c r="E8318" s="86"/>
      <c r="F8318" s="21"/>
      <c r="G8318" s="194"/>
      <c r="H8318" s="354"/>
      <c r="I8318" s="214"/>
      <c r="J8318" s="354"/>
      <c r="K8318" s="214"/>
      <c r="L8318" s="354"/>
      <c r="M8318" s="214"/>
      <c r="N8318" s="354"/>
      <c r="O8318" s="214"/>
      <c r="P8318" s="354"/>
      <c r="Q8318" s="214"/>
      <c r="R8318" s="354"/>
      <c r="S8318" s="269"/>
      <c r="T8318" s="355"/>
      <c r="U8318" s="107"/>
      <c r="V8318" s="16"/>
    </row>
    <row r="8319" spans="4:31" ht="18">
      <c r="D8319" s="481"/>
      <c r="E8319" s="134"/>
      <c r="F8319" s="493" t="s">
        <v>18</v>
      </c>
      <c r="G8319" s="482"/>
      <c r="H8319" s="494">
        <f>H8317*T8317*0.001</f>
        <v>66.816457344</v>
      </c>
      <c r="I8319" s="483"/>
      <c r="J8319" s="494">
        <f>J8317*T8317*0.001</f>
        <v>17.133065663999997</v>
      </c>
      <c r="K8319" s="483"/>
      <c r="L8319" s="494">
        <f>L8317*T8317*0.001</f>
        <v>18.024805499999999</v>
      </c>
      <c r="M8319" s="483"/>
      <c r="N8319" s="494">
        <f>N8317*T8317*0.001</f>
        <v>9.838290228</v>
      </c>
      <c r="O8319" s="483"/>
      <c r="P8319" s="494">
        <f>P8317*T8317*0.001</f>
        <v>255.97045811999996</v>
      </c>
      <c r="Q8319" s="483"/>
      <c r="R8319" s="494">
        <f>R8317*T8317*0.001</f>
        <v>90.225539039999987</v>
      </c>
      <c r="S8319" s="484"/>
      <c r="T8319" s="485"/>
      <c r="U8319" s="135"/>
      <c r="V8319" s="481"/>
    </row>
    <row r="8320" spans="4:31">
      <c r="D8320" s="16"/>
      <c r="E8320" s="86"/>
      <c r="F8320" s="21"/>
      <c r="G8320" s="312"/>
      <c r="H8320" s="450"/>
      <c r="I8320" s="451"/>
      <c r="J8320" s="450"/>
      <c r="K8320" s="451"/>
      <c r="L8320" s="450"/>
      <c r="M8320" s="451"/>
      <c r="N8320" s="450"/>
      <c r="O8320" s="451"/>
      <c r="P8320" s="450"/>
      <c r="Q8320" s="451"/>
      <c r="R8320" s="450"/>
      <c r="S8320" s="269"/>
      <c r="T8320" s="364"/>
      <c r="U8320" s="107"/>
      <c r="V8320" s="16"/>
    </row>
    <row r="8321" spans="4:22" ht="21">
      <c r="D8321" s="230"/>
      <c r="E8321" s="183"/>
      <c r="F8321" s="490" t="s">
        <v>19</v>
      </c>
      <c r="G8321" s="487"/>
      <c r="H8321" s="491">
        <f>H8219</f>
        <v>67.479166943999985</v>
      </c>
      <c r="I8321" s="488"/>
      <c r="J8321" s="491">
        <f>J8219</f>
        <v>17.144523647999996</v>
      </c>
      <c r="K8321" s="488"/>
      <c r="L8321" s="491">
        <f>L8219</f>
        <v>17.278628303999998</v>
      </c>
      <c r="M8321" s="488"/>
      <c r="N8321" s="491">
        <f>N8219</f>
        <v>9.9602711039999985</v>
      </c>
      <c r="O8321" s="488"/>
      <c r="P8321" s="491">
        <f>P8219</f>
        <v>269.85300719999992</v>
      </c>
      <c r="Q8321" s="488"/>
      <c r="R8321" s="491">
        <f>R8219</f>
        <v>89.792720639999985</v>
      </c>
      <c r="S8321" s="489">
        <f>U8282</f>
        <v>0</v>
      </c>
      <c r="T8321" s="492">
        <f>T8217</f>
        <v>5.2180799999999987</v>
      </c>
      <c r="U8321" s="186"/>
      <c r="V8321" s="230"/>
    </row>
    <row r="8322" spans="4:22" ht="15" thickBot="1">
      <c r="D8322" s="16"/>
      <c r="E8322" s="86"/>
      <c r="F8322" s="21"/>
      <c r="G8322" s="194"/>
      <c r="H8322" s="355"/>
      <c r="I8322" s="264"/>
      <c r="J8322" s="355"/>
      <c r="K8322" s="264"/>
      <c r="L8322" s="355"/>
      <c r="M8322" s="264"/>
      <c r="N8322" s="355"/>
      <c r="O8322" s="264"/>
      <c r="P8322" s="355"/>
      <c r="Q8322" s="264"/>
      <c r="R8322" s="355"/>
      <c r="S8322" s="270"/>
      <c r="T8322" s="355"/>
      <c r="U8322" s="107"/>
      <c r="V8322" s="16"/>
    </row>
    <row r="8323" spans="4:22" ht="15" thickBot="1">
      <c r="D8323" s="16"/>
      <c r="E8323" s="86"/>
      <c r="F8323" s="259" t="s">
        <v>44</v>
      </c>
      <c r="G8323" s="194"/>
      <c r="H8323" s="356">
        <f>(H8219-H8221)/H8221</f>
        <v>-4.8491753818546415E-3</v>
      </c>
      <c r="I8323" s="321"/>
      <c r="J8323" s="356">
        <f>(J8219-J8221)/J8221</f>
        <v>-5.5355149265674626E-3</v>
      </c>
      <c r="K8323" s="321"/>
      <c r="L8323" s="356">
        <f>(L8219-L8221)/L8221</f>
        <v>7.7318681733478653E-2</v>
      </c>
      <c r="M8323" s="321"/>
      <c r="N8323" s="356">
        <f>(N8219-N8221)/N8221</f>
        <v>4.6874580162271423E-3</v>
      </c>
      <c r="O8323" s="321"/>
      <c r="P8323" s="356">
        <f>(P8219-P8221)/P8221</f>
        <v>3.488829053681545E-3</v>
      </c>
      <c r="Q8323" s="321"/>
      <c r="R8323" s="356">
        <f>(R8219-R8221)/R8221</f>
        <v>-1.019204824158608E-2</v>
      </c>
      <c r="S8323" s="322"/>
      <c r="T8323" s="356">
        <f>(T8217-T8221)/T8221</f>
        <v>1.0687791744949373E-2</v>
      </c>
      <c r="U8323" s="107"/>
      <c r="V8323" s="16"/>
    </row>
    <row r="8324" spans="4:22" ht="15" thickBot="1">
      <c r="D8324" s="16"/>
      <c r="E8324" s="86"/>
      <c r="F8324" s="29"/>
      <c r="G8324" s="179"/>
      <c r="H8324" s="357"/>
      <c r="I8324" s="217"/>
      <c r="J8324" s="357"/>
      <c r="K8324" s="217"/>
      <c r="L8324" s="357"/>
      <c r="M8324" s="217"/>
      <c r="N8324" s="357"/>
      <c r="O8324" s="217"/>
      <c r="P8324" s="357"/>
      <c r="Q8324" s="217"/>
      <c r="R8324" s="357"/>
      <c r="S8324" s="271"/>
      <c r="T8324" s="357"/>
      <c r="U8324" s="107"/>
      <c r="V8324" s="16"/>
    </row>
    <row r="8325" spans="4:22" ht="15" thickBot="1">
      <c r="D8325" s="16"/>
      <c r="E8325" s="86"/>
      <c r="F8325" s="176" t="s">
        <v>26</v>
      </c>
      <c r="G8325" s="179"/>
      <c r="H8325" s="358">
        <f>(H8319-H8321)/H8321</f>
        <v>-9.8209511174012967E-3</v>
      </c>
      <c r="I8325" s="188"/>
      <c r="J8325" s="358">
        <f>(J8319-J8321)/J8321</f>
        <v>-6.6831743099123031E-4</v>
      </c>
      <c r="K8325" s="188"/>
      <c r="L8325" s="358">
        <f>(L8319-L8321)/L8321</f>
        <v>4.3184978742048734E-2</v>
      </c>
      <c r="M8325" s="188"/>
      <c r="N8325" s="358">
        <f>(N8319-N8321)/N8321</f>
        <v>-1.2246742556134999E-2</v>
      </c>
      <c r="O8325" s="188"/>
      <c r="P8325" s="358">
        <f>(P8319-P8321)/P8321</f>
        <v>-5.14448559385925E-2</v>
      </c>
      <c r="Q8325" s="188"/>
      <c r="R8325" s="358">
        <f>(R8319-R8321)/R8321</f>
        <v>4.8201947431270329E-3</v>
      </c>
      <c r="S8325" s="272"/>
      <c r="T8325" s="358">
        <f>(T8317-T8321)/T8321</f>
        <v>-2.3686873332718671E-3</v>
      </c>
      <c r="U8325" s="107"/>
      <c r="V8325" s="16"/>
    </row>
    <row r="8326" spans="4:22" ht="15" thickBot="1">
      <c r="D8326" s="16"/>
      <c r="E8326" s="86"/>
      <c r="F8326" s="1"/>
      <c r="H8326" s="359"/>
      <c r="I8326" s="215"/>
      <c r="J8326" s="359"/>
      <c r="K8326" s="215"/>
      <c r="L8326" s="359"/>
      <c r="M8326" s="215"/>
      <c r="N8326" s="359"/>
      <c r="O8326" s="215"/>
      <c r="P8326" s="359"/>
      <c r="Q8326" s="215"/>
      <c r="R8326" s="359"/>
      <c r="S8326" s="271"/>
      <c r="T8326" s="359"/>
      <c r="U8326" s="107"/>
      <c r="V8326" s="16"/>
    </row>
    <row r="8327" spans="4:22" ht="21.6" thickBot="1">
      <c r="D8327" s="230"/>
      <c r="E8327" s="183"/>
      <c r="F8327" s="184" t="s">
        <v>40</v>
      </c>
      <c r="G8327" s="182"/>
      <c r="H8327" s="360">
        <f>H8319-H8321</f>
        <v>-0.66270959999998524</v>
      </c>
      <c r="I8327" s="306"/>
      <c r="J8327" s="360">
        <f>J8319-J8321</f>
        <v>-1.1457983999999755E-2</v>
      </c>
      <c r="K8327" s="306"/>
      <c r="L8327" s="360">
        <f>L8319-L8321</f>
        <v>0.74617719600000143</v>
      </c>
      <c r="M8327" s="306"/>
      <c r="N8327" s="360">
        <f>N8319-N8321</f>
        <v>-0.12198087599999852</v>
      </c>
      <c r="O8327" s="306"/>
      <c r="P8327" s="360">
        <f>P8319-P8321</f>
        <v>-13.882549079999961</v>
      </c>
      <c r="Q8327" s="306"/>
      <c r="R8327" s="360">
        <f>R8319-R8321</f>
        <v>0.43281840000000216</v>
      </c>
      <c r="S8327" s="307"/>
      <c r="T8327" s="360">
        <f>T8317-T8321</f>
        <v>-1.235999999999926E-2</v>
      </c>
      <c r="U8327" s="186"/>
      <c r="V8327" s="230"/>
    </row>
    <row r="8328" spans="4:22">
      <c r="D8328" s="16"/>
      <c r="E8328" s="86"/>
      <c r="F8328" s="179"/>
      <c r="H8328" s="180"/>
      <c r="I8328" s="180"/>
      <c r="J8328" s="180"/>
      <c r="K8328" s="180"/>
      <c r="L8328" s="180"/>
      <c r="M8328" s="180"/>
      <c r="N8328" s="180"/>
      <c r="O8328" s="180"/>
      <c r="P8328" s="180"/>
      <c r="Q8328" s="180"/>
      <c r="R8328" s="180"/>
      <c r="S8328" s="274"/>
      <c r="T8328" s="180"/>
      <c r="U8328" s="107"/>
      <c r="V8328" s="16"/>
    </row>
    <row r="8329" spans="4:22">
      <c r="D8329" s="16"/>
      <c r="E8329" s="86"/>
      <c r="F8329" s="29"/>
      <c r="H8329" s="323"/>
      <c r="I8329" s="180"/>
      <c r="J8329" s="159"/>
      <c r="K8329" s="180"/>
      <c r="L8329" s="159"/>
      <c r="M8329" s="180"/>
      <c r="N8329" s="159"/>
      <c r="O8329" s="180">
        <f>L8329+N8329</f>
        <v>0</v>
      </c>
      <c r="P8329" s="159"/>
      <c r="Q8329" s="180"/>
      <c r="R8329" s="159"/>
      <c r="S8329" s="159"/>
      <c r="T8329" s="159"/>
      <c r="U8329" s="107"/>
      <c r="V8329" s="16"/>
    </row>
    <row r="8330" spans="4:22" ht="18">
      <c r="D8330" s="16"/>
      <c r="E8330" s="134"/>
      <c r="F8330" s="403" t="s">
        <v>36</v>
      </c>
      <c r="G8330" s="404"/>
      <c r="H8330" s="405">
        <f>AVERAGE(H8311:H8315,H8211:H8215)</f>
        <v>12883.5</v>
      </c>
      <c r="I8330" s="405" t="e">
        <f t="shared" ref="I8330" si="921">AVERAGE(I8214:I8215,I8311:I8315)</f>
        <v>#DIV/0!</v>
      </c>
      <c r="J8330" s="405">
        <f>AVERAGE(J8311:J8315,J8211:J8215)</f>
        <v>3288.4</v>
      </c>
      <c r="K8330" s="405" t="e">
        <f t="shared" ref="K8330" si="922">AVERAGE(K8214:K8215,K8311:K8315)</f>
        <v>#DIV/0!</v>
      </c>
      <c r="L8330" s="405">
        <f>AVERAGE(L8311:L8315,L8211:L8215)</f>
        <v>3386.9</v>
      </c>
      <c r="M8330" s="405" t="e">
        <f t="shared" ref="M8330" si="923">AVERAGE(M8214:M8215,M8311:M8315)</f>
        <v>#DIV/0!</v>
      </c>
      <c r="N8330" s="405">
        <f>AVERAGE(N8311:N8315,N8211:N8215)</f>
        <v>1899.35</v>
      </c>
      <c r="O8330" s="405" t="e">
        <f t="shared" ref="O8330" si="924">AVERAGE(O8214:O8215,O8311:O8315)</f>
        <v>#DIV/0!</v>
      </c>
      <c r="P8330" s="405">
        <f>AVERAGE(P8311:P8315,P8211:P8215)</f>
        <v>50443</v>
      </c>
      <c r="Q8330" s="405" t="e">
        <f t="shared" ref="Q8330" si="925">AVERAGE(Q8214:Q8215,Q8311:Q8315)</f>
        <v>#DIV/0!</v>
      </c>
      <c r="R8330" s="405">
        <f>AVERAGE(R8311:R8315,R8211:R8215)</f>
        <v>17270</v>
      </c>
      <c r="S8330" s="405" t="e">
        <f t="shared" ref="S8330" si="926">AVERAGE(S8214:S8215,S8311:S8315)</f>
        <v>#DIV/0!</v>
      </c>
      <c r="T8330" s="506">
        <f>AVERAGE(T8311:T8315,T8211:T8215)</f>
        <v>5.2119</v>
      </c>
      <c r="U8330" s="405" t="e">
        <f t="shared" ref="U8330" si="927">AVERAGE(U8111:U8115,U8311:U8313,U8211:U8215,U8011:U8015,U7911:U7915)</f>
        <v>#DIV/0!</v>
      </c>
      <c r="V8330" s="16"/>
    </row>
    <row r="8331" spans="4:22">
      <c r="D8331" s="16"/>
      <c r="E8331" s="1"/>
      <c r="F8331" s="1"/>
      <c r="H8331" s="329"/>
      <c r="I8331" s="139"/>
      <c r="J8331" s="329"/>
      <c r="K8331" s="139"/>
      <c r="L8331" s="329"/>
      <c r="M8331" s="139"/>
      <c r="N8331" s="329"/>
      <c r="O8331" s="139"/>
      <c r="P8331" s="329"/>
      <c r="Q8331" s="139"/>
      <c r="R8331" s="329"/>
      <c r="S8331" s="329"/>
      <c r="T8331" s="329"/>
      <c r="U8331" s="1"/>
      <c r="V8331" s="16"/>
    </row>
    <row r="8332" spans="4:22" ht="15" thickBot="1">
      <c r="D8332" s="16"/>
      <c r="T8332" s="174"/>
      <c r="V8332" s="16"/>
    </row>
    <row r="8333" spans="4:22" ht="15" thickBot="1">
      <c r="D8333" s="16"/>
      <c r="F8333" s="280" t="s">
        <v>42</v>
      </c>
      <c r="G8333" s="281"/>
      <c r="H8333" s="281" t="s">
        <v>3</v>
      </c>
      <c r="I8333" s="281"/>
      <c r="J8333" s="281" t="s">
        <v>11</v>
      </c>
      <c r="K8333" s="281"/>
      <c r="L8333" s="281" t="s">
        <v>12</v>
      </c>
      <c r="M8333" s="281"/>
      <c r="N8333" s="281" t="s">
        <v>13</v>
      </c>
      <c r="O8333" s="281"/>
      <c r="P8333" s="281" t="s">
        <v>14</v>
      </c>
      <c r="Q8333" s="281"/>
      <c r="R8333" s="281" t="s">
        <v>15</v>
      </c>
      <c r="S8333" s="281"/>
      <c r="T8333" s="282" t="s">
        <v>16</v>
      </c>
      <c r="V8333" s="16"/>
    </row>
    <row r="8334" spans="4:22">
      <c r="D8334" s="16"/>
      <c r="E8334" s="1"/>
      <c r="F8334" s="283" t="s">
        <v>19</v>
      </c>
      <c r="G8334" s="284"/>
      <c r="H8334" s="410">
        <f>H8321</f>
        <v>67.479166943999985</v>
      </c>
      <c r="I8334" s="410">
        <f t="shared" ref="I8334:T8334" si="928">I8321</f>
        <v>0</v>
      </c>
      <c r="J8334" s="410">
        <f t="shared" si="928"/>
        <v>17.144523647999996</v>
      </c>
      <c r="K8334" s="410">
        <f t="shared" si="928"/>
        <v>0</v>
      </c>
      <c r="L8334" s="410">
        <f t="shared" si="928"/>
        <v>17.278628303999998</v>
      </c>
      <c r="M8334" s="410">
        <f t="shared" si="928"/>
        <v>0</v>
      </c>
      <c r="N8334" s="410">
        <f t="shared" si="928"/>
        <v>9.9602711039999985</v>
      </c>
      <c r="O8334" s="410">
        <f t="shared" si="928"/>
        <v>0</v>
      </c>
      <c r="P8334" s="410">
        <f t="shared" si="928"/>
        <v>269.85300719999992</v>
      </c>
      <c r="Q8334" s="410">
        <f t="shared" si="928"/>
        <v>0</v>
      </c>
      <c r="R8334" s="410">
        <f t="shared" si="928"/>
        <v>89.792720639999985</v>
      </c>
      <c r="S8334" s="410">
        <f t="shared" si="928"/>
        <v>0</v>
      </c>
      <c r="T8334" s="410">
        <f t="shared" si="928"/>
        <v>5.2180799999999987</v>
      </c>
      <c r="U8334" s="1"/>
      <c r="V8334" s="16"/>
    </row>
    <row r="8335" spans="4:22" ht="15.6">
      <c r="D8335" s="16"/>
      <c r="E8335" s="1"/>
      <c r="F8335" s="288" t="s">
        <v>41</v>
      </c>
      <c r="G8335" s="289"/>
      <c r="H8335" s="411">
        <f>H8319</f>
        <v>66.816457344</v>
      </c>
      <c r="I8335" s="411">
        <f t="shared" ref="I8335:S8335" si="929">I8319</f>
        <v>0</v>
      </c>
      <c r="J8335" s="411">
        <f t="shared" si="929"/>
        <v>17.133065663999997</v>
      </c>
      <c r="K8335" s="411">
        <f t="shared" si="929"/>
        <v>0</v>
      </c>
      <c r="L8335" s="411">
        <f t="shared" si="929"/>
        <v>18.024805499999999</v>
      </c>
      <c r="M8335" s="411">
        <f t="shared" si="929"/>
        <v>0</v>
      </c>
      <c r="N8335" s="411">
        <f t="shared" si="929"/>
        <v>9.838290228</v>
      </c>
      <c r="O8335" s="411">
        <f t="shared" si="929"/>
        <v>0</v>
      </c>
      <c r="P8335" s="411">
        <f t="shared" si="929"/>
        <v>255.97045811999996</v>
      </c>
      <c r="Q8335" s="411">
        <f t="shared" si="929"/>
        <v>0</v>
      </c>
      <c r="R8335" s="411">
        <f t="shared" si="929"/>
        <v>90.225539039999987</v>
      </c>
      <c r="S8335" s="411">
        <f t="shared" si="929"/>
        <v>0</v>
      </c>
      <c r="T8335" s="411">
        <f>T8317</f>
        <v>5.2057199999999995</v>
      </c>
      <c r="U8335" s="1"/>
      <c r="V8335" s="16"/>
    </row>
    <row r="8336" spans="4:22" ht="21">
      <c r="D8336" s="16"/>
      <c r="F8336" s="201" t="s">
        <v>45</v>
      </c>
      <c r="G8336" s="463"/>
      <c r="H8336" s="463">
        <f>H8335-H8334</f>
        <v>-0.66270959999998524</v>
      </c>
      <c r="I8336" s="463"/>
      <c r="J8336" s="463">
        <f>J8335-J8334</f>
        <v>-1.1457983999999755E-2</v>
      </c>
      <c r="K8336" s="463"/>
      <c r="L8336" s="463">
        <f>L8335-L8334</f>
        <v>0.74617719600000143</v>
      </c>
      <c r="M8336" s="463"/>
      <c r="N8336" s="463">
        <f>N8335-N8334</f>
        <v>-0.12198087599999852</v>
      </c>
      <c r="O8336" s="463"/>
      <c r="P8336" s="463">
        <f>P8335-P8334</f>
        <v>-13.882549079999961</v>
      </c>
      <c r="Q8336" s="463"/>
      <c r="R8336" s="463">
        <f>R8335-R8334</f>
        <v>0.43281840000000216</v>
      </c>
      <c r="S8336" s="463"/>
      <c r="T8336" s="463">
        <f>T8335-T8334</f>
        <v>-1.235999999999926E-2</v>
      </c>
      <c r="V8336" s="16"/>
    </row>
    <row r="8337" spans="4:22" ht="21">
      <c r="D8337" s="16"/>
      <c r="F8337" s="201"/>
      <c r="G8337" s="201"/>
      <c r="H8337" s="187"/>
      <c r="I8337" s="187"/>
      <c r="J8337" s="187"/>
      <c r="K8337" s="187"/>
      <c r="L8337" s="187"/>
      <c r="M8337" s="187"/>
      <c r="N8337" s="187"/>
      <c r="O8337" s="187"/>
      <c r="P8337" s="187"/>
      <c r="Q8337" s="187"/>
      <c r="R8337" s="187"/>
      <c r="S8337" s="187"/>
      <c r="T8337" s="187"/>
      <c r="V8337" s="16"/>
    </row>
    <row r="8338" spans="4:22">
      <c r="D8338" s="16"/>
      <c r="E8338" s="16"/>
      <c r="F8338" s="231"/>
      <c r="G8338" s="231"/>
      <c r="H8338" s="231"/>
      <c r="I8338" s="231"/>
      <c r="J8338" s="231"/>
      <c r="K8338" s="231"/>
      <c r="L8338" s="231"/>
      <c r="M8338" s="231"/>
      <c r="N8338" s="231"/>
      <c r="O8338" s="231"/>
      <c r="P8338" s="231"/>
      <c r="Q8338" s="231"/>
      <c r="R8338" s="231"/>
      <c r="S8338" s="231"/>
      <c r="T8338" s="232"/>
      <c r="U8338" s="16"/>
      <c r="V8338" s="16"/>
    </row>
    <row r="8339" spans="4:22">
      <c r="D8339" s="16"/>
      <c r="E8339" s="16"/>
      <c r="F8339" s="231"/>
      <c r="G8339" s="231"/>
      <c r="H8339" s="231"/>
      <c r="I8339" s="231"/>
      <c r="J8339" s="231"/>
      <c r="K8339" s="231"/>
      <c r="L8339" s="231"/>
      <c r="M8339" s="231"/>
      <c r="N8339" s="231"/>
      <c r="O8339" s="231"/>
      <c r="P8339" s="231"/>
      <c r="Q8339" s="231"/>
      <c r="R8339" s="231"/>
      <c r="S8339" s="231"/>
      <c r="T8339" s="232"/>
      <c r="U8339" s="16"/>
      <c r="V8339" s="16"/>
    </row>
    <row r="8340" spans="4:22">
      <c r="D8340" s="16"/>
      <c r="E8340" s="16"/>
      <c r="F8340" s="231"/>
      <c r="G8340" s="231"/>
      <c r="H8340" s="231"/>
      <c r="I8340" s="231"/>
      <c r="J8340" s="231"/>
      <c r="K8340" s="231"/>
      <c r="L8340" s="231"/>
      <c r="M8340" s="231"/>
      <c r="N8340" s="231"/>
      <c r="O8340" s="231"/>
      <c r="P8340" s="231"/>
      <c r="Q8340" s="231"/>
      <c r="R8340" s="231"/>
      <c r="S8340" s="231"/>
      <c r="T8340" s="232"/>
      <c r="U8340" s="16"/>
      <c r="V8340" s="16"/>
    </row>
    <row r="8341" spans="4:22">
      <c r="D8341" s="16"/>
      <c r="E8341" s="16"/>
      <c r="F8341" s="231"/>
      <c r="G8341" s="231"/>
      <c r="H8341" s="231"/>
      <c r="I8341" s="231"/>
      <c r="J8341" s="231"/>
      <c r="K8341" s="231"/>
      <c r="L8341" s="231"/>
      <c r="M8341" s="231"/>
      <c r="N8341" s="231"/>
      <c r="O8341" s="231"/>
      <c r="P8341" s="231"/>
      <c r="Q8341" s="231"/>
      <c r="R8341" s="231"/>
      <c r="S8341" s="231"/>
      <c r="T8341" s="232"/>
      <c r="U8341" s="16"/>
      <c r="V8341" s="16"/>
    </row>
    <row r="8342" spans="4:22">
      <c r="D8342" s="16"/>
      <c r="E8342" s="16"/>
      <c r="F8342" s="231"/>
      <c r="G8342" s="231"/>
      <c r="H8342" s="231"/>
      <c r="I8342" s="231"/>
      <c r="J8342" s="231"/>
      <c r="K8342" s="231"/>
      <c r="L8342" s="231"/>
      <c r="M8342" s="231"/>
      <c r="N8342" s="231"/>
      <c r="O8342" s="231"/>
      <c r="P8342" s="231"/>
      <c r="Q8342" s="231"/>
      <c r="R8342" s="231"/>
      <c r="S8342" s="231"/>
      <c r="T8342" s="232"/>
      <c r="U8342" s="16"/>
      <c r="V8342" s="16"/>
    </row>
    <row r="8343" spans="4:22">
      <c r="D8343" s="16"/>
      <c r="E8343" s="16"/>
      <c r="F8343" s="231"/>
      <c r="G8343" s="231"/>
      <c r="H8343" s="231"/>
      <c r="I8343" s="231"/>
      <c r="J8343" s="231"/>
      <c r="K8343" s="231"/>
      <c r="L8343" s="231"/>
      <c r="M8343" s="231"/>
      <c r="N8343" s="231"/>
      <c r="O8343" s="231"/>
      <c r="P8343" s="231"/>
      <c r="Q8343" s="231"/>
      <c r="R8343" s="231"/>
      <c r="S8343" s="231"/>
      <c r="T8343" s="232"/>
      <c r="U8343" s="16"/>
      <c r="V8343" s="16"/>
    </row>
    <row r="8344" spans="4:22">
      <c r="D8344" s="16"/>
      <c r="E8344" s="16"/>
      <c r="F8344" s="231"/>
      <c r="G8344" s="231"/>
      <c r="H8344" s="231"/>
      <c r="I8344" s="231"/>
      <c r="J8344" s="231"/>
      <c r="K8344" s="231"/>
      <c r="L8344" s="231"/>
      <c r="M8344" s="231"/>
      <c r="N8344" s="231"/>
      <c r="O8344" s="231"/>
      <c r="P8344" s="231"/>
      <c r="Q8344" s="231"/>
      <c r="R8344" s="231"/>
      <c r="S8344" s="231"/>
      <c r="T8344" s="232"/>
      <c r="U8344" s="16"/>
      <c r="V8344" s="16"/>
    </row>
    <row r="8345" spans="4:22">
      <c r="D8345" s="16"/>
      <c r="E8345" s="16"/>
      <c r="F8345" s="231"/>
      <c r="G8345" s="231"/>
      <c r="H8345" s="231"/>
      <c r="I8345" s="231"/>
      <c r="J8345" s="231"/>
      <c r="K8345" s="231"/>
      <c r="L8345" s="231"/>
      <c r="M8345" s="231"/>
      <c r="N8345" s="231"/>
      <c r="O8345" s="231"/>
      <c r="P8345" s="231"/>
      <c r="Q8345" s="231"/>
      <c r="R8345" s="231"/>
      <c r="S8345" s="231"/>
      <c r="T8345" s="232"/>
      <c r="U8345" s="16"/>
      <c r="V8345" s="16"/>
    </row>
    <row r="8346" spans="4:22">
      <c r="D8346" s="16"/>
      <c r="E8346" s="16"/>
      <c r="F8346" s="231"/>
      <c r="G8346" s="231"/>
      <c r="H8346" s="231"/>
      <c r="I8346" s="231"/>
      <c r="J8346" s="231"/>
      <c r="K8346" s="231"/>
      <c r="L8346" s="231"/>
      <c r="M8346" s="231"/>
      <c r="N8346" s="231"/>
      <c r="O8346" s="231"/>
      <c r="P8346" s="231"/>
      <c r="Q8346" s="231"/>
      <c r="R8346" s="231"/>
      <c r="S8346" s="231"/>
      <c r="T8346" s="232"/>
      <c r="U8346" s="16"/>
      <c r="V8346" s="16"/>
    </row>
    <row r="8347" spans="4:22">
      <c r="D8347" s="16"/>
      <c r="E8347" s="16"/>
      <c r="F8347" s="231"/>
      <c r="G8347" s="231"/>
      <c r="H8347" s="231"/>
      <c r="I8347" s="231"/>
      <c r="J8347" s="231"/>
      <c r="K8347" s="231"/>
      <c r="L8347" s="231"/>
      <c r="M8347" s="231"/>
      <c r="N8347" s="231"/>
      <c r="O8347" s="231"/>
      <c r="P8347" s="231"/>
      <c r="Q8347" s="231"/>
      <c r="R8347" s="231"/>
      <c r="S8347" s="231"/>
      <c r="T8347" s="232"/>
      <c r="U8347" s="16"/>
      <c r="V8347" s="16"/>
    </row>
    <row r="8348" spans="4:22">
      <c r="D8348" s="16"/>
      <c r="E8348" s="16"/>
      <c r="F8348" s="231"/>
      <c r="G8348" s="231"/>
      <c r="H8348" s="231"/>
      <c r="I8348" s="231"/>
      <c r="J8348" s="231"/>
      <c r="K8348" s="231"/>
      <c r="L8348" s="231"/>
      <c r="M8348" s="231"/>
      <c r="N8348" s="231"/>
      <c r="O8348" s="231"/>
      <c r="P8348" s="231"/>
      <c r="Q8348" s="231"/>
      <c r="R8348" s="231"/>
      <c r="S8348" s="231"/>
      <c r="T8348" s="232"/>
      <c r="U8348" s="16"/>
      <c r="V8348" s="16"/>
    </row>
    <row r="8349" spans="4:22">
      <c r="D8349" s="16"/>
      <c r="E8349" s="16"/>
      <c r="F8349" s="231"/>
      <c r="G8349" s="231"/>
      <c r="H8349" s="231"/>
      <c r="I8349" s="231"/>
      <c r="J8349" s="231"/>
      <c r="K8349" s="231"/>
      <c r="L8349" s="231"/>
      <c r="M8349" s="231"/>
      <c r="N8349" s="231"/>
      <c r="O8349" s="231"/>
      <c r="P8349" s="231"/>
      <c r="Q8349" s="231"/>
      <c r="R8349" s="231"/>
      <c r="S8349" s="231"/>
      <c r="T8349" s="232"/>
      <c r="U8349" s="16"/>
      <c r="V8349" s="16"/>
    </row>
    <row r="8350" spans="4:22">
      <c r="D8350" s="16"/>
      <c r="E8350" s="16"/>
      <c r="F8350" s="231"/>
      <c r="G8350" s="231"/>
      <c r="H8350" s="231"/>
      <c r="I8350" s="231"/>
      <c r="J8350" s="231"/>
      <c r="K8350" s="231"/>
      <c r="L8350" s="231"/>
      <c r="M8350" s="231"/>
      <c r="N8350" s="231"/>
      <c r="O8350" s="231"/>
      <c r="P8350" s="231"/>
      <c r="Q8350" s="231"/>
      <c r="R8350" s="231"/>
      <c r="S8350" s="231"/>
      <c r="T8350" s="232"/>
      <c r="U8350" s="16"/>
      <c r="V8350" s="16"/>
    </row>
    <row r="8351" spans="4:22">
      <c r="D8351" s="16"/>
      <c r="E8351" s="16"/>
      <c r="F8351" s="231"/>
      <c r="G8351" s="231"/>
      <c r="H8351" s="231"/>
      <c r="I8351" s="231"/>
      <c r="J8351" s="231"/>
      <c r="K8351" s="231"/>
      <c r="L8351" s="231"/>
      <c r="M8351" s="231"/>
      <c r="N8351" s="231"/>
      <c r="O8351" s="231"/>
      <c r="P8351" s="231"/>
      <c r="Q8351" s="231"/>
      <c r="R8351" s="231"/>
      <c r="S8351" s="231"/>
      <c r="T8351" s="232"/>
      <c r="U8351" s="16"/>
      <c r="V8351" s="16"/>
    </row>
    <row r="8352" spans="4:22">
      <c r="D8352" s="16"/>
      <c r="E8352" s="16"/>
      <c r="F8352" s="231"/>
      <c r="G8352" s="231"/>
      <c r="H8352" s="231"/>
      <c r="I8352" s="231"/>
      <c r="J8352" s="231"/>
      <c r="K8352" s="231"/>
      <c r="L8352" s="231"/>
      <c r="M8352" s="231"/>
      <c r="N8352" s="231"/>
      <c r="O8352" s="231"/>
      <c r="P8352" s="231"/>
      <c r="Q8352" s="231"/>
      <c r="R8352" s="231"/>
      <c r="S8352" s="231"/>
      <c r="T8352" s="232"/>
      <c r="U8352" s="16"/>
      <c r="V8352" s="16"/>
    </row>
    <row r="8353" spans="4:22">
      <c r="D8353" s="16"/>
      <c r="E8353" s="16"/>
      <c r="F8353" s="231"/>
      <c r="G8353" s="231"/>
      <c r="H8353" s="231"/>
      <c r="I8353" s="231"/>
      <c r="J8353" s="231"/>
      <c r="K8353" s="231"/>
      <c r="L8353" s="231"/>
      <c r="M8353" s="231"/>
      <c r="N8353" s="231"/>
      <c r="O8353" s="231"/>
      <c r="P8353" s="231"/>
      <c r="Q8353" s="231"/>
      <c r="R8353" s="231"/>
      <c r="S8353" s="231"/>
      <c r="T8353" s="232"/>
      <c r="U8353" s="16"/>
      <c r="V8353" s="16"/>
    </row>
    <row r="8354" spans="4:22">
      <c r="D8354" s="16"/>
      <c r="E8354" s="16"/>
      <c r="F8354" s="231"/>
      <c r="G8354" s="231"/>
      <c r="H8354" s="231"/>
      <c r="I8354" s="231"/>
      <c r="J8354" s="231"/>
      <c r="K8354" s="231"/>
      <c r="L8354" s="231"/>
      <c r="M8354" s="231"/>
      <c r="N8354" s="231"/>
      <c r="O8354" s="231"/>
      <c r="P8354" s="231"/>
      <c r="Q8354" s="231"/>
      <c r="R8354" s="231"/>
      <c r="S8354" s="231"/>
      <c r="T8354" s="232"/>
      <c r="U8354" s="16"/>
      <c r="V8354" s="16"/>
    </row>
    <row r="8355" spans="4:22">
      <c r="D8355" s="16"/>
      <c r="E8355" s="16"/>
      <c r="F8355" s="231"/>
      <c r="G8355" s="231"/>
      <c r="H8355" s="231"/>
      <c r="I8355" s="231"/>
      <c r="J8355" s="231"/>
      <c r="K8355" s="231"/>
      <c r="L8355" s="231"/>
      <c r="M8355" s="231"/>
      <c r="N8355" s="231"/>
      <c r="O8355" s="231"/>
      <c r="P8355" s="231"/>
      <c r="Q8355" s="231"/>
      <c r="R8355" s="231"/>
      <c r="S8355" s="231"/>
      <c r="T8355" s="232"/>
      <c r="U8355" s="16"/>
      <c r="V8355" s="16"/>
    </row>
    <row r="8356" spans="4:22">
      <c r="D8356" s="16"/>
      <c r="E8356" s="16"/>
      <c r="F8356" s="231"/>
      <c r="G8356" s="231"/>
      <c r="H8356" s="231"/>
      <c r="I8356" s="231"/>
      <c r="J8356" s="231"/>
      <c r="K8356" s="231"/>
      <c r="L8356" s="231"/>
      <c r="M8356" s="231"/>
      <c r="N8356" s="231"/>
      <c r="O8356" s="231"/>
      <c r="P8356" s="231"/>
      <c r="Q8356" s="231"/>
      <c r="R8356" s="231"/>
      <c r="S8356" s="231"/>
      <c r="T8356" s="232"/>
      <c r="U8356" s="16"/>
      <c r="V8356" s="16"/>
    </row>
    <row r="8357" spans="4:22">
      <c r="D8357" s="16"/>
      <c r="E8357" s="16"/>
      <c r="F8357" s="231"/>
      <c r="G8357" s="231"/>
      <c r="H8357" s="231"/>
      <c r="I8357" s="231"/>
      <c r="J8357" s="231"/>
      <c r="K8357" s="231"/>
      <c r="L8357" s="231"/>
      <c r="M8357" s="231"/>
      <c r="N8357" s="231"/>
      <c r="O8357" s="231"/>
      <c r="P8357" s="231"/>
      <c r="Q8357" s="231"/>
      <c r="R8357" s="231"/>
      <c r="S8357" s="231"/>
      <c r="T8357" s="232"/>
      <c r="U8357" s="16"/>
      <c r="V8357" s="16"/>
    </row>
    <row r="8358" spans="4:22">
      <c r="D8358" s="16"/>
      <c r="E8358" s="16"/>
      <c r="F8358" s="231"/>
      <c r="G8358" s="231"/>
      <c r="H8358" s="231"/>
      <c r="I8358" s="231"/>
      <c r="J8358" s="231"/>
      <c r="K8358" s="231"/>
      <c r="L8358" s="231"/>
      <c r="M8358" s="231"/>
      <c r="N8358" s="231"/>
      <c r="O8358" s="231"/>
      <c r="P8358" s="231"/>
      <c r="Q8358" s="231"/>
      <c r="R8358" s="231"/>
      <c r="S8358" s="231"/>
      <c r="T8358" s="232"/>
      <c r="U8358" s="16"/>
      <c r="V8358" s="16"/>
    </row>
    <row r="8359" spans="4:22">
      <c r="D8359" s="16"/>
      <c r="E8359" s="16"/>
      <c r="F8359" s="231"/>
      <c r="G8359" s="231"/>
      <c r="H8359" s="231"/>
      <c r="I8359" s="231"/>
      <c r="J8359" s="231"/>
      <c r="K8359" s="231"/>
      <c r="L8359" s="231"/>
      <c r="M8359" s="231"/>
      <c r="N8359" s="231"/>
      <c r="O8359" s="231"/>
      <c r="P8359" s="231"/>
      <c r="Q8359" s="231"/>
      <c r="R8359" s="231"/>
      <c r="S8359" s="231"/>
      <c r="T8359" s="232"/>
      <c r="U8359" s="16"/>
      <c r="V8359" s="16"/>
    </row>
    <row r="8360" spans="4:22">
      <c r="D8360" s="16"/>
      <c r="E8360" s="16"/>
      <c r="F8360" s="231"/>
      <c r="G8360" s="231"/>
      <c r="H8360" s="231"/>
      <c r="I8360" s="231"/>
      <c r="J8360" s="231"/>
      <c r="K8360" s="231"/>
      <c r="L8360" s="231"/>
      <c r="M8360" s="231"/>
      <c r="N8360" s="231"/>
      <c r="O8360" s="231"/>
      <c r="P8360" s="231"/>
      <c r="Q8360" s="231"/>
      <c r="R8360" s="231"/>
      <c r="S8360" s="231"/>
      <c r="T8360" s="232"/>
      <c r="U8360" s="16"/>
      <c r="V8360" s="16"/>
    </row>
    <row r="8361" spans="4:22">
      <c r="D8361" s="16"/>
      <c r="E8361" s="16"/>
      <c r="F8361" s="231"/>
      <c r="G8361" s="231"/>
      <c r="H8361" s="231"/>
      <c r="I8361" s="231"/>
      <c r="J8361" s="231"/>
      <c r="K8361" s="231"/>
      <c r="L8361" s="231"/>
      <c r="M8361" s="231"/>
      <c r="N8361" s="231"/>
      <c r="O8361" s="231"/>
      <c r="P8361" s="231"/>
      <c r="Q8361" s="231"/>
      <c r="R8361" s="231"/>
      <c r="S8361" s="231"/>
      <c r="T8361" s="232"/>
      <c r="U8361" s="16"/>
      <c r="V8361" s="16"/>
    </row>
    <row r="8362" spans="4:22">
      <c r="D8362" s="16"/>
      <c r="E8362" s="16"/>
      <c r="F8362" s="231"/>
      <c r="G8362" s="231"/>
      <c r="H8362" s="231"/>
      <c r="I8362" s="231"/>
      <c r="J8362" s="231"/>
      <c r="K8362" s="231"/>
      <c r="L8362" s="231"/>
      <c r="M8362" s="231"/>
      <c r="N8362" s="231"/>
      <c r="O8362" s="231"/>
      <c r="P8362" s="231"/>
      <c r="Q8362" s="231"/>
      <c r="R8362" s="231"/>
      <c r="S8362" s="231"/>
      <c r="T8362" s="232"/>
      <c r="U8362" s="16"/>
      <c r="V8362" s="16"/>
    </row>
    <row r="8363" spans="4:22">
      <c r="D8363" s="16"/>
      <c r="E8363" s="16"/>
      <c r="F8363" s="231"/>
      <c r="G8363" s="231"/>
      <c r="H8363" s="231"/>
      <c r="I8363" s="231"/>
      <c r="J8363" s="231"/>
      <c r="K8363" s="231"/>
      <c r="L8363" s="231"/>
      <c r="M8363" s="231"/>
      <c r="N8363" s="231"/>
      <c r="O8363" s="231"/>
      <c r="P8363" s="231"/>
      <c r="Q8363" s="231"/>
      <c r="R8363" s="231"/>
      <c r="S8363" s="231"/>
      <c r="T8363" s="232"/>
      <c r="U8363" s="16"/>
      <c r="V8363" s="16"/>
    </row>
    <row r="8364" spans="4:22">
      <c r="D8364" s="16"/>
      <c r="E8364" s="16"/>
      <c r="F8364" s="231"/>
      <c r="G8364" s="231"/>
      <c r="H8364" s="231"/>
      <c r="I8364" s="231"/>
      <c r="J8364" s="231"/>
      <c r="K8364" s="231"/>
      <c r="L8364" s="231"/>
      <c r="M8364" s="231"/>
      <c r="N8364" s="231"/>
      <c r="O8364" s="231"/>
      <c r="P8364" s="231"/>
      <c r="Q8364" s="231"/>
      <c r="R8364" s="231"/>
      <c r="S8364" s="231"/>
      <c r="T8364" s="232"/>
      <c r="U8364" s="16"/>
      <c r="V8364" s="16"/>
    </row>
    <row r="8365" spans="4:22">
      <c r="D8365" s="16"/>
      <c r="E8365" s="16"/>
      <c r="F8365" s="231"/>
      <c r="G8365" s="231"/>
      <c r="H8365" s="231"/>
      <c r="I8365" s="231"/>
      <c r="J8365" s="231"/>
      <c r="K8365" s="231"/>
      <c r="L8365" s="231"/>
      <c r="M8365" s="231"/>
      <c r="N8365" s="231"/>
      <c r="O8365" s="231"/>
      <c r="P8365" s="231"/>
      <c r="Q8365" s="231"/>
      <c r="R8365" s="231"/>
      <c r="S8365" s="231"/>
      <c r="T8365" s="232"/>
      <c r="U8365" s="16"/>
      <c r="V8365" s="16"/>
    </row>
    <row r="8366" spans="4:22">
      <c r="D8366" s="16"/>
      <c r="E8366" s="16"/>
      <c r="F8366" s="231"/>
      <c r="G8366" s="231"/>
      <c r="H8366" s="231"/>
      <c r="I8366" s="231"/>
      <c r="J8366" s="231"/>
      <c r="K8366" s="231"/>
      <c r="L8366" s="231"/>
      <c r="M8366" s="231"/>
      <c r="N8366" s="231"/>
      <c r="O8366" s="231"/>
      <c r="P8366" s="231"/>
      <c r="Q8366" s="231"/>
      <c r="R8366" s="231"/>
      <c r="S8366" s="231"/>
      <c r="T8366" s="232"/>
      <c r="U8366" s="16"/>
      <c r="V8366" s="16"/>
    </row>
    <row r="8367" spans="4:22">
      <c r="D8367" s="16"/>
      <c r="E8367" s="16"/>
      <c r="F8367" s="231"/>
      <c r="G8367" s="231"/>
      <c r="H8367" s="231"/>
      <c r="I8367" s="231"/>
      <c r="J8367" s="231"/>
      <c r="K8367" s="231"/>
      <c r="L8367" s="231"/>
      <c r="M8367" s="231"/>
      <c r="N8367" s="231"/>
      <c r="O8367" s="231"/>
      <c r="P8367" s="231"/>
      <c r="Q8367" s="231"/>
      <c r="R8367" s="231"/>
      <c r="S8367" s="231"/>
      <c r="T8367" s="232"/>
      <c r="U8367" s="16"/>
      <c r="V8367" s="16"/>
    </row>
    <row r="8368" spans="4:22">
      <c r="D8368" s="16"/>
      <c r="E8368" s="16"/>
      <c r="F8368" s="231"/>
      <c r="G8368" s="231"/>
      <c r="H8368" s="231"/>
      <c r="I8368" s="231"/>
      <c r="J8368" s="231"/>
      <c r="K8368" s="231"/>
      <c r="L8368" s="231"/>
      <c r="M8368" s="231"/>
      <c r="N8368" s="231"/>
      <c r="O8368" s="231"/>
      <c r="P8368" s="231"/>
      <c r="Q8368" s="231"/>
      <c r="R8368" s="231"/>
      <c r="S8368" s="231"/>
      <c r="T8368" s="232"/>
      <c r="U8368" s="16"/>
      <c r="V8368" s="16"/>
    </row>
    <row r="8369" spans="4:22">
      <c r="D8369" s="16"/>
      <c r="E8369" s="16"/>
      <c r="F8369" s="231"/>
      <c r="G8369" s="231"/>
      <c r="H8369" s="231"/>
      <c r="I8369" s="231"/>
      <c r="J8369" s="231"/>
      <c r="K8369" s="231"/>
      <c r="L8369" s="231"/>
      <c r="M8369" s="231"/>
      <c r="N8369" s="231"/>
      <c r="O8369" s="231"/>
      <c r="P8369" s="231"/>
      <c r="Q8369" s="231"/>
      <c r="R8369" s="231"/>
      <c r="S8369" s="231"/>
      <c r="T8369" s="232"/>
      <c r="U8369" s="16"/>
      <c r="V8369" s="16"/>
    </row>
    <row r="8370" spans="4:22">
      <c r="D8370" s="16"/>
      <c r="E8370" s="16"/>
      <c r="F8370" s="231"/>
      <c r="G8370" s="231"/>
      <c r="H8370" s="231"/>
      <c r="I8370" s="231"/>
      <c r="J8370" s="231"/>
      <c r="K8370" s="231"/>
      <c r="L8370" s="231"/>
      <c r="M8370" s="231"/>
      <c r="N8370" s="231"/>
      <c r="O8370" s="231"/>
      <c r="P8370" s="231"/>
      <c r="Q8370" s="231"/>
      <c r="R8370" s="231"/>
      <c r="S8370" s="231"/>
      <c r="T8370" s="232"/>
      <c r="U8370" s="16"/>
      <c r="V8370" s="16"/>
    </row>
    <row r="8371" spans="4:22">
      <c r="D8371" s="16"/>
      <c r="E8371" s="16"/>
      <c r="F8371" s="231"/>
      <c r="G8371" s="231"/>
      <c r="H8371" s="231"/>
      <c r="I8371" s="231"/>
      <c r="J8371" s="231"/>
      <c r="K8371" s="231"/>
      <c r="L8371" s="231"/>
      <c r="M8371" s="231"/>
      <c r="N8371" s="231"/>
      <c r="O8371" s="231"/>
      <c r="P8371" s="231"/>
      <c r="Q8371" s="231"/>
      <c r="R8371" s="231"/>
      <c r="S8371" s="231"/>
      <c r="T8371" s="232"/>
      <c r="U8371" s="16"/>
      <c r="V8371" s="16"/>
    </row>
    <row r="8372" spans="4:22">
      <c r="D8372" s="16"/>
      <c r="E8372" s="16"/>
      <c r="F8372" s="231"/>
      <c r="G8372" s="231"/>
      <c r="H8372" s="231"/>
      <c r="I8372" s="231"/>
      <c r="J8372" s="231"/>
      <c r="K8372" s="231"/>
      <c r="L8372" s="231"/>
      <c r="M8372" s="231"/>
      <c r="N8372" s="231"/>
      <c r="O8372" s="231"/>
      <c r="P8372" s="231"/>
      <c r="Q8372" s="231"/>
      <c r="R8372" s="231"/>
      <c r="S8372" s="231"/>
      <c r="T8372" s="232"/>
      <c r="U8372" s="16"/>
      <c r="V8372" s="16"/>
    </row>
    <row r="8373" spans="4:22">
      <c r="D8373" s="16"/>
      <c r="E8373" s="16"/>
      <c r="F8373" s="231"/>
      <c r="G8373" s="231"/>
      <c r="H8373" s="231"/>
      <c r="I8373" s="231"/>
      <c r="J8373" s="231"/>
      <c r="K8373" s="231"/>
      <c r="L8373" s="231"/>
      <c r="M8373" s="231"/>
      <c r="N8373" s="231"/>
      <c r="O8373" s="231"/>
      <c r="P8373" s="231"/>
      <c r="Q8373" s="231"/>
      <c r="R8373" s="231"/>
      <c r="S8373" s="231"/>
      <c r="T8373" s="232"/>
      <c r="U8373" s="16"/>
      <c r="V8373" s="16"/>
    </row>
    <row r="8374" spans="4:22">
      <c r="D8374" s="16"/>
      <c r="E8374" s="16"/>
      <c r="F8374" s="231"/>
      <c r="G8374" s="231"/>
      <c r="H8374" s="231"/>
      <c r="I8374" s="231"/>
      <c r="J8374" s="231"/>
      <c r="K8374" s="231"/>
      <c r="L8374" s="231"/>
      <c r="M8374" s="231"/>
      <c r="N8374" s="231"/>
      <c r="O8374" s="231"/>
      <c r="P8374" s="231"/>
      <c r="Q8374" s="231"/>
      <c r="R8374" s="231"/>
      <c r="S8374" s="231"/>
      <c r="T8374" s="232"/>
      <c r="U8374" s="16"/>
      <c r="V8374" s="16"/>
    </row>
    <row r="8375" spans="4:22">
      <c r="D8375" s="16"/>
      <c r="E8375" s="16"/>
      <c r="F8375" s="231"/>
      <c r="G8375" s="231"/>
      <c r="H8375" s="231"/>
      <c r="I8375" s="231"/>
      <c r="J8375" s="231"/>
      <c r="K8375" s="231"/>
      <c r="L8375" s="231"/>
      <c r="M8375" s="231"/>
      <c r="N8375" s="231"/>
      <c r="O8375" s="231"/>
      <c r="P8375" s="231"/>
      <c r="Q8375" s="231"/>
      <c r="R8375" s="231"/>
      <c r="S8375" s="231"/>
      <c r="T8375" s="232"/>
      <c r="U8375" s="16"/>
      <c r="V8375" s="16"/>
    </row>
    <row r="8376" spans="4:22">
      <c r="D8376" s="335"/>
      <c r="E8376" s="335"/>
      <c r="F8376" s="335"/>
      <c r="G8376" s="512" t="s">
        <v>48</v>
      </c>
      <c r="H8376" s="512"/>
      <c r="I8376" s="512"/>
      <c r="J8376" s="512"/>
      <c r="K8376" s="512"/>
      <c r="L8376" s="512"/>
      <c r="M8376" s="512"/>
      <c r="N8376" s="512"/>
      <c r="O8376" s="512"/>
      <c r="P8376" s="512"/>
      <c r="Q8376" s="512"/>
      <c r="R8376" s="512"/>
      <c r="S8376" s="335"/>
      <c r="T8376" s="335"/>
      <c r="U8376" s="335"/>
      <c r="V8376" s="335"/>
    </row>
    <row r="8377" spans="4:22">
      <c r="D8377" s="335"/>
      <c r="E8377" s="335"/>
      <c r="F8377" s="335"/>
      <c r="G8377" s="512"/>
      <c r="H8377" s="512"/>
      <c r="I8377" s="512"/>
      <c r="J8377" s="512"/>
      <c r="K8377" s="512"/>
      <c r="L8377" s="512"/>
      <c r="M8377" s="512"/>
      <c r="N8377" s="512"/>
      <c r="O8377" s="512"/>
      <c r="P8377" s="512"/>
      <c r="Q8377" s="512"/>
      <c r="R8377" s="512"/>
      <c r="S8377" s="335"/>
      <c r="T8377" s="335"/>
      <c r="U8377" s="335"/>
      <c r="V8377" s="335"/>
    </row>
    <row r="8378" spans="4:22" ht="23.4">
      <c r="D8378" s="338"/>
      <c r="E8378" s="338"/>
      <c r="F8378" s="338"/>
      <c r="G8378" s="343" t="s">
        <v>46</v>
      </c>
      <c r="H8378" s="375" t="s">
        <v>3</v>
      </c>
      <c r="I8378" s="376"/>
      <c r="J8378" s="377" t="s">
        <v>11</v>
      </c>
      <c r="K8378" s="376"/>
      <c r="L8378" s="378" t="s">
        <v>12</v>
      </c>
      <c r="M8378" s="376"/>
      <c r="N8378" s="379" t="s">
        <v>13</v>
      </c>
      <c r="O8378" s="376"/>
      <c r="P8378" s="374" t="s">
        <v>14</v>
      </c>
      <c r="Q8378" s="376"/>
      <c r="R8378" s="380" t="s">
        <v>15</v>
      </c>
      <c r="S8378" s="367"/>
      <c r="T8378" s="16"/>
      <c r="U8378" s="336"/>
      <c r="V8378" s="16"/>
    </row>
    <row r="8379" spans="4:22" ht="21">
      <c r="D8379" s="338"/>
      <c r="E8379" s="338"/>
      <c r="F8379" s="338"/>
      <c r="G8379" s="344">
        <v>0.9</v>
      </c>
      <c r="H8379" s="347">
        <f>$H$8321*G8379</f>
        <v>60.731250249599988</v>
      </c>
      <c r="I8379" s="368"/>
      <c r="J8379" s="348">
        <f>$J$8321*G8379</f>
        <v>15.430071283199997</v>
      </c>
      <c r="K8379" s="368"/>
      <c r="L8379" s="352">
        <f>$L$8321*G8379</f>
        <v>15.550765473599999</v>
      </c>
      <c r="M8379" s="368"/>
      <c r="N8379" s="349">
        <f>$N$8321*G8379</f>
        <v>8.9642439935999985</v>
      </c>
      <c r="O8379" s="368"/>
      <c r="P8379" s="350">
        <f>$P$8321*G8379</f>
        <v>242.86770647999992</v>
      </c>
      <c r="Q8379" s="368"/>
      <c r="R8379" s="351">
        <f>$R$8321*G8379</f>
        <v>80.813448575999985</v>
      </c>
      <c r="S8379" s="341"/>
      <c r="T8379" s="414">
        <f>H8379*24.63</f>
        <v>1495.8106936476477</v>
      </c>
      <c r="U8379" s="337"/>
      <c r="V8379" s="16"/>
    </row>
    <row r="8380" spans="4:22" ht="21">
      <c r="D8380" s="338"/>
      <c r="E8380" s="338"/>
      <c r="F8380" s="338"/>
      <c r="G8380" s="344">
        <v>0.91</v>
      </c>
      <c r="H8380" s="347">
        <f t="shared" ref="H8380:H8399" si="930">$H$8321*G8380</f>
        <v>61.406041919039986</v>
      </c>
      <c r="I8380" s="368"/>
      <c r="J8380" s="348">
        <f t="shared" ref="J8380:J8399" si="931">$J$8321*G8380</f>
        <v>15.601516519679997</v>
      </c>
      <c r="K8380" s="368"/>
      <c r="L8380" s="352">
        <f t="shared" ref="L8380:L8399" si="932">$L$8321*G8380</f>
        <v>15.723551756639999</v>
      </c>
      <c r="M8380" s="368"/>
      <c r="N8380" s="349">
        <f t="shared" ref="N8380:N8399" si="933">$N$8321*G8380</f>
        <v>9.0638467046399995</v>
      </c>
      <c r="O8380" s="368"/>
      <c r="P8380" s="350">
        <f t="shared" ref="P8380:P8399" si="934">$P$8321*G8380</f>
        <v>245.56623655199994</v>
      </c>
      <c r="Q8380" s="368"/>
      <c r="R8380" s="351">
        <f t="shared" ref="R8380:R8399" si="935">$R$8321*G8380</f>
        <v>81.711375782399983</v>
      </c>
      <c r="S8380" s="341"/>
      <c r="T8380" s="16"/>
      <c r="U8380" s="337"/>
      <c r="V8380" s="16"/>
    </row>
    <row r="8381" spans="4:22" ht="21">
      <c r="D8381" s="338"/>
      <c r="E8381" s="338"/>
      <c r="F8381" s="338"/>
      <c r="G8381" s="344">
        <v>0.92</v>
      </c>
      <c r="H8381" s="347">
        <f t="shared" si="930"/>
        <v>62.08083358847999</v>
      </c>
      <c r="I8381" s="368"/>
      <c r="J8381" s="348">
        <f t="shared" si="931"/>
        <v>15.772961756159997</v>
      </c>
      <c r="K8381" s="368"/>
      <c r="L8381" s="352">
        <f t="shared" si="932"/>
        <v>15.896338039679998</v>
      </c>
      <c r="M8381" s="368"/>
      <c r="N8381" s="349">
        <f t="shared" si="933"/>
        <v>9.1634494156799988</v>
      </c>
      <c r="O8381" s="368"/>
      <c r="P8381" s="350">
        <f t="shared" si="934"/>
        <v>248.26476662399995</v>
      </c>
      <c r="Q8381" s="368"/>
      <c r="R8381" s="351">
        <f t="shared" si="935"/>
        <v>82.609302988799996</v>
      </c>
      <c r="S8381" s="341"/>
      <c r="T8381" s="16"/>
      <c r="U8381" s="337"/>
      <c r="V8381" s="16"/>
    </row>
    <row r="8382" spans="4:22" ht="21">
      <c r="D8382" s="338"/>
      <c r="E8382" s="338"/>
      <c r="F8382" s="338"/>
      <c r="G8382" s="344">
        <v>0.93</v>
      </c>
      <c r="H8382" s="347">
        <f t="shared" si="930"/>
        <v>62.755625257919988</v>
      </c>
      <c r="I8382" s="368"/>
      <c r="J8382" s="348">
        <f t="shared" si="931"/>
        <v>15.944406992639998</v>
      </c>
      <c r="K8382" s="368"/>
      <c r="L8382" s="352">
        <f t="shared" si="932"/>
        <v>16.06912432272</v>
      </c>
      <c r="M8382" s="368"/>
      <c r="N8382" s="349">
        <f t="shared" si="933"/>
        <v>9.2630521267199999</v>
      </c>
      <c r="O8382" s="368"/>
      <c r="P8382" s="350">
        <f t="shared" si="934"/>
        <v>250.96329669599993</v>
      </c>
      <c r="Q8382" s="368"/>
      <c r="R8382" s="351">
        <f t="shared" si="935"/>
        <v>83.507230195199995</v>
      </c>
      <c r="S8382" s="341"/>
      <c r="T8382" s="16"/>
      <c r="U8382" s="337"/>
      <c r="V8382" s="16"/>
    </row>
    <row r="8383" spans="4:22" ht="21">
      <c r="D8383" s="338"/>
      <c r="E8383" s="338"/>
      <c r="F8383" s="338"/>
      <c r="G8383" s="344">
        <v>0.94</v>
      </c>
      <c r="H8383" s="347">
        <f t="shared" si="930"/>
        <v>63.430416927359985</v>
      </c>
      <c r="I8383" s="368"/>
      <c r="J8383" s="348">
        <f t="shared" si="931"/>
        <v>16.115852229119994</v>
      </c>
      <c r="K8383" s="368"/>
      <c r="L8383" s="352">
        <f t="shared" si="932"/>
        <v>16.241910605759998</v>
      </c>
      <c r="M8383" s="368"/>
      <c r="N8383" s="349">
        <f t="shared" si="933"/>
        <v>9.3626548377599974</v>
      </c>
      <c r="O8383" s="368"/>
      <c r="P8383" s="350">
        <f t="shared" si="934"/>
        <v>253.66182676799991</v>
      </c>
      <c r="Q8383" s="368"/>
      <c r="R8383" s="351">
        <f t="shared" si="935"/>
        <v>84.405157401599979</v>
      </c>
      <c r="S8383" s="341"/>
      <c r="T8383" s="16"/>
      <c r="U8383" s="337"/>
      <c r="V8383" s="16"/>
    </row>
    <row r="8384" spans="4:22" ht="21">
      <c r="D8384" s="338"/>
      <c r="E8384" s="338"/>
      <c r="F8384" s="338"/>
      <c r="G8384" s="344">
        <v>0.95</v>
      </c>
      <c r="H8384" s="347">
        <f t="shared" si="930"/>
        <v>64.105208596799983</v>
      </c>
      <c r="I8384" s="368"/>
      <c r="J8384" s="348">
        <f t="shared" si="931"/>
        <v>16.287297465599995</v>
      </c>
      <c r="K8384" s="368"/>
      <c r="L8384" s="352">
        <f t="shared" si="932"/>
        <v>16.414696888799998</v>
      </c>
      <c r="M8384" s="368"/>
      <c r="N8384" s="349">
        <f t="shared" si="933"/>
        <v>9.4622575487999985</v>
      </c>
      <c r="O8384" s="368"/>
      <c r="P8384" s="350">
        <f t="shared" si="934"/>
        <v>256.36035683999989</v>
      </c>
      <c r="Q8384" s="368"/>
      <c r="R8384" s="351">
        <f t="shared" si="935"/>
        <v>85.303084607999978</v>
      </c>
      <c r="S8384" s="341"/>
      <c r="T8384" s="16"/>
      <c r="U8384" s="337"/>
      <c r="V8384" s="16"/>
    </row>
    <row r="8385" spans="4:22" ht="21">
      <c r="D8385" s="338"/>
      <c r="E8385" s="338"/>
      <c r="F8385" s="338"/>
      <c r="G8385" s="344">
        <v>0.96</v>
      </c>
      <c r="H8385" s="347">
        <f t="shared" si="930"/>
        <v>64.780000266239981</v>
      </c>
      <c r="I8385" s="368"/>
      <c r="J8385" s="348">
        <f t="shared" si="931"/>
        <v>16.458742702079995</v>
      </c>
      <c r="K8385" s="368"/>
      <c r="L8385" s="352">
        <f t="shared" si="932"/>
        <v>16.587483171839999</v>
      </c>
      <c r="M8385" s="368"/>
      <c r="N8385" s="349">
        <f t="shared" si="933"/>
        <v>9.5618602598399978</v>
      </c>
      <c r="O8385" s="368"/>
      <c r="P8385" s="350">
        <f t="shared" si="934"/>
        <v>259.05888691199993</v>
      </c>
      <c r="Q8385" s="368"/>
      <c r="R8385" s="351">
        <f t="shared" si="935"/>
        <v>86.201011814399976</v>
      </c>
      <c r="S8385" s="341"/>
      <c r="T8385" s="16"/>
      <c r="U8385" s="337"/>
      <c r="V8385" s="16"/>
    </row>
    <row r="8386" spans="4:22" ht="21">
      <c r="D8386" s="338"/>
      <c r="E8386" s="338"/>
      <c r="F8386" s="338"/>
      <c r="G8386" s="344">
        <v>0.97</v>
      </c>
      <c r="H8386" s="347">
        <f t="shared" si="930"/>
        <v>65.454791935679978</v>
      </c>
      <c r="I8386" s="368"/>
      <c r="J8386" s="348">
        <f t="shared" si="931"/>
        <v>16.630187938559995</v>
      </c>
      <c r="K8386" s="368"/>
      <c r="L8386" s="352">
        <f t="shared" si="932"/>
        <v>16.760269454879996</v>
      </c>
      <c r="M8386" s="368"/>
      <c r="N8386" s="349">
        <f t="shared" si="933"/>
        <v>9.6614629708799988</v>
      </c>
      <c r="O8386" s="368"/>
      <c r="P8386" s="350">
        <f t="shared" si="934"/>
        <v>261.75741698399992</v>
      </c>
      <c r="Q8386" s="368"/>
      <c r="R8386" s="351">
        <f t="shared" si="935"/>
        <v>87.098939020799989</v>
      </c>
      <c r="S8386" s="341"/>
      <c r="T8386" s="16"/>
      <c r="U8386" s="337"/>
      <c r="V8386" s="16"/>
    </row>
    <row r="8387" spans="4:22" ht="21">
      <c r="D8387" s="338"/>
      <c r="E8387" s="338"/>
      <c r="F8387" s="338"/>
      <c r="G8387" s="344">
        <v>0.98</v>
      </c>
      <c r="H8387" s="347">
        <f t="shared" si="930"/>
        <v>66.12958360511999</v>
      </c>
      <c r="I8387" s="368"/>
      <c r="J8387" s="348">
        <f t="shared" si="931"/>
        <v>16.801633175039996</v>
      </c>
      <c r="K8387" s="368"/>
      <c r="L8387" s="352">
        <f t="shared" si="932"/>
        <v>16.933055737919997</v>
      </c>
      <c r="M8387" s="368"/>
      <c r="N8387" s="349">
        <f t="shared" si="933"/>
        <v>9.7610656819199981</v>
      </c>
      <c r="O8387" s="368"/>
      <c r="P8387" s="350">
        <f t="shared" si="934"/>
        <v>264.4559470559999</v>
      </c>
      <c r="Q8387" s="368"/>
      <c r="R8387" s="351">
        <f t="shared" si="935"/>
        <v>87.996866227199988</v>
      </c>
      <c r="S8387" s="341"/>
      <c r="T8387" s="16"/>
      <c r="U8387" s="337"/>
      <c r="V8387" s="16"/>
    </row>
    <row r="8388" spans="4:22" ht="21">
      <c r="D8388" s="338"/>
      <c r="E8388" s="338"/>
      <c r="F8388" s="338"/>
      <c r="G8388" s="344">
        <v>0.99</v>
      </c>
      <c r="H8388" s="347">
        <f t="shared" si="930"/>
        <v>66.804375274559987</v>
      </c>
      <c r="I8388" s="368"/>
      <c r="J8388" s="348">
        <f t="shared" si="931"/>
        <v>16.973078411519996</v>
      </c>
      <c r="K8388" s="368"/>
      <c r="L8388" s="352">
        <f t="shared" si="932"/>
        <v>17.105842020959997</v>
      </c>
      <c r="M8388" s="368"/>
      <c r="N8388" s="349">
        <f t="shared" si="933"/>
        <v>9.8606683929599992</v>
      </c>
      <c r="O8388" s="368"/>
      <c r="P8388" s="350">
        <f t="shared" si="934"/>
        <v>267.15447712799994</v>
      </c>
      <c r="Q8388" s="368"/>
      <c r="R8388" s="351">
        <f t="shared" si="935"/>
        <v>88.894793433599986</v>
      </c>
      <c r="S8388" s="341"/>
      <c r="T8388" s="16"/>
      <c r="U8388" s="337"/>
      <c r="V8388" s="16"/>
    </row>
    <row r="8389" spans="4:22" ht="28.8">
      <c r="D8389" s="469"/>
      <c r="E8389" s="469"/>
      <c r="F8389" s="469"/>
      <c r="G8389" s="477">
        <v>1</v>
      </c>
      <c r="H8389" s="383">
        <f t="shared" si="930"/>
        <v>67.479166943999985</v>
      </c>
      <c r="I8389" s="368"/>
      <c r="J8389" s="383">
        <f t="shared" si="931"/>
        <v>17.144523647999996</v>
      </c>
      <c r="K8389" s="368"/>
      <c r="L8389" s="383">
        <f t="shared" si="932"/>
        <v>17.278628303999998</v>
      </c>
      <c r="M8389" s="368"/>
      <c r="N8389" s="383">
        <f t="shared" si="933"/>
        <v>9.9602711039999985</v>
      </c>
      <c r="O8389" s="368"/>
      <c r="P8389" s="383">
        <f t="shared" si="934"/>
        <v>269.85300719999992</v>
      </c>
      <c r="Q8389" s="368"/>
      <c r="R8389" s="383">
        <f t="shared" si="935"/>
        <v>89.792720639999985</v>
      </c>
      <c r="S8389" s="341"/>
      <c r="T8389" s="469"/>
      <c r="U8389" s="470"/>
      <c r="V8389" s="469"/>
    </row>
    <row r="8390" spans="4:22" ht="21">
      <c r="D8390" s="338"/>
      <c r="E8390" s="338"/>
      <c r="F8390" s="338"/>
      <c r="G8390" s="344">
        <v>1.01</v>
      </c>
      <c r="H8390" s="347">
        <f t="shared" si="930"/>
        <v>68.153958613439983</v>
      </c>
      <c r="I8390" s="368"/>
      <c r="J8390" s="348">
        <f t="shared" si="931"/>
        <v>17.315968884479997</v>
      </c>
      <c r="K8390" s="368"/>
      <c r="L8390" s="352">
        <f t="shared" si="932"/>
        <v>17.451414587039999</v>
      </c>
      <c r="M8390" s="368"/>
      <c r="N8390" s="349">
        <f t="shared" si="933"/>
        <v>10.059873815039998</v>
      </c>
      <c r="O8390" s="368"/>
      <c r="P8390" s="350">
        <f t="shared" si="934"/>
        <v>272.5515372719999</v>
      </c>
      <c r="Q8390" s="368"/>
      <c r="R8390" s="351">
        <f t="shared" si="935"/>
        <v>90.690647846399983</v>
      </c>
      <c r="S8390" s="341"/>
      <c r="T8390" s="16"/>
      <c r="U8390" s="337"/>
      <c r="V8390" s="16"/>
    </row>
    <row r="8391" spans="4:22" ht="21">
      <c r="D8391" s="338"/>
      <c r="E8391" s="338"/>
      <c r="F8391" s="338"/>
      <c r="G8391" s="344">
        <v>1.02</v>
      </c>
      <c r="H8391" s="347">
        <f t="shared" si="930"/>
        <v>68.82875028287998</v>
      </c>
      <c r="I8391" s="368"/>
      <c r="J8391" s="348">
        <f t="shared" si="931"/>
        <v>17.487414120959997</v>
      </c>
      <c r="K8391" s="368"/>
      <c r="L8391" s="352">
        <f t="shared" si="932"/>
        <v>17.624200870079999</v>
      </c>
      <c r="M8391" s="368"/>
      <c r="N8391" s="349">
        <f t="shared" si="933"/>
        <v>10.159476526079999</v>
      </c>
      <c r="O8391" s="368"/>
      <c r="P8391" s="350">
        <f t="shared" si="934"/>
        <v>275.25006734399994</v>
      </c>
      <c r="Q8391" s="368"/>
      <c r="R8391" s="351">
        <f t="shared" si="935"/>
        <v>91.588575052799982</v>
      </c>
      <c r="S8391" s="341"/>
      <c r="T8391" s="16"/>
      <c r="U8391" s="337"/>
      <c r="V8391" s="16"/>
    </row>
    <row r="8392" spans="4:22" ht="21">
      <c r="D8392" s="338"/>
      <c r="E8392" s="338"/>
      <c r="F8392" s="338"/>
      <c r="G8392" s="344">
        <v>1.03</v>
      </c>
      <c r="H8392" s="347">
        <f t="shared" si="930"/>
        <v>69.503541952319992</v>
      </c>
      <c r="I8392" s="368"/>
      <c r="J8392" s="348">
        <f t="shared" si="931"/>
        <v>17.658859357439997</v>
      </c>
      <c r="K8392" s="368"/>
      <c r="L8392" s="352">
        <f t="shared" si="932"/>
        <v>17.79698715312</v>
      </c>
      <c r="M8392" s="368"/>
      <c r="N8392" s="349">
        <f t="shared" si="933"/>
        <v>10.259079237119998</v>
      </c>
      <c r="O8392" s="368"/>
      <c r="P8392" s="350">
        <f t="shared" si="934"/>
        <v>277.94859741599993</v>
      </c>
      <c r="Q8392" s="368"/>
      <c r="R8392" s="351">
        <f t="shared" si="935"/>
        <v>92.48650225919998</v>
      </c>
      <c r="S8392" s="341"/>
      <c r="T8392" s="16"/>
      <c r="U8392" s="337"/>
      <c r="V8392" s="16"/>
    </row>
    <row r="8393" spans="4:22" ht="21">
      <c r="D8393" s="338"/>
      <c r="E8393" s="338"/>
      <c r="F8393" s="338"/>
      <c r="G8393" s="344">
        <v>1.04</v>
      </c>
      <c r="H8393" s="347">
        <f t="shared" si="930"/>
        <v>70.17833362175999</v>
      </c>
      <c r="I8393" s="368"/>
      <c r="J8393" s="348">
        <f t="shared" si="931"/>
        <v>17.830304593919998</v>
      </c>
      <c r="K8393" s="368"/>
      <c r="L8393" s="352">
        <f t="shared" si="932"/>
        <v>17.969773436159997</v>
      </c>
      <c r="M8393" s="368"/>
      <c r="N8393" s="349">
        <f t="shared" si="933"/>
        <v>10.358681948159999</v>
      </c>
      <c r="O8393" s="368"/>
      <c r="P8393" s="350">
        <f t="shared" si="934"/>
        <v>280.64712748799991</v>
      </c>
      <c r="Q8393" s="368"/>
      <c r="R8393" s="351">
        <f t="shared" si="935"/>
        <v>93.384429465599993</v>
      </c>
      <c r="S8393" s="341"/>
      <c r="T8393" s="16"/>
      <c r="U8393" s="337"/>
      <c r="V8393" s="16"/>
    </row>
    <row r="8394" spans="4:22" ht="21">
      <c r="D8394" s="338"/>
      <c r="E8394" s="338"/>
      <c r="F8394" s="338"/>
      <c r="G8394" s="344">
        <v>1.05</v>
      </c>
      <c r="H8394" s="347">
        <f t="shared" si="930"/>
        <v>70.853125291199987</v>
      </c>
      <c r="I8394" s="368"/>
      <c r="J8394" s="348">
        <f t="shared" si="931"/>
        <v>18.001749830399998</v>
      </c>
      <c r="K8394" s="368"/>
      <c r="L8394" s="352">
        <f t="shared" si="932"/>
        <v>18.142559719199998</v>
      </c>
      <c r="M8394" s="368"/>
      <c r="N8394" s="349">
        <f t="shared" si="933"/>
        <v>10.458284659199999</v>
      </c>
      <c r="O8394" s="368"/>
      <c r="P8394" s="350">
        <f t="shared" si="934"/>
        <v>283.34565755999995</v>
      </c>
      <c r="Q8394" s="368"/>
      <c r="R8394" s="351">
        <f t="shared" si="935"/>
        <v>94.282356671999992</v>
      </c>
      <c r="S8394" s="341"/>
      <c r="T8394" s="16"/>
      <c r="U8394" s="337"/>
      <c r="V8394" s="16"/>
    </row>
    <row r="8395" spans="4:22" ht="21">
      <c r="D8395" s="338"/>
      <c r="E8395" s="338"/>
      <c r="F8395" s="338"/>
      <c r="G8395" s="344">
        <v>1.06</v>
      </c>
      <c r="H8395" s="347">
        <f t="shared" si="930"/>
        <v>71.527916960639985</v>
      </c>
      <c r="I8395" s="368"/>
      <c r="J8395" s="348">
        <f t="shared" si="931"/>
        <v>18.173195066879998</v>
      </c>
      <c r="K8395" s="368"/>
      <c r="L8395" s="352">
        <f t="shared" si="932"/>
        <v>18.315346002239998</v>
      </c>
      <c r="M8395" s="368"/>
      <c r="N8395" s="349">
        <f t="shared" si="933"/>
        <v>10.55788737024</v>
      </c>
      <c r="O8395" s="368"/>
      <c r="P8395" s="350">
        <f t="shared" si="934"/>
        <v>286.04418763199993</v>
      </c>
      <c r="Q8395" s="368"/>
      <c r="R8395" s="351">
        <f t="shared" si="935"/>
        <v>95.18028387839999</v>
      </c>
      <c r="S8395" s="341"/>
      <c r="T8395" s="16"/>
      <c r="U8395" s="337"/>
      <c r="V8395" s="16"/>
    </row>
    <row r="8396" spans="4:22" ht="21">
      <c r="D8396" s="338"/>
      <c r="E8396" s="338"/>
      <c r="F8396" s="338"/>
      <c r="G8396" s="344">
        <v>1.07</v>
      </c>
      <c r="H8396" s="347">
        <f t="shared" si="930"/>
        <v>72.202708630079982</v>
      </c>
      <c r="I8396" s="368"/>
      <c r="J8396" s="348">
        <f t="shared" si="931"/>
        <v>18.344640303359999</v>
      </c>
      <c r="K8396" s="368"/>
      <c r="L8396" s="352">
        <f t="shared" si="932"/>
        <v>18.488132285279999</v>
      </c>
      <c r="M8396" s="368"/>
      <c r="N8396" s="349">
        <f t="shared" si="933"/>
        <v>10.657490081279999</v>
      </c>
      <c r="O8396" s="368"/>
      <c r="P8396" s="350">
        <f t="shared" si="934"/>
        <v>288.74271770399992</v>
      </c>
      <c r="Q8396" s="368"/>
      <c r="R8396" s="351">
        <f t="shared" si="935"/>
        <v>96.078211084799989</v>
      </c>
      <c r="S8396" s="341"/>
      <c r="T8396" s="16"/>
      <c r="U8396" s="337"/>
      <c r="V8396" s="16"/>
    </row>
    <row r="8397" spans="4:22" ht="21">
      <c r="D8397" s="338"/>
      <c r="E8397" s="338"/>
      <c r="F8397" s="338"/>
      <c r="G8397" s="344">
        <v>1.08</v>
      </c>
      <c r="H8397" s="347">
        <f t="shared" si="930"/>
        <v>72.877500299519994</v>
      </c>
      <c r="I8397" s="368"/>
      <c r="J8397" s="348">
        <f t="shared" si="931"/>
        <v>18.516085539839999</v>
      </c>
      <c r="K8397" s="368"/>
      <c r="L8397" s="352">
        <f t="shared" si="932"/>
        <v>18.66091856832</v>
      </c>
      <c r="M8397" s="368"/>
      <c r="N8397" s="349">
        <f t="shared" si="933"/>
        <v>10.75709279232</v>
      </c>
      <c r="O8397" s="368"/>
      <c r="P8397" s="350">
        <f t="shared" si="934"/>
        <v>291.44124777599995</v>
      </c>
      <c r="Q8397" s="368"/>
      <c r="R8397" s="351">
        <f t="shared" si="935"/>
        <v>96.976138291199987</v>
      </c>
      <c r="S8397" s="341"/>
      <c r="T8397" s="16"/>
      <c r="U8397" s="337"/>
      <c r="V8397" s="16"/>
    </row>
    <row r="8398" spans="4:22" ht="21">
      <c r="D8398" s="338"/>
      <c r="E8398" s="338"/>
      <c r="F8398" s="338"/>
      <c r="G8398" s="344">
        <v>1.0900000000000001</v>
      </c>
      <c r="H8398" s="347">
        <f t="shared" si="930"/>
        <v>73.552291968959992</v>
      </c>
      <c r="I8398" s="368"/>
      <c r="J8398" s="348">
        <f t="shared" si="931"/>
        <v>18.687530776319996</v>
      </c>
      <c r="K8398" s="368"/>
      <c r="L8398" s="352">
        <f t="shared" si="932"/>
        <v>18.83370485136</v>
      </c>
      <c r="M8398" s="368"/>
      <c r="N8398" s="349">
        <f t="shared" si="933"/>
        <v>10.856695503359999</v>
      </c>
      <c r="O8398" s="368"/>
      <c r="P8398" s="350">
        <f t="shared" si="934"/>
        <v>294.13977784799994</v>
      </c>
      <c r="Q8398" s="368"/>
      <c r="R8398" s="351">
        <f t="shared" si="935"/>
        <v>97.874065497599986</v>
      </c>
      <c r="S8398" s="341"/>
      <c r="T8398" s="16"/>
      <c r="U8398" s="337"/>
      <c r="V8398" s="16"/>
    </row>
    <row r="8399" spans="4:22" ht="21">
      <c r="D8399" s="338"/>
      <c r="E8399" s="338"/>
      <c r="F8399" s="338"/>
      <c r="G8399" s="344">
        <v>1.1000000000000001</v>
      </c>
      <c r="H8399" s="347">
        <f t="shared" si="930"/>
        <v>74.227083638399989</v>
      </c>
      <c r="I8399" s="368"/>
      <c r="J8399" s="348">
        <f t="shared" si="931"/>
        <v>18.858976012799996</v>
      </c>
      <c r="K8399" s="368"/>
      <c r="L8399" s="352">
        <f t="shared" si="932"/>
        <v>19.006491134400001</v>
      </c>
      <c r="M8399" s="368"/>
      <c r="N8399" s="349">
        <f t="shared" si="933"/>
        <v>10.956298214399999</v>
      </c>
      <c r="O8399" s="368"/>
      <c r="P8399" s="350">
        <f t="shared" si="934"/>
        <v>296.83830791999992</v>
      </c>
      <c r="Q8399" s="368"/>
      <c r="R8399" s="351">
        <f t="shared" si="935"/>
        <v>98.771992703999985</v>
      </c>
      <c r="S8399" s="341"/>
      <c r="T8399" s="16"/>
      <c r="U8399" s="337"/>
      <c r="V8399" s="16"/>
    </row>
    <row r="8400" spans="4:22">
      <c r="D8400" s="338"/>
      <c r="E8400" s="338"/>
      <c r="F8400" s="338"/>
      <c r="G8400" s="16"/>
      <c r="H8400" s="16"/>
      <c r="I8400" s="16"/>
      <c r="J8400" s="16"/>
      <c r="K8400" s="16"/>
      <c r="L8400" s="16"/>
      <c r="M8400" s="16"/>
      <c r="N8400" s="16"/>
      <c r="O8400" s="16"/>
      <c r="P8400" s="16"/>
      <c r="Q8400" s="16"/>
      <c r="R8400" s="16"/>
      <c r="S8400" s="16"/>
      <c r="T8400" s="16"/>
      <c r="U8400" s="16"/>
      <c r="V8400" s="16"/>
    </row>
    <row r="8401" spans="4:31">
      <c r="D8401" s="338"/>
      <c r="E8401" s="338"/>
      <c r="F8401" s="338"/>
      <c r="G8401" s="16"/>
      <c r="H8401" s="16"/>
      <c r="I8401" s="16"/>
      <c r="J8401" s="16"/>
      <c r="K8401" s="16"/>
      <c r="L8401" s="16"/>
      <c r="M8401" s="16"/>
      <c r="N8401" s="16"/>
      <c r="O8401" s="16"/>
      <c r="P8401" s="16"/>
      <c r="Q8401" s="16"/>
      <c r="R8401" s="16"/>
      <c r="S8401" s="16"/>
      <c r="T8401" s="16"/>
      <c r="U8401" s="16"/>
      <c r="V8401" s="16"/>
    </row>
    <row r="8402" spans="4:31">
      <c r="D8402" s="338"/>
      <c r="E8402" s="338"/>
      <c r="F8402" s="338"/>
      <c r="G8402" s="16"/>
      <c r="H8402" s="16"/>
      <c r="I8402" s="16"/>
      <c r="J8402" s="16"/>
      <c r="K8402" s="16"/>
      <c r="L8402" s="16"/>
      <c r="M8402" s="16"/>
      <c r="N8402" s="16"/>
      <c r="O8402" s="16"/>
      <c r="P8402" s="16"/>
      <c r="Q8402" s="16"/>
      <c r="R8402" s="16"/>
      <c r="S8402" s="16"/>
      <c r="T8402" s="16"/>
      <c r="U8402" s="16"/>
      <c r="V8402" s="16"/>
    </row>
    <row r="8405" spans="4:31" ht="15" thickBot="1">
      <c r="D8405" s="507" t="s">
        <v>328</v>
      </c>
      <c r="E8405" s="16"/>
      <c r="F8405" s="16"/>
      <c r="G8405" s="16"/>
      <c r="H8405" s="16"/>
      <c r="I8405" s="16"/>
      <c r="J8405" s="16"/>
      <c r="K8405" s="16"/>
      <c r="L8405" s="16"/>
      <c r="M8405" s="16"/>
      <c r="N8405" s="16"/>
      <c r="O8405" s="16"/>
      <c r="P8405" s="16"/>
      <c r="Q8405" s="16"/>
      <c r="R8405" s="16"/>
      <c r="S8405" s="16"/>
      <c r="T8405" s="229"/>
      <c r="U8405" s="16"/>
      <c r="V8405" s="16"/>
    </row>
    <row r="8406" spans="4:31">
      <c r="D8406" s="16"/>
      <c r="E8406" s="84"/>
      <c r="F8406" s="85"/>
      <c r="G8406" s="197"/>
      <c r="H8406" s="85"/>
      <c r="I8406" s="197"/>
      <c r="J8406" s="85"/>
      <c r="K8406" s="197"/>
      <c r="L8406" s="85"/>
      <c r="M8406" s="197"/>
      <c r="N8406" s="85"/>
      <c r="O8406" s="197"/>
      <c r="P8406" s="85"/>
      <c r="Q8406" s="197"/>
      <c r="R8406" s="85"/>
      <c r="S8406" s="85"/>
      <c r="T8406" s="85"/>
      <c r="U8406" s="106"/>
      <c r="V8406" s="16"/>
    </row>
    <row r="8407" spans="4:31" ht="15" thickBot="1">
      <c r="D8407" s="16"/>
      <c r="E8407" s="86"/>
      <c r="F8407" s="1"/>
      <c r="H8407" s="1"/>
      <c r="J8407" s="1"/>
      <c r="L8407" s="1"/>
      <c r="N8407" s="1"/>
      <c r="P8407" s="1"/>
      <c r="R8407" s="1"/>
      <c r="T8407" s="1"/>
      <c r="U8407" s="107"/>
      <c r="V8407" s="16"/>
    </row>
    <row r="8408" spans="4:31" ht="35.4" thickBot="1">
      <c r="D8408" s="16"/>
      <c r="E8408" s="86"/>
      <c r="F8408" s="1"/>
      <c r="H8408" s="393" t="s">
        <v>378</v>
      </c>
      <c r="I8408" s="394"/>
      <c r="J8408" s="394"/>
      <c r="K8408" s="394"/>
      <c r="L8408" s="394"/>
      <c r="M8408" s="394"/>
      <c r="N8408" s="394"/>
      <c r="O8408" s="394"/>
      <c r="P8408" s="394"/>
      <c r="Q8408" s="394"/>
      <c r="R8408" s="394"/>
      <c r="S8408" s="394"/>
      <c r="T8408" s="395"/>
      <c r="U8408" s="107"/>
      <c r="V8408" s="16"/>
    </row>
    <row r="8409" spans="4:31">
      <c r="D8409" s="16"/>
      <c r="E8409" s="86"/>
      <c r="F8409" s="1"/>
      <c r="H8409" s="1"/>
      <c r="J8409" s="1"/>
      <c r="L8409" s="1"/>
      <c r="N8409" s="1"/>
      <c r="P8409" s="1"/>
      <c r="R8409" s="1"/>
      <c r="T8409" s="1"/>
      <c r="U8409" s="107"/>
      <c r="V8409" s="16"/>
    </row>
    <row r="8410" spans="4:31">
      <c r="D8410" s="16"/>
      <c r="E8410" s="86"/>
      <c r="F8410" s="253" t="s">
        <v>10</v>
      </c>
      <c r="G8410" s="194"/>
      <c r="H8410" s="421" t="s">
        <v>3</v>
      </c>
      <c r="I8410" s="179"/>
      <c r="J8410" s="422" t="s">
        <v>11</v>
      </c>
      <c r="K8410" s="179"/>
      <c r="L8410" s="423" t="s">
        <v>12</v>
      </c>
      <c r="M8410" s="179"/>
      <c r="N8410" s="424" t="s">
        <v>13</v>
      </c>
      <c r="O8410" s="179"/>
      <c r="P8410" s="425" t="s">
        <v>14</v>
      </c>
      <c r="Q8410" s="179"/>
      <c r="R8410" s="426" t="s">
        <v>15</v>
      </c>
      <c r="S8410" s="29"/>
      <c r="T8410" s="427" t="s">
        <v>16</v>
      </c>
      <c r="U8410" s="107"/>
      <c r="V8410" s="16"/>
      <c r="X8410" s="448" t="s">
        <v>78</v>
      </c>
      <c r="Y8410" s="448" t="s">
        <v>79</v>
      </c>
      <c r="Z8410" s="448" t="s">
        <v>80</v>
      </c>
      <c r="AA8410" s="448" t="s">
        <v>81</v>
      </c>
      <c r="AB8410" s="504" t="s">
        <v>374</v>
      </c>
      <c r="AD8410" t="str">
        <f t="shared" ref="AD8410:AD8416" si="936">X8410</f>
        <v xml:space="preserve">MATERIAL </v>
      </c>
      <c r="AE8410" s="330" t="str">
        <f t="shared" ref="AE8410:AE8416" si="937">AA8410</f>
        <v xml:space="preserve">VARIACAO </v>
      </c>
    </row>
    <row r="8411" spans="4:31">
      <c r="D8411" s="16"/>
      <c r="E8411" s="86"/>
      <c r="F8411" s="252">
        <v>46097</v>
      </c>
      <c r="G8411" s="244"/>
      <c r="H8411" s="437">
        <v>12759.5</v>
      </c>
      <c r="I8411" s="437"/>
      <c r="J8411" s="437">
        <v>3240</v>
      </c>
      <c r="K8411" s="437"/>
      <c r="L8411" s="437">
        <v>3440</v>
      </c>
      <c r="M8411" s="437"/>
      <c r="N8411" s="437">
        <v>1854</v>
      </c>
      <c r="O8411" s="437"/>
      <c r="P8411" s="437">
        <v>48000</v>
      </c>
      <c r="Q8411" s="437"/>
      <c r="R8411" s="437">
        <v>17120</v>
      </c>
      <c r="S8411" s="438"/>
      <c r="T8411" s="441">
        <v>5.2541000000000002</v>
      </c>
      <c r="U8411" s="107"/>
      <c r="V8411" s="16"/>
      <c r="X8411" t="str">
        <f>H8210</f>
        <v xml:space="preserve">COBRE </v>
      </c>
      <c r="Y8411" s="308">
        <f>H8419</f>
        <v>64.730285532000011</v>
      </c>
      <c r="Z8411" s="308">
        <f>H8421</f>
        <v>66.816457344</v>
      </c>
      <c r="AA8411" s="453">
        <f t="shared" ref="AA8411:AA8417" si="938">Y8411-Z8411</f>
        <v>-2.0861718119999892</v>
      </c>
      <c r="AB8411" t="str">
        <f>X8411</f>
        <v xml:space="preserve">COBRE </v>
      </c>
      <c r="AD8411" t="str">
        <f t="shared" si="936"/>
        <v xml:space="preserve">COBRE </v>
      </c>
      <c r="AE8411" s="330">
        <f t="shared" si="937"/>
        <v>-2.0861718119999892</v>
      </c>
    </row>
    <row r="8412" spans="4:31">
      <c r="D8412" s="16"/>
      <c r="E8412" s="86"/>
      <c r="F8412" s="250">
        <f>F8411+1</f>
        <v>46098</v>
      </c>
      <c r="G8412" s="244"/>
      <c r="H8412" s="474">
        <v>12677</v>
      </c>
      <c r="I8412" s="437"/>
      <c r="J8412" s="437">
        <v>3189</v>
      </c>
      <c r="K8412" s="437"/>
      <c r="L8412" s="437">
        <v>3426</v>
      </c>
      <c r="M8412" s="437"/>
      <c r="N8412" s="437">
        <v>1886</v>
      </c>
      <c r="O8412" s="437"/>
      <c r="P8412" s="437">
        <v>46805</v>
      </c>
      <c r="Q8412" s="437"/>
      <c r="R8412" s="437">
        <v>17200</v>
      </c>
      <c r="S8412" s="437"/>
      <c r="T8412" s="441">
        <v>5.2647000000000004</v>
      </c>
      <c r="U8412" s="107"/>
      <c r="V8412" s="16"/>
      <c r="X8412" s="408" t="str">
        <f>J8210</f>
        <v xml:space="preserve">ZINCO </v>
      </c>
      <c r="Y8412" s="308">
        <f>J8419</f>
        <v>16.372979226000002</v>
      </c>
      <c r="Z8412" s="308">
        <f>J8421</f>
        <v>17.133065663999997</v>
      </c>
      <c r="AA8412" s="453">
        <f t="shared" si="938"/>
        <v>-0.76008643799999476</v>
      </c>
      <c r="AB8412" t="str">
        <f t="shared" ref="AB8412:AB8416" si="939">X8412</f>
        <v xml:space="preserve">ZINCO </v>
      </c>
      <c r="AD8412" t="str">
        <f t="shared" si="936"/>
        <v xml:space="preserve">ZINCO </v>
      </c>
      <c r="AE8412" s="330">
        <f t="shared" si="937"/>
        <v>-0.76008643799999476</v>
      </c>
    </row>
    <row r="8413" spans="4:31">
      <c r="D8413" s="16"/>
      <c r="E8413" s="86"/>
      <c r="F8413" s="250">
        <f>F8412+1</f>
        <v>46099</v>
      </c>
      <c r="G8413" s="244"/>
      <c r="H8413" s="474">
        <v>12503</v>
      </c>
      <c r="I8413" s="437"/>
      <c r="J8413" s="437">
        <v>3124</v>
      </c>
      <c r="K8413" s="437"/>
      <c r="L8413" s="437">
        <v>3400</v>
      </c>
      <c r="M8413" s="437"/>
      <c r="N8413" s="437">
        <v>1880</v>
      </c>
      <c r="O8413" s="437"/>
      <c r="P8413" s="437">
        <v>46295</v>
      </c>
      <c r="Q8413" s="437"/>
      <c r="R8413" s="437">
        <v>16990</v>
      </c>
      <c r="S8413" s="437"/>
      <c r="T8413" s="441">
        <v>5.2022000000000004</v>
      </c>
      <c r="U8413" s="107"/>
      <c r="V8413" s="16"/>
      <c r="X8413" s="408" t="str">
        <f>L8210</f>
        <v xml:space="preserve">ALUMÍNIO </v>
      </c>
      <c r="Y8413" s="308">
        <f>L8419</f>
        <v>17.595046620000002</v>
      </c>
      <c r="Z8413" s="308">
        <f>L8421</f>
        <v>18.024805499999999</v>
      </c>
      <c r="AA8413" s="453">
        <f t="shared" si="938"/>
        <v>-0.42975887999999784</v>
      </c>
      <c r="AB8413" t="str">
        <f t="shared" si="939"/>
        <v xml:space="preserve">ALUMÍNIO </v>
      </c>
      <c r="AD8413" t="str">
        <f t="shared" si="936"/>
        <v xml:space="preserve">ALUMÍNIO </v>
      </c>
      <c r="AE8413" s="330">
        <f t="shared" si="937"/>
        <v>-0.42975887999999784</v>
      </c>
    </row>
    <row r="8414" spans="4:31">
      <c r="D8414" s="16"/>
      <c r="E8414" s="86"/>
      <c r="F8414" s="250">
        <f>F8413+1</f>
        <v>46100</v>
      </c>
      <c r="G8414" s="195"/>
      <c r="H8414" s="437">
        <v>11826</v>
      </c>
      <c r="I8414" s="437"/>
      <c r="J8414" s="437">
        <v>3010</v>
      </c>
      <c r="K8414" s="437"/>
      <c r="L8414" s="437">
        <v>3200</v>
      </c>
      <c r="M8414" s="437"/>
      <c r="N8414" s="437">
        <v>1828</v>
      </c>
      <c r="O8414" s="437"/>
      <c r="P8414" s="437">
        <v>41700</v>
      </c>
      <c r="Q8414" s="437"/>
      <c r="R8414" s="437">
        <v>16290</v>
      </c>
      <c r="S8414" s="437"/>
      <c r="T8414" s="441">
        <v>5.2111999999999998</v>
      </c>
      <c r="U8414" s="437"/>
      <c r="V8414" s="16"/>
      <c r="X8414" s="408" t="str">
        <f>N8210</f>
        <v xml:space="preserve">CHUMBO </v>
      </c>
      <c r="Y8414" s="308">
        <f>N8419</f>
        <v>9.7524435240000003</v>
      </c>
      <c r="Z8414" s="308">
        <f>N8421</f>
        <v>9.838290228</v>
      </c>
      <c r="AA8414" s="453">
        <f t="shared" si="938"/>
        <v>-8.5846703999999718E-2</v>
      </c>
      <c r="AB8414" t="str">
        <f t="shared" si="939"/>
        <v xml:space="preserve">CHUMBO </v>
      </c>
      <c r="AD8414" t="str">
        <f t="shared" si="936"/>
        <v xml:space="preserve">CHUMBO </v>
      </c>
      <c r="AE8414" s="330">
        <f t="shared" si="937"/>
        <v>-8.5846703999999718E-2</v>
      </c>
    </row>
    <row r="8415" spans="4:31">
      <c r="D8415" s="16"/>
      <c r="E8415" s="86"/>
      <c r="F8415" s="251">
        <f>F8414+1</f>
        <v>46101</v>
      </c>
      <c r="G8415" s="195"/>
      <c r="H8415" s="437">
        <v>12021.5</v>
      </c>
      <c r="I8415" s="437"/>
      <c r="J8415" s="437">
        <v>3065.5</v>
      </c>
      <c r="K8415" s="437"/>
      <c r="L8415" s="437">
        <v>3329</v>
      </c>
      <c r="M8415" s="437"/>
      <c r="N8415" s="437">
        <v>1861</v>
      </c>
      <c r="O8415" s="437"/>
      <c r="P8415" s="437">
        <v>43700</v>
      </c>
      <c r="Q8415" s="437"/>
      <c r="R8415" s="437">
        <v>16770</v>
      </c>
      <c r="S8415" s="438"/>
      <c r="T8415" s="441">
        <v>5.2587000000000002</v>
      </c>
      <c r="U8415" s="107"/>
      <c r="V8415" s="16"/>
      <c r="X8415" s="408" t="str">
        <f>P8210</f>
        <v xml:space="preserve">ESTANHO </v>
      </c>
      <c r="Y8415" s="308">
        <f>P8419</f>
        <v>237.28955400000004</v>
      </c>
      <c r="Z8415" s="308">
        <f>P8421</f>
        <v>255.97045811999996</v>
      </c>
      <c r="AA8415" s="453">
        <f t="shared" si="938"/>
        <v>-18.680904119999923</v>
      </c>
      <c r="AB8415" t="str">
        <f t="shared" si="939"/>
        <v xml:space="preserve">ESTANHO </v>
      </c>
      <c r="AD8415" t="str">
        <f t="shared" si="936"/>
        <v xml:space="preserve">ESTANHO </v>
      </c>
      <c r="AE8415" s="330">
        <f t="shared" si="937"/>
        <v>-18.680904119999923</v>
      </c>
    </row>
    <row r="8416" spans="4:31">
      <c r="D8416" s="16"/>
      <c r="E8416" s="86"/>
      <c r="F8416" s="1"/>
      <c r="H8416" s="439"/>
      <c r="I8416" s="439"/>
      <c r="J8416" s="439"/>
      <c r="K8416" s="439"/>
      <c r="L8416" s="439"/>
      <c r="M8416" s="439"/>
      <c r="N8416" s="439"/>
      <c r="O8416" s="439"/>
      <c r="P8416" s="439"/>
      <c r="Q8416" s="439"/>
      <c r="R8416" s="439"/>
      <c r="S8416" s="440"/>
      <c r="T8416" s="444"/>
      <c r="U8416" s="107"/>
      <c r="V8416" s="16"/>
      <c r="X8416" s="408" t="str">
        <f>R8210</f>
        <v xml:space="preserve">NÍQUEL </v>
      </c>
      <c r="Y8416" s="308">
        <f>R8419</f>
        <v>88.389049320000012</v>
      </c>
      <c r="Z8416" s="308">
        <f>R8421</f>
        <v>90.225539039999987</v>
      </c>
      <c r="AA8416" s="453">
        <f t="shared" si="938"/>
        <v>-1.8364897199999746</v>
      </c>
      <c r="AB8416" t="str">
        <f t="shared" si="939"/>
        <v xml:space="preserve">NÍQUEL </v>
      </c>
      <c r="AD8416" t="str">
        <f t="shared" si="936"/>
        <v xml:space="preserve">NÍQUEL </v>
      </c>
      <c r="AE8416" s="330">
        <f t="shared" si="937"/>
        <v>-1.8364897199999746</v>
      </c>
    </row>
    <row r="8417" spans="4:28" ht="18">
      <c r="D8417" s="481"/>
      <c r="E8417" s="134"/>
      <c r="F8417" s="495" t="s">
        <v>17</v>
      </c>
      <c r="G8417" s="496"/>
      <c r="H8417" s="497">
        <f>AVERAGE(H8411:H8415)</f>
        <v>12357.4</v>
      </c>
      <c r="I8417" s="498"/>
      <c r="J8417" s="497">
        <f>AVERAGE(J8411:J8415)</f>
        <v>3125.7</v>
      </c>
      <c r="K8417" s="498"/>
      <c r="L8417" s="497">
        <f>AVERAGE(L8411:L8415)</f>
        <v>3359</v>
      </c>
      <c r="M8417" s="498"/>
      <c r="N8417" s="497">
        <f>AVERAGE(N8411:N8415)</f>
        <v>1861.8</v>
      </c>
      <c r="O8417" s="498"/>
      <c r="P8417" s="497">
        <f>AVERAGE(P8411:P8415)</f>
        <v>45300</v>
      </c>
      <c r="Q8417" s="498"/>
      <c r="R8417" s="497">
        <f>AVERAGE(R8411:R8415)</f>
        <v>16874</v>
      </c>
      <c r="S8417" s="499"/>
      <c r="T8417" s="500">
        <f>AVERAGE(T8411:T8415)</f>
        <v>5.2381800000000007</v>
      </c>
      <c r="U8417" s="135"/>
      <c r="V8417" s="481"/>
      <c r="X8417" s="486" t="str">
        <f>T8210</f>
        <v xml:space="preserve">DÓLAR </v>
      </c>
      <c r="Y8417" s="505">
        <f>T8417</f>
        <v>5.2381800000000007</v>
      </c>
      <c r="Z8417" s="505">
        <f>T8421</f>
        <v>5.2057199999999995</v>
      </c>
      <c r="AA8417" s="502">
        <f t="shared" si="938"/>
        <v>3.2460000000001266E-2</v>
      </c>
      <c r="AB8417" s="486"/>
    </row>
    <row r="8418" spans="4:28">
      <c r="D8418" s="16"/>
      <c r="E8418" s="86"/>
      <c r="F8418" s="21"/>
      <c r="G8418" s="194"/>
      <c r="H8418" s="354"/>
      <c r="I8418" s="214"/>
      <c r="J8418" s="354"/>
      <c r="K8418" s="214"/>
      <c r="L8418" s="354"/>
      <c r="M8418" s="214"/>
      <c r="N8418" s="354"/>
      <c r="O8418" s="214"/>
      <c r="P8418" s="354"/>
      <c r="Q8418" s="214"/>
      <c r="R8418" s="354"/>
      <c r="S8418" s="269"/>
      <c r="T8418" s="355"/>
      <c r="U8418" s="107"/>
      <c r="V8418" s="16"/>
    </row>
    <row r="8419" spans="4:28" ht="18">
      <c r="D8419" s="481"/>
      <c r="E8419" s="134"/>
      <c r="F8419" s="493" t="s">
        <v>18</v>
      </c>
      <c r="G8419" s="482"/>
      <c r="H8419" s="494">
        <f>H8417*T8417*0.001</f>
        <v>64.730285532000011</v>
      </c>
      <c r="I8419" s="483"/>
      <c r="J8419" s="494">
        <f>J8417*T8417*0.001</f>
        <v>16.372979226000002</v>
      </c>
      <c r="K8419" s="483"/>
      <c r="L8419" s="494">
        <f>L8417*T8417*0.001</f>
        <v>17.595046620000002</v>
      </c>
      <c r="M8419" s="483"/>
      <c r="N8419" s="494">
        <f>N8417*T8417*0.001</f>
        <v>9.7524435240000003</v>
      </c>
      <c r="O8419" s="483"/>
      <c r="P8419" s="494">
        <f>P8417*T8417*0.001</f>
        <v>237.28955400000004</v>
      </c>
      <c r="Q8419" s="483"/>
      <c r="R8419" s="494">
        <f>R8417*T8417*0.001</f>
        <v>88.389049320000012</v>
      </c>
      <c r="S8419" s="484"/>
      <c r="T8419" s="485"/>
      <c r="U8419" s="135"/>
      <c r="V8419" s="481"/>
    </row>
    <row r="8420" spans="4:28">
      <c r="D8420" s="16"/>
      <c r="E8420" s="86"/>
      <c r="F8420" s="21"/>
      <c r="G8420" s="312"/>
      <c r="H8420" s="450"/>
      <c r="I8420" s="451"/>
      <c r="J8420" s="450"/>
      <c r="K8420" s="451"/>
      <c r="L8420" s="450"/>
      <c r="M8420" s="451"/>
      <c r="N8420" s="450"/>
      <c r="O8420" s="451"/>
      <c r="P8420" s="450"/>
      <c r="Q8420" s="451"/>
      <c r="R8420" s="450"/>
      <c r="S8420" s="269"/>
      <c r="T8420" s="364"/>
      <c r="U8420" s="107"/>
      <c r="V8420" s="16"/>
    </row>
    <row r="8421" spans="4:28" ht="21">
      <c r="D8421" s="230"/>
      <c r="E8421" s="183"/>
      <c r="F8421" s="490" t="s">
        <v>19</v>
      </c>
      <c r="G8421" s="487"/>
      <c r="H8421" s="491">
        <f>H8319</f>
        <v>66.816457344</v>
      </c>
      <c r="I8421" s="488"/>
      <c r="J8421" s="491">
        <f>J8319</f>
        <v>17.133065663999997</v>
      </c>
      <c r="K8421" s="488"/>
      <c r="L8421" s="491">
        <f>L8319</f>
        <v>18.024805499999999</v>
      </c>
      <c r="M8421" s="488"/>
      <c r="N8421" s="491">
        <f>N8319</f>
        <v>9.838290228</v>
      </c>
      <c r="O8421" s="488"/>
      <c r="P8421" s="491">
        <f>P8319</f>
        <v>255.97045811999996</v>
      </c>
      <c r="Q8421" s="488"/>
      <c r="R8421" s="491">
        <f>R8319</f>
        <v>90.225539039999987</v>
      </c>
      <c r="S8421" s="489">
        <f>U8382</f>
        <v>0</v>
      </c>
      <c r="T8421" s="492">
        <f>T8317</f>
        <v>5.2057199999999995</v>
      </c>
      <c r="U8421" s="186"/>
      <c r="V8421" s="230"/>
    </row>
    <row r="8422" spans="4:28" ht="15" thickBot="1">
      <c r="D8422" s="16"/>
      <c r="E8422" s="86"/>
      <c r="F8422" s="21"/>
      <c r="G8422" s="194"/>
      <c r="H8422" s="355"/>
      <c r="I8422" s="264"/>
      <c r="J8422" s="355"/>
      <c r="K8422" s="264"/>
      <c r="L8422" s="355"/>
      <c r="M8422" s="264"/>
      <c r="N8422" s="355"/>
      <c r="O8422" s="264"/>
      <c r="P8422" s="355"/>
      <c r="Q8422" s="264"/>
      <c r="R8422" s="355"/>
      <c r="S8422" s="270"/>
      <c r="T8422" s="355"/>
      <c r="U8422" s="107"/>
      <c r="V8422" s="16"/>
    </row>
    <row r="8423" spans="4:28" ht="15" thickBot="1">
      <c r="D8423" s="16"/>
      <c r="E8423" s="86"/>
      <c r="F8423" s="259" t="s">
        <v>44</v>
      </c>
      <c r="G8423" s="194"/>
      <c r="H8423" s="356">
        <f>(H8319-H8321)/H8321</f>
        <v>-9.8209511174012967E-3</v>
      </c>
      <c r="I8423" s="321"/>
      <c r="J8423" s="356">
        <f>(J8319-J8321)/J8321</f>
        <v>-6.6831743099123031E-4</v>
      </c>
      <c r="K8423" s="321"/>
      <c r="L8423" s="356">
        <f>(L8319-L8321)/L8321</f>
        <v>4.3184978742048734E-2</v>
      </c>
      <c r="M8423" s="321"/>
      <c r="N8423" s="356">
        <f>(N8319-N8321)/N8321</f>
        <v>-1.2246742556134999E-2</v>
      </c>
      <c r="O8423" s="321"/>
      <c r="P8423" s="356">
        <f>(P8319-P8321)/P8321</f>
        <v>-5.14448559385925E-2</v>
      </c>
      <c r="Q8423" s="321"/>
      <c r="R8423" s="356">
        <f>(R8319-R8321)/R8321</f>
        <v>4.8201947431270329E-3</v>
      </c>
      <c r="S8423" s="322"/>
      <c r="T8423" s="356">
        <f>(T8317-T8321)/T8321</f>
        <v>-2.3686873332718671E-3</v>
      </c>
      <c r="U8423" s="107"/>
      <c r="V8423" s="16"/>
    </row>
    <row r="8424" spans="4:28" ht="15" thickBot="1">
      <c r="D8424" s="16"/>
      <c r="E8424" s="86"/>
      <c r="F8424" s="29"/>
      <c r="G8424" s="179"/>
      <c r="H8424" s="357"/>
      <c r="I8424" s="217"/>
      <c r="J8424" s="357"/>
      <c r="K8424" s="217"/>
      <c r="L8424" s="357"/>
      <c r="M8424" s="217"/>
      <c r="N8424" s="357"/>
      <c r="O8424" s="217"/>
      <c r="P8424" s="357"/>
      <c r="Q8424" s="217"/>
      <c r="R8424" s="357"/>
      <c r="S8424" s="271"/>
      <c r="T8424" s="357"/>
      <c r="U8424" s="107"/>
      <c r="V8424" s="16"/>
    </row>
    <row r="8425" spans="4:28" ht="15" thickBot="1">
      <c r="D8425" s="16"/>
      <c r="E8425" s="86"/>
      <c r="F8425" s="176" t="s">
        <v>26</v>
      </c>
      <c r="G8425" s="179"/>
      <c r="H8425" s="358">
        <f>(H8419-H8421)/H8421</f>
        <v>-3.1222424757713134E-2</v>
      </c>
      <c r="I8425" s="188"/>
      <c r="J8425" s="358">
        <f>(J8419-J8421)/J8421</f>
        <v>-4.4363714755210948E-2</v>
      </c>
      <c r="K8425" s="188"/>
      <c r="L8425" s="358">
        <f>(L8419-L8421)/L8421</f>
        <v>-2.3842636193771846E-2</v>
      </c>
      <c r="M8425" s="188"/>
      <c r="N8425" s="358">
        <f>(N8419-N8421)/N8421</f>
        <v>-8.7257747037872528E-3</v>
      </c>
      <c r="O8425" s="188"/>
      <c r="P8425" s="358">
        <f>(P8419-P8421)/P8421</f>
        <v>-7.2980703543696596E-2</v>
      </c>
      <c r="Q8425" s="188"/>
      <c r="R8425" s="358">
        <f>(R8419-R8421)/R8421</f>
        <v>-2.0354433340495727E-2</v>
      </c>
      <c r="S8425" s="272"/>
      <c r="T8425" s="358">
        <f>(T8417-T8421)/T8421</f>
        <v>6.2354486987393227E-3</v>
      </c>
      <c r="U8425" s="107"/>
      <c r="V8425" s="16"/>
    </row>
    <row r="8426" spans="4:28" ht="15" thickBot="1">
      <c r="D8426" s="16"/>
      <c r="E8426" s="86"/>
      <c r="F8426" s="1"/>
      <c r="H8426" s="359"/>
      <c r="I8426" s="215"/>
      <c r="J8426" s="359"/>
      <c r="K8426" s="215"/>
      <c r="L8426" s="359"/>
      <c r="M8426" s="215"/>
      <c r="N8426" s="359"/>
      <c r="O8426" s="215"/>
      <c r="P8426" s="359"/>
      <c r="Q8426" s="215"/>
      <c r="R8426" s="359"/>
      <c r="S8426" s="271"/>
      <c r="T8426" s="359"/>
      <c r="U8426" s="107"/>
      <c r="V8426" s="16"/>
    </row>
    <row r="8427" spans="4:28" ht="21.6" thickBot="1">
      <c r="D8427" s="230"/>
      <c r="E8427" s="183"/>
      <c r="F8427" s="184" t="s">
        <v>40</v>
      </c>
      <c r="G8427" s="182"/>
      <c r="H8427" s="360">
        <f>H8419-H8421</f>
        <v>-2.0861718119999892</v>
      </c>
      <c r="I8427" s="306"/>
      <c r="J8427" s="360">
        <f>J8419-J8421</f>
        <v>-0.76008643799999476</v>
      </c>
      <c r="K8427" s="306"/>
      <c r="L8427" s="360">
        <f>L8419-L8421</f>
        <v>-0.42975887999999784</v>
      </c>
      <c r="M8427" s="306"/>
      <c r="N8427" s="360">
        <f>N8419-N8421</f>
        <v>-8.5846703999999718E-2</v>
      </c>
      <c r="O8427" s="306"/>
      <c r="P8427" s="360">
        <f>P8419-P8421</f>
        <v>-18.680904119999923</v>
      </c>
      <c r="Q8427" s="306"/>
      <c r="R8427" s="360">
        <f>R8419-R8421</f>
        <v>-1.8364897199999746</v>
      </c>
      <c r="S8427" s="307"/>
      <c r="T8427" s="360">
        <f>T8417-T8421</f>
        <v>3.2460000000001266E-2</v>
      </c>
      <c r="U8427" s="186"/>
      <c r="V8427" s="230"/>
    </row>
    <row r="8428" spans="4:28">
      <c r="D8428" s="16"/>
      <c r="E8428" s="86"/>
      <c r="F8428" s="179"/>
      <c r="H8428" s="180"/>
      <c r="I8428" s="180"/>
      <c r="J8428" s="180"/>
      <c r="K8428" s="180"/>
      <c r="L8428" s="180"/>
      <c r="M8428" s="180"/>
      <c r="N8428" s="180"/>
      <c r="O8428" s="180"/>
      <c r="P8428" s="180"/>
      <c r="Q8428" s="180"/>
      <c r="R8428" s="180"/>
      <c r="S8428" s="274"/>
      <c r="T8428" s="180"/>
      <c r="U8428" s="107"/>
      <c r="V8428" s="16"/>
    </row>
    <row r="8429" spans="4:28">
      <c r="D8429" s="16"/>
      <c r="E8429" s="86"/>
      <c r="F8429" s="29"/>
      <c r="H8429" s="323"/>
      <c r="I8429" s="180"/>
      <c r="J8429" s="159"/>
      <c r="K8429" s="180"/>
      <c r="L8429" s="159"/>
      <c r="M8429" s="180"/>
      <c r="N8429" s="159"/>
      <c r="O8429" s="180">
        <f>L8429+N8429</f>
        <v>0</v>
      </c>
      <c r="P8429" s="159"/>
      <c r="Q8429" s="180"/>
      <c r="R8429" s="159"/>
      <c r="S8429" s="159"/>
      <c r="T8429" s="159"/>
      <c r="U8429" s="107"/>
      <c r="V8429" s="16"/>
    </row>
    <row r="8430" spans="4:28" ht="18">
      <c r="D8430" s="16"/>
      <c r="E8430" s="134"/>
      <c r="F8430" s="403" t="s">
        <v>36</v>
      </c>
      <c r="G8430" s="404"/>
      <c r="H8430" s="405">
        <f>AVERAGE(H8411:H8415,H8311:H8315,H8211:H8215)</f>
        <v>12708.133333333333</v>
      </c>
      <c r="I8430" s="405" t="e">
        <f t="shared" ref="I8430" si="940">AVERAGE(I8314:I8315,I8411:I8415)</f>
        <v>#DIV/0!</v>
      </c>
      <c r="J8430" s="405">
        <f>AVERAGE(J8411:J8415,J8311:J8315,J8211:J8215)</f>
        <v>3234.1666666666665</v>
      </c>
      <c r="K8430" s="405" t="e">
        <f t="shared" ref="K8430" si="941">AVERAGE(K8314:K8315,K8411:K8415)</f>
        <v>#DIV/0!</v>
      </c>
      <c r="L8430" s="405">
        <f>AVERAGE(L8411:L8415,L8311:L8315,L8211:L8215)</f>
        <v>3377.6</v>
      </c>
      <c r="M8430" s="405" t="e">
        <f t="shared" ref="M8430" si="942">AVERAGE(M8314:M8315,M8411:M8415)</f>
        <v>#DIV/0!</v>
      </c>
      <c r="N8430" s="405">
        <f>AVERAGE(N8411:N8415,N8311:N8315,N8211:N8215)</f>
        <v>1886.8333333333333</v>
      </c>
      <c r="O8430" s="405" t="e">
        <f t="shared" ref="O8430" si="943">AVERAGE(O8314:O8315,O8411:O8415)</f>
        <v>#DIV/0!</v>
      </c>
      <c r="P8430" s="405">
        <f>AVERAGE(P8411:P8415,P8311:P8315,P8211:P8215)</f>
        <v>48728.666666666664</v>
      </c>
      <c r="Q8430" s="405" t="e">
        <f t="shared" ref="Q8430" si="944">AVERAGE(Q8314:Q8315,Q8411:Q8415)</f>
        <v>#DIV/0!</v>
      </c>
      <c r="R8430" s="405">
        <f>AVERAGE(R8411:R8415,R8311:R8315,R8211:R8215)</f>
        <v>17138</v>
      </c>
      <c r="S8430" s="405" t="e">
        <f t="shared" ref="S8430" si="945">AVERAGE(S8314:S8315,S8411:S8415)</f>
        <v>#DIV/0!</v>
      </c>
      <c r="T8430" s="405">
        <f>AVERAGE(T8411:T8415,T8311:T8315,T8211:T8215)</f>
        <v>5.2206599999999996</v>
      </c>
      <c r="U8430" s="405" t="e">
        <f t="shared" ref="U8430" si="946">AVERAGE(U8211:U8215,U8411:U8413,U8311:U8315,U8111:U8115,U8011:U8015)</f>
        <v>#DIV/0!</v>
      </c>
      <c r="V8430" s="16"/>
    </row>
    <row r="8431" spans="4:28">
      <c r="D8431" s="16"/>
      <c r="E8431" s="1"/>
      <c r="F8431" s="1"/>
      <c r="H8431" s="329"/>
      <c r="I8431" s="139"/>
      <c r="J8431" s="329"/>
      <c r="K8431" s="139"/>
      <c r="L8431" s="329"/>
      <c r="M8431" s="139"/>
      <c r="N8431" s="329"/>
      <c r="O8431" s="139"/>
      <c r="P8431" s="329"/>
      <c r="Q8431" s="139"/>
      <c r="R8431" s="329"/>
      <c r="S8431" s="329"/>
      <c r="T8431" s="329"/>
      <c r="U8431" s="1"/>
      <c r="V8431" s="16"/>
    </row>
    <row r="8432" spans="4:28" ht="15" thickBot="1">
      <c r="D8432" s="16"/>
      <c r="T8432" s="174"/>
      <c r="V8432" s="16"/>
    </row>
    <row r="8433" spans="4:22" ht="15" thickBot="1">
      <c r="D8433" s="16"/>
      <c r="F8433" s="280" t="s">
        <v>42</v>
      </c>
      <c r="G8433" s="281"/>
      <c r="H8433" s="281" t="s">
        <v>3</v>
      </c>
      <c r="I8433" s="281"/>
      <c r="J8433" s="281" t="s">
        <v>11</v>
      </c>
      <c r="K8433" s="281"/>
      <c r="L8433" s="281" t="s">
        <v>12</v>
      </c>
      <c r="M8433" s="281"/>
      <c r="N8433" s="281" t="s">
        <v>13</v>
      </c>
      <c r="O8433" s="281"/>
      <c r="P8433" s="281" t="s">
        <v>14</v>
      </c>
      <c r="Q8433" s="281"/>
      <c r="R8433" s="281" t="s">
        <v>15</v>
      </c>
      <c r="S8433" s="281"/>
      <c r="T8433" s="282" t="s">
        <v>16</v>
      </c>
      <c r="V8433" s="16"/>
    </row>
    <row r="8434" spans="4:22">
      <c r="D8434" s="16"/>
      <c r="E8434" s="1"/>
      <c r="F8434" s="283" t="s">
        <v>19</v>
      </c>
      <c r="G8434" s="284"/>
      <c r="H8434" s="410">
        <f>H8421</f>
        <v>66.816457344</v>
      </c>
      <c r="I8434" s="410">
        <f t="shared" ref="I8434:T8434" si="947">I8421</f>
        <v>0</v>
      </c>
      <c r="J8434" s="410">
        <f t="shared" si="947"/>
        <v>17.133065663999997</v>
      </c>
      <c r="K8434" s="410">
        <f t="shared" si="947"/>
        <v>0</v>
      </c>
      <c r="L8434" s="410">
        <f t="shared" si="947"/>
        <v>18.024805499999999</v>
      </c>
      <c r="M8434" s="410">
        <f t="shared" si="947"/>
        <v>0</v>
      </c>
      <c r="N8434" s="410">
        <f t="shared" si="947"/>
        <v>9.838290228</v>
      </c>
      <c r="O8434" s="410">
        <f t="shared" si="947"/>
        <v>0</v>
      </c>
      <c r="P8434" s="410">
        <f t="shared" si="947"/>
        <v>255.97045811999996</v>
      </c>
      <c r="Q8434" s="410">
        <f t="shared" si="947"/>
        <v>0</v>
      </c>
      <c r="R8434" s="410">
        <f t="shared" si="947"/>
        <v>90.225539039999987</v>
      </c>
      <c r="S8434" s="410">
        <f t="shared" si="947"/>
        <v>0</v>
      </c>
      <c r="T8434" s="410">
        <f t="shared" si="947"/>
        <v>5.2057199999999995</v>
      </c>
      <c r="U8434" s="1"/>
      <c r="V8434" s="16"/>
    </row>
    <row r="8435" spans="4:22" ht="15.6">
      <c r="D8435" s="16"/>
      <c r="E8435" s="1"/>
      <c r="F8435" s="288" t="s">
        <v>41</v>
      </c>
      <c r="G8435" s="289"/>
      <c r="H8435" s="411">
        <f>H8419</f>
        <v>64.730285532000011</v>
      </c>
      <c r="I8435" s="411">
        <f t="shared" ref="I8435:S8435" si="948">I8419</f>
        <v>0</v>
      </c>
      <c r="J8435" s="411">
        <f t="shared" si="948"/>
        <v>16.372979226000002</v>
      </c>
      <c r="K8435" s="411">
        <f t="shared" si="948"/>
        <v>0</v>
      </c>
      <c r="L8435" s="411">
        <f t="shared" si="948"/>
        <v>17.595046620000002</v>
      </c>
      <c r="M8435" s="411">
        <f t="shared" si="948"/>
        <v>0</v>
      </c>
      <c r="N8435" s="411">
        <f t="shared" si="948"/>
        <v>9.7524435240000003</v>
      </c>
      <c r="O8435" s="411">
        <f t="shared" si="948"/>
        <v>0</v>
      </c>
      <c r="P8435" s="411">
        <f t="shared" si="948"/>
        <v>237.28955400000004</v>
      </c>
      <c r="Q8435" s="411">
        <f t="shared" si="948"/>
        <v>0</v>
      </c>
      <c r="R8435" s="411">
        <f t="shared" si="948"/>
        <v>88.389049320000012</v>
      </c>
      <c r="S8435" s="411">
        <f t="shared" si="948"/>
        <v>0</v>
      </c>
      <c r="T8435" s="411">
        <f>T8417</f>
        <v>5.2381800000000007</v>
      </c>
      <c r="U8435" s="1"/>
      <c r="V8435" s="16"/>
    </row>
    <row r="8436" spans="4:22" ht="21">
      <c r="D8436" s="16"/>
      <c r="F8436" s="201" t="s">
        <v>45</v>
      </c>
      <c r="G8436" s="463"/>
      <c r="H8436" s="463">
        <f>H8435-H8434</f>
        <v>-2.0861718119999892</v>
      </c>
      <c r="I8436" s="463"/>
      <c r="J8436" s="463">
        <f>J8435-J8434</f>
        <v>-0.76008643799999476</v>
      </c>
      <c r="K8436" s="463"/>
      <c r="L8436" s="463">
        <f>L8435-L8434</f>
        <v>-0.42975887999999784</v>
      </c>
      <c r="M8436" s="463"/>
      <c r="N8436" s="463">
        <f>N8435-N8434</f>
        <v>-8.5846703999999718E-2</v>
      </c>
      <c r="O8436" s="463"/>
      <c r="P8436" s="463">
        <f>P8435-P8434</f>
        <v>-18.680904119999923</v>
      </c>
      <c r="Q8436" s="463"/>
      <c r="R8436" s="463">
        <f>R8435-R8434</f>
        <v>-1.8364897199999746</v>
      </c>
      <c r="S8436" s="463"/>
      <c r="T8436" s="463">
        <f>T8435-T8434</f>
        <v>3.2460000000001266E-2</v>
      </c>
      <c r="V8436" s="16"/>
    </row>
    <row r="8437" spans="4:22" ht="21">
      <c r="D8437" s="16"/>
      <c r="F8437" s="201"/>
      <c r="G8437" s="201"/>
      <c r="H8437" s="187"/>
      <c r="I8437" s="187"/>
      <c r="J8437" s="187"/>
      <c r="K8437" s="187"/>
      <c r="L8437" s="187"/>
      <c r="M8437" s="187"/>
      <c r="N8437" s="187"/>
      <c r="O8437" s="187"/>
      <c r="P8437" s="187"/>
      <c r="Q8437" s="187"/>
      <c r="R8437" s="187"/>
      <c r="S8437" s="187"/>
      <c r="T8437" s="187"/>
      <c r="V8437" s="16"/>
    </row>
    <row r="8438" spans="4:22">
      <c r="D8438" s="16"/>
      <c r="E8438" s="16"/>
      <c r="F8438" s="231"/>
      <c r="G8438" s="231"/>
      <c r="H8438" s="231"/>
      <c r="I8438" s="231"/>
      <c r="J8438" s="231"/>
      <c r="K8438" s="231"/>
      <c r="L8438" s="231"/>
      <c r="M8438" s="231"/>
      <c r="N8438" s="231"/>
      <c r="O8438" s="231"/>
      <c r="P8438" s="231"/>
      <c r="Q8438" s="231"/>
      <c r="R8438" s="231"/>
      <c r="S8438" s="231"/>
      <c r="T8438" s="232"/>
      <c r="U8438" s="16"/>
      <c r="V8438" s="16"/>
    </row>
    <row r="8439" spans="4:22">
      <c r="D8439" s="16"/>
      <c r="E8439" s="16"/>
      <c r="F8439" s="231"/>
      <c r="G8439" s="231"/>
      <c r="H8439" s="231"/>
      <c r="I8439" s="231"/>
      <c r="J8439" s="231"/>
      <c r="K8439" s="231"/>
      <c r="L8439" s="231"/>
      <c r="M8439" s="231"/>
      <c r="N8439" s="231"/>
      <c r="O8439" s="231"/>
      <c r="P8439" s="231"/>
      <c r="Q8439" s="231"/>
      <c r="R8439" s="231"/>
      <c r="S8439" s="231"/>
      <c r="T8439" s="232"/>
      <c r="U8439" s="16"/>
      <c r="V8439" s="16"/>
    </row>
    <row r="8440" spans="4:22">
      <c r="D8440" s="16"/>
      <c r="E8440" s="16"/>
      <c r="F8440" s="231"/>
      <c r="G8440" s="231"/>
      <c r="H8440" s="231"/>
      <c r="I8440" s="231"/>
      <c r="J8440" s="231"/>
      <c r="K8440" s="231"/>
      <c r="L8440" s="231"/>
      <c r="M8440" s="231"/>
      <c r="N8440" s="231"/>
      <c r="O8440" s="231"/>
      <c r="P8440" s="231"/>
      <c r="Q8440" s="231"/>
      <c r="R8440" s="231"/>
      <c r="S8440" s="231"/>
      <c r="T8440" s="232"/>
      <c r="U8440" s="16"/>
      <c r="V8440" s="16"/>
    </row>
    <row r="8441" spans="4:22">
      <c r="D8441" s="16"/>
      <c r="E8441" s="16"/>
      <c r="F8441" s="231"/>
      <c r="G8441" s="231"/>
      <c r="H8441" s="231"/>
      <c r="I8441" s="231"/>
      <c r="J8441" s="231"/>
      <c r="K8441" s="231"/>
      <c r="L8441" s="231"/>
      <c r="M8441" s="231"/>
      <c r="N8441" s="231"/>
      <c r="O8441" s="231"/>
      <c r="P8441" s="231"/>
      <c r="Q8441" s="231"/>
      <c r="R8441" s="231"/>
      <c r="S8441" s="231"/>
      <c r="T8441" s="232"/>
      <c r="U8441" s="16"/>
      <c r="V8441" s="16"/>
    </row>
    <row r="8442" spans="4:22">
      <c r="D8442" s="16"/>
      <c r="E8442" s="16"/>
      <c r="F8442" s="231"/>
      <c r="G8442" s="231"/>
      <c r="H8442" s="231"/>
      <c r="I8442" s="231"/>
      <c r="J8442" s="231"/>
      <c r="K8442" s="231"/>
      <c r="L8442" s="231"/>
      <c r="M8442" s="231"/>
      <c r="N8442" s="231"/>
      <c r="O8442" s="231"/>
      <c r="P8442" s="231"/>
      <c r="Q8442" s="231"/>
      <c r="R8442" s="231"/>
      <c r="S8442" s="231"/>
      <c r="T8442" s="232"/>
      <c r="U8442" s="16"/>
      <c r="V8442" s="16"/>
    </row>
    <row r="8443" spans="4:22">
      <c r="D8443" s="16"/>
      <c r="E8443" s="16"/>
      <c r="F8443" s="231"/>
      <c r="G8443" s="231"/>
      <c r="H8443" s="231"/>
      <c r="I8443" s="231"/>
      <c r="J8443" s="231"/>
      <c r="K8443" s="231"/>
      <c r="L8443" s="231"/>
      <c r="M8443" s="231"/>
      <c r="N8443" s="231"/>
      <c r="O8443" s="231"/>
      <c r="P8443" s="231"/>
      <c r="Q8443" s="231"/>
      <c r="R8443" s="231"/>
      <c r="S8443" s="231"/>
      <c r="T8443" s="232"/>
      <c r="U8443" s="16"/>
      <c r="V8443" s="16"/>
    </row>
    <row r="8444" spans="4:22">
      <c r="D8444" s="16"/>
      <c r="E8444" s="16"/>
      <c r="F8444" s="231"/>
      <c r="G8444" s="231"/>
      <c r="H8444" s="231"/>
      <c r="I8444" s="231"/>
      <c r="J8444" s="231"/>
      <c r="K8444" s="231"/>
      <c r="L8444" s="231"/>
      <c r="M8444" s="231"/>
      <c r="N8444" s="231"/>
      <c r="O8444" s="231"/>
      <c r="P8444" s="231"/>
      <c r="Q8444" s="231"/>
      <c r="R8444" s="231"/>
      <c r="S8444" s="231"/>
      <c r="T8444" s="232"/>
      <c r="U8444" s="16"/>
      <c r="V8444" s="16"/>
    </row>
    <row r="8445" spans="4:22">
      <c r="D8445" s="16"/>
      <c r="E8445" s="16"/>
      <c r="F8445" s="231"/>
      <c r="G8445" s="231"/>
      <c r="H8445" s="231"/>
      <c r="I8445" s="231"/>
      <c r="J8445" s="231"/>
      <c r="K8445" s="231"/>
      <c r="L8445" s="231"/>
      <c r="M8445" s="231"/>
      <c r="N8445" s="231"/>
      <c r="O8445" s="231"/>
      <c r="P8445" s="231"/>
      <c r="Q8445" s="231"/>
      <c r="R8445" s="231"/>
      <c r="S8445" s="231"/>
      <c r="T8445" s="232"/>
      <c r="U8445" s="16"/>
      <c r="V8445" s="16"/>
    </row>
    <row r="8446" spans="4:22">
      <c r="D8446" s="16"/>
      <c r="E8446" s="16"/>
      <c r="F8446" s="231"/>
      <c r="G8446" s="231"/>
      <c r="H8446" s="231"/>
      <c r="I8446" s="231"/>
      <c r="J8446" s="231"/>
      <c r="K8446" s="231"/>
      <c r="L8446" s="231"/>
      <c r="M8446" s="231"/>
      <c r="N8446" s="231"/>
      <c r="O8446" s="231"/>
      <c r="P8446" s="231"/>
      <c r="Q8446" s="231"/>
      <c r="R8446" s="231"/>
      <c r="S8446" s="231"/>
      <c r="T8446" s="232"/>
      <c r="U8446" s="16"/>
      <c r="V8446" s="16"/>
    </row>
    <row r="8447" spans="4:22">
      <c r="D8447" s="16"/>
      <c r="E8447" s="16"/>
      <c r="F8447" s="231"/>
      <c r="G8447" s="231"/>
      <c r="H8447" s="231"/>
      <c r="I8447" s="231"/>
      <c r="J8447" s="231"/>
      <c r="K8447" s="231"/>
      <c r="L8447" s="231"/>
      <c r="M8447" s="231"/>
      <c r="N8447" s="231"/>
      <c r="O8447" s="231"/>
      <c r="P8447" s="231"/>
      <c r="Q8447" s="231"/>
      <c r="R8447" s="231"/>
      <c r="S8447" s="231"/>
      <c r="T8447" s="232"/>
      <c r="U8447" s="16"/>
      <c r="V8447" s="16"/>
    </row>
    <row r="8448" spans="4:22">
      <c r="D8448" s="16"/>
      <c r="E8448" s="16"/>
      <c r="F8448" s="231"/>
      <c r="G8448" s="231"/>
      <c r="H8448" s="231"/>
      <c r="I8448" s="231"/>
      <c r="J8448" s="231"/>
      <c r="K8448" s="231"/>
      <c r="L8448" s="231"/>
      <c r="M8448" s="231"/>
      <c r="N8448" s="231"/>
      <c r="O8448" s="231"/>
      <c r="P8448" s="231"/>
      <c r="Q8448" s="231"/>
      <c r="R8448" s="231"/>
      <c r="S8448" s="231"/>
      <c r="T8448" s="232"/>
      <c r="U8448" s="16"/>
      <c r="V8448" s="16"/>
    </row>
    <row r="8449" spans="4:22">
      <c r="D8449" s="16"/>
      <c r="E8449" s="16"/>
      <c r="F8449" s="231"/>
      <c r="G8449" s="231"/>
      <c r="H8449" s="231"/>
      <c r="I8449" s="231"/>
      <c r="J8449" s="231"/>
      <c r="K8449" s="231"/>
      <c r="L8449" s="231"/>
      <c r="M8449" s="231"/>
      <c r="N8449" s="231"/>
      <c r="O8449" s="231"/>
      <c r="P8449" s="231"/>
      <c r="Q8449" s="231"/>
      <c r="R8449" s="231"/>
      <c r="S8449" s="231"/>
      <c r="T8449" s="232"/>
      <c r="U8449" s="16"/>
      <c r="V8449" s="16"/>
    </row>
    <row r="8450" spans="4:22">
      <c r="D8450" s="16"/>
      <c r="E8450" s="16"/>
      <c r="F8450" s="231"/>
      <c r="G8450" s="231"/>
      <c r="H8450" s="231"/>
      <c r="I8450" s="231"/>
      <c r="J8450" s="231"/>
      <c r="K8450" s="231"/>
      <c r="L8450" s="231"/>
      <c r="M8450" s="231"/>
      <c r="N8450" s="231"/>
      <c r="O8450" s="231"/>
      <c r="P8450" s="231"/>
      <c r="Q8450" s="231"/>
      <c r="R8450" s="231"/>
      <c r="S8450" s="231"/>
      <c r="T8450" s="232"/>
      <c r="U8450" s="16"/>
      <c r="V8450" s="16"/>
    </row>
    <row r="8451" spans="4:22">
      <c r="D8451" s="16"/>
      <c r="E8451" s="16"/>
      <c r="F8451" s="231"/>
      <c r="G8451" s="231"/>
      <c r="H8451" s="231"/>
      <c r="I8451" s="231"/>
      <c r="J8451" s="231"/>
      <c r="K8451" s="231"/>
      <c r="L8451" s="231"/>
      <c r="M8451" s="231"/>
      <c r="N8451" s="231"/>
      <c r="O8451" s="231"/>
      <c r="P8451" s="231"/>
      <c r="Q8451" s="231"/>
      <c r="R8451" s="231"/>
      <c r="S8451" s="231"/>
      <c r="T8451" s="232"/>
      <c r="U8451" s="16"/>
      <c r="V8451" s="16"/>
    </row>
    <row r="8452" spans="4:22">
      <c r="D8452" s="16"/>
      <c r="E8452" s="16"/>
      <c r="F8452" s="231"/>
      <c r="G8452" s="231"/>
      <c r="H8452" s="231"/>
      <c r="I8452" s="231"/>
      <c r="J8452" s="231"/>
      <c r="K8452" s="231"/>
      <c r="L8452" s="231"/>
      <c r="M8452" s="231"/>
      <c r="N8452" s="231"/>
      <c r="O8452" s="231"/>
      <c r="P8452" s="231"/>
      <c r="Q8452" s="231"/>
      <c r="R8452" s="231"/>
      <c r="S8452" s="231"/>
      <c r="T8452" s="232"/>
      <c r="U8452" s="16"/>
      <c r="V8452" s="16"/>
    </row>
    <row r="8453" spans="4:22">
      <c r="D8453" s="16"/>
      <c r="E8453" s="16"/>
      <c r="F8453" s="231"/>
      <c r="G8453" s="231"/>
      <c r="H8453" s="231"/>
      <c r="I8453" s="231"/>
      <c r="J8453" s="231"/>
      <c r="K8453" s="231"/>
      <c r="L8453" s="231"/>
      <c r="M8453" s="231"/>
      <c r="N8453" s="231"/>
      <c r="O8453" s="231"/>
      <c r="P8453" s="231"/>
      <c r="Q8453" s="231"/>
      <c r="R8453" s="231"/>
      <c r="S8453" s="231"/>
      <c r="T8453" s="232"/>
      <c r="U8453" s="16"/>
      <c r="V8453" s="16"/>
    </row>
    <row r="8454" spans="4:22">
      <c r="D8454" s="16"/>
      <c r="E8454" s="16"/>
      <c r="F8454" s="231"/>
      <c r="G8454" s="231"/>
      <c r="H8454" s="231"/>
      <c r="I8454" s="231"/>
      <c r="J8454" s="231"/>
      <c r="K8454" s="231"/>
      <c r="L8454" s="231"/>
      <c r="M8454" s="231"/>
      <c r="N8454" s="231"/>
      <c r="O8454" s="231"/>
      <c r="P8454" s="231"/>
      <c r="Q8454" s="231"/>
      <c r="R8454" s="231"/>
      <c r="S8454" s="231"/>
      <c r="T8454" s="232"/>
      <c r="U8454" s="16"/>
      <c r="V8454" s="16"/>
    </row>
    <row r="8455" spans="4:22">
      <c r="D8455" s="16"/>
      <c r="E8455" s="16"/>
      <c r="F8455" s="231"/>
      <c r="G8455" s="231"/>
      <c r="H8455" s="231"/>
      <c r="I8455" s="231"/>
      <c r="J8455" s="231"/>
      <c r="K8455" s="231"/>
      <c r="L8455" s="231"/>
      <c r="M8455" s="231"/>
      <c r="N8455" s="231"/>
      <c r="O8455" s="231"/>
      <c r="P8455" s="231"/>
      <c r="Q8455" s="231"/>
      <c r="R8455" s="231"/>
      <c r="S8455" s="231"/>
      <c r="T8455" s="232"/>
      <c r="U8455" s="16"/>
      <c r="V8455" s="16"/>
    </row>
    <row r="8456" spans="4:22">
      <c r="D8456" s="16"/>
      <c r="E8456" s="16"/>
      <c r="F8456" s="231"/>
      <c r="G8456" s="231"/>
      <c r="H8456" s="231"/>
      <c r="I8456" s="231"/>
      <c r="J8456" s="231"/>
      <c r="K8456" s="231"/>
      <c r="L8456" s="231"/>
      <c r="M8456" s="231"/>
      <c r="N8456" s="231"/>
      <c r="O8456" s="231"/>
      <c r="P8456" s="231"/>
      <c r="Q8456" s="231"/>
      <c r="R8456" s="231"/>
      <c r="S8456" s="231"/>
      <c r="T8456" s="232"/>
      <c r="U8456" s="16"/>
      <c r="V8456" s="16"/>
    </row>
    <row r="8457" spans="4:22">
      <c r="D8457" s="16"/>
      <c r="E8457" s="16"/>
      <c r="F8457" s="231"/>
      <c r="G8457" s="231"/>
      <c r="H8457" s="231"/>
      <c r="I8457" s="231"/>
      <c r="J8457" s="231"/>
      <c r="K8457" s="231"/>
      <c r="L8457" s="231"/>
      <c r="M8457" s="231"/>
      <c r="N8457" s="231"/>
      <c r="O8457" s="231"/>
      <c r="P8457" s="231"/>
      <c r="Q8457" s="231"/>
      <c r="R8457" s="231"/>
      <c r="S8457" s="231"/>
      <c r="T8457" s="232"/>
      <c r="U8457" s="16"/>
      <c r="V8457" s="16"/>
    </row>
    <row r="8458" spans="4:22">
      <c r="D8458" s="16"/>
      <c r="E8458" s="16"/>
      <c r="F8458" s="231"/>
      <c r="G8458" s="231"/>
      <c r="H8458" s="231"/>
      <c r="I8458" s="231"/>
      <c r="J8458" s="231"/>
      <c r="K8458" s="231"/>
      <c r="L8458" s="231"/>
      <c r="M8458" s="231"/>
      <c r="N8458" s="231"/>
      <c r="O8458" s="231"/>
      <c r="P8458" s="231"/>
      <c r="Q8458" s="231"/>
      <c r="R8458" s="231"/>
      <c r="S8458" s="231"/>
      <c r="T8458" s="232"/>
      <c r="U8458" s="16"/>
      <c r="V8458" s="16"/>
    </row>
    <row r="8459" spans="4:22">
      <c r="D8459" s="16"/>
      <c r="E8459" s="16"/>
      <c r="F8459" s="231"/>
      <c r="G8459" s="231"/>
      <c r="H8459" s="231"/>
      <c r="I8459" s="231"/>
      <c r="J8459" s="231"/>
      <c r="K8459" s="231"/>
      <c r="L8459" s="231"/>
      <c r="M8459" s="231"/>
      <c r="N8459" s="231"/>
      <c r="O8459" s="231"/>
      <c r="P8459" s="231"/>
      <c r="Q8459" s="231"/>
      <c r="R8459" s="231"/>
      <c r="S8459" s="231"/>
      <c r="T8459" s="232"/>
      <c r="U8459" s="16"/>
      <c r="V8459" s="16"/>
    </row>
    <row r="8460" spans="4:22">
      <c r="D8460" s="16"/>
      <c r="E8460" s="16"/>
      <c r="F8460" s="231"/>
      <c r="G8460" s="231"/>
      <c r="H8460" s="231"/>
      <c r="I8460" s="231"/>
      <c r="J8460" s="231"/>
      <c r="K8460" s="231"/>
      <c r="L8460" s="231"/>
      <c r="M8460" s="231"/>
      <c r="N8460" s="231"/>
      <c r="O8460" s="231"/>
      <c r="P8460" s="231"/>
      <c r="Q8460" s="231"/>
      <c r="R8460" s="231"/>
      <c r="S8460" s="231"/>
      <c r="T8460" s="232"/>
      <c r="U8460" s="16"/>
      <c r="V8460" s="16"/>
    </row>
    <row r="8461" spans="4:22">
      <c r="D8461" s="16"/>
      <c r="E8461" s="16"/>
      <c r="F8461" s="231"/>
      <c r="G8461" s="231"/>
      <c r="H8461" s="231"/>
      <c r="I8461" s="231"/>
      <c r="J8461" s="231"/>
      <c r="K8461" s="231"/>
      <c r="L8461" s="231"/>
      <c r="M8461" s="231"/>
      <c r="N8461" s="231"/>
      <c r="O8461" s="231"/>
      <c r="P8461" s="231"/>
      <c r="Q8461" s="231"/>
      <c r="R8461" s="231"/>
      <c r="S8461" s="231"/>
      <c r="T8461" s="232"/>
      <c r="U8461" s="16"/>
      <c r="V8461" s="16"/>
    </row>
    <row r="8462" spans="4:22">
      <c r="D8462" s="16"/>
      <c r="E8462" s="16"/>
      <c r="F8462" s="231"/>
      <c r="G8462" s="231"/>
      <c r="H8462" s="231"/>
      <c r="I8462" s="231"/>
      <c r="J8462" s="231"/>
      <c r="K8462" s="231"/>
      <c r="L8462" s="231"/>
      <c r="M8462" s="231"/>
      <c r="N8462" s="231"/>
      <c r="O8462" s="231"/>
      <c r="P8462" s="231"/>
      <c r="Q8462" s="231"/>
      <c r="R8462" s="231"/>
      <c r="S8462" s="231"/>
      <c r="T8462" s="232"/>
      <c r="U8462" s="16"/>
      <c r="V8462" s="16"/>
    </row>
    <row r="8463" spans="4:22">
      <c r="D8463" s="16"/>
      <c r="E8463" s="16"/>
      <c r="F8463" s="231"/>
      <c r="G8463" s="231"/>
      <c r="H8463" s="231"/>
      <c r="I8463" s="231"/>
      <c r="J8463" s="231"/>
      <c r="K8463" s="231"/>
      <c r="L8463" s="231"/>
      <c r="M8463" s="231"/>
      <c r="N8463" s="231"/>
      <c r="O8463" s="231"/>
      <c r="P8463" s="231"/>
      <c r="Q8463" s="231"/>
      <c r="R8463" s="231"/>
      <c r="S8463" s="231"/>
      <c r="T8463" s="232"/>
      <c r="U8463" s="16"/>
      <c r="V8463" s="16"/>
    </row>
    <row r="8464" spans="4:22">
      <c r="D8464" s="16"/>
      <c r="E8464" s="16"/>
      <c r="F8464" s="231"/>
      <c r="G8464" s="231"/>
      <c r="H8464" s="231"/>
      <c r="I8464" s="231"/>
      <c r="J8464" s="231"/>
      <c r="K8464" s="231"/>
      <c r="L8464" s="231"/>
      <c r="M8464" s="231"/>
      <c r="N8464" s="231"/>
      <c r="O8464" s="231"/>
      <c r="P8464" s="231"/>
      <c r="Q8464" s="231"/>
      <c r="R8464" s="231"/>
      <c r="S8464" s="231"/>
      <c r="T8464" s="232"/>
      <c r="U8464" s="16"/>
      <c r="V8464" s="16"/>
    </row>
    <row r="8465" spans="4:22">
      <c r="D8465" s="16"/>
      <c r="E8465" s="16"/>
      <c r="F8465" s="231"/>
      <c r="G8465" s="231"/>
      <c r="H8465" s="231"/>
      <c r="I8465" s="231"/>
      <c r="J8465" s="231"/>
      <c r="K8465" s="231"/>
      <c r="L8465" s="231"/>
      <c r="M8465" s="231"/>
      <c r="N8465" s="231"/>
      <c r="O8465" s="231"/>
      <c r="P8465" s="231"/>
      <c r="Q8465" s="231"/>
      <c r="R8465" s="231"/>
      <c r="S8465" s="231"/>
      <c r="T8465" s="232"/>
      <c r="U8465" s="16"/>
      <c r="V8465" s="16"/>
    </row>
    <row r="8466" spans="4:22">
      <c r="D8466" s="16"/>
      <c r="E8466" s="16"/>
      <c r="F8466" s="231"/>
      <c r="G8466" s="231"/>
      <c r="H8466" s="231"/>
      <c r="I8466" s="231"/>
      <c r="J8466" s="231"/>
      <c r="K8466" s="231"/>
      <c r="L8466" s="231"/>
      <c r="M8466" s="231"/>
      <c r="N8466" s="231"/>
      <c r="O8466" s="231"/>
      <c r="P8466" s="231"/>
      <c r="Q8466" s="231"/>
      <c r="R8466" s="231"/>
      <c r="S8466" s="231"/>
      <c r="T8466" s="232"/>
      <c r="U8466" s="16"/>
      <c r="V8466" s="16"/>
    </row>
    <row r="8467" spans="4:22">
      <c r="D8467" s="16"/>
      <c r="E8467" s="16"/>
      <c r="F8467" s="231"/>
      <c r="G8467" s="231"/>
      <c r="H8467" s="231"/>
      <c r="I8467" s="231"/>
      <c r="J8467" s="231"/>
      <c r="K8467" s="231"/>
      <c r="L8467" s="231"/>
      <c r="M8467" s="231"/>
      <c r="N8467" s="231"/>
      <c r="O8467" s="231"/>
      <c r="P8467" s="231"/>
      <c r="Q8467" s="231"/>
      <c r="R8467" s="231"/>
      <c r="S8467" s="231"/>
      <c r="T8467" s="232"/>
      <c r="U8467" s="16"/>
      <c r="V8467" s="16"/>
    </row>
    <row r="8468" spans="4:22">
      <c r="D8468" s="16"/>
      <c r="E8468" s="16"/>
      <c r="F8468" s="231"/>
      <c r="G8468" s="231"/>
      <c r="H8468" s="231"/>
      <c r="I8468" s="231"/>
      <c r="J8468" s="231"/>
      <c r="K8468" s="231"/>
      <c r="L8468" s="231"/>
      <c r="M8468" s="231"/>
      <c r="N8468" s="231"/>
      <c r="O8468" s="231"/>
      <c r="P8468" s="231"/>
      <c r="Q8468" s="231"/>
      <c r="R8468" s="231"/>
      <c r="S8468" s="231"/>
      <c r="T8468" s="232"/>
      <c r="U8468" s="16"/>
      <c r="V8468" s="16"/>
    </row>
    <row r="8469" spans="4:22">
      <c r="D8469" s="16"/>
      <c r="E8469" s="16"/>
      <c r="F8469" s="231"/>
      <c r="G8469" s="231"/>
      <c r="H8469" s="231"/>
      <c r="I8469" s="231"/>
      <c r="J8469" s="231"/>
      <c r="K8469" s="231"/>
      <c r="L8469" s="231"/>
      <c r="M8469" s="231"/>
      <c r="N8469" s="231"/>
      <c r="O8469" s="231"/>
      <c r="P8469" s="231"/>
      <c r="Q8469" s="231"/>
      <c r="R8469" s="231"/>
      <c r="S8469" s="231"/>
      <c r="T8469" s="232"/>
      <c r="U8469" s="16"/>
      <c r="V8469" s="16"/>
    </row>
    <row r="8470" spans="4:22">
      <c r="D8470" s="16"/>
      <c r="E8470" s="16"/>
      <c r="F8470" s="231"/>
      <c r="G8470" s="231"/>
      <c r="H8470" s="231"/>
      <c r="I8470" s="231"/>
      <c r="J8470" s="231"/>
      <c r="K8470" s="231"/>
      <c r="L8470" s="231"/>
      <c r="M8470" s="231"/>
      <c r="N8470" s="231"/>
      <c r="O8470" s="231"/>
      <c r="P8470" s="231"/>
      <c r="Q8470" s="231"/>
      <c r="R8470" s="231"/>
      <c r="S8470" s="231"/>
      <c r="T8470" s="232"/>
      <c r="U8470" s="16"/>
      <c r="V8470" s="16"/>
    </row>
    <row r="8471" spans="4:22">
      <c r="D8471" s="16"/>
      <c r="E8471" s="16"/>
      <c r="F8471" s="231"/>
      <c r="G8471" s="231"/>
      <c r="H8471" s="231"/>
      <c r="I8471" s="231"/>
      <c r="J8471" s="231"/>
      <c r="K8471" s="231"/>
      <c r="L8471" s="231"/>
      <c r="M8471" s="231"/>
      <c r="N8471" s="231"/>
      <c r="O8471" s="231"/>
      <c r="P8471" s="231"/>
      <c r="Q8471" s="231"/>
      <c r="R8471" s="231"/>
      <c r="S8471" s="231"/>
      <c r="T8471" s="232"/>
      <c r="U8471" s="16"/>
      <c r="V8471" s="16"/>
    </row>
    <row r="8472" spans="4:22">
      <c r="D8472" s="16"/>
      <c r="E8472" s="16"/>
      <c r="F8472" s="231"/>
      <c r="G8472" s="231"/>
      <c r="H8472" s="231"/>
      <c r="I8472" s="231"/>
      <c r="J8472" s="231"/>
      <c r="K8472" s="231"/>
      <c r="L8472" s="231"/>
      <c r="M8472" s="231"/>
      <c r="N8472" s="231"/>
      <c r="O8472" s="231"/>
      <c r="P8472" s="231"/>
      <c r="Q8472" s="231"/>
      <c r="R8472" s="231"/>
      <c r="S8472" s="231"/>
      <c r="T8472" s="232"/>
      <c r="U8472" s="16"/>
      <c r="V8472" s="16"/>
    </row>
    <row r="8473" spans="4:22">
      <c r="D8473" s="16"/>
      <c r="E8473" s="16"/>
      <c r="F8473" s="231"/>
      <c r="G8473" s="231"/>
      <c r="H8473" s="231"/>
      <c r="I8473" s="231"/>
      <c r="J8473" s="231"/>
      <c r="K8473" s="231"/>
      <c r="L8473" s="231"/>
      <c r="M8473" s="231"/>
      <c r="N8473" s="231"/>
      <c r="O8473" s="231"/>
      <c r="P8473" s="231"/>
      <c r="Q8473" s="231"/>
      <c r="R8473" s="231"/>
      <c r="S8473" s="231"/>
      <c r="T8473" s="232"/>
      <c r="U8473" s="16"/>
      <c r="V8473" s="16"/>
    </row>
    <row r="8474" spans="4:22">
      <c r="D8474" s="16"/>
      <c r="E8474" s="16"/>
      <c r="F8474" s="231"/>
      <c r="G8474" s="231"/>
      <c r="H8474" s="231"/>
      <c r="I8474" s="231"/>
      <c r="J8474" s="231"/>
      <c r="K8474" s="231"/>
      <c r="L8474" s="231"/>
      <c r="M8474" s="231"/>
      <c r="N8474" s="231"/>
      <c r="O8474" s="231"/>
      <c r="P8474" s="231"/>
      <c r="Q8474" s="231"/>
      <c r="R8474" s="231"/>
      <c r="S8474" s="231"/>
      <c r="T8474" s="232"/>
      <c r="U8474" s="16"/>
      <c r="V8474" s="16"/>
    </row>
    <row r="8475" spans="4:22">
      <c r="D8475" s="16"/>
      <c r="E8475" s="16"/>
      <c r="F8475" s="231"/>
      <c r="G8475" s="231"/>
      <c r="H8475" s="231"/>
      <c r="I8475" s="231"/>
      <c r="J8475" s="231"/>
      <c r="K8475" s="231"/>
      <c r="L8475" s="231"/>
      <c r="M8475" s="231"/>
      <c r="N8475" s="231"/>
      <c r="O8475" s="231"/>
      <c r="P8475" s="231"/>
      <c r="Q8475" s="231"/>
      <c r="R8475" s="231"/>
      <c r="S8475" s="231"/>
      <c r="T8475" s="232"/>
      <c r="U8475" s="16"/>
      <c r="V8475" s="16"/>
    </row>
    <row r="8476" spans="4:22">
      <c r="D8476" s="335"/>
      <c r="E8476" s="335"/>
      <c r="F8476" s="335"/>
      <c r="G8476" s="512" t="s">
        <v>48</v>
      </c>
      <c r="H8476" s="512"/>
      <c r="I8476" s="512"/>
      <c r="J8476" s="512"/>
      <c r="K8476" s="512"/>
      <c r="L8476" s="512"/>
      <c r="M8476" s="512"/>
      <c r="N8476" s="512"/>
      <c r="O8476" s="512"/>
      <c r="P8476" s="512"/>
      <c r="Q8476" s="512"/>
      <c r="R8476" s="512"/>
      <c r="S8476" s="335"/>
      <c r="T8476" s="335"/>
      <c r="U8476" s="335"/>
      <c r="V8476" s="335"/>
    </row>
    <row r="8477" spans="4:22">
      <c r="D8477" s="335"/>
      <c r="E8477" s="335"/>
      <c r="F8477" s="335"/>
      <c r="G8477" s="512"/>
      <c r="H8477" s="512"/>
      <c r="I8477" s="512"/>
      <c r="J8477" s="512"/>
      <c r="K8477" s="512"/>
      <c r="L8477" s="512"/>
      <c r="M8477" s="512"/>
      <c r="N8477" s="512"/>
      <c r="O8477" s="512"/>
      <c r="P8477" s="512"/>
      <c r="Q8477" s="512"/>
      <c r="R8477" s="512"/>
      <c r="S8477" s="335"/>
      <c r="T8477" s="335"/>
      <c r="U8477" s="335"/>
      <c r="V8477" s="335"/>
    </row>
    <row r="8478" spans="4:22" ht="23.4">
      <c r="D8478" s="338"/>
      <c r="E8478" s="338"/>
      <c r="F8478" s="338"/>
      <c r="G8478" s="343" t="s">
        <v>46</v>
      </c>
      <c r="H8478" s="375" t="s">
        <v>3</v>
      </c>
      <c r="I8478" s="376"/>
      <c r="J8478" s="377" t="s">
        <v>11</v>
      </c>
      <c r="K8478" s="376"/>
      <c r="L8478" s="378" t="s">
        <v>12</v>
      </c>
      <c r="M8478" s="376"/>
      <c r="N8478" s="379" t="s">
        <v>13</v>
      </c>
      <c r="O8478" s="376"/>
      <c r="P8478" s="374" t="s">
        <v>14</v>
      </c>
      <c r="Q8478" s="376"/>
      <c r="R8478" s="380" t="s">
        <v>15</v>
      </c>
      <c r="S8478" s="367"/>
      <c r="T8478" s="16"/>
      <c r="U8478" s="336"/>
      <c r="V8478" s="16"/>
    </row>
    <row r="8479" spans="4:22" ht="21">
      <c r="D8479" s="338"/>
      <c r="E8479" s="338"/>
      <c r="F8479" s="338"/>
      <c r="G8479" s="344">
        <v>0.9</v>
      </c>
      <c r="H8479" s="347">
        <f>$H$8421*G8479</f>
        <v>60.1348116096</v>
      </c>
      <c r="I8479" s="368"/>
      <c r="J8479" s="348">
        <f>$J$8421*G8479</f>
        <v>15.419759097599997</v>
      </c>
      <c r="K8479" s="368"/>
      <c r="L8479" s="352">
        <f>$L$8421*G8479</f>
        <v>16.222324950000001</v>
      </c>
      <c r="M8479" s="368"/>
      <c r="N8479" s="349">
        <f>$N$8421*G8479</f>
        <v>8.8544612051999998</v>
      </c>
      <c r="O8479" s="368"/>
      <c r="P8479" s="350">
        <f>$P$8421*G8479</f>
        <v>230.37341230799996</v>
      </c>
      <c r="Q8479" s="368"/>
      <c r="R8479" s="351">
        <f>$R$8421*G8479</f>
        <v>81.202985135999995</v>
      </c>
      <c r="S8479" s="341"/>
      <c r="T8479" s="414">
        <f>H8479*24.63</f>
        <v>1481.1204099444478</v>
      </c>
      <c r="U8479" s="337"/>
      <c r="V8479" s="16"/>
    </row>
    <row r="8480" spans="4:22" ht="21">
      <c r="D8480" s="338"/>
      <c r="E8480" s="338"/>
      <c r="F8480" s="338"/>
      <c r="G8480" s="344">
        <v>0.91</v>
      </c>
      <c r="H8480" s="347">
        <f t="shared" ref="H8480:H8499" si="949">$H$8421*G8480</f>
        <v>60.802976183040002</v>
      </c>
      <c r="I8480" s="368"/>
      <c r="J8480" s="348">
        <f t="shared" ref="J8480:J8499" si="950">$J$8421*G8480</f>
        <v>15.591089754239997</v>
      </c>
      <c r="K8480" s="368"/>
      <c r="L8480" s="352">
        <f t="shared" ref="L8480:L8499" si="951">$L$8421*G8480</f>
        <v>16.402573005000001</v>
      </c>
      <c r="M8480" s="368"/>
      <c r="N8480" s="349">
        <f t="shared" ref="N8480:N8499" si="952">$N$8421*G8480</f>
        <v>8.9528441074800007</v>
      </c>
      <c r="O8480" s="368"/>
      <c r="P8480" s="350">
        <f t="shared" ref="P8480:P8499" si="953">$P$8421*G8480</f>
        <v>232.93311688919997</v>
      </c>
      <c r="Q8480" s="368"/>
      <c r="R8480" s="351">
        <f t="shared" ref="R8480:R8499" si="954">$R$8421*G8480</f>
        <v>82.105240526399996</v>
      </c>
      <c r="S8480" s="341"/>
      <c r="T8480" s="16"/>
      <c r="U8480" s="337"/>
      <c r="V8480" s="16"/>
    </row>
    <row r="8481" spans="4:22" ht="21">
      <c r="D8481" s="338"/>
      <c r="E8481" s="338"/>
      <c r="F8481" s="338"/>
      <c r="G8481" s="344">
        <v>0.92</v>
      </c>
      <c r="H8481" s="347">
        <f t="shared" si="949"/>
        <v>61.471140756480004</v>
      </c>
      <c r="I8481" s="368"/>
      <c r="J8481" s="348">
        <f t="shared" si="950"/>
        <v>15.762420410879997</v>
      </c>
      <c r="K8481" s="368"/>
      <c r="L8481" s="352">
        <f t="shared" si="951"/>
        <v>16.582821060000001</v>
      </c>
      <c r="M8481" s="368"/>
      <c r="N8481" s="349">
        <f t="shared" si="952"/>
        <v>9.0512270097599998</v>
      </c>
      <c r="O8481" s="368"/>
      <c r="P8481" s="350">
        <f t="shared" si="953"/>
        <v>235.49282147039997</v>
      </c>
      <c r="Q8481" s="368"/>
      <c r="R8481" s="351">
        <f t="shared" si="954"/>
        <v>83.007495916799996</v>
      </c>
      <c r="S8481" s="341"/>
      <c r="T8481" s="16"/>
      <c r="U8481" s="337"/>
      <c r="V8481" s="16"/>
    </row>
    <row r="8482" spans="4:22" ht="21">
      <c r="D8482" s="338"/>
      <c r="E8482" s="338"/>
      <c r="F8482" s="338"/>
      <c r="G8482" s="344">
        <v>0.93</v>
      </c>
      <c r="H8482" s="347">
        <f t="shared" si="949"/>
        <v>62.139305329920006</v>
      </c>
      <c r="I8482" s="368"/>
      <c r="J8482" s="348">
        <f t="shared" si="950"/>
        <v>15.933751067519998</v>
      </c>
      <c r="K8482" s="368"/>
      <c r="L8482" s="352">
        <f t="shared" si="951"/>
        <v>16.763069115</v>
      </c>
      <c r="M8482" s="368"/>
      <c r="N8482" s="349">
        <f t="shared" si="952"/>
        <v>9.1496099120400007</v>
      </c>
      <c r="O8482" s="368"/>
      <c r="P8482" s="350">
        <f t="shared" si="953"/>
        <v>238.05252605159998</v>
      </c>
      <c r="Q8482" s="368"/>
      <c r="R8482" s="351">
        <f t="shared" si="954"/>
        <v>83.909751307199997</v>
      </c>
      <c r="S8482" s="341"/>
      <c r="T8482" s="16"/>
      <c r="U8482" s="337"/>
      <c r="V8482" s="16"/>
    </row>
    <row r="8483" spans="4:22" ht="21">
      <c r="D8483" s="338"/>
      <c r="E8483" s="338"/>
      <c r="F8483" s="338"/>
      <c r="G8483" s="344">
        <v>0.94</v>
      </c>
      <c r="H8483" s="347">
        <f t="shared" si="949"/>
        <v>62.807469903359994</v>
      </c>
      <c r="I8483" s="368"/>
      <c r="J8483" s="348">
        <f t="shared" si="950"/>
        <v>16.105081724159994</v>
      </c>
      <c r="K8483" s="368"/>
      <c r="L8483" s="352">
        <f t="shared" si="951"/>
        <v>16.943317169999997</v>
      </c>
      <c r="M8483" s="368"/>
      <c r="N8483" s="349">
        <f t="shared" si="952"/>
        <v>9.2479928143199999</v>
      </c>
      <c r="O8483" s="368"/>
      <c r="P8483" s="350">
        <f t="shared" si="953"/>
        <v>240.61223063279994</v>
      </c>
      <c r="Q8483" s="368"/>
      <c r="R8483" s="351">
        <f t="shared" si="954"/>
        <v>84.812006697599983</v>
      </c>
      <c r="S8483" s="341"/>
      <c r="T8483" s="16"/>
      <c r="U8483" s="337"/>
      <c r="V8483" s="16"/>
    </row>
    <row r="8484" spans="4:22" ht="21">
      <c r="D8484" s="338"/>
      <c r="E8484" s="338"/>
      <c r="F8484" s="338"/>
      <c r="G8484" s="344">
        <v>0.95</v>
      </c>
      <c r="H8484" s="347">
        <f t="shared" si="949"/>
        <v>63.475634476799996</v>
      </c>
      <c r="I8484" s="368"/>
      <c r="J8484" s="348">
        <f t="shared" si="950"/>
        <v>16.276412380799997</v>
      </c>
      <c r="K8484" s="368"/>
      <c r="L8484" s="352">
        <f t="shared" si="951"/>
        <v>17.123565225</v>
      </c>
      <c r="M8484" s="368"/>
      <c r="N8484" s="349">
        <f t="shared" si="952"/>
        <v>9.346375716599999</v>
      </c>
      <c r="O8484" s="368"/>
      <c r="P8484" s="350">
        <f t="shared" si="953"/>
        <v>243.17193521399994</v>
      </c>
      <c r="Q8484" s="368"/>
      <c r="R8484" s="351">
        <f t="shared" si="954"/>
        <v>85.714262087999984</v>
      </c>
      <c r="S8484" s="341"/>
      <c r="T8484" s="16"/>
      <c r="U8484" s="337"/>
      <c r="V8484" s="16"/>
    </row>
    <row r="8485" spans="4:22" ht="21">
      <c r="D8485" s="338"/>
      <c r="E8485" s="338"/>
      <c r="F8485" s="338"/>
      <c r="G8485" s="344">
        <v>0.96</v>
      </c>
      <c r="H8485" s="347">
        <f t="shared" si="949"/>
        <v>64.143799050239991</v>
      </c>
      <c r="I8485" s="368"/>
      <c r="J8485" s="348">
        <f t="shared" si="950"/>
        <v>16.447743037439995</v>
      </c>
      <c r="K8485" s="368"/>
      <c r="L8485" s="352">
        <f t="shared" si="951"/>
        <v>17.30381328</v>
      </c>
      <c r="M8485" s="368"/>
      <c r="N8485" s="349">
        <f t="shared" si="952"/>
        <v>9.4447586188799999</v>
      </c>
      <c r="O8485" s="368"/>
      <c r="P8485" s="350">
        <f t="shared" si="953"/>
        <v>245.73163979519995</v>
      </c>
      <c r="Q8485" s="368"/>
      <c r="R8485" s="351">
        <f t="shared" si="954"/>
        <v>86.616517478399984</v>
      </c>
      <c r="S8485" s="341"/>
      <c r="T8485" s="16"/>
      <c r="U8485" s="337"/>
      <c r="V8485" s="16"/>
    </row>
    <row r="8486" spans="4:22" ht="21">
      <c r="D8486" s="338"/>
      <c r="E8486" s="338"/>
      <c r="F8486" s="338"/>
      <c r="G8486" s="344">
        <v>0.97</v>
      </c>
      <c r="H8486" s="347">
        <f t="shared" si="949"/>
        <v>64.811963623680001</v>
      </c>
      <c r="I8486" s="368"/>
      <c r="J8486" s="348">
        <f t="shared" si="950"/>
        <v>16.619073694079997</v>
      </c>
      <c r="K8486" s="368"/>
      <c r="L8486" s="352">
        <f t="shared" si="951"/>
        <v>17.484061335</v>
      </c>
      <c r="M8486" s="368"/>
      <c r="N8486" s="349">
        <f t="shared" si="952"/>
        <v>9.543141521159999</v>
      </c>
      <c r="O8486" s="368"/>
      <c r="P8486" s="350">
        <f t="shared" si="953"/>
        <v>248.29134437639996</v>
      </c>
      <c r="Q8486" s="368"/>
      <c r="R8486" s="351">
        <f t="shared" si="954"/>
        <v>87.518772868799985</v>
      </c>
      <c r="S8486" s="341"/>
      <c r="T8486" s="16"/>
      <c r="U8486" s="337"/>
      <c r="V8486" s="16"/>
    </row>
    <row r="8487" spans="4:22" ht="21">
      <c r="D8487" s="338"/>
      <c r="E8487" s="338"/>
      <c r="F8487" s="338"/>
      <c r="G8487" s="344">
        <v>0.98</v>
      </c>
      <c r="H8487" s="347">
        <f t="shared" si="949"/>
        <v>65.480128197119996</v>
      </c>
      <c r="I8487" s="368"/>
      <c r="J8487" s="348">
        <f t="shared" si="950"/>
        <v>16.790404350719996</v>
      </c>
      <c r="K8487" s="368"/>
      <c r="L8487" s="352">
        <f t="shared" si="951"/>
        <v>17.66430939</v>
      </c>
      <c r="M8487" s="368"/>
      <c r="N8487" s="349">
        <f t="shared" si="952"/>
        <v>9.6415244234399999</v>
      </c>
      <c r="O8487" s="368"/>
      <c r="P8487" s="350">
        <f t="shared" si="953"/>
        <v>250.85104895759997</v>
      </c>
      <c r="Q8487" s="368"/>
      <c r="R8487" s="351">
        <f t="shared" si="954"/>
        <v>88.421028259199986</v>
      </c>
      <c r="S8487" s="341"/>
      <c r="T8487" s="16"/>
      <c r="U8487" s="337"/>
      <c r="V8487" s="16"/>
    </row>
    <row r="8488" spans="4:22" ht="21">
      <c r="D8488" s="338"/>
      <c r="E8488" s="338"/>
      <c r="F8488" s="338"/>
      <c r="G8488" s="344">
        <v>0.99</v>
      </c>
      <c r="H8488" s="347">
        <f t="shared" si="949"/>
        <v>66.148292770560005</v>
      </c>
      <c r="I8488" s="368"/>
      <c r="J8488" s="348">
        <f t="shared" si="950"/>
        <v>16.961735007359998</v>
      </c>
      <c r="K8488" s="368"/>
      <c r="L8488" s="352">
        <f t="shared" si="951"/>
        <v>17.844557445</v>
      </c>
      <c r="M8488" s="368"/>
      <c r="N8488" s="349">
        <f t="shared" si="952"/>
        <v>9.7399073257199991</v>
      </c>
      <c r="O8488" s="368"/>
      <c r="P8488" s="350">
        <f t="shared" si="953"/>
        <v>253.41075353879995</v>
      </c>
      <c r="Q8488" s="368"/>
      <c r="R8488" s="351">
        <f t="shared" si="954"/>
        <v>89.323283649599986</v>
      </c>
      <c r="S8488" s="341"/>
      <c r="T8488" s="16"/>
      <c r="U8488" s="337"/>
      <c r="V8488" s="16"/>
    </row>
    <row r="8489" spans="4:22" ht="28.8">
      <c r="D8489" s="469"/>
      <c r="E8489" s="469"/>
      <c r="F8489" s="469"/>
      <c r="G8489" s="477">
        <v>1</v>
      </c>
      <c r="H8489" s="383">
        <f t="shared" si="949"/>
        <v>66.816457344</v>
      </c>
      <c r="I8489" s="368"/>
      <c r="J8489" s="383">
        <f t="shared" si="950"/>
        <v>17.133065663999997</v>
      </c>
      <c r="K8489" s="368"/>
      <c r="L8489" s="383">
        <f t="shared" si="951"/>
        <v>18.024805499999999</v>
      </c>
      <c r="M8489" s="368"/>
      <c r="N8489" s="383">
        <f t="shared" si="952"/>
        <v>9.838290228</v>
      </c>
      <c r="O8489" s="368"/>
      <c r="P8489" s="383">
        <f t="shared" si="953"/>
        <v>255.97045811999996</v>
      </c>
      <c r="Q8489" s="368"/>
      <c r="R8489" s="383">
        <f t="shared" si="954"/>
        <v>90.225539039999987</v>
      </c>
      <c r="S8489" s="341"/>
      <c r="T8489" s="469"/>
      <c r="U8489" s="470"/>
      <c r="V8489" s="469"/>
    </row>
    <row r="8490" spans="4:22" ht="21">
      <c r="D8490" s="338"/>
      <c r="E8490" s="338"/>
      <c r="F8490" s="338"/>
      <c r="G8490" s="344">
        <v>1.01</v>
      </c>
      <c r="H8490" s="347">
        <f t="shared" si="949"/>
        <v>67.484621917439995</v>
      </c>
      <c r="I8490" s="368"/>
      <c r="J8490" s="348">
        <f t="shared" si="950"/>
        <v>17.304396320639995</v>
      </c>
      <c r="K8490" s="368"/>
      <c r="L8490" s="352">
        <f t="shared" si="951"/>
        <v>18.205053554999999</v>
      </c>
      <c r="M8490" s="368"/>
      <c r="N8490" s="349">
        <f t="shared" si="952"/>
        <v>9.9366731302800009</v>
      </c>
      <c r="O8490" s="368"/>
      <c r="P8490" s="350">
        <f t="shared" si="953"/>
        <v>258.53016270119997</v>
      </c>
      <c r="Q8490" s="368"/>
      <c r="R8490" s="351">
        <f t="shared" si="954"/>
        <v>91.127794430399987</v>
      </c>
      <c r="S8490" s="341"/>
      <c r="T8490" s="16"/>
      <c r="U8490" s="337"/>
      <c r="V8490" s="16"/>
    </row>
    <row r="8491" spans="4:22" ht="21">
      <c r="D8491" s="338"/>
      <c r="E8491" s="338"/>
      <c r="F8491" s="338"/>
      <c r="G8491" s="344">
        <v>1.02</v>
      </c>
      <c r="H8491" s="347">
        <f t="shared" si="949"/>
        <v>68.152786490880004</v>
      </c>
      <c r="I8491" s="368"/>
      <c r="J8491" s="348">
        <f t="shared" si="950"/>
        <v>17.475726977279997</v>
      </c>
      <c r="K8491" s="368"/>
      <c r="L8491" s="352">
        <f t="shared" si="951"/>
        <v>18.385301609999999</v>
      </c>
      <c r="M8491" s="368"/>
      <c r="N8491" s="349">
        <f t="shared" si="952"/>
        <v>10.03505603256</v>
      </c>
      <c r="O8491" s="368"/>
      <c r="P8491" s="350">
        <f t="shared" si="953"/>
        <v>261.08986728239995</v>
      </c>
      <c r="Q8491" s="368"/>
      <c r="R8491" s="351">
        <f t="shared" si="954"/>
        <v>92.030049820799988</v>
      </c>
      <c r="S8491" s="341"/>
      <c r="T8491" s="16"/>
      <c r="U8491" s="337"/>
      <c r="V8491" s="16"/>
    </row>
    <row r="8492" spans="4:22" ht="21">
      <c r="D8492" s="338"/>
      <c r="E8492" s="338"/>
      <c r="F8492" s="338"/>
      <c r="G8492" s="344">
        <v>1.03</v>
      </c>
      <c r="H8492" s="347">
        <f t="shared" si="949"/>
        <v>68.820951064319999</v>
      </c>
      <c r="I8492" s="368"/>
      <c r="J8492" s="348">
        <f t="shared" si="950"/>
        <v>17.647057633919996</v>
      </c>
      <c r="K8492" s="368"/>
      <c r="L8492" s="352">
        <f t="shared" si="951"/>
        <v>18.565549664999999</v>
      </c>
      <c r="M8492" s="368"/>
      <c r="N8492" s="349">
        <f t="shared" si="952"/>
        <v>10.133438934840001</v>
      </c>
      <c r="O8492" s="368"/>
      <c r="P8492" s="350">
        <f t="shared" si="953"/>
        <v>263.64957186359999</v>
      </c>
      <c r="Q8492" s="368"/>
      <c r="R8492" s="351">
        <f t="shared" si="954"/>
        <v>92.932305211199989</v>
      </c>
      <c r="S8492" s="341"/>
      <c r="T8492" s="16"/>
      <c r="U8492" s="337"/>
      <c r="V8492" s="16"/>
    </row>
    <row r="8493" spans="4:22" ht="21">
      <c r="D8493" s="338"/>
      <c r="E8493" s="338"/>
      <c r="F8493" s="338"/>
      <c r="G8493" s="344">
        <v>1.04</v>
      </c>
      <c r="H8493" s="347">
        <f t="shared" si="949"/>
        <v>69.489115637760008</v>
      </c>
      <c r="I8493" s="368"/>
      <c r="J8493" s="348">
        <f t="shared" si="950"/>
        <v>17.818388290559998</v>
      </c>
      <c r="K8493" s="368"/>
      <c r="L8493" s="352">
        <f t="shared" si="951"/>
        <v>18.745797719999999</v>
      </c>
      <c r="M8493" s="368"/>
      <c r="N8493" s="349">
        <f t="shared" si="952"/>
        <v>10.23182183712</v>
      </c>
      <c r="O8493" s="368"/>
      <c r="P8493" s="350">
        <f t="shared" si="953"/>
        <v>266.20927644479997</v>
      </c>
      <c r="Q8493" s="368"/>
      <c r="R8493" s="351">
        <f t="shared" si="954"/>
        <v>93.834560601599989</v>
      </c>
      <c r="S8493" s="341"/>
      <c r="T8493" s="16"/>
      <c r="U8493" s="337"/>
      <c r="V8493" s="16"/>
    </row>
    <row r="8494" spans="4:22" ht="21">
      <c r="D8494" s="338"/>
      <c r="E8494" s="338"/>
      <c r="F8494" s="338"/>
      <c r="G8494" s="344">
        <v>1.05</v>
      </c>
      <c r="H8494" s="347">
        <f t="shared" si="949"/>
        <v>70.157280211200003</v>
      </c>
      <c r="I8494" s="368"/>
      <c r="J8494" s="348">
        <f t="shared" si="950"/>
        <v>17.989718947199997</v>
      </c>
      <c r="K8494" s="368"/>
      <c r="L8494" s="352">
        <f t="shared" si="951"/>
        <v>18.926045774999999</v>
      </c>
      <c r="M8494" s="368"/>
      <c r="N8494" s="349">
        <f t="shared" si="952"/>
        <v>10.330204739400001</v>
      </c>
      <c r="O8494" s="368"/>
      <c r="P8494" s="350">
        <f t="shared" si="953"/>
        <v>268.76898102599995</v>
      </c>
      <c r="Q8494" s="368"/>
      <c r="R8494" s="351">
        <f t="shared" si="954"/>
        <v>94.73681599199999</v>
      </c>
      <c r="S8494" s="341"/>
      <c r="T8494" s="16"/>
      <c r="U8494" s="337"/>
      <c r="V8494" s="16"/>
    </row>
    <row r="8495" spans="4:22" ht="21">
      <c r="D8495" s="338"/>
      <c r="E8495" s="338"/>
      <c r="F8495" s="338"/>
      <c r="G8495" s="344">
        <v>1.06</v>
      </c>
      <c r="H8495" s="347">
        <f t="shared" si="949"/>
        <v>70.825444784639998</v>
      </c>
      <c r="I8495" s="368"/>
      <c r="J8495" s="348">
        <f t="shared" si="950"/>
        <v>18.161049603839999</v>
      </c>
      <c r="K8495" s="368"/>
      <c r="L8495" s="352">
        <f t="shared" si="951"/>
        <v>19.106293830000002</v>
      </c>
      <c r="M8495" s="368"/>
      <c r="N8495" s="349">
        <f t="shared" si="952"/>
        <v>10.42858764168</v>
      </c>
      <c r="O8495" s="368"/>
      <c r="P8495" s="350">
        <f t="shared" si="953"/>
        <v>271.32868560719999</v>
      </c>
      <c r="Q8495" s="368"/>
      <c r="R8495" s="351">
        <f t="shared" si="954"/>
        <v>95.63907138239999</v>
      </c>
      <c r="S8495" s="341"/>
      <c r="T8495" s="16"/>
      <c r="U8495" s="337"/>
      <c r="V8495" s="16"/>
    </row>
    <row r="8496" spans="4:22" ht="21">
      <c r="D8496" s="338"/>
      <c r="E8496" s="338"/>
      <c r="F8496" s="338"/>
      <c r="G8496" s="344">
        <v>1.07</v>
      </c>
      <c r="H8496" s="347">
        <f t="shared" si="949"/>
        <v>71.493609358080008</v>
      </c>
      <c r="I8496" s="368"/>
      <c r="J8496" s="348">
        <f t="shared" si="950"/>
        <v>18.332380260479997</v>
      </c>
      <c r="K8496" s="368"/>
      <c r="L8496" s="352">
        <f t="shared" si="951"/>
        <v>19.286541885000002</v>
      </c>
      <c r="M8496" s="368"/>
      <c r="N8496" s="349">
        <f t="shared" si="952"/>
        <v>10.526970543960001</v>
      </c>
      <c r="O8496" s="368"/>
      <c r="P8496" s="350">
        <f t="shared" si="953"/>
        <v>273.88839018839997</v>
      </c>
      <c r="Q8496" s="368"/>
      <c r="R8496" s="351">
        <f t="shared" si="954"/>
        <v>96.541326772799991</v>
      </c>
      <c r="S8496" s="341"/>
      <c r="T8496" s="16"/>
      <c r="U8496" s="337"/>
      <c r="V8496" s="16"/>
    </row>
    <row r="8497" spans="4:31" ht="21">
      <c r="D8497" s="338"/>
      <c r="E8497" s="338"/>
      <c r="F8497" s="338"/>
      <c r="G8497" s="344">
        <v>1.08</v>
      </c>
      <c r="H8497" s="347">
        <f t="shared" si="949"/>
        <v>72.161773931520003</v>
      </c>
      <c r="I8497" s="368"/>
      <c r="J8497" s="348">
        <f t="shared" si="950"/>
        <v>18.503710917119996</v>
      </c>
      <c r="K8497" s="368"/>
      <c r="L8497" s="352">
        <f t="shared" si="951"/>
        <v>19.466789940000002</v>
      </c>
      <c r="M8497" s="368"/>
      <c r="N8497" s="349">
        <f t="shared" si="952"/>
        <v>10.62535344624</v>
      </c>
      <c r="O8497" s="368"/>
      <c r="P8497" s="350">
        <f t="shared" si="953"/>
        <v>276.44809476959995</v>
      </c>
      <c r="Q8497" s="368"/>
      <c r="R8497" s="351">
        <f t="shared" si="954"/>
        <v>97.443582163199991</v>
      </c>
      <c r="S8497" s="341"/>
      <c r="T8497" s="16"/>
      <c r="U8497" s="337"/>
      <c r="V8497" s="16"/>
    </row>
    <row r="8498" spans="4:31" ht="21">
      <c r="D8498" s="338"/>
      <c r="E8498" s="338"/>
      <c r="F8498" s="338"/>
      <c r="G8498" s="344">
        <v>1.0900000000000001</v>
      </c>
      <c r="H8498" s="347">
        <f t="shared" si="949"/>
        <v>72.829938504960012</v>
      </c>
      <c r="I8498" s="368"/>
      <c r="J8498" s="348">
        <f t="shared" si="950"/>
        <v>18.675041573759998</v>
      </c>
      <c r="K8498" s="368"/>
      <c r="L8498" s="352">
        <f t="shared" si="951"/>
        <v>19.647037995000002</v>
      </c>
      <c r="M8498" s="368"/>
      <c r="N8498" s="349">
        <f t="shared" si="952"/>
        <v>10.723736348520001</v>
      </c>
      <c r="O8498" s="368"/>
      <c r="P8498" s="350">
        <f t="shared" si="953"/>
        <v>279.00779935079998</v>
      </c>
      <c r="Q8498" s="368"/>
      <c r="R8498" s="351">
        <f t="shared" si="954"/>
        <v>98.345837553599992</v>
      </c>
      <c r="S8498" s="341"/>
      <c r="T8498" s="16"/>
      <c r="U8498" s="337"/>
      <c r="V8498" s="16"/>
    </row>
    <row r="8499" spans="4:31" ht="21">
      <c r="D8499" s="338"/>
      <c r="E8499" s="338"/>
      <c r="F8499" s="338"/>
      <c r="G8499" s="344">
        <v>1.1000000000000001</v>
      </c>
      <c r="H8499" s="347">
        <f t="shared" si="949"/>
        <v>73.498103078400007</v>
      </c>
      <c r="I8499" s="368"/>
      <c r="J8499" s="348">
        <f t="shared" si="950"/>
        <v>18.846372230399997</v>
      </c>
      <c r="K8499" s="368"/>
      <c r="L8499" s="352">
        <f t="shared" si="951"/>
        <v>19.827286050000001</v>
      </c>
      <c r="M8499" s="368"/>
      <c r="N8499" s="349">
        <f t="shared" si="952"/>
        <v>10.8221192508</v>
      </c>
      <c r="O8499" s="368"/>
      <c r="P8499" s="350">
        <f t="shared" si="953"/>
        <v>281.56750393199997</v>
      </c>
      <c r="Q8499" s="368"/>
      <c r="R8499" s="351">
        <f t="shared" si="954"/>
        <v>99.248092943999993</v>
      </c>
      <c r="S8499" s="341"/>
      <c r="T8499" s="16"/>
      <c r="U8499" s="337"/>
      <c r="V8499" s="16"/>
    </row>
    <row r="8500" spans="4:31">
      <c r="D8500" s="338"/>
      <c r="E8500" s="338"/>
      <c r="F8500" s="338"/>
      <c r="G8500" s="16"/>
      <c r="H8500" s="16"/>
      <c r="I8500" s="16"/>
      <c r="J8500" s="16"/>
      <c r="K8500" s="16"/>
      <c r="L8500" s="16"/>
      <c r="M8500" s="16"/>
      <c r="N8500" s="16"/>
      <c r="O8500" s="16"/>
      <c r="P8500" s="16"/>
      <c r="Q8500" s="16"/>
      <c r="R8500" s="16"/>
      <c r="S8500" s="16"/>
      <c r="T8500" s="16"/>
      <c r="U8500" s="16"/>
      <c r="V8500" s="16"/>
    </row>
    <row r="8501" spans="4:31">
      <c r="D8501" s="338"/>
      <c r="E8501" s="338"/>
      <c r="F8501" s="338"/>
      <c r="G8501" s="16"/>
      <c r="H8501" s="16"/>
      <c r="I8501" s="16"/>
      <c r="J8501" s="16"/>
      <c r="K8501" s="16"/>
      <c r="L8501" s="16"/>
      <c r="M8501" s="16"/>
      <c r="N8501" s="16"/>
      <c r="O8501" s="16"/>
      <c r="P8501" s="16"/>
      <c r="Q8501" s="16"/>
      <c r="R8501" s="16"/>
      <c r="S8501" s="16"/>
      <c r="T8501" s="16"/>
      <c r="U8501" s="16"/>
      <c r="V8501" s="16"/>
    </row>
    <row r="8502" spans="4:31">
      <c r="D8502" s="338"/>
      <c r="E8502" s="338"/>
      <c r="F8502" s="338"/>
      <c r="G8502" s="16"/>
      <c r="H8502" s="16"/>
      <c r="I8502" s="16"/>
      <c r="J8502" s="16"/>
      <c r="K8502" s="16"/>
      <c r="L8502" s="16"/>
      <c r="M8502" s="16"/>
      <c r="N8502" s="16"/>
      <c r="O8502" s="16"/>
      <c r="P8502" s="16"/>
      <c r="Q8502" s="16"/>
      <c r="R8502" s="16"/>
      <c r="S8502" s="16"/>
      <c r="T8502" s="16"/>
      <c r="U8502" s="16"/>
      <c r="V8502" s="16"/>
    </row>
    <row r="8505" spans="4:31" ht="15" thickBot="1">
      <c r="D8505" s="507" t="s">
        <v>328</v>
      </c>
      <c r="E8505" s="16"/>
      <c r="F8505" s="16"/>
      <c r="G8505" s="16"/>
      <c r="H8505" s="16"/>
      <c r="I8505" s="16"/>
      <c r="J8505" s="16"/>
      <c r="K8505" s="16"/>
      <c r="L8505" s="16"/>
      <c r="M8505" s="16"/>
      <c r="N8505" s="16"/>
      <c r="O8505" s="16"/>
      <c r="P8505" s="16"/>
      <c r="Q8505" s="16"/>
      <c r="R8505" s="16"/>
      <c r="S8505" s="16"/>
      <c r="T8505" s="229"/>
      <c r="U8505" s="16"/>
      <c r="V8505" s="16"/>
    </row>
    <row r="8506" spans="4:31">
      <c r="D8506" s="16"/>
      <c r="E8506" s="84"/>
      <c r="F8506" s="85"/>
      <c r="G8506" s="197"/>
      <c r="H8506" s="85"/>
      <c r="I8506" s="197"/>
      <c r="J8506" s="85"/>
      <c r="K8506" s="197"/>
      <c r="L8506" s="85"/>
      <c r="M8506" s="197"/>
      <c r="N8506" s="85"/>
      <c r="O8506" s="197"/>
      <c r="P8506" s="85"/>
      <c r="Q8506" s="197"/>
      <c r="R8506" s="85"/>
      <c r="S8506" s="85"/>
      <c r="T8506" s="85"/>
      <c r="U8506" s="106"/>
      <c r="V8506" s="16"/>
    </row>
    <row r="8507" spans="4:31" ht="15" thickBot="1">
      <c r="D8507" s="16"/>
      <c r="E8507" s="86"/>
      <c r="F8507" s="1"/>
      <c r="H8507" s="1"/>
      <c r="J8507" s="1"/>
      <c r="L8507" s="1"/>
      <c r="N8507" s="1"/>
      <c r="P8507" s="1"/>
      <c r="R8507" s="1"/>
      <c r="T8507" s="1"/>
      <c r="U8507" s="107"/>
      <c r="V8507" s="16"/>
    </row>
    <row r="8508" spans="4:31" ht="35.4" thickBot="1">
      <c r="D8508" s="16"/>
      <c r="E8508" s="86"/>
      <c r="F8508" s="1"/>
      <c r="H8508" s="393" t="s">
        <v>379</v>
      </c>
      <c r="I8508" s="394"/>
      <c r="J8508" s="394"/>
      <c r="K8508" s="394"/>
      <c r="L8508" s="394"/>
      <c r="M8508" s="394"/>
      <c r="N8508" s="394"/>
      <c r="O8508" s="394"/>
      <c r="P8508" s="394"/>
      <c r="Q8508" s="394"/>
      <c r="R8508" s="394"/>
      <c r="S8508" s="394"/>
      <c r="T8508" s="395"/>
      <c r="U8508" s="107"/>
      <c r="V8508" s="16"/>
    </row>
    <row r="8509" spans="4:31">
      <c r="D8509" s="16"/>
      <c r="E8509" s="86"/>
      <c r="F8509" s="1"/>
      <c r="H8509" s="1"/>
      <c r="J8509" s="1"/>
      <c r="L8509" s="1"/>
      <c r="N8509" s="1"/>
      <c r="P8509" s="1"/>
      <c r="R8509" s="1"/>
      <c r="T8509" s="1"/>
      <c r="U8509" s="107"/>
      <c r="V8509" s="16"/>
    </row>
    <row r="8510" spans="4:31">
      <c r="D8510" s="16"/>
      <c r="E8510" s="86"/>
      <c r="F8510" s="253" t="s">
        <v>10</v>
      </c>
      <c r="G8510" s="194"/>
      <c r="H8510" s="421" t="s">
        <v>3</v>
      </c>
      <c r="I8510" s="179"/>
      <c r="J8510" s="422" t="s">
        <v>11</v>
      </c>
      <c r="K8510" s="179"/>
      <c r="L8510" s="423" t="s">
        <v>12</v>
      </c>
      <c r="M8510" s="179"/>
      <c r="N8510" s="424" t="s">
        <v>13</v>
      </c>
      <c r="O8510" s="179"/>
      <c r="P8510" s="425" t="s">
        <v>14</v>
      </c>
      <c r="Q8510" s="179"/>
      <c r="R8510" s="426" t="s">
        <v>15</v>
      </c>
      <c r="S8510" s="29"/>
      <c r="T8510" s="427" t="s">
        <v>16</v>
      </c>
      <c r="U8510" s="107"/>
      <c r="V8510" s="16"/>
      <c r="X8510" s="448" t="s">
        <v>78</v>
      </c>
      <c r="Y8510" s="448" t="s">
        <v>79</v>
      </c>
      <c r="Z8510" s="448" t="s">
        <v>80</v>
      </c>
      <c r="AA8510" s="448" t="s">
        <v>81</v>
      </c>
      <c r="AB8510" s="504" t="s">
        <v>374</v>
      </c>
      <c r="AD8510" t="str">
        <f t="shared" ref="AD8510:AD8516" si="955">X8510</f>
        <v xml:space="preserve">MATERIAL </v>
      </c>
      <c r="AE8510" s="330" t="str">
        <f t="shared" ref="AE8510:AE8516" si="956">AA8510</f>
        <v xml:space="preserve">VARIACAO </v>
      </c>
    </row>
    <row r="8511" spans="4:31">
      <c r="D8511" s="16"/>
      <c r="E8511" s="86"/>
      <c r="F8511" s="252">
        <v>46104</v>
      </c>
      <c r="G8511" s="244"/>
      <c r="H8511" s="437">
        <v>11891</v>
      </c>
      <c r="I8511" s="437"/>
      <c r="J8511" s="437">
        <v>3040</v>
      </c>
      <c r="K8511" s="437"/>
      <c r="L8511" s="437">
        <v>3251.5</v>
      </c>
      <c r="M8511" s="437"/>
      <c r="N8511" s="437">
        <v>1861</v>
      </c>
      <c r="O8511" s="437"/>
      <c r="P8511" s="437">
        <v>43425</v>
      </c>
      <c r="Q8511" s="437"/>
      <c r="R8511" s="437">
        <v>16900</v>
      </c>
      <c r="S8511" s="438"/>
      <c r="T8511" s="441">
        <v>5.28</v>
      </c>
      <c r="U8511" s="107"/>
      <c r="V8511" s="16"/>
      <c r="X8511" t="str">
        <f>H8310</f>
        <v xml:space="preserve">COBRE </v>
      </c>
      <c r="Y8511" s="308">
        <f>H8519</f>
        <v>63.042686748000008</v>
      </c>
      <c r="Z8511" s="308">
        <f>H8521</f>
        <v>64.730285532000011</v>
      </c>
      <c r="AA8511" s="453">
        <f t="shared" ref="AA8511:AA8517" si="957">Y8511-Z8511</f>
        <v>-1.6875987840000022</v>
      </c>
      <c r="AB8511" t="str">
        <f>X8511</f>
        <v xml:space="preserve">COBRE </v>
      </c>
      <c r="AD8511" t="str">
        <f t="shared" si="955"/>
        <v xml:space="preserve">COBRE </v>
      </c>
      <c r="AE8511" s="330">
        <f t="shared" si="956"/>
        <v>-1.6875987840000022</v>
      </c>
    </row>
    <row r="8512" spans="4:31">
      <c r="D8512" s="16"/>
      <c r="E8512" s="86"/>
      <c r="F8512" s="250">
        <f>F8511+1</f>
        <v>46105</v>
      </c>
      <c r="G8512" s="244"/>
      <c r="H8512" s="474">
        <v>11878.5</v>
      </c>
      <c r="I8512" s="437"/>
      <c r="J8512" s="437">
        <v>3037</v>
      </c>
      <c r="K8512" s="437"/>
      <c r="L8512" s="437">
        <v>3242.5</v>
      </c>
      <c r="M8512" s="437"/>
      <c r="N8512" s="437">
        <v>1850</v>
      </c>
      <c r="O8512" s="437"/>
      <c r="P8512" s="437">
        <v>43750</v>
      </c>
      <c r="Q8512" s="437"/>
      <c r="R8512" s="437">
        <v>16830</v>
      </c>
      <c r="S8512" s="437"/>
      <c r="T8512" s="441">
        <v>5.2439999999999998</v>
      </c>
      <c r="U8512" s="107"/>
      <c r="V8512" s="16"/>
      <c r="X8512" s="408" t="str">
        <f>J8310</f>
        <v xml:space="preserve">ZINCO </v>
      </c>
      <c r="Y8512" s="308">
        <f>J8519</f>
        <v>16.035033888000001</v>
      </c>
      <c r="Z8512" s="308">
        <f>J8521</f>
        <v>16.372979226000002</v>
      </c>
      <c r="AA8512" s="453">
        <f t="shared" si="957"/>
        <v>-0.33794533800000082</v>
      </c>
      <c r="AB8512" t="str">
        <f t="shared" ref="AB8512:AB8516" si="958">X8512</f>
        <v xml:space="preserve">ZINCO </v>
      </c>
      <c r="AD8512" t="str">
        <f t="shared" si="955"/>
        <v xml:space="preserve">ZINCO </v>
      </c>
      <c r="AE8512" s="330">
        <f t="shared" si="956"/>
        <v>-0.33794533800000082</v>
      </c>
    </row>
    <row r="8513" spans="4:31">
      <c r="D8513" s="16"/>
      <c r="E8513" s="86"/>
      <c r="F8513" s="250">
        <f>F8512+1</f>
        <v>46106</v>
      </c>
      <c r="G8513" s="244"/>
      <c r="H8513" s="474">
        <v>12135</v>
      </c>
      <c r="I8513" s="437"/>
      <c r="J8513" s="437">
        <v>3047</v>
      </c>
      <c r="K8513" s="437"/>
      <c r="L8513" s="437">
        <v>3294.5</v>
      </c>
      <c r="M8513" s="437"/>
      <c r="N8513" s="437">
        <v>1882.5</v>
      </c>
      <c r="O8513" s="437"/>
      <c r="P8513" s="437">
        <v>45525</v>
      </c>
      <c r="Q8513" s="437"/>
      <c r="R8513" s="437">
        <v>17320</v>
      </c>
      <c r="S8513" s="437"/>
      <c r="T8513" s="441">
        <v>5.2599</v>
      </c>
      <c r="U8513" s="107"/>
      <c r="V8513" s="16"/>
      <c r="X8513" s="408" t="str">
        <f>L8310</f>
        <v xml:space="preserve">ALUMÍNIO </v>
      </c>
      <c r="Y8513" s="308">
        <f>L8519</f>
        <v>17.228004300000002</v>
      </c>
      <c r="Z8513" s="308">
        <f>L8521</f>
        <v>17.595046620000002</v>
      </c>
      <c r="AA8513" s="453">
        <f t="shared" si="957"/>
        <v>-0.36704231999999948</v>
      </c>
      <c r="AB8513" t="str">
        <f t="shared" si="958"/>
        <v xml:space="preserve">ALUMÍNIO </v>
      </c>
      <c r="AD8513" t="str">
        <f t="shared" si="955"/>
        <v xml:space="preserve">ALUMÍNIO </v>
      </c>
      <c r="AE8513" s="330">
        <f t="shared" si="956"/>
        <v>-0.36704231999999948</v>
      </c>
    </row>
    <row r="8514" spans="4:31">
      <c r="D8514" s="16"/>
      <c r="E8514" s="86"/>
      <c r="F8514" s="250">
        <f>F8513+1</f>
        <v>46107</v>
      </c>
      <c r="G8514" s="195"/>
      <c r="H8514" s="437">
        <v>12108</v>
      </c>
      <c r="I8514" s="437"/>
      <c r="J8514" s="437">
        <v>3077</v>
      </c>
      <c r="K8514" s="437"/>
      <c r="L8514" s="437">
        <v>3332</v>
      </c>
      <c r="M8514" s="437"/>
      <c r="N8514" s="437">
        <v>1850</v>
      </c>
      <c r="O8514" s="437"/>
      <c r="P8514" s="437">
        <v>44400</v>
      </c>
      <c r="Q8514" s="437"/>
      <c r="R8514" s="437">
        <v>17020</v>
      </c>
      <c r="S8514" s="437"/>
      <c r="T8514" s="441">
        <v>5.2275</v>
      </c>
      <c r="U8514" s="437"/>
      <c r="V8514" s="16"/>
      <c r="X8514" s="408" t="str">
        <f>N8310</f>
        <v xml:space="preserve">CHUMBO </v>
      </c>
      <c r="Y8514" s="308">
        <f>N8519</f>
        <v>9.7605238679999999</v>
      </c>
      <c r="Z8514" s="308">
        <f>N8521</f>
        <v>9.7524435240000003</v>
      </c>
      <c r="AA8514" s="453">
        <f t="shared" si="957"/>
        <v>8.080343999999684E-3</v>
      </c>
      <c r="AB8514" t="str">
        <f t="shared" si="958"/>
        <v xml:space="preserve">CHUMBO </v>
      </c>
      <c r="AD8514" t="str">
        <f t="shared" si="955"/>
        <v xml:space="preserve">CHUMBO </v>
      </c>
      <c r="AE8514" s="330">
        <f t="shared" si="956"/>
        <v>8.080343999999684E-3</v>
      </c>
    </row>
    <row r="8515" spans="4:31">
      <c r="D8515" s="16"/>
      <c r="E8515" s="86"/>
      <c r="F8515" s="251">
        <f>F8514+1</f>
        <v>46108</v>
      </c>
      <c r="G8515" s="195"/>
      <c r="H8515" s="437">
        <v>12046</v>
      </c>
      <c r="I8515" s="437"/>
      <c r="J8515" s="437">
        <v>3075</v>
      </c>
      <c r="K8515" s="437"/>
      <c r="L8515" s="437">
        <v>3292</v>
      </c>
      <c r="M8515" s="437"/>
      <c r="N8515" s="437">
        <v>1855</v>
      </c>
      <c r="O8515" s="437"/>
      <c r="P8515" s="437">
        <v>44850</v>
      </c>
      <c r="Q8515" s="437"/>
      <c r="R8515" s="437">
        <v>17010</v>
      </c>
      <c r="S8515" s="438"/>
      <c r="T8515" s="441">
        <v>5.2308000000000003</v>
      </c>
      <c r="U8515" s="107"/>
      <c r="V8515" s="16"/>
      <c r="X8515" s="408" t="str">
        <f>P8310</f>
        <v xml:space="preserve">ESTANHO </v>
      </c>
      <c r="Y8515" s="308">
        <f>P8519</f>
        <v>232.97825160000002</v>
      </c>
      <c r="Z8515" s="308">
        <f>P8521</f>
        <v>237.28955400000004</v>
      </c>
      <c r="AA8515" s="453">
        <f t="shared" si="957"/>
        <v>-4.3113024000000166</v>
      </c>
      <c r="AB8515" t="str">
        <f t="shared" si="958"/>
        <v xml:space="preserve">ESTANHO </v>
      </c>
      <c r="AD8515" t="str">
        <f t="shared" si="955"/>
        <v xml:space="preserve">ESTANHO </v>
      </c>
      <c r="AE8515" s="330">
        <f t="shared" si="956"/>
        <v>-4.3113024000000166</v>
      </c>
    </row>
    <row r="8516" spans="4:31">
      <c r="D8516" s="16"/>
      <c r="E8516" s="86"/>
      <c r="F8516" s="1"/>
      <c r="H8516" s="439"/>
      <c r="I8516" s="439"/>
      <c r="J8516" s="439"/>
      <c r="K8516" s="439"/>
      <c r="L8516" s="439"/>
      <c r="M8516" s="439"/>
      <c r="N8516" s="439"/>
      <c r="O8516" s="439"/>
      <c r="P8516" s="439"/>
      <c r="Q8516" s="439"/>
      <c r="R8516" s="439"/>
      <c r="S8516" s="440"/>
      <c r="T8516" s="444"/>
      <c r="U8516" s="107"/>
      <c r="V8516" s="16"/>
      <c r="X8516" s="408" t="str">
        <f>R8310</f>
        <v xml:space="preserve">NÍQUEL </v>
      </c>
      <c r="Y8516" s="308">
        <f>R8519</f>
        <v>89.307455040000008</v>
      </c>
      <c r="Z8516" s="308">
        <f>R8521</f>
        <v>88.389049320000012</v>
      </c>
      <c r="AA8516" s="453">
        <f t="shared" si="957"/>
        <v>0.91840571999999554</v>
      </c>
      <c r="AB8516" t="str">
        <f t="shared" si="958"/>
        <v xml:space="preserve">NÍQUEL </v>
      </c>
      <c r="AD8516" t="str">
        <f t="shared" si="955"/>
        <v xml:space="preserve">NÍQUEL </v>
      </c>
      <c r="AE8516" s="330">
        <f t="shared" si="956"/>
        <v>0.91840571999999554</v>
      </c>
    </row>
    <row r="8517" spans="4:31" ht="18">
      <c r="D8517" s="481"/>
      <c r="E8517" s="134"/>
      <c r="F8517" s="495" t="s">
        <v>17</v>
      </c>
      <c r="G8517" s="496"/>
      <c r="H8517" s="497">
        <f>AVERAGE(H8511:H8515)</f>
        <v>12011.7</v>
      </c>
      <c r="I8517" s="498"/>
      <c r="J8517" s="497">
        <f>AVERAGE(J8511:J8515)</f>
        <v>3055.2</v>
      </c>
      <c r="K8517" s="498"/>
      <c r="L8517" s="497">
        <f>AVERAGE(L8511:L8515)</f>
        <v>3282.5</v>
      </c>
      <c r="M8517" s="498"/>
      <c r="N8517" s="497">
        <f>AVERAGE(N8511:N8515)</f>
        <v>1859.7</v>
      </c>
      <c r="O8517" s="498"/>
      <c r="P8517" s="497">
        <f>AVERAGE(P8511:P8515)</f>
        <v>44390</v>
      </c>
      <c r="Q8517" s="498"/>
      <c r="R8517" s="497">
        <f>AVERAGE(R8511:R8515)</f>
        <v>17016</v>
      </c>
      <c r="S8517" s="499"/>
      <c r="T8517" s="500">
        <f>AVERAGE(T8511:T8515)</f>
        <v>5.2484400000000004</v>
      </c>
      <c r="U8517" s="135"/>
      <c r="V8517" s="481"/>
      <c r="X8517" s="486" t="str">
        <f>T8310</f>
        <v xml:space="preserve">DÓLAR </v>
      </c>
      <c r="Y8517" s="505">
        <f>T8517</f>
        <v>5.2484400000000004</v>
      </c>
      <c r="Z8517" s="505">
        <f>T8521</f>
        <v>5.2381800000000007</v>
      </c>
      <c r="AA8517" s="502">
        <f t="shared" si="957"/>
        <v>1.0259999999999714E-2</v>
      </c>
      <c r="AB8517" s="486"/>
    </row>
    <row r="8518" spans="4:31">
      <c r="D8518" s="16"/>
      <c r="E8518" s="86"/>
      <c r="F8518" s="21"/>
      <c r="G8518" s="194"/>
      <c r="H8518" s="354"/>
      <c r="I8518" s="214"/>
      <c r="J8518" s="354"/>
      <c r="K8518" s="214"/>
      <c r="L8518" s="354"/>
      <c r="M8518" s="214"/>
      <c r="N8518" s="354"/>
      <c r="O8518" s="214"/>
      <c r="P8518" s="354"/>
      <c r="Q8518" s="214"/>
      <c r="R8518" s="354"/>
      <c r="S8518" s="269"/>
      <c r="T8518" s="355"/>
      <c r="U8518" s="107"/>
      <c r="V8518" s="16"/>
    </row>
    <row r="8519" spans="4:31" ht="18">
      <c r="D8519" s="481"/>
      <c r="E8519" s="134"/>
      <c r="F8519" s="493" t="s">
        <v>18</v>
      </c>
      <c r="G8519" s="482"/>
      <c r="H8519" s="494">
        <f>H8517*T8517*0.001</f>
        <v>63.042686748000008</v>
      </c>
      <c r="I8519" s="483"/>
      <c r="J8519" s="494">
        <f>J8517*T8517*0.001</f>
        <v>16.035033888000001</v>
      </c>
      <c r="K8519" s="483"/>
      <c r="L8519" s="494">
        <f>L8517*T8517*0.001</f>
        <v>17.228004300000002</v>
      </c>
      <c r="M8519" s="483"/>
      <c r="N8519" s="494">
        <f>N8517*T8517*0.001</f>
        <v>9.7605238679999999</v>
      </c>
      <c r="O8519" s="483"/>
      <c r="P8519" s="494">
        <f>P8517*T8517*0.001</f>
        <v>232.97825160000002</v>
      </c>
      <c r="Q8519" s="483"/>
      <c r="R8519" s="494">
        <f>R8517*T8517*0.001</f>
        <v>89.307455040000008</v>
      </c>
      <c r="S8519" s="484"/>
      <c r="T8519" s="485"/>
      <c r="U8519" s="135"/>
      <c r="V8519" s="481"/>
    </row>
    <row r="8520" spans="4:31">
      <c r="D8520" s="16"/>
      <c r="E8520" s="86"/>
      <c r="F8520" s="21"/>
      <c r="G8520" s="312"/>
      <c r="H8520" s="450"/>
      <c r="I8520" s="451"/>
      <c r="J8520" s="450"/>
      <c r="K8520" s="451"/>
      <c r="L8520" s="450"/>
      <c r="M8520" s="451"/>
      <c r="N8520" s="450"/>
      <c r="O8520" s="451"/>
      <c r="P8520" s="450"/>
      <c r="Q8520" s="451"/>
      <c r="R8520" s="450"/>
      <c r="S8520" s="269"/>
      <c r="T8520" s="364"/>
      <c r="U8520" s="107"/>
      <c r="V8520" s="16"/>
    </row>
    <row r="8521" spans="4:31" ht="21">
      <c r="D8521" s="230"/>
      <c r="E8521" s="183"/>
      <c r="F8521" s="490" t="s">
        <v>19</v>
      </c>
      <c r="G8521" s="487"/>
      <c r="H8521" s="491">
        <f>H8419</f>
        <v>64.730285532000011</v>
      </c>
      <c r="I8521" s="488"/>
      <c r="J8521" s="491">
        <f>J8419</f>
        <v>16.372979226000002</v>
      </c>
      <c r="K8521" s="488"/>
      <c r="L8521" s="491">
        <f>L8419</f>
        <v>17.595046620000002</v>
      </c>
      <c r="M8521" s="488"/>
      <c r="N8521" s="491">
        <f>N8419</f>
        <v>9.7524435240000003</v>
      </c>
      <c r="O8521" s="488"/>
      <c r="P8521" s="491">
        <f>P8419</f>
        <v>237.28955400000004</v>
      </c>
      <c r="Q8521" s="488"/>
      <c r="R8521" s="491">
        <f>R8419</f>
        <v>88.389049320000012</v>
      </c>
      <c r="S8521" s="489">
        <f>U8482</f>
        <v>0</v>
      </c>
      <c r="T8521" s="492">
        <f>T8417</f>
        <v>5.2381800000000007</v>
      </c>
      <c r="U8521" s="186"/>
      <c r="V8521" s="230"/>
    </row>
    <row r="8522" spans="4:31" ht="15" thickBot="1">
      <c r="D8522" s="16"/>
      <c r="E8522" s="86"/>
      <c r="F8522" s="21"/>
      <c r="G8522" s="194"/>
      <c r="H8522" s="355"/>
      <c r="I8522" s="264"/>
      <c r="J8522" s="355"/>
      <c r="K8522" s="264"/>
      <c r="L8522" s="355"/>
      <c r="M8522" s="264"/>
      <c r="N8522" s="355"/>
      <c r="O8522" s="264"/>
      <c r="P8522" s="355"/>
      <c r="Q8522" s="264"/>
      <c r="R8522" s="355"/>
      <c r="S8522" s="270"/>
      <c r="T8522" s="355"/>
      <c r="U8522" s="107"/>
      <c r="V8522" s="16"/>
    </row>
    <row r="8523" spans="4:31" ht="15" thickBot="1">
      <c r="D8523" s="16"/>
      <c r="E8523" s="86"/>
      <c r="F8523" s="259" t="s">
        <v>44</v>
      </c>
      <c r="G8523" s="194"/>
      <c r="H8523" s="356">
        <f>(H8419-H8421)/H8421</f>
        <v>-3.1222424757713134E-2</v>
      </c>
      <c r="I8523" s="321"/>
      <c r="J8523" s="356">
        <f>(J8419-J8421)/J8421</f>
        <v>-4.4363714755210948E-2</v>
      </c>
      <c r="K8523" s="321"/>
      <c r="L8523" s="356">
        <f>(L8419-L8421)/L8421</f>
        <v>-2.3842636193771846E-2</v>
      </c>
      <c r="M8523" s="321"/>
      <c r="N8523" s="356">
        <f>(N8419-N8421)/N8421</f>
        <v>-8.7257747037872528E-3</v>
      </c>
      <c r="O8523" s="321"/>
      <c r="P8523" s="356">
        <f>(P8419-P8421)/P8421</f>
        <v>-7.2980703543696596E-2</v>
      </c>
      <c r="Q8523" s="321"/>
      <c r="R8523" s="356">
        <f>(R8419-R8421)/R8421</f>
        <v>-2.0354433340495727E-2</v>
      </c>
      <c r="S8523" s="322"/>
      <c r="T8523" s="356">
        <f>(T8417-T8421)/T8421</f>
        <v>6.2354486987393227E-3</v>
      </c>
      <c r="U8523" s="107"/>
      <c r="V8523" s="16"/>
    </row>
    <row r="8524" spans="4:31" ht="15" thickBot="1">
      <c r="D8524" s="16"/>
      <c r="E8524" s="86"/>
      <c r="F8524" s="29"/>
      <c r="G8524" s="179"/>
      <c r="H8524" s="357"/>
      <c r="I8524" s="217"/>
      <c r="J8524" s="357"/>
      <c r="K8524" s="217"/>
      <c r="L8524" s="357"/>
      <c r="M8524" s="217"/>
      <c r="N8524" s="357"/>
      <c r="O8524" s="217"/>
      <c r="P8524" s="357"/>
      <c r="Q8524" s="217"/>
      <c r="R8524" s="357"/>
      <c r="S8524" s="271"/>
      <c r="T8524" s="357"/>
      <c r="U8524" s="107"/>
      <c r="V8524" s="16"/>
    </row>
    <row r="8525" spans="4:31" ht="15" thickBot="1">
      <c r="D8525" s="16"/>
      <c r="E8525" s="86"/>
      <c r="F8525" s="176" t="s">
        <v>26</v>
      </c>
      <c r="G8525" s="179"/>
      <c r="H8525" s="358">
        <f>(H8519-H8521)/H8521</f>
        <v>-2.6071239608015051E-2</v>
      </c>
      <c r="I8525" s="188"/>
      <c r="J8525" s="358">
        <f>(J8519-J8521)/J8521</f>
        <v>-2.0640430390539408E-2</v>
      </c>
      <c r="K8525" s="188"/>
      <c r="L8525" s="358">
        <f>(L8519-L8521)/L8521</f>
        <v>-2.0860548308112379E-2</v>
      </c>
      <c r="M8525" s="188"/>
      <c r="N8525" s="358">
        <f>(N8519-N8521)/N8521</f>
        <v>8.2854558245988195E-4</v>
      </c>
      <c r="O8525" s="188"/>
      <c r="P8525" s="358">
        <f>(P8519-P8521)/P8521</f>
        <v>-1.8168951508080358E-2</v>
      </c>
      <c r="Q8525" s="188"/>
      <c r="R8525" s="358">
        <f>(R8519-R8521)/R8521</f>
        <v>1.0390492114866378E-2</v>
      </c>
      <c r="S8525" s="272"/>
      <c r="T8525" s="358">
        <f>(T8517-T8521)/T8521</f>
        <v>1.9586955774715097E-3</v>
      </c>
      <c r="U8525" s="107"/>
      <c r="V8525" s="16"/>
    </row>
    <row r="8526" spans="4:31" ht="15" thickBot="1">
      <c r="D8526" s="16"/>
      <c r="E8526" s="86"/>
      <c r="F8526" s="1"/>
      <c r="H8526" s="359"/>
      <c r="I8526" s="215"/>
      <c r="J8526" s="359"/>
      <c r="K8526" s="215"/>
      <c r="L8526" s="359"/>
      <c r="M8526" s="215"/>
      <c r="N8526" s="359"/>
      <c r="O8526" s="215"/>
      <c r="P8526" s="359"/>
      <c r="Q8526" s="215"/>
      <c r="R8526" s="359"/>
      <c r="S8526" s="271"/>
      <c r="T8526" s="359"/>
      <c r="U8526" s="107"/>
      <c r="V8526" s="16"/>
    </row>
    <row r="8527" spans="4:31" ht="21.6" thickBot="1">
      <c r="D8527" s="230"/>
      <c r="E8527" s="183"/>
      <c r="F8527" s="184" t="s">
        <v>40</v>
      </c>
      <c r="G8527" s="182"/>
      <c r="H8527" s="360">
        <f>H8519-H8521</f>
        <v>-1.6875987840000022</v>
      </c>
      <c r="I8527" s="306"/>
      <c r="J8527" s="360">
        <f>J8519-J8521</f>
        <v>-0.33794533800000082</v>
      </c>
      <c r="K8527" s="306"/>
      <c r="L8527" s="360">
        <f>L8519-L8521</f>
        <v>-0.36704231999999948</v>
      </c>
      <c r="M8527" s="306"/>
      <c r="N8527" s="360">
        <f>N8519-N8521</f>
        <v>8.080343999999684E-3</v>
      </c>
      <c r="O8527" s="306"/>
      <c r="P8527" s="360">
        <f>P8519-P8521</f>
        <v>-4.3113024000000166</v>
      </c>
      <c r="Q8527" s="306"/>
      <c r="R8527" s="360">
        <f>R8519-R8521</f>
        <v>0.91840571999999554</v>
      </c>
      <c r="S8527" s="307"/>
      <c r="T8527" s="360">
        <f>T8517-T8521</f>
        <v>1.0259999999999714E-2</v>
      </c>
      <c r="U8527" s="186"/>
      <c r="V8527" s="230"/>
    </row>
    <row r="8528" spans="4:31">
      <c r="D8528" s="16"/>
      <c r="E8528" s="86"/>
      <c r="F8528" s="179"/>
      <c r="H8528" s="180"/>
      <c r="I8528" s="180"/>
      <c r="J8528" s="180"/>
      <c r="K8528" s="180"/>
      <c r="L8528" s="180"/>
      <c r="M8528" s="180"/>
      <c r="N8528" s="180"/>
      <c r="O8528" s="180"/>
      <c r="P8528" s="180"/>
      <c r="Q8528" s="180"/>
      <c r="R8528" s="180"/>
      <c r="S8528" s="274"/>
      <c r="T8528" s="180"/>
      <c r="U8528" s="107"/>
      <c r="V8528" s="16"/>
    </row>
    <row r="8529" spans="4:22">
      <c r="D8529" s="16"/>
      <c r="E8529" s="86"/>
      <c r="F8529" s="29"/>
      <c r="H8529" s="323"/>
      <c r="I8529" s="180"/>
      <c r="J8529" s="159"/>
      <c r="K8529" s="180"/>
      <c r="L8529" s="159"/>
      <c r="M8529" s="180"/>
      <c r="N8529" s="159"/>
      <c r="O8529" s="180">
        <f>L8529+N8529</f>
        <v>0</v>
      </c>
      <c r="P8529" s="159"/>
      <c r="Q8529" s="180"/>
      <c r="R8529" s="159"/>
      <c r="S8529" s="159"/>
      <c r="T8529" s="159"/>
      <c r="U8529" s="107"/>
      <c r="V8529" s="16"/>
    </row>
    <row r="8530" spans="4:22" ht="18">
      <c r="D8530" s="16"/>
      <c r="E8530" s="134"/>
      <c r="F8530" s="403" t="s">
        <v>36</v>
      </c>
      <c r="G8530" s="404"/>
      <c r="H8530" s="405">
        <f>AVERAGE(H8511:H8515,H8411:H8415,H8311:H8315,H8211:H8215)</f>
        <v>12534.025</v>
      </c>
      <c r="I8530" s="405" t="e">
        <f t="shared" ref="I8530" si="959">AVERAGE(I8414:I8415,I8511:I8515)</f>
        <v>#DIV/0!</v>
      </c>
      <c r="J8530" s="405">
        <f>AVERAGE(J8511:J8515,J8411:J8415,J8311:J8315,J8211:J8215)</f>
        <v>3189.4250000000002</v>
      </c>
      <c r="K8530" s="405" t="e">
        <f t="shared" ref="K8530" si="960">AVERAGE(K8414:K8415,K8511:K8515)</f>
        <v>#DIV/0!</v>
      </c>
      <c r="L8530" s="405">
        <f>AVERAGE(L8511:L8515,L8411:L8415,L8311:L8315,L8211:L8215)</f>
        <v>3353.8249999999998</v>
      </c>
      <c r="M8530" s="405" t="e">
        <f t="shared" ref="M8530" si="961">AVERAGE(M8414:M8415,M8511:M8515)</f>
        <v>#DIV/0!</v>
      </c>
      <c r="N8530" s="405">
        <f>AVERAGE(N8511:N8515,N8411:N8415,N8311:N8315,N8211:N8215)</f>
        <v>1880.05</v>
      </c>
      <c r="O8530" s="405" t="e">
        <f t="shared" ref="O8530" si="962">AVERAGE(O8414:O8415,O8511:O8515)</f>
        <v>#DIV/0!</v>
      </c>
      <c r="P8530" s="405">
        <f>AVERAGE(P8511:P8515,P8411:P8415,P8311:P8315,P8211:P8215)</f>
        <v>47644</v>
      </c>
      <c r="Q8530" s="405" t="e">
        <f t="shared" ref="Q8530" si="963">AVERAGE(Q8414:Q8415,Q8511:Q8515)</f>
        <v>#DIV/0!</v>
      </c>
      <c r="R8530" s="405">
        <f>AVERAGE(R8511:R8515,R8411:R8415,R8311:R8315,R8211:R8215)</f>
        <v>17107.5</v>
      </c>
      <c r="S8530" s="405" t="e">
        <f t="shared" ref="S8530" si="964">AVERAGE(S8414:S8415,S8511:S8515)</f>
        <v>#DIV/0!</v>
      </c>
      <c r="T8530" s="405">
        <f>AVERAGE(T8511:T8515,T8411:T8415,T8311:T8315,T8211:T8215)</f>
        <v>5.2276050000000005</v>
      </c>
      <c r="U8530" s="405" t="e">
        <f t="shared" ref="U8530" si="965">AVERAGE(U8311:U8315,U8511:U8513,U8411:U8415,U8211:U8215,U8111:U8115)</f>
        <v>#DIV/0!</v>
      </c>
      <c r="V8530" s="16"/>
    </row>
    <row r="8531" spans="4:22">
      <c r="D8531" s="16"/>
      <c r="E8531" s="1"/>
      <c r="F8531" s="1"/>
      <c r="H8531" s="329"/>
      <c r="I8531" s="139"/>
      <c r="J8531" s="329"/>
      <c r="K8531" s="139"/>
      <c r="L8531" s="329"/>
      <c r="M8531" s="139"/>
      <c r="N8531" s="329"/>
      <c r="O8531" s="139"/>
      <c r="P8531" s="329"/>
      <c r="Q8531" s="139"/>
      <c r="R8531" s="329"/>
      <c r="S8531" s="329"/>
      <c r="T8531" s="329"/>
      <c r="U8531" s="1"/>
      <c r="V8531" s="16"/>
    </row>
    <row r="8532" spans="4:22" ht="15" thickBot="1">
      <c r="D8532" s="16"/>
      <c r="T8532" s="174"/>
      <c r="V8532" s="16"/>
    </row>
    <row r="8533" spans="4:22" ht="15" thickBot="1">
      <c r="D8533" s="16"/>
      <c r="F8533" s="280" t="s">
        <v>42</v>
      </c>
      <c r="G8533" s="281"/>
      <c r="H8533" s="281" t="s">
        <v>3</v>
      </c>
      <c r="I8533" s="281"/>
      <c r="J8533" s="281" t="s">
        <v>11</v>
      </c>
      <c r="K8533" s="281"/>
      <c r="L8533" s="281" t="s">
        <v>12</v>
      </c>
      <c r="M8533" s="281"/>
      <c r="N8533" s="281" t="s">
        <v>13</v>
      </c>
      <c r="O8533" s="281"/>
      <c r="P8533" s="281" t="s">
        <v>14</v>
      </c>
      <c r="Q8533" s="281"/>
      <c r="R8533" s="281" t="s">
        <v>15</v>
      </c>
      <c r="S8533" s="281"/>
      <c r="T8533" s="282" t="s">
        <v>16</v>
      </c>
      <c r="V8533" s="16"/>
    </row>
    <row r="8534" spans="4:22">
      <c r="D8534" s="16"/>
      <c r="E8534" s="1"/>
      <c r="F8534" s="283" t="s">
        <v>19</v>
      </c>
      <c r="G8534" s="284"/>
      <c r="H8534" s="410">
        <f>H8521</f>
        <v>64.730285532000011</v>
      </c>
      <c r="I8534" s="410">
        <f t="shared" ref="I8534:T8534" si="966">I8521</f>
        <v>0</v>
      </c>
      <c r="J8534" s="410">
        <f t="shared" si="966"/>
        <v>16.372979226000002</v>
      </c>
      <c r="K8534" s="410">
        <f t="shared" si="966"/>
        <v>0</v>
      </c>
      <c r="L8534" s="410">
        <f t="shared" si="966"/>
        <v>17.595046620000002</v>
      </c>
      <c r="M8534" s="410">
        <f t="shared" si="966"/>
        <v>0</v>
      </c>
      <c r="N8534" s="410">
        <f t="shared" si="966"/>
        <v>9.7524435240000003</v>
      </c>
      <c r="O8534" s="410">
        <f t="shared" si="966"/>
        <v>0</v>
      </c>
      <c r="P8534" s="410">
        <f t="shared" si="966"/>
        <v>237.28955400000004</v>
      </c>
      <c r="Q8534" s="410">
        <f t="shared" si="966"/>
        <v>0</v>
      </c>
      <c r="R8534" s="410">
        <f t="shared" si="966"/>
        <v>88.389049320000012</v>
      </c>
      <c r="S8534" s="410">
        <f t="shared" si="966"/>
        <v>0</v>
      </c>
      <c r="T8534" s="410">
        <f t="shared" si="966"/>
        <v>5.2381800000000007</v>
      </c>
      <c r="U8534" s="1"/>
      <c r="V8534" s="16"/>
    </row>
    <row r="8535" spans="4:22" ht="15.6">
      <c r="D8535" s="16"/>
      <c r="E8535" s="1"/>
      <c r="F8535" s="288" t="s">
        <v>41</v>
      </c>
      <c r="G8535" s="289"/>
      <c r="H8535" s="411">
        <f>H8519</f>
        <v>63.042686748000008</v>
      </c>
      <c r="I8535" s="411">
        <f t="shared" ref="I8535:S8535" si="967">I8519</f>
        <v>0</v>
      </c>
      <c r="J8535" s="411">
        <f t="shared" si="967"/>
        <v>16.035033888000001</v>
      </c>
      <c r="K8535" s="411">
        <f t="shared" si="967"/>
        <v>0</v>
      </c>
      <c r="L8535" s="411">
        <f t="shared" si="967"/>
        <v>17.228004300000002</v>
      </c>
      <c r="M8535" s="411">
        <f t="shared" si="967"/>
        <v>0</v>
      </c>
      <c r="N8535" s="411">
        <f t="shared" si="967"/>
        <v>9.7605238679999999</v>
      </c>
      <c r="O8535" s="411">
        <f t="shared" si="967"/>
        <v>0</v>
      </c>
      <c r="P8535" s="411">
        <f t="shared" si="967"/>
        <v>232.97825160000002</v>
      </c>
      <c r="Q8535" s="411">
        <f t="shared" si="967"/>
        <v>0</v>
      </c>
      <c r="R8535" s="411">
        <f t="shared" si="967"/>
        <v>89.307455040000008</v>
      </c>
      <c r="S8535" s="411">
        <f t="shared" si="967"/>
        <v>0</v>
      </c>
      <c r="T8535" s="411">
        <f>T8517</f>
        <v>5.2484400000000004</v>
      </c>
      <c r="U8535" s="1"/>
      <c r="V8535" s="16"/>
    </row>
    <row r="8536" spans="4:22" ht="21">
      <c r="D8536" s="16"/>
      <c r="F8536" s="201" t="s">
        <v>45</v>
      </c>
      <c r="G8536" s="463"/>
      <c r="H8536" s="463">
        <f>H8535-H8534</f>
        <v>-1.6875987840000022</v>
      </c>
      <c r="I8536" s="463"/>
      <c r="J8536" s="463">
        <f>J8535-J8534</f>
        <v>-0.33794533800000082</v>
      </c>
      <c r="K8536" s="463"/>
      <c r="L8536" s="463">
        <f>L8535-L8534</f>
        <v>-0.36704231999999948</v>
      </c>
      <c r="M8536" s="463"/>
      <c r="N8536" s="463">
        <f>N8535-N8534</f>
        <v>8.080343999999684E-3</v>
      </c>
      <c r="O8536" s="463"/>
      <c r="P8536" s="463">
        <f>P8535-P8534</f>
        <v>-4.3113024000000166</v>
      </c>
      <c r="Q8536" s="463"/>
      <c r="R8536" s="463">
        <f>R8535-R8534</f>
        <v>0.91840571999999554</v>
      </c>
      <c r="S8536" s="463"/>
      <c r="T8536" s="463">
        <f>T8535-T8534</f>
        <v>1.0259999999999714E-2</v>
      </c>
      <c r="V8536" s="16"/>
    </row>
    <row r="8537" spans="4:22" ht="21">
      <c r="D8537" s="16"/>
      <c r="F8537" s="201"/>
      <c r="G8537" s="201"/>
      <c r="H8537" s="187"/>
      <c r="I8537" s="187"/>
      <c r="J8537" s="187"/>
      <c r="K8537" s="187"/>
      <c r="L8537" s="187"/>
      <c r="M8537" s="187"/>
      <c r="N8537" s="187"/>
      <c r="O8537" s="187"/>
      <c r="P8537" s="187"/>
      <c r="Q8537" s="187"/>
      <c r="R8537" s="187"/>
      <c r="S8537" s="187"/>
      <c r="T8537" s="187"/>
      <c r="V8537" s="16"/>
    </row>
    <row r="8538" spans="4:22">
      <c r="D8538" s="16"/>
      <c r="E8538" s="16"/>
      <c r="F8538" s="231"/>
      <c r="G8538" s="231"/>
      <c r="H8538" s="231"/>
      <c r="I8538" s="231"/>
      <c r="J8538" s="231"/>
      <c r="K8538" s="231"/>
      <c r="L8538" s="231"/>
      <c r="M8538" s="231"/>
      <c r="N8538" s="231"/>
      <c r="O8538" s="231"/>
      <c r="P8538" s="231"/>
      <c r="Q8538" s="231"/>
      <c r="R8538" s="231"/>
      <c r="S8538" s="231"/>
      <c r="T8538" s="232"/>
      <c r="U8538" s="16"/>
      <c r="V8538" s="16"/>
    </row>
    <row r="8539" spans="4:22">
      <c r="D8539" s="16"/>
      <c r="E8539" s="16"/>
      <c r="F8539" s="231"/>
      <c r="G8539" s="231"/>
      <c r="H8539" s="231"/>
      <c r="I8539" s="231"/>
      <c r="J8539" s="231"/>
      <c r="K8539" s="231"/>
      <c r="L8539" s="231"/>
      <c r="M8539" s="231"/>
      <c r="N8539" s="231"/>
      <c r="O8539" s="231"/>
      <c r="P8539" s="231"/>
      <c r="Q8539" s="231"/>
      <c r="R8539" s="231"/>
      <c r="S8539" s="231"/>
      <c r="T8539" s="232"/>
      <c r="U8539" s="16"/>
      <c r="V8539" s="16"/>
    </row>
    <row r="8540" spans="4:22">
      <c r="D8540" s="16"/>
      <c r="E8540" s="16"/>
      <c r="F8540" s="231"/>
      <c r="G8540" s="231"/>
      <c r="H8540" s="231"/>
      <c r="I8540" s="231"/>
      <c r="J8540" s="231"/>
      <c r="K8540" s="231"/>
      <c r="L8540" s="231"/>
      <c r="M8540" s="231"/>
      <c r="N8540" s="231"/>
      <c r="O8540" s="231"/>
      <c r="P8540" s="231"/>
      <c r="Q8540" s="231"/>
      <c r="R8540" s="231"/>
      <c r="S8540" s="231"/>
      <c r="T8540" s="232"/>
      <c r="U8540" s="16"/>
      <c r="V8540" s="16"/>
    </row>
    <row r="8541" spans="4:22">
      <c r="D8541" s="16"/>
      <c r="E8541" s="16"/>
      <c r="F8541" s="231"/>
      <c r="G8541" s="231"/>
      <c r="H8541" s="231"/>
      <c r="I8541" s="231"/>
      <c r="J8541" s="231"/>
      <c r="K8541" s="231"/>
      <c r="L8541" s="231"/>
      <c r="M8541" s="231"/>
      <c r="N8541" s="231"/>
      <c r="O8541" s="231"/>
      <c r="P8541" s="231"/>
      <c r="Q8541" s="231"/>
      <c r="R8541" s="231"/>
      <c r="S8541" s="231"/>
      <c r="T8541" s="232"/>
      <c r="U8541" s="16"/>
      <c r="V8541" s="16"/>
    </row>
    <row r="8542" spans="4:22">
      <c r="D8542" s="16"/>
      <c r="E8542" s="16"/>
      <c r="F8542" s="231"/>
      <c r="G8542" s="231"/>
      <c r="H8542" s="231"/>
      <c r="I8542" s="231"/>
      <c r="J8542" s="231"/>
      <c r="K8542" s="231"/>
      <c r="L8542" s="231"/>
      <c r="M8542" s="231"/>
      <c r="N8542" s="231"/>
      <c r="O8542" s="231"/>
      <c r="P8542" s="231"/>
      <c r="Q8542" s="231"/>
      <c r="R8542" s="231"/>
      <c r="S8542" s="231"/>
      <c r="T8542" s="232"/>
      <c r="U8542" s="16"/>
      <c r="V8542" s="16"/>
    </row>
    <row r="8543" spans="4:22">
      <c r="D8543" s="16"/>
      <c r="E8543" s="16"/>
      <c r="F8543" s="231"/>
      <c r="G8543" s="231"/>
      <c r="H8543" s="231"/>
      <c r="I8543" s="231"/>
      <c r="J8543" s="231"/>
      <c r="K8543" s="231"/>
      <c r="L8543" s="231"/>
      <c r="M8543" s="231"/>
      <c r="N8543" s="231"/>
      <c r="O8543" s="231"/>
      <c r="P8543" s="231"/>
      <c r="Q8543" s="231"/>
      <c r="R8543" s="231"/>
      <c r="S8543" s="231"/>
      <c r="T8543" s="232"/>
      <c r="U8543" s="16"/>
      <c r="V8543" s="16"/>
    </row>
    <row r="8544" spans="4:22">
      <c r="D8544" s="16"/>
      <c r="E8544" s="16"/>
      <c r="F8544" s="231"/>
      <c r="G8544" s="231"/>
      <c r="H8544" s="231"/>
      <c r="I8544" s="231"/>
      <c r="J8544" s="231"/>
      <c r="K8544" s="231"/>
      <c r="L8544" s="231"/>
      <c r="M8544" s="231"/>
      <c r="N8544" s="231"/>
      <c r="O8544" s="231"/>
      <c r="P8544" s="231"/>
      <c r="Q8544" s="231"/>
      <c r="R8544" s="231"/>
      <c r="S8544" s="231"/>
      <c r="T8544" s="232"/>
      <c r="U8544" s="16"/>
      <c r="V8544" s="16"/>
    </row>
    <row r="8545" spans="4:22">
      <c r="D8545" s="16"/>
      <c r="E8545" s="16"/>
      <c r="F8545" s="231"/>
      <c r="G8545" s="231"/>
      <c r="H8545" s="231"/>
      <c r="I8545" s="231"/>
      <c r="J8545" s="231"/>
      <c r="K8545" s="231"/>
      <c r="L8545" s="231"/>
      <c r="M8545" s="231"/>
      <c r="N8545" s="231"/>
      <c r="O8545" s="231"/>
      <c r="P8545" s="231"/>
      <c r="Q8545" s="231"/>
      <c r="R8545" s="231"/>
      <c r="S8545" s="231"/>
      <c r="T8545" s="232"/>
      <c r="U8545" s="16"/>
      <c r="V8545" s="16"/>
    </row>
    <row r="8546" spans="4:22">
      <c r="D8546" s="16"/>
      <c r="E8546" s="16"/>
      <c r="F8546" s="231"/>
      <c r="G8546" s="231"/>
      <c r="H8546" s="231"/>
      <c r="I8546" s="231"/>
      <c r="J8546" s="231"/>
      <c r="K8546" s="231"/>
      <c r="L8546" s="231"/>
      <c r="M8546" s="231"/>
      <c r="N8546" s="231"/>
      <c r="O8546" s="231"/>
      <c r="P8546" s="231"/>
      <c r="Q8546" s="231"/>
      <c r="R8546" s="231"/>
      <c r="S8546" s="231"/>
      <c r="T8546" s="232"/>
      <c r="U8546" s="16"/>
      <c r="V8546" s="16"/>
    </row>
    <row r="8547" spans="4:22">
      <c r="D8547" s="16"/>
      <c r="E8547" s="16"/>
      <c r="F8547" s="231"/>
      <c r="G8547" s="231"/>
      <c r="H8547" s="231"/>
      <c r="I8547" s="231"/>
      <c r="J8547" s="231"/>
      <c r="K8547" s="231"/>
      <c r="L8547" s="231"/>
      <c r="M8547" s="231"/>
      <c r="N8547" s="231"/>
      <c r="O8547" s="231"/>
      <c r="P8547" s="231"/>
      <c r="Q8547" s="231"/>
      <c r="R8547" s="231"/>
      <c r="S8547" s="231"/>
      <c r="T8547" s="232"/>
      <c r="U8547" s="16"/>
      <c r="V8547" s="16"/>
    </row>
    <row r="8548" spans="4:22">
      <c r="D8548" s="16"/>
      <c r="E8548" s="16"/>
      <c r="F8548" s="231"/>
      <c r="G8548" s="231"/>
      <c r="H8548" s="231"/>
      <c r="I8548" s="231"/>
      <c r="J8548" s="231"/>
      <c r="K8548" s="231"/>
      <c r="L8548" s="231"/>
      <c r="M8548" s="231"/>
      <c r="N8548" s="231"/>
      <c r="O8548" s="231"/>
      <c r="P8548" s="231"/>
      <c r="Q8548" s="231"/>
      <c r="R8548" s="231"/>
      <c r="S8548" s="231"/>
      <c r="T8548" s="232"/>
      <c r="U8548" s="16"/>
      <c r="V8548" s="16"/>
    </row>
    <row r="8549" spans="4:22">
      <c r="D8549" s="16"/>
      <c r="E8549" s="16"/>
      <c r="F8549" s="231"/>
      <c r="G8549" s="231"/>
      <c r="H8549" s="231"/>
      <c r="I8549" s="231"/>
      <c r="J8549" s="231"/>
      <c r="K8549" s="231"/>
      <c r="L8549" s="231"/>
      <c r="M8549" s="231"/>
      <c r="N8549" s="231"/>
      <c r="O8549" s="231"/>
      <c r="P8549" s="231"/>
      <c r="Q8549" s="231"/>
      <c r="R8549" s="231"/>
      <c r="S8549" s="231"/>
      <c r="T8549" s="232"/>
      <c r="U8549" s="16"/>
      <c r="V8549" s="16"/>
    </row>
    <row r="8550" spans="4:22">
      <c r="D8550" s="16"/>
      <c r="E8550" s="16"/>
      <c r="F8550" s="231"/>
      <c r="G8550" s="231"/>
      <c r="H8550" s="231"/>
      <c r="I8550" s="231"/>
      <c r="J8550" s="231"/>
      <c r="K8550" s="231"/>
      <c r="L8550" s="231"/>
      <c r="M8550" s="231"/>
      <c r="N8550" s="231"/>
      <c r="O8550" s="231"/>
      <c r="P8550" s="231"/>
      <c r="Q8550" s="231"/>
      <c r="R8550" s="231"/>
      <c r="S8550" s="231"/>
      <c r="T8550" s="232"/>
      <c r="U8550" s="16"/>
      <c r="V8550" s="16"/>
    </row>
    <row r="8551" spans="4:22">
      <c r="D8551" s="16"/>
      <c r="E8551" s="16"/>
      <c r="F8551" s="231"/>
      <c r="G8551" s="231"/>
      <c r="H8551" s="231"/>
      <c r="I8551" s="231"/>
      <c r="J8551" s="231"/>
      <c r="K8551" s="231"/>
      <c r="L8551" s="231"/>
      <c r="M8551" s="231"/>
      <c r="N8551" s="231"/>
      <c r="O8551" s="231"/>
      <c r="P8551" s="231"/>
      <c r="Q8551" s="231"/>
      <c r="R8551" s="231"/>
      <c r="S8551" s="231"/>
      <c r="T8551" s="232"/>
      <c r="U8551" s="16"/>
      <c r="V8551" s="16"/>
    </row>
    <row r="8552" spans="4:22">
      <c r="D8552" s="16"/>
      <c r="E8552" s="16"/>
      <c r="F8552" s="231"/>
      <c r="G8552" s="231"/>
      <c r="H8552" s="231"/>
      <c r="I8552" s="231"/>
      <c r="J8552" s="231"/>
      <c r="K8552" s="231"/>
      <c r="L8552" s="231"/>
      <c r="M8552" s="231"/>
      <c r="N8552" s="231"/>
      <c r="O8552" s="231"/>
      <c r="P8552" s="231"/>
      <c r="Q8552" s="231"/>
      <c r="R8552" s="231"/>
      <c r="S8552" s="231"/>
      <c r="T8552" s="232"/>
      <c r="U8552" s="16"/>
      <c r="V8552" s="16"/>
    </row>
    <row r="8553" spans="4:22">
      <c r="D8553" s="16"/>
      <c r="E8553" s="16"/>
      <c r="F8553" s="231"/>
      <c r="G8553" s="231"/>
      <c r="H8553" s="231"/>
      <c r="I8553" s="231"/>
      <c r="J8553" s="231"/>
      <c r="K8553" s="231"/>
      <c r="L8553" s="231"/>
      <c r="M8553" s="231"/>
      <c r="N8553" s="231"/>
      <c r="O8553" s="231"/>
      <c r="P8553" s="231"/>
      <c r="Q8553" s="231"/>
      <c r="R8553" s="231"/>
      <c r="S8553" s="231"/>
      <c r="T8553" s="232"/>
      <c r="U8553" s="16"/>
      <c r="V8553" s="16"/>
    </row>
    <row r="8554" spans="4:22">
      <c r="D8554" s="16"/>
      <c r="E8554" s="16"/>
      <c r="F8554" s="231"/>
      <c r="G8554" s="231"/>
      <c r="H8554" s="231"/>
      <c r="I8554" s="231"/>
      <c r="J8554" s="231"/>
      <c r="K8554" s="231"/>
      <c r="L8554" s="231"/>
      <c r="M8554" s="231"/>
      <c r="N8554" s="231"/>
      <c r="O8554" s="231"/>
      <c r="P8554" s="231"/>
      <c r="Q8554" s="231"/>
      <c r="R8554" s="231"/>
      <c r="S8554" s="231"/>
      <c r="T8554" s="232"/>
      <c r="U8554" s="16"/>
      <c r="V8554" s="16"/>
    </row>
    <row r="8555" spans="4:22">
      <c r="D8555" s="16"/>
      <c r="E8555" s="16"/>
      <c r="F8555" s="231"/>
      <c r="G8555" s="231"/>
      <c r="H8555" s="231"/>
      <c r="I8555" s="231"/>
      <c r="J8555" s="231"/>
      <c r="K8555" s="231"/>
      <c r="L8555" s="231"/>
      <c r="M8555" s="231"/>
      <c r="N8555" s="231"/>
      <c r="O8555" s="231"/>
      <c r="P8555" s="231"/>
      <c r="Q8555" s="231"/>
      <c r="R8555" s="231"/>
      <c r="S8555" s="231"/>
      <c r="T8555" s="232"/>
      <c r="U8555" s="16"/>
      <c r="V8555" s="16"/>
    </row>
    <row r="8556" spans="4:22">
      <c r="D8556" s="16"/>
      <c r="E8556" s="16"/>
      <c r="F8556" s="231"/>
      <c r="G8556" s="231"/>
      <c r="H8556" s="231"/>
      <c r="I8556" s="231"/>
      <c r="J8556" s="231"/>
      <c r="K8556" s="231"/>
      <c r="L8556" s="231"/>
      <c r="M8556" s="231"/>
      <c r="N8556" s="231"/>
      <c r="O8556" s="231"/>
      <c r="P8556" s="231"/>
      <c r="Q8556" s="231"/>
      <c r="R8556" s="231"/>
      <c r="S8556" s="231"/>
      <c r="T8556" s="232"/>
      <c r="U8556" s="16"/>
      <c r="V8556" s="16"/>
    </row>
    <row r="8557" spans="4:22">
      <c r="D8557" s="16"/>
      <c r="E8557" s="16"/>
      <c r="F8557" s="231"/>
      <c r="G8557" s="231"/>
      <c r="H8557" s="231"/>
      <c r="I8557" s="231"/>
      <c r="J8557" s="231"/>
      <c r="K8557" s="231"/>
      <c r="L8557" s="231"/>
      <c r="M8557" s="231"/>
      <c r="N8557" s="231"/>
      <c r="O8557" s="231"/>
      <c r="P8557" s="231"/>
      <c r="Q8557" s="231"/>
      <c r="R8557" s="231"/>
      <c r="S8557" s="231"/>
      <c r="T8557" s="232"/>
      <c r="U8557" s="16"/>
      <c r="V8557" s="16"/>
    </row>
    <row r="8558" spans="4:22">
      <c r="D8558" s="16"/>
      <c r="E8558" s="16"/>
      <c r="F8558" s="231"/>
      <c r="G8558" s="231"/>
      <c r="H8558" s="231"/>
      <c r="I8558" s="231"/>
      <c r="J8558" s="231"/>
      <c r="K8558" s="231"/>
      <c r="L8558" s="231"/>
      <c r="M8558" s="231"/>
      <c r="N8558" s="231"/>
      <c r="O8558" s="231"/>
      <c r="P8558" s="231"/>
      <c r="Q8558" s="231"/>
      <c r="R8558" s="231"/>
      <c r="S8558" s="231"/>
      <c r="T8558" s="232"/>
      <c r="U8558" s="16"/>
      <c r="V8558" s="16"/>
    </row>
    <row r="8559" spans="4:22">
      <c r="D8559" s="16"/>
      <c r="E8559" s="16"/>
      <c r="F8559" s="231"/>
      <c r="G8559" s="231"/>
      <c r="H8559" s="231"/>
      <c r="I8559" s="231"/>
      <c r="J8559" s="231"/>
      <c r="K8559" s="231"/>
      <c r="L8559" s="231"/>
      <c r="M8559" s="231"/>
      <c r="N8559" s="231"/>
      <c r="O8559" s="231"/>
      <c r="P8559" s="231"/>
      <c r="Q8559" s="231"/>
      <c r="R8559" s="231"/>
      <c r="S8559" s="231"/>
      <c r="T8559" s="232"/>
      <c r="U8559" s="16"/>
      <c r="V8559" s="16"/>
    </row>
    <row r="8560" spans="4:22">
      <c r="D8560" s="16"/>
      <c r="E8560" s="16"/>
      <c r="F8560" s="231"/>
      <c r="G8560" s="231"/>
      <c r="H8560" s="231"/>
      <c r="I8560" s="231"/>
      <c r="J8560" s="231"/>
      <c r="K8560" s="231"/>
      <c r="L8560" s="231"/>
      <c r="M8560" s="231"/>
      <c r="N8560" s="231"/>
      <c r="O8560" s="231"/>
      <c r="P8560" s="231"/>
      <c r="Q8560" s="231"/>
      <c r="R8560" s="231"/>
      <c r="S8560" s="231"/>
      <c r="T8560" s="232"/>
      <c r="U8560" s="16"/>
      <c r="V8560" s="16"/>
    </row>
    <row r="8561" spans="4:22">
      <c r="D8561" s="16"/>
      <c r="E8561" s="16"/>
      <c r="F8561" s="231"/>
      <c r="G8561" s="231"/>
      <c r="H8561" s="231"/>
      <c r="I8561" s="231"/>
      <c r="J8561" s="231"/>
      <c r="K8561" s="231"/>
      <c r="L8561" s="231"/>
      <c r="M8561" s="231"/>
      <c r="N8561" s="231"/>
      <c r="O8561" s="231"/>
      <c r="P8561" s="231"/>
      <c r="Q8561" s="231"/>
      <c r="R8561" s="231"/>
      <c r="S8561" s="231"/>
      <c r="T8561" s="232"/>
      <c r="U8561" s="16"/>
      <c r="V8561" s="16"/>
    </row>
    <row r="8562" spans="4:22">
      <c r="D8562" s="16"/>
      <c r="E8562" s="16"/>
      <c r="F8562" s="231"/>
      <c r="G8562" s="231"/>
      <c r="H8562" s="231"/>
      <c r="I8562" s="231"/>
      <c r="J8562" s="231"/>
      <c r="K8562" s="231"/>
      <c r="L8562" s="231"/>
      <c r="M8562" s="231"/>
      <c r="N8562" s="231"/>
      <c r="O8562" s="231"/>
      <c r="P8562" s="231"/>
      <c r="Q8562" s="231"/>
      <c r="R8562" s="231"/>
      <c r="S8562" s="231"/>
      <c r="T8562" s="232"/>
      <c r="U8562" s="16"/>
      <c r="V8562" s="16"/>
    </row>
    <row r="8563" spans="4:22">
      <c r="D8563" s="16"/>
      <c r="E8563" s="16"/>
      <c r="F8563" s="231"/>
      <c r="G8563" s="231"/>
      <c r="H8563" s="231"/>
      <c r="I8563" s="231"/>
      <c r="J8563" s="231"/>
      <c r="K8563" s="231"/>
      <c r="L8563" s="231"/>
      <c r="M8563" s="231"/>
      <c r="N8563" s="231"/>
      <c r="O8563" s="231"/>
      <c r="P8563" s="231"/>
      <c r="Q8563" s="231"/>
      <c r="R8563" s="231"/>
      <c r="S8563" s="231"/>
      <c r="T8563" s="232"/>
      <c r="U8563" s="16"/>
      <c r="V8563" s="16"/>
    </row>
    <row r="8564" spans="4:22">
      <c r="D8564" s="16"/>
      <c r="E8564" s="16"/>
      <c r="F8564" s="231"/>
      <c r="G8564" s="231"/>
      <c r="H8564" s="231"/>
      <c r="I8564" s="231"/>
      <c r="J8564" s="231"/>
      <c r="K8564" s="231"/>
      <c r="L8564" s="231"/>
      <c r="M8564" s="231"/>
      <c r="N8564" s="231"/>
      <c r="O8564" s="231"/>
      <c r="P8564" s="231"/>
      <c r="Q8564" s="231"/>
      <c r="R8564" s="231"/>
      <c r="S8564" s="231"/>
      <c r="T8564" s="232"/>
      <c r="U8564" s="16"/>
      <c r="V8564" s="16"/>
    </row>
    <row r="8565" spans="4:22">
      <c r="D8565" s="16"/>
      <c r="E8565" s="16"/>
      <c r="F8565" s="231"/>
      <c r="G8565" s="231"/>
      <c r="H8565" s="231"/>
      <c r="I8565" s="231"/>
      <c r="J8565" s="231"/>
      <c r="K8565" s="231"/>
      <c r="L8565" s="231"/>
      <c r="M8565" s="231"/>
      <c r="N8565" s="231"/>
      <c r="O8565" s="231"/>
      <c r="P8565" s="231"/>
      <c r="Q8565" s="231"/>
      <c r="R8565" s="231"/>
      <c r="S8565" s="231"/>
      <c r="T8565" s="232"/>
      <c r="U8565" s="16"/>
      <c r="V8565" s="16"/>
    </row>
    <row r="8566" spans="4:22">
      <c r="D8566" s="16"/>
      <c r="E8566" s="16"/>
      <c r="F8566" s="231"/>
      <c r="G8566" s="231"/>
      <c r="H8566" s="231"/>
      <c r="I8566" s="231"/>
      <c r="J8566" s="231"/>
      <c r="K8566" s="231"/>
      <c r="L8566" s="231"/>
      <c r="M8566" s="231"/>
      <c r="N8566" s="231"/>
      <c r="O8566" s="231"/>
      <c r="P8566" s="231"/>
      <c r="Q8566" s="231"/>
      <c r="R8566" s="231"/>
      <c r="S8566" s="231"/>
      <c r="T8566" s="232"/>
      <c r="U8566" s="16"/>
      <c r="V8566" s="16"/>
    </row>
    <row r="8567" spans="4:22">
      <c r="D8567" s="16"/>
      <c r="E8567" s="16"/>
      <c r="F8567" s="231"/>
      <c r="G8567" s="231"/>
      <c r="H8567" s="231"/>
      <c r="I8567" s="231"/>
      <c r="J8567" s="231"/>
      <c r="K8567" s="231"/>
      <c r="L8567" s="231"/>
      <c r="M8567" s="231"/>
      <c r="N8567" s="231"/>
      <c r="O8567" s="231"/>
      <c r="P8567" s="231"/>
      <c r="Q8567" s="231"/>
      <c r="R8567" s="231"/>
      <c r="S8567" s="231"/>
      <c r="T8567" s="232"/>
      <c r="U8567" s="16"/>
      <c r="V8567" s="16"/>
    </row>
    <row r="8568" spans="4:22">
      <c r="D8568" s="16"/>
      <c r="E8568" s="16"/>
      <c r="F8568" s="231"/>
      <c r="G8568" s="231"/>
      <c r="H8568" s="231"/>
      <c r="I8568" s="231"/>
      <c r="J8568" s="231"/>
      <c r="K8568" s="231"/>
      <c r="L8568" s="231"/>
      <c r="M8568" s="231"/>
      <c r="N8568" s="231"/>
      <c r="O8568" s="231"/>
      <c r="P8568" s="231"/>
      <c r="Q8568" s="231"/>
      <c r="R8568" s="231"/>
      <c r="S8568" s="231"/>
      <c r="T8568" s="232"/>
      <c r="U8568" s="16"/>
      <c r="V8568" s="16"/>
    </row>
    <row r="8569" spans="4:22">
      <c r="D8569" s="16"/>
      <c r="E8569" s="16"/>
      <c r="F8569" s="231"/>
      <c r="G8569" s="231"/>
      <c r="H8569" s="231"/>
      <c r="I8569" s="231"/>
      <c r="J8569" s="231"/>
      <c r="K8569" s="231"/>
      <c r="L8569" s="231"/>
      <c r="M8569" s="231"/>
      <c r="N8569" s="231"/>
      <c r="O8569" s="231"/>
      <c r="P8569" s="231"/>
      <c r="Q8569" s="231"/>
      <c r="R8569" s="231"/>
      <c r="S8569" s="231"/>
      <c r="T8569" s="232"/>
      <c r="U8569" s="16"/>
      <c r="V8569" s="16"/>
    </row>
    <row r="8570" spans="4:22">
      <c r="D8570" s="16"/>
      <c r="E8570" s="16"/>
      <c r="F8570" s="231"/>
      <c r="G8570" s="231"/>
      <c r="H8570" s="231"/>
      <c r="I8570" s="231"/>
      <c r="J8570" s="231"/>
      <c r="K8570" s="231"/>
      <c r="L8570" s="231"/>
      <c r="M8570" s="231"/>
      <c r="N8570" s="231"/>
      <c r="O8570" s="231"/>
      <c r="P8570" s="231"/>
      <c r="Q8570" s="231"/>
      <c r="R8570" s="231"/>
      <c r="S8570" s="231"/>
      <c r="T8570" s="232"/>
      <c r="U8570" s="16"/>
      <c r="V8570" s="16"/>
    </row>
    <row r="8571" spans="4:22">
      <c r="D8571" s="16"/>
      <c r="E8571" s="16"/>
      <c r="F8571" s="231"/>
      <c r="G8571" s="231"/>
      <c r="H8571" s="231"/>
      <c r="I8571" s="231"/>
      <c r="J8571" s="231"/>
      <c r="K8571" s="231"/>
      <c r="L8571" s="231"/>
      <c r="M8571" s="231"/>
      <c r="N8571" s="231"/>
      <c r="O8571" s="231"/>
      <c r="P8571" s="231"/>
      <c r="Q8571" s="231"/>
      <c r="R8571" s="231"/>
      <c r="S8571" s="231"/>
      <c r="T8571" s="232"/>
      <c r="U8571" s="16"/>
      <c r="V8571" s="16"/>
    </row>
    <row r="8572" spans="4:22">
      <c r="D8572" s="16"/>
      <c r="E8572" s="16"/>
      <c r="F8572" s="231"/>
      <c r="G8572" s="231"/>
      <c r="H8572" s="231"/>
      <c r="I8572" s="231"/>
      <c r="J8572" s="231"/>
      <c r="K8572" s="231"/>
      <c r="L8572" s="231"/>
      <c r="M8572" s="231"/>
      <c r="N8572" s="231"/>
      <c r="O8572" s="231"/>
      <c r="P8572" s="231"/>
      <c r="Q8572" s="231"/>
      <c r="R8572" s="231"/>
      <c r="S8572" s="231"/>
      <c r="T8572" s="232"/>
      <c r="U8572" s="16"/>
      <c r="V8572" s="16"/>
    </row>
    <row r="8573" spans="4:22">
      <c r="D8573" s="16"/>
      <c r="E8573" s="16"/>
      <c r="F8573" s="231"/>
      <c r="G8573" s="231"/>
      <c r="H8573" s="231"/>
      <c r="I8573" s="231"/>
      <c r="J8573" s="231"/>
      <c r="K8573" s="231"/>
      <c r="L8573" s="231"/>
      <c r="M8573" s="231"/>
      <c r="N8573" s="231"/>
      <c r="O8573" s="231"/>
      <c r="P8573" s="231"/>
      <c r="Q8573" s="231"/>
      <c r="R8573" s="231"/>
      <c r="S8573" s="231"/>
      <c r="T8573" s="232"/>
      <c r="U8573" s="16"/>
      <c r="V8573" s="16"/>
    </row>
    <row r="8574" spans="4:22">
      <c r="D8574" s="16"/>
      <c r="E8574" s="16"/>
      <c r="F8574" s="231"/>
      <c r="G8574" s="231"/>
      <c r="H8574" s="231"/>
      <c r="I8574" s="231"/>
      <c r="J8574" s="231"/>
      <c r="K8574" s="231"/>
      <c r="L8574" s="231"/>
      <c r="M8574" s="231"/>
      <c r="N8574" s="231"/>
      <c r="O8574" s="231"/>
      <c r="P8574" s="231"/>
      <c r="Q8574" s="231"/>
      <c r="R8574" s="231"/>
      <c r="S8574" s="231"/>
      <c r="T8574" s="232"/>
      <c r="U8574" s="16"/>
      <c r="V8574" s="16"/>
    </row>
    <row r="8575" spans="4:22">
      <c r="D8575" s="16"/>
      <c r="E8575" s="16"/>
      <c r="F8575" s="231"/>
      <c r="G8575" s="231"/>
      <c r="H8575" s="231"/>
      <c r="I8575" s="231"/>
      <c r="J8575" s="231"/>
      <c r="K8575" s="231"/>
      <c r="L8575" s="231"/>
      <c r="M8575" s="231"/>
      <c r="N8575" s="231"/>
      <c r="O8575" s="231"/>
      <c r="P8575" s="231"/>
      <c r="Q8575" s="231"/>
      <c r="R8575" s="231"/>
      <c r="S8575" s="231"/>
      <c r="T8575" s="232"/>
      <c r="U8575" s="16"/>
      <c r="V8575" s="16"/>
    </row>
    <row r="8576" spans="4:22">
      <c r="D8576" s="335"/>
      <c r="E8576" s="335"/>
      <c r="F8576" s="335"/>
      <c r="G8576" s="512" t="s">
        <v>48</v>
      </c>
      <c r="H8576" s="512"/>
      <c r="I8576" s="512"/>
      <c r="J8576" s="512"/>
      <c r="K8576" s="512"/>
      <c r="L8576" s="512"/>
      <c r="M8576" s="512"/>
      <c r="N8576" s="512"/>
      <c r="O8576" s="512"/>
      <c r="P8576" s="512"/>
      <c r="Q8576" s="512"/>
      <c r="R8576" s="512"/>
      <c r="S8576" s="335"/>
      <c r="T8576" s="335"/>
      <c r="U8576" s="335"/>
      <c r="V8576" s="335"/>
    </row>
    <row r="8577" spans="4:22">
      <c r="D8577" s="335"/>
      <c r="E8577" s="335"/>
      <c r="F8577" s="335"/>
      <c r="G8577" s="512"/>
      <c r="H8577" s="512"/>
      <c r="I8577" s="512"/>
      <c r="J8577" s="512"/>
      <c r="K8577" s="512"/>
      <c r="L8577" s="512"/>
      <c r="M8577" s="512"/>
      <c r="N8577" s="512"/>
      <c r="O8577" s="512"/>
      <c r="P8577" s="512"/>
      <c r="Q8577" s="512"/>
      <c r="R8577" s="512"/>
      <c r="S8577" s="335"/>
      <c r="T8577" s="335"/>
      <c r="U8577" s="335"/>
      <c r="V8577" s="335"/>
    </row>
    <row r="8578" spans="4:22" ht="23.4">
      <c r="D8578" s="338"/>
      <c r="E8578" s="338"/>
      <c r="F8578" s="338"/>
      <c r="G8578" s="343" t="s">
        <v>46</v>
      </c>
      <c r="H8578" s="375" t="s">
        <v>3</v>
      </c>
      <c r="I8578" s="376"/>
      <c r="J8578" s="377" t="s">
        <v>11</v>
      </c>
      <c r="K8578" s="376"/>
      <c r="L8578" s="378" t="s">
        <v>12</v>
      </c>
      <c r="M8578" s="376"/>
      <c r="N8578" s="379" t="s">
        <v>13</v>
      </c>
      <c r="O8578" s="376"/>
      <c r="P8578" s="374" t="s">
        <v>14</v>
      </c>
      <c r="Q8578" s="376"/>
      <c r="R8578" s="380" t="s">
        <v>15</v>
      </c>
      <c r="S8578" s="367"/>
      <c r="T8578" s="16"/>
      <c r="U8578" s="336"/>
      <c r="V8578" s="16"/>
    </row>
    <row r="8579" spans="4:22" ht="21">
      <c r="D8579" s="338"/>
      <c r="E8579" s="338"/>
      <c r="F8579" s="338"/>
      <c r="G8579" s="344">
        <v>0.9</v>
      </c>
      <c r="H8579" s="347">
        <f>$H$8521*G8579</f>
        <v>58.257256978800008</v>
      </c>
      <c r="I8579" s="368"/>
      <c r="J8579" s="348">
        <f>$J$8521*G8579</f>
        <v>14.735681303400002</v>
      </c>
      <c r="K8579" s="368"/>
      <c r="L8579" s="352">
        <f>$L$8521*G8579</f>
        <v>15.835541958000002</v>
      </c>
      <c r="M8579" s="368"/>
      <c r="N8579" s="349">
        <f>$N$8521*G8579</f>
        <v>8.7771991716000013</v>
      </c>
      <c r="O8579" s="368"/>
      <c r="P8579" s="350">
        <f>$P$8521*G8579</f>
        <v>213.56059860000005</v>
      </c>
      <c r="Q8579" s="368"/>
      <c r="R8579" s="351">
        <f>$R$8521*G8579</f>
        <v>79.550144388000007</v>
      </c>
      <c r="S8579" s="341"/>
      <c r="T8579" s="414">
        <f>H8579*24.63</f>
        <v>1434.8762393878442</v>
      </c>
      <c r="U8579" s="337"/>
      <c r="V8579" s="16"/>
    </row>
    <row r="8580" spans="4:22" ht="21">
      <c r="D8580" s="338"/>
      <c r="E8580" s="338"/>
      <c r="F8580" s="338"/>
      <c r="G8580" s="344">
        <v>0.91</v>
      </c>
      <c r="H8580" s="347">
        <f t="shared" ref="H8580:H8599" si="968">$H$8521*G8580</f>
        <v>58.904559834120015</v>
      </c>
      <c r="I8580" s="368"/>
      <c r="J8580" s="348">
        <f t="shared" ref="J8580:J8599" si="969">$J$8521*G8580</f>
        <v>14.899411095660001</v>
      </c>
      <c r="K8580" s="368"/>
      <c r="L8580" s="352">
        <f t="shared" ref="L8580:L8599" si="970">$L$8521*G8580</f>
        <v>16.011492424200004</v>
      </c>
      <c r="M8580" s="368"/>
      <c r="N8580" s="349">
        <f t="shared" ref="N8580:N8599" si="971">$N$8521*G8580</f>
        <v>8.8747236068399999</v>
      </c>
      <c r="O8580" s="368"/>
      <c r="P8580" s="350">
        <f t="shared" ref="P8580:P8599" si="972">$P$8521*G8580</f>
        <v>215.93349414000005</v>
      </c>
      <c r="Q8580" s="368"/>
      <c r="R8580" s="351">
        <f t="shared" ref="R8580:R8599" si="973">$R$8521*G8580</f>
        <v>80.43403488120002</v>
      </c>
      <c r="S8580" s="341"/>
      <c r="T8580" s="16"/>
      <c r="U8580" s="337"/>
      <c r="V8580" s="16"/>
    </row>
    <row r="8581" spans="4:22" ht="21">
      <c r="D8581" s="338"/>
      <c r="E8581" s="338"/>
      <c r="F8581" s="338"/>
      <c r="G8581" s="344">
        <v>0.92</v>
      </c>
      <c r="H8581" s="347">
        <f t="shared" si="968"/>
        <v>59.551862689440014</v>
      </c>
      <c r="I8581" s="368"/>
      <c r="J8581" s="348">
        <f t="shared" si="969"/>
        <v>15.063140887920003</v>
      </c>
      <c r="K8581" s="368"/>
      <c r="L8581" s="352">
        <f t="shared" si="970"/>
        <v>16.187442890400003</v>
      </c>
      <c r="M8581" s="368"/>
      <c r="N8581" s="349">
        <f t="shared" si="971"/>
        <v>8.9722480420800004</v>
      </c>
      <c r="O8581" s="368"/>
      <c r="P8581" s="350">
        <f t="shared" si="972"/>
        <v>218.30638968000005</v>
      </c>
      <c r="Q8581" s="368"/>
      <c r="R8581" s="351">
        <f t="shared" si="973"/>
        <v>81.317925374400019</v>
      </c>
      <c r="S8581" s="341"/>
      <c r="T8581" s="16"/>
      <c r="U8581" s="337"/>
      <c r="V8581" s="16"/>
    </row>
    <row r="8582" spans="4:22" ht="21">
      <c r="D8582" s="338"/>
      <c r="E8582" s="338"/>
      <c r="F8582" s="338"/>
      <c r="G8582" s="344">
        <v>0.93</v>
      </c>
      <c r="H8582" s="347">
        <f t="shared" si="968"/>
        <v>60.199165544760014</v>
      </c>
      <c r="I8582" s="368"/>
      <c r="J8582" s="348">
        <f t="shared" si="969"/>
        <v>15.226870680180003</v>
      </c>
      <c r="K8582" s="368"/>
      <c r="L8582" s="352">
        <f t="shared" si="970"/>
        <v>16.363393356600003</v>
      </c>
      <c r="M8582" s="368"/>
      <c r="N8582" s="349">
        <f t="shared" si="971"/>
        <v>9.0697724773200008</v>
      </c>
      <c r="O8582" s="368"/>
      <c r="P8582" s="350">
        <f t="shared" si="972"/>
        <v>220.67928522000005</v>
      </c>
      <c r="Q8582" s="368"/>
      <c r="R8582" s="351">
        <f t="shared" si="973"/>
        <v>82.201815867600018</v>
      </c>
      <c r="S8582" s="341"/>
      <c r="T8582" s="16"/>
      <c r="U8582" s="337"/>
      <c r="V8582" s="16"/>
    </row>
    <row r="8583" spans="4:22" ht="21">
      <c r="D8583" s="338"/>
      <c r="E8583" s="338"/>
      <c r="F8583" s="338"/>
      <c r="G8583" s="344">
        <v>0.94</v>
      </c>
      <c r="H8583" s="347">
        <f t="shared" si="968"/>
        <v>60.846468400080006</v>
      </c>
      <c r="I8583" s="368"/>
      <c r="J8583" s="348">
        <f t="shared" si="969"/>
        <v>15.390600472440001</v>
      </c>
      <c r="K8583" s="368"/>
      <c r="L8583" s="352">
        <f t="shared" si="970"/>
        <v>16.539343822799999</v>
      </c>
      <c r="M8583" s="368"/>
      <c r="N8583" s="349">
        <f t="shared" si="971"/>
        <v>9.1672969125599995</v>
      </c>
      <c r="O8583" s="368"/>
      <c r="P8583" s="350">
        <f t="shared" si="972"/>
        <v>223.05218076000003</v>
      </c>
      <c r="Q8583" s="368"/>
      <c r="R8583" s="351">
        <f t="shared" si="973"/>
        <v>83.085706360800003</v>
      </c>
      <c r="S8583" s="341"/>
      <c r="T8583" s="16"/>
      <c r="U8583" s="337"/>
      <c r="V8583" s="16"/>
    </row>
    <row r="8584" spans="4:22" ht="21">
      <c r="D8584" s="338"/>
      <c r="E8584" s="338"/>
      <c r="F8584" s="338"/>
      <c r="G8584" s="344">
        <v>0.95</v>
      </c>
      <c r="H8584" s="347">
        <f t="shared" si="968"/>
        <v>61.493771255400006</v>
      </c>
      <c r="I8584" s="368"/>
      <c r="J8584" s="348">
        <f t="shared" si="969"/>
        <v>15.554330264700001</v>
      </c>
      <c r="K8584" s="368"/>
      <c r="L8584" s="352">
        <f t="shared" si="970"/>
        <v>16.715294288999999</v>
      </c>
      <c r="M8584" s="368"/>
      <c r="N8584" s="349">
        <f t="shared" si="971"/>
        <v>9.2648213477999999</v>
      </c>
      <c r="O8584" s="368"/>
      <c r="P8584" s="350">
        <f t="shared" si="972"/>
        <v>225.42507630000003</v>
      </c>
      <c r="Q8584" s="368"/>
      <c r="R8584" s="351">
        <f t="shared" si="973"/>
        <v>83.969596854000002</v>
      </c>
      <c r="S8584" s="341"/>
      <c r="T8584" s="16"/>
      <c r="U8584" s="337"/>
      <c r="V8584" s="16"/>
    </row>
    <row r="8585" spans="4:22" ht="21">
      <c r="D8585" s="338"/>
      <c r="E8585" s="338"/>
      <c r="F8585" s="338"/>
      <c r="G8585" s="344">
        <v>0.96</v>
      </c>
      <c r="H8585" s="347">
        <f t="shared" si="968"/>
        <v>62.141074110720005</v>
      </c>
      <c r="I8585" s="368"/>
      <c r="J8585" s="348">
        <f t="shared" si="969"/>
        <v>15.718060056960001</v>
      </c>
      <c r="K8585" s="368"/>
      <c r="L8585" s="352">
        <f t="shared" si="970"/>
        <v>16.891244755200002</v>
      </c>
      <c r="M8585" s="368"/>
      <c r="N8585" s="349">
        <f t="shared" si="971"/>
        <v>9.3623457830400003</v>
      </c>
      <c r="O8585" s="368"/>
      <c r="P8585" s="350">
        <f t="shared" si="972"/>
        <v>227.79797184000003</v>
      </c>
      <c r="Q8585" s="368"/>
      <c r="R8585" s="351">
        <f t="shared" si="973"/>
        <v>84.853487347200002</v>
      </c>
      <c r="S8585" s="341"/>
      <c r="T8585" s="16"/>
      <c r="U8585" s="337"/>
      <c r="V8585" s="16"/>
    </row>
    <row r="8586" spans="4:22" ht="21">
      <c r="D8586" s="338"/>
      <c r="E8586" s="338"/>
      <c r="F8586" s="338"/>
      <c r="G8586" s="344">
        <v>0.97</v>
      </c>
      <c r="H8586" s="347">
        <f t="shared" si="968"/>
        <v>62.788376966040012</v>
      </c>
      <c r="I8586" s="368"/>
      <c r="J8586" s="348">
        <f t="shared" si="969"/>
        <v>15.88178984922</v>
      </c>
      <c r="K8586" s="368"/>
      <c r="L8586" s="352">
        <f t="shared" si="970"/>
        <v>17.067195221400002</v>
      </c>
      <c r="M8586" s="368"/>
      <c r="N8586" s="349">
        <f t="shared" si="971"/>
        <v>9.4598702182800007</v>
      </c>
      <c r="O8586" s="368"/>
      <c r="P8586" s="350">
        <f t="shared" si="972"/>
        <v>230.17086738000003</v>
      </c>
      <c r="Q8586" s="368"/>
      <c r="R8586" s="351">
        <f t="shared" si="973"/>
        <v>85.737377840400015</v>
      </c>
      <c r="S8586" s="341"/>
      <c r="T8586" s="16"/>
      <c r="U8586" s="337"/>
      <c r="V8586" s="16"/>
    </row>
    <row r="8587" spans="4:22" ht="21">
      <c r="D8587" s="338"/>
      <c r="E8587" s="338"/>
      <c r="F8587" s="338"/>
      <c r="G8587" s="344">
        <v>0.98</v>
      </c>
      <c r="H8587" s="347">
        <f t="shared" si="968"/>
        <v>63.435679821360011</v>
      </c>
      <c r="I8587" s="368"/>
      <c r="J8587" s="348">
        <f t="shared" si="969"/>
        <v>16.045519641480002</v>
      </c>
      <c r="K8587" s="368"/>
      <c r="L8587" s="352">
        <f t="shared" si="970"/>
        <v>17.243145687600002</v>
      </c>
      <c r="M8587" s="368"/>
      <c r="N8587" s="349">
        <f t="shared" si="971"/>
        <v>9.5573946535199994</v>
      </c>
      <c r="O8587" s="368"/>
      <c r="P8587" s="350">
        <f t="shared" si="972"/>
        <v>232.54376292000003</v>
      </c>
      <c r="Q8587" s="368"/>
      <c r="R8587" s="351">
        <f t="shared" si="973"/>
        <v>86.621268333600014</v>
      </c>
      <c r="S8587" s="341"/>
      <c r="T8587" s="16"/>
      <c r="U8587" s="337"/>
      <c r="V8587" s="16"/>
    </row>
    <row r="8588" spans="4:22" ht="21">
      <c r="D8588" s="338"/>
      <c r="E8588" s="338"/>
      <c r="F8588" s="338"/>
      <c r="G8588" s="344">
        <v>0.99</v>
      </c>
      <c r="H8588" s="347">
        <f t="shared" si="968"/>
        <v>64.082982676680004</v>
      </c>
      <c r="I8588" s="368"/>
      <c r="J8588" s="348">
        <f t="shared" si="969"/>
        <v>16.209249433740002</v>
      </c>
      <c r="K8588" s="368"/>
      <c r="L8588" s="352">
        <f t="shared" si="970"/>
        <v>17.419096153800002</v>
      </c>
      <c r="M8588" s="368"/>
      <c r="N8588" s="349">
        <f t="shared" si="971"/>
        <v>9.6549190887599998</v>
      </c>
      <c r="O8588" s="368"/>
      <c r="P8588" s="350">
        <f t="shared" si="972"/>
        <v>234.91665846000004</v>
      </c>
      <c r="Q8588" s="368"/>
      <c r="R8588" s="351">
        <f t="shared" si="973"/>
        <v>87.505158826800013</v>
      </c>
      <c r="S8588" s="341"/>
      <c r="T8588" s="16"/>
      <c r="U8588" s="337"/>
      <c r="V8588" s="16"/>
    </row>
    <row r="8589" spans="4:22" ht="28.8">
      <c r="D8589" s="469"/>
      <c r="E8589" s="469"/>
      <c r="F8589" s="469"/>
      <c r="G8589" s="477">
        <v>1</v>
      </c>
      <c r="H8589" s="391">
        <f t="shared" si="968"/>
        <v>64.730285532000011</v>
      </c>
      <c r="I8589" s="397"/>
      <c r="J8589" s="391">
        <f t="shared" si="969"/>
        <v>16.372979226000002</v>
      </c>
      <c r="K8589" s="397"/>
      <c r="L8589" s="391">
        <f t="shared" si="970"/>
        <v>17.595046620000002</v>
      </c>
      <c r="M8589" s="397"/>
      <c r="N8589" s="391">
        <f t="shared" si="971"/>
        <v>9.7524435240000003</v>
      </c>
      <c r="O8589" s="397"/>
      <c r="P8589" s="391">
        <f t="shared" si="972"/>
        <v>237.28955400000004</v>
      </c>
      <c r="Q8589" s="397"/>
      <c r="R8589" s="391">
        <f t="shared" si="973"/>
        <v>88.389049320000012</v>
      </c>
      <c r="S8589" s="341"/>
      <c r="T8589" s="469"/>
      <c r="U8589" s="470"/>
      <c r="V8589" s="469"/>
    </row>
    <row r="8590" spans="4:22" ht="21">
      <c r="D8590" s="338"/>
      <c r="E8590" s="338"/>
      <c r="F8590" s="338"/>
      <c r="G8590" s="344">
        <v>1.01</v>
      </c>
      <c r="H8590" s="347">
        <f t="shared" si="968"/>
        <v>65.377588387320017</v>
      </c>
      <c r="I8590" s="368"/>
      <c r="J8590" s="348">
        <f t="shared" si="969"/>
        <v>16.536709018260002</v>
      </c>
      <c r="K8590" s="368"/>
      <c r="L8590" s="352">
        <f t="shared" si="970"/>
        <v>17.770997086200001</v>
      </c>
      <c r="M8590" s="368"/>
      <c r="N8590" s="349">
        <f t="shared" si="971"/>
        <v>9.8499679592400007</v>
      </c>
      <c r="O8590" s="368"/>
      <c r="P8590" s="350">
        <f t="shared" si="972"/>
        <v>239.66244954000004</v>
      </c>
      <c r="Q8590" s="368"/>
      <c r="R8590" s="351">
        <f t="shared" si="973"/>
        <v>89.272939813200011</v>
      </c>
      <c r="S8590" s="341"/>
      <c r="T8590" s="16"/>
      <c r="U8590" s="337"/>
      <c r="V8590" s="16"/>
    </row>
    <row r="8591" spans="4:22" ht="21">
      <c r="D8591" s="338"/>
      <c r="E8591" s="338"/>
      <c r="F8591" s="338"/>
      <c r="G8591" s="344">
        <v>1.02</v>
      </c>
      <c r="H8591" s="347">
        <f t="shared" si="968"/>
        <v>66.02489124264001</v>
      </c>
      <c r="I8591" s="368"/>
      <c r="J8591" s="348">
        <f t="shared" si="969"/>
        <v>16.700438810520001</v>
      </c>
      <c r="K8591" s="368"/>
      <c r="L8591" s="352">
        <f t="shared" si="970"/>
        <v>17.946947552400001</v>
      </c>
      <c r="M8591" s="368"/>
      <c r="N8591" s="349">
        <f t="shared" si="971"/>
        <v>9.9474923944800011</v>
      </c>
      <c r="O8591" s="368"/>
      <c r="P8591" s="350">
        <f t="shared" si="972"/>
        <v>242.03534508000004</v>
      </c>
      <c r="Q8591" s="368"/>
      <c r="R8591" s="351">
        <f t="shared" si="973"/>
        <v>90.15683030640001</v>
      </c>
      <c r="S8591" s="341"/>
      <c r="T8591" s="16"/>
      <c r="U8591" s="337"/>
      <c r="V8591" s="16"/>
    </row>
    <row r="8592" spans="4:22" ht="21">
      <c r="D8592" s="338"/>
      <c r="E8592" s="338"/>
      <c r="F8592" s="338"/>
      <c r="G8592" s="344">
        <v>1.03</v>
      </c>
      <c r="H8592" s="347">
        <f t="shared" si="968"/>
        <v>66.672194097960016</v>
      </c>
      <c r="I8592" s="368"/>
      <c r="J8592" s="348">
        <f t="shared" si="969"/>
        <v>16.864168602780001</v>
      </c>
      <c r="K8592" s="368"/>
      <c r="L8592" s="352">
        <f t="shared" si="970"/>
        <v>18.122898018600001</v>
      </c>
      <c r="M8592" s="368"/>
      <c r="N8592" s="349">
        <f t="shared" si="971"/>
        <v>10.04501682972</v>
      </c>
      <c r="O8592" s="368"/>
      <c r="P8592" s="350">
        <f t="shared" si="972"/>
        <v>244.40824062000004</v>
      </c>
      <c r="Q8592" s="368"/>
      <c r="R8592" s="351">
        <f t="shared" si="973"/>
        <v>91.04072079960001</v>
      </c>
      <c r="S8592" s="341"/>
      <c r="T8592" s="16"/>
      <c r="U8592" s="337"/>
      <c r="V8592" s="16"/>
    </row>
    <row r="8593" spans="4:22" ht="21">
      <c r="D8593" s="338"/>
      <c r="E8593" s="338"/>
      <c r="F8593" s="338"/>
      <c r="G8593" s="344">
        <v>1.04</v>
      </c>
      <c r="H8593" s="347">
        <f t="shared" si="968"/>
        <v>67.319496953280009</v>
      </c>
      <c r="I8593" s="368"/>
      <c r="J8593" s="348">
        <f t="shared" si="969"/>
        <v>17.027898395040001</v>
      </c>
      <c r="K8593" s="368"/>
      <c r="L8593" s="352">
        <f t="shared" si="970"/>
        <v>18.298848484800001</v>
      </c>
      <c r="M8593" s="368"/>
      <c r="N8593" s="349">
        <f t="shared" si="971"/>
        <v>10.14254126496</v>
      </c>
      <c r="O8593" s="368"/>
      <c r="P8593" s="350">
        <f t="shared" si="972"/>
        <v>246.78113616000005</v>
      </c>
      <c r="Q8593" s="368"/>
      <c r="R8593" s="351">
        <f t="shared" si="973"/>
        <v>91.924611292800023</v>
      </c>
      <c r="S8593" s="341"/>
      <c r="T8593" s="16"/>
      <c r="U8593" s="337"/>
      <c r="V8593" s="16"/>
    </row>
    <row r="8594" spans="4:22" ht="21">
      <c r="D8594" s="338"/>
      <c r="E8594" s="338"/>
      <c r="F8594" s="338"/>
      <c r="G8594" s="344">
        <v>1.05</v>
      </c>
      <c r="H8594" s="347">
        <f t="shared" si="968"/>
        <v>67.966799808600015</v>
      </c>
      <c r="I8594" s="368"/>
      <c r="J8594" s="348">
        <f t="shared" si="969"/>
        <v>17.191628187300001</v>
      </c>
      <c r="K8594" s="368"/>
      <c r="L8594" s="352">
        <f t="shared" si="970"/>
        <v>18.474798951000004</v>
      </c>
      <c r="M8594" s="368"/>
      <c r="N8594" s="349">
        <f t="shared" si="971"/>
        <v>10.240065700200001</v>
      </c>
      <c r="O8594" s="368"/>
      <c r="P8594" s="350">
        <f t="shared" si="972"/>
        <v>249.15403170000005</v>
      </c>
      <c r="Q8594" s="368"/>
      <c r="R8594" s="351">
        <f t="shared" si="973"/>
        <v>92.808501786000022</v>
      </c>
      <c r="S8594" s="341"/>
      <c r="T8594" s="16"/>
      <c r="U8594" s="337"/>
      <c r="V8594" s="16"/>
    </row>
    <row r="8595" spans="4:22" ht="21">
      <c r="D8595" s="338"/>
      <c r="E8595" s="338"/>
      <c r="F8595" s="338"/>
      <c r="G8595" s="344">
        <v>1.06</v>
      </c>
      <c r="H8595" s="347">
        <f t="shared" si="968"/>
        <v>68.614102663920008</v>
      </c>
      <c r="I8595" s="368"/>
      <c r="J8595" s="348">
        <f t="shared" si="969"/>
        <v>17.355357979560004</v>
      </c>
      <c r="K8595" s="368"/>
      <c r="L8595" s="352">
        <f t="shared" si="970"/>
        <v>18.650749417200004</v>
      </c>
      <c r="M8595" s="368"/>
      <c r="N8595" s="349">
        <f t="shared" si="971"/>
        <v>10.337590135440001</v>
      </c>
      <c r="O8595" s="368"/>
      <c r="P8595" s="350">
        <f t="shared" si="972"/>
        <v>251.52692724000005</v>
      </c>
      <c r="Q8595" s="368"/>
      <c r="R8595" s="351">
        <f t="shared" si="973"/>
        <v>93.692392279200021</v>
      </c>
      <c r="S8595" s="341"/>
      <c r="T8595" s="16"/>
      <c r="U8595" s="337"/>
      <c r="V8595" s="16"/>
    </row>
    <row r="8596" spans="4:22" ht="21">
      <c r="D8596" s="338"/>
      <c r="E8596" s="338"/>
      <c r="F8596" s="338"/>
      <c r="G8596" s="344">
        <v>1.07</v>
      </c>
      <c r="H8596" s="347">
        <f t="shared" si="968"/>
        <v>69.261405519240014</v>
      </c>
      <c r="I8596" s="368"/>
      <c r="J8596" s="348">
        <f t="shared" si="969"/>
        <v>17.519087771820004</v>
      </c>
      <c r="K8596" s="368"/>
      <c r="L8596" s="352">
        <f t="shared" si="970"/>
        <v>18.826699883400003</v>
      </c>
      <c r="M8596" s="368"/>
      <c r="N8596" s="349">
        <f t="shared" si="971"/>
        <v>10.435114570680001</v>
      </c>
      <c r="O8596" s="368"/>
      <c r="P8596" s="350">
        <f t="shared" si="972"/>
        <v>253.89982278000005</v>
      </c>
      <c r="Q8596" s="368"/>
      <c r="R8596" s="351">
        <f t="shared" si="973"/>
        <v>94.57628277240002</v>
      </c>
      <c r="S8596" s="341"/>
      <c r="T8596" s="16"/>
      <c r="U8596" s="337"/>
      <c r="V8596" s="16"/>
    </row>
    <row r="8597" spans="4:22" ht="21">
      <c r="D8597" s="338"/>
      <c r="E8597" s="338"/>
      <c r="F8597" s="338"/>
      <c r="G8597" s="344">
        <v>1.08</v>
      </c>
      <c r="H8597" s="347">
        <f t="shared" si="968"/>
        <v>69.908708374560021</v>
      </c>
      <c r="I8597" s="368"/>
      <c r="J8597" s="348">
        <f t="shared" si="969"/>
        <v>17.682817564080004</v>
      </c>
      <c r="K8597" s="368"/>
      <c r="L8597" s="352">
        <f t="shared" si="970"/>
        <v>19.002650349600003</v>
      </c>
      <c r="M8597" s="368"/>
      <c r="N8597" s="349">
        <f t="shared" si="971"/>
        <v>10.53263900592</v>
      </c>
      <c r="O8597" s="368"/>
      <c r="P8597" s="350">
        <f t="shared" si="972"/>
        <v>256.27271832000008</v>
      </c>
      <c r="Q8597" s="368"/>
      <c r="R8597" s="351">
        <f t="shared" si="973"/>
        <v>95.460173265600019</v>
      </c>
      <c r="S8597" s="341"/>
      <c r="T8597" s="16"/>
      <c r="U8597" s="337"/>
      <c r="V8597" s="16"/>
    </row>
    <row r="8598" spans="4:22" ht="21">
      <c r="D8598" s="338"/>
      <c r="E8598" s="338"/>
      <c r="F8598" s="338"/>
      <c r="G8598" s="344">
        <v>1.0900000000000001</v>
      </c>
      <c r="H8598" s="347">
        <f t="shared" si="968"/>
        <v>70.556011229880014</v>
      </c>
      <c r="I8598" s="368"/>
      <c r="J8598" s="348">
        <f t="shared" si="969"/>
        <v>17.846547356340004</v>
      </c>
      <c r="K8598" s="368"/>
      <c r="L8598" s="352">
        <f t="shared" si="970"/>
        <v>19.178600815800003</v>
      </c>
      <c r="M8598" s="368"/>
      <c r="N8598" s="349">
        <f t="shared" si="971"/>
        <v>10.630163441160001</v>
      </c>
      <c r="O8598" s="368"/>
      <c r="P8598" s="350">
        <f t="shared" si="972"/>
        <v>258.64561386000008</v>
      </c>
      <c r="Q8598" s="368"/>
      <c r="R8598" s="351">
        <f t="shared" si="973"/>
        <v>96.344063758800019</v>
      </c>
      <c r="S8598" s="341"/>
      <c r="T8598" s="16"/>
      <c r="U8598" s="337"/>
      <c r="V8598" s="16"/>
    </row>
    <row r="8599" spans="4:22" ht="21">
      <c r="D8599" s="338"/>
      <c r="E8599" s="338"/>
      <c r="F8599" s="338"/>
      <c r="G8599" s="344">
        <v>1.1000000000000001</v>
      </c>
      <c r="H8599" s="347">
        <f t="shared" si="968"/>
        <v>71.20331408520002</v>
      </c>
      <c r="I8599" s="368"/>
      <c r="J8599" s="348">
        <f t="shared" si="969"/>
        <v>18.010277148600004</v>
      </c>
      <c r="K8599" s="368"/>
      <c r="L8599" s="352">
        <f t="shared" si="970"/>
        <v>19.354551282000003</v>
      </c>
      <c r="M8599" s="368"/>
      <c r="N8599" s="349">
        <f t="shared" si="971"/>
        <v>10.727687876400001</v>
      </c>
      <c r="O8599" s="368"/>
      <c r="P8599" s="350">
        <f t="shared" si="972"/>
        <v>261.01850940000008</v>
      </c>
      <c r="Q8599" s="368"/>
      <c r="R8599" s="351">
        <f t="shared" si="973"/>
        <v>97.227954252000018</v>
      </c>
      <c r="S8599" s="341"/>
      <c r="T8599" s="16"/>
      <c r="U8599" s="337"/>
      <c r="V8599" s="16"/>
    </row>
    <row r="8600" spans="4:22">
      <c r="D8600" s="338"/>
      <c r="E8600" s="338"/>
      <c r="F8600" s="338"/>
      <c r="G8600" s="16"/>
      <c r="H8600" s="16"/>
      <c r="I8600" s="16"/>
      <c r="J8600" s="16"/>
      <c r="K8600" s="16"/>
      <c r="L8600" s="16"/>
      <c r="M8600" s="16"/>
      <c r="N8600" s="16"/>
      <c r="O8600" s="16"/>
      <c r="P8600" s="16"/>
      <c r="Q8600" s="16"/>
      <c r="R8600" s="16"/>
      <c r="S8600" s="16"/>
      <c r="T8600" s="16"/>
      <c r="U8600" s="16"/>
      <c r="V8600" s="16"/>
    </row>
    <row r="8601" spans="4:22">
      <c r="D8601" s="338"/>
      <c r="E8601" s="338"/>
      <c r="F8601" s="338"/>
      <c r="G8601" s="16"/>
      <c r="H8601" s="16"/>
      <c r="I8601" s="16"/>
      <c r="J8601" s="16"/>
      <c r="K8601" s="16"/>
      <c r="L8601" s="16"/>
      <c r="M8601" s="16"/>
      <c r="N8601" s="16"/>
      <c r="O8601" s="16"/>
      <c r="P8601" s="16"/>
      <c r="Q8601" s="16"/>
      <c r="R8601" s="16"/>
      <c r="S8601" s="16"/>
      <c r="T8601" s="16"/>
      <c r="U8601" s="16"/>
      <c r="V8601" s="16"/>
    </row>
    <row r="8602" spans="4:22">
      <c r="D8602" s="338"/>
      <c r="E8602" s="338"/>
      <c r="F8602" s="338"/>
      <c r="G8602" s="16"/>
      <c r="H8602" s="16"/>
      <c r="I8602" s="16"/>
      <c r="J8602" s="16"/>
      <c r="K8602" s="16"/>
      <c r="L8602" s="16"/>
      <c r="M8602" s="16"/>
      <c r="N8602" s="16"/>
      <c r="O8602" s="16"/>
      <c r="P8602" s="16"/>
      <c r="Q8602" s="16"/>
      <c r="R8602" s="16"/>
      <c r="S8602" s="16"/>
      <c r="T8602" s="16"/>
      <c r="U8602" s="16"/>
      <c r="V8602" s="16"/>
    </row>
    <row r="8605" spans="4:22" ht="15" thickBot="1">
      <c r="D8605" s="507" t="s">
        <v>328</v>
      </c>
      <c r="E8605" s="16"/>
      <c r="F8605" s="16"/>
      <c r="G8605" s="16"/>
      <c r="H8605" s="16"/>
      <c r="I8605" s="16"/>
      <c r="J8605" s="16"/>
      <c r="K8605" s="16"/>
      <c r="L8605" s="16"/>
      <c r="M8605" s="16"/>
      <c r="N8605" s="16"/>
      <c r="O8605" s="16"/>
      <c r="P8605" s="16"/>
      <c r="Q8605" s="16"/>
      <c r="R8605" s="16"/>
      <c r="S8605" s="16"/>
      <c r="T8605" s="229"/>
      <c r="U8605" s="16"/>
      <c r="V8605" s="16"/>
    </row>
    <row r="8606" spans="4:22">
      <c r="D8606" s="16"/>
      <c r="E8606" s="84"/>
      <c r="F8606" s="85"/>
      <c r="G8606" s="197"/>
      <c r="H8606" s="85"/>
      <c r="I8606" s="197"/>
      <c r="J8606" s="85"/>
      <c r="K8606" s="197"/>
      <c r="L8606" s="85"/>
      <c r="M8606" s="197"/>
      <c r="N8606" s="85"/>
      <c r="O8606" s="197"/>
      <c r="P8606" s="85"/>
      <c r="Q8606" s="197"/>
      <c r="R8606" s="85"/>
      <c r="S8606" s="85"/>
      <c r="T8606" s="85"/>
      <c r="U8606" s="106"/>
      <c r="V8606" s="16"/>
    </row>
    <row r="8607" spans="4:22" ht="15" thickBot="1">
      <c r="D8607" s="16"/>
      <c r="E8607" s="86"/>
      <c r="F8607" s="1"/>
      <c r="H8607" s="1"/>
      <c r="J8607" s="1"/>
      <c r="L8607" s="1"/>
      <c r="N8607" s="1"/>
      <c r="P8607" s="1"/>
      <c r="R8607" s="1"/>
      <c r="T8607" s="1"/>
      <c r="U8607" s="107"/>
      <c r="V8607" s="16"/>
    </row>
    <row r="8608" spans="4:22" ht="35.4" thickBot="1">
      <c r="D8608" s="16"/>
      <c r="E8608" s="86"/>
      <c r="F8608" s="1"/>
      <c r="H8608" s="393" t="s">
        <v>380</v>
      </c>
      <c r="I8608" s="394"/>
      <c r="J8608" s="394"/>
      <c r="K8608" s="394"/>
      <c r="L8608" s="394"/>
      <c r="M8608" s="394"/>
      <c r="N8608" s="394"/>
      <c r="O8608" s="394"/>
      <c r="P8608" s="394"/>
      <c r="Q8608" s="394"/>
      <c r="R8608" s="394"/>
      <c r="S8608" s="394"/>
      <c r="T8608" s="395"/>
      <c r="U8608" s="107"/>
      <c r="V8608" s="16"/>
    </row>
    <row r="8609" spans="4:31">
      <c r="D8609" s="16"/>
      <c r="E8609" s="86"/>
      <c r="F8609" s="1"/>
      <c r="H8609" s="1"/>
      <c r="J8609" s="1"/>
      <c r="L8609" s="1"/>
      <c r="N8609" s="1"/>
      <c r="P8609" s="1"/>
      <c r="R8609" s="1"/>
      <c r="T8609" s="1"/>
      <c r="U8609" s="107"/>
      <c r="V8609" s="16"/>
    </row>
    <row r="8610" spans="4:31">
      <c r="D8610" s="16"/>
      <c r="E8610" s="86"/>
      <c r="F8610" s="253" t="s">
        <v>10</v>
      </c>
      <c r="G8610" s="194"/>
      <c r="H8610" s="421" t="s">
        <v>3</v>
      </c>
      <c r="I8610" s="179"/>
      <c r="J8610" s="422" t="s">
        <v>11</v>
      </c>
      <c r="K8610" s="179"/>
      <c r="L8610" s="423" t="s">
        <v>12</v>
      </c>
      <c r="M8610" s="179"/>
      <c r="N8610" s="424" t="s">
        <v>13</v>
      </c>
      <c r="O8610" s="179"/>
      <c r="P8610" s="425" t="s">
        <v>14</v>
      </c>
      <c r="Q8610" s="179"/>
      <c r="R8610" s="426" t="s">
        <v>15</v>
      </c>
      <c r="S8610" s="29"/>
      <c r="T8610" s="427" t="s">
        <v>16</v>
      </c>
      <c r="U8610" s="107"/>
      <c r="V8610" s="16"/>
      <c r="X8610" s="448" t="s">
        <v>78</v>
      </c>
      <c r="Y8610" s="448" t="s">
        <v>79</v>
      </c>
      <c r="Z8610" s="448" t="s">
        <v>80</v>
      </c>
      <c r="AA8610" s="448" t="s">
        <v>81</v>
      </c>
      <c r="AB8610" s="504" t="s">
        <v>374</v>
      </c>
      <c r="AD8610" t="str">
        <f t="shared" ref="AD8610:AD8616" si="974">X8610</f>
        <v xml:space="preserve">MATERIAL </v>
      </c>
      <c r="AE8610" s="330" t="str">
        <f t="shared" ref="AE8610:AE8616" si="975">AA8610</f>
        <v xml:space="preserve">VARIACAO </v>
      </c>
    </row>
    <row r="8611" spans="4:31">
      <c r="D8611" s="16"/>
      <c r="E8611" s="86"/>
      <c r="F8611" s="252">
        <v>46111</v>
      </c>
      <c r="G8611" s="244"/>
      <c r="H8611" s="437">
        <v>12137</v>
      </c>
      <c r="I8611" s="437"/>
      <c r="J8611" s="437">
        <v>3161</v>
      </c>
      <c r="K8611" s="437"/>
      <c r="L8611" s="437">
        <v>3482</v>
      </c>
      <c r="M8611" s="437"/>
      <c r="N8611" s="437">
        <v>1873</v>
      </c>
      <c r="O8611" s="437"/>
      <c r="P8611" s="437">
        <v>46850</v>
      </c>
      <c r="Q8611" s="437"/>
      <c r="R8611" s="437">
        <v>17040</v>
      </c>
      <c r="S8611" s="438"/>
      <c r="T8611" s="441">
        <v>5.2375999999999996</v>
      </c>
      <c r="U8611" s="107"/>
      <c r="V8611" s="16"/>
      <c r="X8611" t="str">
        <f>H8410</f>
        <v xml:space="preserve">COBRE </v>
      </c>
      <c r="Y8611" s="308">
        <f>H8619</f>
        <v>63.373016880000002</v>
      </c>
      <c r="Z8611" s="308">
        <f>H8621</f>
        <v>63.042686748000008</v>
      </c>
      <c r="AA8611" s="453">
        <f t="shared" ref="AA8611:AA8617" si="976">Y8611-Z8611</f>
        <v>0.33033013199999317</v>
      </c>
      <c r="AB8611" t="str">
        <f>X8611</f>
        <v xml:space="preserve">COBRE </v>
      </c>
      <c r="AD8611" t="str">
        <f t="shared" si="974"/>
        <v xml:space="preserve">COBRE </v>
      </c>
      <c r="AE8611" s="330">
        <f t="shared" si="975"/>
        <v>0.33033013199999317</v>
      </c>
    </row>
    <row r="8612" spans="4:31">
      <c r="D8612" s="16"/>
      <c r="E8612" s="86"/>
      <c r="F8612" s="250">
        <f>F8611+1</f>
        <v>46112</v>
      </c>
      <c r="G8612" s="244"/>
      <c r="H8612" s="474">
        <v>12160</v>
      </c>
      <c r="I8612" s="437"/>
      <c r="J8612" s="437">
        <v>3184.5</v>
      </c>
      <c r="K8612" s="437"/>
      <c r="L8612" s="437">
        <v>3585</v>
      </c>
      <c r="M8612" s="437"/>
      <c r="N8612" s="437">
        <v>1881</v>
      </c>
      <c r="O8612" s="437"/>
      <c r="P8612" s="437">
        <v>45610</v>
      </c>
      <c r="Q8612" s="437"/>
      <c r="R8612" s="437">
        <v>16860</v>
      </c>
      <c r="S8612" s="437"/>
      <c r="T8612" s="441">
        <v>5.2352999999999996</v>
      </c>
      <c r="U8612" s="107"/>
      <c r="V8612" s="16"/>
      <c r="X8612" s="408" t="str">
        <f>J8410</f>
        <v xml:space="preserve">ZINCO </v>
      </c>
      <c r="Y8612" s="308">
        <f>J8619</f>
        <v>16.674542100000004</v>
      </c>
      <c r="Z8612" s="308">
        <f>J8621</f>
        <v>16.035033888000001</v>
      </c>
      <c r="AA8612" s="453">
        <f t="shared" si="976"/>
        <v>0.63950821200000263</v>
      </c>
      <c r="AB8612" t="str">
        <f t="shared" ref="AB8612:AB8616" si="977">X8612</f>
        <v xml:space="preserve">ZINCO </v>
      </c>
      <c r="AD8612" t="str">
        <f t="shared" si="974"/>
        <v xml:space="preserve">ZINCO </v>
      </c>
      <c r="AE8612" s="330">
        <f t="shared" si="975"/>
        <v>0.63950821200000263</v>
      </c>
    </row>
    <row r="8613" spans="4:31">
      <c r="D8613" s="16"/>
      <c r="E8613" s="86"/>
      <c r="F8613" s="250">
        <f>F8612+1</f>
        <v>46113</v>
      </c>
      <c r="G8613" s="244"/>
      <c r="H8613" s="474">
        <v>12270</v>
      </c>
      <c r="I8613" s="437"/>
      <c r="J8613" s="437">
        <v>3237</v>
      </c>
      <c r="K8613" s="437"/>
      <c r="L8613" s="437">
        <v>3583.5</v>
      </c>
      <c r="M8613" s="437"/>
      <c r="N8613" s="437">
        <v>1892</v>
      </c>
      <c r="O8613" s="437"/>
      <c r="P8613" s="437">
        <v>47795</v>
      </c>
      <c r="Q8613" s="437"/>
      <c r="R8613" s="437">
        <v>17065</v>
      </c>
      <c r="S8613" s="437"/>
      <c r="T8613" s="441">
        <v>5.2194000000000003</v>
      </c>
      <c r="U8613" s="107"/>
      <c r="V8613" s="16"/>
      <c r="X8613" s="408" t="str">
        <f>L8410</f>
        <v xml:space="preserve">ALUMÍNIO </v>
      </c>
      <c r="Y8613" s="308">
        <f>L8619</f>
        <v>18.415173060000001</v>
      </c>
      <c r="Z8613" s="308">
        <f>L8621</f>
        <v>17.228004300000002</v>
      </c>
      <c r="AA8613" s="453">
        <f t="shared" si="976"/>
        <v>1.1871687599999987</v>
      </c>
      <c r="AB8613" t="str">
        <f t="shared" si="977"/>
        <v xml:space="preserve">ALUMÍNIO </v>
      </c>
      <c r="AD8613" t="str">
        <f t="shared" si="974"/>
        <v xml:space="preserve">ALUMÍNIO </v>
      </c>
      <c r="AE8613" s="330">
        <f t="shared" si="975"/>
        <v>1.1871687599999987</v>
      </c>
    </row>
    <row r="8614" spans="4:31">
      <c r="D8614" s="16"/>
      <c r="E8614" s="86"/>
      <c r="F8614" s="250">
        <f>F8613+1</f>
        <v>46114</v>
      </c>
      <c r="G8614" s="195"/>
      <c r="H8614" s="437">
        <v>12147</v>
      </c>
      <c r="I8614" s="437"/>
      <c r="J8614" s="437">
        <v>3235</v>
      </c>
      <c r="K8614" s="437"/>
      <c r="L8614" s="437">
        <v>3505</v>
      </c>
      <c r="M8614" s="437"/>
      <c r="N8614" s="437">
        <v>1893</v>
      </c>
      <c r="O8614" s="437"/>
      <c r="P8614" s="437">
        <v>45250</v>
      </c>
      <c r="Q8614" s="437"/>
      <c r="R8614" s="437">
        <v>16900</v>
      </c>
      <c r="S8614" s="437"/>
      <c r="T8614" s="441">
        <v>5.1605999999999996</v>
      </c>
      <c r="U8614" s="437"/>
      <c r="V8614" s="16"/>
      <c r="X8614" s="408" t="str">
        <f>N8410</f>
        <v xml:space="preserve">CHUMBO </v>
      </c>
      <c r="Y8614" s="308">
        <f>N8619</f>
        <v>9.8076358799999994</v>
      </c>
      <c r="Z8614" s="308">
        <f>N8621</f>
        <v>9.7605238679999999</v>
      </c>
      <c r="AA8614" s="453">
        <f t="shared" si="976"/>
        <v>4.7112011999999481E-2</v>
      </c>
      <c r="AB8614" t="str">
        <f t="shared" si="977"/>
        <v xml:space="preserve">CHUMBO </v>
      </c>
      <c r="AD8614" t="str">
        <f t="shared" si="974"/>
        <v xml:space="preserve">CHUMBO </v>
      </c>
      <c r="AE8614" s="330">
        <f t="shared" si="975"/>
        <v>4.7112011999999481E-2</v>
      </c>
    </row>
    <row r="8615" spans="4:31">
      <c r="D8615" s="16"/>
      <c r="E8615" s="86"/>
      <c r="F8615" s="251">
        <f>F8614+1</f>
        <v>46115</v>
      </c>
      <c r="G8615" s="195"/>
      <c r="H8615" s="437" t="s">
        <v>31</v>
      </c>
      <c r="I8615" s="437"/>
      <c r="J8615" s="437" t="s">
        <v>31</v>
      </c>
      <c r="K8615" s="437"/>
      <c r="L8615" s="437" t="s">
        <v>31</v>
      </c>
      <c r="M8615" s="437"/>
      <c r="N8615" s="437" t="s">
        <v>31</v>
      </c>
      <c r="O8615" s="437"/>
      <c r="P8615" s="437" t="s">
        <v>31</v>
      </c>
      <c r="Q8615" s="437"/>
      <c r="R8615" s="437" t="s">
        <v>31</v>
      </c>
      <c r="S8615" s="438"/>
      <c r="T8615" s="441">
        <v>5.1654999999999998</v>
      </c>
      <c r="U8615" s="107"/>
      <c r="V8615" s="16"/>
      <c r="X8615" s="408" t="str">
        <f>P8410</f>
        <v xml:space="preserve">ESTANHO </v>
      </c>
      <c r="Y8615" s="308">
        <f>P8619</f>
        <v>241.32716460000003</v>
      </c>
      <c r="Z8615" s="308">
        <f>P8621</f>
        <v>232.97825160000002</v>
      </c>
      <c r="AA8615" s="453">
        <f t="shared" si="976"/>
        <v>8.3489130000000102</v>
      </c>
      <c r="AB8615" t="str">
        <f t="shared" si="977"/>
        <v xml:space="preserve">ESTANHO </v>
      </c>
      <c r="AD8615" t="str">
        <f t="shared" si="974"/>
        <v xml:space="preserve">ESTANHO </v>
      </c>
      <c r="AE8615" s="330">
        <f t="shared" si="975"/>
        <v>8.3489130000000102</v>
      </c>
    </row>
    <row r="8616" spans="4:31">
      <c r="D8616" s="16"/>
      <c r="E8616" s="86"/>
      <c r="F8616" s="1"/>
      <c r="H8616" s="439"/>
      <c r="I8616" s="439"/>
      <c r="J8616" s="439"/>
      <c r="K8616" s="439"/>
      <c r="L8616" s="439"/>
      <c r="M8616" s="439"/>
      <c r="N8616" s="439"/>
      <c r="O8616" s="439"/>
      <c r="P8616" s="439"/>
      <c r="Q8616" s="439"/>
      <c r="R8616" s="439"/>
      <c r="S8616" s="440"/>
      <c r="T8616" s="444"/>
      <c r="U8616" s="107"/>
      <c r="V8616" s="16"/>
      <c r="X8616" s="408" t="str">
        <f>R8410</f>
        <v xml:space="preserve">NÍQUEL </v>
      </c>
      <c r="Y8616" s="308">
        <f>R8619</f>
        <v>88.286935800000009</v>
      </c>
      <c r="Z8616" s="308">
        <f>R8621</f>
        <v>89.307455040000008</v>
      </c>
      <c r="AA8616" s="453">
        <f t="shared" si="976"/>
        <v>-1.0205192399999987</v>
      </c>
      <c r="AB8616" t="str">
        <f t="shared" si="977"/>
        <v xml:space="preserve">NÍQUEL </v>
      </c>
      <c r="AD8616" t="str">
        <f t="shared" si="974"/>
        <v xml:space="preserve">NÍQUEL </v>
      </c>
      <c r="AE8616" s="330">
        <f t="shared" si="975"/>
        <v>-1.0205192399999987</v>
      </c>
    </row>
    <row r="8617" spans="4:31" ht="18">
      <c r="D8617" s="481"/>
      <c r="E8617" s="134"/>
      <c r="F8617" s="495" t="s">
        <v>17</v>
      </c>
      <c r="G8617" s="496"/>
      <c r="H8617" s="497">
        <f>AVERAGE(H8611:H8615)</f>
        <v>12178.5</v>
      </c>
      <c r="I8617" s="498"/>
      <c r="J8617" s="497">
        <f>AVERAGE(J8611:J8615)</f>
        <v>3204.375</v>
      </c>
      <c r="K8617" s="498"/>
      <c r="L8617" s="497">
        <f>AVERAGE(L8611:L8615)</f>
        <v>3538.875</v>
      </c>
      <c r="M8617" s="498"/>
      <c r="N8617" s="497">
        <f>AVERAGE(N8611:N8615)</f>
        <v>1884.75</v>
      </c>
      <c r="O8617" s="498"/>
      <c r="P8617" s="497">
        <f>AVERAGE(P8611:P8615)</f>
        <v>46376.25</v>
      </c>
      <c r="Q8617" s="498"/>
      <c r="R8617" s="497">
        <f>AVERAGE(R8611:R8615)</f>
        <v>16966.25</v>
      </c>
      <c r="S8617" s="499"/>
      <c r="T8617" s="497">
        <f>AVERAGE(T8611:T8615)</f>
        <v>5.2036800000000003</v>
      </c>
      <c r="U8617" s="135"/>
      <c r="V8617" s="481"/>
      <c r="X8617" s="486" t="str">
        <f>T8410</f>
        <v xml:space="preserve">DÓLAR </v>
      </c>
      <c r="Y8617" s="505">
        <f>T8617</f>
        <v>5.2036800000000003</v>
      </c>
      <c r="Z8617" s="505">
        <f>T8621</f>
        <v>5.2484400000000004</v>
      </c>
      <c r="AA8617" s="502">
        <f t="shared" si="976"/>
        <v>-4.4760000000000133E-2</v>
      </c>
      <c r="AB8617" s="486"/>
    </row>
    <row r="8618" spans="4:31">
      <c r="D8618" s="16"/>
      <c r="E8618" s="86"/>
      <c r="F8618" s="21"/>
      <c r="G8618" s="194"/>
      <c r="H8618" s="354"/>
      <c r="I8618" s="214"/>
      <c r="J8618" s="354"/>
      <c r="K8618" s="214"/>
      <c r="L8618" s="354"/>
      <c r="M8618" s="214"/>
      <c r="N8618" s="354"/>
      <c r="O8618" s="214"/>
      <c r="P8618" s="354"/>
      <c r="Q8618" s="214"/>
      <c r="R8618" s="354"/>
      <c r="S8618" s="269"/>
      <c r="T8618" s="355"/>
      <c r="U8618" s="107"/>
      <c r="V8618" s="16"/>
    </row>
    <row r="8619" spans="4:31" ht="18">
      <c r="D8619" s="481"/>
      <c r="E8619" s="134"/>
      <c r="F8619" s="493" t="s">
        <v>18</v>
      </c>
      <c r="G8619" s="482"/>
      <c r="H8619" s="494">
        <f>H8617*T8617*0.001</f>
        <v>63.373016880000002</v>
      </c>
      <c r="I8619" s="483"/>
      <c r="J8619" s="494">
        <f>J8617*T8617*0.001</f>
        <v>16.674542100000004</v>
      </c>
      <c r="K8619" s="483"/>
      <c r="L8619" s="494">
        <f>L8617*T8617*0.001</f>
        <v>18.415173060000001</v>
      </c>
      <c r="M8619" s="483"/>
      <c r="N8619" s="494">
        <f>N8617*T8617*0.001</f>
        <v>9.8076358799999994</v>
      </c>
      <c r="O8619" s="483"/>
      <c r="P8619" s="494">
        <f>P8617*T8617*0.001</f>
        <v>241.32716460000003</v>
      </c>
      <c r="Q8619" s="483"/>
      <c r="R8619" s="494">
        <f>R8617*T8617*0.001</f>
        <v>88.286935800000009</v>
      </c>
      <c r="S8619" s="484"/>
      <c r="T8619" s="485"/>
      <c r="U8619" s="135"/>
      <c r="V8619" s="481"/>
    </row>
    <row r="8620" spans="4:31">
      <c r="D8620" s="16"/>
      <c r="E8620" s="86"/>
      <c r="F8620" s="21"/>
      <c r="G8620" s="312"/>
      <c r="H8620" s="450"/>
      <c r="I8620" s="451"/>
      <c r="J8620" s="450"/>
      <c r="K8620" s="451"/>
      <c r="L8620" s="450"/>
      <c r="M8620" s="451"/>
      <c r="N8620" s="450"/>
      <c r="O8620" s="451"/>
      <c r="P8620" s="450"/>
      <c r="Q8620" s="451"/>
      <c r="R8620" s="450"/>
      <c r="S8620" s="269"/>
      <c r="T8620" s="364"/>
      <c r="U8620" s="107"/>
      <c r="V8620" s="16"/>
    </row>
    <row r="8621" spans="4:31" ht="21">
      <c r="D8621" s="230"/>
      <c r="E8621" s="183"/>
      <c r="F8621" s="490" t="s">
        <v>19</v>
      </c>
      <c r="G8621" s="487"/>
      <c r="H8621" s="491">
        <f>H8519</f>
        <v>63.042686748000008</v>
      </c>
      <c r="I8621" s="488"/>
      <c r="J8621" s="491">
        <f>J8519</f>
        <v>16.035033888000001</v>
      </c>
      <c r="K8621" s="488"/>
      <c r="L8621" s="491">
        <f>L8519</f>
        <v>17.228004300000002</v>
      </c>
      <c r="M8621" s="488"/>
      <c r="N8621" s="491">
        <f>N8519</f>
        <v>9.7605238679999999</v>
      </c>
      <c r="O8621" s="488"/>
      <c r="P8621" s="491">
        <f>P8519</f>
        <v>232.97825160000002</v>
      </c>
      <c r="Q8621" s="488"/>
      <c r="R8621" s="491">
        <f>R8519</f>
        <v>89.307455040000008</v>
      </c>
      <c r="S8621" s="489">
        <f>U8582</f>
        <v>0</v>
      </c>
      <c r="T8621" s="492">
        <f>T8517</f>
        <v>5.2484400000000004</v>
      </c>
      <c r="U8621" s="186"/>
      <c r="V8621" s="230"/>
    </row>
    <row r="8622" spans="4:31" ht="15" thickBot="1">
      <c r="D8622" s="16"/>
      <c r="E8622" s="86"/>
      <c r="F8622" s="21"/>
      <c r="G8622" s="194"/>
      <c r="H8622" s="355"/>
      <c r="I8622" s="264"/>
      <c r="J8622" s="355"/>
      <c r="K8622" s="264"/>
      <c r="L8622" s="355"/>
      <c r="M8622" s="264"/>
      <c r="N8622" s="355"/>
      <c r="O8622" s="264"/>
      <c r="P8622" s="355"/>
      <c r="Q8622" s="264"/>
      <c r="R8622" s="355"/>
      <c r="S8622" s="270"/>
      <c r="T8622" s="355"/>
      <c r="U8622" s="107"/>
      <c r="V8622" s="16"/>
    </row>
    <row r="8623" spans="4:31" ht="15" thickBot="1">
      <c r="D8623" s="16"/>
      <c r="E8623" s="86"/>
      <c r="F8623" s="259" t="s">
        <v>44</v>
      </c>
      <c r="G8623" s="194"/>
      <c r="H8623" s="356">
        <f>(H8519-H8521)/H8521</f>
        <v>-2.6071239608015051E-2</v>
      </c>
      <c r="I8623" s="321"/>
      <c r="J8623" s="356">
        <f>(J8519-J8521)/J8521</f>
        <v>-2.0640430390539408E-2</v>
      </c>
      <c r="K8623" s="321"/>
      <c r="L8623" s="356">
        <f>(L8519-L8521)/L8521</f>
        <v>-2.0860548308112379E-2</v>
      </c>
      <c r="M8623" s="321"/>
      <c r="N8623" s="356">
        <f>(N8519-N8521)/N8521</f>
        <v>8.2854558245988195E-4</v>
      </c>
      <c r="O8623" s="321"/>
      <c r="P8623" s="356">
        <f>(P8519-P8521)/P8521</f>
        <v>-1.8168951508080358E-2</v>
      </c>
      <c r="Q8623" s="321"/>
      <c r="R8623" s="356">
        <f>(R8519-R8521)/R8521</f>
        <v>1.0390492114866378E-2</v>
      </c>
      <c r="S8623" s="322"/>
      <c r="T8623" s="356">
        <f>(T8517-T8521)/T8521</f>
        <v>1.9586955774715097E-3</v>
      </c>
      <c r="U8623" s="107"/>
      <c r="V8623" s="16"/>
    </row>
    <row r="8624" spans="4:31" ht="15" thickBot="1">
      <c r="D8624" s="16"/>
      <c r="E8624" s="86"/>
      <c r="F8624" s="29"/>
      <c r="G8624" s="179"/>
      <c r="H8624" s="357"/>
      <c r="I8624" s="217"/>
      <c r="J8624" s="357"/>
      <c r="K8624" s="217"/>
      <c r="L8624" s="357"/>
      <c r="M8624" s="217"/>
      <c r="N8624" s="357"/>
      <c r="O8624" s="217"/>
      <c r="P8624" s="357"/>
      <c r="Q8624" s="217"/>
      <c r="R8624" s="357"/>
      <c r="S8624" s="271"/>
      <c r="T8624" s="357"/>
      <c r="U8624" s="107"/>
      <c r="V8624" s="16"/>
    </row>
    <row r="8625" spans="4:22" ht="15" thickBot="1">
      <c r="D8625" s="16"/>
      <c r="E8625" s="86"/>
      <c r="F8625" s="176" t="s">
        <v>26</v>
      </c>
      <c r="G8625" s="179"/>
      <c r="H8625" s="358">
        <f>(H8619-H8621)/H8621</f>
        <v>5.2397851208407249E-3</v>
      </c>
      <c r="I8625" s="188"/>
      <c r="J8625" s="358">
        <f>(J8619-J8621)/J8621</f>
        <v>3.9881937042776434E-2</v>
      </c>
      <c r="K8625" s="188"/>
      <c r="L8625" s="358">
        <f>(L8619-L8621)/L8621</f>
        <v>6.8909244467741312E-2</v>
      </c>
      <c r="M8625" s="188"/>
      <c r="N8625" s="358">
        <f>(N8619-N8621)/N8621</f>
        <v>4.8267913318112777E-3</v>
      </c>
      <c r="O8625" s="188"/>
      <c r="P8625" s="358">
        <f>(P8619-P8621)/P8621</f>
        <v>3.5835589556806553E-2</v>
      </c>
      <c r="Q8625" s="188"/>
      <c r="R8625" s="358">
        <f>(R8619-R8621)/R8621</f>
        <v>-1.1427033046042095E-2</v>
      </c>
      <c r="S8625" s="272"/>
      <c r="T8625" s="358">
        <f>(T8617-T8621)/T8621</f>
        <v>-8.5282483938084706E-3</v>
      </c>
      <c r="U8625" s="107"/>
      <c r="V8625" s="16"/>
    </row>
    <row r="8626" spans="4:22" ht="15" thickBot="1">
      <c r="D8626" s="16"/>
      <c r="E8626" s="86"/>
      <c r="F8626" s="1"/>
      <c r="H8626" s="359"/>
      <c r="I8626" s="215"/>
      <c r="J8626" s="359"/>
      <c r="K8626" s="215"/>
      <c r="L8626" s="359"/>
      <c r="M8626" s="215"/>
      <c r="N8626" s="359"/>
      <c r="O8626" s="215"/>
      <c r="P8626" s="359"/>
      <c r="Q8626" s="215"/>
      <c r="R8626" s="359"/>
      <c r="S8626" s="271"/>
      <c r="T8626" s="359"/>
      <c r="U8626" s="107"/>
      <c r="V8626" s="16"/>
    </row>
    <row r="8627" spans="4:22" ht="21.6" thickBot="1">
      <c r="D8627" s="230"/>
      <c r="E8627" s="183"/>
      <c r="F8627" s="184" t="s">
        <v>40</v>
      </c>
      <c r="G8627" s="182"/>
      <c r="H8627" s="360">
        <f>H8619-H8621</f>
        <v>0.33033013199999317</v>
      </c>
      <c r="I8627" s="306"/>
      <c r="J8627" s="360">
        <f>J8619-J8621</f>
        <v>0.63950821200000263</v>
      </c>
      <c r="K8627" s="306"/>
      <c r="L8627" s="360">
        <f>L8619-L8621</f>
        <v>1.1871687599999987</v>
      </c>
      <c r="M8627" s="306"/>
      <c r="N8627" s="360">
        <f>N8619-N8621</f>
        <v>4.7112011999999481E-2</v>
      </c>
      <c r="O8627" s="306"/>
      <c r="P8627" s="360">
        <f>P8619-P8621</f>
        <v>8.3489130000000102</v>
      </c>
      <c r="Q8627" s="306"/>
      <c r="R8627" s="360">
        <f>R8619-R8621</f>
        <v>-1.0205192399999987</v>
      </c>
      <c r="S8627" s="307"/>
      <c r="T8627" s="360">
        <f>T8617-T8621</f>
        <v>-4.4760000000000133E-2</v>
      </c>
      <c r="U8627" s="186"/>
      <c r="V8627" s="230"/>
    </row>
    <row r="8628" spans="4:22">
      <c r="D8628" s="16"/>
      <c r="E8628" s="86"/>
      <c r="F8628" s="179"/>
      <c r="H8628" s="180"/>
      <c r="I8628" s="180"/>
      <c r="J8628" s="180"/>
      <c r="K8628" s="180"/>
      <c r="L8628" s="180"/>
      <c r="M8628" s="180"/>
      <c r="N8628" s="180"/>
      <c r="O8628" s="180"/>
      <c r="P8628" s="180"/>
      <c r="Q8628" s="180"/>
      <c r="R8628" s="180"/>
      <c r="S8628" s="274"/>
      <c r="T8628" s="180"/>
      <c r="U8628" s="107"/>
      <c r="V8628" s="16"/>
    </row>
    <row r="8629" spans="4:22">
      <c r="D8629" s="16"/>
      <c r="E8629" s="86"/>
      <c r="F8629" s="29"/>
      <c r="H8629" s="323"/>
      <c r="I8629" s="180"/>
      <c r="J8629" s="159"/>
      <c r="K8629" s="180"/>
      <c r="L8629" s="159"/>
      <c r="M8629" s="180"/>
      <c r="N8629" s="159"/>
      <c r="O8629" s="180">
        <f>L8629+N8629</f>
        <v>0</v>
      </c>
      <c r="P8629" s="159"/>
      <c r="Q8629" s="180"/>
      <c r="R8629" s="159"/>
      <c r="S8629" s="159"/>
      <c r="T8629" s="159"/>
      <c r="U8629" s="107"/>
      <c r="V8629" s="16"/>
    </row>
    <row r="8630" spans="4:22" ht="18">
      <c r="D8630" s="16"/>
      <c r="E8630" s="134"/>
      <c r="F8630" s="403" t="s">
        <v>36</v>
      </c>
      <c r="G8630" s="404"/>
      <c r="H8630" s="405">
        <f>AVERAGE(H8611:H8615)</f>
        <v>12178.5</v>
      </c>
      <c r="I8630" s="405" t="e">
        <f t="shared" ref="I8630" si="978">AVERAGE(I8514:I8515,I8611:I8615)</f>
        <v>#DIV/0!</v>
      </c>
      <c r="J8630" s="405">
        <f>AVERAGE(J8611:J8615)</f>
        <v>3204.375</v>
      </c>
      <c r="K8630" s="405" t="e">
        <f t="shared" ref="K8630" si="979">AVERAGE(K8514:K8515,K8611:K8615)</f>
        <v>#DIV/0!</v>
      </c>
      <c r="L8630" s="405">
        <f>AVERAGE(L8611:L8615)</f>
        <v>3538.875</v>
      </c>
      <c r="M8630" s="405" t="e">
        <f t="shared" ref="M8630" si="980">AVERAGE(M8514:M8515,M8611:M8615)</f>
        <v>#DIV/0!</v>
      </c>
      <c r="N8630" s="405">
        <f>AVERAGE(N8611:N8615)</f>
        <v>1884.75</v>
      </c>
      <c r="O8630" s="405" t="e">
        <f t="shared" ref="O8630" si="981">AVERAGE(O8514:O8515,O8611:O8615)</f>
        <v>#DIV/0!</v>
      </c>
      <c r="P8630" s="405">
        <f>AVERAGE(P8611:P8615)</f>
        <v>46376.25</v>
      </c>
      <c r="Q8630" s="405" t="e">
        <f t="shared" ref="Q8630" si="982">AVERAGE(Q8514:Q8515,Q8611:Q8615)</f>
        <v>#DIV/0!</v>
      </c>
      <c r="R8630" s="405">
        <f>AVERAGE(R8611:R8615)</f>
        <v>16966.25</v>
      </c>
      <c r="S8630" s="405" t="e">
        <f t="shared" ref="S8630" si="983">AVERAGE(S8514:S8515,S8611:S8615)</f>
        <v>#DIV/0!</v>
      </c>
      <c r="T8630" s="405">
        <f>AVERAGE(T8611:T8615)</f>
        <v>5.2036800000000003</v>
      </c>
      <c r="U8630" s="405" t="e">
        <f t="shared" ref="U8630" si="984">AVERAGE(U8411:U8415,U8611:U8613,U8511:U8515,U8311:U8315,U8211:U8215)</f>
        <v>#DIV/0!</v>
      </c>
      <c r="V8630" s="16"/>
    </row>
    <row r="8631" spans="4:22">
      <c r="D8631" s="16"/>
      <c r="E8631" s="1"/>
      <c r="F8631" s="1"/>
      <c r="H8631" s="329"/>
      <c r="I8631" s="139"/>
      <c r="J8631" s="329"/>
      <c r="K8631" s="139"/>
      <c r="L8631" s="329"/>
      <c r="M8631" s="139"/>
      <c r="N8631" s="329"/>
      <c r="O8631" s="139"/>
      <c r="P8631" s="329"/>
      <c r="Q8631" s="139"/>
      <c r="R8631" s="329"/>
      <c r="S8631" s="329"/>
      <c r="T8631" s="329"/>
      <c r="U8631" s="1"/>
      <c r="V8631" s="16"/>
    </row>
    <row r="8632" spans="4:22" ht="15" thickBot="1">
      <c r="D8632" s="16"/>
      <c r="T8632" s="174"/>
      <c r="V8632" s="16"/>
    </row>
    <row r="8633" spans="4:22" ht="15" thickBot="1">
      <c r="D8633" s="16"/>
      <c r="F8633" s="280" t="s">
        <v>42</v>
      </c>
      <c r="G8633" s="281"/>
      <c r="H8633" s="281" t="s">
        <v>3</v>
      </c>
      <c r="I8633" s="281"/>
      <c r="J8633" s="281" t="s">
        <v>11</v>
      </c>
      <c r="K8633" s="281"/>
      <c r="L8633" s="281" t="s">
        <v>12</v>
      </c>
      <c r="M8633" s="281"/>
      <c r="N8633" s="281" t="s">
        <v>13</v>
      </c>
      <c r="O8633" s="281"/>
      <c r="P8633" s="281" t="s">
        <v>14</v>
      </c>
      <c r="Q8633" s="281"/>
      <c r="R8633" s="281" t="s">
        <v>15</v>
      </c>
      <c r="S8633" s="281"/>
      <c r="T8633" s="282" t="s">
        <v>16</v>
      </c>
      <c r="V8633" s="16"/>
    </row>
    <row r="8634" spans="4:22">
      <c r="D8634" s="16"/>
      <c r="E8634" s="1"/>
      <c r="F8634" s="283" t="s">
        <v>19</v>
      </c>
      <c r="G8634" s="284"/>
      <c r="H8634" s="410">
        <f>H8621</f>
        <v>63.042686748000008</v>
      </c>
      <c r="I8634" s="410">
        <f t="shared" ref="I8634:T8634" si="985">I8621</f>
        <v>0</v>
      </c>
      <c r="J8634" s="410">
        <f t="shared" si="985"/>
        <v>16.035033888000001</v>
      </c>
      <c r="K8634" s="410">
        <f t="shared" si="985"/>
        <v>0</v>
      </c>
      <c r="L8634" s="410">
        <f t="shared" si="985"/>
        <v>17.228004300000002</v>
      </c>
      <c r="M8634" s="410">
        <f t="shared" si="985"/>
        <v>0</v>
      </c>
      <c r="N8634" s="410">
        <f t="shared" si="985"/>
        <v>9.7605238679999999</v>
      </c>
      <c r="O8634" s="410">
        <f t="shared" si="985"/>
        <v>0</v>
      </c>
      <c r="P8634" s="410">
        <f t="shared" si="985"/>
        <v>232.97825160000002</v>
      </c>
      <c r="Q8634" s="410">
        <f t="shared" si="985"/>
        <v>0</v>
      </c>
      <c r="R8634" s="410">
        <f t="shared" si="985"/>
        <v>89.307455040000008</v>
      </c>
      <c r="S8634" s="410">
        <f t="shared" si="985"/>
        <v>0</v>
      </c>
      <c r="T8634" s="410">
        <f t="shared" si="985"/>
        <v>5.2484400000000004</v>
      </c>
      <c r="U8634" s="1"/>
      <c r="V8634" s="16"/>
    </row>
    <row r="8635" spans="4:22" ht="15.6">
      <c r="D8635" s="16"/>
      <c r="E8635" s="1"/>
      <c r="F8635" s="288" t="s">
        <v>41</v>
      </c>
      <c r="G8635" s="289"/>
      <c r="H8635" s="411">
        <f>H8619</f>
        <v>63.373016880000002</v>
      </c>
      <c r="I8635" s="411">
        <f t="shared" ref="I8635:S8635" si="986">I8619</f>
        <v>0</v>
      </c>
      <c r="J8635" s="411">
        <f t="shared" si="986"/>
        <v>16.674542100000004</v>
      </c>
      <c r="K8635" s="411">
        <f t="shared" si="986"/>
        <v>0</v>
      </c>
      <c r="L8635" s="411">
        <f t="shared" si="986"/>
        <v>18.415173060000001</v>
      </c>
      <c r="M8635" s="411">
        <f t="shared" si="986"/>
        <v>0</v>
      </c>
      <c r="N8635" s="411">
        <f t="shared" si="986"/>
        <v>9.8076358799999994</v>
      </c>
      <c r="O8635" s="411">
        <f t="shared" si="986"/>
        <v>0</v>
      </c>
      <c r="P8635" s="411">
        <f t="shared" si="986"/>
        <v>241.32716460000003</v>
      </c>
      <c r="Q8635" s="411">
        <f t="shared" si="986"/>
        <v>0</v>
      </c>
      <c r="R8635" s="411">
        <f t="shared" si="986"/>
        <v>88.286935800000009</v>
      </c>
      <c r="S8635" s="411">
        <f t="shared" si="986"/>
        <v>0</v>
      </c>
      <c r="T8635" s="411">
        <f>T8617</f>
        <v>5.2036800000000003</v>
      </c>
      <c r="U8635" s="1"/>
      <c r="V8635" s="16"/>
    </row>
    <row r="8636" spans="4:22" ht="21">
      <c r="D8636" s="16"/>
      <c r="F8636" s="201" t="s">
        <v>45</v>
      </c>
      <c r="G8636" s="463"/>
      <c r="H8636" s="463">
        <f>H8635-H8634</f>
        <v>0.33033013199999317</v>
      </c>
      <c r="I8636" s="463"/>
      <c r="J8636" s="463">
        <f>J8635-J8634</f>
        <v>0.63950821200000263</v>
      </c>
      <c r="K8636" s="463"/>
      <c r="L8636" s="463">
        <f>L8635-L8634</f>
        <v>1.1871687599999987</v>
      </c>
      <c r="M8636" s="463"/>
      <c r="N8636" s="463">
        <f>N8635-N8634</f>
        <v>4.7112011999999481E-2</v>
      </c>
      <c r="O8636" s="463"/>
      <c r="P8636" s="463">
        <f>P8635-P8634</f>
        <v>8.3489130000000102</v>
      </c>
      <c r="Q8636" s="463"/>
      <c r="R8636" s="463">
        <f>R8635-R8634</f>
        <v>-1.0205192399999987</v>
      </c>
      <c r="S8636" s="463"/>
      <c r="T8636" s="463">
        <f>T8635-T8634</f>
        <v>-4.4760000000000133E-2</v>
      </c>
      <c r="V8636" s="16"/>
    </row>
    <row r="8637" spans="4:22" ht="21">
      <c r="D8637" s="16"/>
      <c r="F8637" s="201"/>
      <c r="G8637" s="201"/>
      <c r="H8637" s="187"/>
      <c r="I8637" s="187"/>
      <c r="J8637" s="187"/>
      <c r="K8637" s="187"/>
      <c r="L8637" s="187"/>
      <c r="M8637" s="187"/>
      <c r="N8637" s="187"/>
      <c r="O8637" s="187"/>
      <c r="P8637" s="187"/>
      <c r="Q8637" s="187"/>
      <c r="R8637" s="187"/>
      <c r="S8637" s="187"/>
      <c r="T8637" s="187"/>
      <c r="V8637" s="16"/>
    </row>
    <row r="8638" spans="4:22">
      <c r="D8638" s="16"/>
      <c r="E8638" s="16"/>
      <c r="F8638" s="231"/>
      <c r="G8638" s="231"/>
      <c r="H8638" s="231"/>
      <c r="I8638" s="231"/>
      <c r="J8638" s="231"/>
      <c r="K8638" s="231"/>
      <c r="L8638" s="231"/>
      <c r="M8638" s="231"/>
      <c r="N8638" s="231"/>
      <c r="O8638" s="231"/>
      <c r="P8638" s="231"/>
      <c r="Q8638" s="231"/>
      <c r="R8638" s="231"/>
      <c r="S8638" s="231"/>
      <c r="T8638" s="232"/>
      <c r="U8638" s="16"/>
      <c r="V8638" s="16"/>
    </row>
    <row r="8639" spans="4:22">
      <c r="D8639" s="16"/>
      <c r="E8639" s="16"/>
      <c r="F8639" s="231"/>
      <c r="G8639" s="231"/>
      <c r="H8639" s="231"/>
      <c r="I8639" s="231"/>
      <c r="J8639" s="231"/>
      <c r="K8639" s="231"/>
      <c r="L8639" s="231"/>
      <c r="M8639" s="231"/>
      <c r="N8639" s="231"/>
      <c r="O8639" s="231"/>
      <c r="P8639" s="231"/>
      <c r="Q8639" s="231"/>
      <c r="R8639" s="231"/>
      <c r="S8639" s="231"/>
      <c r="T8639" s="232"/>
      <c r="U8639" s="16"/>
      <c r="V8639" s="16"/>
    </row>
    <row r="8640" spans="4:22">
      <c r="D8640" s="16"/>
      <c r="E8640" s="16"/>
      <c r="F8640" s="231"/>
      <c r="G8640" s="231"/>
      <c r="H8640" s="231"/>
      <c r="I8640" s="231"/>
      <c r="J8640" s="231"/>
      <c r="K8640" s="231"/>
      <c r="L8640" s="231"/>
      <c r="M8640" s="231"/>
      <c r="N8640" s="231"/>
      <c r="O8640" s="231"/>
      <c r="P8640" s="231"/>
      <c r="Q8640" s="231"/>
      <c r="R8640" s="231"/>
      <c r="S8640" s="231"/>
      <c r="T8640" s="232"/>
      <c r="U8640" s="16"/>
      <c r="V8640" s="16"/>
    </row>
    <row r="8641" spans="4:22">
      <c r="D8641" s="16"/>
      <c r="E8641" s="16"/>
      <c r="F8641" s="231"/>
      <c r="G8641" s="231"/>
      <c r="H8641" s="231"/>
      <c r="I8641" s="231"/>
      <c r="J8641" s="231"/>
      <c r="K8641" s="231"/>
      <c r="L8641" s="231"/>
      <c r="M8641" s="231"/>
      <c r="N8641" s="231"/>
      <c r="O8641" s="231"/>
      <c r="P8641" s="231"/>
      <c r="Q8641" s="231"/>
      <c r="R8641" s="231"/>
      <c r="S8641" s="231"/>
      <c r="T8641" s="232"/>
      <c r="U8641" s="16"/>
      <c r="V8641" s="16"/>
    </row>
    <row r="8642" spans="4:22">
      <c r="D8642" s="16"/>
      <c r="E8642" s="16"/>
      <c r="F8642" s="231"/>
      <c r="G8642" s="231"/>
      <c r="H8642" s="231"/>
      <c r="I8642" s="231"/>
      <c r="J8642" s="231"/>
      <c r="K8642" s="231"/>
      <c r="L8642" s="231"/>
      <c r="M8642" s="231"/>
      <c r="N8642" s="231"/>
      <c r="O8642" s="231"/>
      <c r="P8642" s="231"/>
      <c r="Q8642" s="231"/>
      <c r="R8642" s="231"/>
      <c r="S8642" s="231"/>
      <c r="T8642" s="232"/>
      <c r="U8642" s="16"/>
      <c r="V8642" s="16"/>
    </row>
    <row r="8643" spans="4:22">
      <c r="D8643" s="16"/>
      <c r="E8643" s="16"/>
      <c r="F8643" s="231"/>
      <c r="G8643" s="231"/>
      <c r="H8643" s="231"/>
      <c r="I8643" s="231"/>
      <c r="J8643" s="231"/>
      <c r="K8643" s="231"/>
      <c r="L8643" s="231"/>
      <c r="M8643" s="231"/>
      <c r="N8643" s="231"/>
      <c r="O8643" s="231"/>
      <c r="P8643" s="231"/>
      <c r="Q8643" s="231"/>
      <c r="R8643" s="231"/>
      <c r="S8643" s="231"/>
      <c r="T8643" s="232"/>
      <c r="U8643" s="16"/>
      <c r="V8643" s="16"/>
    </row>
    <row r="8644" spans="4:22">
      <c r="D8644" s="16"/>
      <c r="E8644" s="16"/>
      <c r="F8644" s="231"/>
      <c r="G8644" s="231"/>
      <c r="H8644" s="231"/>
      <c r="I8644" s="231"/>
      <c r="J8644" s="231"/>
      <c r="K8644" s="231"/>
      <c r="L8644" s="231"/>
      <c r="M8644" s="231"/>
      <c r="N8644" s="231"/>
      <c r="O8644" s="231"/>
      <c r="P8644" s="231"/>
      <c r="Q8644" s="231"/>
      <c r="R8644" s="231"/>
      <c r="S8644" s="231"/>
      <c r="T8644" s="232"/>
      <c r="U8644" s="16"/>
      <c r="V8644" s="16"/>
    </row>
    <row r="8645" spans="4:22">
      <c r="D8645" s="16"/>
      <c r="E8645" s="16"/>
      <c r="F8645" s="231"/>
      <c r="G8645" s="231"/>
      <c r="H8645" s="231"/>
      <c r="I8645" s="231"/>
      <c r="J8645" s="231"/>
      <c r="K8645" s="231"/>
      <c r="L8645" s="231"/>
      <c r="M8645" s="231"/>
      <c r="N8645" s="231"/>
      <c r="O8645" s="231"/>
      <c r="P8645" s="231"/>
      <c r="Q8645" s="231"/>
      <c r="R8645" s="231"/>
      <c r="S8645" s="231"/>
      <c r="T8645" s="232"/>
      <c r="U8645" s="16"/>
      <c r="V8645" s="16"/>
    </row>
    <row r="8646" spans="4:22">
      <c r="D8646" s="16"/>
      <c r="E8646" s="16"/>
      <c r="F8646" s="231"/>
      <c r="G8646" s="231"/>
      <c r="H8646" s="231"/>
      <c r="I8646" s="231"/>
      <c r="J8646" s="231"/>
      <c r="K8646" s="231"/>
      <c r="L8646" s="231"/>
      <c r="M8646" s="231"/>
      <c r="N8646" s="231"/>
      <c r="O8646" s="231"/>
      <c r="P8646" s="231"/>
      <c r="Q8646" s="231"/>
      <c r="R8646" s="231"/>
      <c r="S8646" s="231"/>
      <c r="T8646" s="232"/>
      <c r="U8646" s="16"/>
      <c r="V8646" s="16"/>
    </row>
    <row r="8647" spans="4:22">
      <c r="D8647" s="16"/>
      <c r="E8647" s="16"/>
      <c r="F8647" s="231"/>
      <c r="G8647" s="231"/>
      <c r="H8647" s="231"/>
      <c r="I8647" s="231"/>
      <c r="J8647" s="231"/>
      <c r="K8647" s="231"/>
      <c r="L8647" s="231"/>
      <c r="M8647" s="231"/>
      <c r="N8647" s="231"/>
      <c r="O8647" s="231"/>
      <c r="P8647" s="231"/>
      <c r="Q8647" s="231"/>
      <c r="R8647" s="231"/>
      <c r="S8647" s="231"/>
      <c r="T8647" s="232"/>
      <c r="U8647" s="16"/>
      <c r="V8647" s="16"/>
    </row>
    <row r="8648" spans="4:22">
      <c r="D8648" s="16"/>
      <c r="E8648" s="16"/>
      <c r="F8648" s="231"/>
      <c r="G8648" s="231"/>
      <c r="H8648" s="231"/>
      <c r="I8648" s="231"/>
      <c r="J8648" s="231"/>
      <c r="K8648" s="231"/>
      <c r="L8648" s="231"/>
      <c r="M8648" s="231"/>
      <c r="N8648" s="231"/>
      <c r="O8648" s="231"/>
      <c r="P8648" s="231"/>
      <c r="Q8648" s="231"/>
      <c r="R8648" s="231"/>
      <c r="S8648" s="231"/>
      <c r="T8648" s="232"/>
      <c r="U8648" s="16"/>
      <c r="V8648" s="16"/>
    </row>
    <row r="8649" spans="4:22">
      <c r="D8649" s="16"/>
      <c r="E8649" s="16"/>
      <c r="F8649" s="231"/>
      <c r="G8649" s="231"/>
      <c r="H8649" s="231"/>
      <c r="I8649" s="231"/>
      <c r="J8649" s="231"/>
      <c r="K8649" s="231"/>
      <c r="L8649" s="231"/>
      <c r="M8649" s="231"/>
      <c r="N8649" s="231"/>
      <c r="O8649" s="231"/>
      <c r="P8649" s="231"/>
      <c r="Q8649" s="231"/>
      <c r="R8649" s="231"/>
      <c r="S8649" s="231"/>
      <c r="T8649" s="232"/>
      <c r="U8649" s="16"/>
      <c r="V8649" s="16"/>
    </row>
    <row r="8650" spans="4:22">
      <c r="D8650" s="16"/>
      <c r="E8650" s="16"/>
      <c r="F8650" s="231"/>
      <c r="G8650" s="231"/>
      <c r="H8650" s="231"/>
      <c r="I8650" s="231"/>
      <c r="J8650" s="231"/>
      <c r="K8650" s="231"/>
      <c r="L8650" s="231"/>
      <c r="M8650" s="231"/>
      <c r="N8650" s="231"/>
      <c r="O8650" s="231"/>
      <c r="P8650" s="231"/>
      <c r="Q8650" s="231"/>
      <c r="R8650" s="231"/>
      <c r="S8650" s="231"/>
      <c r="T8650" s="232"/>
      <c r="U8650" s="16"/>
      <c r="V8650" s="16"/>
    </row>
    <row r="8651" spans="4:22">
      <c r="D8651" s="16"/>
      <c r="E8651" s="16"/>
      <c r="F8651" s="231"/>
      <c r="G8651" s="231"/>
      <c r="H8651" s="231"/>
      <c r="I8651" s="231"/>
      <c r="J8651" s="231"/>
      <c r="K8651" s="231"/>
      <c r="L8651" s="231"/>
      <c r="M8651" s="231"/>
      <c r="N8651" s="231"/>
      <c r="O8651" s="231"/>
      <c r="P8651" s="231"/>
      <c r="Q8651" s="231"/>
      <c r="R8651" s="231"/>
      <c r="S8651" s="231"/>
      <c r="T8651" s="232"/>
      <c r="U8651" s="16"/>
      <c r="V8651" s="16"/>
    </row>
    <row r="8652" spans="4:22">
      <c r="D8652" s="16"/>
      <c r="E8652" s="16"/>
      <c r="F8652" s="231"/>
      <c r="G8652" s="231"/>
      <c r="H8652" s="231"/>
      <c r="I8652" s="231"/>
      <c r="J8652" s="231"/>
      <c r="K8652" s="231"/>
      <c r="L8652" s="231"/>
      <c r="M8652" s="231"/>
      <c r="N8652" s="231"/>
      <c r="O8652" s="231"/>
      <c r="P8652" s="231"/>
      <c r="Q8652" s="231"/>
      <c r="R8652" s="231"/>
      <c r="S8652" s="231"/>
      <c r="T8652" s="232"/>
      <c r="U8652" s="16"/>
      <c r="V8652" s="16"/>
    </row>
    <row r="8653" spans="4:22">
      <c r="D8653" s="16"/>
      <c r="E8653" s="16"/>
      <c r="F8653" s="231"/>
      <c r="G8653" s="231"/>
      <c r="H8653" s="231"/>
      <c r="I8653" s="231"/>
      <c r="J8653" s="231"/>
      <c r="K8653" s="231"/>
      <c r="L8653" s="231"/>
      <c r="M8653" s="231"/>
      <c r="N8653" s="231"/>
      <c r="O8653" s="231"/>
      <c r="P8653" s="231"/>
      <c r="Q8653" s="231"/>
      <c r="R8653" s="231"/>
      <c r="S8653" s="231"/>
      <c r="T8653" s="232"/>
      <c r="U8653" s="16"/>
      <c r="V8653" s="16"/>
    </row>
    <row r="8654" spans="4:22">
      <c r="D8654" s="16"/>
      <c r="E8654" s="16"/>
      <c r="F8654" s="231"/>
      <c r="G8654" s="231"/>
      <c r="H8654" s="231"/>
      <c r="I8654" s="231"/>
      <c r="J8654" s="231"/>
      <c r="K8654" s="231"/>
      <c r="L8654" s="231"/>
      <c r="M8654" s="231"/>
      <c r="N8654" s="231"/>
      <c r="O8654" s="231"/>
      <c r="P8654" s="231"/>
      <c r="Q8654" s="231"/>
      <c r="R8654" s="231"/>
      <c r="S8654" s="231"/>
      <c r="T8654" s="232"/>
      <c r="U8654" s="16"/>
      <c r="V8654" s="16"/>
    </row>
    <row r="8655" spans="4:22">
      <c r="D8655" s="16"/>
      <c r="E8655" s="16"/>
      <c r="F8655" s="231"/>
      <c r="G8655" s="231"/>
      <c r="H8655" s="231"/>
      <c r="I8655" s="231"/>
      <c r="J8655" s="231"/>
      <c r="K8655" s="231"/>
      <c r="L8655" s="231"/>
      <c r="M8655" s="231"/>
      <c r="N8655" s="231"/>
      <c r="O8655" s="231"/>
      <c r="P8655" s="231"/>
      <c r="Q8655" s="231"/>
      <c r="R8655" s="231"/>
      <c r="S8655" s="231"/>
      <c r="T8655" s="232"/>
      <c r="U8655" s="16"/>
      <c r="V8655" s="16"/>
    </row>
    <row r="8656" spans="4:22">
      <c r="D8656" s="16"/>
      <c r="E8656" s="16"/>
      <c r="F8656" s="231"/>
      <c r="G8656" s="231"/>
      <c r="H8656" s="231"/>
      <c r="I8656" s="231"/>
      <c r="J8656" s="231"/>
      <c r="K8656" s="231"/>
      <c r="L8656" s="231"/>
      <c r="M8656" s="231"/>
      <c r="N8656" s="231"/>
      <c r="O8656" s="231"/>
      <c r="P8656" s="231"/>
      <c r="Q8656" s="231"/>
      <c r="R8656" s="231"/>
      <c r="S8656" s="231"/>
      <c r="T8656" s="232"/>
      <c r="U8656" s="16"/>
      <c r="V8656" s="16"/>
    </row>
    <row r="8657" spans="4:22">
      <c r="D8657" s="16"/>
      <c r="E8657" s="16"/>
      <c r="F8657" s="231"/>
      <c r="G8657" s="231"/>
      <c r="H8657" s="231"/>
      <c r="I8657" s="231"/>
      <c r="J8657" s="231"/>
      <c r="K8657" s="231"/>
      <c r="L8657" s="231"/>
      <c r="M8657" s="231"/>
      <c r="N8657" s="231"/>
      <c r="O8657" s="231"/>
      <c r="P8657" s="231"/>
      <c r="Q8657" s="231"/>
      <c r="R8657" s="231"/>
      <c r="S8657" s="231"/>
      <c r="T8657" s="232"/>
      <c r="U8657" s="16"/>
      <c r="V8657" s="16"/>
    </row>
    <row r="8658" spans="4:22">
      <c r="D8658" s="16"/>
      <c r="E8658" s="16"/>
      <c r="F8658" s="231"/>
      <c r="G8658" s="231"/>
      <c r="H8658" s="231"/>
      <c r="I8658" s="231"/>
      <c r="J8658" s="231"/>
      <c r="K8658" s="231"/>
      <c r="L8658" s="231"/>
      <c r="M8658" s="231"/>
      <c r="N8658" s="231"/>
      <c r="O8658" s="231"/>
      <c r="P8658" s="231"/>
      <c r="Q8658" s="231"/>
      <c r="R8658" s="231"/>
      <c r="S8658" s="231"/>
      <c r="T8658" s="232"/>
      <c r="U8658" s="16"/>
      <c r="V8658" s="16"/>
    </row>
    <row r="8659" spans="4:22">
      <c r="D8659" s="16"/>
      <c r="E8659" s="16"/>
      <c r="F8659" s="231"/>
      <c r="G8659" s="231"/>
      <c r="H8659" s="231"/>
      <c r="I8659" s="231"/>
      <c r="J8659" s="231"/>
      <c r="K8659" s="231"/>
      <c r="L8659" s="231"/>
      <c r="M8659" s="231"/>
      <c r="N8659" s="231"/>
      <c r="O8659" s="231"/>
      <c r="P8659" s="231"/>
      <c r="Q8659" s="231"/>
      <c r="R8659" s="231"/>
      <c r="S8659" s="231"/>
      <c r="T8659" s="232"/>
      <c r="U8659" s="16"/>
      <c r="V8659" s="16"/>
    </row>
    <row r="8660" spans="4:22">
      <c r="D8660" s="16"/>
      <c r="E8660" s="16"/>
      <c r="F8660" s="231"/>
      <c r="G8660" s="231"/>
      <c r="H8660" s="231"/>
      <c r="I8660" s="231"/>
      <c r="J8660" s="231"/>
      <c r="K8660" s="231"/>
      <c r="L8660" s="231"/>
      <c r="M8660" s="231"/>
      <c r="N8660" s="231"/>
      <c r="O8660" s="231"/>
      <c r="P8660" s="231"/>
      <c r="Q8660" s="231"/>
      <c r="R8660" s="231"/>
      <c r="S8660" s="231"/>
      <c r="T8660" s="232"/>
      <c r="U8660" s="16"/>
      <c r="V8660" s="16"/>
    </row>
    <row r="8661" spans="4:22">
      <c r="D8661" s="16"/>
      <c r="E8661" s="16"/>
      <c r="F8661" s="231"/>
      <c r="G8661" s="231"/>
      <c r="H8661" s="231"/>
      <c r="I8661" s="231"/>
      <c r="J8661" s="231"/>
      <c r="K8661" s="231"/>
      <c r="L8661" s="231"/>
      <c r="M8661" s="231"/>
      <c r="N8661" s="231"/>
      <c r="O8661" s="231"/>
      <c r="P8661" s="231"/>
      <c r="Q8661" s="231"/>
      <c r="R8661" s="231"/>
      <c r="S8661" s="231"/>
      <c r="T8661" s="232"/>
      <c r="U8661" s="16"/>
      <c r="V8661" s="16"/>
    </row>
    <row r="8662" spans="4:22">
      <c r="D8662" s="16"/>
      <c r="E8662" s="16"/>
      <c r="F8662" s="231"/>
      <c r="G8662" s="231"/>
      <c r="H8662" s="231"/>
      <c r="I8662" s="231"/>
      <c r="J8662" s="231"/>
      <c r="K8662" s="231"/>
      <c r="L8662" s="231"/>
      <c r="M8662" s="231"/>
      <c r="N8662" s="231"/>
      <c r="O8662" s="231"/>
      <c r="P8662" s="231"/>
      <c r="Q8662" s="231"/>
      <c r="R8662" s="231"/>
      <c r="S8662" s="231"/>
      <c r="T8662" s="232"/>
      <c r="U8662" s="16"/>
      <c r="V8662" s="16"/>
    </row>
    <row r="8663" spans="4:22">
      <c r="D8663" s="16"/>
      <c r="E8663" s="16"/>
      <c r="F8663" s="231"/>
      <c r="G8663" s="231"/>
      <c r="H8663" s="231"/>
      <c r="I8663" s="231"/>
      <c r="J8663" s="231"/>
      <c r="K8663" s="231"/>
      <c r="L8663" s="231"/>
      <c r="M8663" s="231"/>
      <c r="N8663" s="231"/>
      <c r="O8663" s="231"/>
      <c r="P8663" s="231"/>
      <c r="Q8663" s="231"/>
      <c r="R8663" s="231"/>
      <c r="S8663" s="231"/>
      <c r="T8663" s="232"/>
      <c r="U8663" s="16"/>
      <c r="V8663" s="16"/>
    </row>
    <row r="8664" spans="4:22">
      <c r="D8664" s="16"/>
      <c r="E8664" s="16"/>
      <c r="F8664" s="231"/>
      <c r="G8664" s="231"/>
      <c r="H8664" s="231"/>
      <c r="I8664" s="231"/>
      <c r="J8664" s="231"/>
      <c r="K8664" s="231"/>
      <c r="L8664" s="231"/>
      <c r="M8664" s="231"/>
      <c r="N8664" s="231"/>
      <c r="O8664" s="231"/>
      <c r="P8664" s="231"/>
      <c r="Q8664" s="231"/>
      <c r="R8664" s="231"/>
      <c r="S8664" s="231"/>
      <c r="T8664" s="232"/>
      <c r="U8664" s="16"/>
      <c r="V8664" s="16"/>
    </row>
    <row r="8665" spans="4:22">
      <c r="D8665" s="16"/>
      <c r="E8665" s="16"/>
      <c r="F8665" s="231"/>
      <c r="G8665" s="231"/>
      <c r="H8665" s="231"/>
      <c r="I8665" s="231"/>
      <c r="J8665" s="231"/>
      <c r="K8665" s="231"/>
      <c r="L8665" s="231"/>
      <c r="M8665" s="231"/>
      <c r="N8665" s="231"/>
      <c r="O8665" s="231"/>
      <c r="P8665" s="231"/>
      <c r="Q8665" s="231"/>
      <c r="R8665" s="231"/>
      <c r="S8665" s="231"/>
      <c r="T8665" s="232"/>
      <c r="U8665" s="16"/>
      <c r="V8665" s="16"/>
    </row>
    <row r="8666" spans="4:22">
      <c r="D8666" s="16"/>
      <c r="E8666" s="16"/>
      <c r="F8666" s="231"/>
      <c r="G8666" s="231"/>
      <c r="H8666" s="231"/>
      <c r="I8666" s="231"/>
      <c r="J8666" s="231"/>
      <c r="K8666" s="231"/>
      <c r="L8666" s="231"/>
      <c r="M8666" s="231"/>
      <c r="N8666" s="231"/>
      <c r="O8666" s="231"/>
      <c r="P8666" s="231"/>
      <c r="Q8666" s="231"/>
      <c r="R8666" s="231"/>
      <c r="S8666" s="231"/>
      <c r="T8666" s="232"/>
      <c r="U8666" s="16"/>
      <c r="V8666" s="16"/>
    </row>
    <row r="8667" spans="4:22">
      <c r="D8667" s="16"/>
      <c r="E8667" s="16"/>
      <c r="F8667" s="231"/>
      <c r="G8667" s="231"/>
      <c r="H8667" s="231"/>
      <c r="I8667" s="231"/>
      <c r="J8667" s="231"/>
      <c r="K8667" s="231"/>
      <c r="L8667" s="231"/>
      <c r="M8667" s="231"/>
      <c r="N8667" s="231"/>
      <c r="O8667" s="231"/>
      <c r="P8667" s="231"/>
      <c r="Q8667" s="231"/>
      <c r="R8667" s="231"/>
      <c r="S8667" s="231"/>
      <c r="T8667" s="232"/>
      <c r="U8667" s="16"/>
      <c r="V8667" s="16"/>
    </row>
    <row r="8668" spans="4:22">
      <c r="D8668" s="16"/>
      <c r="E8668" s="16"/>
      <c r="F8668" s="231"/>
      <c r="G8668" s="231"/>
      <c r="H8668" s="231"/>
      <c r="I8668" s="231"/>
      <c r="J8668" s="231"/>
      <c r="K8668" s="231"/>
      <c r="L8668" s="231"/>
      <c r="M8668" s="231"/>
      <c r="N8668" s="231"/>
      <c r="O8668" s="231"/>
      <c r="P8668" s="231"/>
      <c r="Q8668" s="231"/>
      <c r="R8668" s="231"/>
      <c r="S8668" s="231"/>
      <c r="T8668" s="232"/>
      <c r="U8668" s="16"/>
      <c r="V8668" s="16"/>
    </row>
    <row r="8669" spans="4:22">
      <c r="D8669" s="16"/>
      <c r="E8669" s="16"/>
      <c r="F8669" s="231"/>
      <c r="G8669" s="231"/>
      <c r="H8669" s="231"/>
      <c r="I8669" s="231"/>
      <c r="J8669" s="231"/>
      <c r="K8669" s="231"/>
      <c r="L8669" s="231"/>
      <c r="M8669" s="231"/>
      <c r="N8669" s="231"/>
      <c r="O8669" s="231"/>
      <c r="P8669" s="231"/>
      <c r="Q8669" s="231"/>
      <c r="R8669" s="231"/>
      <c r="S8669" s="231"/>
      <c r="T8669" s="232"/>
      <c r="U8669" s="16"/>
      <c r="V8669" s="16"/>
    </row>
    <row r="8670" spans="4:22">
      <c r="D8670" s="16"/>
      <c r="E8670" s="16"/>
      <c r="F8670" s="231"/>
      <c r="G8670" s="231"/>
      <c r="H8670" s="231"/>
      <c r="I8670" s="231"/>
      <c r="J8670" s="231"/>
      <c r="K8670" s="231"/>
      <c r="L8670" s="231"/>
      <c r="M8670" s="231"/>
      <c r="N8670" s="231"/>
      <c r="O8670" s="231"/>
      <c r="P8670" s="231"/>
      <c r="Q8670" s="231"/>
      <c r="R8670" s="231"/>
      <c r="S8670" s="231"/>
      <c r="T8670" s="232"/>
      <c r="U8670" s="16"/>
      <c r="V8670" s="16"/>
    </row>
    <row r="8671" spans="4:22">
      <c r="D8671" s="16"/>
      <c r="E8671" s="16"/>
      <c r="F8671" s="231"/>
      <c r="G8671" s="231"/>
      <c r="H8671" s="231"/>
      <c r="I8671" s="231"/>
      <c r="J8671" s="231"/>
      <c r="K8671" s="231"/>
      <c r="L8671" s="231"/>
      <c r="M8671" s="231"/>
      <c r="N8671" s="231"/>
      <c r="O8671" s="231"/>
      <c r="P8671" s="231"/>
      <c r="Q8671" s="231"/>
      <c r="R8671" s="231"/>
      <c r="S8671" s="231"/>
      <c r="T8671" s="232"/>
      <c r="U8671" s="16"/>
      <c r="V8671" s="16"/>
    </row>
    <row r="8672" spans="4:22">
      <c r="D8672" s="16"/>
      <c r="E8672" s="16"/>
      <c r="F8672" s="231"/>
      <c r="G8672" s="231"/>
      <c r="H8672" s="231"/>
      <c r="I8672" s="231"/>
      <c r="J8672" s="231"/>
      <c r="K8672" s="231"/>
      <c r="L8672" s="231"/>
      <c r="M8672" s="231"/>
      <c r="N8672" s="231"/>
      <c r="O8672" s="231"/>
      <c r="P8672" s="231"/>
      <c r="Q8672" s="231"/>
      <c r="R8672" s="231"/>
      <c r="S8672" s="231"/>
      <c r="T8672" s="232"/>
      <c r="U8672" s="16"/>
      <c r="V8672" s="16"/>
    </row>
    <row r="8673" spans="4:22">
      <c r="D8673" s="16"/>
      <c r="E8673" s="16"/>
      <c r="F8673" s="231"/>
      <c r="G8673" s="231"/>
      <c r="H8673" s="231"/>
      <c r="I8673" s="231"/>
      <c r="J8673" s="231"/>
      <c r="K8673" s="231"/>
      <c r="L8673" s="231"/>
      <c r="M8673" s="231"/>
      <c r="N8673" s="231"/>
      <c r="O8673" s="231"/>
      <c r="P8673" s="231"/>
      <c r="Q8673" s="231"/>
      <c r="R8673" s="231"/>
      <c r="S8673" s="231"/>
      <c r="T8673" s="232"/>
      <c r="U8673" s="16"/>
      <c r="V8673" s="16"/>
    </row>
    <row r="8674" spans="4:22">
      <c r="D8674" s="16"/>
      <c r="E8674" s="16"/>
      <c r="F8674" s="231"/>
      <c r="G8674" s="231"/>
      <c r="H8674" s="231"/>
      <c r="I8674" s="231"/>
      <c r="J8674" s="231"/>
      <c r="K8674" s="231"/>
      <c r="L8674" s="231"/>
      <c r="M8674" s="231"/>
      <c r="N8674" s="231"/>
      <c r="O8674" s="231"/>
      <c r="P8674" s="231"/>
      <c r="Q8674" s="231"/>
      <c r="R8674" s="231"/>
      <c r="S8674" s="231"/>
      <c r="T8674" s="232"/>
      <c r="U8674" s="16"/>
      <c r="V8674" s="16"/>
    </row>
    <row r="8675" spans="4:22">
      <c r="D8675" s="16"/>
      <c r="E8675" s="16"/>
      <c r="F8675" s="231"/>
      <c r="G8675" s="231"/>
      <c r="H8675" s="231"/>
      <c r="I8675" s="231"/>
      <c r="J8675" s="231"/>
      <c r="K8675" s="231"/>
      <c r="L8675" s="231"/>
      <c r="M8675" s="231"/>
      <c r="N8675" s="231"/>
      <c r="O8675" s="231"/>
      <c r="P8675" s="231"/>
      <c r="Q8675" s="231"/>
      <c r="R8675" s="231"/>
      <c r="S8675" s="231"/>
      <c r="T8675" s="232"/>
      <c r="U8675" s="16"/>
      <c r="V8675" s="16"/>
    </row>
    <row r="8676" spans="4:22">
      <c r="D8676" s="335"/>
      <c r="E8676" s="335"/>
      <c r="F8676" s="335"/>
      <c r="G8676" s="512" t="s">
        <v>48</v>
      </c>
      <c r="H8676" s="512"/>
      <c r="I8676" s="512"/>
      <c r="J8676" s="512"/>
      <c r="K8676" s="512"/>
      <c r="L8676" s="512"/>
      <c r="M8676" s="512"/>
      <c r="N8676" s="512"/>
      <c r="O8676" s="512"/>
      <c r="P8676" s="512"/>
      <c r="Q8676" s="512"/>
      <c r="R8676" s="512"/>
      <c r="S8676" s="335"/>
      <c r="T8676" s="335"/>
      <c r="U8676" s="335"/>
      <c r="V8676" s="335"/>
    </row>
    <row r="8677" spans="4:22">
      <c r="D8677" s="335"/>
      <c r="E8677" s="335"/>
      <c r="F8677" s="335"/>
      <c r="G8677" s="512"/>
      <c r="H8677" s="512"/>
      <c r="I8677" s="512"/>
      <c r="J8677" s="512"/>
      <c r="K8677" s="512"/>
      <c r="L8677" s="512"/>
      <c r="M8677" s="512"/>
      <c r="N8677" s="512"/>
      <c r="O8677" s="512"/>
      <c r="P8677" s="512"/>
      <c r="Q8677" s="512"/>
      <c r="R8677" s="512"/>
      <c r="S8677" s="335"/>
      <c r="T8677" s="335"/>
      <c r="U8677" s="335"/>
      <c r="V8677" s="335"/>
    </row>
    <row r="8678" spans="4:22" ht="23.4">
      <c r="D8678" s="338"/>
      <c r="E8678" s="338"/>
      <c r="F8678" s="338"/>
      <c r="G8678" s="343" t="s">
        <v>46</v>
      </c>
      <c r="H8678" s="375" t="s">
        <v>3</v>
      </c>
      <c r="I8678" s="376"/>
      <c r="J8678" s="377" t="s">
        <v>11</v>
      </c>
      <c r="K8678" s="376"/>
      <c r="L8678" s="378" t="s">
        <v>12</v>
      </c>
      <c r="M8678" s="376"/>
      <c r="N8678" s="379" t="s">
        <v>13</v>
      </c>
      <c r="O8678" s="376"/>
      <c r="P8678" s="374" t="s">
        <v>14</v>
      </c>
      <c r="Q8678" s="376"/>
      <c r="R8678" s="380" t="s">
        <v>15</v>
      </c>
      <c r="S8678" s="367"/>
      <c r="T8678" s="16"/>
      <c r="U8678" s="336"/>
      <c r="V8678" s="16"/>
    </row>
    <row r="8679" spans="4:22" ht="21">
      <c r="D8679" s="338"/>
      <c r="E8679" s="338"/>
      <c r="F8679" s="338"/>
      <c r="G8679" s="344">
        <v>0.9</v>
      </c>
      <c r="H8679" s="347">
        <f>$H$8621*G8679</f>
        <v>56.738418073200009</v>
      </c>
      <c r="I8679" s="368"/>
      <c r="J8679" s="348">
        <f>$J$8621*G8679</f>
        <v>14.431530499200001</v>
      </c>
      <c r="K8679" s="368"/>
      <c r="L8679" s="352">
        <f>$L$8621*G8679</f>
        <v>15.505203870000003</v>
      </c>
      <c r="M8679" s="368"/>
      <c r="N8679" s="349">
        <f>$N$8621*G8679</f>
        <v>8.7844714812000007</v>
      </c>
      <c r="O8679" s="368"/>
      <c r="P8679" s="350">
        <f>$P$8621*G8679</f>
        <v>209.68042644000002</v>
      </c>
      <c r="Q8679" s="368"/>
      <c r="R8679" s="351">
        <f>$R$8621*G8679</f>
        <v>80.376709536000007</v>
      </c>
      <c r="S8679" s="341"/>
      <c r="T8679" s="414">
        <f>H8679*24.63</f>
        <v>1397.4672371429162</v>
      </c>
      <c r="U8679" s="337"/>
      <c r="V8679" s="16"/>
    </row>
    <row r="8680" spans="4:22" ht="21">
      <c r="D8680" s="338"/>
      <c r="E8680" s="338"/>
      <c r="F8680" s="338"/>
      <c r="G8680" s="344">
        <v>0.91</v>
      </c>
      <c r="H8680" s="347">
        <f t="shared" ref="H8680:H8699" si="987">$H$8621*G8680</f>
        <v>57.368844940680006</v>
      </c>
      <c r="I8680" s="368"/>
      <c r="J8680" s="348">
        <f t="shared" ref="J8680:J8699" si="988">$J$8621*G8680</f>
        <v>14.591880838080002</v>
      </c>
      <c r="K8680" s="368"/>
      <c r="L8680" s="352">
        <f t="shared" ref="L8680:L8699" si="989">$L$8621*G8680</f>
        <v>15.677483913000003</v>
      </c>
      <c r="M8680" s="368"/>
      <c r="N8680" s="349">
        <f t="shared" ref="N8680:N8699" si="990">$N$8621*G8680</f>
        <v>8.8820767198800006</v>
      </c>
      <c r="O8680" s="368"/>
      <c r="P8680" s="350">
        <f t="shared" ref="P8680:P8699" si="991">$P$8621*G8680</f>
        <v>212.01020895600001</v>
      </c>
      <c r="Q8680" s="368"/>
      <c r="R8680" s="351">
        <f t="shared" ref="R8680:R8699" si="992">$R$8621*G8680</f>
        <v>81.269784086400009</v>
      </c>
      <c r="S8680" s="341"/>
      <c r="T8680" s="16"/>
      <c r="U8680" s="337"/>
      <c r="V8680" s="16"/>
    </row>
    <row r="8681" spans="4:22" ht="21">
      <c r="D8681" s="338"/>
      <c r="E8681" s="338"/>
      <c r="F8681" s="338"/>
      <c r="G8681" s="344">
        <v>0.92</v>
      </c>
      <c r="H8681" s="347">
        <f t="shared" si="987"/>
        <v>57.99927180816001</v>
      </c>
      <c r="I8681" s="368"/>
      <c r="J8681" s="348">
        <f t="shared" si="988"/>
        <v>14.752231176960002</v>
      </c>
      <c r="K8681" s="368"/>
      <c r="L8681" s="352">
        <f t="shared" si="989"/>
        <v>15.849763956000002</v>
      </c>
      <c r="M8681" s="368"/>
      <c r="N8681" s="349">
        <f t="shared" si="990"/>
        <v>8.9796819585600005</v>
      </c>
      <c r="O8681" s="368"/>
      <c r="P8681" s="350">
        <f t="shared" si="991"/>
        <v>214.33999147200004</v>
      </c>
      <c r="Q8681" s="368"/>
      <c r="R8681" s="351">
        <f t="shared" si="992"/>
        <v>82.16285863680001</v>
      </c>
      <c r="S8681" s="341"/>
      <c r="T8681" s="16"/>
      <c r="U8681" s="337"/>
      <c r="V8681" s="16"/>
    </row>
    <row r="8682" spans="4:22" ht="21">
      <c r="D8682" s="338"/>
      <c r="E8682" s="338"/>
      <c r="F8682" s="338"/>
      <c r="G8682" s="344">
        <v>0.93</v>
      </c>
      <c r="H8682" s="347">
        <f t="shared" si="987"/>
        <v>58.629698675640007</v>
      </c>
      <c r="I8682" s="368"/>
      <c r="J8682" s="348">
        <f t="shared" si="988"/>
        <v>14.912581515840001</v>
      </c>
      <c r="K8682" s="368"/>
      <c r="L8682" s="352">
        <f t="shared" si="989"/>
        <v>16.022043999000001</v>
      </c>
      <c r="M8682" s="368"/>
      <c r="N8682" s="349">
        <f t="shared" si="990"/>
        <v>9.0772871972400004</v>
      </c>
      <c r="O8682" s="368"/>
      <c r="P8682" s="350">
        <f t="shared" si="991"/>
        <v>216.66977398800003</v>
      </c>
      <c r="Q8682" s="368"/>
      <c r="R8682" s="351">
        <f t="shared" si="992"/>
        <v>83.055933187200012</v>
      </c>
      <c r="S8682" s="341"/>
      <c r="T8682" s="16"/>
      <c r="U8682" s="337"/>
      <c r="V8682" s="16"/>
    </row>
    <row r="8683" spans="4:22" ht="21">
      <c r="D8683" s="338"/>
      <c r="E8683" s="338"/>
      <c r="F8683" s="338"/>
      <c r="G8683" s="344">
        <v>0.94</v>
      </c>
      <c r="H8683" s="347">
        <f t="shared" si="987"/>
        <v>59.260125543120004</v>
      </c>
      <c r="I8683" s="368"/>
      <c r="J8683" s="348">
        <f t="shared" si="988"/>
        <v>15.07293185472</v>
      </c>
      <c r="K8683" s="368"/>
      <c r="L8683" s="352">
        <f t="shared" si="989"/>
        <v>16.194324042000002</v>
      </c>
      <c r="M8683" s="368"/>
      <c r="N8683" s="349">
        <f t="shared" si="990"/>
        <v>9.1748924359199986</v>
      </c>
      <c r="O8683" s="368"/>
      <c r="P8683" s="350">
        <f t="shared" si="991"/>
        <v>218.999556504</v>
      </c>
      <c r="Q8683" s="368"/>
      <c r="R8683" s="351">
        <f t="shared" si="992"/>
        <v>83.949007737599999</v>
      </c>
      <c r="S8683" s="341"/>
      <c r="T8683" s="16"/>
      <c r="U8683" s="337"/>
      <c r="V8683" s="16"/>
    </row>
    <row r="8684" spans="4:22" ht="21">
      <c r="D8684" s="338"/>
      <c r="E8684" s="338"/>
      <c r="F8684" s="338"/>
      <c r="G8684" s="344">
        <v>0.95</v>
      </c>
      <c r="H8684" s="347">
        <f t="shared" si="987"/>
        <v>59.890552410600009</v>
      </c>
      <c r="I8684" s="368"/>
      <c r="J8684" s="348">
        <f t="shared" si="988"/>
        <v>15.233282193600001</v>
      </c>
      <c r="K8684" s="368"/>
      <c r="L8684" s="352">
        <f t="shared" si="989"/>
        <v>16.366604085000002</v>
      </c>
      <c r="M8684" s="368"/>
      <c r="N8684" s="349">
        <f t="shared" si="990"/>
        <v>9.2724976746000003</v>
      </c>
      <c r="O8684" s="368"/>
      <c r="P8684" s="350">
        <f t="shared" si="991"/>
        <v>221.32933902000002</v>
      </c>
      <c r="Q8684" s="368"/>
      <c r="R8684" s="351">
        <f t="shared" si="992"/>
        <v>84.842082288</v>
      </c>
      <c r="S8684" s="341"/>
      <c r="T8684" s="16"/>
      <c r="U8684" s="337"/>
      <c r="V8684" s="16"/>
    </row>
    <row r="8685" spans="4:22" ht="21">
      <c r="D8685" s="338"/>
      <c r="E8685" s="338"/>
      <c r="F8685" s="338"/>
      <c r="G8685" s="344">
        <v>0.96</v>
      </c>
      <c r="H8685" s="347">
        <f t="shared" si="987"/>
        <v>60.520979278080006</v>
      </c>
      <c r="I8685" s="368"/>
      <c r="J8685" s="348">
        <f t="shared" si="988"/>
        <v>15.39363253248</v>
      </c>
      <c r="K8685" s="368"/>
      <c r="L8685" s="352">
        <f t="shared" si="989"/>
        <v>16.538884128000003</v>
      </c>
      <c r="M8685" s="368"/>
      <c r="N8685" s="349">
        <f t="shared" si="990"/>
        <v>9.3701029132800002</v>
      </c>
      <c r="O8685" s="368"/>
      <c r="P8685" s="350">
        <f t="shared" si="991"/>
        <v>223.65912153600001</v>
      </c>
      <c r="Q8685" s="368"/>
      <c r="R8685" s="351">
        <f t="shared" si="992"/>
        <v>85.735156838400002</v>
      </c>
      <c r="S8685" s="341"/>
      <c r="T8685" s="16"/>
      <c r="U8685" s="337"/>
      <c r="V8685" s="16"/>
    </row>
    <row r="8686" spans="4:22" ht="21">
      <c r="D8686" s="338"/>
      <c r="E8686" s="338"/>
      <c r="F8686" s="338"/>
      <c r="G8686" s="344">
        <v>0.97</v>
      </c>
      <c r="H8686" s="347">
        <f t="shared" si="987"/>
        <v>61.15140614556001</v>
      </c>
      <c r="I8686" s="368"/>
      <c r="J8686" s="348">
        <f t="shared" si="988"/>
        <v>15.553982871360001</v>
      </c>
      <c r="K8686" s="368"/>
      <c r="L8686" s="352">
        <f t="shared" si="989"/>
        <v>16.711164171</v>
      </c>
      <c r="M8686" s="368"/>
      <c r="N8686" s="349">
        <f t="shared" si="990"/>
        <v>9.4677081519600002</v>
      </c>
      <c r="O8686" s="368"/>
      <c r="P8686" s="350">
        <f t="shared" si="991"/>
        <v>225.98890405200001</v>
      </c>
      <c r="Q8686" s="368"/>
      <c r="R8686" s="351">
        <f t="shared" si="992"/>
        <v>86.628231388800003</v>
      </c>
      <c r="S8686" s="341"/>
      <c r="T8686" s="16"/>
      <c r="U8686" s="337"/>
      <c r="V8686" s="16"/>
    </row>
    <row r="8687" spans="4:22" ht="21">
      <c r="D8687" s="338"/>
      <c r="E8687" s="338"/>
      <c r="F8687" s="338"/>
      <c r="G8687" s="344">
        <v>0.98</v>
      </c>
      <c r="H8687" s="347">
        <f t="shared" si="987"/>
        <v>61.781833013040007</v>
      </c>
      <c r="I8687" s="368"/>
      <c r="J8687" s="348">
        <f t="shared" si="988"/>
        <v>15.714333210240001</v>
      </c>
      <c r="K8687" s="368"/>
      <c r="L8687" s="352">
        <f t="shared" si="989"/>
        <v>16.883444214000001</v>
      </c>
      <c r="M8687" s="368"/>
      <c r="N8687" s="349">
        <f t="shared" si="990"/>
        <v>9.5653133906400001</v>
      </c>
      <c r="O8687" s="368"/>
      <c r="P8687" s="350">
        <f t="shared" si="991"/>
        <v>228.318686568</v>
      </c>
      <c r="Q8687" s="368"/>
      <c r="R8687" s="351">
        <f t="shared" si="992"/>
        <v>87.521305939200005</v>
      </c>
      <c r="S8687" s="341"/>
      <c r="T8687" s="16"/>
      <c r="U8687" s="337"/>
      <c r="V8687" s="16"/>
    </row>
    <row r="8688" spans="4:22" ht="21">
      <c r="D8688" s="338"/>
      <c r="E8688" s="338"/>
      <c r="F8688" s="338"/>
      <c r="G8688" s="344">
        <v>0.99</v>
      </c>
      <c r="H8688" s="347">
        <f t="shared" si="987"/>
        <v>62.412259880520011</v>
      </c>
      <c r="I8688" s="368"/>
      <c r="J8688" s="348">
        <f t="shared" si="988"/>
        <v>15.87468354912</v>
      </c>
      <c r="K8688" s="368"/>
      <c r="L8688" s="352">
        <f t="shared" si="989"/>
        <v>17.055724257000001</v>
      </c>
      <c r="M8688" s="368"/>
      <c r="N8688" s="349">
        <f t="shared" si="990"/>
        <v>9.66291862932</v>
      </c>
      <c r="O8688" s="368"/>
      <c r="P8688" s="350">
        <f t="shared" si="991"/>
        <v>230.64846908400003</v>
      </c>
      <c r="Q8688" s="368"/>
      <c r="R8688" s="351">
        <f t="shared" si="992"/>
        <v>88.414380489600006</v>
      </c>
      <c r="S8688" s="341"/>
      <c r="T8688" s="16"/>
      <c r="U8688" s="337"/>
      <c r="V8688" s="16"/>
    </row>
    <row r="8689" spans="4:22" ht="28.8">
      <c r="D8689" s="469"/>
      <c r="E8689" s="469"/>
      <c r="F8689" s="469"/>
      <c r="G8689" s="477">
        <v>1</v>
      </c>
      <c r="H8689" s="383">
        <f t="shared" si="987"/>
        <v>63.042686748000008</v>
      </c>
      <c r="I8689" s="368"/>
      <c r="J8689" s="383">
        <f t="shared" si="988"/>
        <v>16.035033888000001</v>
      </c>
      <c r="K8689" s="368"/>
      <c r="L8689" s="383">
        <f t="shared" si="989"/>
        <v>17.228004300000002</v>
      </c>
      <c r="M8689" s="368"/>
      <c r="N8689" s="383">
        <f t="shared" si="990"/>
        <v>9.7605238679999999</v>
      </c>
      <c r="O8689" s="368"/>
      <c r="P8689" s="383">
        <f t="shared" si="991"/>
        <v>232.97825160000002</v>
      </c>
      <c r="Q8689" s="368"/>
      <c r="R8689" s="383">
        <f t="shared" si="992"/>
        <v>89.307455040000008</v>
      </c>
      <c r="S8689" s="341"/>
      <c r="T8689" s="469"/>
      <c r="U8689" s="470"/>
      <c r="V8689" s="469"/>
    </row>
    <row r="8690" spans="4:22" ht="21">
      <c r="D8690" s="338"/>
      <c r="E8690" s="338"/>
      <c r="F8690" s="338"/>
      <c r="G8690" s="344">
        <v>1.01</v>
      </c>
      <c r="H8690" s="347">
        <f t="shared" si="987"/>
        <v>63.673113615480005</v>
      </c>
      <c r="I8690" s="368"/>
      <c r="J8690" s="348">
        <f t="shared" si="988"/>
        <v>16.195384226880002</v>
      </c>
      <c r="K8690" s="368"/>
      <c r="L8690" s="352">
        <f t="shared" si="989"/>
        <v>17.400284343000003</v>
      </c>
      <c r="M8690" s="368"/>
      <c r="N8690" s="349">
        <f t="shared" si="990"/>
        <v>9.8581291066799999</v>
      </c>
      <c r="O8690" s="368"/>
      <c r="P8690" s="350">
        <f t="shared" si="991"/>
        <v>235.30803411600002</v>
      </c>
      <c r="Q8690" s="368"/>
      <c r="R8690" s="351">
        <f t="shared" si="992"/>
        <v>90.200529590400009</v>
      </c>
      <c r="S8690" s="341"/>
      <c r="T8690" s="16"/>
      <c r="U8690" s="337"/>
      <c r="V8690" s="16"/>
    </row>
    <row r="8691" spans="4:22" ht="21">
      <c r="D8691" s="338"/>
      <c r="E8691" s="338"/>
      <c r="F8691" s="338"/>
      <c r="G8691" s="344">
        <v>1.02</v>
      </c>
      <c r="H8691" s="347">
        <f t="shared" si="987"/>
        <v>64.303540482960003</v>
      </c>
      <c r="I8691" s="368"/>
      <c r="J8691" s="348">
        <f t="shared" si="988"/>
        <v>16.355734565760002</v>
      </c>
      <c r="K8691" s="368"/>
      <c r="L8691" s="352">
        <f t="shared" si="989"/>
        <v>17.572564386000003</v>
      </c>
      <c r="M8691" s="368"/>
      <c r="N8691" s="349">
        <f t="shared" si="990"/>
        <v>9.9557343453599998</v>
      </c>
      <c r="O8691" s="368"/>
      <c r="P8691" s="350">
        <f t="shared" si="991"/>
        <v>237.63781663200004</v>
      </c>
      <c r="Q8691" s="368"/>
      <c r="R8691" s="351">
        <f t="shared" si="992"/>
        <v>91.093604140800011</v>
      </c>
      <c r="S8691" s="341"/>
      <c r="T8691" s="16"/>
      <c r="U8691" s="337"/>
      <c r="V8691" s="16"/>
    </row>
    <row r="8692" spans="4:22" ht="21">
      <c r="D8692" s="338"/>
      <c r="E8692" s="338"/>
      <c r="F8692" s="338"/>
      <c r="G8692" s="344">
        <v>1.03</v>
      </c>
      <c r="H8692" s="347">
        <f t="shared" si="987"/>
        <v>64.933967350440014</v>
      </c>
      <c r="I8692" s="368"/>
      <c r="J8692" s="348">
        <f t="shared" si="988"/>
        <v>16.516084904640003</v>
      </c>
      <c r="K8692" s="368"/>
      <c r="L8692" s="352">
        <f t="shared" si="989"/>
        <v>17.744844429000004</v>
      </c>
      <c r="M8692" s="368"/>
      <c r="N8692" s="349">
        <f t="shared" si="990"/>
        <v>10.05333958404</v>
      </c>
      <c r="O8692" s="368"/>
      <c r="P8692" s="350">
        <f t="shared" si="991"/>
        <v>239.96759914800003</v>
      </c>
      <c r="Q8692" s="368"/>
      <c r="R8692" s="351">
        <f t="shared" si="992"/>
        <v>91.986678691200012</v>
      </c>
      <c r="S8692" s="341"/>
      <c r="T8692" s="16"/>
      <c r="U8692" s="337"/>
      <c r="V8692" s="16"/>
    </row>
    <row r="8693" spans="4:22" ht="21">
      <c r="D8693" s="338"/>
      <c r="E8693" s="338"/>
      <c r="F8693" s="338"/>
      <c r="G8693" s="344">
        <v>1.04</v>
      </c>
      <c r="H8693" s="347">
        <f t="shared" si="987"/>
        <v>65.564394217920011</v>
      </c>
      <c r="I8693" s="368"/>
      <c r="J8693" s="348">
        <f t="shared" si="988"/>
        <v>16.67643524352</v>
      </c>
      <c r="K8693" s="368"/>
      <c r="L8693" s="352">
        <f t="shared" si="989"/>
        <v>17.917124472000001</v>
      </c>
      <c r="M8693" s="368"/>
      <c r="N8693" s="349">
        <f t="shared" si="990"/>
        <v>10.15094482272</v>
      </c>
      <c r="O8693" s="368"/>
      <c r="P8693" s="350">
        <f t="shared" si="991"/>
        <v>242.29738166400003</v>
      </c>
      <c r="Q8693" s="368"/>
      <c r="R8693" s="351">
        <f t="shared" si="992"/>
        <v>92.879753241600014</v>
      </c>
      <c r="S8693" s="341"/>
      <c r="T8693" s="16"/>
      <c r="U8693" s="337"/>
      <c r="V8693" s="16"/>
    </row>
    <row r="8694" spans="4:22" ht="21">
      <c r="D8694" s="338"/>
      <c r="E8694" s="338"/>
      <c r="F8694" s="338"/>
      <c r="G8694" s="344">
        <v>1.05</v>
      </c>
      <c r="H8694" s="347">
        <f t="shared" si="987"/>
        <v>66.194821085400008</v>
      </c>
      <c r="I8694" s="368"/>
      <c r="J8694" s="348">
        <f t="shared" si="988"/>
        <v>16.836785582400001</v>
      </c>
      <c r="K8694" s="368"/>
      <c r="L8694" s="352">
        <f t="shared" si="989"/>
        <v>18.089404515000002</v>
      </c>
      <c r="M8694" s="368"/>
      <c r="N8694" s="349">
        <f t="shared" si="990"/>
        <v>10.2485500614</v>
      </c>
      <c r="O8694" s="368"/>
      <c r="P8694" s="350">
        <f t="shared" si="991"/>
        <v>244.62716418000002</v>
      </c>
      <c r="Q8694" s="368"/>
      <c r="R8694" s="351">
        <f t="shared" si="992"/>
        <v>93.772827792000015</v>
      </c>
      <c r="S8694" s="341"/>
      <c r="T8694" s="16"/>
      <c r="U8694" s="337"/>
      <c r="V8694" s="16"/>
    </row>
    <row r="8695" spans="4:22" ht="21">
      <c r="D8695" s="338"/>
      <c r="E8695" s="338"/>
      <c r="F8695" s="338"/>
      <c r="G8695" s="344">
        <v>1.06</v>
      </c>
      <c r="H8695" s="347">
        <f t="shared" si="987"/>
        <v>66.825247952880005</v>
      </c>
      <c r="I8695" s="368"/>
      <c r="J8695" s="348">
        <f t="shared" si="988"/>
        <v>16.997135921280002</v>
      </c>
      <c r="K8695" s="368"/>
      <c r="L8695" s="352">
        <f t="shared" si="989"/>
        <v>18.261684558000002</v>
      </c>
      <c r="M8695" s="368"/>
      <c r="N8695" s="349">
        <f t="shared" si="990"/>
        <v>10.346155300080001</v>
      </c>
      <c r="O8695" s="368"/>
      <c r="P8695" s="350">
        <f t="shared" si="991"/>
        <v>246.95694669600005</v>
      </c>
      <c r="Q8695" s="368"/>
      <c r="R8695" s="351">
        <f t="shared" si="992"/>
        <v>94.665902342400017</v>
      </c>
      <c r="S8695" s="341"/>
      <c r="T8695" s="16"/>
      <c r="U8695" s="337"/>
      <c r="V8695" s="16"/>
    </row>
    <row r="8696" spans="4:22" ht="21">
      <c r="D8696" s="338"/>
      <c r="E8696" s="338"/>
      <c r="F8696" s="338"/>
      <c r="G8696" s="344">
        <v>1.07</v>
      </c>
      <c r="H8696" s="347">
        <f t="shared" si="987"/>
        <v>67.455674820360016</v>
      </c>
      <c r="I8696" s="368"/>
      <c r="J8696" s="348">
        <f t="shared" si="988"/>
        <v>17.157486260160002</v>
      </c>
      <c r="K8696" s="368"/>
      <c r="L8696" s="352">
        <f t="shared" si="989"/>
        <v>18.433964601000003</v>
      </c>
      <c r="M8696" s="368"/>
      <c r="N8696" s="349">
        <f t="shared" si="990"/>
        <v>10.443760538760001</v>
      </c>
      <c r="O8696" s="368"/>
      <c r="P8696" s="350">
        <f t="shared" si="991"/>
        <v>249.28672921200004</v>
      </c>
      <c r="Q8696" s="368"/>
      <c r="R8696" s="351">
        <f t="shared" si="992"/>
        <v>95.558976892800018</v>
      </c>
      <c r="S8696" s="341"/>
      <c r="T8696" s="16"/>
      <c r="U8696" s="337"/>
      <c r="V8696" s="16"/>
    </row>
    <row r="8697" spans="4:22" ht="21">
      <c r="D8697" s="338"/>
      <c r="E8697" s="338"/>
      <c r="F8697" s="338"/>
      <c r="G8697" s="344">
        <v>1.08</v>
      </c>
      <c r="H8697" s="347">
        <f t="shared" si="987"/>
        <v>68.086101687840014</v>
      </c>
      <c r="I8697" s="368"/>
      <c r="J8697" s="348">
        <f t="shared" si="988"/>
        <v>17.317836599040003</v>
      </c>
      <c r="K8697" s="368"/>
      <c r="L8697" s="352">
        <f t="shared" si="989"/>
        <v>18.606244644000004</v>
      </c>
      <c r="M8697" s="368"/>
      <c r="N8697" s="349">
        <f t="shared" si="990"/>
        <v>10.541365777440001</v>
      </c>
      <c r="O8697" s="368"/>
      <c r="P8697" s="350">
        <f t="shared" si="991"/>
        <v>251.61651172800003</v>
      </c>
      <c r="Q8697" s="368"/>
      <c r="R8697" s="351">
        <f t="shared" si="992"/>
        <v>96.45205144320002</v>
      </c>
      <c r="S8697" s="341"/>
      <c r="T8697" s="16"/>
      <c r="U8697" s="337"/>
      <c r="V8697" s="16"/>
    </row>
    <row r="8698" spans="4:22" ht="21">
      <c r="D8698" s="338"/>
      <c r="E8698" s="338"/>
      <c r="F8698" s="338"/>
      <c r="G8698" s="344">
        <v>1.0900000000000001</v>
      </c>
      <c r="H8698" s="347">
        <f t="shared" si="987"/>
        <v>68.716528555320011</v>
      </c>
      <c r="I8698" s="368"/>
      <c r="J8698" s="348">
        <f t="shared" si="988"/>
        <v>17.478186937920004</v>
      </c>
      <c r="K8698" s="368"/>
      <c r="L8698" s="352">
        <f t="shared" si="989"/>
        <v>18.778524687000004</v>
      </c>
      <c r="M8698" s="368"/>
      <c r="N8698" s="349">
        <f t="shared" si="990"/>
        <v>10.638971016120001</v>
      </c>
      <c r="O8698" s="368"/>
      <c r="P8698" s="350">
        <f t="shared" si="991"/>
        <v>253.94629424400003</v>
      </c>
      <c r="Q8698" s="368"/>
      <c r="R8698" s="351">
        <f t="shared" si="992"/>
        <v>97.345125993600021</v>
      </c>
      <c r="S8698" s="341"/>
      <c r="T8698" s="16"/>
      <c r="U8698" s="337"/>
      <c r="V8698" s="16"/>
    </row>
    <row r="8699" spans="4:22" ht="21">
      <c r="D8699" s="338"/>
      <c r="E8699" s="338"/>
      <c r="F8699" s="338"/>
      <c r="G8699" s="344">
        <v>1.1000000000000001</v>
      </c>
      <c r="H8699" s="347">
        <f t="shared" si="987"/>
        <v>69.346955422800008</v>
      </c>
      <c r="I8699" s="368"/>
      <c r="J8699" s="348">
        <f t="shared" si="988"/>
        <v>17.638537276800001</v>
      </c>
      <c r="K8699" s="368"/>
      <c r="L8699" s="352">
        <f t="shared" si="989"/>
        <v>18.950804730000005</v>
      </c>
      <c r="M8699" s="368"/>
      <c r="N8699" s="349">
        <f t="shared" si="990"/>
        <v>10.736576254800001</v>
      </c>
      <c r="O8699" s="368"/>
      <c r="P8699" s="350">
        <f t="shared" si="991"/>
        <v>256.27607676000002</v>
      </c>
      <c r="Q8699" s="368"/>
      <c r="R8699" s="351">
        <f t="shared" si="992"/>
        <v>98.238200544000023</v>
      </c>
      <c r="S8699" s="341"/>
      <c r="T8699" s="16"/>
      <c r="U8699" s="337"/>
      <c r="V8699" s="16"/>
    </row>
    <row r="8700" spans="4:22">
      <c r="D8700" s="338"/>
      <c r="E8700" s="338"/>
      <c r="F8700" s="338"/>
      <c r="G8700" s="16"/>
      <c r="H8700" s="16"/>
      <c r="I8700" s="16"/>
      <c r="J8700" s="16"/>
      <c r="K8700" s="16"/>
      <c r="L8700" s="16"/>
      <c r="M8700" s="16"/>
      <c r="N8700" s="16"/>
      <c r="O8700" s="16"/>
      <c r="P8700" s="16"/>
      <c r="Q8700" s="16"/>
      <c r="R8700" s="16"/>
      <c r="S8700" s="16"/>
      <c r="T8700" s="16"/>
      <c r="U8700" s="16"/>
      <c r="V8700" s="16"/>
    </row>
    <row r="8701" spans="4:22">
      <c r="D8701" s="338"/>
      <c r="E8701" s="338"/>
      <c r="F8701" s="338"/>
      <c r="G8701" s="16"/>
      <c r="H8701" s="16"/>
      <c r="I8701" s="16"/>
      <c r="J8701" s="16"/>
      <c r="K8701" s="16"/>
      <c r="L8701" s="16"/>
      <c r="M8701" s="16"/>
      <c r="N8701" s="16"/>
      <c r="O8701" s="16"/>
      <c r="P8701" s="16"/>
      <c r="Q8701" s="16"/>
      <c r="R8701" s="16"/>
      <c r="S8701" s="16"/>
      <c r="T8701" s="16"/>
      <c r="U8701" s="16"/>
      <c r="V8701" s="16"/>
    </row>
    <row r="8702" spans="4:22">
      <c r="D8702" s="338"/>
      <c r="E8702" s="338"/>
      <c r="F8702" s="338"/>
      <c r="G8702" s="16"/>
      <c r="H8702" s="16"/>
      <c r="I8702" s="16"/>
      <c r="J8702" s="16"/>
      <c r="K8702" s="16"/>
      <c r="L8702" s="16"/>
      <c r="M8702" s="16"/>
      <c r="N8702" s="16"/>
      <c r="O8702" s="16"/>
      <c r="P8702" s="16"/>
      <c r="Q8702" s="16"/>
      <c r="R8702" s="16"/>
      <c r="S8702" s="16"/>
      <c r="T8702" s="16"/>
      <c r="U8702" s="16"/>
      <c r="V8702" s="16"/>
    </row>
    <row r="8705" spans="4:31" ht="15" thickBot="1">
      <c r="D8705" s="507" t="s">
        <v>328</v>
      </c>
      <c r="E8705" s="16"/>
      <c r="F8705" s="16"/>
      <c r="G8705" s="16"/>
      <c r="H8705" s="16"/>
      <c r="I8705" s="16"/>
      <c r="J8705" s="16"/>
      <c r="K8705" s="16"/>
      <c r="L8705" s="16"/>
      <c r="M8705" s="16"/>
      <c r="N8705" s="16"/>
      <c r="O8705" s="16"/>
      <c r="P8705" s="16"/>
      <c r="Q8705" s="16"/>
      <c r="R8705" s="16"/>
      <c r="S8705" s="16"/>
      <c r="T8705" s="229"/>
      <c r="U8705" s="16"/>
      <c r="V8705" s="16"/>
    </row>
    <row r="8706" spans="4:31">
      <c r="D8706" s="16"/>
      <c r="E8706" s="84"/>
      <c r="F8706" s="85"/>
      <c r="G8706" s="197"/>
      <c r="H8706" s="85"/>
      <c r="I8706" s="197"/>
      <c r="J8706" s="85"/>
      <c r="K8706" s="197"/>
      <c r="L8706" s="85"/>
      <c r="M8706" s="197"/>
      <c r="N8706" s="85"/>
      <c r="O8706" s="197"/>
      <c r="P8706" s="85"/>
      <c r="Q8706" s="197"/>
      <c r="R8706" s="85"/>
      <c r="S8706" s="85"/>
      <c r="T8706" s="85"/>
      <c r="U8706" s="106"/>
      <c r="V8706" s="16"/>
    </row>
    <row r="8707" spans="4:31" ht="15" thickBot="1">
      <c r="D8707" s="16"/>
      <c r="E8707" s="86"/>
      <c r="F8707" s="1"/>
      <c r="H8707" s="1"/>
      <c r="J8707" s="1"/>
      <c r="L8707" s="1"/>
      <c r="N8707" s="1"/>
      <c r="P8707" s="1"/>
      <c r="R8707" s="1"/>
      <c r="T8707" s="1"/>
      <c r="U8707" s="107"/>
      <c r="V8707" s="16"/>
    </row>
    <row r="8708" spans="4:31" ht="35.4" thickBot="1">
      <c r="D8708" s="16"/>
      <c r="E8708" s="86"/>
      <c r="F8708" s="1"/>
      <c r="H8708" s="393" t="s">
        <v>381</v>
      </c>
      <c r="I8708" s="394"/>
      <c r="J8708" s="394"/>
      <c r="K8708" s="394"/>
      <c r="L8708" s="394"/>
      <c r="M8708" s="394"/>
      <c r="N8708" s="394"/>
      <c r="O8708" s="394"/>
      <c r="P8708" s="394"/>
      <c r="Q8708" s="394"/>
      <c r="R8708" s="394"/>
      <c r="S8708" s="394"/>
      <c r="T8708" s="395"/>
      <c r="U8708" s="107"/>
      <c r="V8708" s="16"/>
    </row>
    <row r="8709" spans="4:31">
      <c r="D8709" s="16"/>
      <c r="E8709" s="86"/>
      <c r="F8709" s="1"/>
      <c r="H8709" s="1"/>
      <c r="J8709" s="1"/>
      <c r="L8709" s="1"/>
      <c r="N8709" s="1"/>
      <c r="P8709" s="1"/>
      <c r="R8709" s="1"/>
      <c r="T8709" s="1"/>
      <c r="U8709" s="107"/>
      <c r="V8709" s="16"/>
    </row>
    <row r="8710" spans="4:31">
      <c r="D8710" s="16"/>
      <c r="E8710" s="86"/>
      <c r="F8710" s="253" t="s">
        <v>10</v>
      </c>
      <c r="G8710" s="194"/>
      <c r="H8710" s="421" t="s">
        <v>3</v>
      </c>
      <c r="I8710" s="179"/>
      <c r="J8710" s="422" t="s">
        <v>11</v>
      </c>
      <c r="K8710" s="179"/>
      <c r="L8710" s="423" t="s">
        <v>12</v>
      </c>
      <c r="M8710" s="179"/>
      <c r="N8710" s="424" t="s">
        <v>13</v>
      </c>
      <c r="O8710" s="179"/>
      <c r="P8710" s="425" t="s">
        <v>14</v>
      </c>
      <c r="Q8710" s="179"/>
      <c r="R8710" s="426" t="s">
        <v>15</v>
      </c>
      <c r="S8710" s="29"/>
      <c r="T8710" s="427" t="s">
        <v>16</v>
      </c>
      <c r="U8710" s="107"/>
      <c r="V8710" s="16"/>
      <c r="X8710" s="448" t="s">
        <v>78</v>
      </c>
      <c r="Y8710" s="448" t="s">
        <v>79</v>
      </c>
      <c r="Z8710" s="448" t="s">
        <v>80</v>
      </c>
      <c r="AA8710" s="448" t="s">
        <v>81</v>
      </c>
      <c r="AB8710" s="504" t="s">
        <v>374</v>
      </c>
      <c r="AD8710" t="str">
        <f t="shared" ref="AD8710:AD8716" si="993">X8710</f>
        <v xml:space="preserve">MATERIAL </v>
      </c>
      <c r="AE8710" s="330" t="str">
        <f t="shared" ref="AE8710:AE8716" si="994">AA8710</f>
        <v xml:space="preserve">VARIACAO </v>
      </c>
    </row>
    <row r="8711" spans="4:31">
      <c r="D8711" s="16"/>
      <c r="E8711" s="86"/>
      <c r="F8711" s="252">
        <v>46118</v>
      </c>
      <c r="G8711" s="244"/>
      <c r="H8711" s="437" t="s">
        <v>29</v>
      </c>
      <c r="I8711" s="437"/>
      <c r="J8711" s="437" t="s">
        <v>29</v>
      </c>
      <c r="K8711" s="437"/>
      <c r="L8711" s="437" t="s">
        <v>31</v>
      </c>
      <c r="M8711" s="437"/>
      <c r="N8711" s="437" t="s">
        <v>29</v>
      </c>
      <c r="O8711" s="437"/>
      <c r="P8711" s="437" t="s">
        <v>29</v>
      </c>
      <c r="Q8711" s="437"/>
      <c r="R8711" s="437" t="s">
        <v>31</v>
      </c>
      <c r="S8711" s="438"/>
      <c r="T8711" s="441" t="s">
        <v>29</v>
      </c>
      <c r="U8711" s="107"/>
      <c r="V8711" s="16"/>
      <c r="X8711" t="str">
        <f>H8510</f>
        <v xml:space="preserve">COBRE </v>
      </c>
      <c r="Y8711" s="308">
        <f>H8719</f>
        <v>63.920983759374998</v>
      </c>
      <c r="Z8711" s="308">
        <f>H8721</f>
        <v>63.373016880000002</v>
      </c>
      <c r="AA8711" s="453">
        <f t="shared" ref="AA8711:AA8717" si="995">Y8711-Z8711</f>
        <v>0.54796687937499655</v>
      </c>
      <c r="AB8711" t="str">
        <f>X8711</f>
        <v xml:space="preserve">COBRE </v>
      </c>
      <c r="AD8711" t="str">
        <f t="shared" si="993"/>
        <v xml:space="preserve">COBRE </v>
      </c>
      <c r="AE8711" s="330">
        <f t="shared" si="994"/>
        <v>0.54796687937499655</v>
      </c>
    </row>
    <row r="8712" spans="4:31">
      <c r="D8712" s="16"/>
      <c r="E8712" s="86"/>
      <c r="F8712" s="250">
        <f>F8711+1</f>
        <v>46119</v>
      </c>
      <c r="G8712" s="244"/>
      <c r="H8712" s="437">
        <v>12252</v>
      </c>
      <c r="I8712" s="437"/>
      <c r="J8712" s="437">
        <v>3320</v>
      </c>
      <c r="K8712" s="437"/>
      <c r="L8712" s="437">
        <v>3600</v>
      </c>
      <c r="M8712" s="437"/>
      <c r="N8712" s="437">
        <v>1903</v>
      </c>
      <c r="O8712" s="437"/>
      <c r="P8712" s="437">
        <v>46025</v>
      </c>
      <c r="Q8712" s="437"/>
      <c r="R8712" s="437">
        <v>16840</v>
      </c>
      <c r="S8712" s="437"/>
      <c r="T8712" s="441">
        <v>5.1532</v>
      </c>
      <c r="U8712" s="107"/>
      <c r="V8712" s="16"/>
      <c r="X8712" s="408" t="str">
        <f>J8510</f>
        <v xml:space="preserve">ZINCO </v>
      </c>
      <c r="Y8712" s="308">
        <f>J8719</f>
        <v>16.861377100000002</v>
      </c>
      <c r="Z8712" s="308">
        <f>J8721</f>
        <v>16.674542100000004</v>
      </c>
      <c r="AA8712" s="453">
        <f t="shared" si="995"/>
        <v>0.18683499999999853</v>
      </c>
      <c r="AB8712" t="str">
        <f t="shared" ref="AB8712:AB8716" si="996">X8712</f>
        <v xml:space="preserve">ZINCO </v>
      </c>
      <c r="AD8712" t="str">
        <f t="shared" si="993"/>
        <v xml:space="preserve">ZINCO </v>
      </c>
      <c r="AE8712" s="330">
        <f t="shared" si="994"/>
        <v>0.18683499999999853</v>
      </c>
    </row>
    <row r="8713" spans="4:31">
      <c r="D8713" s="16"/>
      <c r="E8713" s="86"/>
      <c r="F8713" s="250">
        <f>F8712+1</f>
        <v>46120</v>
      </c>
      <c r="G8713" s="244"/>
      <c r="H8713" s="474">
        <v>12552</v>
      </c>
      <c r="I8713" s="437"/>
      <c r="J8713" s="437">
        <v>3295</v>
      </c>
      <c r="K8713" s="437"/>
      <c r="L8713" s="437">
        <v>3520</v>
      </c>
      <c r="M8713" s="437"/>
      <c r="N8713" s="437">
        <v>1920</v>
      </c>
      <c r="O8713" s="437"/>
      <c r="P8713" s="437">
        <v>47895</v>
      </c>
      <c r="Q8713" s="437"/>
      <c r="R8713" s="437">
        <v>17200</v>
      </c>
      <c r="S8713" s="437"/>
      <c r="T8713" s="441">
        <v>5.1624999999999996</v>
      </c>
      <c r="U8713" s="107"/>
      <c r="V8713" s="16"/>
      <c r="X8713" s="408" t="str">
        <f>L8510</f>
        <v xml:space="preserve">ALUMÍNIO </v>
      </c>
      <c r="Y8713" s="308">
        <f>L8719</f>
        <v>18.106645115625</v>
      </c>
      <c r="Z8713" s="308">
        <f>L8721</f>
        <v>18.415173060000001</v>
      </c>
      <c r="AA8713" s="453">
        <f t="shared" si="995"/>
        <v>-0.30852794437500108</v>
      </c>
      <c r="AB8713" t="str">
        <f t="shared" si="996"/>
        <v xml:space="preserve">ALUMÍNIO </v>
      </c>
      <c r="AD8713" t="str">
        <f t="shared" si="993"/>
        <v xml:space="preserve">ALUMÍNIO </v>
      </c>
      <c r="AE8713" s="330">
        <f t="shared" si="994"/>
        <v>-0.30852794437500108</v>
      </c>
    </row>
    <row r="8714" spans="4:31">
      <c r="D8714" s="16"/>
      <c r="E8714" s="86"/>
      <c r="F8714" s="250">
        <f>F8713+1</f>
        <v>46121</v>
      </c>
      <c r="G8714" s="195"/>
      <c r="H8714" s="437">
        <v>12455</v>
      </c>
      <c r="I8714" s="437"/>
      <c r="J8714" s="437">
        <v>3256</v>
      </c>
      <c r="K8714" s="437"/>
      <c r="L8714" s="437">
        <v>3494.5</v>
      </c>
      <c r="M8714" s="437"/>
      <c r="N8714" s="437">
        <v>1893.5</v>
      </c>
      <c r="O8714" s="437"/>
      <c r="P8714" s="437">
        <v>46725</v>
      </c>
      <c r="Q8714" s="437"/>
      <c r="R8714" s="437">
        <v>17025</v>
      </c>
      <c r="S8714" s="437"/>
      <c r="T8714" s="441">
        <v>5.0899000000000001</v>
      </c>
      <c r="U8714" s="437"/>
      <c r="V8714" s="16"/>
      <c r="X8714" s="408" t="str">
        <f>N8510</f>
        <v xml:space="preserve">CHUMBO </v>
      </c>
      <c r="Y8714" s="308">
        <f>N8719</f>
        <v>9.7297367781249999</v>
      </c>
      <c r="Z8714" s="308">
        <f>N8721</f>
        <v>9.8076358799999994</v>
      </c>
      <c r="AA8714" s="453">
        <f t="shared" si="995"/>
        <v>-7.7899101874999488E-2</v>
      </c>
      <c r="AB8714" t="str">
        <f t="shared" si="996"/>
        <v xml:space="preserve">CHUMBO </v>
      </c>
      <c r="AD8714" t="str">
        <f t="shared" si="993"/>
        <v xml:space="preserve">CHUMBO </v>
      </c>
      <c r="AE8714" s="330">
        <f t="shared" si="994"/>
        <v>-7.7899101874999488E-2</v>
      </c>
    </row>
    <row r="8715" spans="4:31">
      <c r="D8715" s="16"/>
      <c r="E8715" s="86"/>
      <c r="F8715" s="251">
        <f>F8714+1</f>
        <v>46122</v>
      </c>
      <c r="G8715" s="195"/>
      <c r="H8715" s="437">
        <v>12660.5</v>
      </c>
      <c r="I8715" s="437"/>
      <c r="J8715" s="437">
        <v>3297</v>
      </c>
      <c r="K8715" s="437"/>
      <c r="L8715" s="437">
        <v>3526</v>
      </c>
      <c r="M8715" s="437"/>
      <c r="N8715" s="437">
        <v>1882</v>
      </c>
      <c r="O8715" s="437"/>
      <c r="P8715" s="437">
        <v>47975</v>
      </c>
      <c r="Q8715" s="437"/>
      <c r="R8715" s="437">
        <v>17070</v>
      </c>
      <c r="S8715" s="438"/>
      <c r="T8715" s="441">
        <v>5.0820999999999996</v>
      </c>
      <c r="U8715" s="107"/>
      <c r="V8715" s="16"/>
      <c r="X8715" s="408" t="str">
        <f>P8510</f>
        <v xml:space="preserve">ESTANHO </v>
      </c>
      <c r="Y8715" s="308">
        <f>P8719</f>
        <v>241.52437337500001</v>
      </c>
      <c r="Z8715" s="308">
        <f>P8721</f>
        <v>241.32716460000003</v>
      </c>
      <c r="AA8715" s="453">
        <f t="shared" si="995"/>
        <v>0.19720877499997869</v>
      </c>
      <c r="AB8715" t="str">
        <f t="shared" si="996"/>
        <v xml:space="preserve">ESTANHO </v>
      </c>
      <c r="AD8715" t="str">
        <f t="shared" si="993"/>
        <v xml:space="preserve">ESTANHO </v>
      </c>
      <c r="AE8715" s="330">
        <f t="shared" si="994"/>
        <v>0.19720877499997869</v>
      </c>
    </row>
    <row r="8716" spans="4:31">
      <c r="D8716" s="16"/>
      <c r="E8716" s="86"/>
      <c r="F8716" s="1"/>
      <c r="H8716" s="439"/>
      <c r="I8716" s="439"/>
      <c r="J8716" s="439"/>
      <c r="K8716" s="439"/>
      <c r="L8716" s="439"/>
      <c r="M8716" s="439"/>
      <c r="N8716" s="439"/>
      <c r="O8716" s="439"/>
      <c r="P8716" s="439"/>
      <c r="Q8716" s="439"/>
      <c r="R8716" s="439"/>
      <c r="S8716" s="440"/>
      <c r="T8716" s="444"/>
      <c r="U8716" s="107"/>
      <c r="V8716" s="16"/>
      <c r="X8716" s="408" t="str">
        <f>R8510</f>
        <v xml:space="preserve">NÍQUEL </v>
      </c>
      <c r="Y8716" s="308">
        <f>R8719</f>
        <v>87.245589968750011</v>
      </c>
      <c r="Z8716" s="308">
        <f>R8721</f>
        <v>88.286935800000009</v>
      </c>
      <c r="AA8716" s="453">
        <f t="shared" si="995"/>
        <v>-1.0413458312499984</v>
      </c>
      <c r="AB8716" t="str">
        <f t="shared" si="996"/>
        <v xml:space="preserve">NÍQUEL </v>
      </c>
      <c r="AD8716" t="str">
        <f t="shared" si="993"/>
        <v xml:space="preserve">NÍQUEL </v>
      </c>
      <c r="AE8716" s="330">
        <f t="shared" si="994"/>
        <v>-1.0413458312499984</v>
      </c>
    </row>
    <row r="8717" spans="4:31" ht="18">
      <c r="D8717" s="481"/>
      <c r="E8717" s="134"/>
      <c r="F8717" s="495" t="s">
        <v>17</v>
      </c>
      <c r="G8717" s="496"/>
      <c r="H8717" s="497">
        <f>AVERAGE(H8711:H8715)</f>
        <v>12479.875</v>
      </c>
      <c r="I8717" s="498"/>
      <c r="J8717" s="497">
        <f>AVERAGE(J8711:J8715)</f>
        <v>3292</v>
      </c>
      <c r="K8717" s="498"/>
      <c r="L8717" s="497">
        <f>AVERAGE(L8711:L8715)</f>
        <v>3535.125</v>
      </c>
      <c r="M8717" s="498"/>
      <c r="N8717" s="497">
        <f>AVERAGE(N8711:N8715)</f>
        <v>1899.625</v>
      </c>
      <c r="O8717" s="498"/>
      <c r="P8717" s="497">
        <f>AVERAGE(P8711:P8715)</f>
        <v>47155</v>
      </c>
      <c r="Q8717" s="498"/>
      <c r="R8717" s="497">
        <f>AVERAGE(R8711:R8715)</f>
        <v>17033.75</v>
      </c>
      <c r="S8717" s="499"/>
      <c r="T8717" s="500">
        <f>AVERAGE(T8711:T8715)</f>
        <v>5.1219250000000001</v>
      </c>
      <c r="U8717" s="135"/>
      <c r="V8717" s="481"/>
      <c r="X8717" s="486" t="str">
        <f>T8510</f>
        <v xml:space="preserve">DÓLAR </v>
      </c>
      <c r="Y8717" s="505">
        <f>T8717</f>
        <v>5.1219250000000001</v>
      </c>
      <c r="Z8717" s="505">
        <f>T8721</f>
        <v>5.2036800000000003</v>
      </c>
      <c r="AA8717" s="502">
        <f t="shared" si="995"/>
        <v>-8.1755000000000244E-2</v>
      </c>
      <c r="AB8717" s="486"/>
    </row>
    <row r="8718" spans="4:31">
      <c r="D8718" s="16"/>
      <c r="E8718" s="86"/>
      <c r="F8718" s="21"/>
      <c r="G8718" s="194"/>
      <c r="H8718" s="354"/>
      <c r="I8718" s="214"/>
      <c r="J8718" s="354"/>
      <c r="K8718" s="214"/>
      <c r="L8718" s="354"/>
      <c r="M8718" s="214"/>
      <c r="N8718" s="354"/>
      <c r="O8718" s="214"/>
      <c r="P8718" s="354"/>
      <c r="Q8718" s="214"/>
      <c r="R8718" s="354"/>
      <c r="S8718" s="269"/>
      <c r="T8718" s="355"/>
      <c r="U8718" s="107"/>
      <c r="V8718" s="16"/>
    </row>
    <row r="8719" spans="4:31" ht="18">
      <c r="D8719" s="481"/>
      <c r="E8719" s="134"/>
      <c r="F8719" s="493" t="s">
        <v>18</v>
      </c>
      <c r="G8719" s="482"/>
      <c r="H8719" s="494">
        <f>H8717*T8717*0.001</f>
        <v>63.920983759374998</v>
      </c>
      <c r="I8719" s="483"/>
      <c r="J8719" s="494">
        <f>J8717*T8717*0.001</f>
        <v>16.861377100000002</v>
      </c>
      <c r="K8719" s="483"/>
      <c r="L8719" s="494">
        <f>L8717*T8717*0.001</f>
        <v>18.106645115625</v>
      </c>
      <c r="M8719" s="483"/>
      <c r="N8719" s="494">
        <f>N8717*T8717*0.001</f>
        <v>9.7297367781249999</v>
      </c>
      <c r="O8719" s="483"/>
      <c r="P8719" s="494">
        <f>P8717*T8717*0.001</f>
        <v>241.52437337500001</v>
      </c>
      <c r="Q8719" s="483"/>
      <c r="R8719" s="494">
        <f>R8717*T8717*0.001</f>
        <v>87.245589968750011</v>
      </c>
      <c r="S8719" s="484"/>
      <c r="T8719" s="485"/>
      <c r="U8719" s="135"/>
      <c r="V8719" s="481"/>
    </row>
    <row r="8720" spans="4:31">
      <c r="D8720" s="16"/>
      <c r="E8720" s="86"/>
      <c r="F8720" s="21"/>
      <c r="G8720" s="312"/>
      <c r="H8720" s="450"/>
      <c r="I8720" s="451"/>
      <c r="J8720" s="450"/>
      <c r="K8720" s="451"/>
      <c r="L8720" s="450"/>
      <c r="M8720" s="451"/>
      <c r="N8720" s="450"/>
      <c r="O8720" s="451"/>
      <c r="P8720" s="450"/>
      <c r="Q8720" s="451"/>
      <c r="R8720" s="450"/>
      <c r="S8720" s="269"/>
      <c r="T8720" s="364"/>
      <c r="U8720" s="107"/>
      <c r="V8720" s="16"/>
    </row>
    <row r="8721" spans="4:22" ht="21">
      <c r="D8721" s="230"/>
      <c r="E8721" s="183"/>
      <c r="F8721" s="490" t="s">
        <v>19</v>
      </c>
      <c r="G8721" s="487"/>
      <c r="H8721" s="491">
        <f>H8619</f>
        <v>63.373016880000002</v>
      </c>
      <c r="I8721" s="488"/>
      <c r="J8721" s="491">
        <f>J8619</f>
        <v>16.674542100000004</v>
      </c>
      <c r="K8721" s="488"/>
      <c r="L8721" s="491">
        <f>L8619</f>
        <v>18.415173060000001</v>
      </c>
      <c r="M8721" s="488"/>
      <c r="N8721" s="491">
        <f>N8619</f>
        <v>9.8076358799999994</v>
      </c>
      <c r="O8721" s="488"/>
      <c r="P8721" s="491">
        <f>P8619</f>
        <v>241.32716460000003</v>
      </c>
      <c r="Q8721" s="488"/>
      <c r="R8721" s="491">
        <f>R8619</f>
        <v>88.286935800000009</v>
      </c>
      <c r="S8721" s="489">
        <f>U8682</f>
        <v>0</v>
      </c>
      <c r="T8721" s="492">
        <f>T8617</f>
        <v>5.2036800000000003</v>
      </c>
      <c r="U8721" s="186"/>
      <c r="V8721" s="230"/>
    </row>
    <row r="8722" spans="4:22" ht="15" thickBot="1">
      <c r="D8722" s="16"/>
      <c r="E8722" s="86"/>
      <c r="F8722" s="21"/>
      <c r="G8722" s="194"/>
      <c r="H8722" s="355"/>
      <c r="I8722" s="264"/>
      <c r="J8722" s="355"/>
      <c r="K8722" s="264"/>
      <c r="L8722" s="355"/>
      <c r="M8722" s="264"/>
      <c r="N8722" s="355"/>
      <c r="O8722" s="264"/>
      <c r="P8722" s="355"/>
      <c r="Q8722" s="264"/>
      <c r="R8722" s="355"/>
      <c r="S8722" s="270"/>
      <c r="T8722" s="355"/>
      <c r="U8722" s="107"/>
      <c r="V8722" s="16"/>
    </row>
    <row r="8723" spans="4:22" ht="15" thickBot="1">
      <c r="D8723" s="16"/>
      <c r="E8723" s="86"/>
      <c r="F8723" s="259" t="s">
        <v>44</v>
      </c>
      <c r="G8723" s="194"/>
      <c r="H8723" s="356">
        <f>(H8619-H8621)/H8621</f>
        <v>5.2397851208407249E-3</v>
      </c>
      <c r="I8723" s="321"/>
      <c r="J8723" s="356">
        <f>(J8619-J8621)/J8621</f>
        <v>3.9881937042776434E-2</v>
      </c>
      <c r="K8723" s="321"/>
      <c r="L8723" s="356">
        <f>(L8619-L8621)/L8621</f>
        <v>6.8909244467741312E-2</v>
      </c>
      <c r="M8723" s="321"/>
      <c r="N8723" s="356">
        <f>(N8619-N8621)/N8621</f>
        <v>4.8267913318112777E-3</v>
      </c>
      <c r="O8723" s="321"/>
      <c r="P8723" s="356">
        <f>(P8619-P8621)/P8621</f>
        <v>3.5835589556806553E-2</v>
      </c>
      <c r="Q8723" s="321"/>
      <c r="R8723" s="356">
        <f>(R8619-R8621)/R8621</f>
        <v>-1.1427033046042095E-2</v>
      </c>
      <c r="S8723" s="322"/>
      <c r="T8723" s="356">
        <f>(T8617-T8621)/T8621</f>
        <v>-8.5282483938084706E-3</v>
      </c>
      <c r="U8723" s="107"/>
      <c r="V8723" s="16"/>
    </row>
    <row r="8724" spans="4:22" ht="15" thickBot="1">
      <c r="D8724" s="16"/>
      <c r="E8724" s="86"/>
      <c r="F8724" s="29"/>
      <c r="G8724" s="179"/>
      <c r="H8724" s="357"/>
      <c r="I8724" s="217"/>
      <c r="J8724" s="357"/>
      <c r="K8724" s="217"/>
      <c r="L8724" s="357"/>
      <c r="M8724" s="217"/>
      <c r="N8724" s="357"/>
      <c r="O8724" s="217"/>
      <c r="P8724" s="357"/>
      <c r="Q8724" s="217"/>
      <c r="R8724" s="357"/>
      <c r="S8724" s="271"/>
      <c r="T8724" s="357"/>
      <c r="U8724" s="107"/>
      <c r="V8724" s="16"/>
    </row>
    <row r="8725" spans="4:22" ht="15" thickBot="1">
      <c r="D8725" s="16"/>
      <c r="E8725" s="86"/>
      <c r="F8725" s="176" t="s">
        <v>26</v>
      </c>
      <c r="G8725" s="179"/>
      <c r="H8725" s="358">
        <f>(H8719-H8721)/H8721</f>
        <v>8.6466907581912895E-3</v>
      </c>
      <c r="I8725" s="188"/>
      <c r="J8725" s="358">
        <f>(J8719-J8721)/J8721</f>
        <v>1.1204805438105463E-2</v>
      </c>
      <c r="K8725" s="188"/>
      <c r="L8725" s="358">
        <f>(L8719-L8721)/L8721</f>
        <v>-1.675400732698849E-2</v>
      </c>
      <c r="M8725" s="188"/>
      <c r="N8725" s="358">
        <f>(N8719-N8721)/N8721</f>
        <v>-7.9426992221288996E-3</v>
      </c>
      <c r="O8725" s="188"/>
      <c r="P8725" s="358">
        <f>(P8719-P8721)/P8721</f>
        <v>8.1718432040940104E-4</v>
      </c>
      <c r="Q8725" s="188"/>
      <c r="R8725" s="358">
        <f>(R8719-R8721)/R8721</f>
        <v>-1.1795016123438709E-2</v>
      </c>
      <c r="S8725" s="272"/>
      <c r="T8725" s="358">
        <f>(T8717-T8721)/T8721</f>
        <v>-1.571099683301053E-2</v>
      </c>
      <c r="U8725" s="107"/>
      <c r="V8725" s="16"/>
    </row>
    <row r="8726" spans="4:22" ht="15" thickBot="1">
      <c r="D8726" s="16"/>
      <c r="E8726" s="86"/>
      <c r="F8726" s="1"/>
      <c r="H8726" s="359"/>
      <c r="I8726" s="215"/>
      <c r="J8726" s="359"/>
      <c r="K8726" s="215"/>
      <c r="L8726" s="359"/>
      <c r="M8726" s="215"/>
      <c r="N8726" s="359"/>
      <c r="O8726" s="215"/>
      <c r="P8726" s="359"/>
      <c r="Q8726" s="215"/>
      <c r="R8726" s="359"/>
      <c r="S8726" s="271"/>
      <c r="T8726" s="359"/>
      <c r="U8726" s="107"/>
      <c r="V8726" s="16"/>
    </row>
    <row r="8727" spans="4:22" ht="21.6" thickBot="1">
      <c r="D8727" s="230"/>
      <c r="E8727" s="183"/>
      <c r="F8727" s="184" t="s">
        <v>40</v>
      </c>
      <c r="G8727" s="182"/>
      <c r="H8727" s="360">
        <f>H8719-H8721</f>
        <v>0.54796687937499655</v>
      </c>
      <c r="I8727" s="306"/>
      <c r="J8727" s="360">
        <f>J8719-J8721</f>
        <v>0.18683499999999853</v>
      </c>
      <c r="K8727" s="306"/>
      <c r="L8727" s="360">
        <f>L8719-L8721</f>
        <v>-0.30852794437500108</v>
      </c>
      <c r="M8727" s="306"/>
      <c r="N8727" s="360">
        <f>N8719-N8721</f>
        <v>-7.7899101874999488E-2</v>
      </c>
      <c r="O8727" s="306"/>
      <c r="P8727" s="360">
        <f>P8719-P8721</f>
        <v>0.19720877499997869</v>
      </c>
      <c r="Q8727" s="306"/>
      <c r="R8727" s="360">
        <f>R8719-R8721</f>
        <v>-1.0413458312499984</v>
      </c>
      <c r="S8727" s="307"/>
      <c r="T8727" s="360">
        <f>T8717-T8721</f>
        <v>-8.1755000000000244E-2</v>
      </c>
      <c r="U8727" s="186"/>
      <c r="V8727" s="230"/>
    </row>
    <row r="8728" spans="4:22">
      <c r="D8728" s="16"/>
      <c r="E8728" s="86"/>
      <c r="F8728" s="179"/>
      <c r="H8728" s="180"/>
      <c r="I8728" s="180"/>
      <c r="J8728" s="180"/>
      <c r="K8728" s="180"/>
      <c r="L8728" s="180"/>
      <c r="M8728" s="180"/>
      <c r="N8728" s="180"/>
      <c r="O8728" s="180"/>
      <c r="P8728" s="180"/>
      <c r="Q8728" s="180"/>
      <c r="R8728" s="180"/>
      <c r="S8728" s="274"/>
      <c r="T8728" s="180"/>
      <c r="U8728" s="107"/>
      <c r="V8728" s="16"/>
    </row>
    <row r="8729" spans="4:22">
      <c r="D8729" s="16"/>
      <c r="E8729" s="86"/>
      <c r="F8729" s="29"/>
      <c r="H8729" s="323"/>
      <c r="I8729" s="180"/>
      <c r="J8729" s="159"/>
      <c r="K8729" s="180"/>
      <c r="L8729" s="159"/>
      <c r="M8729" s="180"/>
      <c r="N8729" s="159"/>
      <c r="O8729" s="180">
        <f>L8729+N8729</f>
        <v>0</v>
      </c>
      <c r="P8729" s="159"/>
      <c r="Q8729" s="180"/>
      <c r="R8729" s="159"/>
      <c r="S8729" s="159"/>
      <c r="T8729" s="159"/>
      <c r="U8729" s="107"/>
      <c r="V8729" s="16"/>
    </row>
    <row r="8730" spans="4:22" ht="18">
      <c r="D8730" s="16"/>
      <c r="E8730" s="134"/>
      <c r="F8730" s="403" t="s">
        <v>36</v>
      </c>
      <c r="G8730" s="404"/>
      <c r="H8730" s="405">
        <f>AVERAGE(H8613:H8615,H8711:H8715)</f>
        <v>12389.416666666666</v>
      </c>
      <c r="I8730" s="405" t="e">
        <f t="shared" ref="I8730" si="997">AVERAGE(I8614:I8615,I8711:I8715)</f>
        <v>#DIV/0!</v>
      </c>
      <c r="J8730" s="405">
        <f>AVERAGE(J8613:J8615,J8711:J8715)</f>
        <v>3273.3333333333335</v>
      </c>
      <c r="K8730" s="405" t="e">
        <f t="shared" ref="K8730" si="998">AVERAGE(K8614:K8615,K8711:K8715)</f>
        <v>#DIV/0!</v>
      </c>
      <c r="L8730" s="405">
        <f>AVERAGE(L8613:L8615,L8711:L8715)</f>
        <v>3538.1666666666665</v>
      </c>
      <c r="M8730" s="405" t="e">
        <f t="shared" ref="M8730" si="999">AVERAGE(M8614:M8615,M8711:M8715)</f>
        <v>#DIV/0!</v>
      </c>
      <c r="N8730" s="405">
        <f>AVERAGE(N8613:N8615,N8711:N8715)</f>
        <v>1897.25</v>
      </c>
      <c r="O8730" s="405" t="e">
        <f t="shared" ref="O8730" si="1000">AVERAGE(O8614:O8615,O8711:O8715)</f>
        <v>#DIV/0!</v>
      </c>
      <c r="P8730" s="405">
        <f>AVERAGE(P8613:P8615,P8711:P8715)</f>
        <v>46944.166666666664</v>
      </c>
      <c r="Q8730" s="405" t="e">
        <f t="shared" ref="Q8730" si="1001">AVERAGE(Q8614:Q8615,Q8711:Q8715)</f>
        <v>#DIV/0!</v>
      </c>
      <c r="R8730" s="405">
        <f>AVERAGE(R8613:R8615,R8711:R8715)</f>
        <v>17016.666666666668</v>
      </c>
      <c r="S8730" s="405" t="e">
        <f t="shared" ref="S8730" si="1002">AVERAGE(S8614:S8615,S8711:S8715)</f>
        <v>#DIV/0!</v>
      </c>
      <c r="T8730" s="405">
        <f>AVERAGE(T8613:T8615,T8711:T8715)</f>
        <v>5.1475999999999988</v>
      </c>
      <c r="U8730" s="405" t="e">
        <f t="shared" ref="U8730" si="1003">AVERAGE(U8511:U8515,U8711:U8713,U8611:U8615,U8411:U8415,U8311:U8315)</f>
        <v>#DIV/0!</v>
      </c>
      <c r="V8730" s="16"/>
    </row>
    <row r="8731" spans="4:22">
      <c r="D8731" s="16"/>
      <c r="E8731" s="1"/>
      <c r="F8731" s="1"/>
      <c r="H8731" s="329"/>
      <c r="I8731" s="139"/>
      <c r="J8731" s="329"/>
      <c r="K8731" s="139"/>
      <c r="L8731" s="329"/>
      <c r="M8731" s="139"/>
      <c r="N8731" s="329"/>
      <c r="O8731" s="139"/>
      <c r="P8731" s="329"/>
      <c r="Q8731" s="139"/>
      <c r="R8731" s="329"/>
      <c r="S8731" s="329"/>
      <c r="T8731" s="329"/>
      <c r="U8731" s="1"/>
      <c r="V8731" s="16"/>
    </row>
    <row r="8732" spans="4:22" ht="15" thickBot="1">
      <c r="D8732" s="16"/>
      <c r="T8732" s="174"/>
      <c r="V8732" s="16"/>
    </row>
    <row r="8733" spans="4:22" ht="15" thickBot="1">
      <c r="D8733" s="16"/>
      <c r="F8733" s="280" t="s">
        <v>42</v>
      </c>
      <c r="G8733" s="281"/>
      <c r="H8733" s="281" t="s">
        <v>3</v>
      </c>
      <c r="I8733" s="281"/>
      <c r="J8733" s="281" t="s">
        <v>11</v>
      </c>
      <c r="K8733" s="281"/>
      <c r="L8733" s="281" t="s">
        <v>12</v>
      </c>
      <c r="M8733" s="281"/>
      <c r="N8733" s="281" t="s">
        <v>13</v>
      </c>
      <c r="O8733" s="281"/>
      <c r="P8733" s="281" t="s">
        <v>14</v>
      </c>
      <c r="Q8733" s="281"/>
      <c r="R8733" s="281" t="s">
        <v>15</v>
      </c>
      <c r="S8733" s="281"/>
      <c r="T8733" s="282" t="s">
        <v>16</v>
      </c>
      <c r="V8733" s="16"/>
    </row>
    <row r="8734" spans="4:22">
      <c r="D8734" s="16"/>
      <c r="E8734" s="1"/>
      <c r="F8734" s="283" t="s">
        <v>19</v>
      </c>
      <c r="G8734" s="284"/>
      <c r="H8734" s="410">
        <f>H8721</f>
        <v>63.373016880000002</v>
      </c>
      <c r="I8734" s="410">
        <f t="shared" ref="I8734:T8734" si="1004">I8721</f>
        <v>0</v>
      </c>
      <c r="J8734" s="410">
        <f t="shared" si="1004"/>
        <v>16.674542100000004</v>
      </c>
      <c r="K8734" s="410">
        <f t="shared" si="1004"/>
        <v>0</v>
      </c>
      <c r="L8734" s="410">
        <f t="shared" si="1004"/>
        <v>18.415173060000001</v>
      </c>
      <c r="M8734" s="410">
        <f t="shared" si="1004"/>
        <v>0</v>
      </c>
      <c r="N8734" s="410">
        <f t="shared" si="1004"/>
        <v>9.8076358799999994</v>
      </c>
      <c r="O8734" s="410">
        <f t="shared" si="1004"/>
        <v>0</v>
      </c>
      <c r="P8734" s="410">
        <f t="shared" si="1004"/>
        <v>241.32716460000003</v>
      </c>
      <c r="Q8734" s="410">
        <f t="shared" si="1004"/>
        <v>0</v>
      </c>
      <c r="R8734" s="410">
        <f t="shared" si="1004"/>
        <v>88.286935800000009</v>
      </c>
      <c r="S8734" s="410">
        <f t="shared" si="1004"/>
        <v>0</v>
      </c>
      <c r="T8734" s="410">
        <f t="shared" si="1004"/>
        <v>5.2036800000000003</v>
      </c>
      <c r="U8734" s="1"/>
      <c r="V8734" s="16"/>
    </row>
    <row r="8735" spans="4:22" ht="15.6">
      <c r="D8735" s="16"/>
      <c r="E8735" s="1"/>
      <c r="F8735" s="288" t="s">
        <v>41</v>
      </c>
      <c r="G8735" s="289"/>
      <c r="H8735" s="411">
        <f>H8719</f>
        <v>63.920983759374998</v>
      </c>
      <c r="I8735" s="411">
        <f t="shared" ref="I8735:S8735" si="1005">I8719</f>
        <v>0</v>
      </c>
      <c r="J8735" s="411">
        <f t="shared" si="1005"/>
        <v>16.861377100000002</v>
      </c>
      <c r="K8735" s="411">
        <f t="shared" si="1005"/>
        <v>0</v>
      </c>
      <c r="L8735" s="411">
        <f t="shared" si="1005"/>
        <v>18.106645115625</v>
      </c>
      <c r="M8735" s="411">
        <f t="shared" si="1005"/>
        <v>0</v>
      </c>
      <c r="N8735" s="411">
        <f t="shared" si="1005"/>
        <v>9.7297367781249999</v>
      </c>
      <c r="O8735" s="411">
        <f t="shared" si="1005"/>
        <v>0</v>
      </c>
      <c r="P8735" s="411">
        <f t="shared" si="1005"/>
        <v>241.52437337500001</v>
      </c>
      <c r="Q8735" s="411">
        <f t="shared" si="1005"/>
        <v>0</v>
      </c>
      <c r="R8735" s="411">
        <f t="shared" si="1005"/>
        <v>87.245589968750011</v>
      </c>
      <c r="S8735" s="411">
        <f t="shared" si="1005"/>
        <v>0</v>
      </c>
      <c r="T8735" s="411">
        <f>T8717</f>
        <v>5.1219250000000001</v>
      </c>
      <c r="U8735" s="1"/>
      <c r="V8735" s="16"/>
    </row>
    <row r="8736" spans="4:22" ht="21">
      <c r="D8736" s="16"/>
      <c r="F8736" s="201" t="s">
        <v>45</v>
      </c>
      <c r="G8736" s="463"/>
      <c r="H8736" s="463">
        <f>H8735-H8734</f>
        <v>0.54796687937499655</v>
      </c>
      <c r="I8736" s="463"/>
      <c r="J8736" s="463">
        <f>J8735-J8734</f>
        <v>0.18683499999999853</v>
      </c>
      <c r="K8736" s="463"/>
      <c r="L8736" s="463">
        <f>L8735-L8734</f>
        <v>-0.30852794437500108</v>
      </c>
      <c r="M8736" s="463"/>
      <c r="N8736" s="463">
        <f>N8735-N8734</f>
        <v>-7.7899101874999488E-2</v>
      </c>
      <c r="O8736" s="463"/>
      <c r="P8736" s="463">
        <f>P8735-P8734</f>
        <v>0.19720877499997869</v>
      </c>
      <c r="Q8736" s="463"/>
      <c r="R8736" s="463">
        <f>R8735-R8734</f>
        <v>-1.0413458312499984</v>
      </c>
      <c r="S8736" s="463"/>
      <c r="T8736" s="463">
        <f>T8735-T8734</f>
        <v>-8.1755000000000244E-2</v>
      </c>
      <c r="V8736" s="16"/>
    </row>
    <row r="8737" spans="4:22" ht="21">
      <c r="D8737" s="16"/>
      <c r="F8737" s="201"/>
      <c r="G8737" s="201"/>
      <c r="H8737" s="187"/>
      <c r="I8737" s="187"/>
      <c r="J8737" s="187"/>
      <c r="K8737" s="187"/>
      <c r="L8737" s="187"/>
      <c r="M8737" s="187"/>
      <c r="N8737" s="187"/>
      <c r="O8737" s="187"/>
      <c r="P8737" s="187"/>
      <c r="Q8737" s="187"/>
      <c r="R8737" s="187"/>
      <c r="S8737" s="187"/>
      <c r="T8737" s="187"/>
      <c r="V8737" s="16"/>
    </row>
    <row r="8738" spans="4:22">
      <c r="D8738" s="16"/>
      <c r="E8738" s="16"/>
      <c r="F8738" s="231"/>
      <c r="G8738" s="231"/>
      <c r="H8738" s="231"/>
      <c r="I8738" s="231"/>
      <c r="J8738" s="231"/>
      <c r="K8738" s="231"/>
      <c r="L8738" s="231"/>
      <c r="M8738" s="231"/>
      <c r="N8738" s="231"/>
      <c r="O8738" s="231"/>
      <c r="P8738" s="231"/>
      <c r="Q8738" s="231"/>
      <c r="R8738" s="231"/>
      <c r="S8738" s="231"/>
      <c r="T8738" s="232"/>
      <c r="U8738" s="16"/>
      <c r="V8738" s="16"/>
    </row>
    <row r="8739" spans="4:22">
      <c r="D8739" s="16"/>
      <c r="E8739" s="16"/>
      <c r="F8739" s="231"/>
      <c r="G8739" s="231"/>
      <c r="H8739" s="231"/>
      <c r="I8739" s="231"/>
      <c r="J8739" s="231"/>
      <c r="K8739" s="231"/>
      <c r="L8739" s="231"/>
      <c r="M8739" s="231"/>
      <c r="N8739" s="231"/>
      <c r="O8739" s="231"/>
      <c r="P8739" s="231"/>
      <c r="Q8739" s="231"/>
      <c r="R8739" s="231"/>
      <c r="S8739" s="231"/>
      <c r="T8739" s="232"/>
      <c r="U8739" s="16"/>
      <c r="V8739" s="16"/>
    </row>
    <row r="8740" spans="4:22">
      <c r="D8740" s="16"/>
      <c r="E8740" s="16"/>
      <c r="F8740" s="231"/>
      <c r="G8740" s="231"/>
      <c r="H8740" s="231"/>
      <c r="I8740" s="231"/>
      <c r="J8740" s="231"/>
      <c r="K8740" s="231"/>
      <c r="L8740" s="231"/>
      <c r="M8740" s="231"/>
      <c r="N8740" s="231"/>
      <c r="O8740" s="231"/>
      <c r="P8740" s="231"/>
      <c r="Q8740" s="231"/>
      <c r="R8740" s="231"/>
      <c r="S8740" s="231"/>
      <c r="T8740" s="232"/>
      <c r="U8740" s="16"/>
      <c r="V8740" s="16"/>
    </row>
    <row r="8741" spans="4:22">
      <c r="D8741" s="16"/>
      <c r="E8741" s="16"/>
      <c r="F8741" s="231"/>
      <c r="G8741" s="231"/>
      <c r="H8741" s="231"/>
      <c r="I8741" s="231"/>
      <c r="J8741" s="231"/>
      <c r="K8741" s="231"/>
      <c r="L8741" s="231"/>
      <c r="M8741" s="231"/>
      <c r="N8741" s="231"/>
      <c r="O8741" s="231"/>
      <c r="P8741" s="231"/>
      <c r="Q8741" s="231"/>
      <c r="R8741" s="231"/>
      <c r="S8741" s="231"/>
      <c r="T8741" s="232"/>
      <c r="U8741" s="16"/>
      <c r="V8741" s="16"/>
    </row>
    <row r="8742" spans="4:22">
      <c r="D8742" s="16"/>
      <c r="E8742" s="16"/>
      <c r="F8742" s="231"/>
      <c r="G8742" s="231"/>
      <c r="H8742" s="231"/>
      <c r="I8742" s="231"/>
      <c r="J8742" s="231"/>
      <c r="K8742" s="231"/>
      <c r="L8742" s="231"/>
      <c r="M8742" s="231"/>
      <c r="N8742" s="231"/>
      <c r="O8742" s="231"/>
      <c r="P8742" s="231"/>
      <c r="Q8742" s="231"/>
      <c r="R8742" s="231"/>
      <c r="S8742" s="231"/>
      <c r="T8742" s="232"/>
      <c r="U8742" s="16"/>
      <c r="V8742" s="16"/>
    </row>
    <row r="8743" spans="4:22">
      <c r="D8743" s="16"/>
      <c r="E8743" s="16"/>
      <c r="F8743" s="231"/>
      <c r="G8743" s="231"/>
      <c r="H8743" s="231"/>
      <c r="I8743" s="231"/>
      <c r="J8743" s="231"/>
      <c r="K8743" s="231"/>
      <c r="L8743" s="231"/>
      <c r="M8743" s="231"/>
      <c r="N8743" s="231"/>
      <c r="O8743" s="231"/>
      <c r="P8743" s="231"/>
      <c r="Q8743" s="231"/>
      <c r="R8743" s="231"/>
      <c r="S8743" s="231"/>
      <c r="T8743" s="232"/>
      <c r="U8743" s="16"/>
      <c r="V8743" s="16"/>
    </row>
    <row r="8744" spans="4:22">
      <c r="D8744" s="16"/>
      <c r="E8744" s="16"/>
      <c r="F8744" s="231"/>
      <c r="G8744" s="231"/>
      <c r="H8744" s="231"/>
      <c r="I8744" s="231"/>
      <c r="J8744" s="231"/>
      <c r="K8744" s="231"/>
      <c r="L8744" s="231"/>
      <c r="M8744" s="231"/>
      <c r="N8744" s="231"/>
      <c r="O8744" s="231"/>
      <c r="P8744" s="231"/>
      <c r="Q8744" s="231"/>
      <c r="R8744" s="231"/>
      <c r="S8744" s="231"/>
      <c r="T8744" s="232"/>
      <c r="U8744" s="16"/>
      <c r="V8744" s="16"/>
    </row>
    <row r="8745" spans="4:22">
      <c r="D8745" s="16"/>
      <c r="E8745" s="16"/>
      <c r="F8745" s="231"/>
      <c r="G8745" s="231"/>
      <c r="H8745" s="231"/>
      <c r="I8745" s="231"/>
      <c r="J8745" s="231"/>
      <c r="K8745" s="231"/>
      <c r="L8745" s="231"/>
      <c r="M8745" s="231"/>
      <c r="N8745" s="231"/>
      <c r="O8745" s="231"/>
      <c r="P8745" s="231"/>
      <c r="Q8745" s="231"/>
      <c r="R8745" s="231"/>
      <c r="S8745" s="231"/>
      <c r="T8745" s="232"/>
      <c r="U8745" s="16"/>
      <c r="V8745" s="16"/>
    </row>
    <row r="8746" spans="4:22">
      <c r="D8746" s="16"/>
      <c r="E8746" s="16"/>
      <c r="F8746" s="231"/>
      <c r="G8746" s="231"/>
      <c r="H8746" s="231"/>
      <c r="I8746" s="231"/>
      <c r="J8746" s="231"/>
      <c r="K8746" s="231"/>
      <c r="L8746" s="231"/>
      <c r="M8746" s="231"/>
      <c r="N8746" s="231"/>
      <c r="O8746" s="231"/>
      <c r="P8746" s="231"/>
      <c r="Q8746" s="231"/>
      <c r="R8746" s="231"/>
      <c r="S8746" s="231"/>
      <c r="T8746" s="232"/>
      <c r="U8746" s="16"/>
      <c r="V8746" s="16"/>
    </row>
    <row r="8747" spans="4:22">
      <c r="D8747" s="16"/>
      <c r="E8747" s="16"/>
      <c r="F8747" s="231"/>
      <c r="G8747" s="231"/>
      <c r="H8747" s="231"/>
      <c r="I8747" s="231"/>
      <c r="J8747" s="231"/>
      <c r="K8747" s="231"/>
      <c r="L8747" s="231"/>
      <c r="M8747" s="231"/>
      <c r="N8747" s="231"/>
      <c r="O8747" s="231"/>
      <c r="P8747" s="231"/>
      <c r="Q8747" s="231"/>
      <c r="R8747" s="231"/>
      <c r="S8747" s="231"/>
      <c r="T8747" s="232"/>
      <c r="U8747" s="16"/>
      <c r="V8747" s="16"/>
    </row>
    <row r="8748" spans="4:22">
      <c r="D8748" s="16"/>
      <c r="E8748" s="16"/>
      <c r="F8748" s="231"/>
      <c r="G8748" s="231"/>
      <c r="H8748" s="231"/>
      <c r="I8748" s="231"/>
      <c r="J8748" s="231"/>
      <c r="K8748" s="231"/>
      <c r="L8748" s="231"/>
      <c r="M8748" s="231"/>
      <c r="N8748" s="231"/>
      <c r="O8748" s="231"/>
      <c r="P8748" s="231"/>
      <c r="Q8748" s="231"/>
      <c r="R8748" s="231"/>
      <c r="S8748" s="231"/>
      <c r="T8748" s="232"/>
      <c r="U8748" s="16"/>
      <c r="V8748" s="16"/>
    </row>
    <row r="8749" spans="4:22">
      <c r="D8749" s="16"/>
      <c r="E8749" s="16"/>
      <c r="F8749" s="231"/>
      <c r="G8749" s="231"/>
      <c r="H8749" s="231"/>
      <c r="I8749" s="231"/>
      <c r="J8749" s="231"/>
      <c r="K8749" s="231"/>
      <c r="L8749" s="231"/>
      <c r="M8749" s="231"/>
      <c r="N8749" s="231"/>
      <c r="O8749" s="231"/>
      <c r="P8749" s="231"/>
      <c r="Q8749" s="231"/>
      <c r="R8749" s="231"/>
      <c r="S8749" s="231"/>
      <c r="T8749" s="232"/>
      <c r="U8749" s="16"/>
      <c r="V8749" s="16"/>
    </row>
    <row r="8750" spans="4:22">
      <c r="D8750" s="16"/>
      <c r="E8750" s="16"/>
      <c r="F8750" s="231"/>
      <c r="G8750" s="231"/>
      <c r="H8750" s="231"/>
      <c r="I8750" s="231"/>
      <c r="J8750" s="231"/>
      <c r="K8750" s="231"/>
      <c r="L8750" s="231"/>
      <c r="M8750" s="231"/>
      <c r="N8750" s="231"/>
      <c r="O8750" s="231"/>
      <c r="P8750" s="231"/>
      <c r="Q8750" s="231"/>
      <c r="R8750" s="231"/>
      <c r="S8750" s="231"/>
      <c r="T8750" s="232"/>
      <c r="U8750" s="16"/>
      <c r="V8750" s="16"/>
    </row>
    <row r="8751" spans="4:22">
      <c r="D8751" s="16"/>
      <c r="E8751" s="16"/>
      <c r="F8751" s="231"/>
      <c r="G8751" s="231"/>
      <c r="H8751" s="231"/>
      <c r="I8751" s="231"/>
      <c r="J8751" s="231"/>
      <c r="K8751" s="231"/>
      <c r="L8751" s="231"/>
      <c r="M8751" s="231"/>
      <c r="N8751" s="231"/>
      <c r="O8751" s="231"/>
      <c r="P8751" s="231"/>
      <c r="Q8751" s="231"/>
      <c r="R8751" s="231"/>
      <c r="S8751" s="231"/>
      <c r="T8751" s="232"/>
      <c r="U8751" s="16"/>
      <c r="V8751" s="16"/>
    </row>
    <row r="8752" spans="4:22">
      <c r="D8752" s="16"/>
      <c r="E8752" s="16"/>
      <c r="F8752" s="231"/>
      <c r="G8752" s="231"/>
      <c r="H8752" s="231"/>
      <c r="I8752" s="231"/>
      <c r="J8752" s="231"/>
      <c r="K8752" s="231"/>
      <c r="L8752" s="231"/>
      <c r="M8752" s="231"/>
      <c r="N8752" s="231"/>
      <c r="O8752" s="231"/>
      <c r="P8752" s="231"/>
      <c r="Q8752" s="231"/>
      <c r="R8752" s="231"/>
      <c r="S8752" s="231"/>
      <c r="T8752" s="232"/>
      <c r="U8752" s="16"/>
      <c r="V8752" s="16"/>
    </row>
    <row r="8753" spans="4:22">
      <c r="D8753" s="16"/>
      <c r="E8753" s="16"/>
      <c r="F8753" s="231"/>
      <c r="G8753" s="231"/>
      <c r="H8753" s="231"/>
      <c r="I8753" s="231"/>
      <c r="J8753" s="231"/>
      <c r="K8753" s="231"/>
      <c r="L8753" s="231"/>
      <c r="M8753" s="231"/>
      <c r="N8753" s="231"/>
      <c r="O8753" s="231"/>
      <c r="P8753" s="231"/>
      <c r="Q8753" s="231"/>
      <c r="R8753" s="231"/>
      <c r="S8753" s="231"/>
      <c r="T8753" s="232"/>
      <c r="U8753" s="16"/>
      <c r="V8753" s="16"/>
    </row>
    <row r="8754" spans="4:22">
      <c r="D8754" s="16"/>
      <c r="E8754" s="16"/>
      <c r="F8754" s="231"/>
      <c r="G8754" s="231"/>
      <c r="H8754" s="231"/>
      <c r="I8754" s="231"/>
      <c r="J8754" s="231"/>
      <c r="K8754" s="231"/>
      <c r="L8754" s="231"/>
      <c r="M8754" s="231"/>
      <c r="N8754" s="231"/>
      <c r="O8754" s="231"/>
      <c r="P8754" s="231"/>
      <c r="Q8754" s="231"/>
      <c r="R8754" s="231"/>
      <c r="S8754" s="231"/>
      <c r="T8754" s="232"/>
      <c r="U8754" s="16"/>
      <c r="V8754" s="16"/>
    </row>
    <row r="8755" spans="4:22">
      <c r="D8755" s="16"/>
      <c r="E8755" s="16"/>
      <c r="F8755" s="231"/>
      <c r="G8755" s="231"/>
      <c r="H8755" s="231"/>
      <c r="I8755" s="231"/>
      <c r="J8755" s="231"/>
      <c r="K8755" s="231"/>
      <c r="L8755" s="231"/>
      <c r="M8755" s="231"/>
      <c r="N8755" s="231"/>
      <c r="O8755" s="231"/>
      <c r="P8755" s="231"/>
      <c r="Q8755" s="231"/>
      <c r="R8755" s="231"/>
      <c r="S8755" s="231"/>
      <c r="T8755" s="232"/>
      <c r="U8755" s="16"/>
      <c r="V8755" s="16"/>
    </row>
    <row r="8756" spans="4:22">
      <c r="D8756" s="16"/>
      <c r="E8756" s="16"/>
      <c r="F8756" s="231"/>
      <c r="G8756" s="231"/>
      <c r="H8756" s="231"/>
      <c r="I8756" s="231"/>
      <c r="J8756" s="231"/>
      <c r="K8756" s="231"/>
      <c r="L8756" s="231"/>
      <c r="M8756" s="231"/>
      <c r="N8756" s="231"/>
      <c r="O8756" s="231"/>
      <c r="P8756" s="231"/>
      <c r="Q8756" s="231"/>
      <c r="R8756" s="231"/>
      <c r="S8756" s="231"/>
      <c r="T8756" s="232"/>
      <c r="U8756" s="16"/>
      <c r="V8756" s="16"/>
    </row>
    <row r="8757" spans="4:22">
      <c r="D8757" s="16"/>
      <c r="E8757" s="16"/>
      <c r="F8757" s="231"/>
      <c r="G8757" s="231"/>
      <c r="H8757" s="231"/>
      <c r="I8757" s="231"/>
      <c r="J8757" s="231"/>
      <c r="K8757" s="231"/>
      <c r="L8757" s="231"/>
      <c r="M8757" s="231"/>
      <c r="N8757" s="231"/>
      <c r="O8757" s="231"/>
      <c r="P8757" s="231"/>
      <c r="Q8757" s="231"/>
      <c r="R8757" s="231"/>
      <c r="S8757" s="231"/>
      <c r="T8757" s="232"/>
      <c r="U8757" s="16"/>
      <c r="V8757" s="16"/>
    </row>
    <row r="8758" spans="4:22">
      <c r="D8758" s="16"/>
      <c r="E8758" s="16"/>
      <c r="F8758" s="231"/>
      <c r="G8758" s="231"/>
      <c r="H8758" s="231"/>
      <c r="I8758" s="231"/>
      <c r="J8758" s="231"/>
      <c r="K8758" s="231"/>
      <c r="L8758" s="231"/>
      <c r="M8758" s="231"/>
      <c r="N8758" s="231"/>
      <c r="O8758" s="231"/>
      <c r="P8758" s="231"/>
      <c r="Q8758" s="231"/>
      <c r="R8758" s="231"/>
      <c r="S8758" s="231"/>
      <c r="T8758" s="232"/>
      <c r="U8758" s="16"/>
      <c r="V8758" s="16"/>
    </row>
    <row r="8759" spans="4:22">
      <c r="D8759" s="16"/>
      <c r="E8759" s="16"/>
      <c r="F8759" s="231"/>
      <c r="G8759" s="231"/>
      <c r="H8759" s="231"/>
      <c r="I8759" s="231"/>
      <c r="J8759" s="231"/>
      <c r="K8759" s="231"/>
      <c r="L8759" s="231"/>
      <c r="M8759" s="231"/>
      <c r="N8759" s="231"/>
      <c r="O8759" s="231"/>
      <c r="P8759" s="231"/>
      <c r="Q8759" s="231"/>
      <c r="R8759" s="231"/>
      <c r="S8759" s="231"/>
      <c r="T8759" s="232"/>
      <c r="U8759" s="16"/>
      <c r="V8759" s="16"/>
    </row>
    <row r="8760" spans="4:22">
      <c r="D8760" s="16"/>
      <c r="E8760" s="16"/>
      <c r="F8760" s="231"/>
      <c r="G8760" s="231"/>
      <c r="H8760" s="231"/>
      <c r="I8760" s="231"/>
      <c r="J8760" s="231"/>
      <c r="K8760" s="231"/>
      <c r="L8760" s="231"/>
      <c r="M8760" s="231"/>
      <c r="N8760" s="231"/>
      <c r="O8760" s="231"/>
      <c r="P8760" s="231"/>
      <c r="Q8760" s="231"/>
      <c r="R8760" s="231"/>
      <c r="S8760" s="231"/>
      <c r="T8760" s="232"/>
      <c r="U8760" s="16"/>
      <c r="V8760" s="16"/>
    </row>
    <row r="8761" spans="4:22">
      <c r="D8761" s="16"/>
      <c r="E8761" s="16"/>
      <c r="F8761" s="231"/>
      <c r="G8761" s="231"/>
      <c r="H8761" s="231"/>
      <c r="I8761" s="231"/>
      <c r="J8761" s="231"/>
      <c r="K8761" s="231"/>
      <c r="L8761" s="231"/>
      <c r="M8761" s="231"/>
      <c r="N8761" s="231"/>
      <c r="O8761" s="231"/>
      <c r="P8761" s="231"/>
      <c r="Q8761" s="231"/>
      <c r="R8761" s="231"/>
      <c r="S8761" s="231"/>
      <c r="T8761" s="232"/>
      <c r="U8761" s="16"/>
      <c r="V8761" s="16"/>
    </row>
    <row r="8762" spans="4:22">
      <c r="D8762" s="16"/>
      <c r="E8762" s="16"/>
      <c r="F8762" s="231"/>
      <c r="G8762" s="231"/>
      <c r="H8762" s="231"/>
      <c r="I8762" s="231"/>
      <c r="J8762" s="231"/>
      <c r="K8762" s="231"/>
      <c r="L8762" s="231"/>
      <c r="M8762" s="231"/>
      <c r="N8762" s="231"/>
      <c r="O8762" s="231"/>
      <c r="P8762" s="231"/>
      <c r="Q8762" s="231"/>
      <c r="R8762" s="231"/>
      <c r="S8762" s="231"/>
      <c r="T8762" s="232"/>
      <c r="U8762" s="16"/>
      <c r="V8762" s="16"/>
    </row>
    <row r="8763" spans="4:22">
      <c r="D8763" s="16"/>
      <c r="E8763" s="16"/>
      <c r="F8763" s="231"/>
      <c r="G8763" s="231"/>
      <c r="H8763" s="231"/>
      <c r="I8763" s="231"/>
      <c r="J8763" s="231"/>
      <c r="K8763" s="231"/>
      <c r="L8763" s="231"/>
      <c r="M8763" s="231"/>
      <c r="N8763" s="231"/>
      <c r="O8763" s="231"/>
      <c r="P8763" s="231"/>
      <c r="Q8763" s="231"/>
      <c r="R8763" s="231"/>
      <c r="S8763" s="231"/>
      <c r="T8763" s="232"/>
      <c r="U8763" s="16"/>
      <c r="V8763" s="16"/>
    </row>
    <row r="8764" spans="4:22">
      <c r="D8764" s="16"/>
      <c r="E8764" s="16"/>
      <c r="F8764" s="231"/>
      <c r="G8764" s="231"/>
      <c r="H8764" s="231"/>
      <c r="I8764" s="231"/>
      <c r="J8764" s="231"/>
      <c r="K8764" s="231"/>
      <c r="L8764" s="231"/>
      <c r="M8764" s="231"/>
      <c r="N8764" s="231"/>
      <c r="O8764" s="231"/>
      <c r="P8764" s="231"/>
      <c r="Q8764" s="231"/>
      <c r="R8764" s="231"/>
      <c r="S8764" s="231"/>
      <c r="T8764" s="232"/>
      <c r="U8764" s="16"/>
      <c r="V8764" s="16"/>
    </row>
    <row r="8765" spans="4:22">
      <c r="D8765" s="16"/>
      <c r="E8765" s="16"/>
      <c r="F8765" s="231"/>
      <c r="G8765" s="231"/>
      <c r="H8765" s="231"/>
      <c r="I8765" s="231"/>
      <c r="J8765" s="231"/>
      <c r="K8765" s="231"/>
      <c r="L8765" s="231"/>
      <c r="M8765" s="231"/>
      <c r="N8765" s="231"/>
      <c r="O8765" s="231"/>
      <c r="P8765" s="231"/>
      <c r="Q8765" s="231"/>
      <c r="R8765" s="231"/>
      <c r="S8765" s="231"/>
      <c r="T8765" s="232"/>
      <c r="U8765" s="16"/>
      <c r="V8765" s="16"/>
    </row>
    <row r="8766" spans="4:22">
      <c r="D8766" s="16"/>
      <c r="E8766" s="16"/>
      <c r="F8766" s="231"/>
      <c r="G8766" s="231"/>
      <c r="H8766" s="231"/>
      <c r="I8766" s="231"/>
      <c r="J8766" s="231"/>
      <c r="K8766" s="231"/>
      <c r="L8766" s="231"/>
      <c r="M8766" s="231"/>
      <c r="N8766" s="231"/>
      <c r="O8766" s="231"/>
      <c r="P8766" s="231"/>
      <c r="Q8766" s="231"/>
      <c r="R8766" s="231"/>
      <c r="S8766" s="231"/>
      <c r="T8766" s="232"/>
      <c r="U8766" s="16"/>
      <c r="V8766" s="16"/>
    </row>
    <row r="8767" spans="4:22">
      <c r="D8767" s="16"/>
      <c r="E8767" s="16"/>
      <c r="F8767" s="231"/>
      <c r="G8767" s="231"/>
      <c r="H8767" s="231"/>
      <c r="I8767" s="231"/>
      <c r="J8767" s="231"/>
      <c r="K8767" s="231"/>
      <c r="L8767" s="231"/>
      <c r="M8767" s="231"/>
      <c r="N8767" s="231"/>
      <c r="O8767" s="231"/>
      <c r="P8767" s="231"/>
      <c r="Q8767" s="231"/>
      <c r="R8767" s="231"/>
      <c r="S8767" s="231"/>
      <c r="T8767" s="232"/>
      <c r="U8767" s="16"/>
      <c r="V8767" s="16"/>
    </row>
    <row r="8768" spans="4:22">
      <c r="D8768" s="16"/>
      <c r="E8768" s="16"/>
      <c r="F8768" s="231"/>
      <c r="G8768" s="231"/>
      <c r="H8768" s="231"/>
      <c r="I8768" s="231"/>
      <c r="J8768" s="231"/>
      <c r="K8768" s="231"/>
      <c r="L8768" s="231"/>
      <c r="M8768" s="231"/>
      <c r="N8768" s="231"/>
      <c r="O8768" s="231"/>
      <c r="P8768" s="231"/>
      <c r="Q8768" s="231"/>
      <c r="R8768" s="231"/>
      <c r="S8768" s="231"/>
      <c r="T8768" s="232"/>
      <c r="U8768" s="16"/>
      <c r="V8768" s="16"/>
    </row>
    <row r="8769" spans="4:22">
      <c r="D8769" s="16"/>
      <c r="E8769" s="16"/>
      <c r="F8769" s="231"/>
      <c r="G8769" s="231"/>
      <c r="H8769" s="231"/>
      <c r="I8769" s="231"/>
      <c r="J8769" s="231"/>
      <c r="K8769" s="231"/>
      <c r="L8769" s="231"/>
      <c r="M8769" s="231"/>
      <c r="N8769" s="231"/>
      <c r="O8769" s="231"/>
      <c r="P8769" s="231"/>
      <c r="Q8769" s="231"/>
      <c r="R8769" s="231"/>
      <c r="S8769" s="231"/>
      <c r="T8769" s="232"/>
      <c r="U8769" s="16"/>
      <c r="V8769" s="16"/>
    </row>
    <row r="8770" spans="4:22">
      <c r="D8770" s="16"/>
      <c r="E8770" s="16"/>
      <c r="F8770" s="231"/>
      <c r="G8770" s="231"/>
      <c r="H8770" s="231"/>
      <c r="I8770" s="231"/>
      <c r="J8770" s="231"/>
      <c r="K8770" s="231"/>
      <c r="L8770" s="231"/>
      <c r="M8770" s="231"/>
      <c r="N8770" s="231"/>
      <c r="O8770" s="231"/>
      <c r="P8770" s="231"/>
      <c r="Q8770" s="231"/>
      <c r="R8770" s="231"/>
      <c r="S8770" s="231"/>
      <c r="T8770" s="232"/>
      <c r="U8770" s="16"/>
      <c r="V8770" s="16"/>
    </row>
    <row r="8771" spans="4:22">
      <c r="D8771" s="16"/>
      <c r="E8771" s="16"/>
      <c r="F8771" s="231"/>
      <c r="G8771" s="231"/>
      <c r="H8771" s="231"/>
      <c r="I8771" s="231"/>
      <c r="J8771" s="231"/>
      <c r="K8771" s="231"/>
      <c r="L8771" s="231"/>
      <c r="M8771" s="231"/>
      <c r="N8771" s="231"/>
      <c r="O8771" s="231"/>
      <c r="P8771" s="231"/>
      <c r="Q8771" s="231"/>
      <c r="R8771" s="231"/>
      <c r="S8771" s="231"/>
      <c r="T8771" s="232"/>
      <c r="U8771" s="16"/>
      <c r="V8771" s="16"/>
    </row>
    <row r="8772" spans="4:22">
      <c r="D8772" s="16"/>
      <c r="E8772" s="16"/>
      <c r="F8772" s="231"/>
      <c r="G8772" s="231"/>
      <c r="H8772" s="231"/>
      <c r="I8772" s="231"/>
      <c r="J8772" s="231"/>
      <c r="K8772" s="231"/>
      <c r="L8772" s="231"/>
      <c r="M8772" s="231"/>
      <c r="N8772" s="231"/>
      <c r="O8772" s="231"/>
      <c r="P8772" s="231"/>
      <c r="Q8772" s="231"/>
      <c r="R8772" s="231"/>
      <c r="S8772" s="231"/>
      <c r="T8772" s="232"/>
      <c r="U8772" s="16"/>
      <c r="V8772" s="16"/>
    </row>
    <row r="8773" spans="4:22">
      <c r="D8773" s="16"/>
      <c r="E8773" s="16"/>
      <c r="F8773" s="231"/>
      <c r="G8773" s="231"/>
      <c r="H8773" s="231"/>
      <c r="I8773" s="231"/>
      <c r="J8773" s="231"/>
      <c r="K8773" s="231"/>
      <c r="L8773" s="231"/>
      <c r="M8773" s="231"/>
      <c r="N8773" s="231"/>
      <c r="O8773" s="231"/>
      <c r="P8773" s="231"/>
      <c r="Q8773" s="231"/>
      <c r="R8773" s="231"/>
      <c r="S8773" s="231"/>
      <c r="T8773" s="232"/>
      <c r="U8773" s="16"/>
      <c r="V8773" s="16"/>
    </row>
    <row r="8774" spans="4:22">
      <c r="D8774" s="16"/>
      <c r="E8774" s="16"/>
      <c r="F8774" s="231"/>
      <c r="G8774" s="231"/>
      <c r="H8774" s="231"/>
      <c r="I8774" s="231"/>
      <c r="J8774" s="231"/>
      <c r="K8774" s="231"/>
      <c r="L8774" s="231"/>
      <c r="M8774" s="231"/>
      <c r="N8774" s="231"/>
      <c r="O8774" s="231"/>
      <c r="P8774" s="231"/>
      <c r="Q8774" s="231"/>
      <c r="R8774" s="231"/>
      <c r="S8774" s="231"/>
      <c r="T8774" s="232"/>
      <c r="U8774" s="16"/>
      <c r="V8774" s="16"/>
    </row>
    <row r="8775" spans="4:22">
      <c r="D8775" s="16"/>
      <c r="E8775" s="16"/>
      <c r="F8775" s="231"/>
      <c r="G8775" s="231"/>
      <c r="H8775" s="231"/>
      <c r="I8775" s="231"/>
      <c r="J8775" s="231"/>
      <c r="K8775" s="231"/>
      <c r="L8775" s="231"/>
      <c r="M8775" s="231"/>
      <c r="N8775" s="231"/>
      <c r="O8775" s="231"/>
      <c r="P8775" s="231"/>
      <c r="Q8775" s="231"/>
      <c r="R8775" s="231"/>
      <c r="S8775" s="231"/>
      <c r="T8775" s="232"/>
      <c r="U8775" s="16"/>
      <c r="V8775" s="16"/>
    </row>
    <row r="8776" spans="4:22">
      <c r="D8776" s="335"/>
      <c r="E8776" s="335"/>
      <c r="F8776" s="335"/>
      <c r="G8776" s="512" t="s">
        <v>48</v>
      </c>
      <c r="H8776" s="512"/>
      <c r="I8776" s="512"/>
      <c r="J8776" s="512"/>
      <c r="K8776" s="512"/>
      <c r="L8776" s="512"/>
      <c r="M8776" s="512"/>
      <c r="N8776" s="512"/>
      <c r="O8776" s="512"/>
      <c r="P8776" s="512"/>
      <c r="Q8776" s="512"/>
      <c r="R8776" s="512"/>
      <c r="S8776" s="335"/>
      <c r="T8776" s="335"/>
      <c r="U8776" s="335"/>
      <c r="V8776" s="335"/>
    </row>
    <row r="8777" spans="4:22">
      <c r="D8777" s="335"/>
      <c r="E8777" s="335"/>
      <c r="F8777" s="335"/>
      <c r="G8777" s="512"/>
      <c r="H8777" s="512"/>
      <c r="I8777" s="512"/>
      <c r="J8777" s="512"/>
      <c r="K8777" s="512"/>
      <c r="L8777" s="512"/>
      <c r="M8777" s="512"/>
      <c r="N8777" s="512"/>
      <c r="O8777" s="512"/>
      <c r="P8777" s="512"/>
      <c r="Q8777" s="512"/>
      <c r="R8777" s="512"/>
      <c r="S8777" s="335"/>
      <c r="T8777" s="335"/>
      <c r="U8777" s="335"/>
      <c r="V8777" s="335"/>
    </row>
    <row r="8778" spans="4:22" ht="23.4">
      <c r="D8778" s="338"/>
      <c r="E8778" s="338"/>
      <c r="F8778" s="338"/>
      <c r="G8778" s="343" t="s">
        <v>46</v>
      </c>
      <c r="H8778" s="375" t="s">
        <v>3</v>
      </c>
      <c r="I8778" s="376"/>
      <c r="J8778" s="377" t="s">
        <v>11</v>
      </c>
      <c r="K8778" s="376"/>
      <c r="L8778" s="378" t="s">
        <v>12</v>
      </c>
      <c r="M8778" s="376"/>
      <c r="N8778" s="379" t="s">
        <v>13</v>
      </c>
      <c r="O8778" s="376"/>
      <c r="P8778" s="374" t="s">
        <v>14</v>
      </c>
      <c r="Q8778" s="376"/>
      <c r="R8778" s="380" t="s">
        <v>15</v>
      </c>
      <c r="S8778" s="367"/>
      <c r="T8778" s="16"/>
      <c r="U8778" s="336"/>
      <c r="V8778" s="16"/>
    </row>
    <row r="8779" spans="4:22" ht="21">
      <c r="D8779" s="338"/>
      <c r="E8779" s="338"/>
      <c r="F8779" s="338"/>
      <c r="G8779" s="344">
        <v>0.9</v>
      </c>
      <c r="H8779" s="347">
        <f>$H$8721*G8779</f>
        <v>57.035715192000005</v>
      </c>
      <c r="I8779" s="368"/>
      <c r="J8779" s="348">
        <f>$J$8721*G8779</f>
        <v>15.007087890000003</v>
      </c>
      <c r="K8779" s="368"/>
      <c r="L8779" s="352">
        <f>$L$8721*G8779</f>
        <v>16.573655754000001</v>
      </c>
      <c r="M8779" s="368"/>
      <c r="N8779" s="349">
        <f>$N$8721*G8779</f>
        <v>8.8268722919999991</v>
      </c>
      <c r="O8779" s="368"/>
      <c r="P8779" s="350">
        <f>$P$8721*G8779</f>
        <v>217.19444814000002</v>
      </c>
      <c r="Q8779" s="368"/>
      <c r="R8779" s="351">
        <f>$R$8721*G8779</f>
        <v>79.458242220000017</v>
      </c>
      <c r="S8779" s="341"/>
      <c r="T8779" s="414">
        <f>H8779*24.63</f>
        <v>1404.7896651789601</v>
      </c>
      <c r="U8779" s="337"/>
      <c r="V8779" s="16"/>
    </row>
    <row r="8780" spans="4:22" ht="21">
      <c r="D8780" s="338"/>
      <c r="E8780" s="338"/>
      <c r="F8780" s="338"/>
      <c r="G8780" s="344">
        <v>0.91</v>
      </c>
      <c r="H8780" s="347">
        <f t="shared" ref="H8780:H8799" si="1006">$H$8721*G8780</f>
        <v>57.669445360800005</v>
      </c>
      <c r="I8780" s="368"/>
      <c r="J8780" s="348">
        <f t="shared" ref="J8780:J8799" si="1007">$J$8721*G8780</f>
        <v>15.173833311000005</v>
      </c>
      <c r="K8780" s="368"/>
      <c r="L8780" s="352">
        <f t="shared" ref="L8780:L8799" si="1008">$L$8721*G8780</f>
        <v>16.757807484600001</v>
      </c>
      <c r="M8780" s="368"/>
      <c r="N8780" s="349">
        <f t="shared" ref="N8780:N8799" si="1009">$N$8721*G8780</f>
        <v>8.9249486507999993</v>
      </c>
      <c r="O8780" s="368"/>
      <c r="P8780" s="350">
        <f t="shared" ref="P8780:P8799" si="1010">$P$8721*G8780</f>
        <v>219.60771978600005</v>
      </c>
      <c r="Q8780" s="368"/>
      <c r="R8780" s="351">
        <f t="shared" ref="R8780:R8799" si="1011">$R$8721*G8780</f>
        <v>80.34111157800001</v>
      </c>
      <c r="S8780" s="341"/>
      <c r="T8780" s="16"/>
      <c r="U8780" s="337"/>
      <c r="V8780" s="16"/>
    </row>
    <row r="8781" spans="4:22" ht="21">
      <c r="D8781" s="338"/>
      <c r="E8781" s="338"/>
      <c r="F8781" s="338"/>
      <c r="G8781" s="344">
        <v>0.92</v>
      </c>
      <c r="H8781" s="347">
        <f t="shared" si="1006"/>
        <v>58.303175529600004</v>
      </c>
      <c r="I8781" s="368"/>
      <c r="J8781" s="348">
        <f t="shared" si="1007"/>
        <v>15.340578732000004</v>
      </c>
      <c r="K8781" s="368"/>
      <c r="L8781" s="352">
        <f t="shared" si="1008"/>
        <v>16.941959215200001</v>
      </c>
      <c r="M8781" s="368"/>
      <c r="N8781" s="349">
        <f t="shared" si="1009"/>
        <v>9.0230250095999995</v>
      </c>
      <c r="O8781" s="368"/>
      <c r="P8781" s="350">
        <f t="shared" si="1010"/>
        <v>222.02099143200005</v>
      </c>
      <c r="Q8781" s="368"/>
      <c r="R8781" s="351">
        <f t="shared" si="1011"/>
        <v>81.223980936000018</v>
      </c>
      <c r="S8781" s="341"/>
      <c r="T8781" s="16"/>
      <c r="U8781" s="337"/>
      <c r="V8781" s="16"/>
    </row>
    <row r="8782" spans="4:22" ht="21">
      <c r="D8782" s="338"/>
      <c r="E8782" s="338"/>
      <c r="F8782" s="338"/>
      <c r="G8782" s="344">
        <v>0.93</v>
      </c>
      <c r="H8782" s="347">
        <f t="shared" si="1006"/>
        <v>58.936905698400004</v>
      </c>
      <c r="I8782" s="368"/>
      <c r="J8782" s="348">
        <f t="shared" si="1007"/>
        <v>15.507324153000004</v>
      </c>
      <c r="K8782" s="368"/>
      <c r="L8782" s="352">
        <f t="shared" si="1008"/>
        <v>17.126110945800001</v>
      </c>
      <c r="M8782" s="368"/>
      <c r="N8782" s="349">
        <f t="shared" si="1009"/>
        <v>9.1211013683999997</v>
      </c>
      <c r="O8782" s="368"/>
      <c r="P8782" s="350">
        <f t="shared" si="1010"/>
        <v>224.43426307800004</v>
      </c>
      <c r="Q8782" s="368"/>
      <c r="R8782" s="351">
        <f t="shared" si="1011"/>
        <v>82.106850294000012</v>
      </c>
      <c r="S8782" s="341"/>
      <c r="T8782" s="16"/>
      <c r="U8782" s="337"/>
      <c r="V8782" s="16"/>
    </row>
    <row r="8783" spans="4:22" ht="21">
      <c r="D8783" s="338"/>
      <c r="E8783" s="338"/>
      <c r="F8783" s="338"/>
      <c r="G8783" s="344">
        <v>0.94</v>
      </c>
      <c r="H8783" s="347">
        <f t="shared" si="1006"/>
        <v>59.570635867199996</v>
      </c>
      <c r="I8783" s="368"/>
      <c r="J8783" s="348">
        <f t="shared" si="1007"/>
        <v>15.674069574000002</v>
      </c>
      <c r="K8783" s="368"/>
      <c r="L8783" s="352">
        <f t="shared" si="1008"/>
        <v>17.310262676400001</v>
      </c>
      <c r="M8783" s="368"/>
      <c r="N8783" s="349">
        <f t="shared" si="1009"/>
        <v>9.2191777271999982</v>
      </c>
      <c r="O8783" s="368"/>
      <c r="P8783" s="350">
        <f t="shared" si="1010"/>
        <v>226.84753472400001</v>
      </c>
      <c r="Q8783" s="368"/>
      <c r="R8783" s="351">
        <f t="shared" si="1011"/>
        <v>82.989719652000005</v>
      </c>
      <c r="S8783" s="341"/>
      <c r="T8783" s="16"/>
      <c r="U8783" s="337"/>
      <c r="V8783" s="16"/>
    </row>
    <row r="8784" spans="4:22" ht="21">
      <c r="D8784" s="338"/>
      <c r="E8784" s="338"/>
      <c r="F8784" s="338"/>
      <c r="G8784" s="344">
        <v>0.95</v>
      </c>
      <c r="H8784" s="347">
        <f t="shared" si="1006"/>
        <v>60.204366035999996</v>
      </c>
      <c r="I8784" s="368"/>
      <c r="J8784" s="348">
        <f t="shared" si="1007"/>
        <v>15.840814995000002</v>
      </c>
      <c r="K8784" s="368"/>
      <c r="L8784" s="352">
        <f t="shared" si="1008"/>
        <v>17.494414407000001</v>
      </c>
      <c r="M8784" s="368"/>
      <c r="N8784" s="349">
        <f t="shared" si="1009"/>
        <v>9.3172540859999984</v>
      </c>
      <c r="O8784" s="368"/>
      <c r="P8784" s="350">
        <f t="shared" si="1010"/>
        <v>229.26080637000001</v>
      </c>
      <c r="Q8784" s="368"/>
      <c r="R8784" s="351">
        <f t="shared" si="1011"/>
        <v>83.872589009999999</v>
      </c>
      <c r="S8784" s="341"/>
      <c r="T8784" s="16"/>
      <c r="U8784" s="337"/>
      <c r="V8784" s="16"/>
    </row>
    <row r="8785" spans="4:22" ht="21">
      <c r="D8785" s="338"/>
      <c r="E8785" s="338"/>
      <c r="F8785" s="338"/>
      <c r="G8785" s="344">
        <v>0.96</v>
      </c>
      <c r="H8785" s="347">
        <f t="shared" si="1006"/>
        <v>60.838096204799996</v>
      </c>
      <c r="I8785" s="368"/>
      <c r="J8785" s="348">
        <f t="shared" si="1007"/>
        <v>16.007560416000004</v>
      </c>
      <c r="K8785" s="368"/>
      <c r="L8785" s="352">
        <f t="shared" si="1008"/>
        <v>17.678566137600001</v>
      </c>
      <c r="M8785" s="368"/>
      <c r="N8785" s="349">
        <f t="shared" si="1009"/>
        <v>9.4153304447999986</v>
      </c>
      <c r="O8785" s="368"/>
      <c r="P8785" s="350">
        <f t="shared" si="1010"/>
        <v>231.67407801600001</v>
      </c>
      <c r="Q8785" s="368"/>
      <c r="R8785" s="351">
        <f t="shared" si="1011"/>
        <v>84.755458368000006</v>
      </c>
      <c r="S8785" s="341"/>
      <c r="T8785" s="16"/>
      <c r="U8785" s="337"/>
      <c r="V8785" s="16"/>
    </row>
    <row r="8786" spans="4:22" ht="21">
      <c r="D8786" s="338"/>
      <c r="E8786" s="338"/>
      <c r="F8786" s="338"/>
      <c r="G8786" s="344">
        <v>0.97</v>
      </c>
      <c r="H8786" s="347">
        <f t="shared" si="1006"/>
        <v>61.471826373600003</v>
      </c>
      <c r="I8786" s="368"/>
      <c r="J8786" s="348">
        <f t="shared" si="1007"/>
        <v>16.174305837000002</v>
      </c>
      <c r="K8786" s="368"/>
      <c r="L8786" s="352">
        <f t="shared" si="1008"/>
        <v>17.862717868200001</v>
      </c>
      <c r="M8786" s="368"/>
      <c r="N8786" s="349">
        <f t="shared" si="1009"/>
        <v>9.5134068035999988</v>
      </c>
      <c r="O8786" s="368"/>
      <c r="P8786" s="350">
        <f t="shared" si="1010"/>
        <v>234.08734966200004</v>
      </c>
      <c r="Q8786" s="368"/>
      <c r="R8786" s="351">
        <f t="shared" si="1011"/>
        <v>85.638327726</v>
      </c>
      <c r="S8786" s="341"/>
      <c r="T8786" s="16"/>
      <c r="U8786" s="337"/>
      <c r="V8786" s="16"/>
    </row>
    <row r="8787" spans="4:22" ht="21">
      <c r="D8787" s="338"/>
      <c r="E8787" s="338"/>
      <c r="F8787" s="338"/>
      <c r="G8787" s="344">
        <v>0.98</v>
      </c>
      <c r="H8787" s="347">
        <f t="shared" si="1006"/>
        <v>62.105556542400002</v>
      </c>
      <c r="I8787" s="368"/>
      <c r="J8787" s="348">
        <f t="shared" si="1007"/>
        <v>16.341051258000004</v>
      </c>
      <c r="K8787" s="368"/>
      <c r="L8787" s="352">
        <f t="shared" si="1008"/>
        <v>18.046869598800001</v>
      </c>
      <c r="M8787" s="368"/>
      <c r="N8787" s="349">
        <f t="shared" si="1009"/>
        <v>9.611483162399999</v>
      </c>
      <c r="O8787" s="368"/>
      <c r="P8787" s="350">
        <f t="shared" si="1010"/>
        <v>236.50062130800004</v>
      </c>
      <c r="Q8787" s="368"/>
      <c r="R8787" s="351">
        <f t="shared" si="1011"/>
        <v>86.521197084000008</v>
      </c>
      <c r="S8787" s="341"/>
      <c r="T8787" s="16"/>
      <c r="U8787" s="337"/>
      <c r="V8787" s="16"/>
    </row>
    <row r="8788" spans="4:22" ht="21">
      <c r="D8788" s="338"/>
      <c r="E8788" s="338"/>
      <c r="F8788" s="338"/>
      <c r="G8788" s="344">
        <v>0.99</v>
      </c>
      <c r="H8788" s="347">
        <f t="shared" si="1006"/>
        <v>62.739286711200002</v>
      </c>
      <c r="I8788" s="368"/>
      <c r="J8788" s="348">
        <f t="shared" si="1007"/>
        <v>16.507796679000002</v>
      </c>
      <c r="K8788" s="368"/>
      <c r="L8788" s="352">
        <f t="shared" si="1008"/>
        <v>18.231021329400001</v>
      </c>
      <c r="M8788" s="368"/>
      <c r="N8788" s="349">
        <f t="shared" si="1009"/>
        <v>9.7095595211999992</v>
      </c>
      <c r="O8788" s="368"/>
      <c r="P8788" s="350">
        <f t="shared" si="1010"/>
        <v>238.91389295400003</v>
      </c>
      <c r="Q8788" s="368"/>
      <c r="R8788" s="351">
        <f t="shared" si="1011"/>
        <v>87.404066442000001</v>
      </c>
      <c r="S8788" s="341"/>
      <c r="T8788" s="16"/>
      <c r="U8788" s="337"/>
      <c r="V8788" s="16"/>
    </row>
    <row r="8789" spans="4:22" ht="28.8">
      <c r="D8789" s="469"/>
      <c r="E8789" s="469"/>
      <c r="F8789" s="469"/>
      <c r="G8789" s="477">
        <v>1</v>
      </c>
      <c r="H8789" s="383">
        <f t="shared" si="1006"/>
        <v>63.373016880000002</v>
      </c>
      <c r="I8789" s="397"/>
      <c r="J8789" s="383">
        <f t="shared" si="1007"/>
        <v>16.674542100000004</v>
      </c>
      <c r="K8789" s="397"/>
      <c r="L8789" s="383">
        <f t="shared" si="1008"/>
        <v>18.415173060000001</v>
      </c>
      <c r="M8789" s="397"/>
      <c r="N8789" s="383">
        <f t="shared" si="1009"/>
        <v>9.8076358799999994</v>
      </c>
      <c r="O8789" s="397"/>
      <c r="P8789" s="383">
        <f t="shared" si="1010"/>
        <v>241.32716460000003</v>
      </c>
      <c r="Q8789" s="397"/>
      <c r="R8789" s="383">
        <f t="shared" si="1011"/>
        <v>88.286935800000009</v>
      </c>
      <c r="S8789" s="341"/>
      <c r="T8789" s="469"/>
      <c r="U8789" s="470"/>
      <c r="V8789" s="469"/>
    </row>
    <row r="8790" spans="4:22" ht="21">
      <c r="D8790" s="338"/>
      <c r="E8790" s="338"/>
      <c r="F8790" s="338"/>
      <c r="G8790" s="344">
        <v>1.01</v>
      </c>
      <c r="H8790" s="347">
        <f t="shared" si="1006"/>
        <v>64.006747048800008</v>
      </c>
      <c r="I8790" s="368"/>
      <c r="J8790" s="348">
        <f t="shared" si="1007"/>
        <v>16.841287521000005</v>
      </c>
      <c r="K8790" s="368"/>
      <c r="L8790" s="352">
        <f t="shared" si="1008"/>
        <v>18.599324790600001</v>
      </c>
      <c r="M8790" s="368"/>
      <c r="N8790" s="349">
        <f t="shared" si="1009"/>
        <v>9.9057122387999996</v>
      </c>
      <c r="O8790" s="368"/>
      <c r="P8790" s="350">
        <f t="shared" si="1010"/>
        <v>243.74043624600003</v>
      </c>
      <c r="Q8790" s="368"/>
      <c r="R8790" s="351">
        <f t="shared" si="1011"/>
        <v>89.169805158000017</v>
      </c>
      <c r="S8790" s="341"/>
      <c r="T8790" s="16"/>
      <c r="U8790" s="337"/>
      <c r="V8790" s="16"/>
    </row>
    <row r="8791" spans="4:22" ht="21">
      <c r="D8791" s="338"/>
      <c r="E8791" s="338"/>
      <c r="F8791" s="338"/>
      <c r="G8791" s="344">
        <v>1.02</v>
      </c>
      <c r="H8791" s="347">
        <f t="shared" si="1006"/>
        <v>64.640477217600008</v>
      </c>
      <c r="I8791" s="368"/>
      <c r="J8791" s="348">
        <f t="shared" si="1007"/>
        <v>17.008032942000003</v>
      </c>
      <c r="K8791" s="368"/>
      <c r="L8791" s="352">
        <f t="shared" si="1008"/>
        <v>18.783476521200001</v>
      </c>
      <c r="M8791" s="368"/>
      <c r="N8791" s="349">
        <f t="shared" si="1009"/>
        <v>10.0037885976</v>
      </c>
      <c r="O8791" s="368"/>
      <c r="P8791" s="350">
        <f t="shared" si="1010"/>
        <v>246.15370789200003</v>
      </c>
      <c r="Q8791" s="368"/>
      <c r="R8791" s="351">
        <f t="shared" si="1011"/>
        <v>90.05267451600001</v>
      </c>
      <c r="S8791" s="341"/>
      <c r="T8791" s="16"/>
      <c r="U8791" s="337"/>
      <c r="V8791" s="16"/>
    </row>
    <row r="8792" spans="4:22" ht="21">
      <c r="D8792" s="338"/>
      <c r="E8792" s="338"/>
      <c r="F8792" s="338"/>
      <c r="G8792" s="344">
        <v>1.03</v>
      </c>
      <c r="H8792" s="347">
        <f t="shared" si="1006"/>
        <v>65.274207386400008</v>
      </c>
      <c r="I8792" s="368"/>
      <c r="J8792" s="348">
        <f t="shared" si="1007"/>
        <v>17.174778363000005</v>
      </c>
      <c r="K8792" s="368"/>
      <c r="L8792" s="352">
        <f t="shared" si="1008"/>
        <v>18.967628251800001</v>
      </c>
      <c r="M8792" s="368"/>
      <c r="N8792" s="349">
        <f t="shared" si="1009"/>
        <v>10.1018649564</v>
      </c>
      <c r="O8792" s="368"/>
      <c r="P8792" s="350">
        <f t="shared" si="1010"/>
        <v>248.56697953800003</v>
      </c>
      <c r="Q8792" s="368"/>
      <c r="R8792" s="351">
        <f t="shared" si="1011"/>
        <v>90.935543874000018</v>
      </c>
      <c r="S8792" s="341"/>
      <c r="T8792" s="16"/>
      <c r="U8792" s="337"/>
      <c r="V8792" s="16"/>
    </row>
    <row r="8793" spans="4:22" ht="21">
      <c r="D8793" s="338"/>
      <c r="E8793" s="338"/>
      <c r="F8793" s="338"/>
      <c r="G8793" s="344">
        <v>1.04</v>
      </c>
      <c r="H8793" s="347">
        <f t="shared" si="1006"/>
        <v>65.907937555200007</v>
      </c>
      <c r="I8793" s="368"/>
      <c r="J8793" s="348">
        <f t="shared" si="1007"/>
        <v>17.341523784000003</v>
      </c>
      <c r="K8793" s="368"/>
      <c r="L8793" s="352">
        <f t="shared" si="1008"/>
        <v>19.151779982400001</v>
      </c>
      <c r="M8793" s="368"/>
      <c r="N8793" s="349">
        <f t="shared" si="1009"/>
        <v>10.1999413152</v>
      </c>
      <c r="O8793" s="368"/>
      <c r="P8793" s="350">
        <f t="shared" si="1010"/>
        <v>250.98025118400005</v>
      </c>
      <c r="Q8793" s="368"/>
      <c r="R8793" s="351">
        <f t="shared" si="1011"/>
        <v>91.818413232000012</v>
      </c>
      <c r="S8793" s="341"/>
      <c r="T8793" s="16"/>
      <c r="U8793" s="337"/>
      <c r="V8793" s="16"/>
    </row>
    <row r="8794" spans="4:22" ht="21">
      <c r="D8794" s="338"/>
      <c r="E8794" s="338"/>
      <c r="F8794" s="338"/>
      <c r="G8794" s="344">
        <v>1.05</v>
      </c>
      <c r="H8794" s="347">
        <f t="shared" si="1006"/>
        <v>66.541667724000007</v>
      </c>
      <c r="I8794" s="368"/>
      <c r="J8794" s="348">
        <f t="shared" si="1007"/>
        <v>17.508269205000005</v>
      </c>
      <c r="K8794" s="368"/>
      <c r="L8794" s="352">
        <f t="shared" si="1008"/>
        <v>19.335931713000001</v>
      </c>
      <c r="M8794" s="368"/>
      <c r="N8794" s="349">
        <f t="shared" si="1009"/>
        <v>10.298017674</v>
      </c>
      <c r="O8794" s="368"/>
      <c r="P8794" s="350">
        <f t="shared" si="1010"/>
        <v>253.39352283000005</v>
      </c>
      <c r="Q8794" s="368"/>
      <c r="R8794" s="351">
        <f t="shared" si="1011"/>
        <v>92.701282590000019</v>
      </c>
      <c r="S8794" s="341"/>
      <c r="T8794" s="16"/>
      <c r="U8794" s="337"/>
      <c r="V8794" s="16"/>
    </row>
    <row r="8795" spans="4:22" ht="21">
      <c r="D8795" s="338"/>
      <c r="E8795" s="338"/>
      <c r="F8795" s="338"/>
      <c r="G8795" s="344">
        <v>1.06</v>
      </c>
      <c r="H8795" s="347">
        <f t="shared" si="1006"/>
        <v>67.175397892800007</v>
      </c>
      <c r="I8795" s="368"/>
      <c r="J8795" s="348">
        <f t="shared" si="1007"/>
        <v>17.675014626000003</v>
      </c>
      <c r="K8795" s="368"/>
      <c r="L8795" s="352">
        <f t="shared" si="1008"/>
        <v>19.520083443600001</v>
      </c>
      <c r="M8795" s="368"/>
      <c r="N8795" s="349">
        <f t="shared" si="1009"/>
        <v>10.396094032800001</v>
      </c>
      <c r="O8795" s="368"/>
      <c r="P8795" s="350">
        <f t="shared" si="1010"/>
        <v>255.80679447600005</v>
      </c>
      <c r="Q8795" s="368"/>
      <c r="R8795" s="351">
        <f t="shared" si="1011"/>
        <v>93.584151948000013</v>
      </c>
      <c r="S8795" s="341"/>
      <c r="T8795" s="16"/>
      <c r="U8795" s="337"/>
      <c r="V8795" s="16"/>
    </row>
    <row r="8796" spans="4:22" ht="21">
      <c r="D8796" s="338"/>
      <c r="E8796" s="338"/>
      <c r="F8796" s="338"/>
      <c r="G8796" s="344">
        <v>1.07</v>
      </c>
      <c r="H8796" s="347">
        <f t="shared" si="1006"/>
        <v>67.809128061600006</v>
      </c>
      <c r="I8796" s="368"/>
      <c r="J8796" s="348">
        <f t="shared" si="1007"/>
        <v>17.841760047000005</v>
      </c>
      <c r="K8796" s="368"/>
      <c r="L8796" s="352">
        <f t="shared" si="1008"/>
        <v>19.704235174200001</v>
      </c>
      <c r="M8796" s="368"/>
      <c r="N8796" s="349">
        <f t="shared" si="1009"/>
        <v>10.494170391600001</v>
      </c>
      <c r="O8796" s="368"/>
      <c r="P8796" s="350">
        <f t="shared" si="1010"/>
        <v>258.22006612200005</v>
      </c>
      <c r="Q8796" s="368"/>
      <c r="R8796" s="351">
        <f t="shared" si="1011"/>
        <v>94.467021306000021</v>
      </c>
      <c r="S8796" s="341"/>
      <c r="T8796" s="16"/>
      <c r="U8796" s="337"/>
      <c r="V8796" s="16"/>
    </row>
    <row r="8797" spans="4:22" ht="21">
      <c r="D8797" s="338"/>
      <c r="E8797" s="338"/>
      <c r="F8797" s="338"/>
      <c r="G8797" s="344">
        <v>1.08</v>
      </c>
      <c r="H8797" s="347">
        <f t="shared" si="1006"/>
        <v>68.442858230400006</v>
      </c>
      <c r="I8797" s="368"/>
      <c r="J8797" s="348">
        <f t="shared" si="1007"/>
        <v>18.008505468000006</v>
      </c>
      <c r="K8797" s="368"/>
      <c r="L8797" s="352">
        <f t="shared" si="1008"/>
        <v>19.888386904800001</v>
      </c>
      <c r="M8797" s="368"/>
      <c r="N8797" s="349">
        <f t="shared" si="1009"/>
        <v>10.592246750399999</v>
      </c>
      <c r="O8797" s="368"/>
      <c r="P8797" s="350">
        <f t="shared" si="1010"/>
        <v>260.63333776800005</v>
      </c>
      <c r="Q8797" s="368"/>
      <c r="R8797" s="351">
        <f t="shared" si="1011"/>
        <v>95.349890664000014</v>
      </c>
      <c r="S8797" s="341"/>
      <c r="T8797" s="16"/>
      <c r="U8797" s="337"/>
      <c r="V8797" s="16"/>
    </row>
    <row r="8798" spans="4:22" ht="21">
      <c r="D8798" s="338"/>
      <c r="E8798" s="338"/>
      <c r="F8798" s="338"/>
      <c r="G8798" s="344">
        <v>1.0900000000000001</v>
      </c>
      <c r="H8798" s="347">
        <f t="shared" si="1006"/>
        <v>69.076588399200006</v>
      </c>
      <c r="I8798" s="368"/>
      <c r="J8798" s="348">
        <f t="shared" si="1007"/>
        <v>18.175250889000004</v>
      </c>
      <c r="K8798" s="368"/>
      <c r="L8798" s="352">
        <f t="shared" si="1008"/>
        <v>20.072538635400001</v>
      </c>
      <c r="M8798" s="368"/>
      <c r="N8798" s="349">
        <f t="shared" si="1009"/>
        <v>10.6903231092</v>
      </c>
      <c r="O8798" s="368"/>
      <c r="P8798" s="350">
        <f t="shared" si="1010"/>
        <v>263.04660941400005</v>
      </c>
      <c r="Q8798" s="368"/>
      <c r="R8798" s="351">
        <f t="shared" si="1011"/>
        <v>96.232760022000022</v>
      </c>
      <c r="S8798" s="341"/>
      <c r="T8798" s="16"/>
      <c r="U8798" s="337"/>
      <c r="V8798" s="16"/>
    </row>
    <row r="8799" spans="4:22" ht="21">
      <c r="D8799" s="338"/>
      <c r="E8799" s="338"/>
      <c r="F8799" s="338"/>
      <c r="G8799" s="344">
        <v>1.1000000000000001</v>
      </c>
      <c r="H8799" s="347">
        <f t="shared" si="1006"/>
        <v>69.710318568000005</v>
      </c>
      <c r="I8799" s="368"/>
      <c r="J8799" s="348">
        <f t="shared" si="1007"/>
        <v>18.341996310000006</v>
      </c>
      <c r="K8799" s="368"/>
      <c r="L8799" s="352">
        <f t="shared" si="1008"/>
        <v>20.256690366000001</v>
      </c>
      <c r="M8799" s="368"/>
      <c r="N8799" s="349">
        <f t="shared" si="1009"/>
        <v>10.788399468</v>
      </c>
      <c r="O8799" s="368"/>
      <c r="P8799" s="350">
        <f t="shared" si="1010"/>
        <v>265.45988106000004</v>
      </c>
      <c r="Q8799" s="368"/>
      <c r="R8799" s="351">
        <f t="shared" si="1011"/>
        <v>97.115629380000016</v>
      </c>
      <c r="S8799" s="341"/>
      <c r="T8799" s="16"/>
      <c r="U8799" s="337"/>
      <c r="V8799" s="16"/>
    </row>
    <row r="8800" spans="4:22">
      <c r="D8800" s="338"/>
      <c r="E8800" s="338"/>
      <c r="F8800" s="338"/>
      <c r="G8800" s="16"/>
      <c r="H8800" s="16"/>
      <c r="I8800" s="16"/>
      <c r="J8800" s="16"/>
      <c r="K8800" s="16"/>
      <c r="L8800" s="16"/>
      <c r="M8800" s="16"/>
      <c r="N8800" s="16"/>
      <c r="O8800" s="16"/>
      <c r="P8800" s="16"/>
      <c r="Q8800" s="16"/>
      <c r="R8800" s="16"/>
      <c r="S8800" s="16"/>
      <c r="T8800" s="16"/>
      <c r="U8800" s="16"/>
      <c r="V8800" s="16"/>
    </row>
    <row r="8801" spans="4:31">
      <c r="D8801" s="338"/>
      <c r="E8801" s="338"/>
      <c r="F8801" s="338"/>
      <c r="G8801" s="16"/>
      <c r="H8801" s="16"/>
      <c r="I8801" s="16"/>
      <c r="J8801" s="16"/>
      <c r="K8801" s="16"/>
      <c r="L8801" s="16"/>
      <c r="M8801" s="16"/>
      <c r="N8801" s="16"/>
      <c r="O8801" s="16"/>
      <c r="P8801" s="16"/>
      <c r="Q8801" s="16"/>
      <c r="R8801" s="16"/>
      <c r="S8801" s="16"/>
      <c r="T8801" s="16"/>
      <c r="U8801" s="16"/>
      <c r="V8801" s="16"/>
    </row>
    <row r="8802" spans="4:31">
      <c r="D8802" s="338"/>
      <c r="E8802" s="338"/>
      <c r="F8802" s="338"/>
      <c r="G8802" s="16"/>
      <c r="H8802" s="16"/>
      <c r="I8802" s="16"/>
      <c r="J8802" s="16"/>
      <c r="K8802" s="16"/>
      <c r="L8802" s="16"/>
      <c r="M8802" s="16"/>
      <c r="N8802" s="16"/>
      <c r="O8802" s="16"/>
      <c r="P8802" s="16"/>
      <c r="Q8802" s="16"/>
      <c r="R8802" s="16"/>
      <c r="S8802" s="16"/>
      <c r="T8802" s="16"/>
      <c r="U8802" s="16"/>
      <c r="V8802" s="16"/>
    </row>
    <row r="8805" spans="4:31" ht="15" thickBot="1">
      <c r="D8805" s="507" t="s">
        <v>328</v>
      </c>
      <c r="E8805" s="16"/>
      <c r="F8805" s="16"/>
      <c r="G8805" s="16"/>
      <c r="H8805" s="16"/>
      <c r="I8805" s="16"/>
      <c r="J8805" s="16"/>
      <c r="K8805" s="16"/>
      <c r="L8805" s="16"/>
      <c r="M8805" s="16"/>
      <c r="N8805" s="16"/>
      <c r="O8805" s="16"/>
      <c r="P8805" s="16"/>
      <c r="Q8805" s="16"/>
      <c r="R8805" s="16"/>
      <c r="S8805" s="16"/>
      <c r="T8805" s="229"/>
      <c r="U8805" s="16"/>
      <c r="V8805" s="16"/>
    </row>
    <row r="8806" spans="4:31">
      <c r="D8806" s="16"/>
      <c r="E8806" s="84"/>
      <c r="F8806" s="85"/>
      <c r="G8806" s="197"/>
      <c r="H8806" s="85"/>
      <c r="I8806" s="197"/>
      <c r="J8806" s="85"/>
      <c r="K8806" s="197"/>
      <c r="L8806" s="85"/>
      <c r="M8806" s="197"/>
      <c r="N8806" s="85"/>
      <c r="O8806" s="197"/>
      <c r="P8806" s="85"/>
      <c r="Q8806" s="197"/>
      <c r="R8806" s="85"/>
      <c r="S8806" s="85"/>
      <c r="T8806" s="85"/>
      <c r="U8806" s="106"/>
      <c r="V8806" s="16"/>
    </row>
    <row r="8807" spans="4:31" ht="15" thickBot="1">
      <c r="D8807" s="16"/>
      <c r="E8807" s="86"/>
      <c r="F8807" s="1"/>
      <c r="H8807" s="1"/>
      <c r="J8807" s="1"/>
      <c r="L8807" s="1"/>
      <c r="N8807" s="1"/>
      <c r="P8807" s="1"/>
      <c r="R8807" s="1"/>
      <c r="T8807" s="1"/>
      <c r="U8807" s="107"/>
      <c r="V8807" s="16"/>
    </row>
    <row r="8808" spans="4:31" ht="35.4" thickBot="1">
      <c r="D8808" s="16"/>
      <c r="E8808" s="86"/>
      <c r="F8808" s="1"/>
      <c r="H8808" s="393" t="s">
        <v>382</v>
      </c>
      <c r="I8808" s="394"/>
      <c r="J8808" s="394"/>
      <c r="K8808" s="394"/>
      <c r="L8808" s="394"/>
      <c r="M8808" s="394"/>
      <c r="N8808" s="394"/>
      <c r="O8808" s="394"/>
      <c r="P8808" s="394"/>
      <c r="Q8808" s="394"/>
      <c r="R8808" s="394"/>
      <c r="S8808" s="394"/>
      <c r="T8808" s="395"/>
      <c r="U8808" s="107"/>
      <c r="V8808" s="16"/>
    </row>
    <row r="8809" spans="4:31">
      <c r="D8809" s="16"/>
      <c r="E8809" s="86"/>
      <c r="F8809" s="1"/>
      <c r="H8809" s="1"/>
      <c r="J8809" s="1"/>
      <c r="L8809" s="1"/>
      <c r="N8809" s="1"/>
      <c r="P8809" s="1"/>
      <c r="R8809" s="1"/>
      <c r="T8809" s="1"/>
      <c r="U8809" s="107"/>
      <c r="V8809" s="16"/>
    </row>
    <row r="8810" spans="4:31">
      <c r="D8810" s="16"/>
      <c r="E8810" s="86"/>
      <c r="F8810" s="253" t="s">
        <v>10</v>
      </c>
      <c r="G8810" s="194"/>
      <c r="H8810" s="421" t="s">
        <v>3</v>
      </c>
      <c r="I8810" s="179"/>
      <c r="J8810" s="422" t="s">
        <v>11</v>
      </c>
      <c r="K8810" s="179"/>
      <c r="L8810" s="423" t="s">
        <v>12</v>
      </c>
      <c r="M8810" s="179"/>
      <c r="N8810" s="424" t="s">
        <v>13</v>
      </c>
      <c r="O8810" s="179"/>
      <c r="P8810" s="425" t="s">
        <v>14</v>
      </c>
      <c r="Q8810" s="179"/>
      <c r="R8810" s="426" t="s">
        <v>15</v>
      </c>
      <c r="S8810" s="29"/>
      <c r="T8810" s="427" t="s">
        <v>16</v>
      </c>
      <c r="U8810" s="107"/>
      <c r="V8810" s="16"/>
      <c r="X8810" s="448" t="s">
        <v>78</v>
      </c>
      <c r="Y8810" s="448" t="s">
        <v>79</v>
      </c>
      <c r="Z8810" s="448" t="s">
        <v>80</v>
      </c>
      <c r="AA8810" s="448" t="s">
        <v>81</v>
      </c>
      <c r="AB8810" s="504" t="s">
        <v>374</v>
      </c>
      <c r="AD8810" t="str">
        <f t="shared" ref="AD8810:AD8816" si="1012">X8810</f>
        <v xml:space="preserve">MATERIAL </v>
      </c>
      <c r="AE8810" s="330" t="str">
        <f t="shared" ref="AE8810:AE8816" si="1013">AA8810</f>
        <v xml:space="preserve">VARIACAO </v>
      </c>
    </row>
    <row r="8811" spans="4:31">
      <c r="D8811" s="16"/>
      <c r="E8811" s="86"/>
      <c r="F8811" s="252">
        <v>46125</v>
      </c>
      <c r="G8811" s="244"/>
      <c r="H8811" s="437" t="s">
        <v>29</v>
      </c>
      <c r="I8811" s="437"/>
      <c r="J8811" s="437" t="s">
        <v>29</v>
      </c>
      <c r="K8811" s="437"/>
      <c r="L8811" s="437" t="s">
        <v>31</v>
      </c>
      <c r="M8811" s="437"/>
      <c r="N8811" s="437" t="s">
        <v>29</v>
      </c>
      <c r="O8811" s="437"/>
      <c r="P8811" s="437" t="s">
        <v>29</v>
      </c>
      <c r="Q8811" s="437"/>
      <c r="R8811" s="437" t="s">
        <v>31</v>
      </c>
      <c r="S8811" s="438"/>
      <c r="T8811" s="441" t="s">
        <v>29</v>
      </c>
      <c r="U8811" s="107"/>
      <c r="V8811" s="16"/>
      <c r="X8811" t="str">
        <f>H8610</f>
        <v xml:space="preserve">COBRE </v>
      </c>
      <c r="Y8811" s="308">
        <f>H8819</f>
        <v>65.455481972000001</v>
      </c>
      <c r="Z8811" s="308">
        <f>H8821</f>
        <v>63.920983759374998</v>
      </c>
      <c r="AA8811" s="453">
        <f t="shared" ref="AA8811:AA8817" si="1014">Y8811-Z8811</f>
        <v>1.5344982126250031</v>
      </c>
      <c r="AB8811" t="str">
        <f>X8811</f>
        <v xml:space="preserve">COBRE </v>
      </c>
      <c r="AD8811" t="str">
        <f t="shared" si="1012"/>
        <v xml:space="preserve">COBRE </v>
      </c>
      <c r="AE8811" s="330">
        <f t="shared" si="1013"/>
        <v>1.5344982126250031</v>
      </c>
    </row>
    <row r="8812" spans="4:31">
      <c r="D8812" s="16"/>
      <c r="E8812" s="86"/>
      <c r="F8812" s="250">
        <f>F8811+1</f>
        <v>46126</v>
      </c>
      <c r="G8812" s="244"/>
      <c r="H8812" s="437">
        <v>12820.5</v>
      </c>
      <c r="I8812" s="437"/>
      <c r="J8812" s="437">
        <v>3304.5</v>
      </c>
      <c r="K8812" s="437"/>
      <c r="L8812" s="437">
        <v>3665.5</v>
      </c>
      <c r="M8812" s="437"/>
      <c r="N8812" s="437">
        <v>1885</v>
      </c>
      <c r="O8812" s="437"/>
      <c r="P8812" s="437">
        <v>47705</v>
      </c>
      <c r="Q8812" s="437"/>
      <c r="R8812" s="437">
        <v>17490</v>
      </c>
      <c r="S8812" s="437"/>
      <c r="T8812" s="441">
        <v>5.0228999999999999</v>
      </c>
      <c r="U8812" s="107"/>
      <c r="V8812" s="16"/>
      <c r="X8812" s="408" t="str">
        <f>J8610</f>
        <v xml:space="preserve">ZINCO </v>
      </c>
      <c r="Y8812" s="308">
        <f>J8819</f>
        <v>16.834898347999999</v>
      </c>
      <c r="Z8812" s="308">
        <f>J8821</f>
        <v>16.861377100000002</v>
      </c>
      <c r="AA8812" s="453">
        <f t="shared" si="1014"/>
        <v>-2.6478752000002714E-2</v>
      </c>
      <c r="AB8812" t="str">
        <f t="shared" ref="AB8812:AB8816" si="1015">X8812</f>
        <v xml:space="preserve">ZINCO </v>
      </c>
      <c r="AD8812" t="str">
        <f t="shared" si="1012"/>
        <v xml:space="preserve">ZINCO </v>
      </c>
      <c r="AE8812" s="330">
        <f t="shared" si="1013"/>
        <v>-2.6478752000002714E-2</v>
      </c>
    </row>
    <row r="8813" spans="4:31">
      <c r="D8813" s="16"/>
      <c r="E8813" s="86"/>
      <c r="F8813" s="250">
        <f>F8812+1</f>
        <v>46127</v>
      </c>
      <c r="G8813" s="244"/>
      <c r="H8813" s="474">
        <v>13095</v>
      </c>
      <c r="I8813" s="437"/>
      <c r="J8813" s="437">
        <v>3300</v>
      </c>
      <c r="K8813" s="437"/>
      <c r="L8813" s="437">
        <v>3625</v>
      </c>
      <c r="M8813" s="437"/>
      <c r="N8813" s="437">
        <v>1889</v>
      </c>
      <c r="O8813" s="437"/>
      <c r="P8813" s="437">
        <v>49500</v>
      </c>
      <c r="Q8813" s="437"/>
      <c r="R8813" s="437">
        <v>17750</v>
      </c>
      <c r="S8813" s="437"/>
      <c r="T8813" s="441">
        <v>5.0244</v>
      </c>
      <c r="U8813" s="107"/>
      <c r="V8813" s="16"/>
      <c r="X8813" s="408" t="str">
        <f>L8610</f>
        <v xml:space="preserve">ALUMÍNIO </v>
      </c>
      <c r="Y8813" s="308">
        <f>L8819</f>
        <v>18.22558776</v>
      </c>
      <c r="Z8813" s="308">
        <f>L8821</f>
        <v>18.106645115625</v>
      </c>
      <c r="AA8813" s="453">
        <f t="shared" si="1014"/>
        <v>0.11894264437500013</v>
      </c>
      <c r="AB8813" t="str">
        <f t="shared" si="1015"/>
        <v xml:space="preserve">ALUMÍNIO </v>
      </c>
      <c r="AD8813" t="str">
        <f t="shared" si="1012"/>
        <v xml:space="preserve">ALUMÍNIO </v>
      </c>
      <c r="AE8813" s="330">
        <f t="shared" si="1013"/>
        <v>0.11894264437500013</v>
      </c>
    </row>
    <row r="8814" spans="4:31">
      <c r="D8814" s="16"/>
      <c r="E8814" s="86"/>
      <c r="F8814" s="250">
        <f>F8813+1</f>
        <v>46128</v>
      </c>
      <c r="G8814" s="195"/>
      <c r="H8814" s="437">
        <v>13155</v>
      </c>
      <c r="I8814" s="437"/>
      <c r="J8814" s="437">
        <v>3362</v>
      </c>
      <c r="K8814" s="437"/>
      <c r="L8814" s="437">
        <v>3581</v>
      </c>
      <c r="M8814" s="437"/>
      <c r="N8814" s="437">
        <v>1925</v>
      </c>
      <c r="O8814" s="437"/>
      <c r="P8814" s="437">
        <v>49955</v>
      </c>
      <c r="Q8814" s="437"/>
      <c r="R8814" s="437">
        <v>18075</v>
      </c>
      <c r="S8814" s="437"/>
      <c r="T8814" s="441">
        <v>4.9805999999999999</v>
      </c>
      <c r="U8814" s="437"/>
      <c r="V8814" s="16"/>
      <c r="X8814" s="408" t="str">
        <f>N8610</f>
        <v xml:space="preserve">CHUMBO </v>
      </c>
      <c r="Y8814" s="308">
        <f>N8819</f>
        <v>9.5736880679999992</v>
      </c>
      <c r="Z8814" s="308">
        <f>N8821</f>
        <v>9.7297367781249999</v>
      </c>
      <c r="AA8814" s="453">
        <f t="shared" si="1014"/>
        <v>-0.15604871012500077</v>
      </c>
      <c r="AB8814" t="str">
        <f t="shared" si="1015"/>
        <v xml:space="preserve">CHUMBO </v>
      </c>
      <c r="AD8814" t="str">
        <f t="shared" si="1012"/>
        <v xml:space="preserve">CHUMBO </v>
      </c>
      <c r="AE8814" s="330">
        <f t="shared" si="1013"/>
        <v>-0.15604871012500077</v>
      </c>
    </row>
    <row r="8815" spans="4:31">
      <c r="D8815" s="16"/>
      <c r="E8815" s="86"/>
      <c r="F8815" s="251">
        <f>F8814+1</f>
        <v>46129</v>
      </c>
      <c r="G8815" s="195"/>
      <c r="H8815" s="437">
        <v>13180</v>
      </c>
      <c r="I8815" s="437"/>
      <c r="J8815" s="437">
        <v>3415</v>
      </c>
      <c r="K8815" s="437"/>
      <c r="L8815" s="437">
        <v>3678.5</v>
      </c>
      <c r="M8815" s="437"/>
      <c r="N8815" s="437">
        <v>1917.5</v>
      </c>
      <c r="O8815" s="437"/>
      <c r="P8815" s="437">
        <v>49700</v>
      </c>
      <c r="Q8815" s="437"/>
      <c r="R8815" s="437">
        <v>18070</v>
      </c>
      <c r="S8815" s="438"/>
      <c r="T8815" s="441">
        <v>4.9927999999999999</v>
      </c>
      <c r="U8815" s="107"/>
      <c r="V8815" s="16"/>
      <c r="X8815" s="408" t="str">
        <f>P8610</f>
        <v xml:space="preserve">ESTANHO </v>
      </c>
      <c r="Y8815" s="308">
        <f>P8819</f>
        <v>246.74603395999998</v>
      </c>
      <c r="Z8815" s="308">
        <f>P8821</f>
        <v>241.52437337500001</v>
      </c>
      <c r="AA8815" s="453">
        <f t="shared" si="1014"/>
        <v>5.2216605849999667</v>
      </c>
      <c r="AB8815" t="str">
        <f t="shared" si="1015"/>
        <v xml:space="preserve">ESTANHO </v>
      </c>
      <c r="AD8815" t="str">
        <f t="shared" si="1012"/>
        <v xml:space="preserve">ESTANHO </v>
      </c>
      <c r="AE8815" s="330">
        <f t="shared" si="1013"/>
        <v>5.2216605849999667</v>
      </c>
    </row>
    <row r="8816" spans="4:31">
      <c r="D8816" s="16"/>
      <c r="E8816" s="86"/>
      <c r="F8816" s="1"/>
      <c r="H8816" s="437">
        <v>13149</v>
      </c>
      <c r="I8816" s="439"/>
      <c r="J8816" s="439">
        <v>3439</v>
      </c>
      <c r="K8816" s="439"/>
      <c r="L8816" s="439">
        <v>3660</v>
      </c>
      <c r="M8816" s="439"/>
      <c r="N8816" s="439">
        <v>1949</v>
      </c>
      <c r="O8816" s="439"/>
      <c r="P8816" s="439">
        <v>49675</v>
      </c>
      <c r="Q8816" s="439"/>
      <c r="R8816" s="439">
        <v>18380</v>
      </c>
      <c r="S8816" s="440"/>
      <c r="T8816" s="444">
        <v>5.0007000000000001</v>
      </c>
      <c r="U8816" s="107"/>
      <c r="V8816" s="16"/>
      <c r="X8816" s="408" t="str">
        <f>R8610</f>
        <v xml:space="preserve">NÍQUEL </v>
      </c>
      <c r="Y8816" s="308">
        <f>R8819</f>
        <v>89.841838839999994</v>
      </c>
      <c r="Z8816" s="308">
        <f>R8821</f>
        <v>87.245589968750011</v>
      </c>
      <c r="AA8816" s="453">
        <f t="shared" si="1014"/>
        <v>2.5962488712499834</v>
      </c>
      <c r="AB8816" t="str">
        <f t="shared" si="1015"/>
        <v xml:space="preserve">NÍQUEL </v>
      </c>
      <c r="AD8816" t="str">
        <f t="shared" si="1012"/>
        <v xml:space="preserve">NÍQUEL </v>
      </c>
      <c r="AE8816" s="330">
        <f t="shared" si="1013"/>
        <v>2.5962488712499834</v>
      </c>
    </row>
    <row r="8817" spans="4:28" ht="18">
      <c r="D8817" s="481"/>
      <c r="E8817" s="134"/>
      <c r="F8817" s="495" t="s">
        <v>17</v>
      </c>
      <c r="G8817" s="496"/>
      <c r="H8817" s="497">
        <f>AVERAGE(H8811:H8816)</f>
        <v>13079.9</v>
      </c>
      <c r="I8817" s="498"/>
      <c r="J8817" s="497">
        <f>AVERAGE(J8811:J8816)</f>
        <v>3364.1</v>
      </c>
      <c r="K8817" s="498"/>
      <c r="L8817" s="497">
        <f>AVERAGE(L8811:L8816)</f>
        <v>3642</v>
      </c>
      <c r="M8817" s="498"/>
      <c r="N8817" s="497">
        <f>AVERAGE(N8811:N8816)</f>
        <v>1913.1</v>
      </c>
      <c r="O8817" s="498"/>
      <c r="P8817" s="497">
        <f>AVERAGE(P8811:P8816)</f>
        <v>49307</v>
      </c>
      <c r="Q8817" s="498"/>
      <c r="R8817" s="497">
        <f>AVERAGE(R8811:R8816)</f>
        <v>17953</v>
      </c>
      <c r="S8817" s="499"/>
      <c r="T8817" s="500">
        <f>AVERAGE(T8811:T8816)</f>
        <v>5.0042799999999996</v>
      </c>
      <c r="U8817" s="135"/>
      <c r="V8817" s="481"/>
      <c r="X8817" s="486" t="str">
        <f>T8610</f>
        <v xml:space="preserve">DÓLAR </v>
      </c>
      <c r="Y8817" s="505">
        <f>T8817</f>
        <v>5.0042799999999996</v>
      </c>
      <c r="Z8817" s="505">
        <f>T8821</f>
        <v>5.1219250000000001</v>
      </c>
      <c r="AA8817" s="502">
        <f t="shared" si="1014"/>
        <v>-0.11764500000000044</v>
      </c>
      <c r="AB8817" s="486"/>
    </row>
    <row r="8818" spans="4:28">
      <c r="D8818" s="16"/>
      <c r="E8818" s="86"/>
      <c r="F8818" s="21"/>
      <c r="G8818" s="194"/>
      <c r="H8818" s="354"/>
      <c r="I8818" s="214"/>
      <c r="J8818" s="354"/>
      <c r="K8818" s="214"/>
      <c r="L8818" s="354"/>
      <c r="M8818" s="214"/>
      <c r="N8818" s="354"/>
      <c r="O8818" s="214"/>
      <c r="P8818" s="354"/>
      <c r="Q8818" s="214"/>
      <c r="R8818" s="354"/>
      <c r="S8818" s="269"/>
      <c r="T8818" s="355"/>
      <c r="U8818" s="107"/>
      <c r="V8818" s="16"/>
    </row>
    <row r="8819" spans="4:28" ht="18">
      <c r="D8819" s="481"/>
      <c r="E8819" s="134"/>
      <c r="F8819" s="493" t="s">
        <v>18</v>
      </c>
      <c r="G8819" s="482"/>
      <c r="H8819" s="494">
        <f>H8817*T8817*0.001</f>
        <v>65.455481972000001</v>
      </c>
      <c r="I8819" s="483"/>
      <c r="J8819" s="494">
        <f>J8817*T8817*0.001</f>
        <v>16.834898347999999</v>
      </c>
      <c r="K8819" s="483"/>
      <c r="L8819" s="494">
        <f>L8817*T8817*0.001</f>
        <v>18.22558776</v>
      </c>
      <c r="M8819" s="483"/>
      <c r="N8819" s="494">
        <f>N8817*T8817*0.001</f>
        <v>9.5736880679999992</v>
      </c>
      <c r="O8819" s="483"/>
      <c r="P8819" s="494">
        <f>P8817*T8817*0.001</f>
        <v>246.74603395999998</v>
      </c>
      <c r="Q8819" s="483"/>
      <c r="R8819" s="494">
        <f>R8817*T8817*0.001</f>
        <v>89.841838839999994</v>
      </c>
      <c r="S8819" s="484"/>
      <c r="T8819" s="485"/>
      <c r="U8819" s="135"/>
      <c r="V8819" s="481"/>
    </row>
    <row r="8820" spans="4:28">
      <c r="D8820" s="16"/>
      <c r="E8820" s="86"/>
      <c r="F8820" s="21"/>
      <c r="G8820" s="312"/>
      <c r="H8820" s="450"/>
      <c r="I8820" s="451"/>
      <c r="J8820" s="450"/>
      <c r="K8820" s="451"/>
      <c r="L8820" s="450"/>
      <c r="M8820" s="451"/>
      <c r="N8820" s="450"/>
      <c r="O8820" s="451"/>
      <c r="P8820" s="450"/>
      <c r="Q8820" s="451"/>
      <c r="R8820" s="450"/>
      <c r="S8820" s="269"/>
      <c r="T8820" s="364"/>
      <c r="U8820" s="107"/>
      <c r="V8820" s="16"/>
    </row>
    <row r="8821" spans="4:28" ht="21">
      <c r="D8821" s="230"/>
      <c r="E8821" s="183"/>
      <c r="F8821" s="490" t="s">
        <v>19</v>
      </c>
      <c r="G8821" s="487"/>
      <c r="H8821" s="491">
        <f>H8719</f>
        <v>63.920983759374998</v>
      </c>
      <c r="I8821" s="488"/>
      <c r="J8821" s="491">
        <f>J8719</f>
        <v>16.861377100000002</v>
      </c>
      <c r="K8821" s="488"/>
      <c r="L8821" s="491">
        <f>L8719</f>
        <v>18.106645115625</v>
      </c>
      <c r="M8821" s="488"/>
      <c r="N8821" s="491">
        <f>N8719</f>
        <v>9.7297367781249999</v>
      </c>
      <c r="O8821" s="488"/>
      <c r="P8821" s="491">
        <f>P8719</f>
        <v>241.52437337500001</v>
      </c>
      <c r="Q8821" s="488"/>
      <c r="R8821" s="491">
        <f>R8719</f>
        <v>87.245589968750011</v>
      </c>
      <c r="S8821" s="489">
        <f>U8782</f>
        <v>0</v>
      </c>
      <c r="T8821" s="492">
        <f>T8717</f>
        <v>5.1219250000000001</v>
      </c>
      <c r="U8821" s="186"/>
      <c r="V8821" s="230"/>
    </row>
    <row r="8822" spans="4:28" ht="15" thickBot="1">
      <c r="D8822" s="16"/>
      <c r="E8822" s="86"/>
      <c r="F8822" s="21"/>
      <c r="G8822" s="194"/>
      <c r="H8822" s="355"/>
      <c r="I8822" s="264"/>
      <c r="J8822" s="355"/>
      <c r="K8822" s="264"/>
      <c r="L8822" s="355"/>
      <c r="M8822" s="264"/>
      <c r="N8822" s="355"/>
      <c r="O8822" s="264"/>
      <c r="P8822" s="355"/>
      <c r="Q8822" s="264"/>
      <c r="R8822" s="355"/>
      <c r="S8822" s="270"/>
      <c r="T8822" s="355"/>
      <c r="U8822" s="107"/>
      <c r="V8822" s="16"/>
    </row>
    <row r="8823" spans="4:28" ht="15" thickBot="1">
      <c r="D8823" s="16"/>
      <c r="E8823" s="86"/>
      <c r="F8823" s="259" t="s">
        <v>44</v>
      </c>
      <c r="G8823" s="194"/>
      <c r="H8823" s="356">
        <f>(H8719-H8721)/H8721</f>
        <v>8.6466907581912895E-3</v>
      </c>
      <c r="I8823" s="321"/>
      <c r="J8823" s="356">
        <f>(J8719-J8721)/J8721</f>
        <v>1.1204805438105463E-2</v>
      </c>
      <c r="K8823" s="321"/>
      <c r="L8823" s="356">
        <f>(L8719-L8721)/L8721</f>
        <v>-1.675400732698849E-2</v>
      </c>
      <c r="M8823" s="321"/>
      <c r="N8823" s="356">
        <f>(N8719-N8721)/N8721</f>
        <v>-7.9426992221288996E-3</v>
      </c>
      <c r="O8823" s="321"/>
      <c r="P8823" s="356">
        <f>(P8719-P8721)/P8721</f>
        <v>8.1718432040940104E-4</v>
      </c>
      <c r="Q8823" s="321"/>
      <c r="R8823" s="356">
        <f>(R8719-R8721)/R8721</f>
        <v>-1.1795016123438709E-2</v>
      </c>
      <c r="S8823" s="322"/>
      <c r="T8823" s="356">
        <f>(T8717-T8721)/T8721</f>
        <v>-1.571099683301053E-2</v>
      </c>
      <c r="U8823" s="107"/>
      <c r="V8823" s="16"/>
    </row>
    <row r="8824" spans="4:28" ht="15" thickBot="1">
      <c r="D8824" s="16"/>
      <c r="E8824" s="86"/>
      <c r="F8824" s="29"/>
      <c r="G8824" s="179"/>
      <c r="H8824" s="357"/>
      <c r="I8824" s="217"/>
      <c r="J8824" s="357"/>
      <c r="K8824" s="217"/>
      <c r="L8824" s="357"/>
      <c r="M8824" s="217"/>
      <c r="N8824" s="357"/>
      <c r="O8824" s="217"/>
      <c r="P8824" s="357"/>
      <c r="Q8824" s="217"/>
      <c r="R8824" s="357"/>
      <c r="S8824" s="271"/>
      <c r="T8824" s="357"/>
      <c r="U8824" s="107"/>
      <c r="V8824" s="16"/>
    </row>
    <row r="8825" spans="4:28" ht="15" thickBot="1">
      <c r="D8825" s="16"/>
      <c r="E8825" s="86"/>
      <c r="F8825" s="176" t="s">
        <v>26</v>
      </c>
      <c r="G8825" s="179"/>
      <c r="H8825" s="358">
        <f>(H8819-H8821)/H8821</f>
        <v>2.4006173284214283E-2</v>
      </c>
      <c r="I8825" s="188"/>
      <c r="J8825" s="358">
        <f>(J8819-J8821)/J8821</f>
        <v>-1.5703789698175194E-3</v>
      </c>
      <c r="K8825" s="188"/>
      <c r="L8825" s="358">
        <f>(L8819-L8821)/L8821</f>
        <v>6.5690051147221868E-3</v>
      </c>
      <c r="M8825" s="188"/>
      <c r="N8825" s="358">
        <f>(N8819-N8821)/N8821</f>
        <v>-1.6038328033276213E-2</v>
      </c>
      <c r="O8825" s="188"/>
      <c r="P8825" s="358">
        <f>(P8819-P8821)/P8821</f>
        <v>2.1619601003550131E-2</v>
      </c>
      <c r="Q8825" s="188"/>
      <c r="R8825" s="358">
        <f>(R8819-R8821)/R8821</f>
        <v>2.9757938162604192E-2</v>
      </c>
      <c r="S8825" s="272"/>
      <c r="T8825" s="358">
        <f>(T8817-T8821)/T8821</f>
        <v>-2.2968903293195515E-2</v>
      </c>
      <c r="U8825" s="107"/>
      <c r="V8825" s="16"/>
    </row>
    <row r="8826" spans="4:28" ht="15" thickBot="1">
      <c r="D8826" s="16"/>
      <c r="E8826" s="86"/>
      <c r="F8826" s="1"/>
      <c r="H8826" s="359"/>
      <c r="I8826" s="215"/>
      <c r="J8826" s="359"/>
      <c r="K8826" s="215"/>
      <c r="L8826" s="359"/>
      <c r="M8826" s="215"/>
      <c r="N8826" s="359"/>
      <c r="O8826" s="215"/>
      <c r="P8826" s="359"/>
      <c r="Q8826" s="215"/>
      <c r="R8826" s="359"/>
      <c r="S8826" s="271"/>
      <c r="T8826" s="359"/>
      <c r="U8826" s="107"/>
      <c r="V8826" s="16"/>
    </row>
    <row r="8827" spans="4:28" ht="21.6" thickBot="1">
      <c r="D8827" s="230"/>
      <c r="E8827" s="183"/>
      <c r="F8827" s="184" t="s">
        <v>40</v>
      </c>
      <c r="G8827" s="182"/>
      <c r="H8827" s="360">
        <f>H8819-H8821</f>
        <v>1.5344982126250031</v>
      </c>
      <c r="I8827" s="306"/>
      <c r="J8827" s="360">
        <f>J8819-J8821</f>
        <v>-2.6478752000002714E-2</v>
      </c>
      <c r="K8827" s="306"/>
      <c r="L8827" s="360">
        <f>L8819-L8821</f>
        <v>0.11894264437500013</v>
      </c>
      <c r="M8827" s="306"/>
      <c r="N8827" s="360">
        <f>N8819-N8821</f>
        <v>-0.15604871012500077</v>
      </c>
      <c r="O8827" s="306"/>
      <c r="P8827" s="360">
        <f>P8819-P8821</f>
        <v>5.2216605849999667</v>
      </c>
      <c r="Q8827" s="306"/>
      <c r="R8827" s="360">
        <f>R8819-R8821</f>
        <v>2.5962488712499834</v>
      </c>
      <c r="S8827" s="307"/>
      <c r="T8827" s="360">
        <f>T8817-T8821</f>
        <v>-0.11764500000000044</v>
      </c>
      <c r="U8827" s="186"/>
      <c r="V8827" s="230"/>
    </row>
    <row r="8828" spans="4:28">
      <c r="D8828" s="16"/>
      <c r="E8828" s="86"/>
      <c r="F8828" s="179"/>
      <c r="H8828" s="180"/>
      <c r="I8828" s="180"/>
      <c r="J8828" s="180"/>
      <c r="K8828" s="180"/>
      <c r="L8828" s="180"/>
      <c r="M8828" s="180"/>
      <c r="N8828" s="180"/>
      <c r="O8828" s="180"/>
      <c r="P8828" s="180"/>
      <c r="Q8828" s="180"/>
      <c r="R8828" s="180"/>
      <c r="S8828" s="274"/>
      <c r="T8828" s="180"/>
      <c r="U8828" s="107"/>
      <c r="V8828" s="16"/>
    </row>
    <row r="8829" spans="4:28">
      <c r="D8829" s="16"/>
      <c r="E8829" s="86"/>
      <c r="F8829" s="29"/>
      <c r="H8829" s="323"/>
      <c r="I8829" s="180"/>
      <c r="J8829" s="159"/>
      <c r="K8829" s="180"/>
      <c r="L8829" s="159"/>
      <c r="M8829" s="180"/>
      <c r="N8829" s="159"/>
      <c r="O8829" s="180">
        <f>L8829+N8829</f>
        <v>0</v>
      </c>
      <c r="P8829" s="159"/>
      <c r="Q8829" s="180"/>
      <c r="R8829" s="159"/>
      <c r="S8829" s="159"/>
      <c r="T8829" s="159"/>
      <c r="U8829" s="107"/>
      <c r="V8829" s="16"/>
    </row>
    <row r="8830" spans="4:28" ht="18">
      <c r="D8830" s="16"/>
      <c r="E8830" s="134"/>
      <c r="F8830" s="403" t="s">
        <v>36</v>
      </c>
      <c r="G8830" s="404"/>
      <c r="H8830" s="405">
        <f>AVERAGE(H8613:H8615,H8712:H8715,H8811:H8816)</f>
        <v>12703.272727272728</v>
      </c>
      <c r="I8830" s="405" t="e">
        <f t="shared" ref="I8830" si="1016">AVERAGE(I8714:I8715,I8811:I8815)</f>
        <v>#DIV/0!</v>
      </c>
      <c r="J8830" s="405">
        <f>AVERAGE(J8613:J8615,J8712:J8715,J8811:J8816)</f>
        <v>3314.590909090909</v>
      </c>
      <c r="K8830" s="405" t="e">
        <f t="shared" ref="K8830" si="1017">AVERAGE(K8714:K8715,K8811:K8815)</f>
        <v>#DIV/0!</v>
      </c>
      <c r="L8830" s="405">
        <f>AVERAGE(L8613:L8615,L8712:L8715,L8811:L8816)</f>
        <v>3585.3636363636365</v>
      </c>
      <c r="M8830" s="405" t="e">
        <f t="shared" ref="M8830" si="1018">AVERAGE(M8714:M8715,M8811:M8815)</f>
        <v>#DIV/0!</v>
      </c>
      <c r="N8830" s="405">
        <f>AVERAGE(N8613:N8615,N8712:N8715,N8811:N8816)</f>
        <v>1904.4545454545455</v>
      </c>
      <c r="O8830" s="405" t="e">
        <f t="shared" ref="O8830" si="1019">AVERAGE(O8714:O8715,O8811:O8815)</f>
        <v>#DIV/0!</v>
      </c>
      <c r="P8830" s="405">
        <f>AVERAGE(P8613:P8615,P8712:P8715,P8811:P8816)</f>
        <v>48018.181818181816</v>
      </c>
      <c r="Q8830" s="405" t="e">
        <f t="shared" ref="Q8830" si="1020">AVERAGE(Q8714:Q8715,Q8811:Q8815)</f>
        <v>#DIV/0!</v>
      </c>
      <c r="R8830" s="405">
        <f>AVERAGE(R8613:R8615,R8712:R8715,R8811:R8816)</f>
        <v>17442.272727272728</v>
      </c>
      <c r="S8830" s="405" t="e">
        <f t="shared" ref="S8830" si="1021">AVERAGE(S8714:S8715,S8811:S8815)</f>
        <v>#DIV/0!</v>
      </c>
      <c r="T8830" s="405">
        <f>AVERAGE(T8613:T8615,T8712:T8715,T8811:T8816)</f>
        <v>5.0878833333333331</v>
      </c>
      <c r="U8830" s="405" t="e">
        <f t="shared" ref="U8830" si="1022">AVERAGE(U8611:U8615,U8811:U8813,U8711:U8715,U8511:U8515,U8411:U8415)</f>
        <v>#DIV/0!</v>
      </c>
      <c r="V8830" s="16"/>
    </row>
    <row r="8831" spans="4:28">
      <c r="D8831" s="16"/>
      <c r="E8831" s="1"/>
      <c r="F8831" s="1"/>
      <c r="H8831" s="329"/>
      <c r="I8831" s="139"/>
      <c r="J8831" s="329"/>
      <c r="K8831" s="139"/>
      <c r="L8831" s="329"/>
      <c r="M8831" s="139"/>
      <c r="N8831" s="329"/>
      <c r="O8831" s="139"/>
      <c r="P8831" s="329"/>
      <c r="Q8831" s="139"/>
      <c r="R8831" s="329"/>
      <c r="S8831" s="329"/>
      <c r="T8831" s="329"/>
      <c r="U8831" s="1"/>
      <c r="V8831" s="16"/>
    </row>
    <row r="8832" spans="4:28" ht="15" thickBot="1">
      <c r="D8832" s="16"/>
      <c r="T8832" s="174"/>
      <c r="V8832" s="16"/>
    </row>
    <row r="8833" spans="4:22" ht="15" thickBot="1">
      <c r="D8833" s="16"/>
      <c r="F8833" s="280" t="s">
        <v>42</v>
      </c>
      <c r="G8833" s="281"/>
      <c r="H8833" s="281" t="s">
        <v>3</v>
      </c>
      <c r="I8833" s="281"/>
      <c r="J8833" s="281" t="s">
        <v>11</v>
      </c>
      <c r="K8833" s="281"/>
      <c r="L8833" s="281" t="s">
        <v>12</v>
      </c>
      <c r="M8833" s="281"/>
      <c r="N8833" s="281" t="s">
        <v>13</v>
      </c>
      <c r="O8833" s="281"/>
      <c r="P8833" s="281" t="s">
        <v>14</v>
      </c>
      <c r="Q8833" s="281"/>
      <c r="R8833" s="281" t="s">
        <v>15</v>
      </c>
      <c r="S8833" s="281"/>
      <c r="T8833" s="282" t="s">
        <v>16</v>
      </c>
      <c r="V8833" s="16"/>
    </row>
    <row r="8834" spans="4:22">
      <c r="D8834" s="16"/>
      <c r="E8834" s="1"/>
      <c r="F8834" s="283" t="s">
        <v>19</v>
      </c>
      <c r="G8834" s="284"/>
      <c r="H8834" s="410">
        <f>H8821</f>
        <v>63.920983759374998</v>
      </c>
      <c r="I8834" s="410">
        <f t="shared" ref="I8834:T8834" si="1023">I8821</f>
        <v>0</v>
      </c>
      <c r="J8834" s="410">
        <f t="shared" si="1023"/>
        <v>16.861377100000002</v>
      </c>
      <c r="K8834" s="410">
        <f t="shared" si="1023"/>
        <v>0</v>
      </c>
      <c r="L8834" s="410">
        <f t="shared" si="1023"/>
        <v>18.106645115625</v>
      </c>
      <c r="M8834" s="410">
        <f t="shared" si="1023"/>
        <v>0</v>
      </c>
      <c r="N8834" s="410">
        <f t="shared" si="1023"/>
        <v>9.7297367781249999</v>
      </c>
      <c r="O8834" s="410">
        <f t="shared" si="1023"/>
        <v>0</v>
      </c>
      <c r="P8834" s="410">
        <f t="shared" si="1023"/>
        <v>241.52437337500001</v>
      </c>
      <c r="Q8834" s="410">
        <f t="shared" si="1023"/>
        <v>0</v>
      </c>
      <c r="R8834" s="410">
        <f t="shared" si="1023"/>
        <v>87.245589968750011</v>
      </c>
      <c r="S8834" s="410">
        <f t="shared" si="1023"/>
        <v>0</v>
      </c>
      <c r="T8834" s="410">
        <f t="shared" si="1023"/>
        <v>5.1219250000000001</v>
      </c>
      <c r="U8834" s="1"/>
      <c r="V8834" s="16"/>
    </row>
    <row r="8835" spans="4:22" ht="15.6">
      <c r="D8835" s="16"/>
      <c r="E8835" s="1"/>
      <c r="F8835" s="288" t="s">
        <v>41</v>
      </c>
      <c r="G8835" s="289"/>
      <c r="H8835" s="411">
        <f>H8819</f>
        <v>65.455481972000001</v>
      </c>
      <c r="I8835" s="411">
        <f t="shared" ref="I8835:S8835" si="1024">I8819</f>
        <v>0</v>
      </c>
      <c r="J8835" s="411">
        <f t="shared" si="1024"/>
        <v>16.834898347999999</v>
      </c>
      <c r="K8835" s="411">
        <f t="shared" si="1024"/>
        <v>0</v>
      </c>
      <c r="L8835" s="411">
        <f t="shared" si="1024"/>
        <v>18.22558776</v>
      </c>
      <c r="M8835" s="411">
        <f t="shared" si="1024"/>
        <v>0</v>
      </c>
      <c r="N8835" s="411">
        <f t="shared" si="1024"/>
        <v>9.5736880679999992</v>
      </c>
      <c r="O8835" s="411">
        <f t="shared" si="1024"/>
        <v>0</v>
      </c>
      <c r="P8835" s="411">
        <f t="shared" si="1024"/>
        <v>246.74603395999998</v>
      </c>
      <c r="Q8835" s="411">
        <f t="shared" si="1024"/>
        <v>0</v>
      </c>
      <c r="R8835" s="411">
        <f t="shared" si="1024"/>
        <v>89.841838839999994</v>
      </c>
      <c r="S8835" s="411">
        <f t="shared" si="1024"/>
        <v>0</v>
      </c>
      <c r="T8835" s="411">
        <f>T8817</f>
        <v>5.0042799999999996</v>
      </c>
      <c r="U8835" s="1"/>
      <c r="V8835" s="16"/>
    </row>
    <row r="8836" spans="4:22" ht="21">
      <c r="D8836" s="16"/>
      <c r="F8836" s="201" t="s">
        <v>45</v>
      </c>
      <c r="G8836" s="463"/>
      <c r="H8836" s="463">
        <f>H8835-H8834</f>
        <v>1.5344982126250031</v>
      </c>
      <c r="I8836" s="463"/>
      <c r="J8836" s="463">
        <f>J8835-J8834</f>
        <v>-2.6478752000002714E-2</v>
      </c>
      <c r="K8836" s="463"/>
      <c r="L8836" s="463">
        <f>L8835-L8834</f>
        <v>0.11894264437500013</v>
      </c>
      <c r="M8836" s="463"/>
      <c r="N8836" s="463">
        <f>N8835-N8834</f>
        <v>-0.15604871012500077</v>
      </c>
      <c r="O8836" s="463"/>
      <c r="P8836" s="463">
        <f>P8835-P8834</f>
        <v>5.2216605849999667</v>
      </c>
      <c r="Q8836" s="463"/>
      <c r="R8836" s="463">
        <f>R8835-R8834</f>
        <v>2.5962488712499834</v>
      </c>
      <c r="S8836" s="463"/>
      <c r="T8836" s="463">
        <f>T8835-T8834</f>
        <v>-0.11764500000000044</v>
      </c>
      <c r="V8836" s="16"/>
    </row>
    <row r="8837" spans="4:22" ht="21">
      <c r="D8837" s="16"/>
      <c r="F8837" s="201"/>
      <c r="G8837" s="201"/>
      <c r="H8837" s="187"/>
      <c r="I8837" s="187"/>
      <c r="J8837" s="187"/>
      <c r="K8837" s="187"/>
      <c r="L8837" s="187"/>
      <c r="M8837" s="187"/>
      <c r="N8837" s="187"/>
      <c r="O8837" s="187"/>
      <c r="P8837" s="187"/>
      <c r="Q8837" s="187"/>
      <c r="R8837" s="187"/>
      <c r="S8837" s="187"/>
      <c r="T8837" s="187"/>
      <c r="V8837" s="16"/>
    </row>
    <row r="8838" spans="4:22">
      <c r="D8838" s="16"/>
      <c r="E8838" s="16"/>
      <c r="F8838" s="231"/>
      <c r="G8838" s="231"/>
      <c r="H8838" s="231"/>
      <c r="I8838" s="231"/>
      <c r="J8838" s="231"/>
      <c r="K8838" s="231"/>
      <c r="L8838" s="231"/>
      <c r="M8838" s="231"/>
      <c r="N8838" s="231"/>
      <c r="O8838" s="231"/>
      <c r="P8838" s="231"/>
      <c r="Q8838" s="231"/>
      <c r="R8838" s="231"/>
      <c r="S8838" s="231"/>
      <c r="T8838" s="232"/>
      <c r="U8838" s="16"/>
      <c r="V8838" s="16"/>
    </row>
    <row r="8839" spans="4:22">
      <c r="D8839" s="16"/>
      <c r="E8839" s="16"/>
      <c r="F8839" s="231"/>
      <c r="G8839" s="231"/>
      <c r="H8839" s="231"/>
      <c r="I8839" s="231"/>
      <c r="J8839" s="231"/>
      <c r="K8839" s="231"/>
      <c r="L8839" s="231"/>
      <c r="M8839" s="231"/>
      <c r="N8839" s="231"/>
      <c r="O8839" s="231"/>
      <c r="P8839" s="231"/>
      <c r="Q8839" s="231"/>
      <c r="R8839" s="231"/>
      <c r="S8839" s="231"/>
      <c r="T8839" s="232"/>
      <c r="U8839" s="16"/>
      <c r="V8839" s="16"/>
    </row>
    <row r="8840" spans="4:22">
      <c r="D8840" s="16"/>
      <c r="E8840" s="16"/>
      <c r="F8840" s="231"/>
      <c r="G8840" s="231"/>
      <c r="H8840" s="231"/>
      <c r="I8840" s="231"/>
      <c r="J8840" s="231"/>
      <c r="K8840" s="231"/>
      <c r="L8840" s="231"/>
      <c r="M8840" s="231"/>
      <c r="N8840" s="231"/>
      <c r="O8840" s="231"/>
      <c r="P8840" s="231"/>
      <c r="Q8840" s="231"/>
      <c r="R8840" s="231"/>
      <c r="S8840" s="231"/>
      <c r="T8840" s="232"/>
      <c r="U8840" s="16"/>
      <c r="V8840" s="16"/>
    </row>
    <row r="8841" spans="4:22">
      <c r="D8841" s="16"/>
      <c r="E8841" s="16"/>
      <c r="F8841" s="231"/>
      <c r="G8841" s="231"/>
      <c r="H8841" s="231"/>
      <c r="I8841" s="231"/>
      <c r="J8841" s="231"/>
      <c r="K8841" s="231"/>
      <c r="L8841" s="231"/>
      <c r="M8841" s="231"/>
      <c r="N8841" s="231"/>
      <c r="O8841" s="231"/>
      <c r="P8841" s="231"/>
      <c r="Q8841" s="231"/>
      <c r="R8841" s="231"/>
      <c r="S8841" s="231"/>
      <c r="T8841" s="232"/>
      <c r="U8841" s="16"/>
      <c r="V8841" s="16"/>
    </row>
    <row r="8842" spans="4:22">
      <c r="D8842" s="16"/>
      <c r="E8842" s="16"/>
      <c r="F8842" s="231"/>
      <c r="G8842" s="231"/>
      <c r="H8842" s="231"/>
      <c r="I8842" s="231"/>
      <c r="J8842" s="231"/>
      <c r="K8842" s="231"/>
      <c r="L8842" s="231"/>
      <c r="M8842" s="231"/>
      <c r="N8842" s="231"/>
      <c r="O8842" s="231"/>
      <c r="P8842" s="231"/>
      <c r="Q8842" s="231"/>
      <c r="R8842" s="231"/>
      <c r="S8842" s="231"/>
      <c r="T8842" s="232"/>
      <c r="U8842" s="16"/>
      <c r="V8842" s="16"/>
    </row>
    <row r="8843" spans="4:22">
      <c r="D8843" s="16"/>
      <c r="E8843" s="16"/>
      <c r="F8843" s="231"/>
      <c r="G8843" s="231"/>
      <c r="H8843" s="231"/>
      <c r="I8843" s="231"/>
      <c r="J8843" s="231"/>
      <c r="K8843" s="231"/>
      <c r="L8843" s="231"/>
      <c r="M8843" s="231"/>
      <c r="N8843" s="231"/>
      <c r="O8843" s="231"/>
      <c r="P8843" s="231"/>
      <c r="Q8843" s="231"/>
      <c r="R8843" s="231"/>
      <c r="S8843" s="231"/>
      <c r="T8843" s="232"/>
      <c r="U8843" s="16"/>
      <c r="V8843" s="16"/>
    </row>
    <row r="8844" spans="4:22">
      <c r="D8844" s="16"/>
      <c r="E8844" s="16"/>
      <c r="F8844" s="231"/>
      <c r="G8844" s="231"/>
      <c r="H8844" s="231"/>
      <c r="I8844" s="231"/>
      <c r="J8844" s="231"/>
      <c r="K8844" s="231"/>
      <c r="L8844" s="231"/>
      <c r="M8844" s="231"/>
      <c r="N8844" s="231"/>
      <c r="O8844" s="231"/>
      <c r="P8844" s="231"/>
      <c r="Q8844" s="231"/>
      <c r="R8844" s="231"/>
      <c r="S8844" s="231"/>
      <c r="T8844" s="232"/>
      <c r="U8844" s="16"/>
      <c r="V8844" s="16"/>
    </row>
    <row r="8845" spans="4:22">
      <c r="D8845" s="16"/>
      <c r="E8845" s="16"/>
      <c r="F8845" s="231"/>
      <c r="G8845" s="231"/>
      <c r="H8845" s="231"/>
      <c r="I8845" s="231"/>
      <c r="J8845" s="231"/>
      <c r="K8845" s="231"/>
      <c r="L8845" s="231"/>
      <c r="M8845" s="231"/>
      <c r="N8845" s="231"/>
      <c r="O8845" s="231"/>
      <c r="P8845" s="231"/>
      <c r="Q8845" s="231"/>
      <c r="R8845" s="231"/>
      <c r="S8845" s="231"/>
      <c r="T8845" s="232"/>
      <c r="U8845" s="16"/>
      <c r="V8845" s="16"/>
    </row>
    <row r="8846" spans="4:22">
      <c r="D8846" s="16"/>
      <c r="E8846" s="16"/>
      <c r="F8846" s="231"/>
      <c r="G8846" s="231"/>
      <c r="H8846" s="231"/>
      <c r="I8846" s="231"/>
      <c r="J8846" s="231"/>
      <c r="K8846" s="231"/>
      <c r="L8846" s="231"/>
      <c r="M8846" s="231"/>
      <c r="N8846" s="231"/>
      <c r="O8846" s="231"/>
      <c r="P8846" s="231"/>
      <c r="Q8846" s="231"/>
      <c r="R8846" s="231"/>
      <c r="S8846" s="231"/>
      <c r="T8846" s="232"/>
      <c r="U8846" s="16"/>
      <c r="V8846" s="16"/>
    </row>
    <row r="8847" spans="4:22">
      <c r="D8847" s="16"/>
      <c r="E8847" s="16"/>
      <c r="F8847" s="231"/>
      <c r="G8847" s="231"/>
      <c r="H8847" s="231"/>
      <c r="I8847" s="231"/>
      <c r="J8847" s="231"/>
      <c r="K8847" s="231"/>
      <c r="L8847" s="231"/>
      <c r="M8847" s="231"/>
      <c r="N8847" s="231"/>
      <c r="O8847" s="231"/>
      <c r="P8847" s="231"/>
      <c r="Q8847" s="231"/>
      <c r="R8847" s="231"/>
      <c r="S8847" s="231"/>
      <c r="T8847" s="232"/>
      <c r="U8847" s="16"/>
      <c r="V8847" s="16"/>
    </row>
    <row r="8848" spans="4:22">
      <c r="D8848" s="16"/>
      <c r="E8848" s="16"/>
      <c r="F8848" s="231"/>
      <c r="G8848" s="231"/>
      <c r="H8848" s="231"/>
      <c r="I8848" s="231"/>
      <c r="J8848" s="231"/>
      <c r="K8848" s="231"/>
      <c r="L8848" s="231"/>
      <c r="M8848" s="231"/>
      <c r="N8848" s="231"/>
      <c r="O8848" s="231"/>
      <c r="P8848" s="231"/>
      <c r="Q8848" s="231"/>
      <c r="R8848" s="231"/>
      <c r="S8848" s="231"/>
      <c r="T8848" s="232"/>
      <c r="U8848" s="16"/>
      <c r="V8848" s="16"/>
    </row>
    <row r="8849" spans="4:22">
      <c r="D8849" s="16"/>
      <c r="E8849" s="16"/>
      <c r="F8849" s="231"/>
      <c r="G8849" s="231"/>
      <c r="H8849" s="231"/>
      <c r="I8849" s="231"/>
      <c r="J8849" s="231"/>
      <c r="K8849" s="231"/>
      <c r="L8849" s="231"/>
      <c r="M8849" s="231"/>
      <c r="N8849" s="231"/>
      <c r="O8849" s="231"/>
      <c r="P8849" s="231"/>
      <c r="Q8849" s="231"/>
      <c r="R8849" s="231"/>
      <c r="S8849" s="231"/>
      <c r="T8849" s="232"/>
      <c r="U8849" s="16"/>
      <c r="V8849" s="16"/>
    </row>
    <row r="8850" spans="4:22">
      <c r="D8850" s="16"/>
      <c r="E8850" s="16"/>
      <c r="F8850" s="231"/>
      <c r="G8850" s="231"/>
      <c r="H8850" s="231"/>
      <c r="I8850" s="231"/>
      <c r="J8850" s="231"/>
      <c r="K8850" s="231"/>
      <c r="L8850" s="231"/>
      <c r="M8850" s="231"/>
      <c r="N8850" s="231"/>
      <c r="O8850" s="231"/>
      <c r="P8850" s="231"/>
      <c r="Q8850" s="231"/>
      <c r="R8850" s="231"/>
      <c r="S8850" s="231"/>
      <c r="T8850" s="232"/>
      <c r="U8850" s="16"/>
      <c r="V8850" s="16"/>
    </row>
    <row r="8851" spans="4:22">
      <c r="D8851" s="16"/>
      <c r="E8851" s="16"/>
      <c r="F8851" s="231"/>
      <c r="G8851" s="231"/>
      <c r="H8851" s="231"/>
      <c r="I8851" s="231"/>
      <c r="J8851" s="231"/>
      <c r="K8851" s="231"/>
      <c r="L8851" s="231"/>
      <c r="M8851" s="231"/>
      <c r="N8851" s="231"/>
      <c r="O8851" s="231"/>
      <c r="P8851" s="231"/>
      <c r="Q8851" s="231"/>
      <c r="R8851" s="231"/>
      <c r="S8851" s="231"/>
      <c r="T8851" s="232"/>
      <c r="U8851" s="16"/>
      <c r="V8851" s="16"/>
    </row>
    <row r="8852" spans="4:22">
      <c r="D8852" s="16"/>
      <c r="E8852" s="16"/>
      <c r="F8852" s="231"/>
      <c r="G8852" s="231"/>
      <c r="H8852" s="231"/>
      <c r="I8852" s="231"/>
      <c r="J8852" s="231"/>
      <c r="K8852" s="231"/>
      <c r="L8852" s="231"/>
      <c r="M8852" s="231"/>
      <c r="N8852" s="231"/>
      <c r="O8852" s="231"/>
      <c r="P8852" s="231"/>
      <c r="Q8852" s="231"/>
      <c r="R8852" s="231"/>
      <c r="S8852" s="231"/>
      <c r="T8852" s="232"/>
      <c r="U8852" s="16"/>
      <c r="V8852" s="16"/>
    </row>
    <row r="8853" spans="4:22">
      <c r="D8853" s="16"/>
      <c r="E8853" s="16"/>
      <c r="F8853" s="231"/>
      <c r="G8853" s="231"/>
      <c r="H8853" s="231"/>
      <c r="I8853" s="231"/>
      <c r="J8853" s="231"/>
      <c r="K8853" s="231"/>
      <c r="L8853" s="231"/>
      <c r="M8853" s="231"/>
      <c r="N8853" s="231"/>
      <c r="O8853" s="231"/>
      <c r="P8853" s="231"/>
      <c r="Q8853" s="231"/>
      <c r="R8853" s="231"/>
      <c r="S8853" s="231"/>
      <c r="T8853" s="232"/>
      <c r="U8853" s="16"/>
      <c r="V8853" s="16"/>
    </row>
    <row r="8854" spans="4:22">
      <c r="D8854" s="16"/>
      <c r="E8854" s="16"/>
      <c r="F8854" s="231"/>
      <c r="G8854" s="231"/>
      <c r="H8854" s="231"/>
      <c r="I8854" s="231"/>
      <c r="J8854" s="231"/>
      <c r="K8854" s="231"/>
      <c r="L8854" s="231"/>
      <c r="M8854" s="231"/>
      <c r="N8854" s="231"/>
      <c r="O8854" s="231"/>
      <c r="P8854" s="231"/>
      <c r="Q8854" s="231"/>
      <c r="R8854" s="231"/>
      <c r="S8854" s="231"/>
      <c r="T8854" s="232"/>
      <c r="U8854" s="16"/>
      <c r="V8854" s="16"/>
    </row>
    <row r="8855" spans="4:22">
      <c r="D8855" s="16"/>
      <c r="E8855" s="16"/>
      <c r="F8855" s="231"/>
      <c r="G8855" s="231"/>
      <c r="H8855" s="231"/>
      <c r="I8855" s="231"/>
      <c r="J8855" s="231"/>
      <c r="K8855" s="231"/>
      <c r="L8855" s="231"/>
      <c r="M8855" s="231"/>
      <c r="N8855" s="231"/>
      <c r="O8855" s="231"/>
      <c r="P8855" s="231"/>
      <c r="Q8855" s="231"/>
      <c r="R8855" s="231"/>
      <c r="S8855" s="231"/>
      <c r="T8855" s="232"/>
      <c r="U8855" s="16"/>
      <c r="V8855" s="16"/>
    </row>
    <row r="8856" spans="4:22">
      <c r="D8856" s="16"/>
      <c r="E8856" s="16"/>
      <c r="F8856" s="231"/>
      <c r="G8856" s="231"/>
      <c r="H8856" s="231"/>
      <c r="I8856" s="231"/>
      <c r="J8856" s="231"/>
      <c r="K8856" s="231"/>
      <c r="L8856" s="231"/>
      <c r="M8856" s="231"/>
      <c r="N8856" s="231"/>
      <c r="O8856" s="231"/>
      <c r="P8856" s="231"/>
      <c r="Q8856" s="231"/>
      <c r="R8856" s="231"/>
      <c r="S8856" s="231"/>
      <c r="T8856" s="232"/>
      <c r="U8856" s="16"/>
      <c r="V8856" s="16"/>
    </row>
    <row r="8857" spans="4:22">
      <c r="D8857" s="16"/>
      <c r="E8857" s="16"/>
      <c r="F8857" s="231"/>
      <c r="G8857" s="231"/>
      <c r="H8857" s="231"/>
      <c r="I8857" s="231"/>
      <c r="J8857" s="231"/>
      <c r="K8857" s="231"/>
      <c r="L8857" s="231"/>
      <c r="M8857" s="231"/>
      <c r="N8857" s="231"/>
      <c r="O8857" s="231"/>
      <c r="P8857" s="231"/>
      <c r="Q8857" s="231"/>
      <c r="R8857" s="231"/>
      <c r="S8857" s="231"/>
      <c r="T8857" s="232"/>
      <c r="U8857" s="16"/>
      <c r="V8857" s="16"/>
    </row>
    <row r="8858" spans="4:22">
      <c r="D8858" s="16"/>
      <c r="E8858" s="16"/>
      <c r="F8858" s="231"/>
      <c r="G8858" s="231"/>
      <c r="H8858" s="231"/>
      <c r="I8858" s="231"/>
      <c r="J8858" s="231"/>
      <c r="K8858" s="231"/>
      <c r="L8858" s="231"/>
      <c r="M8858" s="231"/>
      <c r="N8858" s="231"/>
      <c r="O8858" s="231"/>
      <c r="P8858" s="231"/>
      <c r="Q8858" s="231"/>
      <c r="R8858" s="231"/>
      <c r="S8858" s="231"/>
      <c r="T8858" s="232"/>
      <c r="U8858" s="16"/>
      <c r="V8858" s="16"/>
    </row>
    <row r="8859" spans="4:22">
      <c r="D8859" s="16"/>
      <c r="E8859" s="16"/>
      <c r="F8859" s="231"/>
      <c r="G8859" s="231"/>
      <c r="H8859" s="231"/>
      <c r="I8859" s="231"/>
      <c r="J8859" s="231"/>
      <c r="K8859" s="231"/>
      <c r="L8859" s="231"/>
      <c r="M8859" s="231"/>
      <c r="N8859" s="231"/>
      <c r="O8859" s="231"/>
      <c r="P8859" s="231"/>
      <c r="Q8859" s="231"/>
      <c r="R8859" s="231"/>
      <c r="S8859" s="231"/>
      <c r="T8859" s="232"/>
      <c r="U8859" s="16"/>
      <c r="V8859" s="16"/>
    </row>
    <row r="8860" spans="4:22">
      <c r="D8860" s="16"/>
      <c r="E8860" s="16"/>
      <c r="F8860" s="231"/>
      <c r="G8860" s="231"/>
      <c r="H8860" s="231"/>
      <c r="I8860" s="231"/>
      <c r="J8860" s="231"/>
      <c r="K8860" s="231"/>
      <c r="L8860" s="231"/>
      <c r="M8860" s="231"/>
      <c r="N8860" s="231"/>
      <c r="O8860" s="231"/>
      <c r="P8860" s="231"/>
      <c r="Q8860" s="231"/>
      <c r="R8860" s="231"/>
      <c r="S8860" s="231"/>
      <c r="T8860" s="232"/>
      <c r="U8860" s="16"/>
      <c r="V8860" s="16"/>
    </row>
    <row r="8861" spans="4:22">
      <c r="D8861" s="16"/>
      <c r="E8861" s="16"/>
      <c r="F8861" s="231"/>
      <c r="G8861" s="231"/>
      <c r="H8861" s="231"/>
      <c r="I8861" s="231"/>
      <c r="J8861" s="231"/>
      <c r="K8861" s="231"/>
      <c r="L8861" s="231"/>
      <c r="M8861" s="231"/>
      <c r="N8861" s="231"/>
      <c r="O8861" s="231"/>
      <c r="P8861" s="231"/>
      <c r="Q8861" s="231"/>
      <c r="R8861" s="231"/>
      <c r="S8861" s="231"/>
      <c r="T8861" s="232"/>
      <c r="U8861" s="16"/>
      <c r="V8861" s="16"/>
    </row>
    <row r="8862" spans="4:22">
      <c r="D8862" s="16"/>
      <c r="E8862" s="16"/>
      <c r="F8862" s="231"/>
      <c r="G8862" s="231"/>
      <c r="H8862" s="231"/>
      <c r="I8862" s="231"/>
      <c r="J8862" s="231"/>
      <c r="K8862" s="231"/>
      <c r="L8862" s="231"/>
      <c r="M8862" s="231"/>
      <c r="N8862" s="231"/>
      <c r="O8862" s="231"/>
      <c r="P8862" s="231"/>
      <c r="Q8862" s="231"/>
      <c r="R8862" s="231"/>
      <c r="S8862" s="231"/>
      <c r="T8862" s="232"/>
      <c r="U8862" s="16"/>
      <c r="V8862" s="16"/>
    </row>
    <row r="8863" spans="4:22">
      <c r="D8863" s="16"/>
      <c r="E8863" s="16"/>
      <c r="F8863" s="231"/>
      <c r="G8863" s="231"/>
      <c r="H8863" s="231"/>
      <c r="I8863" s="231"/>
      <c r="J8863" s="231"/>
      <c r="K8863" s="231"/>
      <c r="L8863" s="231"/>
      <c r="M8863" s="231"/>
      <c r="N8863" s="231"/>
      <c r="O8863" s="231"/>
      <c r="P8863" s="231"/>
      <c r="Q8863" s="231"/>
      <c r="R8863" s="231"/>
      <c r="S8863" s="231"/>
      <c r="T8863" s="232"/>
      <c r="U8863" s="16"/>
      <c r="V8863" s="16"/>
    </row>
    <row r="8864" spans="4:22">
      <c r="D8864" s="16"/>
      <c r="E8864" s="16"/>
      <c r="F8864" s="231"/>
      <c r="G8864" s="231"/>
      <c r="H8864" s="231"/>
      <c r="I8864" s="231"/>
      <c r="J8864" s="231"/>
      <c r="K8864" s="231"/>
      <c r="L8864" s="231"/>
      <c r="M8864" s="231"/>
      <c r="N8864" s="231"/>
      <c r="O8864" s="231"/>
      <c r="P8864" s="231"/>
      <c r="Q8864" s="231"/>
      <c r="R8864" s="231"/>
      <c r="S8864" s="231"/>
      <c r="T8864" s="232"/>
      <c r="U8864" s="16"/>
      <c r="V8864" s="16"/>
    </row>
    <row r="8865" spans="4:22">
      <c r="D8865" s="16"/>
      <c r="E8865" s="16"/>
      <c r="F8865" s="231"/>
      <c r="G8865" s="231"/>
      <c r="H8865" s="231"/>
      <c r="I8865" s="231"/>
      <c r="J8865" s="231"/>
      <c r="K8865" s="231"/>
      <c r="L8865" s="231"/>
      <c r="M8865" s="231"/>
      <c r="N8865" s="231"/>
      <c r="O8865" s="231"/>
      <c r="P8865" s="231"/>
      <c r="Q8865" s="231"/>
      <c r="R8865" s="231"/>
      <c r="S8865" s="231"/>
      <c r="T8865" s="232"/>
      <c r="U8865" s="16"/>
      <c r="V8865" s="16"/>
    </row>
    <row r="8866" spans="4:22">
      <c r="D8866" s="16"/>
      <c r="E8866" s="16"/>
      <c r="F8866" s="231"/>
      <c r="G8866" s="231"/>
      <c r="H8866" s="231"/>
      <c r="I8866" s="231"/>
      <c r="J8866" s="231"/>
      <c r="K8866" s="231"/>
      <c r="L8866" s="231"/>
      <c r="M8866" s="231"/>
      <c r="N8866" s="231"/>
      <c r="O8866" s="231"/>
      <c r="P8866" s="231"/>
      <c r="Q8866" s="231"/>
      <c r="R8866" s="231"/>
      <c r="S8866" s="231"/>
      <c r="T8866" s="232"/>
      <c r="U8866" s="16"/>
      <c r="V8866" s="16"/>
    </row>
    <row r="8867" spans="4:22">
      <c r="D8867" s="16"/>
      <c r="E8867" s="16"/>
      <c r="F8867" s="231"/>
      <c r="G8867" s="231"/>
      <c r="H8867" s="231"/>
      <c r="I8867" s="231"/>
      <c r="J8867" s="231"/>
      <c r="K8867" s="231"/>
      <c r="L8867" s="231"/>
      <c r="M8867" s="231"/>
      <c r="N8867" s="231"/>
      <c r="O8867" s="231"/>
      <c r="P8867" s="231"/>
      <c r="Q8867" s="231"/>
      <c r="R8867" s="231"/>
      <c r="S8867" s="231"/>
      <c r="T8867" s="232"/>
      <c r="U8867" s="16"/>
      <c r="V8867" s="16"/>
    </row>
    <row r="8868" spans="4:22">
      <c r="D8868" s="16"/>
      <c r="E8868" s="16"/>
      <c r="F8868" s="231"/>
      <c r="G8868" s="231"/>
      <c r="H8868" s="231"/>
      <c r="I8868" s="231"/>
      <c r="J8868" s="231"/>
      <c r="K8868" s="231"/>
      <c r="L8868" s="231"/>
      <c r="M8868" s="231"/>
      <c r="N8868" s="231"/>
      <c r="O8868" s="231"/>
      <c r="P8868" s="231"/>
      <c r="Q8868" s="231"/>
      <c r="R8868" s="231"/>
      <c r="S8868" s="231"/>
      <c r="T8868" s="232"/>
      <c r="U8868" s="16"/>
      <c r="V8868" s="16"/>
    </row>
    <row r="8869" spans="4:22">
      <c r="D8869" s="16"/>
      <c r="E8869" s="16"/>
      <c r="F8869" s="231"/>
      <c r="G8869" s="231"/>
      <c r="H8869" s="231"/>
      <c r="I8869" s="231"/>
      <c r="J8869" s="231"/>
      <c r="K8869" s="231"/>
      <c r="L8869" s="231"/>
      <c r="M8869" s="231"/>
      <c r="N8869" s="231"/>
      <c r="O8869" s="231"/>
      <c r="P8869" s="231"/>
      <c r="Q8869" s="231"/>
      <c r="R8869" s="231"/>
      <c r="S8869" s="231"/>
      <c r="T8869" s="232"/>
      <c r="U8869" s="16"/>
      <c r="V8869" s="16"/>
    </row>
    <row r="8870" spans="4:22">
      <c r="D8870" s="16"/>
      <c r="E8870" s="16"/>
      <c r="F8870" s="231"/>
      <c r="G8870" s="231"/>
      <c r="H8870" s="231"/>
      <c r="I8870" s="231"/>
      <c r="J8870" s="231"/>
      <c r="K8870" s="231"/>
      <c r="L8870" s="231"/>
      <c r="M8870" s="231"/>
      <c r="N8870" s="231"/>
      <c r="O8870" s="231"/>
      <c r="P8870" s="231"/>
      <c r="Q8870" s="231"/>
      <c r="R8870" s="231"/>
      <c r="S8870" s="231"/>
      <c r="T8870" s="232"/>
      <c r="U8870" s="16"/>
      <c r="V8870" s="16"/>
    </row>
    <row r="8871" spans="4:22">
      <c r="D8871" s="16"/>
      <c r="E8871" s="16"/>
      <c r="F8871" s="231"/>
      <c r="G8871" s="231"/>
      <c r="H8871" s="231"/>
      <c r="I8871" s="231"/>
      <c r="J8871" s="231"/>
      <c r="K8871" s="231"/>
      <c r="L8871" s="231"/>
      <c r="M8871" s="231"/>
      <c r="N8871" s="231"/>
      <c r="O8871" s="231"/>
      <c r="P8871" s="231"/>
      <c r="Q8871" s="231"/>
      <c r="R8871" s="231"/>
      <c r="S8871" s="231"/>
      <c r="T8871" s="232"/>
      <c r="U8871" s="16"/>
      <c r="V8871" s="16"/>
    </row>
    <row r="8872" spans="4:22">
      <c r="D8872" s="16"/>
      <c r="E8872" s="16"/>
      <c r="F8872" s="231"/>
      <c r="G8872" s="231"/>
      <c r="H8872" s="231"/>
      <c r="I8872" s="231"/>
      <c r="J8872" s="231"/>
      <c r="K8872" s="231"/>
      <c r="L8872" s="231"/>
      <c r="M8872" s="231"/>
      <c r="N8872" s="231"/>
      <c r="O8872" s="231"/>
      <c r="P8872" s="231"/>
      <c r="Q8872" s="231"/>
      <c r="R8872" s="231"/>
      <c r="S8872" s="231"/>
      <c r="T8872" s="232"/>
      <c r="U8872" s="16"/>
      <c r="V8872" s="16"/>
    </row>
    <row r="8873" spans="4:22">
      <c r="D8873" s="16"/>
      <c r="E8873" s="16"/>
      <c r="F8873" s="231"/>
      <c r="G8873" s="231"/>
      <c r="H8873" s="231"/>
      <c r="I8873" s="231"/>
      <c r="J8873" s="231"/>
      <c r="K8873" s="231"/>
      <c r="L8873" s="231"/>
      <c r="M8873" s="231"/>
      <c r="N8873" s="231"/>
      <c r="O8873" s="231"/>
      <c r="P8873" s="231"/>
      <c r="Q8873" s="231"/>
      <c r="R8873" s="231"/>
      <c r="S8873" s="231"/>
      <c r="T8873" s="232"/>
      <c r="U8873" s="16"/>
      <c r="V8873" s="16"/>
    </row>
    <row r="8874" spans="4:22">
      <c r="D8874" s="16"/>
      <c r="E8874" s="16"/>
      <c r="F8874" s="231"/>
      <c r="G8874" s="231"/>
      <c r="H8874" s="231"/>
      <c r="I8874" s="231"/>
      <c r="J8874" s="231"/>
      <c r="K8874" s="231"/>
      <c r="L8874" s="231"/>
      <c r="M8874" s="231"/>
      <c r="N8874" s="231"/>
      <c r="O8874" s="231"/>
      <c r="P8874" s="231"/>
      <c r="Q8874" s="231"/>
      <c r="R8874" s="231"/>
      <c r="S8874" s="231"/>
      <c r="T8874" s="232"/>
      <c r="U8874" s="16"/>
      <c r="V8874" s="16"/>
    </row>
    <row r="8875" spans="4:22">
      <c r="D8875" s="16"/>
      <c r="E8875" s="16"/>
      <c r="F8875" s="231"/>
      <c r="G8875" s="231"/>
      <c r="H8875" s="231"/>
      <c r="I8875" s="231"/>
      <c r="J8875" s="231"/>
      <c r="K8875" s="231"/>
      <c r="L8875" s="231"/>
      <c r="M8875" s="231"/>
      <c r="N8875" s="231"/>
      <c r="O8875" s="231"/>
      <c r="P8875" s="231"/>
      <c r="Q8875" s="231"/>
      <c r="R8875" s="231"/>
      <c r="S8875" s="231"/>
      <c r="T8875" s="232"/>
      <c r="U8875" s="16"/>
      <c r="V8875" s="16"/>
    </row>
    <row r="8876" spans="4:22">
      <c r="D8876" s="335"/>
      <c r="E8876" s="335"/>
      <c r="F8876" s="335"/>
      <c r="G8876" s="512" t="s">
        <v>48</v>
      </c>
      <c r="H8876" s="512"/>
      <c r="I8876" s="512"/>
      <c r="J8876" s="512"/>
      <c r="K8876" s="512"/>
      <c r="L8876" s="512"/>
      <c r="M8876" s="512"/>
      <c r="N8876" s="512"/>
      <c r="O8876" s="512"/>
      <c r="P8876" s="512"/>
      <c r="Q8876" s="512"/>
      <c r="R8876" s="512"/>
      <c r="S8876" s="335"/>
      <c r="T8876" s="335"/>
      <c r="U8876" s="335"/>
      <c r="V8876" s="335"/>
    </row>
    <row r="8877" spans="4:22">
      <c r="D8877" s="335"/>
      <c r="E8877" s="335"/>
      <c r="F8877" s="335"/>
      <c r="G8877" s="512"/>
      <c r="H8877" s="512"/>
      <c r="I8877" s="512"/>
      <c r="J8877" s="512"/>
      <c r="K8877" s="512"/>
      <c r="L8877" s="512"/>
      <c r="M8877" s="512"/>
      <c r="N8877" s="512"/>
      <c r="O8877" s="512"/>
      <c r="P8877" s="512"/>
      <c r="Q8877" s="512"/>
      <c r="R8877" s="512"/>
      <c r="S8877" s="335"/>
      <c r="T8877" s="335"/>
      <c r="U8877" s="335"/>
      <c r="V8877" s="335"/>
    </row>
    <row r="8878" spans="4:22" ht="23.4">
      <c r="D8878" s="338"/>
      <c r="E8878" s="338"/>
      <c r="F8878" s="338"/>
      <c r="G8878" s="343" t="s">
        <v>46</v>
      </c>
      <c r="H8878" s="375" t="s">
        <v>3</v>
      </c>
      <c r="I8878" s="376"/>
      <c r="J8878" s="377" t="s">
        <v>11</v>
      </c>
      <c r="K8878" s="376"/>
      <c r="L8878" s="378" t="s">
        <v>12</v>
      </c>
      <c r="M8878" s="376"/>
      <c r="N8878" s="379" t="s">
        <v>13</v>
      </c>
      <c r="O8878" s="376"/>
      <c r="P8878" s="374" t="s">
        <v>14</v>
      </c>
      <c r="Q8878" s="376"/>
      <c r="R8878" s="380" t="s">
        <v>15</v>
      </c>
      <c r="S8878" s="367"/>
      <c r="T8878" s="16"/>
      <c r="U8878" s="336"/>
      <c r="V8878" s="16"/>
    </row>
    <row r="8879" spans="4:22" ht="21">
      <c r="D8879" s="338"/>
      <c r="E8879" s="338"/>
      <c r="F8879" s="338"/>
      <c r="G8879" s="344">
        <v>0.9</v>
      </c>
      <c r="H8879" s="347">
        <f>$H$8821*G8879</f>
        <v>57.528885383437498</v>
      </c>
      <c r="I8879" s="368"/>
      <c r="J8879" s="348">
        <f>$J$8821*G8879</f>
        <v>15.175239390000002</v>
      </c>
      <c r="K8879" s="368"/>
      <c r="L8879" s="352">
        <f>$L$8821*G8879</f>
        <v>16.2959806040625</v>
      </c>
      <c r="M8879" s="368"/>
      <c r="N8879" s="349">
        <f>$N$8821*G8879</f>
        <v>8.7567631003125008</v>
      </c>
      <c r="O8879" s="368"/>
      <c r="P8879" s="350">
        <f>$P$8821*G8879</f>
        <v>217.37193603750001</v>
      </c>
      <c r="Q8879" s="368"/>
      <c r="R8879" s="351">
        <f>$R$8821*G8879</f>
        <v>78.521030971875007</v>
      </c>
      <c r="S8879" s="341"/>
      <c r="T8879" s="414">
        <f>H8879*24.63</f>
        <v>1416.9364469940656</v>
      </c>
      <c r="U8879" s="337"/>
      <c r="V8879" s="16"/>
    </row>
    <row r="8880" spans="4:22" ht="21">
      <c r="D8880" s="338"/>
      <c r="E8880" s="338"/>
      <c r="F8880" s="338"/>
      <c r="G8880" s="344">
        <v>0.91</v>
      </c>
      <c r="H8880" s="347">
        <f t="shared" ref="H8880:H8899" si="1025">$H$8821*G8880</f>
        <v>58.168095221031251</v>
      </c>
      <c r="I8880" s="368"/>
      <c r="J8880" s="348">
        <f t="shared" ref="J8880:J8899" si="1026">$J$8821*G8880</f>
        <v>15.343853161000002</v>
      </c>
      <c r="K8880" s="368"/>
      <c r="L8880" s="352">
        <f t="shared" ref="L8880:L8899" si="1027">$L$8821*G8880</f>
        <v>16.477047055218751</v>
      </c>
      <c r="M8880" s="368"/>
      <c r="N8880" s="349">
        <f t="shared" ref="N8880:N8899" si="1028">$N$8821*G8880</f>
        <v>8.8540604680937509</v>
      </c>
      <c r="O8880" s="368"/>
      <c r="P8880" s="350">
        <f t="shared" ref="P8880:P8899" si="1029">$P$8821*G8880</f>
        <v>219.78717977125001</v>
      </c>
      <c r="Q8880" s="368"/>
      <c r="R8880" s="351">
        <f t="shared" ref="R8880:R8899" si="1030">$R$8821*G8880</f>
        <v>79.393486871562516</v>
      </c>
      <c r="S8880" s="341"/>
      <c r="T8880" s="16"/>
      <c r="U8880" s="337"/>
      <c r="V8880" s="16"/>
    </row>
    <row r="8881" spans="4:22" ht="21">
      <c r="D8881" s="338"/>
      <c r="E8881" s="338"/>
      <c r="F8881" s="338"/>
      <c r="G8881" s="344">
        <v>0.92</v>
      </c>
      <c r="H8881" s="347">
        <f t="shared" si="1025"/>
        <v>58.807305058624998</v>
      </c>
      <c r="I8881" s="368"/>
      <c r="J8881" s="348">
        <f t="shared" si="1026"/>
        <v>15.512466932000002</v>
      </c>
      <c r="K8881" s="368"/>
      <c r="L8881" s="352">
        <f t="shared" si="1027"/>
        <v>16.658113506374999</v>
      </c>
      <c r="M8881" s="368"/>
      <c r="N8881" s="349">
        <f t="shared" si="1028"/>
        <v>8.951357835875001</v>
      </c>
      <c r="O8881" s="368"/>
      <c r="P8881" s="350">
        <f t="shared" si="1029"/>
        <v>222.20242350500001</v>
      </c>
      <c r="Q8881" s="368"/>
      <c r="R8881" s="351">
        <f t="shared" si="1030"/>
        <v>80.26594277125001</v>
      </c>
      <c r="S8881" s="341"/>
      <c r="T8881" s="16"/>
      <c r="U8881" s="337"/>
      <c r="V8881" s="16"/>
    </row>
    <row r="8882" spans="4:22" ht="21">
      <c r="D8882" s="338"/>
      <c r="E8882" s="338"/>
      <c r="F8882" s="338"/>
      <c r="G8882" s="344">
        <v>0.93</v>
      </c>
      <c r="H8882" s="347">
        <f t="shared" si="1025"/>
        <v>59.446514896218751</v>
      </c>
      <c r="I8882" s="368"/>
      <c r="J8882" s="348">
        <f t="shared" si="1026"/>
        <v>15.681080703000003</v>
      </c>
      <c r="K8882" s="368"/>
      <c r="L8882" s="352">
        <f t="shared" si="1027"/>
        <v>16.83917995753125</v>
      </c>
      <c r="M8882" s="368"/>
      <c r="N8882" s="349">
        <f t="shared" si="1028"/>
        <v>9.0486552036562511</v>
      </c>
      <c r="O8882" s="368"/>
      <c r="P8882" s="350">
        <f t="shared" si="1029"/>
        <v>224.61766723875002</v>
      </c>
      <c r="Q8882" s="368"/>
      <c r="R8882" s="351">
        <f t="shared" si="1030"/>
        <v>81.138398670937519</v>
      </c>
      <c r="S8882" s="341"/>
      <c r="T8882" s="16"/>
      <c r="U8882" s="337"/>
      <c r="V8882" s="16"/>
    </row>
    <row r="8883" spans="4:22" ht="21">
      <c r="D8883" s="338"/>
      <c r="E8883" s="338"/>
      <c r="F8883" s="338"/>
      <c r="G8883" s="344">
        <v>0.94</v>
      </c>
      <c r="H8883" s="347">
        <f t="shared" si="1025"/>
        <v>60.085724733812498</v>
      </c>
      <c r="I8883" s="368"/>
      <c r="J8883" s="348">
        <f t="shared" si="1026"/>
        <v>15.849694474000001</v>
      </c>
      <c r="K8883" s="368"/>
      <c r="L8883" s="352">
        <f t="shared" si="1027"/>
        <v>17.020246408687498</v>
      </c>
      <c r="M8883" s="368"/>
      <c r="N8883" s="349">
        <f t="shared" si="1028"/>
        <v>9.1459525714374994</v>
      </c>
      <c r="O8883" s="368"/>
      <c r="P8883" s="350">
        <f t="shared" si="1029"/>
        <v>227.03291097249999</v>
      </c>
      <c r="Q8883" s="368"/>
      <c r="R8883" s="351">
        <f t="shared" si="1030"/>
        <v>82.010854570625</v>
      </c>
      <c r="S8883" s="341"/>
      <c r="T8883" s="16"/>
      <c r="U8883" s="337"/>
      <c r="V8883" s="16"/>
    </row>
    <row r="8884" spans="4:22" ht="21">
      <c r="D8884" s="338"/>
      <c r="E8884" s="338"/>
      <c r="F8884" s="338"/>
      <c r="G8884" s="344">
        <v>0.95</v>
      </c>
      <c r="H8884" s="347">
        <f t="shared" si="1025"/>
        <v>60.724934571406244</v>
      </c>
      <c r="I8884" s="368"/>
      <c r="J8884" s="348">
        <f t="shared" si="1026"/>
        <v>16.018308245</v>
      </c>
      <c r="K8884" s="368"/>
      <c r="L8884" s="352">
        <f t="shared" si="1027"/>
        <v>17.20131285984375</v>
      </c>
      <c r="M8884" s="368"/>
      <c r="N8884" s="349">
        <f t="shared" si="1028"/>
        <v>9.2432499392187495</v>
      </c>
      <c r="O8884" s="368"/>
      <c r="P8884" s="350">
        <f t="shared" si="1029"/>
        <v>229.44815470624999</v>
      </c>
      <c r="Q8884" s="368"/>
      <c r="R8884" s="351">
        <f t="shared" si="1030"/>
        <v>82.883310470312509</v>
      </c>
      <c r="S8884" s="341"/>
      <c r="T8884" s="16"/>
      <c r="U8884" s="337"/>
      <c r="V8884" s="16"/>
    </row>
    <row r="8885" spans="4:22" ht="21">
      <c r="D8885" s="338"/>
      <c r="E8885" s="338"/>
      <c r="F8885" s="338"/>
      <c r="G8885" s="344">
        <v>0.96</v>
      </c>
      <c r="H8885" s="347">
        <f t="shared" si="1025"/>
        <v>61.364144408999998</v>
      </c>
      <c r="I8885" s="368"/>
      <c r="J8885" s="348">
        <f t="shared" si="1026"/>
        <v>16.186922016</v>
      </c>
      <c r="K8885" s="368"/>
      <c r="L8885" s="352">
        <f t="shared" si="1027"/>
        <v>17.382379310999998</v>
      </c>
      <c r="M8885" s="368"/>
      <c r="N8885" s="349">
        <f t="shared" si="1028"/>
        <v>9.3405473069999996</v>
      </c>
      <c r="O8885" s="368"/>
      <c r="P8885" s="350">
        <f t="shared" si="1029"/>
        <v>231.86339844</v>
      </c>
      <c r="Q8885" s="368"/>
      <c r="R8885" s="351">
        <f t="shared" si="1030"/>
        <v>83.755766370000003</v>
      </c>
      <c r="S8885" s="341"/>
      <c r="T8885" s="16"/>
      <c r="U8885" s="337"/>
      <c r="V8885" s="16"/>
    </row>
    <row r="8886" spans="4:22" ht="21">
      <c r="D8886" s="338"/>
      <c r="E8886" s="338"/>
      <c r="F8886" s="338"/>
      <c r="G8886" s="344">
        <v>0.97</v>
      </c>
      <c r="H8886" s="347">
        <f t="shared" si="1025"/>
        <v>62.003354246593744</v>
      </c>
      <c r="I8886" s="368"/>
      <c r="J8886" s="348">
        <f t="shared" si="1026"/>
        <v>16.355535787000001</v>
      </c>
      <c r="K8886" s="368"/>
      <c r="L8886" s="352">
        <f t="shared" si="1027"/>
        <v>17.563445762156249</v>
      </c>
      <c r="M8886" s="368"/>
      <c r="N8886" s="349">
        <f t="shared" si="1028"/>
        <v>9.4378446747812497</v>
      </c>
      <c r="O8886" s="368"/>
      <c r="P8886" s="350">
        <f t="shared" si="1029"/>
        <v>234.27864217375</v>
      </c>
      <c r="Q8886" s="368"/>
      <c r="R8886" s="351">
        <f t="shared" si="1030"/>
        <v>84.628222269687512</v>
      </c>
      <c r="S8886" s="341"/>
      <c r="T8886" s="16"/>
      <c r="U8886" s="337"/>
      <c r="V8886" s="16"/>
    </row>
    <row r="8887" spans="4:22" ht="21">
      <c r="D8887" s="338"/>
      <c r="E8887" s="338"/>
      <c r="F8887" s="338"/>
      <c r="G8887" s="344">
        <v>0.98</v>
      </c>
      <c r="H8887" s="347">
        <f t="shared" si="1025"/>
        <v>62.642564084187498</v>
      </c>
      <c r="I8887" s="368"/>
      <c r="J8887" s="348">
        <f t="shared" si="1026"/>
        <v>16.524149558000001</v>
      </c>
      <c r="K8887" s="368"/>
      <c r="L8887" s="352">
        <f t="shared" si="1027"/>
        <v>17.7445122133125</v>
      </c>
      <c r="M8887" s="368"/>
      <c r="N8887" s="349">
        <f t="shared" si="1028"/>
        <v>9.5351420425624998</v>
      </c>
      <c r="O8887" s="368"/>
      <c r="P8887" s="350">
        <f t="shared" si="1029"/>
        <v>236.6938859075</v>
      </c>
      <c r="Q8887" s="368"/>
      <c r="R8887" s="351">
        <f t="shared" si="1030"/>
        <v>85.500678169375007</v>
      </c>
      <c r="S8887" s="341"/>
      <c r="T8887" s="16"/>
      <c r="U8887" s="337"/>
      <c r="V8887" s="16"/>
    </row>
    <row r="8888" spans="4:22" ht="21">
      <c r="D8888" s="338"/>
      <c r="E8888" s="338"/>
      <c r="F8888" s="338"/>
      <c r="G8888" s="344">
        <v>0.99</v>
      </c>
      <c r="H8888" s="347">
        <f t="shared" si="1025"/>
        <v>63.281773921781244</v>
      </c>
      <c r="I8888" s="368"/>
      <c r="J8888" s="348">
        <f t="shared" si="1026"/>
        <v>16.692763329000002</v>
      </c>
      <c r="K8888" s="368"/>
      <c r="L8888" s="352">
        <f t="shared" si="1027"/>
        <v>17.925578664468748</v>
      </c>
      <c r="M8888" s="368"/>
      <c r="N8888" s="349">
        <f t="shared" si="1028"/>
        <v>9.6324394103437498</v>
      </c>
      <c r="O8888" s="368"/>
      <c r="P8888" s="350">
        <f t="shared" si="1029"/>
        <v>239.10912964125001</v>
      </c>
      <c r="Q8888" s="368"/>
      <c r="R8888" s="351">
        <f t="shared" si="1030"/>
        <v>86.373134069062516</v>
      </c>
      <c r="S8888" s="341"/>
      <c r="T8888" s="16"/>
      <c r="U8888" s="337"/>
      <c r="V8888" s="16"/>
    </row>
    <row r="8889" spans="4:22" ht="28.8">
      <c r="D8889" s="469"/>
      <c r="E8889" s="469"/>
      <c r="F8889" s="469"/>
      <c r="G8889" s="477">
        <v>1</v>
      </c>
      <c r="H8889" s="383">
        <f t="shared" si="1025"/>
        <v>63.920983759374998</v>
      </c>
      <c r="I8889" s="368"/>
      <c r="J8889" s="383">
        <f t="shared" si="1026"/>
        <v>16.861377100000002</v>
      </c>
      <c r="K8889" s="368"/>
      <c r="L8889" s="383">
        <f t="shared" si="1027"/>
        <v>18.106645115625</v>
      </c>
      <c r="M8889" s="368"/>
      <c r="N8889" s="383">
        <f t="shared" si="1028"/>
        <v>9.7297367781249999</v>
      </c>
      <c r="O8889" s="368"/>
      <c r="P8889" s="383">
        <f t="shared" si="1029"/>
        <v>241.52437337500001</v>
      </c>
      <c r="Q8889" s="368"/>
      <c r="R8889" s="383">
        <f t="shared" si="1030"/>
        <v>87.245589968750011</v>
      </c>
      <c r="S8889" s="341"/>
      <c r="T8889" s="469"/>
      <c r="U8889" s="470"/>
      <c r="V8889" s="469"/>
    </row>
    <row r="8890" spans="4:22" ht="21">
      <c r="D8890" s="338"/>
      <c r="E8890" s="338"/>
      <c r="F8890" s="338"/>
      <c r="G8890" s="344">
        <v>1.01</v>
      </c>
      <c r="H8890" s="347">
        <f t="shared" si="1025"/>
        <v>64.560193596968745</v>
      </c>
      <c r="I8890" s="368"/>
      <c r="J8890" s="348">
        <f t="shared" si="1026"/>
        <v>17.029990871000003</v>
      </c>
      <c r="K8890" s="368"/>
      <c r="L8890" s="352">
        <f t="shared" si="1027"/>
        <v>18.287711566781251</v>
      </c>
      <c r="M8890" s="368"/>
      <c r="N8890" s="349">
        <f t="shared" si="1028"/>
        <v>9.82703414590625</v>
      </c>
      <c r="O8890" s="368"/>
      <c r="P8890" s="350">
        <f t="shared" si="1029"/>
        <v>243.93961710875001</v>
      </c>
      <c r="Q8890" s="368"/>
      <c r="R8890" s="351">
        <f t="shared" si="1030"/>
        <v>88.118045868437505</v>
      </c>
      <c r="S8890" s="341"/>
      <c r="T8890" s="16"/>
      <c r="U8890" s="337"/>
      <c r="V8890" s="16"/>
    </row>
    <row r="8891" spans="4:22" ht="21">
      <c r="D8891" s="338"/>
      <c r="E8891" s="338"/>
      <c r="F8891" s="338"/>
      <c r="G8891" s="344">
        <v>1.02</v>
      </c>
      <c r="H8891" s="347">
        <f t="shared" si="1025"/>
        <v>65.199403434562498</v>
      </c>
      <c r="I8891" s="368"/>
      <c r="J8891" s="348">
        <f t="shared" si="1026"/>
        <v>17.198604642000003</v>
      </c>
      <c r="K8891" s="368"/>
      <c r="L8891" s="352">
        <f t="shared" si="1027"/>
        <v>18.468778017937499</v>
      </c>
      <c r="M8891" s="368"/>
      <c r="N8891" s="349">
        <f t="shared" si="1028"/>
        <v>9.9243315136875001</v>
      </c>
      <c r="O8891" s="368"/>
      <c r="P8891" s="350">
        <f t="shared" si="1029"/>
        <v>246.35486084250002</v>
      </c>
      <c r="Q8891" s="368"/>
      <c r="R8891" s="351">
        <f t="shared" si="1030"/>
        <v>88.990501768125014</v>
      </c>
      <c r="S8891" s="341"/>
      <c r="T8891" s="16"/>
      <c r="U8891" s="337"/>
      <c r="V8891" s="16"/>
    </row>
    <row r="8892" spans="4:22" ht="21">
      <c r="D8892" s="338"/>
      <c r="E8892" s="338"/>
      <c r="F8892" s="338"/>
      <c r="G8892" s="344">
        <v>1.03</v>
      </c>
      <c r="H8892" s="347">
        <f t="shared" si="1025"/>
        <v>65.838613272156252</v>
      </c>
      <c r="I8892" s="368"/>
      <c r="J8892" s="348">
        <f t="shared" si="1026"/>
        <v>17.367218413000003</v>
      </c>
      <c r="K8892" s="368"/>
      <c r="L8892" s="352">
        <f t="shared" si="1027"/>
        <v>18.64984446909375</v>
      </c>
      <c r="M8892" s="368"/>
      <c r="N8892" s="349">
        <f t="shared" si="1028"/>
        <v>10.02162888146875</v>
      </c>
      <c r="O8892" s="368"/>
      <c r="P8892" s="350">
        <f t="shared" si="1029"/>
        <v>248.77010457625002</v>
      </c>
      <c r="Q8892" s="368"/>
      <c r="R8892" s="351">
        <f t="shared" si="1030"/>
        <v>89.862957667812509</v>
      </c>
      <c r="S8892" s="341"/>
      <c r="T8892" s="16"/>
      <c r="U8892" s="337"/>
      <c r="V8892" s="16"/>
    </row>
    <row r="8893" spans="4:22" ht="21">
      <c r="D8893" s="338"/>
      <c r="E8893" s="338"/>
      <c r="F8893" s="338"/>
      <c r="G8893" s="344">
        <v>1.04</v>
      </c>
      <c r="H8893" s="347">
        <f t="shared" si="1025"/>
        <v>66.477823109750005</v>
      </c>
      <c r="I8893" s="368"/>
      <c r="J8893" s="348">
        <f t="shared" si="1026"/>
        <v>17.535832184000004</v>
      </c>
      <c r="K8893" s="368"/>
      <c r="L8893" s="352">
        <f t="shared" si="1027"/>
        <v>18.830910920250002</v>
      </c>
      <c r="M8893" s="368"/>
      <c r="N8893" s="349">
        <f t="shared" si="1028"/>
        <v>10.11892624925</v>
      </c>
      <c r="O8893" s="368"/>
      <c r="P8893" s="350">
        <f t="shared" si="1029"/>
        <v>251.18534831000002</v>
      </c>
      <c r="Q8893" s="368"/>
      <c r="R8893" s="351">
        <f t="shared" si="1030"/>
        <v>90.735413567500018</v>
      </c>
      <c r="S8893" s="341"/>
      <c r="T8893" s="16"/>
      <c r="U8893" s="337"/>
      <c r="V8893" s="16"/>
    </row>
    <row r="8894" spans="4:22" ht="21">
      <c r="D8894" s="338"/>
      <c r="E8894" s="338"/>
      <c r="F8894" s="338"/>
      <c r="G8894" s="344">
        <v>1.05</v>
      </c>
      <c r="H8894" s="347">
        <f t="shared" si="1025"/>
        <v>67.117032947343745</v>
      </c>
      <c r="I8894" s="368"/>
      <c r="J8894" s="348">
        <f t="shared" si="1026"/>
        <v>17.704445955000004</v>
      </c>
      <c r="K8894" s="368"/>
      <c r="L8894" s="352">
        <f t="shared" si="1027"/>
        <v>19.01197737140625</v>
      </c>
      <c r="M8894" s="368"/>
      <c r="N8894" s="349">
        <f t="shared" si="1028"/>
        <v>10.21622361703125</v>
      </c>
      <c r="O8894" s="368"/>
      <c r="P8894" s="350">
        <f t="shared" si="1029"/>
        <v>253.60059204375003</v>
      </c>
      <c r="Q8894" s="368"/>
      <c r="R8894" s="351">
        <f t="shared" si="1030"/>
        <v>91.607869467187513</v>
      </c>
      <c r="S8894" s="341"/>
      <c r="T8894" s="16"/>
      <c r="U8894" s="337"/>
      <c r="V8894" s="16"/>
    </row>
    <row r="8895" spans="4:22" ht="21">
      <c r="D8895" s="338"/>
      <c r="E8895" s="338"/>
      <c r="F8895" s="338"/>
      <c r="G8895" s="344">
        <v>1.06</v>
      </c>
      <c r="H8895" s="347">
        <f t="shared" si="1025"/>
        <v>67.756242784937498</v>
      </c>
      <c r="I8895" s="368"/>
      <c r="J8895" s="348">
        <f t="shared" si="1026"/>
        <v>17.873059726000005</v>
      </c>
      <c r="K8895" s="368"/>
      <c r="L8895" s="352">
        <f t="shared" si="1027"/>
        <v>19.193043822562501</v>
      </c>
      <c r="M8895" s="368"/>
      <c r="N8895" s="349">
        <f t="shared" si="1028"/>
        <v>10.3135209848125</v>
      </c>
      <c r="O8895" s="368"/>
      <c r="P8895" s="350">
        <f t="shared" si="1029"/>
        <v>256.0158357775</v>
      </c>
      <c r="Q8895" s="368"/>
      <c r="R8895" s="351">
        <f t="shared" si="1030"/>
        <v>92.480325366875022</v>
      </c>
      <c r="S8895" s="341"/>
      <c r="T8895" s="16"/>
      <c r="U8895" s="337"/>
      <c r="V8895" s="16"/>
    </row>
    <row r="8896" spans="4:22" ht="21">
      <c r="D8896" s="338"/>
      <c r="E8896" s="338"/>
      <c r="F8896" s="338"/>
      <c r="G8896" s="344">
        <v>1.07</v>
      </c>
      <c r="H8896" s="347">
        <f t="shared" si="1025"/>
        <v>68.395452622531252</v>
      </c>
      <c r="I8896" s="368"/>
      <c r="J8896" s="348">
        <f t="shared" si="1026"/>
        <v>18.041673497000005</v>
      </c>
      <c r="K8896" s="368"/>
      <c r="L8896" s="352">
        <f t="shared" si="1027"/>
        <v>19.374110273718752</v>
      </c>
      <c r="M8896" s="368"/>
      <c r="N8896" s="349">
        <f t="shared" si="1028"/>
        <v>10.410818352593751</v>
      </c>
      <c r="O8896" s="368"/>
      <c r="P8896" s="350">
        <f t="shared" si="1029"/>
        <v>258.43107951125</v>
      </c>
      <c r="Q8896" s="368"/>
      <c r="R8896" s="351">
        <f t="shared" si="1030"/>
        <v>93.352781266562516</v>
      </c>
      <c r="S8896" s="341"/>
      <c r="T8896" s="16"/>
      <c r="U8896" s="337"/>
      <c r="V8896" s="16"/>
    </row>
    <row r="8897" spans="4:31" ht="21">
      <c r="D8897" s="338"/>
      <c r="E8897" s="338"/>
      <c r="F8897" s="338"/>
      <c r="G8897" s="344">
        <v>1.08</v>
      </c>
      <c r="H8897" s="347">
        <f t="shared" si="1025"/>
        <v>69.034662460125006</v>
      </c>
      <c r="I8897" s="368"/>
      <c r="J8897" s="348">
        <f t="shared" si="1026"/>
        <v>18.210287268000002</v>
      </c>
      <c r="K8897" s="368"/>
      <c r="L8897" s="352">
        <f t="shared" si="1027"/>
        <v>19.555176724875</v>
      </c>
      <c r="M8897" s="368"/>
      <c r="N8897" s="349">
        <f t="shared" si="1028"/>
        <v>10.508115720375001</v>
      </c>
      <c r="O8897" s="368"/>
      <c r="P8897" s="350">
        <f t="shared" si="1029"/>
        <v>260.84632324500001</v>
      </c>
      <c r="Q8897" s="368"/>
      <c r="R8897" s="351">
        <f t="shared" si="1030"/>
        <v>94.225237166250011</v>
      </c>
      <c r="S8897" s="341"/>
      <c r="T8897" s="16"/>
      <c r="U8897" s="337"/>
      <c r="V8897" s="16"/>
    </row>
    <row r="8898" spans="4:31" ht="21">
      <c r="D8898" s="338"/>
      <c r="E8898" s="338"/>
      <c r="F8898" s="338"/>
      <c r="G8898" s="344">
        <v>1.0900000000000001</v>
      </c>
      <c r="H8898" s="347">
        <f t="shared" si="1025"/>
        <v>69.673872297718759</v>
      </c>
      <c r="I8898" s="368"/>
      <c r="J8898" s="348">
        <f t="shared" si="1026"/>
        <v>18.378901039000002</v>
      </c>
      <c r="K8898" s="368"/>
      <c r="L8898" s="352">
        <f t="shared" si="1027"/>
        <v>19.736243176031252</v>
      </c>
      <c r="M8898" s="368"/>
      <c r="N8898" s="349">
        <f t="shared" si="1028"/>
        <v>10.605413088156251</v>
      </c>
      <c r="O8898" s="368"/>
      <c r="P8898" s="350">
        <f t="shared" si="1029"/>
        <v>263.26156697875001</v>
      </c>
      <c r="Q8898" s="368"/>
      <c r="R8898" s="351">
        <f t="shared" si="1030"/>
        <v>95.09769306593752</v>
      </c>
      <c r="S8898" s="341"/>
      <c r="T8898" s="16"/>
      <c r="U8898" s="337"/>
      <c r="V8898" s="16"/>
    </row>
    <row r="8899" spans="4:31" ht="21">
      <c r="D8899" s="338"/>
      <c r="E8899" s="338"/>
      <c r="F8899" s="338"/>
      <c r="G8899" s="344">
        <v>1.1000000000000001</v>
      </c>
      <c r="H8899" s="347">
        <f t="shared" si="1025"/>
        <v>70.313082135312499</v>
      </c>
      <c r="I8899" s="368"/>
      <c r="J8899" s="348">
        <f t="shared" si="1026"/>
        <v>18.547514810000003</v>
      </c>
      <c r="K8899" s="368"/>
      <c r="L8899" s="352">
        <f t="shared" si="1027"/>
        <v>19.9173096271875</v>
      </c>
      <c r="M8899" s="368"/>
      <c r="N8899" s="349">
        <f t="shared" si="1028"/>
        <v>10.702710455937501</v>
      </c>
      <c r="O8899" s="368"/>
      <c r="P8899" s="350">
        <f t="shared" si="1029"/>
        <v>265.67681071250001</v>
      </c>
      <c r="Q8899" s="368"/>
      <c r="R8899" s="351">
        <f t="shared" si="1030"/>
        <v>95.970148965625015</v>
      </c>
      <c r="S8899" s="341"/>
      <c r="T8899" s="16"/>
      <c r="U8899" s="337"/>
      <c r="V8899" s="16"/>
    </row>
    <row r="8900" spans="4:31">
      <c r="D8900" s="338"/>
      <c r="E8900" s="338"/>
      <c r="F8900" s="338"/>
      <c r="G8900" s="16"/>
      <c r="H8900" s="16"/>
      <c r="I8900" s="16"/>
      <c r="J8900" s="16"/>
      <c r="K8900" s="16"/>
      <c r="L8900" s="16"/>
      <c r="M8900" s="16"/>
      <c r="N8900" s="16"/>
      <c r="O8900" s="16"/>
      <c r="P8900" s="16"/>
      <c r="Q8900" s="16"/>
      <c r="R8900" s="16"/>
      <c r="S8900" s="16"/>
      <c r="T8900" s="16"/>
      <c r="U8900" s="16"/>
      <c r="V8900" s="16"/>
    </row>
    <row r="8901" spans="4:31">
      <c r="D8901" s="338"/>
      <c r="E8901" s="338"/>
      <c r="F8901" s="338"/>
      <c r="G8901" s="16"/>
      <c r="H8901" s="16"/>
      <c r="I8901" s="16"/>
      <c r="J8901" s="16"/>
      <c r="K8901" s="16"/>
      <c r="L8901" s="16"/>
      <c r="M8901" s="16"/>
      <c r="N8901" s="16"/>
      <c r="O8901" s="16"/>
      <c r="P8901" s="16"/>
      <c r="Q8901" s="16"/>
      <c r="R8901" s="16"/>
      <c r="S8901" s="16"/>
      <c r="T8901" s="16"/>
      <c r="U8901" s="16"/>
      <c r="V8901" s="16"/>
    </row>
    <row r="8902" spans="4:31">
      <c r="D8902" s="338"/>
      <c r="E8902" s="338"/>
      <c r="F8902" s="338"/>
      <c r="G8902" s="16"/>
      <c r="H8902" s="16"/>
      <c r="I8902" s="16"/>
      <c r="J8902" s="16"/>
      <c r="K8902" s="16"/>
      <c r="L8902" s="16"/>
      <c r="M8902" s="16"/>
      <c r="N8902" s="16"/>
      <c r="O8902" s="16"/>
      <c r="P8902" s="16"/>
      <c r="Q8902" s="16"/>
      <c r="R8902" s="16"/>
      <c r="S8902" s="16"/>
      <c r="T8902" s="16"/>
      <c r="U8902" s="16"/>
      <c r="V8902" s="16"/>
    </row>
    <row r="8905" spans="4:31" ht="15" thickBot="1">
      <c r="D8905" s="507" t="s">
        <v>328</v>
      </c>
      <c r="E8905" s="16"/>
      <c r="F8905" s="16"/>
      <c r="G8905" s="16"/>
      <c r="H8905" s="16"/>
      <c r="I8905" s="16"/>
      <c r="J8905" s="16"/>
      <c r="K8905" s="16"/>
      <c r="L8905" s="16"/>
      <c r="M8905" s="16"/>
      <c r="N8905" s="16"/>
      <c r="O8905" s="16"/>
      <c r="P8905" s="16"/>
      <c r="Q8905" s="16"/>
      <c r="R8905" s="16"/>
      <c r="S8905" s="16"/>
      <c r="T8905" s="229"/>
      <c r="U8905" s="16"/>
      <c r="V8905" s="16"/>
    </row>
    <row r="8906" spans="4:31">
      <c r="D8906" s="16"/>
      <c r="E8906" s="84"/>
      <c r="F8906" s="85"/>
      <c r="G8906" s="197"/>
      <c r="H8906" s="85"/>
      <c r="I8906" s="197"/>
      <c r="J8906" s="85"/>
      <c r="K8906" s="197"/>
      <c r="L8906" s="85"/>
      <c r="M8906" s="197"/>
      <c r="N8906" s="85"/>
      <c r="O8906" s="197"/>
      <c r="P8906" s="85"/>
      <c r="Q8906" s="197"/>
      <c r="R8906" s="85"/>
      <c r="S8906" s="85"/>
      <c r="T8906" s="85"/>
      <c r="U8906" s="106"/>
      <c r="V8906" s="16"/>
    </row>
    <row r="8907" spans="4:31" ht="15" thickBot="1">
      <c r="D8907" s="16"/>
      <c r="E8907" s="86"/>
      <c r="F8907" s="1"/>
      <c r="H8907" s="1"/>
      <c r="J8907" s="1"/>
      <c r="L8907" s="1"/>
      <c r="N8907" s="1"/>
      <c r="P8907" s="1"/>
      <c r="R8907" s="1"/>
      <c r="T8907" s="1"/>
      <c r="U8907" s="107"/>
      <c r="V8907" s="16"/>
    </row>
    <row r="8908" spans="4:31" ht="35.4" thickBot="1">
      <c r="D8908" s="16"/>
      <c r="E8908" s="86"/>
      <c r="F8908" s="1"/>
      <c r="H8908" s="393" t="s">
        <v>383</v>
      </c>
      <c r="I8908" s="394"/>
      <c r="J8908" s="394"/>
      <c r="K8908" s="394"/>
      <c r="L8908" s="394"/>
      <c r="M8908" s="394"/>
      <c r="N8908" s="394"/>
      <c r="O8908" s="394"/>
      <c r="P8908" s="394"/>
      <c r="Q8908" s="394"/>
      <c r="R8908" s="394"/>
      <c r="S8908" s="394"/>
      <c r="T8908" s="395"/>
      <c r="U8908" s="107"/>
      <c r="V8908" s="16"/>
    </row>
    <row r="8909" spans="4:31">
      <c r="D8909" s="16"/>
      <c r="E8909" s="86"/>
      <c r="F8909" s="1"/>
      <c r="H8909" s="1"/>
      <c r="J8909" s="1"/>
      <c r="L8909" s="1"/>
      <c r="N8909" s="1"/>
      <c r="P8909" s="1"/>
      <c r="R8909" s="1"/>
      <c r="T8909" s="1"/>
      <c r="U8909" s="107"/>
      <c r="V8909" s="16"/>
    </row>
    <row r="8910" spans="4:31">
      <c r="D8910" s="16"/>
      <c r="E8910" s="86"/>
      <c r="F8910" s="253" t="s">
        <v>10</v>
      </c>
      <c r="G8910" s="194"/>
      <c r="H8910" s="421" t="s">
        <v>3</v>
      </c>
      <c r="I8910" s="179"/>
      <c r="J8910" s="422" t="s">
        <v>11</v>
      </c>
      <c r="K8910" s="179"/>
      <c r="L8910" s="423" t="s">
        <v>12</v>
      </c>
      <c r="M8910" s="179"/>
      <c r="N8910" s="424" t="s">
        <v>13</v>
      </c>
      <c r="O8910" s="179"/>
      <c r="P8910" s="425" t="s">
        <v>14</v>
      </c>
      <c r="Q8910" s="179"/>
      <c r="R8910" s="426" t="s">
        <v>15</v>
      </c>
      <c r="S8910" s="29"/>
      <c r="T8910" s="427" t="s">
        <v>16</v>
      </c>
      <c r="U8910" s="107"/>
      <c r="V8910" s="16"/>
      <c r="X8910" s="448" t="s">
        <v>78</v>
      </c>
      <c r="Y8910" s="448" t="s">
        <v>79</v>
      </c>
      <c r="Z8910" s="448" t="s">
        <v>80</v>
      </c>
      <c r="AA8910" s="448" t="s">
        <v>81</v>
      </c>
      <c r="AB8910" s="504" t="s">
        <v>374</v>
      </c>
      <c r="AD8910" t="str">
        <f t="shared" ref="AD8910:AD8916" si="1031">X8910</f>
        <v xml:space="preserve">MATERIAL </v>
      </c>
      <c r="AE8910" s="330" t="str">
        <f t="shared" ref="AE8910:AE8916" si="1032">AA8910</f>
        <v xml:space="preserve">VARIACAO </v>
      </c>
    </row>
    <row r="8911" spans="4:31">
      <c r="D8911" s="16"/>
      <c r="E8911" s="86"/>
      <c r="F8911" s="252">
        <v>46132</v>
      </c>
      <c r="G8911" s="244"/>
      <c r="H8911" s="437">
        <v>13163</v>
      </c>
      <c r="I8911" s="437"/>
      <c r="J8911" s="437">
        <v>3430</v>
      </c>
      <c r="K8911" s="437"/>
      <c r="L8911" s="437">
        <v>3590</v>
      </c>
      <c r="M8911" s="437"/>
      <c r="N8911" s="437">
        <v>1932.5</v>
      </c>
      <c r="O8911" s="437"/>
      <c r="P8911" s="437">
        <v>50250</v>
      </c>
      <c r="Q8911" s="437"/>
      <c r="R8911" s="437">
        <v>17980</v>
      </c>
      <c r="S8911" s="437"/>
      <c r="T8911" s="441">
        <v>4.9695</v>
      </c>
      <c r="U8911" s="107"/>
      <c r="V8911" s="16"/>
      <c r="X8911" t="str">
        <f>H8710</f>
        <v xml:space="preserve">COBRE </v>
      </c>
      <c r="Y8911" s="308">
        <f>H8919</f>
        <v>65.562847382499996</v>
      </c>
      <c r="Z8911" s="308">
        <f>H8921</f>
        <v>65.455481972000001</v>
      </c>
      <c r="AA8911" s="453">
        <f t="shared" ref="AA8911:AA8917" si="1033">Y8911-Z8911</f>
        <v>0.1073654104999946</v>
      </c>
      <c r="AB8911" t="str">
        <f>X8911</f>
        <v xml:space="preserve">COBRE </v>
      </c>
      <c r="AD8911" t="str">
        <f t="shared" si="1031"/>
        <v xml:space="preserve">COBRE </v>
      </c>
      <c r="AE8911" s="330">
        <f t="shared" si="1032"/>
        <v>0.1073654104999946</v>
      </c>
    </row>
    <row r="8912" spans="4:31">
      <c r="D8912" s="16"/>
      <c r="E8912" s="86"/>
      <c r="F8912" s="250">
        <f>F8911+1</f>
        <v>46133</v>
      </c>
      <c r="G8912" s="244"/>
      <c r="H8912" s="437">
        <v>13200.5</v>
      </c>
      <c r="I8912" s="437"/>
      <c r="J8912" s="437">
        <v>3438</v>
      </c>
      <c r="K8912" s="437"/>
      <c r="L8912" s="437">
        <v>3613</v>
      </c>
      <c r="M8912" s="437"/>
      <c r="N8912" s="437">
        <v>1982</v>
      </c>
      <c r="O8912" s="437"/>
      <c r="P8912" s="437">
        <v>50850</v>
      </c>
      <c r="Q8912" s="437"/>
      <c r="R8912" s="437">
        <v>18120</v>
      </c>
      <c r="S8912" s="437"/>
      <c r="T8912" s="441">
        <v>4.9843999999999999</v>
      </c>
      <c r="U8912" s="107"/>
      <c r="V8912" s="16"/>
      <c r="X8912" s="408" t="str">
        <f>J8710</f>
        <v xml:space="preserve">ZINCO </v>
      </c>
      <c r="Y8912" s="308">
        <f>J8919</f>
        <v>17.157440885</v>
      </c>
      <c r="Z8912" s="308">
        <f>J8921</f>
        <v>16.834898347999999</v>
      </c>
      <c r="AA8912" s="453">
        <f t="shared" si="1033"/>
        <v>0.32254253700000035</v>
      </c>
      <c r="AB8912" t="str">
        <f t="shared" ref="AB8912:AB8916" si="1034">X8912</f>
        <v xml:space="preserve">ZINCO </v>
      </c>
      <c r="AD8912" t="str">
        <f t="shared" si="1031"/>
        <v xml:space="preserve">ZINCO </v>
      </c>
      <c r="AE8912" s="330">
        <f t="shared" si="1032"/>
        <v>0.32254253700000035</v>
      </c>
    </row>
    <row r="8913" spans="4:31">
      <c r="D8913" s="16"/>
      <c r="E8913" s="86"/>
      <c r="F8913" s="250">
        <f>F8912+1</f>
        <v>46134</v>
      </c>
      <c r="G8913" s="244"/>
      <c r="H8913" s="474">
        <v>13198</v>
      </c>
      <c r="I8913" s="437"/>
      <c r="J8913" s="437">
        <v>3468</v>
      </c>
      <c r="K8913" s="437"/>
      <c r="L8913" s="437">
        <v>3652</v>
      </c>
      <c r="M8913" s="437"/>
      <c r="N8913" s="437">
        <v>1927</v>
      </c>
      <c r="O8913" s="437"/>
      <c r="P8913" s="437">
        <v>50125</v>
      </c>
      <c r="Q8913" s="437"/>
      <c r="R8913" s="437">
        <v>18180</v>
      </c>
      <c r="S8913" s="437"/>
      <c r="T8913" s="441" t="s">
        <v>29</v>
      </c>
      <c r="U8913" s="107"/>
      <c r="V8913" s="16"/>
      <c r="X8913" s="408" t="str">
        <f>L8710</f>
        <v xml:space="preserve">ALUMÍNIO </v>
      </c>
      <c r="Y8913" s="308">
        <f>L8919</f>
        <v>18.066635210000001</v>
      </c>
      <c r="Z8913" s="308">
        <f>L8921</f>
        <v>18.22558776</v>
      </c>
      <c r="AA8913" s="453">
        <f t="shared" si="1033"/>
        <v>-0.15895254999999864</v>
      </c>
      <c r="AB8913" t="str">
        <f t="shared" si="1034"/>
        <v xml:space="preserve">ALUMÍNIO </v>
      </c>
      <c r="AD8913" t="str">
        <f t="shared" si="1031"/>
        <v xml:space="preserve">ALUMÍNIO </v>
      </c>
      <c r="AE8913" s="330">
        <f t="shared" si="1032"/>
        <v>-0.15895254999999864</v>
      </c>
    </row>
    <row r="8914" spans="4:31">
      <c r="D8914" s="16"/>
      <c r="E8914" s="86"/>
      <c r="F8914" s="250">
        <f>F8913+1</f>
        <v>46135</v>
      </c>
      <c r="G8914" s="195"/>
      <c r="H8914" s="437">
        <v>13190</v>
      </c>
      <c r="I8914" s="437"/>
      <c r="J8914" s="437">
        <v>3446</v>
      </c>
      <c r="K8914" s="437"/>
      <c r="L8914" s="437">
        <v>3642</v>
      </c>
      <c r="M8914" s="437"/>
      <c r="N8914" s="437">
        <v>1940.5</v>
      </c>
      <c r="O8914" s="437"/>
      <c r="P8914" s="437">
        <v>50250</v>
      </c>
      <c r="Q8914" s="437"/>
      <c r="R8914" s="437">
        <v>18425</v>
      </c>
      <c r="S8914" s="438"/>
      <c r="T8914" s="441">
        <v>4.9653</v>
      </c>
      <c r="U8914" s="437"/>
      <c r="V8914" s="16"/>
      <c r="X8914" s="408" t="str">
        <f>N8710</f>
        <v xml:space="preserve">CHUMBO </v>
      </c>
      <c r="Y8914" s="308">
        <f>N8919</f>
        <v>9.6742250800000011</v>
      </c>
      <c r="Z8914" s="308">
        <f>N8921</f>
        <v>9.5736880679999992</v>
      </c>
      <c r="AA8914" s="453">
        <f t="shared" si="1033"/>
        <v>0.10053701200000198</v>
      </c>
      <c r="AB8914" t="str">
        <f t="shared" si="1034"/>
        <v xml:space="preserve">CHUMBO </v>
      </c>
      <c r="AD8914" t="str">
        <f t="shared" si="1031"/>
        <v xml:space="preserve">CHUMBO </v>
      </c>
      <c r="AE8914" s="330">
        <f t="shared" si="1032"/>
        <v>0.10053701200000198</v>
      </c>
    </row>
    <row r="8915" spans="4:31">
      <c r="D8915" s="16"/>
      <c r="E8915" s="86"/>
      <c r="F8915" s="251">
        <f>F8914+1</f>
        <v>46136</v>
      </c>
      <c r="G8915" s="195"/>
      <c r="H8915" s="437">
        <v>13230</v>
      </c>
      <c r="I8915" s="437"/>
      <c r="J8915" s="437">
        <v>3485</v>
      </c>
      <c r="K8915" s="437"/>
      <c r="L8915" s="437">
        <v>3685</v>
      </c>
      <c r="M8915" s="437"/>
      <c r="N8915" s="437">
        <v>1954</v>
      </c>
      <c r="O8915" s="437"/>
      <c r="P8915" s="437">
        <v>50250</v>
      </c>
      <c r="Q8915" s="437"/>
      <c r="R8915" s="437">
        <v>18625</v>
      </c>
      <c r="S8915" s="438"/>
      <c r="T8915" s="441">
        <v>4.9539</v>
      </c>
      <c r="U8915" s="107"/>
      <c r="V8915" s="16"/>
      <c r="X8915" s="408" t="str">
        <f>P8710</f>
        <v xml:space="preserve">ESTANHO </v>
      </c>
      <c r="Y8915" s="308">
        <f>P8919</f>
        <v>250.12780487500001</v>
      </c>
      <c r="Z8915" s="308">
        <f>P8921</f>
        <v>246.74603395999998</v>
      </c>
      <c r="AA8915" s="453">
        <f t="shared" si="1033"/>
        <v>3.3817709150000326</v>
      </c>
      <c r="AB8915" t="str">
        <f t="shared" si="1034"/>
        <v xml:space="preserve">ESTANHO </v>
      </c>
      <c r="AD8915" t="str">
        <f t="shared" si="1031"/>
        <v xml:space="preserve">ESTANHO </v>
      </c>
      <c r="AE8915" s="330">
        <f t="shared" si="1032"/>
        <v>3.3817709150000326</v>
      </c>
    </row>
    <row r="8916" spans="4:31">
      <c r="D8916" s="16"/>
      <c r="E8916" s="86"/>
      <c r="F8916" s="1"/>
      <c r="H8916" s="437"/>
      <c r="I8916" s="439"/>
      <c r="J8916" s="439"/>
      <c r="K8916" s="439"/>
      <c r="L8916" s="439"/>
      <c r="M8916" s="439"/>
      <c r="N8916" s="439"/>
      <c r="O8916" s="439"/>
      <c r="P8916" s="439"/>
      <c r="Q8916" s="439"/>
      <c r="R8916" s="439"/>
      <c r="S8916" s="440"/>
      <c r="T8916" s="444"/>
      <c r="U8916" s="107"/>
      <c r="V8916" s="16"/>
      <c r="X8916" s="408" t="str">
        <f>R8710</f>
        <v xml:space="preserve">NÍQUEL </v>
      </c>
      <c r="Y8916" s="308">
        <f>R8919</f>
        <v>90.750511150000008</v>
      </c>
      <c r="Z8916" s="308">
        <f>R8921</f>
        <v>89.841838839999994</v>
      </c>
      <c r="AA8916" s="453">
        <f t="shared" si="1033"/>
        <v>0.90867231000001425</v>
      </c>
      <c r="AB8916" t="str">
        <f t="shared" si="1034"/>
        <v xml:space="preserve">NÍQUEL </v>
      </c>
      <c r="AD8916" t="str">
        <f t="shared" si="1031"/>
        <v xml:space="preserve">NÍQUEL </v>
      </c>
      <c r="AE8916" s="330">
        <f t="shared" si="1032"/>
        <v>0.90867231000001425</v>
      </c>
    </row>
    <row r="8917" spans="4:31" ht="18">
      <c r="D8917" s="481"/>
      <c r="E8917" s="134"/>
      <c r="F8917" s="495" t="s">
        <v>17</v>
      </c>
      <c r="G8917" s="496"/>
      <c r="H8917" s="497">
        <f>AVERAGE(H8911:H8916)</f>
        <v>13196.3</v>
      </c>
      <c r="I8917" s="498"/>
      <c r="J8917" s="497">
        <f>AVERAGE(J8911:J8916)</f>
        <v>3453.4</v>
      </c>
      <c r="K8917" s="498"/>
      <c r="L8917" s="497">
        <f>AVERAGE(L8911:L8916)</f>
        <v>3636.4</v>
      </c>
      <c r="M8917" s="498"/>
      <c r="N8917" s="497">
        <f>AVERAGE(N8911:N8916)</f>
        <v>1947.2</v>
      </c>
      <c r="O8917" s="498"/>
      <c r="P8917" s="497">
        <f>AVERAGE(P8911:P8916)</f>
        <v>50345</v>
      </c>
      <c r="Q8917" s="498"/>
      <c r="R8917" s="497">
        <f>AVERAGE(R8911:R8916)</f>
        <v>18266</v>
      </c>
      <c r="S8917" s="499"/>
      <c r="T8917" s="500">
        <f>AVERAGE(T8911:T8916)</f>
        <v>4.9682750000000002</v>
      </c>
      <c r="U8917" s="135"/>
      <c r="V8917" s="481"/>
      <c r="X8917" s="486" t="str">
        <f>T8710</f>
        <v xml:space="preserve">DÓLAR </v>
      </c>
      <c r="Y8917" s="505">
        <f>T8917</f>
        <v>4.9682750000000002</v>
      </c>
      <c r="Z8917" s="505">
        <f>T8921</f>
        <v>5.0042799999999996</v>
      </c>
      <c r="AA8917" s="502">
        <f t="shared" si="1033"/>
        <v>-3.6004999999999399E-2</v>
      </c>
      <c r="AB8917" s="486"/>
    </row>
    <row r="8918" spans="4:31">
      <c r="D8918" s="16"/>
      <c r="E8918" s="86"/>
      <c r="F8918" s="21"/>
      <c r="G8918" s="194"/>
      <c r="H8918" s="354"/>
      <c r="I8918" s="214"/>
      <c r="J8918" s="354"/>
      <c r="K8918" s="214"/>
      <c r="L8918" s="354"/>
      <c r="M8918" s="214"/>
      <c r="N8918" s="354"/>
      <c r="O8918" s="214"/>
      <c r="P8918" s="354"/>
      <c r="Q8918" s="214"/>
      <c r="R8918" s="354"/>
      <c r="S8918" s="269"/>
      <c r="T8918" s="355"/>
      <c r="U8918" s="107"/>
      <c r="V8918" s="16"/>
    </row>
    <row r="8919" spans="4:31" ht="18">
      <c r="D8919" s="481"/>
      <c r="E8919" s="134"/>
      <c r="F8919" s="493" t="s">
        <v>18</v>
      </c>
      <c r="G8919" s="482"/>
      <c r="H8919" s="494">
        <f>H8917*T8917*0.001</f>
        <v>65.562847382499996</v>
      </c>
      <c r="I8919" s="483"/>
      <c r="J8919" s="494">
        <f>J8917*T8917*0.001</f>
        <v>17.157440885</v>
      </c>
      <c r="K8919" s="483"/>
      <c r="L8919" s="494">
        <f>L8917*T8917*0.001</f>
        <v>18.066635210000001</v>
      </c>
      <c r="M8919" s="483"/>
      <c r="N8919" s="494">
        <f>N8917*T8917*0.001</f>
        <v>9.6742250800000011</v>
      </c>
      <c r="O8919" s="483"/>
      <c r="P8919" s="494">
        <f>P8917*T8917*0.001</f>
        <v>250.12780487500001</v>
      </c>
      <c r="Q8919" s="483"/>
      <c r="R8919" s="494">
        <f>R8917*T8917*0.001</f>
        <v>90.750511150000008</v>
      </c>
      <c r="S8919" s="484"/>
      <c r="T8919" s="485"/>
      <c r="U8919" s="135"/>
      <c r="V8919" s="481"/>
    </row>
    <row r="8920" spans="4:31">
      <c r="D8920" s="16"/>
      <c r="E8920" s="86"/>
      <c r="F8920" s="21"/>
      <c r="G8920" s="312"/>
      <c r="H8920" s="450"/>
      <c r="I8920" s="451"/>
      <c r="J8920" s="450"/>
      <c r="K8920" s="451"/>
      <c r="L8920" s="450"/>
      <c r="M8920" s="451"/>
      <c r="N8920" s="450"/>
      <c r="O8920" s="451"/>
      <c r="P8920" s="450"/>
      <c r="Q8920" s="451"/>
      <c r="R8920" s="450"/>
      <c r="S8920" s="269"/>
      <c r="T8920" s="364"/>
      <c r="U8920" s="107"/>
      <c r="V8920" s="16"/>
    </row>
    <row r="8921" spans="4:31" ht="21">
      <c r="D8921" s="230"/>
      <c r="E8921" s="183"/>
      <c r="F8921" s="490" t="s">
        <v>19</v>
      </c>
      <c r="G8921" s="487"/>
      <c r="H8921" s="491">
        <f>H8819</f>
        <v>65.455481972000001</v>
      </c>
      <c r="I8921" s="488"/>
      <c r="J8921" s="491">
        <f>J8819</f>
        <v>16.834898347999999</v>
      </c>
      <c r="K8921" s="488"/>
      <c r="L8921" s="491">
        <f>L8819</f>
        <v>18.22558776</v>
      </c>
      <c r="M8921" s="488"/>
      <c r="N8921" s="491">
        <f>N8819</f>
        <v>9.5736880679999992</v>
      </c>
      <c r="O8921" s="488"/>
      <c r="P8921" s="491">
        <f>P8819</f>
        <v>246.74603395999998</v>
      </c>
      <c r="Q8921" s="488"/>
      <c r="R8921" s="491">
        <f>R8819</f>
        <v>89.841838839999994</v>
      </c>
      <c r="S8921" s="489">
        <f>U8882</f>
        <v>0</v>
      </c>
      <c r="T8921" s="492">
        <f>T8817</f>
        <v>5.0042799999999996</v>
      </c>
      <c r="U8921" s="186"/>
      <c r="V8921" s="230"/>
    </row>
    <row r="8922" spans="4:31" ht="15" thickBot="1">
      <c r="D8922" s="16"/>
      <c r="E8922" s="86"/>
      <c r="F8922" s="21"/>
      <c r="G8922" s="194"/>
      <c r="H8922" s="355"/>
      <c r="I8922" s="264"/>
      <c r="J8922" s="355"/>
      <c r="K8922" s="264"/>
      <c r="L8922" s="355"/>
      <c r="M8922" s="264"/>
      <c r="N8922" s="355"/>
      <c r="O8922" s="264"/>
      <c r="P8922" s="355"/>
      <c r="Q8922" s="264"/>
      <c r="R8922" s="355"/>
      <c r="S8922" s="270"/>
      <c r="T8922" s="355"/>
      <c r="U8922" s="107"/>
      <c r="V8922" s="16"/>
    </row>
    <row r="8923" spans="4:31" ht="15" thickBot="1">
      <c r="D8923" s="16"/>
      <c r="E8923" s="86"/>
      <c r="F8923" s="259" t="s">
        <v>44</v>
      </c>
      <c r="G8923" s="194"/>
      <c r="H8923" s="356">
        <f>(H8819-H8821)/H8821</f>
        <v>2.4006173284214283E-2</v>
      </c>
      <c r="I8923" s="321"/>
      <c r="J8923" s="356">
        <f>(J8819-J8821)/J8821</f>
        <v>-1.5703789698175194E-3</v>
      </c>
      <c r="K8923" s="321"/>
      <c r="L8923" s="356">
        <f>(L8819-L8821)/L8821</f>
        <v>6.5690051147221868E-3</v>
      </c>
      <c r="M8923" s="321"/>
      <c r="N8923" s="356">
        <f>(N8819-N8821)/N8821</f>
        <v>-1.6038328033276213E-2</v>
      </c>
      <c r="O8923" s="321"/>
      <c r="P8923" s="356">
        <f>(P8819-P8821)/P8821</f>
        <v>2.1619601003550131E-2</v>
      </c>
      <c r="Q8923" s="321"/>
      <c r="R8923" s="356">
        <f>(R8819-R8821)/R8821</f>
        <v>2.9757938162604192E-2</v>
      </c>
      <c r="S8923" s="322"/>
      <c r="T8923" s="356">
        <f>(T8817-T8821)/T8821</f>
        <v>-2.2968903293195515E-2</v>
      </c>
      <c r="U8923" s="107"/>
      <c r="V8923" s="16"/>
    </row>
    <row r="8924" spans="4:31" ht="15" thickBot="1">
      <c r="D8924" s="16"/>
      <c r="E8924" s="86"/>
      <c r="F8924" s="29"/>
      <c r="G8924" s="179"/>
      <c r="H8924" s="357"/>
      <c r="I8924" s="217"/>
      <c r="J8924" s="357"/>
      <c r="K8924" s="217"/>
      <c r="L8924" s="357"/>
      <c r="M8924" s="217"/>
      <c r="N8924" s="357"/>
      <c r="O8924" s="217"/>
      <c r="P8924" s="357"/>
      <c r="Q8924" s="217"/>
      <c r="R8924" s="357"/>
      <c r="S8924" s="271"/>
      <c r="T8924" s="357"/>
      <c r="U8924" s="107"/>
      <c r="V8924" s="16"/>
    </row>
    <row r="8925" spans="4:31" ht="15" thickBot="1">
      <c r="D8925" s="16"/>
      <c r="E8925" s="86"/>
      <c r="F8925" s="176" t="s">
        <v>26</v>
      </c>
      <c r="G8925" s="179"/>
      <c r="H8925" s="358">
        <f>(H8919-H8921)/H8921</f>
        <v>1.6402814136472553E-3</v>
      </c>
      <c r="I8925" s="188"/>
      <c r="J8925" s="358">
        <f>(J8919-J8921)/J8921</f>
        <v>1.9159161542446658E-2</v>
      </c>
      <c r="K8925" s="188"/>
      <c r="L8925" s="358">
        <f>(L8919-L8921)/L8921</f>
        <v>-8.7213950020780372E-3</v>
      </c>
      <c r="M8925" s="188"/>
      <c r="N8925" s="358">
        <f>(N8919-N8921)/N8921</f>
        <v>1.0501387896274415E-2</v>
      </c>
      <c r="O8925" s="188"/>
      <c r="P8925" s="358">
        <f>(P8919-P8921)/P8921</f>
        <v>1.3705472224725816E-2</v>
      </c>
      <c r="Q8925" s="188"/>
      <c r="R8925" s="358">
        <f>(R8919-R8921)/R8921</f>
        <v>1.0114133033477593E-2</v>
      </c>
      <c r="S8925" s="272"/>
      <c r="T8925" s="358">
        <f>(T8917-T8921)/T8921</f>
        <v>-7.1948412159190539E-3</v>
      </c>
      <c r="U8925" s="107"/>
      <c r="V8925" s="16"/>
    </row>
    <row r="8926" spans="4:31" ht="15" thickBot="1">
      <c r="D8926" s="16"/>
      <c r="E8926" s="86"/>
      <c r="F8926" s="1"/>
      <c r="H8926" s="359"/>
      <c r="I8926" s="215"/>
      <c r="J8926" s="359"/>
      <c r="K8926" s="215"/>
      <c r="L8926" s="359"/>
      <c r="M8926" s="215"/>
      <c r="N8926" s="359"/>
      <c r="O8926" s="215"/>
      <c r="P8926" s="359"/>
      <c r="Q8926" s="215"/>
      <c r="R8926" s="359"/>
      <c r="S8926" s="271"/>
      <c r="T8926" s="359"/>
      <c r="U8926" s="107"/>
      <c r="V8926" s="16"/>
    </row>
    <row r="8927" spans="4:31" ht="21.6" thickBot="1">
      <c r="D8927" s="230"/>
      <c r="E8927" s="183"/>
      <c r="F8927" s="184" t="s">
        <v>40</v>
      </c>
      <c r="G8927" s="182"/>
      <c r="H8927" s="360">
        <f>H8919-H8921</f>
        <v>0.1073654104999946</v>
      </c>
      <c r="I8927" s="306"/>
      <c r="J8927" s="360">
        <f>J8919-J8921</f>
        <v>0.32254253700000035</v>
      </c>
      <c r="K8927" s="306"/>
      <c r="L8927" s="360">
        <f>L8919-L8921</f>
        <v>-0.15895254999999864</v>
      </c>
      <c r="M8927" s="306"/>
      <c r="N8927" s="360">
        <f>N8919-N8921</f>
        <v>0.10053701200000198</v>
      </c>
      <c r="O8927" s="306"/>
      <c r="P8927" s="360">
        <f>P8919-P8921</f>
        <v>3.3817709150000326</v>
      </c>
      <c r="Q8927" s="306"/>
      <c r="R8927" s="360">
        <f>R8919-R8921</f>
        <v>0.90867231000001425</v>
      </c>
      <c r="S8927" s="307"/>
      <c r="T8927" s="360">
        <f>T8917-T8921</f>
        <v>-3.6004999999999399E-2</v>
      </c>
      <c r="U8927" s="186"/>
      <c r="V8927" s="230"/>
    </row>
    <row r="8928" spans="4:31">
      <c r="D8928" s="16"/>
      <c r="E8928" s="86"/>
      <c r="F8928" s="179"/>
      <c r="H8928" s="180"/>
      <c r="I8928" s="180"/>
      <c r="J8928" s="180"/>
      <c r="K8928" s="180"/>
      <c r="L8928" s="180"/>
      <c r="M8928" s="180"/>
      <c r="N8928" s="180"/>
      <c r="O8928" s="180"/>
      <c r="P8928" s="180"/>
      <c r="Q8928" s="180"/>
      <c r="R8928" s="180"/>
      <c r="S8928" s="274"/>
      <c r="T8928" s="180"/>
      <c r="U8928" s="107"/>
      <c r="V8928" s="16"/>
    </row>
    <row r="8929" spans="4:22">
      <c r="D8929" s="16"/>
      <c r="E8929" s="86"/>
      <c r="F8929" s="29"/>
      <c r="H8929" s="323"/>
      <c r="I8929" s="180"/>
      <c r="J8929" s="159"/>
      <c r="K8929" s="180"/>
      <c r="L8929" s="159"/>
      <c r="M8929" s="180"/>
      <c r="N8929" s="159"/>
      <c r="O8929" s="180">
        <f>L8929+N8929</f>
        <v>0</v>
      </c>
      <c r="P8929" s="159"/>
      <c r="Q8929" s="180"/>
      <c r="R8929" s="159"/>
      <c r="S8929" s="159"/>
      <c r="T8929" s="159"/>
      <c r="U8929" s="107"/>
      <c r="V8929" s="16"/>
    </row>
    <row r="8930" spans="4:22" ht="18">
      <c r="D8930" s="16"/>
      <c r="E8930" s="134"/>
      <c r="F8930" s="403" t="s">
        <v>36</v>
      </c>
      <c r="G8930" s="404"/>
      <c r="H8930" s="405">
        <f>AVERAGE(H8613:H8615,H8712:H8715,H8812:H8816,H8911:H8916)</f>
        <v>12857.34375</v>
      </c>
      <c r="I8930" s="405" t="e">
        <f t="shared" ref="I8930" si="1035">AVERAGE(I8814:I8815,I8911:I8915)</f>
        <v>#DIV/0!</v>
      </c>
      <c r="J8930" s="405">
        <f>AVERAGE(J8613:J8615,J8712:J8715,J8812:J8816,J8911:J8916)</f>
        <v>3357.96875</v>
      </c>
      <c r="K8930" s="405" t="e">
        <f t="shared" ref="K8930" si="1036">AVERAGE(K8814:K8815,K8911:K8915)</f>
        <v>#DIV/0!</v>
      </c>
      <c r="L8930" s="405">
        <f>AVERAGE(L8613:L8615,L8712:L8715,L8812:L8816,L8911:L8916)</f>
        <v>3601.3125</v>
      </c>
      <c r="M8930" s="405" t="e">
        <f t="shared" ref="M8930" si="1037">AVERAGE(M8814:M8815,M8911:M8915)</f>
        <v>#DIV/0!</v>
      </c>
      <c r="N8930" s="405">
        <f>AVERAGE(N8613:N8615,N8712:N8715,N8812:N8816,N8911:N8916)</f>
        <v>1917.8125</v>
      </c>
      <c r="O8930" s="405" t="e">
        <f t="shared" ref="O8930" si="1038">AVERAGE(O8814:O8815,O8911:O8915)</f>
        <v>#DIV/0!</v>
      </c>
      <c r="P8930" s="405">
        <f>AVERAGE(P8613:P8615,P8712:P8715,P8812:P8816,P8911:P8916)</f>
        <v>48745.3125</v>
      </c>
      <c r="Q8930" s="405" t="e">
        <f t="shared" ref="Q8930" si="1039">AVERAGE(Q8814:Q8815,Q8911:Q8915)</f>
        <v>#DIV/0!</v>
      </c>
      <c r="R8930" s="405">
        <f>AVERAGE(R8613:R8615,R8712:R8715,R8812:R8816,R8911:R8916)</f>
        <v>17699.6875</v>
      </c>
      <c r="S8930" s="405" t="e">
        <f t="shared" ref="S8930" si="1040">AVERAGE(S8814:S8815,S8911:S8915)</f>
        <v>#DIV/0!</v>
      </c>
      <c r="T8930" s="405">
        <f>AVERAGE(T8613:T8615,T8712:T8715,T8812:T8816,T8911:T8916)</f>
        <v>5.0579812500000001</v>
      </c>
      <c r="U8930" s="405" t="e">
        <f t="shared" ref="U8930" si="1041">AVERAGE(U8711:U8715,U8911:U8913,U8811:U8815,U8611:U8615,U8511:U8515)</f>
        <v>#DIV/0!</v>
      </c>
      <c r="V8930" s="16"/>
    </row>
    <row r="8931" spans="4:22">
      <c r="D8931" s="16"/>
      <c r="E8931" s="1"/>
      <c r="F8931" s="1"/>
      <c r="H8931" s="329"/>
      <c r="I8931" s="139"/>
      <c r="J8931" s="329"/>
      <c r="K8931" s="139"/>
      <c r="L8931" s="329"/>
      <c r="M8931" s="139"/>
      <c r="N8931" s="329"/>
      <c r="O8931" s="139"/>
      <c r="P8931" s="329"/>
      <c r="Q8931" s="139"/>
      <c r="R8931" s="329"/>
      <c r="S8931" s="329"/>
      <c r="T8931" s="329"/>
      <c r="U8931" s="1"/>
      <c r="V8931" s="16"/>
    </row>
    <row r="8932" spans="4:22" ht="15" thickBot="1">
      <c r="D8932" s="16"/>
      <c r="T8932" s="174"/>
      <c r="V8932" s="16"/>
    </row>
    <row r="8933" spans="4:22" ht="15" thickBot="1">
      <c r="D8933" s="16"/>
      <c r="F8933" s="280" t="s">
        <v>42</v>
      </c>
      <c r="G8933" s="281"/>
      <c r="H8933" s="281" t="s">
        <v>3</v>
      </c>
      <c r="I8933" s="281"/>
      <c r="J8933" s="281" t="s">
        <v>11</v>
      </c>
      <c r="K8933" s="281"/>
      <c r="L8933" s="281" t="s">
        <v>12</v>
      </c>
      <c r="M8933" s="281"/>
      <c r="N8933" s="281" t="s">
        <v>13</v>
      </c>
      <c r="O8933" s="281"/>
      <c r="P8933" s="281" t="s">
        <v>14</v>
      </c>
      <c r="Q8933" s="281"/>
      <c r="R8933" s="281" t="s">
        <v>15</v>
      </c>
      <c r="S8933" s="281"/>
      <c r="T8933" s="282" t="s">
        <v>16</v>
      </c>
      <c r="V8933" s="16"/>
    </row>
    <row r="8934" spans="4:22">
      <c r="D8934" s="16"/>
      <c r="E8934" s="1"/>
      <c r="F8934" s="283" t="s">
        <v>19</v>
      </c>
      <c r="G8934" s="284"/>
      <c r="H8934" s="410">
        <f>H8921</f>
        <v>65.455481972000001</v>
      </c>
      <c r="I8934" s="410">
        <f t="shared" ref="I8934:T8934" si="1042">I8921</f>
        <v>0</v>
      </c>
      <c r="J8934" s="410">
        <f t="shared" si="1042"/>
        <v>16.834898347999999</v>
      </c>
      <c r="K8934" s="410">
        <f t="shared" si="1042"/>
        <v>0</v>
      </c>
      <c r="L8934" s="410">
        <f t="shared" si="1042"/>
        <v>18.22558776</v>
      </c>
      <c r="M8934" s="410">
        <f t="shared" si="1042"/>
        <v>0</v>
      </c>
      <c r="N8934" s="410">
        <f t="shared" si="1042"/>
        <v>9.5736880679999992</v>
      </c>
      <c r="O8934" s="410">
        <f t="shared" si="1042"/>
        <v>0</v>
      </c>
      <c r="P8934" s="410">
        <f t="shared" si="1042"/>
        <v>246.74603395999998</v>
      </c>
      <c r="Q8934" s="410">
        <f t="shared" si="1042"/>
        <v>0</v>
      </c>
      <c r="R8934" s="410">
        <f t="shared" si="1042"/>
        <v>89.841838839999994</v>
      </c>
      <c r="S8934" s="410">
        <f t="shared" si="1042"/>
        <v>0</v>
      </c>
      <c r="T8934" s="410">
        <f t="shared" si="1042"/>
        <v>5.0042799999999996</v>
      </c>
      <c r="U8934" s="1"/>
      <c r="V8934" s="16"/>
    </row>
    <row r="8935" spans="4:22" ht="15.6">
      <c r="D8935" s="16"/>
      <c r="E8935" s="1"/>
      <c r="F8935" s="288" t="s">
        <v>41</v>
      </c>
      <c r="G8935" s="289"/>
      <c r="H8935" s="411">
        <f>H8919</f>
        <v>65.562847382499996</v>
      </c>
      <c r="I8935" s="411">
        <f t="shared" ref="I8935:S8935" si="1043">I8919</f>
        <v>0</v>
      </c>
      <c r="J8935" s="411">
        <f t="shared" si="1043"/>
        <v>17.157440885</v>
      </c>
      <c r="K8935" s="411">
        <f t="shared" si="1043"/>
        <v>0</v>
      </c>
      <c r="L8935" s="411">
        <f t="shared" si="1043"/>
        <v>18.066635210000001</v>
      </c>
      <c r="M8935" s="411">
        <f t="shared" si="1043"/>
        <v>0</v>
      </c>
      <c r="N8935" s="411">
        <f t="shared" si="1043"/>
        <v>9.6742250800000011</v>
      </c>
      <c r="O8935" s="411">
        <f t="shared" si="1043"/>
        <v>0</v>
      </c>
      <c r="P8935" s="411">
        <f t="shared" si="1043"/>
        <v>250.12780487500001</v>
      </c>
      <c r="Q8935" s="411">
        <f t="shared" si="1043"/>
        <v>0</v>
      </c>
      <c r="R8935" s="411">
        <f t="shared" si="1043"/>
        <v>90.750511150000008</v>
      </c>
      <c r="S8935" s="411">
        <f t="shared" si="1043"/>
        <v>0</v>
      </c>
      <c r="T8935" s="411">
        <f>T8917</f>
        <v>4.9682750000000002</v>
      </c>
      <c r="U8935" s="1"/>
      <c r="V8935" s="16"/>
    </row>
    <row r="8936" spans="4:22" ht="21">
      <c r="D8936" s="16"/>
      <c r="F8936" s="201" t="s">
        <v>45</v>
      </c>
      <c r="G8936" s="463"/>
      <c r="H8936" s="463">
        <f>H8935-H8934</f>
        <v>0.1073654104999946</v>
      </c>
      <c r="I8936" s="463"/>
      <c r="J8936" s="463">
        <f>J8935-J8934</f>
        <v>0.32254253700000035</v>
      </c>
      <c r="K8936" s="463"/>
      <c r="L8936" s="463">
        <f>L8935-L8934</f>
        <v>-0.15895254999999864</v>
      </c>
      <c r="M8936" s="463"/>
      <c r="N8936" s="463">
        <f>N8935-N8934</f>
        <v>0.10053701200000198</v>
      </c>
      <c r="O8936" s="463"/>
      <c r="P8936" s="463">
        <f>P8935-P8934</f>
        <v>3.3817709150000326</v>
      </c>
      <c r="Q8936" s="463"/>
      <c r="R8936" s="463">
        <f>R8935-R8934</f>
        <v>0.90867231000001425</v>
      </c>
      <c r="S8936" s="463"/>
      <c r="T8936" s="463">
        <f>T8935-T8934</f>
        <v>-3.6004999999999399E-2</v>
      </c>
      <c r="V8936" s="16"/>
    </row>
    <row r="8937" spans="4:22" ht="21">
      <c r="D8937" s="16"/>
      <c r="F8937" s="201"/>
      <c r="G8937" s="201"/>
      <c r="H8937" s="187"/>
      <c r="I8937" s="187"/>
      <c r="J8937" s="187"/>
      <c r="K8937" s="187"/>
      <c r="L8937" s="187"/>
      <c r="M8937" s="187"/>
      <c r="N8937" s="187"/>
      <c r="O8937" s="187"/>
      <c r="P8937" s="187"/>
      <c r="Q8937" s="187"/>
      <c r="R8937" s="187"/>
      <c r="S8937" s="187"/>
      <c r="T8937" s="187"/>
      <c r="V8937" s="16"/>
    </row>
    <row r="8938" spans="4:22">
      <c r="D8938" s="16"/>
      <c r="E8938" s="16"/>
      <c r="F8938" s="231"/>
      <c r="G8938" s="231"/>
      <c r="H8938" s="231"/>
      <c r="I8938" s="231"/>
      <c r="J8938" s="231"/>
      <c r="K8938" s="231"/>
      <c r="L8938" s="231"/>
      <c r="M8938" s="231"/>
      <c r="N8938" s="231"/>
      <c r="O8938" s="231"/>
      <c r="P8938" s="231"/>
      <c r="Q8938" s="231"/>
      <c r="R8938" s="231"/>
      <c r="S8938" s="231"/>
      <c r="T8938" s="232"/>
      <c r="U8938" s="16"/>
      <c r="V8938" s="16"/>
    </row>
    <row r="8939" spans="4:22">
      <c r="D8939" s="16"/>
      <c r="E8939" s="16"/>
      <c r="F8939" s="231"/>
      <c r="G8939" s="231"/>
      <c r="H8939" s="231"/>
      <c r="I8939" s="231"/>
      <c r="J8939" s="231"/>
      <c r="K8939" s="231"/>
      <c r="L8939" s="231"/>
      <c r="M8939" s="231"/>
      <c r="N8939" s="231"/>
      <c r="O8939" s="231"/>
      <c r="P8939" s="231"/>
      <c r="Q8939" s="231"/>
      <c r="R8939" s="231"/>
      <c r="S8939" s="231"/>
      <c r="T8939" s="232"/>
      <c r="U8939" s="16"/>
      <c r="V8939" s="16"/>
    </row>
    <row r="8940" spans="4:22">
      <c r="D8940" s="16"/>
      <c r="E8940" s="16"/>
      <c r="F8940" s="231"/>
      <c r="G8940" s="231"/>
      <c r="H8940" s="231"/>
      <c r="I8940" s="231"/>
      <c r="J8940" s="231"/>
      <c r="K8940" s="231"/>
      <c r="L8940" s="231"/>
      <c r="M8940" s="231"/>
      <c r="N8940" s="231"/>
      <c r="O8940" s="231"/>
      <c r="P8940" s="231"/>
      <c r="Q8940" s="231"/>
      <c r="R8940" s="231"/>
      <c r="S8940" s="231"/>
      <c r="T8940" s="232"/>
      <c r="U8940" s="16"/>
      <c r="V8940" s="16"/>
    </row>
    <row r="8941" spans="4:22">
      <c r="D8941" s="16"/>
      <c r="E8941" s="16"/>
      <c r="F8941" s="231"/>
      <c r="G8941" s="231"/>
      <c r="H8941" s="231"/>
      <c r="I8941" s="231"/>
      <c r="J8941" s="231"/>
      <c r="K8941" s="231"/>
      <c r="L8941" s="231"/>
      <c r="M8941" s="231"/>
      <c r="N8941" s="231"/>
      <c r="O8941" s="231"/>
      <c r="P8941" s="231"/>
      <c r="Q8941" s="231"/>
      <c r="R8941" s="231"/>
      <c r="S8941" s="231"/>
      <c r="T8941" s="232"/>
      <c r="U8941" s="16"/>
      <c r="V8941" s="16"/>
    </row>
    <row r="8942" spans="4:22">
      <c r="D8942" s="16"/>
      <c r="E8942" s="16"/>
      <c r="F8942" s="231"/>
      <c r="G8942" s="231"/>
      <c r="H8942" s="231"/>
      <c r="I8942" s="231"/>
      <c r="J8942" s="231"/>
      <c r="K8942" s="231"/>
      <c r="L8942" s="231"/>
      <c r="M8942" s="231"/>
      <c r="N8942" s="231"/>
      <c r="O8942" s="231"/>
      <c r="P8942" s="231"/>
      <c r="Q8942" s="231"/>
      <c r="R8942" s="231"/>
      <c r="S8942" s="231"/>
      <c r="T8942" s="232"/>
      <c r="U8942" s="16"/>
      <c r="V8942" s="16"/>
    </row>
    <row r="8943" spans="4:22">
      <c r="D8943" s="16"/>
      <c r="E8943" s="16"/>
      <c r="F8943" s="231"/>
      <c r="G8943" s="231"/>
      <c r="H8943" s="231"/>
      <c r="I8943" s="231"/>
      <c r="J8943" s="231"/>
      <c r="K8943" s="231"/>
      <c r="L8943" s="231"/>
      <c r="M8943" s="231"/>
      <c r="N8943" s="231"/>
      <c r="O8943" s="231"/>
      <c r="P8943" s="231"/>
      <c r="Q8943" s="231"/>
      <c r="R8943" s="231"/>
      <c r="S8943" s="231"/>
      <c r="T8943" s="232"/>
      <c r="U8943" s="16"/>
      <c r="V8943" s="16"/>
    </row>
    <row r="8944" spans="4:22">
      <c r="D8944" s="16"/>
      <c r="E8944" s="16"/>
      <c r="F8944" s="231"/>
      <c r="G8944" s="231"/>
      <c r="H8944" s="231"/>
      <c r="I8944" s="231"/>
      <c r="J8944" s="231"/>
      <c r="K8944" s="231"/>
      <c r="L8944" s="231"/>
      <c r="M8944" s="231"/>
      <c r="N8944" s="231"/>
      <c r="O8944" s="231"/>
      <c r="P8944" s="231"/>
      <c r="Q8944" s="231"/>
      <c r="R8944" s="231"/>
      <c r="S8944" s="231"/>
      <c r="T8944" s="232"/>
      <c r="U8944" s="16"/>
      <c r="V8944" s="16"/>
    </row>
    <row r="8945" spans="4:22">
      <c r="D8945" s="16"/>
      <c r="E8945" s="16"/>
      <c r="F8945" s="231"/>
      <c r="G8945" s="231"/>
      <c r="H8945" s="231"/>
      <c r="I8945" s="231"/>
      <c r="J8945" s="231"/>
      <c r="K8945" s="231"/>
      <c r="L8945" s="231"/>
      <c r="M8945" s="231"/>
      <c r="N8945" s="231"/>
      <c r="O8945" s="231"/>
      <c r="P8945" s="231"/>
      <c r="Q8945" s="231"/>
      <c r="R8945" s="231"/>
      <c r="S8945" s="231"/>
      <c r="T8945" s="232"/>
      <c r="U8945" s="16"/>
      <c r="V8945" s="16"/>
    </row>
    <row r="8946" spans="4:22">
      <c r="D8946" s="16"/>
      <c r="E8946" s="16"/>
      <c r="F8946" s="231"/>
      <c r="G8946" s="231"/>
      <c r="H8946" s="231"/>
      <c r="I8946" s="231"/>
      <c r="J8946" s="231"/>
      <c r="K8946" s="231"/>
      <c r="L8946" s="231"/>
      <c r="M8946" s="231"/>
      <c r="N8946" s="231"/>
      <c r="O8946" s="231"/>
      <c r="P8946" s="231"/>
      <c r="Q8946" s="231"/>
      <c r="R8946" s="231"/>
      <c r="S8946" s="231"/>
      <c r="T8946" s="232"/>
      <c r="U8946" s="16"/>
      <c r="V8946" s="16"/>
    </row>
    <row r="8947" spans="4:22">
      <c r="D8947" s="16"/>
      <c r="E8947" s="16"/>
      <c r="F8947" s="231"/>
      <c r="G8947" s="231"/>
      <c r="H8947" s="231"/>
      <c r="I8947" s="231"/>
      <c r="J8947" s="231"/>
      <c r="K8947" s="231"/>
      <c r="L8947" s="231"/>
      <c r="M8947" s="231"/>
      <c r="N8947" s="231"/>
      <c r="O8947" s="231"/>
      <c r="P8947" s="231"/>
      <c r="Q8947" s="231"/>
      <c r="R8947" s="231"/>
      <c r="S8947" s="231"/>
      <c r="T8947" s="232"/>
      <c r="U8947" s="16"/>
      <c r="V8947" s="16"/>
    </row>
    <row r="8948" spans="4:22">
      <c r="D8948" s="16"/>
      <c r="E8948" s="16"/>
      <c r="F8948" s="231"/>
      <c r="G8948" s="231"/>
      <c r="H8948" s="231"/>
      <c r="I8948" s="231"/>
      <c r="J8948" s="231"/>
      <c r="K8948" s="231"/>
      <c r="L8948" s="231"/>
      <c r="M8948" s="231"/>
      <c r="N8948" s="231"/>
      <c r="O8948" s="231"/>
      <c r="P8948" s="231"/>
      <c r="Q8948" s="231"/>
      <c r="R8948" s="231"/>
      <c r="S8948" s="231"/>
      <c r="T8948" s="232"/>
      <c r="U8948" s="16"/>
      <c r="V8948" s="16"/>
    </row>
    <row r="8949" spans="4:22">
      <c r="D8949" s="16"/>
      <c r="E8949" s="16"/>
      <c r="F8949" s="231"/>
      <c r="G8949" s="231"/>
      <c r="H8949" s="231"/>
      <c r="I8949" s="231"/>
      <c r="J8949" s="231"/>
      <c r="K8949" s="231"/>
      <c r="L8949" s="231"/>
      <c r="M8949" s="231"/>
      <c r="N8949" s="231"/>
      <c r="O8949" s="231"/>
      <c r="P8949" s="231"/>
      <c r="Q8949" s="231"/>
      <c r="R8949" s="231"/>
      <c r="S8949" s="231"/>
      <c r="T8949" s="232"/>
      <c r="U8949" s="16"/>
      <c r="V8949" s="16"/>
    </row>
    <row r="8950" spans="4:22">
      <c r="D8950" s="16"/>
      <c r="E8950" s="16"/>
      <c r="F8950" s="231"/>
      <c r="G8950" s="231"/>
      <c r="H8950" s="231"/>
      <c r="I8950" s="231"/>
      <c r="J8950" s="231"/>
      <c r="K8950" s="231"/>
      <c r="L8950" s="231"/>
      <c r="M8950" s="231"/>
      <c r="N8950" s="231"/>
      <c r="O8950" s="231"/>
      <c r="P8950" s="231"/>
      <c r="Q8950" s="231"/>
      <c r="R8950" s="231"/>
      <c r="S8950" s="231"/>
      <c r="T8950" s="232"/>
      <c r="U8950" s="16"/>
      <c r="V8950" s="16"/>
    </row>
    <row r="8951" spans="4:22">
      <c r="D8951" s="16"/>
      <c r="E8951" s="16"/>
      <c r="F8951" s="231"/>
      <c r="G8951" s="231"/>
      <c r="H8951" s="231"/>
      <c r="I8951" s="231"/>
      <c r="J8951" s="231"/>
      <c r="K8951" s="231"/>
      <c r="L8951" s="231"/>
      <c r="M8951" s="231"/>
      <c r="N8951" s="231"/>
      <c r="O8951" s="231"/>
      <c r="P8951" s="231"/>
      <c r="Q8951" s="231"/>
      <c r="R8951" s="231"/>
      <c r="S8951" s="231"/>
      <c r="T8951" s="232"/>
      <c r="U8951" s="16"/>
      <c r="V8951" s="16"/>
    </row>
    <row r="8952" spans="4:22">
      <c r="D8952" s="16"/>
      <c r="E8952" s="16"/>
      <c r="F8952" s="231"/>
      <c r="G8952" s="231"/>
      <c r="H8952" s="231"/>
      <c r="I8952" s="231"/>
      <c r="J8952" s="231"/>
      <c r="K8952" s="231"/>
      <c r="L8952" s="231"/>
      <c r="M8952" s="231"/>
      <c r="N8952" s="231"/>
      <c r="O8952" s="231"/>
      <c r="P8952" s="231"/>
      <c r="Q8952" s="231"/>
      <c r="R8952" s="231"/>
      <c r="S8952" s="231"/>
      <c r="T8952" s="232"/>
      <c r="U8952" s="16"/>
      <c r="V8952" s="16"/>
    </row>
    <row r="8953" spans="4:22">
      <c r="D8953" s="16"/>
      <c r="E8953" s="16"/>
      <c r="F8953" s="231"/>
      <c r="G8953" s="231"/>
      <c r="H8953" s="231"/>
      <c r="I8953" s="231"/>
      <c r="J8953" s="231"/>
      <c r="K8953" s="231"/>
      <c r="L8953" s="231"/>
      <c r="M8953" s="231"/>
      <c r="N8953" s="231"/>
      <c r="O8953" s="231"/>
      <c r="P8953" s="231"/>
      <c r="Q8953" s="231"/>
      <c r="R8953" s="231"/>
      <c r="S8953" s="231"/>
      <c r="T8953" s="232"/>
      <c r="U8953" s="16"/>
      <c r="V8953" s="16"/>
    </row>
    <row r="8954" spans="4:22">
      <c r="D8954" s="16"/>
      <c r="E8954" s="16"/>
      <c r="F8954" s="231"/>
      <c r="G8954" s="231"/>
      <c r="H8954" s="231"/>
      <c r="I8954" s="231"/>
      <c r="J8954" s="231"/>
      <c r="K8954" s="231"/>
      <c r="L8954" s="231"/>
      <c r="M8954" s="231"/>
      <c r="N8954" s="231"/>
      <c r="O8954" s="231"/>
      <c r="P8954" s="231"/>
      <c r="Q8954" s="231"/>
      <c r="R8954" s="231"/>
      <c r="S8954" s="231"/>
      <c r="T8954" s="232"/>
      <c r="U8954" s="16"/>
      <c r="V8954" s="16"/>
    </row>
    <row r="8955" spans="4:22">
      <c r="D8955" s="16"/>
      <c r="E8955" s="16"/>
      <c r="F8955" s="231"/>
      <c r="G8955" s="231"/>
      <c r="H8955" s="231"/>
      <c r="I8955" s="231"/>
      <c r="J8955" s="231"/>
      <c r="K8955" s="231"/>
      <c r="L8955" s="231"/>
      <c r="M8955" s="231"/>
      <c r="N8955" s="231"/>
      <c r="O8955" s="231"/>
      <c r="P8955" s="231"/>
      <c r="Q8955" s="231"/>
      <c r="R8955" s="231"/>
      <c r="S8955" s="231"/>
      <c r="T8955" s="232"/>
      <c r="U8955" s="16"/>
      <c r="V8955" s="16"/>
    </row>
    <row r="8956" spans="4:22">
      <c r="D8956" s="16"/>
      <c r="E8956" s="16"/>
      <c r="F8956" s="231"/>
      <c r="G8956" s="231"/>
      <c r="H8956" s="231"/>
      <c r="I8956" s="231"/>
      <c r="J8956" s="231"/>
      <c r="K8956" s="231"/>
      <c r="L8956" s="231"/>
      <c r="M8956" s="231"/>
      <c r="N8956" s="231"/>
      <c r="O8956" s="231"/>
      <c r="P8956" s="231"/>
      <c r="Q8956" s="231"/>
      <c r="R8956" s="231"/>
      <c r="S8956" s="231"/>
      <c r="T8956" s="232"/>
      <c r="U8956" s="16"/>
      <c r="V8956" s="16"/>
    </row>
    <row r="8957" spans="4:22">
      <c r="D8957" s="16"/>
      <c r="E8957" s="16"/>
      <c r="F8957" s="231"/>
      <c r="G8957" s="231"/>
      <c r="H8957" s="231"/>
      <c r="I8957" s="231"/>
      <c r="J8957" s="231"/>
      <c r="K8957" s="231"/>
      <c r="L8957" s="231"/>
      <c r="M8957" s="231"/>
      <c r="N8957" s="231"/>
      <c r="O8957" s="231"/>
      <c r="P8957" s="231"/>
      <c r="Q8957" s="231"/>
      <c r="R8957" s="231"/>
      <c r="S8957" s="231"/>
      <c r="T8957" s="232"/>
      <c r="U8957" s="16"/>
      <c r="V8957" s="16"/>
    </row>
    <row r="8958" spans="4:22">
      <c r="D8958" s="16"/>
      <c r="E8958" s="16"/>
      <c r="F8958" s="231"/>
      <c r="G8958" s="231"/>
      <c r="H8958" s="231"/>
      <c r="I8958" s="231"/>
      <c r="J8958" s="231"/>
      <c r="K8958" s="231"/>
      <c r="L8958" s="231"/>
      <c r="M8958" s="231"/>
      <c r="N8958" s="231"/>
      <c r="O8958" s="231"/>
      <c r="P8958" s="231"/>
      <c r="Q8958" s="231"/>
      <c r="R8958" s="231"/>
      <c r="S8958" s="231"/>
      <c r="T8958" s="232"/>
      <c r="U8958" s="16"/>
      <c r="V8958" s="16"/>
    </row>
    <row r="8959" spans="4:22">
      <c r="D8959" s="16"/>
      <c r="E8959" s="16"/>
      <c r="F8959" s="231"/>
      <c r="G8959" s="231"/>
      <c r="H8959" s="231"/>
      <c r="I8959" s="231"/>
      <c r="J8959" s="231"/>
      <c r="K8959" s="231"/>
      <c r="L8959" s="231"/>
      <c r="M8959" s="231"/>
      <c r="N8959" s="231"/>
      <c r="O8959" s="231"/>
      <c r="P8959" s="231"/>
      <c r="Q8959" s="231"/>
      <c r="R8959" s="231"/>
      <c r="S8959" s="231"/>
      <c r="T8959" s="232"/>
      <c r="U8959" s="16"/>
      <c r="V8959" s="16"/>
    </row>
    <row r="8960" spans="4:22">
      <c r="D8960" s="16"/>
      <c r="E8960" s="16"/>
      <c r="F8960" s="231"/>
      <c r="G8960" s="231"/>
      <c r="H8960" s="231"/>
      <c r="I8960" s="231"/>
      <c r="J8960" s="231"/>
      <c r="K8960" s="231"/>
      <c r="L8960" s="231"/>
      <c r="M8960" s="231"/>
      <c r="N8960" s="231"/>
      <c r="O8960" s="231"/>
      <c r="P8960" s="231"/>
      <c r="Q8960" s="231"/>
      <c r="R8960" s="231"/>
      <c r="S8960" s="231"/>
      <c r="T8960" s="232"/>
      <c r="U8960" s="16"/>
      <c r="V8960" s="16"/>
    </row>
    <row r="8961" spans="4:22">
      <c r="D8961" s="16"/>
      <c r="E8961" s="16"/>
      <c r="F8961" s="231"/>
      <c r="G8961" s="231"/>
      <c r="H8961" s="231"/>
      <c r="I8961" s="231"/>
      <c r="J8961" s="231"/>
      <c r="K8961" s="231"/>
      <c r="L8961" s="231"/>
      <c r="M8961" s="231"/>
      <c r="N8961" s="231"/>
      <c r="O8961" s="231"/>
      <c r="P8961" s="231"/>
      <c r="Q8961" s="231"/>
      <c r="R8961" s="231"/>
      <c r="S8961" s="231"/>
      <c r="T8961" s="232"/>
      <c r="U8961" s="16"/>
      <c r="V8961" s="16"/>
    </row>
    <row r="8962" spans="4:22">
      <c r="D8962" s="16"/>
      <c r="E8962" s="16"/>
      <c r="F8962" s="231"/>
      <c r="G8962" s="231"/>
      <c r="H8962" s="231"/>
      <c r="I8962" s="231"/>
      <c r="J8962" s="231"/>
      <c r="K8962" s="231"/>
      <c r="L8962" s="231"/>
      <c r="M8962" s="231"/>
      <c r="N8962" s="231"/>
      <c r="O8962" s="231"/>
      <c r="P8962" s="231"/>
      <c r="Q8962" s="231"/>
      <c r="R8962" s="231"/>
      <c r="S8962" s="231"/>
      <c r="T8962" s="232"/>
      <c r="U8962" s="16"/>
      <c r="V8962" s="16"/>
    </row>
    <row r="8963" spans="4:22">
      <c r="D8963" s="16"/>
      <c r="E8963" s="16"/>
      <c r="F8963" s="231"/>
      <c r="G8963" s="231"/>
      <c r="H8963" s="231"/>
      <c r="I8963" s="231"/>
      <c r="J8963" s="231"/>
      <c r="K8963" s="231"/>
      <c r="L8963" s="231"/>
      <c r="M8963" s="231"/>
      <c r="N8963" s="231"/>
      <c r="O8963" s="231"/>
      <c r="P8963" s="231"/>
      <c r="Q8963" s="231"/>
      <c r="R8963" s="231"/>
      <c r="S8963" s="231"/>
      <c r="T8963" s="232"/>
      <c r="U8963" s="16"/>
      <c r="V8963" s="16"/>
    </row>
    <row r="8964" spans="4:22">
      <c r="D8964" s="16"/>
      <c r="E8964" s="16"/>
      <c r="F8964" s="231"/>
      <c r="G8964" s="231"/>
      <c r="H8964" s="231"/>
      <c r="I8964" s="231"/>
      <c r="J8964" s="231"/>
      <c r="K8964" s="231"/>
      <c r="L8964" s="231"/>
      <c r="M8964" s="231"/>
      <c r="N8964" s="231"/>
      <c r="O8964" s="231"/>
      <c r="P8964" s="231"/>
      <c r="Q8964" s="231"/>
      <c r="R8964" s="231"/>
      <c r="S8964" s="231"/>
      <c r="T8964" s="232"/>
      <c r="U8964" s="16"/>
      <c r="V8964" s="16"/>
    </row>
    <row r="8965" spans="4:22">
      <c r="D8965" s="16"/>
      <c r="E8965" s="16"/>
      <c r="F8965" s="231"/>
      <c r="G8965" s="231"/>
      <c r="H8965" s="231"/>
      <c r="I8965" s="231"/>
      <c r="J8965" s="231"/>
      <c r="K8965" s="231"/>
      <c r="L8965" s="231"/>
      <c r="M8965" s="231"/>
      <c r="N8965" s="231"/>
      <c r="O8965" s="231"/>
      <c r="P8965" s="231"/>
      <c r="Q8965" s="231"/>
      <c r="R8965" s="231"/>
      <c r="S8965" s="231"/>
      <c r="T8965" s="232"/>
      <c r="U8965" s="16"/>
      <c r="V8965" s="16"/>
    </row>
    <row r="8966" spans="4:22">
      <c r="D8966" s="16"/>
      <c r="E8966" s="16"/>
      <c r="F8966" s="231"/>
      <c r="G8966" s="231"/>
      <c r="H8966" s="231"/>
      <c r="I8966" s="231"/>
      <c r="J8966" s="231"/>
      <c r="K8966" s="231"/>
      <c r="L8966" s="231"/>
      <c r="M8966" s="231"/>
      <c r="N8966" s="231"/>
      <c r="O8966" s="231"/>
      <c r="P8966" s="231"/>
      <c r="Q8966" s="231"/>
      <c r="R8966" s="231"/>
      <c r="S8966" s="231"/>
      <c r="T8966" s="232"/>
      <c r="U8966" s="16"/>
      <c r="V8966" s="16"/>
    </row>
    <row r="8967" spans="4:22">
      <c r="D8967" s="16"/>
      <c r="E8967" s="16"/>
      <c r="F8967" s="231"/>
      <c r="G8967" s="231"/>
      <c r="H8967" s="231"/>
      <c r="I8967" s="231"/>
      <c r="J8967" s="231"/>
      <c r="K8967" s="231"/>
      <c r="L8967" s="231"/>
      <c r="M8967" s="231"/>
      <c r="N8967" s="231"/>
      <c r="O8967" s="231"/>
      <c r="P8967" s="231"/>
      <c r="Q8967" s="231"/>
      <c r="R8967" s="231"/>
      <c r="S8967" s="231"/>
      <c r="T8967" s="232"/>
      <c r="U8967" s="16"/>
      <c r="V8967" s="16"/>
    </row>
    <row r="8968" spans="4:22">
      <c r="D8968" s="16"/>
      <c r="E8968" s="16"/>
      <c r="F8968" s="231"/>
      <c r="G8968" s="231"/>
      <c r="H8968" s="231"/>
      <c r="I8968" s="231"/>
      <c r="J8968" s="231"/>
      <c r="K8968" s="231"/>
      <c r="L8968" s="231"/>
      <c r="M8968" s="231"/>
      <c r="N8968" s="231"/>
      <c r="O8968" s="231"/>
      <c r="P8968" s="231"/>
      <c r="Q8968" s="231"/>
      <c r="R8968" s="231"/>
      <c r="S8968" s="231"/>
      <c r="T8968" s="232"/>
      <c r="U8968" s="16"/>
      <c r="V8968" s="16"/>
    </row>
    <row r="8969" spans="4:22">
      <c r="D8969" s="16"/>
      <c r="E8969" s="16"/>
      <c r="F8969" s="231"/>
      <c r="G8969" s="231"/>
      <c r="H8969" s="231"/>
      <c r="I8969" s="231"/>
      <c r="J8969" s="231"/>
      <c r="K8969" s="231"/>
      <c r="L8969" s="231"/>
      <c r="M8969" s="231"/>
      <c r="N8969" s="231"/>
      <c r="O8969" s="231"/>
      <c r="P8969" s="231"/>
      <c r="Q8969" s="231"/>
      <c r="R8969" s="231"/>
      <c r="S8969" s="231"/>
      <c r="T8969" s="232"/>
      <c r="U8969" s="16"/>
      <c r="V8969" s="16"/>
    </row>
    <row r="8970" spans="4:22">
      <c r="D8970" s="16"/>
      <c r="E8970" s="16"/>
      <c r="F8970" s="231"/>
      <c r="G8970" s="231"/>
      <c r="H8970" s="231"/>
      <c r="I8970" s="231"/>
      <c r="J8970" s="231"/>
      <c r="K8970" s="231"/>
      <c r="L8970" s="231"/>
      <c r="M8970" s="231"/>
      <c r="N8970" s="231"/>
      <c r="O8970" s="231"/>
      <c r="P8970" s="231"/>
      <c r="Q8970" s="231"/>
      <c r="R8970" s="231"/>
      <c r="S8970" s="231"/>
      <c r="T8970" s="232"/>
      <c r="U8970" s="16"/>
      <c r="V8970" s="16"/>
    </row>
    <row r="8971" spans="4:22">
      <c r="D8971" s="16"/>
      <c r="E8971" s="16"/>
      <c r="F8971" s="231"/>
      <c r="G8971" s="231"/>
      <c r="H8971" s="231"/>
      <c r="I8971" s="231"/>
      <c r="J8971" s="231"/>
      <c r="K8971" s="231"/>
      <c r="L8971" s="231"/>
      <c r="M8971" s="231"/>
      <c r="N8971" s="231"/>
      <c r="O8971" s="231"/>
      <c r="P8971" s="231"/>
      <c r="Q8971" s="231"/>
      <c r="R8971" s="231"/>
      <c r="S8971" s="231"/>
      <c r="T8971" s="232"/>
      <c r="U8971" s="16"/>
      <c r="V8971" s="16"/>
    </row>
    <row r="8972" spans="4:22">
      <c r="D8972" s="16"/>
      <c r="E8972" s="16"/>
      <c r="F8972" s="231"/>
      <c r="G8972" s="231"/>
      <c r="H8972" s="231"/>
      <c r="I8972" s="231"/>
      <c r="J8972" s="231"/>
      <c r="K8972" s="231"/>
      <c r="L8972" s="231"/>
      <c r="M8972" s="231"/>
      <c r="N8972" s="231"/>
      <c r="O8972" s="231"/>
      <c r="P8972" s="231"/>
      <c r="Q8972" s="231"/>
      <c r="R8972" s="231"/>
      <c r="S8972" s="231"/>
      <c r="T8972" s="232"/>
      <c r="U8972" s="16"/>
      <c r="V8972" s="16"/>
    </row>
    <row r="8973" spans="4:22">
      <c r="D8973" s="16"/>
      <c r="E8973" s="16"/>
      <c r="F8973" s="231"/>
      <c r="G8973" s="231"/>
      <c r="H8973" s="231"/>
      <c r="I8973" s="231"/>
      <c r="J8973" s="231"/>
      <c r="K8973" s="231"/>
      <c r="L8973" s="231"/>
      <c r="M8973" s="231"/>
      <c r="N8973" s="231"/>
      <c r="O8973" s="231"/>
      <c r="P8973" s="231"/>
      <c r="Q8973" s="231"/>
      <c r="R8973" s="231"/>
      <c r="S8973" s="231"/>
      <c r="T8973" s="232"/>
      <c r="U8973" s="16"/>
      <c r="V8973" s="16"/>
    </row>
    <row r="8974" spans="4:22">
      <c r="D8974" s="16"/>
      <c r="E8974" s="16"/>
      <c r="F8974" s="231"/>
      <c r="G8974" s="231"/>
      <c r="H8974" s="231"/>
      <c r="I8974" s="231"/>
      <c r="J8974" s="231"/>
      <c r="K8974" s="231"/>
      <c r="L8974" s="231"/>
      <c r="M8974" s="231"/>
      <c r="N8974" s="231"/>
      <c r="O8974" s="231"/>
      <c r="P8974" s="231"/>
      <c r="Q8974" s="231"/>
      <c r="R8974" s="231"/>
      <c r="S8974" s="231"/>
      <c r="T8974" s="232"/>
      <c r="U8974" s="16"/>
      <c r="V8974" s="16"/>
    </row>
    <row r="8975" spans="4:22">
      <c r="D8975" s="16"/>
      <c r="E8975" s="16"/>
      <c r="F8975" s="231"/>
      <c r="G8975" s="231"/>
      <c r="H8975" s="231"/>
      <c r="I8975" s="231"/>
      <c r="J8975" s="231"/>
      <c r="K8975" s="231"/>
      <c r="L8975" s="231"/>
      <c r="M8975" s="231"/>
      <c r="N8975" s="231"/>
      <c r="O8975" s="231"/>
      <c r="P8975" s="231"/>
      <c r="Q8975" s="231"/>
      <c r="R8975" s="231"/>
      <c r="S8975" s="231"/>
      <c r="T8975" s="232"/>
      <c r="U8975" s="16"/>
      <c r="V8975" s="16"/>
    </row>
    <row r="8976" spans="4:22">
      <c r="D8976" s="335"/>
      <c r="E8976" s="335"/>
      <c r="F8976" s="335"/>
      <c r="G8976" s="512" t="s">
        <v>48</v>
      </c>
      <c r="H8976" s="512"/>
      <c r="I8976" s="512"/>
      <c r="J8976" s="512"/>
      <c r="K8976" s="512"/>
      <c r="L8976" s="512"/>
      <c r="M8976" s="512"/>
      <c r="N8976" s="512"/>
      <c r="O8976" s="512"/>
      <c r="P8976" s="512"/>
      <c r="Q8976" s="512"/>
      <c r="R8976" s="512"/>
      <c r="S8976" s="335"/>
      <c r="T8976" s="335"/>
      <c r="U8976" s="335"/>
      <c r="V8976" s="335"/>
    </row>
    <row r="8977" spans="4:22">
      <c r="D8977" s="335"/>
      <c r="E8977" s="335"/>
      <c r="F8977" s="335"/>
      <c r="G8977" s="512"/>
      <c r="H8977" s="512"/>
      <c r="I8977" s="512"/>
      <c r="J8977" s="512"/>
      <c r="K8977" s="512"/>
      <c r="L8977" s="512"/>
      <c r="M8977" s="512"/>
      <c r="N8977" s="512"/>
      <c r="O8977" s="512"/>
      <c r="P8977" s="512"/>
      <c r="Q8977" s="512"/>
      <c r="R8977" s="512"/>
      <c r="S8977" s="335"/>
      <c r="T8977" s="335"/>
      <c r="U8977" s="335"/>
      <c r="V8977" s="335"/>
    </row>
    <row r="8978" spans="4:22" ht="23.4">
      <c r="D8978" s="338"/>
      <c r="E8978" s="338"/>
      <c r="F8978" s="338"/>
      <c r="G8978" s="343" t="s">
        <v>46</v>
      </c>
      <c r="H8978" s="375" t="s">
        <v>3</v>
      </c>
      <c r="I8978" s="376"/>
      <c r="J8978" s="377" t="s">
        <v>11</v>
      </c>
      <c r="K8978" s="376"/>
      <c r="L8978" s="378" t="s">
        <v>12</v>
      </c>
      <c r="M8978" s="376"/>
      <c r="N8978" s="379" t="s">
        <v>13</v>
      </c>
      <c r="O8978" s="376"/>
      <c r="P8978" s="374" t="s">
        <v>14</v>
      </c>
      <c r="Q8978" s="376"/>
      <c r="R8978" s="380" t="s">
        <v>15</v>
      </c>
      <c r="S8978" s="367"/>
      <c r="T8978" s="16"/>
      <c r="U8978" s="336"/>
      <c r="V8978" s="16"/>
    </row>
    <row r="8979" spans="4:22" ht="21">
      <c r="D8979" s="338"/>
      <c r="E8979" s="338"/>
      <c r="F8979" s="338"/>
      <c r="G8979" s="344">
        <v>0.9</v>
      </c>
      <c r="H8979" s="347">
        <f>$H$8921*G8979</f>
        <v>58.909933774800002</v>
      </c>
      <c r="I8979" s="368"/>
      <c r="J8979" s="348">
        <f>$J$8921*G8979</f>
        <v>15.1514085132</v>
      </c>
      <c r="K8979" s="368"/>
      <c r="L8979" s="352">
        <f>$L$8921*G8979</f>
        <v>16.403028983999999</v>
      </c>
      <c r="M8979" s="368"/>
      <c r="N8979" s="349">
        <f>$N$8921*G8979</f>
        <v>8.6163192611999992</v>
      </c>
      <c r="O8979" s="368"/>
      <c r="P8979" s="350">
        <f>$P$8921*G8979</f>
        <v>222.071430564</v>
      </c>
      <c r="Q8979" s="368"/>
      <c r="R8979" s="351">
        <f>$R$8921*G8979</f>
        <v>80.85765495599999</v>
      </c>
      <c r="S8979" s="341"/>
      <c r="T8979" s="414">
        <f>H8979*24.63</f>
        <v>1450.951668873324</v>
      </c>
      <c r="U8979" s="337"/>
      <c r="V8979" s="16"/>
    </row>
    <row r="8980" spans="4:22" ht="21">
      <c r="D8980" s="338"/>
      <c r="E8980" s="338"/>
      <c r="F8980" s="338"/>
      <c r="G8980" s="344">
        <v>0.91</v>
      </c>
      <c r="H8980" s="347">
        <f t="shared" ref="H8980:H8999" si="1044">$H$8921*G8980</f>
        <v>59.56448859452</v>
      </c>
      <c r="I8980" s="368"/>
      <c r="J8980" s="348">
        <f t="shared" ref="J8980:J8999" si="1045">$J$8921*G8980</f>
        <v>15.319757496679999</v>
      </c>
      <c r="K8980" s="368"/>
      <c r="L8980" s="352">
        <f t="shared" ref="L8980:L8999" si="1046">$L$8921*G8980</f>
        <v>16.585284861600002</v>
      </c>
      <c r="M8980" s="368"/>
      <c r="N8980" s="349">
        <f t="shared" ref="N8980:N8999" si="1047">$N$8921*G8980</f>
        <v>8.7120561418799998</v>
      </c>
      <c r="O8980" s="368"/>
      <c r="P8980" s="350">
        <f t="shared" ref="P8980:P8999" si="1048">$P$8921*G8980</f>
        <v>224.53889090359999</v>
      </c>
      <c r="Q8980" s="368"/>
      <c r="R8980" s="351">
        <f t="shared" ref="R8980:R8999" si="1049">$R$8921*G8980</f>
        <v>81.756073344399994</v>
      </c>
      <c r="S8980" s="341"/>
      <c r="T8980" s="16"/>
      <c r="U8980" s="337"/>
      <c r="V8980" s="16"/>
    </row>
    <row r="8981" spans="4:22" ht="21">
      <c r="D8981" s="338"/>
      <c r="E8981" s="338"/>
      <c r="F8981" s="338"/>
      <c r="G8981" s="344">
        <v>0.92</v>
      </c>
      <c r="H8981" s="347">
        <f t="shared" si="1044"/>
        <v>60.219043414240005</v>
      </c>
      <c r="I8981" s="368"/>
      <c r="J8981" s="348">
        <f t="shared" si="1045"/>
        <v>15.488106480160001</v>
      </c>
      <c r="K8981" s="368"/>
      <c r="L8981" s="352">
        <f t="shared" si="1046"/>
        <v>16.767540739200001</v>
      </c>
      <c r="M8981" s="368"/>
      <c r="N8981" s="349">
        <f t="shared" si="1047"/>
        <v>8.8077930225600003</v>
      </c>
      <c r="O8981" s="368"/>
      <c r="P8981" s="350">
        <f t="shared" si="1048"/>
        <v>227.00635124319999</v>
      </c>
      <c r="Q8981" s="368"/>
      <c r="R8981" s="351">
        <f t="shared" si="1049"/>
        <v>82.654491732799997</v>
      </c>
      <c r="S8981" s="341"/>
      <c r="T8981" s="16"/>
      <c r="U8981" s="337"/>
      <c r="V8981" s="16"/>
    </row>
    <row r="8982" spans="4:22" ht="21">
      <c r="D8982" s="338"/>
      <c r="E8982" s="338"/>
      <c r="F8982" s="338"/>
      <c r="G8982" s="344">
        <v>0.93</v>
      </c>
      <c r="H8982" s="347">
        <f t="shared" si="1044"/>
        <v>60.873598233960003</v>
      </c>
      <c r="I8982" s="368"/>
      <c r="J8982" s="348">
        <f t="shared" si="1045"/>
        <v>15.65645546364</v>
      </c>
      <c r="K8982" s="368"/>
      <c r="L8982" s="352">
        <f t="shared" si="1046"/>
        <v>16.9497966168</v>
      </c>
      <c r="M8982" s="368"/>
      <c r="N8982" s="349">
        <f t="shared" si="1047"/>
        <v>8.903529903239999</v>
      </c>
      <c r="O8982" s="368"/>
      <c r="P8982" s="350">
        <f t="shared" si="1048"/>
        <v>229.47381158279998</v>
      </c>
      <c r="Q8982" s="368"/>
      <c r="R8982" s="351">
        <f t="shared" si="1049"/>
        <v>83.5529101212</v>
      </c>
      <c r="S8982" s="341"/>
      <c r="T8982" s="16"/>
      <c r="U8982" s="337"/>
      <c r="V8982" s="16"/>
    </row>
    <row r="8983" spans="4:22" ht="21">
      <c r="D8983" s="338"/>
      <c r="E8983" s="338"/>
      <c r="F8983" s="338"/>
      <c r="G8983" s="344">
        <v>0.94</v>
      </c>
      <c r="H8983" s="347">
        <f t="shared" si="1044"/>
        <v>61.528153053680001</v>
      </c>
      <c r="I8983" s="368"/>
      <c r="J8983" s="348">
        <f t="shared" si="1045"/>
        <v>15.824804447119998</v>
      </c>
      <c r="K8983" s="368"/>
      <c r="L8983" s="352">
        <f t="shared" si="1046"/>
        <v>17.1320524944</v>
      </c>
      <c r="M8983" s="368"/>
      <c r="N8983" s="349">
        <f t="shared" si="1047"/>
        <v>8.9992667839199996</v>
      </c>
      <c r="O8983" s="368"/>
      <c r="P8983" s="350">
        <f t="shared" si="1048"/>
        <v>231.94127192239998</v>
      </c>
      <c r="Q8983" s="368"/>
      <c r="R8983" s="351">
        <f t="shared" si="1049"/>
        <v>84.451328509599989</v>
      </c>
      <c r="S8983" s="341"/>
      <c r="T8983" s="16"/>
      <c r="U8983" s="337"/>
      <c r="V8983" s="16"/>
    </row>
    <row r="8984" spans="4:22" ht="21">
      <c r="D8984" s="338"/>
      <c r="E8984" s="338"/>
      <c r="F8984" s="338"/>
      <c r="G8984" s="344">
        <v>0.95</v>
      </c>
      <c r="H8984" s="347">
        <f t="shared" si="1044"/>
        <v>62.182707873399998</v>
      </c>
      <c r="I8984" s="368"/>
      <c r="J8984" s="348">
        <f t="shared" si="1045"/>
        <v>15.993153430599998</v>
      </c>
      <c r="K8984" s="368"/>
      <c r="L8984" s="352">
        <f t="shared" si="1046"/>
        <v>17.314308371999999</v>
      </c>
      <c r="M8984" s="368"/>
      <c r="N8984" s="349">
        <f t="shared" si="1047"/>
        <v>9.0950036645999983</v>
      </c>
      <c r="O8984" s="368"/>
      <c r="P8984" s="350">
        <f t="shared" si="1048"/>
        <v>234.40873226199997</v>
      </c>
      <c r="Q8984" s="368"/>
      <c r="R8984" s="351">
        <f t="shared" si="1049"/>
        <v>85.349746897999992</v>
      </c>
      <c r="S8984" s="341"/>
      <c r="T8984" s="16"/>
      <c r="U8984" s="337"/>
      <c r="V8984" s="16"/>
    </row>
    <row r="8985" spans="4:22" ht="21">
      <c r="D8985" s="338"/>
      <c r="E8985" s="338"/>
      <c r="F8985" s="338"/>
      <c r="G8985" s="344">
        <v>0.96</v>
      </c>
      <c r="H8985" s="347">
        <f t="shared" si="1044"/>
        <v>62.837262693119996</v>
      </c>
      <c r="I8985" s="368"/>
      <c r="J8985" s="348">
        <f t="shared" si="1045"/>
        <v>16.161502414079997</v>
      </c>
      <c r="K8985" s="368"/>
      <c r="L8985" s="352">
        <f t="shared" si="1046"/>
        <v>17.496564249599999</v>
      </c>
      <c r="M8985" s="368"/>
      <c r="N8985" s="349">
        <f t="shared" si="1047"/>
        <v>9.1907405452799988</v>
      </c>
      <c r="O8985" s="368"/>
      <c r="P8985" s="350">
        <f t="shared" si="1048"/>
        <v>236.87619260159997</v>
      </c>
      <c r="Q8985" s="368"/>
      <c r="R8985" s="351">
        <f t="shared" si="1049"/>
        <v>86.248165286399995</v>
      </c>
      <c r="S8985" s="341"/>
      <c r="T8985" s="16"/>
      <c r="U8985" s="337"/>
      <c r="V8985" s="16"/>
    </row>
    <row r="8986" spans="4:22" ht="21">
      <c r="D8986" s="338"/>
      <c r="E8986" s="338"/>
      <c r="F8986" s="338"/>
      <c r="G8986" s="344">
        <v>0.97</v>
      </c>
      <c r="H8986" s="347">
        <f t="shared" si="1044"/>
        <v>63.491817512840001</v>
      </c>
      <c r="I8986" s="368"/>
      <c r="J8986" s="348">
        <f t="shared" si="1045"/>
        <v>16.329851397559999</v>
      </c>
      <c r="K8986" s="368"/>
      <c r="L8986" s="352">
        <f t="shared" si="1046"/>
        <v>17.678820127199998</v>
      </c>
      <c r="M8986" s="368"/>
      <c r="N8986" s="349">
        <f t="shared" si="1047"/>
        <v>9.2864774259599994</v>
      </c>
      <c r="O8986" s="368"/>
      <c r="P8986" s="350">
        <f t="shared" si="1048"/>
        <v>239.34365294119996</v>
      </c>
      <c r="Q8986" s="368"/>
      <c r="R8986" s="351">
        <f t="shared" si="1049"/>
        <v>87.146583674799999</v>
      </c>
      <c r="S8986" s="341"/>
      <c r="T8986" s="16"/>
      <c r="U8986" s="337"/>
      <c r="V8986" s="16"/>
    </row>
    <row r="8987" spans="4:22" ht="21">
      <c r="D8987" s="338"/>
      <c r="E8987" s="338"/>
      <c r="F8987" s="338"/>
      <c r="G8987" s="344">
        <v>0.98</v>
      </c>
      <c r="H8987" s="347">
        <f t="shared" si="1044"/>
        <v>64.146372332560006</v>
      </c>
      <c r="I8987" s="368"/>
      <c r="J8987" s="348">
        <f t="shared" si="1045"/>
        <v>16.49820038104</v>
      </c>
      <c r="K8987" s="368"/>
      <c r="L8987" s="352">
        <f t="shared" si="1046"/>
        <v>17.861076004800001</v>
      </c>
      <c r="M8987" s="368"/>
      <c r="N8987" s="349">
        <f t="shared" si="1047"/>
        <v>9.3822143066399999</v>
      </c>
      <c r="O8987" s="368"/>
      <c r="P8987" s="350">
        <f t="shared" si="1048"/>
        <v>241.81111328079999</v>
      </c>
      <c r="Q8987" s="368"/>
      <c r="R8987" s="351">
        <f t="shared" si="1049"/>
        <v>88.045002063199988</v>
      </c>
      <c r="S8987" s="341"/>
      <c r="T8987" s="16"/>
      <c r="U8987" s="337"/>
      <c r="V8987" s="16"/>
    </row>
    <row r="8988" spans="4:22" ht="21">
      <c r="D8988" s="338"/>
      <c r="E8988" s="338"/>
      <c r="F8988" s="338"/>
      <c r="G8988" s="344">
        <v>0.99</v>
      </c>
      <c r="H8988" s="347">
        <f t="shared" si="1044"/>
        <v>64.800927152279996</v>
      </c>
      <c r="I8988" s="368"/>
      <c r="J8988" s="348">
        <f t="shared" si="1045"/>
        <v>16.666549364519998</v>
      </c>
      <c r="K8988" s="368"/>
      <c r="L8988" s="352">
        <f t="shared" si="1046"/>
        <v>18.0433318824</v>
      </c>
      <c r="M8988" s="368"/>
      <c r="N8988" s="349">
        <f t="shared" si="1047"/>
        <v>9.4779511873199986</v>
      </c>
      <c r="O8988" s="368"/>
      <c r="P8988" s="350">
        <f t="shared" si="1048"/>
        <v>244.27857362039998</v>
      </c>
      <c r="Q8988" s="368"/>
      <c r="R8988" s="351">
        <f t="shared" si="1049"/>
        <v>88.943420451599991</v>
      </c>
      <c r="S8988" s="341"/>
      <c r="T8988" s="16"/>
      <c r="U8988" s="337"/>
      <c r="V8988" s="16"/>
    </row>
    <row r="8989" spans="4:22" ht="28.8">
      <c r="D8989" s="469"/>
      <c r="E8989" s="469"/>
      <c r="F8989" s="469"/>
      <c r="G8989" s="477">
        <v>1</v>
      </c>
      <c r="H8989" s="383">
        <f t="shared" si="1044"/>
        <v>65.455481972000001</v>
      </c>
      <c r="I8989" s="368"/>
      <c r="J8989" s="383">
        <f t="shared" si="1045"/>
        <v>16.834898347999999</v>
      </c>
      <c r="K8989" s="368"/>
      <c r="L8989" s="383">
        <f t="shared" si="1046"/>
        <v>18.22558776</v>
      </c>
      <c r="M8989" s="368"/>
      <c r="N8989" s="383">
        <f t="shared" si="1047"/>
        <v>9.5736880679999992</v>
      </c>
      <c r="O8989" s="368"/>
      <c r="P8989" s="383">
        <f t="shared" si="1048"/>
        <v>246.74603395999998</v>
      </c>
      <c r="Q8989" s="368"/>
      <c r="R8989" s="383">
        <f t="shared" si="1049"/>
        <v>89.841838839999994</v>
      </c>
      <c r="S8989" s="341"/>
      <c r="T8989" s="469"/>
      <c r="U8989" s="470"/>
      <c r="V8989" s="469"/>
    </row>
    <row r="8990" spans="4:22" ht="21">
      <c r="D8990" s="338"/>
      <c r="E8990" s="338"/>
      <c r="F8990" s="338"/>
      <c r="G8990" s="344">
        <v>1.01</v>
      </c>
      <c r="H8990" s="347">
        <f t="shared" si="1044"/>
        <v>66.110036791720006</v>
      </c>
      <c r="I8990" s="368"/>
      <c r="J8990" s="348">
        <f t="shared" si="1045"/>
        <v>17.003247331480001</v>
      </c>
      <c r="K8990" s="368"/>
      <c r="L8990" s="352">
        <f t="shared" si="1046"/>
        <v>18.407843637599999</v>
      </c>
      <c r="M8990" s="368"/>
      <c r="N8990" s="349">
        <f t="shared" si="1047"/>
        <v>9.6694249486799997</v>
      </c>
      <c r="O8990" s="368"/>
      <c r="P8990" s="350">
        <f t="shared" si="1048"/>
        <v>249.21349429959997</v>
      </c>
      <c r="Q8990" s="368"/>
      <c r="R8990" s="351">
        <f t="shared" si="1049"/>
        <v>90.740257228399997</v>
      </c>
      <c r="S8990" s="341"/>
      <c r="T8990" s="16"/>
      <c r="U8990" s="337"/>
      <c r="V8990" s="16"/>
    </row>
    <row r="8991" spans="4:22" ht="21">
      <c r="D8991" s="338"/>
      <c r="E8991" s="338"/>
      <c r="F8991" s="338"/>
      <c r="G8991" s="344">
        <v>1.02</v>
      </c>
      <c r="H8991" s="347">
        <f t="shared" si="1044"/>
        <v>66.764591611439997</v>
      </c>
      <c r="I8991" s="368"/>
      <c r="J8991" s="348">
        <f t="shared" si="1045"/>
        <v>17.171596314959999</v>
      </c>
      <c r="K8991" s="368"/>
      <c r="L8991" s="352">
        <f t="shared" si="1046"/>
        <v>18.590099515199999</v>
      </c>
      <c r="M8991" s="368"/>
      <c r="N8991" s="349">
        <f t="shared" si="1047"/>
        <v>9.7651618293599984</v>
      </c>
      <c r="O8991" s="368"/>
      <c r="P8991" s="350">
        <f t="shared" si="1048"/>
        <v>251.68095463919997</v>
      </c>
      <c r="Q8991" s="368"/>
      <c r="R8991" s="351">
        <f t="shared" si="1049"/>
        <v>91.638675616800001</v>
      </c>
      <c r="S8991" s="341"/>
      <c r="T8991" s="16"/>
      <c r="U8991" s="337"/>
      <c r="V8991" s="16"/>
    </row>
    <row r="8992" spans="4:22" ht="21">
      <c r="D8992" s="338"/>
      <c r="E8992" s="338"/>
      <c r="F8992" s="338"/>
      <c r="G8992" s="344">
        <v>1.03</v>
      </c>
      <c r="H8992" s="347">
        <f t="shared" si="1044"/>
        <v>67.419146431160001</v>
      </c>
      <c r="I8992" s="368"/>
      <c r="J8992" s="348">
        <f t="shared" si="1045"/>
        <v>17.33994529844</v>
      </c>
      <c r="K8992" s="368"/>
      <c r="L8992" s="352">
        <f t="shared" si="1046"/>
        <v>18.772355392800002</v>
      </c>
      <c r="M8992" s="368"/>
      <c r="N8992" s="349">
        <f t="shared" si="1047"/>
        <v>9.860898710039999</v>
      </c>
      <c r="O8992" s="368"/>
      <c r="P8992" s="350">
        <f t="shared" si="1048"/>
        <v>254.14841497879999</v>
      </c>
      <c r="Q8992" s="368"/>
      <c r="R8992" s="351">
        <f t="shared" si="1049"/>
        <v>92.53709400519999</v>
      </c>
      <c r="S8992" s="341"/>
      <c r="T8992" s="16"/>
      <c r="U8992" s="337"/>
      <c r="V8992" s="16"/>
    </row>
    <row r="8993" spans="4:22" ht="21">
      <c r="D8993" s="338"/>
      <c r="E8993" s="338"/>
      <c r="F8993" s="338"/>
      <c r="G8993" s="344">
        <v>1.04</v>
      </c>
      <c r="H8993" s="347">
        <f t="shared" si="1044"/>
        <v>68.073701250880006</v>
      </c>
      <c r="I8993" s="368"/>
      <c r="J8993" s="348">
        <f t="shared" si="1045"/>
        <v>17.508294281920001</v>
      </c>
      <c r="K8993" s="368"/>
      <c r="L8993" s="352">
        <f t="shared" si="1046"/>
        <v>18.954611270400001</v>
      </c>
      <c r="M8993" s="368"/>
      <c r="N8993" s="349">
        <f t="shared" si="1047"/>
        <v>9.9566355907199995</v>
      </c>
      <c r="O8993" s="368"/>
      <c r="P8993" s="350">
        <f t="shared" si="1048"/>
        <v>256.61587531839996</v>
      </c>
      <c r="Q8993" s="368"/>
      <c r="R8993" s="351">
        <f t="shared" si="1049"/>
        <v>93.435512393599993</v>
      </c>
      <c r="S8993" s="341"/>
      <c r="T8993" s="16"/>
      <c r="U8993" s="337"/>
      <c r="V8993" s="16"/>
    </row>
    <row r="8994" spans="4:22" ht="21">
      <c r="D8994" s="338"/>
      <c r="E8994" s="338"/>
      <c r="F8994" s="338"/>
      <c r="G8994" s="344">
        <v>1.05</v>
      </c>
      <c r="H8994" s="347">
        <f t="shared" si="1044"/>
        <v>68.728256070600011</v>
      </c>
      <c r="I8994" s="368"/>
      <c r="J8994" s="348">
        <f t="shared" si="1045"/>
        <v>17.676643265399999</v>
      </c>
      <c r="K8994" s="368"/>
      <c r="L8994" s="352">
        <f t="shared" si="1046"/>
        <v>19.136867148</v>
      </c>
      <c r="M8994" s="368"/>
      <c r="N8994" s="349">
        <f t="shared" si="1047"/>
        <v>10.0523724714</v>
      </c>
      <c r="O8994" s="368"/>
      <c r="P8994" s="350">
        <f t="shared" si="1048"/>
        <v>259.08333565800001</v>
      </c>
      <c r="Q8994" s="368"/>
      <c r="R8994" s="351">
        <f t="shared" si="1049"/>
        <v>94.333930781999996</v>
      </c>
      <c r="S8994" s="341"/>
      <c r="T8994" s="16"/>
      <c r="U8994" s="337"/>
      <c r="V8994" s="16"/>
    </row>
    <row r="8995" spans="4:22" ht="21">
      <c r="D8995" s="338"/>
      <c r="E8995" s="338"/>
      <c r="F8995" s="338"/>
      <c r="G8995" s="344">
        <v>1.06</v>
      </c>
      <c r="H8995" s="347">
        <f t="shared" si="1044"/>
        <v>69.382810890320002</v>
      </c>
      <c r="I8995" s="368"/>
      <c r="J8995" s="348">
        <f t="shared" si="1045"/>
        <v>17.844992248880001</v>
      </c>
      <c r="K8995" s="368"/>
      <c r="L8995" s="352">
        <f t="shared" si="1046"/>
        <v>19.3191230256</v>
      </c>
      <c r="M8995" s="368"/>
      <c r="N8995" s="349">
        <f t="shared" si="1047"/>
        <v>10.148109352079999</v>
      </c>
      <c r="O8995" s="368"/>
      <c r="P8995" s="350">
        <f t="shared" si="1048"/>
        <v>261.55079599760001</v>
      </c>
      <c r="Q8995" s="368"/>
      <c r="R8995" s="351">
        <f t="shared" si="1049"/>
        <v>95.232349170399999</v>
      </c>
      <c r="S8995" s="341"/>
      <c r="T8995" s="16"/>
      <c r="U8995" s="337"/>
      <c r="V8995" s="16"/>
    </row>
    <row r="8996" spans="4:22" ht="21">
      <c r="D8996" s="338"/>
      <c r="E8996" s="338"/>
      <c r="F8996" s="338"/>
      <c r="G8996" s="344">
        <v>1.07</v>
      </c>
      <c r="H8996" s="347">
        <f t="shared" si="1044"/>
        <v>70.037365710040007</v>
      </c>
      <c r="I8996" s="368"/>
      <c r="J8996" s="348">
        <f t="shared" si="1045"/>
        <v>18.013341232360002</v>
      </c>
      <c r="K8996" s="368"/>
      <c r="L8996" s="352">
        <f t="shared" si="1046"/>
        <v>19.501378903200003</v>
      </c>
      <c r="M8996" s="368"/>
      <c r="N8996" s="349">
        <f t="shared" si="1047"/>
        <v>10.243846232759999</v>
      </c>
      <c r="O8996" s="368"/>
      <c r="P8996" s="350">
        <f t="shared" si="1048"/>
        <v>264.0182563372</v>
      </c>
      <c r="Q8996" s="368"/>
      <c r="R8996" s="351">
        <f t="shared" si="1049"/>
        <v>96.130767558800002</v>
      </c>
      <c r="S8996" s="341"/>
      <c r="T8996" s="16"/>
      <c r="U8996" s="337"/>
      <c r="V8996" s="16"/>
    </row>
    <row r="8997" spans="4:22" ht="21">
      <c r="D8997" s="338"/>
      <c r="E8997" s="338"/>
      <c r="F8997" s="338"/>
      <c r="G8997" s="344">
        <v>1.08</v>
      </c>
      <c r="H8997" s="347">
        <f t="shared" si="1044"/>
        <v>70.691920529760012</v>
      </c>
      <c r="I8997" s="368"/>
      <c r="J8997" s="348">
        <f t="shared" si="1045"/>
        <v>18.18169021584</v>
      </c>
      <c r="K8997" s="368"/>
      <c r="L8997" s="352">
        <f t="shared" si="1046"/>
        <v>19.683634780800002</v>
      </c>
      <c r="M8997" s="368"/>
      <c r="N8997" s="349">
        <f t="shared" si="1047"/>
        <v>10.33958311344</v>
      </c>
      <c r="O8997" s="368"/>
      <c r="P8997" s="350">
        <f t="shared" si="1048"/>
        <v>266.4857166768</v>
      </c>
      <c r="Q8997" s="368"/>
      <c r="R8997" s="351">
        <f t="shared" si="1049"/>
        <v>97.029185947200006</v>
      </c>
      <c r="S8997" s="341"/>
      <c r="T8997" s="16"/>
      <c r="U8997" s="337"/>
      <c r="V8997" s="16"/>
    </row>
    <row r="8998" spans="4:22" ht="21">
      <c r="D8998" s="338"/>
      <c r="E8998" s="338"/>
      <c r="F8998" s="338"/>
      <c r="G8998" s="344">
        <v>1.0900000000000001</v>
      </c>
      <c r="H8998" s="347">
        <f t="shared" si="1044"/>
        <v>71.346475349480002</v>
      </c>
      <c r="I8998" s="368"/>
      <c r="J8998" s="348">
        <f t="shared" si="1045"/>
        <v>18.350039199320001</v>
      </c>
      <c r="K8998" s="368"/>
      <c r="L8998" s="352">
        <f t="shared" si="1046"/>
        <v>19.865890658400001</v>
      </c>
      <c r="M8998" s="368"/>
      <c r="N8998" s="349">
        <f t="shared" si="1047"/>
        <v>10.43531999412</v>
      </c>
      <c r="O8998" s="368"/>
      <c r="P8998" s="350">
        <f t="shared" si="1048"/>
        <v>268.95317701639999</v>
      </c>
      <c r="Q8998" s="368"/>
      <c r="R8998" s="351">
        <f t="shared" si="1049"/>
        <v>97.927604335599995</v>
      </c>
      <c r="S8998" s="341"/>
      <c r="T8998" s="16"/>
      <c r="U8998" s="337"/>
      <c r="V8998" s="16"/>
    </row>
    <row r="8999" spans="4:22" ht="21">
      <c r="D8999" s="338"/>
      <c r="E8999" s="338"/>
      <c r="F8999" s="338"/>
      <c r="G8999" s="344">
        <v>1.1000000000000001</v>
      </c>
      <c r="H8999" s="347">
        <f t="shared" si="1044"/>
        <v>72.001030169200007</v>
      </c>
      <c r="I8999" s="368"/>
      <c r="J8999" s="348">
        <f t="shared" si="1045"/>
        <v>18.518388182800003</v>
      </c>
      <c r="K8999" s="368"/>
      <c r="L8999" s="352">
        <f t="shared" si="1046"/>
        <v>20.048146536000001</v>
      </c>
      <c r="M8999" s="368"/>
      <c r="N8999" s="349">
        <f t="shared" si="1047"/>
        <v>10.531056874799999</v>
      </c>
      <c r="O8999" s="368"/>
      <c r="P8999" s="350">
        <f t="shared" si="1048"/>
        <v>271.42063735599999</v>
      </c>
      <c r="Q8999" s="368"/>
      <c r="R8999" s="351">
        <f t="shared" si="1049"/>
        <v>98.826022723999998</v>
      </c>
      <c r="S8999" s="341"/>
      <c r="T8999" s="16"/>
      <c r="U8999" s="337"/>
      <c r="V8999" s="16"/>
    </row>
    <row r="9000" spans="4:22">
      <c r="D9000" s="338"/>
      <c r="E9000" s="338"/>
      <c r="F9000" s="338"/>
      <c r="G9000" s="16"/>
      <c r="H9000" s="16"/>
      <c r="I9000" s="16"/>
      <c r="J9000" s="16"/>
      <c r="K9000" s="16"/>
      <c r="L9000" s="16"/>
      <c r="M9000" s="16"/>
      <c r="N9000" s="16"/>
      <c r="O9000" s="16"/>
      <c r="P9000" s="16"/>
      <c r="Q9000" s="16"/>
      <c r="R9000" s="16"/>
      <c r="S9000" s="16"/>
      <c r="T9000" s="16"/>
      <c r="U9000" s="16"/>
      <c r="V9000" s="16"/>
    </row>
    <row r="9001" spans="4:22">
      <c r="D9001" s="338"/>
      <c r="E9001" s="338"/>
      <c r="F9001" s="338"/>
      <c r="G9001" s="16"/>
      <c r="H9001" s="16"/>
      <c r="I9001" s="16"/>
      <c r="J9001" s="16"/>
      <c r="K9001" s="16"/>
      <c r="L9001" s="16"/>
      <c r="M9001" s="16"/>
      <c r="N9001" s="16"/>
      <c r="O9001" s="16"/>
      <c r="P9001" s="16"/>
      <c r="Q9001" s="16"/>
      <c r="R9001" s="16"/>
      <c r="S9001" s="16"/>
      <c r="T9001" s="16"/>
      <c r="U9001" s="16"/>
      <c r="V9001" s="16"/>
    </row>
    <row r="9002" spans="4:22">
      <c r="D9002" s="338"/>
      <c r="E9002" s="338"/>
      <c r="F9002" s="338"/>
      <c r="G9002" s="16"/>
      <c r="H9002" s="16"/>
      <c r="I9002" s="16"/>
      <c r="J9002" s="16"/>
      <c r="K9002" s="16"/>
      <c r="L9002" s="16"/>
      <c r="M9002" s="16"/>
      <c r="N9002" s="16"/>
      <c r="O9002" s="16"/>
      <c r="P9002" s="16"/>
      <c r="Q9002" s="16"/>
      <c r="R9002" s="16"/>
      <c r="S9002" s="16"/>
      <c r="T9002" s="16"/>
      <c r="U9002" s="16"/>
      <c r="V9002" s="16"/>
    </row>
    <row r="9005" spans="4:22" ht="15" thickBot="1">
      <c r="D9005" s="507" t="s">
        <v>328</v>
      </c>
      <c r="E9005" s="16"/>
      <c r="F9005" s="16"/>
      <c r="G9005" s="16"/>
      <c r="H9005" s="16"/>
      <c r="I9005" s="16"/>
      <c r="J9005" s="16"/>
      <c r="K9005" s="16"/>
      <c r="L9005" s="16"/>
      <c r="M9005" s="16"/>
      <c r="N9005" s="16"/>
      <c r="O9005" s="16"/>
      <c r="P9005" s="16"/>
      <c r="Q9005" s="16"/>
      <c r="R9005" s="16"/>
      <c r="S9005" s="16"/>
      <c r="T9005" s="229"/>
      <c r="U9005" s="16"/>
      <c r="V9005" s="16"/>
    </row>
    <row r="9006" spans="4:22">
      <c r="D9006" s="16"/>
      <c r="E9006" s="84"/>
      <c r="F9006" s="85"/>
      <c r="G9006" s="197"/>
      <c r="H9006" s="85"/>
      <c r="I9006" s="197"/>
      <c r="J9006" s="85"/>
      <c r="K9006" s="197"/>
      <c r="L9006" s="85"/>
      <c r="M9006" s="197"/>
      <c r="N9006" s="85"/>
      <c r="O9006" s="197"/>
      <c r="P9006" s="85"/>
      <c r="Q9006" s="197"/>
      <c r="R9006" s="85"/>
      <c r="S9006" s="85"/>
      <c r="T9006" s="85"/>
      <c r="U9006" s="106"/>
      <c r="V9006" s="16"/>
    </row>
    <row r="9007" spans="4:22" ht="15" thickBot="1">
      <c r="D9007" s="16"/>
      <c r="E9007" s="86"/>
      <c r="F9007" s="1"/>
      <c r="H9007" s="1"/>
      <c r="J9007" s="1"/>
      <c r="L9007" s="1"/>
      <c r="N9007" s="1"/>
      <c r="P9007" s="1"/>
      <c r="R9007" s="1"/>
      <c r="T9007" s="1"/>
      <c r="U9007" s="107"/>
      <c r="V9007" s="16"/>
    </row>
    <row r="9008" spans="4:22" ht="35.4" thickBot="1">
      <c r="D9008" s="16"/>
      <c r="E9008" s="86"/>
      <c r="F9008" s="1"/>
      <c r="H9008" s="393" t="s">
        <v>388</v>
      </c>
      <c r="I9008" s="394"/>
      <c r="J9008" s="394"/>
      <c r="K9008" s="394"/>
      <c r="L9008" s="394"/>
      <c r="M9008" s="394"/>
      <c r="N9008" s="394"/>
      <c r="O9008" s="394"/>
      <c r="P9008" s="394"/>
      <c r="Q9008" s="394"/>
      <c r="R9008" s="394"/>
      <c r="S9008" s="394"/>
      <c r="T9008" s="395"/>
      <c r="U9008" s="107"/>
      <c r="V9008" s="16"/>
    </row>
    <row r="9009" spans="4:31">
      <c r="D9009" s="16"/>
      <c r="E9009" s="86"/>
      <c r="F9009" s="1"/>
      <c r="H9009" s="1"/>
      <c r="J9009" s="1"/>
      <c r="L9009" s="1"/>
      <c r="N9009" s="1"/>
      <c r="P9009" s="1"/>
      <c r="R9009" s="1"/>
      <c r="T9009" s="1"/>
      <c r="U9009" s="107"/>
      <c r="V9009" s="16"/>
    </row>
    <row r="9010" spans="4:31">
      <c r="D9010" s="16"/>
      <c r="E9010" s="86"/>
      <c r="F9010" s="253" t="s">
        <v>10</v>
      </c>
      <c r="G9010" s="194"/>
      <c r="H9010" s="421" t="s">
        <v>3</v>
      </c>
      <c r="I9010" s="179"/>
      <c r="J9010" s="422" t="s">
        <v>11</v>
      </c>
      <c r="K9010" s="179"/>
      <c r="L9010" s="423" t="s">
        <v>12</v>
      </c>
      <c r="M9010" s="179"/>
      <c r="N9010" s="424" t="s">
        <v>13</v>
      </c>
      <c r="O9010" s="179"/>
      <c r="P9010" s="425" t="s">
        <v>14</v>
      </c>
      <c r="Q9010" s="179"/>
      <c r="R9010" s="426" t="s">
        <v>15</v>
      </c>
      <c r="S9010" s="29"/>
      <c r="T9010" s="427" t="s">
        <v>16</v>
      </c>
      <c r="U9010" s="107"/>
      <c r="V9010" s="16"/>
      <c r="X9010" s="448" t="s">
        <v>78</v>
      </c>
      <c r="Y9010" s="448" t="s">
        <v>79</v>
      </c>
      <c r="Z9010" s="448" t="s">
        <v>80</v>
      </c>
      <c r="AA9010" s="448" t="s">
        <v>81</v>
      </c>
      <c r="AB9010" s="504" t="s">
        <v>374</v>
      </c>
      <c r="AD9010" t="str">
        <f t="shared" ref="AD9010:AD9016" si="1050">X9010</f>
        <v xml:space="preserve">MATERIAL </v>
      </c>
      <c r="AE9010" s="330" t="str">
        <f t="shared" ref="AE9010:AE9016" si="1051">AA9010</f>
        <v xml:space="preserve">VARIACAO </v>
      </c>
    </row>
    <row r="9011" spans="4:31">
      <c r="D9011" s="16"/>
      <c r="E9011" s="86"/>
      <c r="F9011" s="252">
        <v>46139</v>
      </c>
      <c r="G9011" s="244"/>
      <c r="H9011" s="437">
        <v>13212</v>
      </c>
      <c r="I9011" s="437"/>
      <c r="J9011" s="437">
        <v>3444.5</v>
      </c>
      <c r="K9011" s="437"/>
      <c r="L9011" s="437">
        <v>3662</v>
      </c>
      <c r="M9011" s="437"/>
      <c r="N9011" s="437">
        <v>1939</v>
      </c>
      <c r="O9011" s="437"/>
      <c r="P9011" s="437">
        <v>50300</v>
      </c>
      <c r="Q9011" s="437"/>
      <c r="R9011" s="437">
        <v>19275</v>
      </c>
      <c r="S9011" s="437">
        <v>0</v>
      </c>
      <c r="T9011" s="441">
        <v>5.0083000000000002</v>
      </c>
      <c r="U9011" s="107"/>
      <c r="V9011" s="16"/>
      <c r="X9011" t="str">
        <f>H8810</f>
        <v xml:space="preserve">COBRE </v>
      </c>
      <c r="Y9011" s="308">
        <f>H9019</f>
        <v>64.883310640000019</v>
      </c>
      <c r="Z9011" s="308">
        <f>H9021</f>
        <v>65.562847382499996</v>
      </c>
      <c r="AA9011" s="453">
        <f t="shared" ref="AA9011:AA9017" si="1052">Y9011-Z9011</f>
        <v>-0.67953674249997675</v>
      </c>
      <c r="AB9011" t="str">
        <f>X9011</f>
        <v xml:space="preserve">COBRE </v>
      </c>
      <c r="AD9011" t="str">
        <f t="shared" si="1050"/>
        <v xml:space="preserve">COBRE </v>
      </c>
      <c r="AE9011" s="330">
        <f t="shared" si="1051"/>
        <v>-0.67953674249997675</v>
      </c>
    </row>
    <row r="9012" spans="4:31">
      <c r="D9012" s="16"/>
      <c r="E9012" s="86"/>
      <c r="F9012" s="250">
        <f>F9011+1</f>
        <v>46140</v>
      </c>
      <c r="G9012" s="244"/>
      <c r="H9012" s="437">
        <v>12890.5</v>
      </c>
      <c r="I9012" s="437"/>
      <c r="J9012" s="437">
        <v>3365</v>
      </c>
      <c r="K9012" s="437"/>
      <c r="L9012" s="437">
        <v>3600</v>
      </c>
      <c r="M9012" s="437"/>
      <c r="N9012" s="437">
        <v>1938</v>
      </c>
      <c r="O9012" s="437"/>
      <c r="P9012" s="437">
        <v>49260</v>
      </c>
      <c r="Q9012" s="437"/>
      <c r="R9012" s="437">
        <v>19050</v>
      </c>
      <c r="S9012" s="437"/>
      <c r="T9012" s="441">
        <v>4.97</v>
      </c>
      <c r="U9012" s="107"/>
      <c r="V9012" s="16"/>
      <c r="X9012" s="408" t="str">
        <f>J8810</f>
        <v xml:space="preserve">ZINCO </v>
      </c>
      <c r="Y9012" s="308">
        <f>J9019</f>
        <v>16.820952120000001</v>
      </c>
      <c r="Z9012" s="308">
        <f>J9021</f>
        <v>17.157440885</v>
      </c>
      <c r="AA9012" s="453">
        <f t="shared" si="1052"/>
        <v>-0.33648876499999858</v>
      </c>
      <c r="AB9012" t="str">
        <f t="shared" ref="AB9012:AB9016" si="1053">X9012</f>
        <v xml:space="preserve">ZINCO </v>
      </c>
      <c r="AD9012" t="str">
        <f t="shared" si="1050"/>
        <v xml:space="preserve">ZINCO </v>
      </c>
      <c r="AE9012" s="330">
        <f t="shared" si="1051"/>
        <v>-0.33648876499999858</v>
      </c>
    </row>
    <row r="9013" spans="4:31">
      <c r="D9013" s="16"/>
      <c r="E9013" s="86"/>
      <c r="F9013" s="250">
        <f>F9012+1</f>
        <v>46141</v>
      </c>
      <c r="G9013" s="244"/>
      <c r="H9013" s="474">
        <v>12992</v>
      </c>
      <c r="I9013" s="437"/>
      <c r="J9013" s="437">
        <v>3331</v>
      </c>
      <c r="K9013" s="437"/>
      <c r="L9013" s="437">
        <v>3604</v>
      </c>
      <c r="M9013" s="437"/>
      <c r="N9013" s="437">
        <v>1953.5</v>
      </c>
      <c r="O9013" s="437"/>
      <c r="P9013" s="437">
        <v>49800</v>
      </c>
      <c r="Q9013" s="437"/>
      <c r="R9013" s="437">
        <v>19270</v>
      </c>
      <c r="S9013" s="437"/>
      <c r="T9013" s="441">
        <v>4.9878</v>
      </c>
      <c r="U9013" s="107"/>
      <c r="V9013" s="16"/>
      <c r="X9013" s="408" t="str">
        <f>L8810</f>
        <v xml:space="preserve">ALUMÍNIO </v>
      </c>
      <c r="Y9013" s="308">
        <f>L9019</f>
        <v>17.941849864000005</v>
      </c>
      <c r="Z9013" s="308">
        <f>L9021</f>
        <v>18.066635210000001</v>
      </c>
      <c r="AA9013" s="453">
        <f t="shared" si="1052"/>
        <v>-0.12478534599999591</v>
      </c>
      <c r="AB9013" t="str">
        <f t="shared" si="1053"/>
        <v xml:space="preserve">ALUMÍNIO </v>
      </c>
      <c r="AD9013" t="str">
        <f t="shared" si="1050"/>
        <v xml:space="preserve">ALUMÍNIO </v>
      </c>
      <c r="AE9013" s="330">
        <f t="shared" si="1051"/>
        <v>-0.12478534599999591</v>
      </c>
    </row>
    <row r="9014" spans="4:31">
      <c r="D9014" s="16"/>
      <c r="E9014" s="86"/>
      <c r="F9014" s="250">
        <f>F9013+1</f>
        <v>46142</v>
      </c>
      <c r="G9014" s="195"/>
      <c r="H9014" s="437">
        <v>13015.5</v>
      </c>
      <c r="I9014" s="437"/>
      <c r="J9014" s="437">
        <v>3363</v>
      </c>
      <c r="K9014" s="437"/>
      <c r="L9014" s="437">
        <v>3525.5</v>
      </c>
      <c r="M9014" s="437"/>
      <c r="N9014" s="437">
        <v>1937.5</v>
      </c>
      <c r="O9014" s="437"/>
      <c r="P9014" s="437">
        <v>49550</v>
      </c>
      <c r="Q9014" s="437"/>
      <c r="R9014" s="437">
        <v>19325</v>
      </c>
      <c r="S9014" s="437"/>
      <c r="T9014" s="441">
        <v>4.9984999999999999</v>
      </c>
      <c r="U9014" s="437"/>
      <c r="V9014" s="16"/>
      <c r="X9014" s="408" t="str">
        <f>N8810</f>
        <v xml:space="preserve">CHUMBO </v>
      </c>
      <c r="Y9014" s="308">
        <f>N9019</f>
        <v>9.694817264000001</v>
      </c>
      <c r="Z9014" s="308">
        <f>N9021</f>
        <v>9.6742250800000011</v>
      </c>
      <c r="AA9014" s="453">
        <f t="shared" si="1052"/>
        <v>2.0592183999999847E-2</v>
      </c>
      <c r="AB9014" t="str">
        <f t="shared" si="1053"/>
        <v xml:space="preserve">CHUMBO </v>
      </c>
      <c r="AD9014" t="str">
        <f t="shared" si="1050"/>
        <v xml:space="preserve">CHUMBO </v>
      </c>
      <c r="AE9014" s="330">
        <f t="shared" si="1051"/>
        <v>2.0592183999999847E-2</v>
      </c>
    </row>
    <row r="9015" spans="4:31">
      <c r="D9015" s="16"/>
      <c r="E9015" s="86"/>
      <c r="F9015" s="251">
        <f>F9014+1</f>
        <v>46143</v>
      </c>
      <c r="G9015" s="195"/>
      <c r="H9015" s="437">
        <v>12895</v>
      </c>
      <c r="I9015" s="437"/>
      <c r="J9015" s="437">
        <v>3349</v>
      </c>
      <c r="K9015" s="437"/>
      <c r="L9015" s="437">
        <v>3584</v>
      </c>
      <c r="M9015" s="437"/>
      <c r="N9015" s="437">
        <v>1945</v>
      </c>
      <c r="O9015" s="437"/>
      <c r="P9015" s="437">
        <v>49200</v>
      </c>
      <c r="Q9015" s="437"/>
      <c r="R9015" s="437">
        <v>19180</v>
      </c>
      <c r="S9015" s="438"/>
      <c r="T9015" s="441">
        <v>4.9885999999999999</v>
      </c>
      <c r="U9015" s="107"/>
      <c r="V9015" s="16"/>
      <c r="X9015" s="408" t="str">
        <f>P8810</f>
        <v xml:space="preserve">ESTANHO </v>
      </c>
      <c r="Y9015" s="308">
        <f>P9019</f>
        <v>247.64553808000005</v>
      </c>
      <c r="Z9015" s="308">
        <f>P9021</f>
        <v>250.12780487500001</v>
      </c>
      <c r="AA9015" s="453">
        <f t="shared" si="1052"/>
        <v>-2.4822667949999584</v>
      </c>
      <c r="AB9015" t="str">
        <f t="shared" si="1053"/>
        <v xml:space="preserve">ESTANHO </v>
      </c>
      <c r="AD9015" t="str">
        <f t="shared" si="1050"/>
        <v xml:space="preserve">ESTANHO </v>
      </c>
      <c r="AE9015" s="330">
        <f t="shared" si="1051"/>
        <v>-2.4822667949999584</v>
      </c>
    </row>
    <row r="9016" spans="4:31">
      <c r="D9016" s="16"/>
      <c r="E9016" s="86"/>
      <c r="F9016" s="1"/>
      <c r="H9016" s="437"/>
      <c r="I9016" s="439"/>
      <c r="J9016" s="439"/>
      <c r="K9016" s="439"/>
      <c r="L9016" s="439"/>
      <c r="M9016" s="439"/>
      <c r="N9016" s="439"/>
      <c r="O9016" s="439"/>
      <c r="P9016" s="439"/>
      <c r="Q9016" s="439"/>
      <c r="R9016" s="439"/>
      <c r="S9016" s="440"/>
      <c r="T9016" s="444"/>
      <c r="U9016" s="107"/>
      <c r="V9016" s="16"/>
      <c r="X9016" s="408" t="str">
        <f>R8810</f>
        <v xml:space="preserve">NÍQUEL </v>
      </c>
      <c r="Y9016" s="308">
        <f>R9019</f>
        <v>95.920100800000014</v>
      </c>
      <c r="Z9016" s="308">
        <f>R9021</f>
        <v>90.750511150000008</v>
      </c>
      <c r="AA9016" s="453">
        <f t="shared" si="1052"/>
        <v>5.169589650000006</v>
      </c>
      <c r="AB9016" t="str">
        <f t="shared" si="1053"/>
        <v xml:space="preserve">NÍQUEL </v>
      </c>
      <c r="AD9016" t="str">
        <f t="shared" si="1050"/>
        <v xml:space="preserve">NÍQUEL </v>
      </c>
      <c r="AE9016" s="330">
        <f t="shared" si="1051"/>
        <v>5.169589650000006</v>
      </c>
    </row>
    <row r="9017" spans="4:31" ht="18">
      <c r="D9017" s="481"/>
      <c r="E9017" s="134"/>
      <c r="F9017" s="495" t="s">
        <v>17</v>
      </c>
      <c r="G9017" s="496"/>
      <c r="H9017" s="497">
        <f>AVERAGE(H9011:H9016)</f>
        <v>13001</v>
      </c>
      <c r="I9017" s="498"/>
      <c r="J9017" s="497">
        <f>AVERAGE(J9011:J9016)</f>
        <v>3370.5</v>
      </c>
      <c r="K9017" s="498"/>
      <c r="L9017" s="497">
        <f>AVERAGE(L9011:L9016)</f>
        <v>3595.1</v>
      </c>
      <c r="M9017" s="498"/>
      <c r="N9017" s="497">
        <f>AVERAGE(N9011:N9016)</f>
        <v>1942.6</v>
      </c>
      <c r="O9017" s="498"/>
      <c r="P9017" s="497">
        <f>AVERAGE(P9011:P9016)</f>
        <v>49622</v>
      </c>
      <c r="Q9017" s="498"/>
      <c r="R9017" s="497">
        <f>AVERAGE(R9011:R9016)</f>
        <v>19220</v>
      </c>
      <c r="S9017" s="499"/>
      <c r="T9017" s="500">
        <f>AVERAGE(T9011:T9016)</f>
        <v>4.9906400000000009</v>
      </c>
      <c r="U9017" s="135"/>
      <c r="V9017" s="481"/>
      <c r="X9017" s="486" t="str">
        <f>T8810</f>
        <v xml:space="preserve">DÓLAR </v>
      </c>
      <c r="Y9017" s="505">
        <f>T9017</f>
        <v>4.9906400000000009</v>
      </c>
      <c r="Z9017" s="505">
        <f>T9021</f>
        <v>4.9682750000000002</v>
      </c>
      <c r="AA9017" s="502">
        <f t="shared" si="1052"/>
        <v>2.2365000000000634E-2</v>
      </c>
      <c r="AB9017" s="486"/>
    </row>
    <row r="9018" spans="4:31">
      <c r="D9018" s="16"/>
      <c r="E9018" s="86"/>
      <c r="F9018" s="21"/>
      <c r="G9018" s="194"/>
      <c r="H9018" s="354"/>
      <c r="I9018" s="214"/>
      <c r="J9018" s="354"/>
      <c r="K9018" s="214"/>
      <c r="L9018" s="354"/>
      <c r="M9018" s="214"/>
      <c r="N9018" s="354"/>
      <c r="O9018" s="214"/>
      <c r="P9018" s="354"/>
      <c r="Q9018" s="214"/>
      <c r="R9018" s="354"/>
      <c r="S9018" s="269"/>
      <c r="T9018" s="355"/>
      <c r="U9018" s="107"/>
      <c r="V9018" s="16"/>
    </row>
    <row r="9019" spans="4:31" ht="18">
      <c r="D9019" s="481"/>
      <c r="E9019" s="134"/>
      <c r="F9019" s="493" t="s">
        <v>18</v>
      </c>
      <c r="G9019" s="482"/>
      <c r="H9019" s="494">
        <f>H9017*T9017*0.001</f>
        <v>64.883310640000019</v>
      </c>
      <c r="I9019" s="483"/>
      <c r="J9019" s="494">
        <f>J9017*T9017*0.001</f>
        <v>16.820952120000001</v>
      </c>
      <c r="K9019" s="483"/>
      <c r="L9019" s="494">
        <f>L9017*T9017*0.001</f>
        <v>17.941849864000005</v>
      </c>
      <c r="M9019" s="483"/>
      <c r="N9019" s="494">
        <f>N9017*T9017*0.001</f>
        <v>9.694817264000001</v>
      </c>
      <c r="O9019" s="483"/>
      <c r="P9019" s="494">
        <f>P9017*T9017*0.001</f>
        <v>247.64553808000005</v>
      </c>
      <c r="Q9019" s="483"/>
      <c r="R9019" s="494">
        <f>R9017*T9017*0.001</f>
        <v>95.920100800000014</v>
      </c>
      <c r="S9019" s="484"/>
      <c r="T9019" s="485"/>
      <c r="U9019" s="135"/>
      <c r="V9019" s="481"/>
    </row>
    <row r="9020" spans="4:31">
      <c r="D9020" s="16"/>
      <c r="E9020" s="86"/>
      <c r="F9020" s="21"/>
      <c r="G9020" s="312"/>
      <c r="H9020" s="450"/>
      <c r="I9020" s="451"/>
      <c r="J9020" s="450"/>
      <c r="K9020" s="451"/>
      <c r="L9020" s="450"/>
      <c r="M9020" s="451"/>
      <c r="N9020" s="450"/>
      <c r="O9020" s="451"/>
      <c r="P9020" s="450"/>
      <c r="Q9020" s="451"/>
      <c r="R9020" s="450"/>
      <c r="S9020" s="269"/>
      <c r="T9020" s="364"/>
      <c r="U9020" s="107"/>
      <c r="V9020" s="16"/>
    </row>
    <row r="9021" spans="4:31" ht="21">
      <c r="D9021" s="230"/>
      <c r="E9021" s="183"/>
      <c r="F9021" s="490" t="s">
        <v>19</v>
      </c>
      <c r="G9021" s="487"/>
      <c r="H9021" s="491">
        <f>H8919</f>
        <v>65.562847382499996</v>
      </c>
      <c r="I9021" s="488"/>
      <c r="J9021" s="491">
        <f>J8919</f>
        <v>17.157440885</v>
      </c>
      <c r="K9021" s="488"/>
      <c r="L9021" s="491">
        <f>L8919</f>
        <v>18.066635210000001</v>
      </c>
      <c r="M9021" s="488"/>
      <c r="N9021" s="491">
        <f>N8919</f>
        <v>9.6742250800000011</v>
      </c>
      <c r="O9021" s="488"/>
      <c r="P9021" s="491">
        <f>P8919</f>
        <v>250.12780487500001</v>
      </c>
      <c r="Q9021" s="488"/>
      <c r="R9021" s="491">
        <f>R8919</f>
        <v>90.750511150000008</v>
      </c>
      <c r="S9021" s="489">
        <f>U8982</f>
        <v>0</v>
      </c>
      <c r="T9021" s="492">
        <f>T8917</f>
        <v>4.9682750000000002</v>
      </c>
      <c r="U9021" s="186"/>
      <c r="V9021" s="230"/>
    </row>
    <row r="9022" spans="4:31" ht="15" thickBot="1">
      <c r="D9022" s="16"/>
      <c r="E9022" s="86"/>
      <c r="F9022" s="21"/>
      <c r="G9022" s="194"/>
      <c r="H9022" s="355"/>
      <c r="I9022" s="264"/>
      <c r="J9022" s="355"/>
      <c r="K9022" s="264"/>
      <c r="L9022" s="355"/>
      <c r="M9022" s="264"/>
      <c r="N9022" s="355"/>
      <c r="O9022" s="264"/>
      <c r="P9022" s="355"/>
      <c r="Q9022" s="264"/>
      <c r="R9022" s="355"/>
      <c r="S9022" s="270"/>
      <c r="T9022" s="355"/>
      <c r="U9022" s="107"/>
      <c r="V9022" s="16"/>
    </row>
    <row r="9023" spans="4:31" ht="15" thickBot="1">
      <c r="D9023" s="16"/>
      <c r="E9023" s="86"/>
      <c r="F9023" s="259" t="s">
        <v>44</v>
      </c>
      <c r="G9023" s="194"/>
      <c r="H9023" s="356">
        <f>(H8919-H8921)/H8921</f>
        <v>1.6402814136472553E-3</v>
      </c>
      <c r="I9023" s="321"/>
      <c r="J9023" s="356">
        <f>(J8919-J8921)/J8921</f>
        <v>1.9159161542446658E-2</v>
      </c>
      <c r="K9023" s="321"/>
      <c r="L9023" s="356">
        <f>(L8919-L8921)/L8921</f>
        <v>-8.7213950020780372E-3</v>
      </c>
      <c r="M9023" s="321"/>
      <c r="N9023" s="356">
        <f>(N8919-N8921)/N8921</f>
        <v>1.0501387896274415E-2</v>
      </c>
      <c r="O9023" s="321"/>
      <c r="P9023" s="356">
        <f>(P8919-P8921)/P8921</f>
        <v>1.3705472224725816E-2</v>
      </c>
      <c r="Q9023" s="321"/>
      <c r="R9023" s="356">
        <f>(R8919-R8921)/R8921</f>
        <v>1.0114133033477593E-2</v>
      </c>
      <c r="S9023" s="322"/>
      <c r="T9023" s="356">
        <f>(T8917-T8921)/T8921</f>
        <v>-7.1948412159190539E-3</v>
      </c>
      <c r="U9023" s="107"/>
      <c r="V9023" s="16"/>
    </row>
    <row r="9024" spans="4:31" ht="15" thickBot="1">
      <c r="D9024" s="16"/>
      <c r="E9024" s="86"/>
      <c r="F9024" s="29"/>
      <c r="G9024" s="179"/>
      <c r="H9024" s="357"/>
      <c r="I9024" s="217"/>
      <c r="J9024" s="357"/>
      <c r="K9024" s="217"/>
      <c r="L9024" s="357"/>
      <c r="M9024" s="217"/>
      <c r="N9024" s="357"/>
      <c r="O9024" s="217"/>
      <c r="P9024" s="357"/>
      <c r="Q9024" s="217"/>
      <c r="R9024" s="357"/>
      <c r="S9024" s="271"/>
      <c r="T9024" s="357"/>
      <c r="U9024" s="107"/>
      <c r="V9024" s="16"/>
    </row>
    <row r="9025" spans="4:22" ht="15" thickBot="1">
      <c r="D9025" s="16"/>
      <c r="E9025" s="86"/>
      <c r="F9025" s="176" t="s">
        <v>26</v>
      </c>
      <c r="G9025" s="179"/>
      <c r="H9025" s="358">
        <f>(H9019-H9021)/H9021</f>
        <v>-1.0364661841721023E-2</v>
      </c>
      <c r="I9025" s="188"/>
      <c r="J9025" s="358">
        <f>(J9019-J9021)/J9021</f>
        <v>-1.9611827151575733E-2</v>
      </c>
      <c r="K9025" s="188"/>
      <c r="L9025" s="358">
        <f>(L9019-L9021)/L9021</f>
        <v>-6.9069499964734106E-3</v>
      </c>
      <c r="M9025" s="188"/>
      <c r="N9025" s="358">
        <f>(N9019-N9021)/N9021</f>
        <v>2.1285615984448281E-3</v>
      </c>
      <c r="O9025" s="188"/>
      <c r="P9025" s="358">
        <f>(P9019-P9021)/P9021</f>
        <v>-9.9239938408305205E-3</v>
      </c>
      <c r="Q9025" s="188"/>
      <c r="R9025" s="358">
        <f>(R9019-R9021)/R9021</f>
        <v>5.6964854351677176E-2</v>
      </c>
      <c r="S9025" s="272"/>
      <c r="T9025" s="358">
        <f>(T9017-T9021)/T9021</f>
        <v>4.5015624135138722E-3</v>
      </c>
      <c r="U9025" s="107"/>
      <c r="V9025" s="16"/>
    </row>
    <row r="9026" spans="4:22" ht="15" thickBot="1">
      <c r="D9026" s="16"/>
      <c r="E9026" s="86"/>
      <c r="F9026" s="1"/>
      <c r="H9026" s="359"/>
      <c r="I9026" s="215"/>
      <c r="J9026" s="359"/>
      <c r="K9026" s="215"/>
      <c r="L9026" s="359"/>
      <c r="M9026" s="215"/>
      <c r="N9026" s="359"/>
      <c r="O9026" s="215"/>
      <c r="P9026" s="359"/>
      <c r="Q9026" s="215"/>
      <c r="R9026" s="359"/>
      <c r="S9026" s="271"/>
      <c r="T9026" s="359"/>
      <c r="U9026" s="107"/>
      <c r="V9026" s="16"/>
    </row>
    <row r="9027" spans="4:22" ht="21.6" thickBot="1">
      <c r="D9027" s="230"/>
      <c r="E9027" s="183"/>
      <c r="F9027" s="184" t="s">
        <v>40</v>
      </c>
      <c r="G9027" s="182"/>
      <c r="H9027" s="360">
        <f>H9019-H9021</f>
        <v>-0.67953674249997675</v>
      </c>
      <c r="I9027" s="306"/>
      <c r="J9027" s="360">
        <f>J9019-J9021</f>
        <v>-0.33648876499999858</v>
      </c>
      <c r="K9027" s="306"/>
      <c r="L9027" s="360">
        <f>L9019-L9021</f>
        <v>-0.12478534599999591</v>
      </c>
      <c r="M9027" s="306"/>
      <c r="N9027" s="360">
        <f>N9019-N9021</f>
        <v>2.0592183999999847E-2</v>
      </c>
      <c r="O9027" s="306"/>
      <c r="P9027" s="360">
        <f>P9019-P9021</f>
        <v>-2.4822667949999584</v>
      </c>
      <c r="Q9027" s="306"/>
      <c r="R9027" s="360">
        <f>R9019-R9021</f>
        <v>5.169589650000006</v>
      </c>
      <c r="S9027" s="307"/>
      <c r="T9027" s="360">
        <f>T9017-T9021</f>
        <v>2.2365000000000634E-2</v>
      </c>
      <c r="U9027" s="186"/>
      <c r="V9027" s="230"/>
    </row>
    <row r="9028" spans="4:22">
      <c r="D9028" s="16"/>
      <c r="E9028" s="86"/>
      <c r="F9028" s="179"/>
      <c r="H9028" s="180"/>
      <c r="I9028" s="180"/>
      <c r="J9028" s="180"/>
      <c r="K9028" s="180"/>
      <c r="L9028" s="180"/>
      <c r="M9028" s="180"/>
      <c r="N9028" s="180"/>
      <c r="O9028" s="180"/>
      <c r="P9028" s="180"/>
      <c r="Q9028" s="180"/>
      <c r="R9028" s="180"/>
      <c r="S9028" s="274"/>
      <c r="T9028" s="180"/>
      <c r="U9028" s="107"/>
      <c r="V9028" s="16"/>
    </row>
    <row r="9029" spans="4:22">
      <c r="D9029" s="16"/>
      <c r="E9029" s="86"/>
      <c r="F9029" s="29"/>
      <c r="H9029" s="323"/>
      <c r="I9029" s="180"/>
      <c r="J9029" s="159"/>
      <c r="K9029" s="180"/>
      <c r="L9029" s="159"/>
      <c r="M9029" s="180"/>
      <c r="N9029" s="159"/>
      <c r="O9029" s="180">
        <f>L9029+N9029</f>
        <v>0</v>
      </c>
      <c r="P9029" s="159"/>
      <c r="Q9029" s="180"/>
      <c r="R9029" s="159"/>
      <c r="S9029" s="159"/>
      <c r="T9029" s="159"/>
      <c r="U9029" s="107"/>
      <c r="V9029" s="16"/>
    </row>
    <row r="9030" spans="4:22" ht="18">
      <c r="D9030" s="16"/>
      <c r="E9030" s="134"/>
      <c r="F9030" s="403" t="s">
        <v>36</v>
      </c>
      <c r="G9030" s="404"/>
      <c r="H9030" s="405">
        <f>AVERAGE(H8613:H8615,H8712:H8715,H8812:H8816,H8911:H8916,H9011:H9016)</f>
        <v>12891.547619047618</v>
      </c>
      <c r="I9030" s="405" t="e">
        <f t="shared" ref="I9030:U9030" si="1054">AVERAGE(I8613:I8615,I8712:I8715,I8812:I8816,I8911:I8916,I9011:I9016)</f>
        <v>#DIV/0!</v>
      </c>
      <c r="J9030" s="405">
        <f t="shared" si="1054"/>
        <v>3360.9523809523807</v>
      </c>
      <c r="K9030" s="405" t="e">
        <f t="shared" si="1054"/>
        <v>#DIV/0!</v>
      </c>
      <c r="L9030" s="405">
        <f t="shared" si="1054"/>
        <v>3599.8333333333335</v>
      </c>
      <c r="M9030" s="405" t="e">
        <f t="shared" si="1054"/>
        <v>#DIV/0!</v>
      </c>
      <c r="N9030" s="405">
        <f t="shared" si="1054"/>
        <v>1923.7142857142858</v>
      </c>
      <c r="O9030" s="405" t="e">
        <f t="shared" si="1054"/>
        <v>#DIV/0!</v>
      </c>
      <c r="P9030" s="405">
        <f t="shared" si="1054"/>
        <v>48954.047619047618</v>
      </c>
      <c r="Q9030" s="405" t="e">
        <f t="shared" si="1054"/>
        <v>#DIV/0!</v>
      </c>
      <c r="R9030" s="405">
        <f t="shared" si="1054"/>
        <v>18061.666666666668</v>
      </c>
      <c r="S9030" s="405">
        <f t="shared" si="1054"/>
        <v>0</v>
      </c>
      <c r="T9030" s="409">
        <f t="shared" si="1054"/>
        <v>5.0419476190476198</v>
      </c>
      <c r="U9030" s="405" t="e">
        <f t="shared" si="1054"/>
        <v>#DIV/0!</v>
      </c>
      <c r="V9030" s="16"/>
    </row>
    <row r="9031" spans="4:22">
      <c r="D9031" s="16"/>
      <c r="E9031" s="1"/>
      <c r="F9031" s="1"/>
      <c r="H9031" s="329"/>
      <c r="I9031" s="139"/>
      <c r="J9031" s="329"/>
      <c r="K9031" s="139"/>
      <c r="L9031" s="329"/>
      <c r="M9031" s="139"/>
      <c r="N9031" s="329"/>
      <c r="O9031" s="139"/>
      <c r="P9031" s="329"/>
      <c r="Q9031" s="139"/>
      <c r="R9031" s="329"/>
      <c r="S9031" s="329"/>
      <c r="T9031" s="329"/>
      <c r="U9031" s="1"/>
      <c r="V9031" s="16"/>
    </row>
    <row r="9032" spans="4:22" ht="15" thickBot="1">
      <c r="D9032" s="16"/>
      <c r="T9032" s="174"/>
      <c r="V9032" s="16"/>
    </row>
    <row r="9033" spans="4:22" ht="15" thickBot="1">
      <c r="D9033" s="16"/>
      <c r="F9033" s="280" t="s">
        <v>42</v>
      </c>
      <c r="G9033" s="281"/>
      <c r="H9033" s="281" t="s">
        <v>3</v>
      </c>
      <c r="I9033" s="281"/>
      <c r="J9033" s="281" t="s">
        <v>11</v>
      </c>
      <c r="K9033" s="281"/>
      <c r="L9033" s="281" t="s">
        <v>12</v>
      </c>
      <c r="M9033" s="281"/>
      <c r="N9033" s="281" t="s">
        <v>13</v>
      </c>
      <c r="O9033" s="281"/>
      <c r="P9033" s="281" t="s">
        <v>14</v>
      </c>
      <c r="Q9033" s="281"/>
      <c r="R9033" s="281" t="s">
        <v>15</v>
      </c>
      <c r="S9033" s="281"/>
      <c r="T9033" s="282" t="s">
        <v>16</v>
      </c>
      <c r="V9033" s="16"/>
    </row>
    <row r="9034" spans="4:22">
      <c r="D9034" s="16"/>
      <c r="E9034" s="1"/>
      <c r="F9034" s="283" t="s">
        <v>19</v>
      </c>
      <c r="G9034" s="284"/>
      <c r="H9034" s="410">
        <f>H9021</f>
        <v>65.562847382499996</v>
      </c>
      <c r="I9034" s="410">
        <f t="shared" ref="I9034:T9034" si="1055">I9021</f>
        <v>0</v>
      </c>
      <c r="J9034" s="410">
        <f t="shared" si="1055"/>
        <v>17.157440885</v>
      </c>
      <c r="K9034" s="410">
        <f t="shared" si="1055"/>
        <v>0</v>
      </c>
      <c r="L9034" s="410">
        <f t="shared" si="1055"/>
        <v>18.066635210000001</v>
      </c>
      <c r="M9034" s="410">
        <f t="shared" si="1055"/>
        <v>0</v>
      </c>
      <c r="N9034" s="410">
        <f t="shared" si="1055"/>
        <v>9.6742250800000011</v>
      </c>
      <c r="O9034" s="410">
        <f t="shared" si="1055"/>
        <v>0</v>
      </c>
      <c r="P9034" s="410">
        <f t="shared" si="1055"/>
        <v>250.12780487500001</v>
      </c>
      <c r="Q9034" s="410">
        <f t="shared" si="1055"/>
        <v>0</v>
      </c>
      <c r="R9034" s="410">
        <f t="shared" si="1055"/>
        <v>90.750511150000008</v>
      </c>
      <c r="S9034" s="410">
        <f t="shared" si="1055"/>
        <v>0</v>
      </c>
      <c r="T9034" s="410">
        <f t="shared" si="1055"/>
        <v>4.9682750000000002</v>
      </c>
      <c r="U9034" s="1"/>
      <c r="V9034" s="16"/>
    </row>
    <row r="9035" spans="4:22" ht="15.6">
      <c r="D9035" s="16"/>
      <c r="E9035" s="1"/>
      <c r="F9035" s="288" t="s">
        <v>41</v>
      </c>
      <c r="G9035" s="289"/>
      <c r="H9035" s="411">
        <f>H9019</f>
        <v>64.883310640000019</v>
      </c>
      <c r="I9035" s="411">
        <f t="shared" ref="I9035:S9035" si="1056">I9019</f>
        <v>0</v>
      </c>
      <c r="J9035" s="411">
        <f t="shared" si="1056"/>
        <v>16.820952120000001</v>
      </c>
      <c r="K9035" s="411">
        <f t="shared" si="1056"/>
        <v>0</v>
      </c>
      <c r="L9035" s="411">
        <f t="shared" si="1056"/>
        <v>17.941849864000005</v>
      </c>
      <c r="M9035" s="411">
        <f t="shared" si="1056"/>
        <v>0</v>
      </c>
      <c r="N9035" s="411">
        <f t="shared" si="1056"/>
        <v>9.694817264000001</v>
      </c>
      <c r="O9035" s="411">
        <f t="shared" si="1056"/>
        <v>0</v>
      </c>
      <c r="P9035" s="411">
        <f t="shared" si="1056"/>
        <v>247.64553808000005</v>
      </c>
      <c r="Q9035" s="411">
        <f t="shared" si="1056"/>
        <v>0</v>
      </c>
      <c r="R9035" s="411">
        <f t="shared" si="1056"/>
        <v>95.920100800000014</v>
      </c>
      <c r="S9035" s="411">
        <f t="shared" si="1056"/>
        <v>0</v>
      </c>
      <c r="T9035" s="411">
        <f>T9017</f>
        <v>4.9906400000000009</v>
      </c>
      <c r="U9035" s="1"/>
      <c r="V9035" s="16"/>
    </row>
    <row r="9036" spans="4:22" ht="21">
      <c r="D9036" s="16"/>
      <c r="F9036" s="201" t="s">
        <v>45</v>
      </c>
      <c r="G9036" s="463"/>
      <c r="H9036" s="463">
        <f>H9035-H9034</f>
        <v>-0.67953674249997675</v>
      </c>
      <c r="I9036" s="463"/>
      <c r="J9036" s="463">
        <f>J9035-J9034</f>
        <v>-0.33648876499999858</v>
      </c>
      <c r="K9036" s="463"/>
      <c r="L9036" s="463">
        <f>L9035-L9034</f>
        <v>-0.12478534599999591</v>
      </c>
      <c r="M9036" s="463"/>
      <c r="N9036" s="463">
        <f>N9035-N9034</f>
        <v>2.0592183999999847E-2</v>
      </c>
      <c r="O9036" s="463"/>
      <c r="P9036" s="463">
        <f>P9035-P9034</f>
        <v>-2.4822667949999584</v>
      </c>
      <c r="Q9036" s="463"/>
      <c r="R9036" s="463">
        <f>R9035-R9034</f>
        <v>5.169589650000006</v>
      </c>
      <c r="S9036" s="463"/>
      <c r="T9036" s="463">
        <f>T9035-T9034</f>
        <v>2.2365000000000634E-2</v>
      </c>
      <c r="V9036" s="16"/>
    </row>
    <row r="9037" spans="4:22" ht="21">
      <c r="D9037" s="16"/>
      <c r="F9037" s="201"/>
      <c r="G9037" s="201"/>
      <c r="H9037" s="187"/>
      <c r="I9037" s="187"/>
      <c r="J9037" s="187"/>
      <c r="K9037" s="187"/>
      <c r="L9037" s="187"/>
      <c r="M9037" s="187"/>
      <c r="N9037" s="187"/>
      <c r="O9037" s="187"/>
      <c r="P9037" s="187"/>
      <c r="Q9037" s="187"/>
      <c r="R9037" s="187"/>
      <c r="S9037" s="187"/>
      <c r="T9037" s="187"/>
      <c r="V9037" s="16"/>
    </row>
    <row r="9038" spans="4:22">
      <c r="D9038" s="16"/>
      <c r="E9038" s="16"/>
      <c r="F9038" s="231"/>
      <c r="G9038" s="231"/>
      <c r="H9038" s="231"/>
      <c r="I9038" s="231"/>
      <c r="J9038" s="231"/>
      <c r="K9038" s="231"/>
      <c r="L9038" s="231"/>
      <c r="M9038" s="231"/>
      <c r="N9038" s="231"/>
      <c r="O9038" s="231"/>
      <c r="P9038" s="231"/>
      <c r="Q9038" s="231"/>
      <c r="R9038" s="231"/>
      <c r="S9038" s="231"/>
      <c r="T9038" s="232"/>
      <c r="U9038" s="16"/>
      <c r="V9038" s="16"/>
    </row>
    <row r="9039" spans="4:22">
      <c r="D9039" s="16"/>
      <c r="E9039" s="16"/>
      <c r="F9039" s="231"/>
      <c r="G9039" s="231"/>
      <c r="H9039" s="231"/>
      <c r="I9039" s="231"/>
      <c r="J9039" s="231"/>
      <c r="K9039" s="231"/>
      <c r="L9039" s="231"/>
      <c r="M9039" s="231"/>
      <c r="N9039" s="231"/>
      <c r="O9039" s="231"/>
      <c r="P9039" s="231"/>
      <c r="Q9039" s="231"/>
      <c r="R9039" s="231"/>
      <c r="S9039" s="231"/>
      <c r="T9039" s="232"/>
      <c r="U9039" s="16"/>
      <c r="V9039" s="16"/>
    </row>
    <row r="9040" spans="4:22">
      <c r="D9040" s="16"/>
      <c r="E9040" s="16"/>
      <c r="F9040" s="231"/>
      <c r="G9040" s="231"/>
      <c r="H9040" s="231"/>
      <c r="I9040" s="231"/>
      <c r="J9040" s="231"/>
      <c r="K9040" s="231"/>
      <c r="L9040" s="231"/>
      <c r="M9040" s="231"/>
      <c r="N9040" s="231"/>
      <c r="O9040" s="231"/>
      <c r="P9040" s="231"/>
      <c r="Q9040" s="231"/>
      <c r="R9040" s="231"/>
      <c r="S9040" s="231"/>
      <c r="T9040" s="232"/>
      <c r="U9040" s="16"/>
      <c r="V9040" s="16"/>
    </row>
    <row r="9041" spans="4:22">
      <c r="D9041" s="16"/>
      <c r="E9041" s="16"/>
      <c r="F9041" s="231"/>
      <c r="G9041" s="231"/>
      <c r="H9041" s="231"/>
      <c r="I9041" s="231"/>
      <c r="J9041" s="231"/>
      <c r="K9041" s="231"/>
      <c r="L9041" s="231"/>
      <c r="M9041" s="231"/>
      <c r="N9041" s="231"/>
      <c r="O9041" s="231"/>
      <c r="P9041" s="231"/>
      <c r="Q9041" s="231"/>
      <c r="R9041" s="231"/>
      <c r="S9041" s="231"/>
      <c r="T9041" s="232"/>
      <c r="U9041" s="16"/>
      <c r="V9041" s="16"/>
    </row>
    <row r="9042" spans="4:22">
      <c r="D9042" s="16"/>
      <c r="E9042" s="16"/>
      <c r="F9042" s="231"/>
      <c r="G9042" s="231"/>
      <c r="H9042" s="231"/>
      <c r="I9042" s="231"/>
      <c r="J9042" s="231"/>
      <c r="K9042" s="231"/>
      <c r="L9042" s="231"/>
      <c r="M9042" s="231"/>
      <c r="N9042" s="231"/>
      <c r="O9042" s="231"/>
      <c r="P9042" s="231"/>
      <c r="Q9042" s="231"/>
      <c r="R9042" s="231"/>
      <c r="S9042" s="231"/>
      <c r="T9042" s="232"/>
      <c r="U9042" s="16"/>
      <c r="V9042" s="16"/>
    </row>
    <row r="9043" spans="4:22">
      <c r="D9043" s="16"/>
      <c r="E9043" s="16"/>
      <c r="F9043" s="231"/>
      <c r="G9043" s="231"/>
      <c r="H9043" s="231"/>
      <c r="I9043" s="231"/>
      <c r="J9043" s="231"/>
      <c r="K9043" s="231"/>
      <c r="L9043" s="231"/>
      <c r="M9043" s="231"/>
      <c r="N9043" s="231"/>
      <c r="O9043" s="231"/>
      <c r="P9043" s="231"/>
      <c r="Q9043" s="231"/>
      <c r="R9043" s="231"/>
      <c r="S9043" s="231"/>
      <c r="T9043" s="232"/>
      <c r="U9043" s="16"/>
      <c r="V9043" s="16"/>
    </row>
    <row r="9044" spans="4:22">
      <c r="D9044" s="16"/>
      <c r="E9044" s="16"/>
      <c r="F9044" s="231"/>
      <c r="G9044" s="231"/>
      <c r="H9044" s="231"/>
      <c r="I9044" s="231"/>
      <c r="J9044" s="231"/>
      <c r="K9044" s="231"/>
      <c r="L9044" s="231"/>
      <c r="M9044" s="231"/>
      <c r="N9044" s="231"/>
      <c r="O9044" s="231"/>
      <c r="P9044" s="231"/>
      <c r="Q9044" s="231"/>
      <c r="R9044" s="231"/>
      <c r="S9044" s="231"/>
      <c r="T9044" s="232"/>
      <c r="U9044" s="16"/>
      <c r="V9044" s="16"/>
    </row>
    <row r="9045" spans="4:22">
      <c r="D9045" s="16"/>
      <c r="E9045" s="16"/>
      <c r="F9045" s="231"/>
      <c r="G9045" s="231"/>
      <c r="H9045" s="231"/>
      <c r="I9045" s="231"/>
      <c r="J9045" s="231"/>
      <c r="K9045" s="231"/>
      <c r="L9045" s="231"/>
      <c r="M9045" s="231"/>
      <c r="N9045" s="231"/>
      <c r="O9045" s="231"/>
      <c r="P9045" s="231"/>
      <c r="Q9045" s="231"/>
      <c r="R9045" s="231"/>
      <c r="S9045" s="231"/>
      <c r="T9045" s="232"/>
      <c r="U9045" s="16"/>
      <c r="V9045" s="16"/>
    </row>
    <row r="9046" spans="4:22">
      <c r="D9046" s="16"/>
      <c r="E9046" s="16"/>
      <c r="F9046" s="231"/>
      <c r="G9046" s="231"/>
      <c r="H9046" s="231"/>
      <c r="I9046" s="231"/>
      <c r="J9046" s="231"/>
      <c r="K9046" s="231"/>
      <c r="L9046" s="231"/>
      <c r="M9046" s="231"/>
      <c r="N9046" s="231"/>
      <c r="O9046" s="231"/>
      <c r="P9046" s="231"/>
      <c r="Q9046" s="231"/>
      <c r="R9046" s="231"/>
      <c r="S9046" s="231"/>
      <c r="T9046" s="232"/>
      <c r="U9046" s="16"/>
      <c r="V9046" s="16"/>
    </row>
    <row r="9047" spans="4:22">
      <c r="D9047" s="16"/>
      <c r="E9047" s="16"/>
      <c r="F9047" s="231"/>
      <c r="G9047" s="231"/>
      <c r="H9047" s="231"/>
      <c r="I9047" s="231"/>
      <c r="J9047" s="231"/>
      <c r="K9047" s="231"/>
      <c r="L9047" s="231"/>
      <c r="M9047" s="231"/>
      <c r="N9047" s="231"/>
      <c r="O9047" s="231"/>
      <c r="P9047" s="231"/>
      <c r="Q9047" s="231"/>
      <c r="R9047" s="231"/>
      <c r="S9047" s="231"/>
      <c r="T9047" s="232"/>
      <c r="U9047" s="16"/>
      <c r="V9047" s="16"/>
    </row>
    <row r="9048" spans="4:22">
      <c r="D9048" s="16"/>
      <c r="E9048" s="16"/>
      <c r="F9048" s="231"/>
      <c r="G9048" s="231"/>
      <c r="H9048" s="231"/>
      <c r="I9048" s="231"/>
      <c r="J9048" s="231"/>
      <c r="K9048" s="231"/>
      <c r="L9048" s="231"/>
      <c r="M9048" s="231"/>
      <c r="N9048" s="231"/>
      <c r="O9048" s="231"/>
      <c r="P9048" s="231"/>
      <c r="Q9048" s="231"/>
      <c r="R9048" s="231"/>
      <c r="S9048" s="231"/>
      <c r="T9048" s="232"/>
      <c r="U9048" s="16"/>
      <c r="V9048" s="16"/>
    </row>
    <row r="9049" spans="4:22">
      <c r="D9049" s="16"/>
      <c r="E9049" s="16"/>
      <c r="F9049" s="231"/>
      <c r="G9049" s="231"/>
      <c r="H9049" s="231"/>
      <c r="I9049" s="231"/>
      <c r="J9049" s="231"/>
      <c r="K9049" s="231"/>
      <c r="L9049" s="231"/>
      <c r="M9049" s="231"/>
      <c r="N9049" s="231"/>
      <c r="O9049" s="231"/>
      <c r="P9049" s="231"/>
      <c r="Q9049" s="231"/>
      <c r="R9049" s="231"/>
      <c r="S9049" s="231"/>
      <c r="T9049" s="232"/>
      <c r="U9049" s="16"/>
      <c r="V9049" s="16"/>
    </row>
    <row r="9050" spans="4:22">
      <c r="D9050" s="16"/>
      <c r="E9050" s="16"/>
      <c r="F9050" s="231"/>
      <c r="G9050" s="231"/>
      <c r="H9050" s="231"/>
      <c r="I9050" s="231"/>
      <c r="J9050" s="231"/>
      <c r="K9050" s="231"/>
      <c r="L9050" s="231"/>
      <c r="M9050" s="231"/>
      <c r="N9050" s="231"/>
      <c r="O9050" s="231"/>
      <c r="P9050" s="231"/>
      <c r="Q9050" s="231"/>
      <c r="R9050" s="231"/>
      <c r="S9050" s="231"/>
      <c r="T9050" s="232"/>
      <c r="U9050" s="16"/>
      <c r="V9050" s="16"/>
    </row>
    <row r="9051" spans="4:22">
      <c r="D9051" s="16"/>
      <c r="E9051" s="16"/>
      <c r="F9051" s="231"/>
      <c r="G9051" s="231"/>
      <c r="H9051" s="231"/>
      <c r="I9051" s="231"/>
      <c r="J9051" s="231"/>
      <c r="K9051" s="231"/>
      <c r="L9051" s="231"/>
      <c r="M9051" s="231"/>
      <c r="N9051" s="231"/>
      <c r="O9051" s="231"/>
      <c r="P9051" s="231"/>
      <c r="Q9051" s="231"/>
      <c r="R9051" s="231"/>
      <c r="S9051" s="231"/>
      <c r="T9051" s="232"/>
      <c r="U9051" s="16"/>
      <c r="V9051" s="16"/>
    </row>
    <row r="9052" spans="4:22">
      <c r="D9052" s="16"/>
      <c r="E9052" s="16"/>
      <c r="F9052" s="231"/>
      <c r="G9052" s="231"/>
      <c r="H9052" s="231"/>
      <c r="I9052" s="231"/>
      <c r="J9052" s="231"/>
      <c r="K9052" s="231"/>
      <c r="L9052" s="231"/>
      <c r="M9052" s="231"/>
      <c r="N9052" s="231"/>
      <c r="O9052" s="231"/>
      <c r="P9052" s="231"/>
      <c r="Q9052" s="231"/>
      <c r="R9052" s="231"/>
      <c r="S9052" s="231"/>
      <c r="T9052" s="232"/>
      <c r="U9052" s="16"/>
      <c r="V9052" s="16"/>
    </row>
    <row r="9053" spans="4:22">
      <c r="D9053" s="16"/>
      <c r="E9053" s="16"/>
      <c r="F9053" s="231"/>
      <c r="G9053" s="231"/>
      <c r="H9053" s="231"/>
      <c r="I9053" s="231"/>
      <c r="J9053" s="231"/>
      <c r="K9053" s="231"/>
      <c r="L9053" s="231"/>
      <c r="M9053" s="231"/>
      <c r="N9053" s="231"/>
      <c r="O9053" s="231"/>
      <c r="P9053" s="231"/>
      <c r="Q9053" s="231"/>
      <c r="R9053" s="231"/>
      <c r="S9053" s="231"/>
      <c r="T9053" s="232"/>
      <c r="U9053" s="16"/>
      <c r="V9053" s="16"/>
    </row>
    <row r="9054" spans="4:22">
      <c r="D9054" s="16"/>
      <c r="E9054" s="16"/>
      <c r="F9054" s="231"/>
      <c r="G9054" s="231"/>
      <c r="H9054" s="231"/>
      <c r="I9054" s="231"/>
      <c r="J9054" s="231"/>
      <c r="K9054" s="231"/>
      <c r="L9054" s="231"/>
      <c r="M9054" s="231"/>
      <c r="N9054" s="231"/>
      <c r="O9054" s="231"/>
      <c r="P9054" s="231"/>
      <c r="Q9054" s="231"/>
      <c r="R9054" s="231"/>
      <c r="S9054" s="231"/>
      <c r="T9054" s="232"/>
      <c r="U9054" s="16"/>
      <c r="V9054" s="16"/>
    </row>
    <row r="9055" spans="4:22">
      <c r="D9055" s="16"/>
      <c r="E9055" s="16"/>
      <c r="F9055" s="231"/>
      <c r="G9055" s="231"/>
      <c r="H9055" s="231"/>
      <c r="I9055" s="231"/>
      <c r="J9055" s="231"/>
      <c r="K9055" s="231"/>
      <c r="L9055" s="231"/>
      <c r="M9055" s="231"/>
      <c r="N9055" s="231"/>
      <c r="O9055" s="231"/>
      <c r="P9055" s="231"/>
      <c r="Q9055" s="231"/>
      <c r="R9055" s="231"/>
      <c r="S9055" s="231"/>
      <c r="T9055" s="232"/>
      <c r="U9055" s="16"/>
      <c r="V9055" s="16"/>
    </row>
    <row r="9056" spans="4:22">
      <c r="D9056" s="16"/>
      <c r="E9056" s="16"/>
      <c r="F9056" s="231"/>
      <c r="G9056" s="231"/>
      <c r="H9056" s="231"/>
      <c r="I9056" s="231"/>
      <c r="J9056" s="231"/>
      <c r="K9056" s="231"/>
      <c r="L9056" s="231"/>
      <c r="M9056" s="231"/>
      <c r="N9056" s="231"/>
      <c r="O9056" s="231"/>
      <c r="P9056" s="231"/>
      <c r="Q9056" s="231"/>
      <c r="R9056" s="231"/>
      <c r="S9056" s="231"/>
      <c r="T9056" s="232"/>
      <c r="U9056" s="16"/>
      <c r="V9056" s="16"/>
    </row>
    <row r="9057" spans="4:22">
      <c r="D9057" s="16"/>
      <c r="E9057" s="16"/>
      <c r="F9057" s="231"/>
      <c r="G9057" s="231"/>
      <c r="H9057" s="231"/>
      <c r="I9057" s="231"/>
      <c r="J9057" s="231"/>
      <c r="K9057" s="231"/>
      <c r="L9057" s="231"/>
      <c r="M9057" s="231"/>
      <c r="N9057" s="231"/>
      <c r="O9057" s="231"/>
      <c r="P9057" s="231"/>
      <c r="Q9057" s="231"/>
      <c r="R9057" s="231"/>
      <c r="S9057" s="231"/>
      <c r="T9057" s="232"/>
      <c r="U9057" s="16"/>
      <c r="V9057" s="16"/>
    </row>
    <row r="9058" spans="4:22">
      <c r="D9058" s="16"/>
      <c r="E9058" s="16"/>
      <c r="F9058" s="231"/>
      <c r="G9058" s="231"/>
      <c r="H9058" s="231"/>
      <c r="I9058" s="231"/>
      <c r="J9058" s="231"/>
      <c r="K9058" s="231"/>
      <c r="L9058" s="231"/>
      <c r="M9058" s="231"/>
      <c r="N9058" s="231"/>
      <c r="O9058" s="231"/>
      <c r="P9058" s="231"/>
      <c r="Q9058" s="231"/>
      <c r="R9058" s="231"/>
      <c r="S9058" s="231"/>
      <c r="T9058" s="232"/>
      <c r="U9058" s="16"/>
      <c r="V9058" s="16"/>
    </row>
    <row r="9059" spans="4:22">
      <c r="D9059" s="16"/>
      <c r="E9059" s="16"/>
      <c r="F9059" s="231"/>
      <c r="G9059" s="231"/>
      <c r="H9059" s="231"/>
      <c r="I9059" s="231"/>
      <c r="J9059" s="231"/>
      <c r="K9059" s="231"/>
      <c r="L9059" s="231"/>
      <c r="M9059" s="231"/>
      <c r="N9059" s="231"/>
      <c r="O9059" s="231"/>
      <c r="P9059" s="231"/>
      <c r="Q9059" s="231"/>
      <c r="R9059" s="231"/>
      <c r="S9059" s="231"/>
      <c r="T9059" s="232"/>
      <c r="U9059" s="16"/>
      <c r="V9059" s="16"/>
    </row>
    <row r="9060" spans="4:22">
      <c r="D9060" s="16"/>
      <c r="E9060" s="16"/>
      <c r="F9060" s="231"/>
      <c r="G9060" s="231"/>
      <c r="H9060" s="231"/>
      <c r="I9060" s="231"/>
      <c r="J9060" s="231"/>
      <c r="K9060" s="231"/>
      <c r="L9060" s="231"/>
      <c r="M9060" s="231"/>
      <c r="N9060" s="231"/>
      <c r="O9060" s="231"/>
      <c r="P9060" s="231"/>
      <c r="Q9060" s="231"/>
      <c r="R9060" s="231"/>
      <c r="S9060" s="231"/>
      <c r="T9060" s="232"/>
      <c r="U9060" s="16"/>
      <c r="V9060" s="16"/>
    </row>
    <row r="9061" spans="4:22">
      <c r="D9061" s="16"/>
      <c r="E9061" s="16"/>
      <c r="F9061" s="231"/>
      <c r="G9061" s="231"/>
      <c r="H9061" s="231"/>
      <c r="I9061" s="231"/>
      <c r="J9061" s="231"/>
      <c r="K9061" s="231"/>
      <c r="L9061" s="231"/>
      <c r="M9061" s="231"/>
      <c r="N9061" s="231"/>
      <c r="O9061" s="231"/>
      <c r="P9061" s="231"/>
      <c r="Q9061" s="231"/>
      <c r="R9061" s="231"/>
      <c r="S9061" s="231"/>
      <c r="T9061" s="232"/>
      <c r="U9061" s="16"/>
      <c r="V9061" s="16"/>
    </row>
    <row r="9062" spans="4:22">
      <c r="D9062" s="16"/>
      <c r="E9062" s="16"/>
      <c r="F9062" s="231"/>
      <c r="G9062" s="231"/>
      <c r="H9062" s="231"/>
      <c r="I9062" s="231"/>
      <c r="J9062" s="231"/>
      <c r="K9062" s="231"/>
      <c r="L9062" s="231"/>
      <c r="M9062" s="231"/>
      <c r="N9062" s="231"/>
      <c r="O9062" s="231"/>
      <c r="P9062" s="231"/>
      <c r="Q9062" s="231"/>
      <c r="R9062" s="231"/>
      <c r="S9062" s="231"/>
      <c r="T9062" s="232"/>
      <c r="U9062" s="16"/>
      <c r="V9062" s="16"/>
    </row>
    <row r="9063" spans="4:22">
      <c r="D9063" s="16"/>
      <c r="E9063" s="16"/>
      <c r="F9063" s="231"/>
      <c r="G9063" s="231"/>
      <c r="H9063" s="231"/>
      <c r="I9063" s="231"/>
      <c r="J9063" s="231"/>
      <c r="K9063" s="231"/>
      <c r="L9063" s="231"/>
      <c r="M9063" s="231"/>
      <c r="N9063" s="231"/>
      <c r="O9063" s="231"/>
      <c r="P9063" s="231"/>
      <c r="Q9063" s="231"/>
      <c r="R9063" s="231"/>
      <c r="S9063" s="231"/>
      <c r="T9063" s="232"/>
      <c r="U9063" s="16"/>
      <c r="V9063" s="16"/>
    </row>
    <row r="9064" spans="4:22">
      <c r="D9064" s="16"/>
      <c r="E9064" s="16"/>
      <c r="F9064" s="231"/>
      <c r="G9064" s="231"/>
      <c r="H9064" s="231"/>
      <c r="I9064" s="231"/>
      <c r="J9064" s="231"/>
      <c r="K9064" s="231"/>
      <c r="L9064" s="231"/>
      <c r="M9064" s="231"/>
      <c r="N9064" s="231"/>
      <c r="O9064" s="231"/>
      <c r="P9064" s="231"/>
      <c r="Q9064" s="231"/>
      <c r="R9064" s="231"/>
      <c r="S9064" s="231"/>
      <c r="T9064" s="232"/>
      <c r="U9064" s="16"/>
      <c r="V9064" s="16"/>
    </row>
    <row r="9065" spans="4:22">
      <c r="D9065" s="16"/>
      <c r="E9065" s="16"/>
      <c r="F9065" s="231"/>
      <c r="G9065" s="231"/>
      <c r="H9065" s="231"/>
      <c r="I9065" s="231"/>
      <c r="J9065" s="231"/>
      <c r="K9065" s="231"/>
      <c r="L9065" s="231"/>
      <c r="M9065" s="231"/>
      <c r="N9065" s="231"/>
      <c r="O9065" s="231"/>
      <c r="P9065" s="231"/>
      <c r="Q9065" s="231"/>
      <c r="R9065" s="231"/>
      <c r="S9065" s="231"/>
      <c r="T9065" s="232"/>
      <c r="U9065" s="16"/>
      <c r="V9065" s="16"/>
    </row>
    <row r="9066" spans="4:22">
      <c r="D9066" s="16"/>
      <c r="E9066" s="16"/>
      <c r="F9066" s="231"/>
      <c r="G9066" s="231"/>
      <c r="H9066" s="231"/>
      <c r="I9066" s="231"/>
      <c r="J9066" s="231"/>
      <c r="K9066" s="231"/>
      <c r="L9066" s="231"/>
      <c r="M9066" s="231"/>
      <c r="N9066" s="231"/>
      <c r="O9066" s="231"/>
      <c r="P9066" s="231"/>
      <c r="Q9066" s="231"/>
      <c r="R9066" s="231"/>
      <c r="S9066" s="231"/>
      <c r="T9066" s="232"/>
      <c r="U9066" s="16"/>
      <c r="V9066" s="16"/>
    </row>
    <row r="9067" spans="4:22">
      <c r="D9067" s="16"/>
      <c r="E9067" s="16"/>
      <c r="F9067" s="231"/>
      <c r="G9067" s="231"/>
      <c r="H9067" s="231"/>
      <c r="I9067" s="231"/>
      <c r="J9067" s="231"/>
      <c r="K9067" s="231"/>
      <c r="L9067" s="231"/>
      <c r="M9067" s="231"/>
      <c r="N9067" s="231"/>
      <c r="O9067" s="231"/>
      <c r="P9067" s="231"/>
      <c r="Q9067" s="231"/>
      <c r="R9067" s="231"/>
      <c r="S9067" s="231"/>
      <c r="T9067" s="232"/>
      <c r="U9067" s="16"/>
      <c r="V9067" s="16"/>
    </row>
    <row r="9068" spans="4:22">
      <c r="D9068" s="16"/>
      <c r="E9068" s="16"/>
      <c r="F9068" s="231"/>
      <c r="G9068" s="231"/>
      <c r="H9068" s="231"/>
      <c r="I9068" s="231"/>
      <c r="J9068" s="231"/>
      <c r="K9068" s="231"/>
      <c r="L9068" s="231"/>
      <c r="M9068" s="231"/>
      <c r="N9068" s="231"/>
      <c r="O9068" s="231"/>
      <c r="P9068" s="231"/>
      <c r="Q9068" s="231"/>
      <c r="R9068" s="231"/>
      <c r="S9068" s="231"/>
      <c r="T9068" s="232"/>
      <c r="U9068" s="16"/>
      <c r="V9068" s="16"/>
    </row>
    <row r="9069" spans="4:22">
      <c r="D9069" s="16"/>
      <c r="E9069" s="16"/>
      <c r="F9069" s="231"/>
      <c r="G9069" s="231"/>
      <c r="H9069" s="231"/>
      <c r="I9069" s="231"/>
      <c r="J9069" s="231"/>
      <c r="K9069" s="231"/>
      <c r="L9069" s="231"/>
      <c r="M9069" s="231"/>
      <c r="N9069" s="231"/>
      <c r="O9069" s="231"/>
      <c r="P9069" s="231"/>
      <c r="Q9069" s="231"/>
      <c r="R9069" s="231"/>
      <c r="S9069" s="231"/>
      <c r="T9069" s="232"/>
      <c r="U9069" s="16"/>
      <c r="V9069" s="16"/>
    </row>
    <row r="9070" spans="4:22">
      <c r="D9070" s="16"/>
      <c r="E9070" s="16"/>
      <c r="F9070" s="231"/>
      <c r="G9070" s="231"/>
      <c r="H9070" s="231"/>
      <c r="I9070" s="231"/>
      <c r="J9070" s="231"/>
      <c r="K9070" s="231"/>
      <c r="L9070" s="231"/>
      <c r="M9070" s="231"/>
      <c r="N9070" s="231"/>
      <c r="O9070" s="231"/>
      <c r="P9070" s="231"/>
      <c r="Q9070" s="231"/>
      <c r="R9070" s="231"/>
      <c r="S9070" s="231"/>
      <c r="T9070" s="232"/>
      <c r="U9070" s="16"/>
      <c r="V9070" s="16"/>
    </row>
    <row r="9071" spans="4:22">
      <c r="D9071" s="16"/>
      <c r="E9071" s="16"/>
      <c r="F9071" s="231"/>
      <c r="G9071" s="231"/>
      <c r="H9071" s="231"/>
      <c r="I9071" s="231"/>
      <c r="J9071" s="231"/>
      <c r="K9071" s="231"/>
      <c r="L9071" s="231"/>
      <c r="M9071" s="231"/>
      <c r="N9071" s="231"/>
      <c r="O9071" s="231"/>
      <c r="P9071" s="231"/>
      <c r="Q9071" s="231"/>
      <c r="R9071" s="231"/>
      <c r="S9071" s="231"/>
      <c r="T9071" s="232"/>
      <c r="U9071" s="16"/>
      <c r="V9071" s="16"/>
    </row>
    <row r="9072" spans="4:22">
      <c r="D9072" s="16"/>
      <c r="E9072" s="16"/>
      <c r="F9072" s="231"/>
      <c r="G9072" s="231"/>
      <c r="H9072" s="231"/>
      <c r="I9072" s="231"/>
      <c r="J9072" s="231"/>
      <c r="K9072" s="231"/>
      <c r="L9072" s="231"/>
      <c r="M9072" s="231"/>
      <c r="N9072" s="231"/>
      <c r="O9072" s="231"/>
      <c r="P9072" s="231"/>
      <c r="Q9072" s="231"/>
      <c r="R9072" s="231"/>
      <c r="S9072" s="231"/>
      <c r="T9072" s="232"/>
      <c r="U9072" s="16"/>
      <c r="V9072" s="16"/>
    </row>
    <row r="9073" spans="4:22">
      <c r="D9073" s="16"/>
      <c r="E9073" s="16"/>
      <c r="F9073" s="231"/>
      <c r="G9073" s="231"/>
      <c r="H9073" s="231"/>
      <c r="I9073" s="231"/>
      <c r="J9073" s="231"/>
      <c r="K9073" s="231"/>
      <c r="L9073" s="231"/>
      <c r="M9073" s="231"/>
      <c r="N9073" s="231"/>
      <c r="O9073" s="231"/>
      <c r="P9073" s="231"/>
      <c r="Q9073" s="231"/>
      <c r="R9073" s="231"/>
      <c r="S9073" s="231"/>
      <c r="T9073" s="232"/>
      <c r="U9073" s="16"/>
      <c r="V9073" s="16"/>
    </row>
    <row r="9074" spans="4:22">
      <c r="D9074" s="16"/>
      <c r="E9074" s="16"/>
      <c r="F9074" s="231"/>
      <c r="G9074" s="231"/>
      <c r="H9074" s="231"/>
      <c r="I9074" s="231"/>
      <c r="J9074" s="231"/>
      <c r="K9074" s="231"/>
      <c r="L9074" s="231"/>
      <c r="M9074" s="231"/>
      <c r="N9074" s="231"/>
      <c r="O9074" s="231"/>
      <c r="P9074" s="231"/>
      <c r="Q9074" s="231"/>
      <c r="R9074" s="231"/>
      <c r="S9074" s="231"/>
      <c r="T9074" s="232"/>
      <c r="U9074" s="16"/>
      <c r="V9074" s="16"/>
    </row>
    <row r="9075" spans="4:22">
      <c r="D9075" s="16"/>
      <c r="E9075" s="16"/>
      <c r="F9075" s="231"/>
      <c r="G9075" s="231"/>
      <c r="H9075" s="231"/>
      <c r="I9075" s="231"/>
      <c r="J9075" s="231"/>
      <c r="K9075" s="231"/>
      <c r="L9075" s="231"/>
      <c r="M9075" s="231"/>
      <c r="N9075" s="231"/>
      <c r="O9075" s="231"/>
      <c r="P9075" s="231"/>
      <c r="Q9075" s="231"/>
      <c r="R9075" s="231"/>
      <c r="S9075" s="231"/>
      <c r="T9075" s="232"/>
      <c r="U9075" s="16"/>
      <c r="V9075" s="16"/>
    </row>
    <row r="9076" spans="4:22">
      <c r="D9076" s="335"/>
      <c r="E9076" s="335"/>
      <c r="F9076" s="335"/>
      <c r="G9076" s="512" t="s">
        <v>48</v>
      </c>
      <c r="H9076" s="512"/>
      <c r="I9076" s="512"/>
      <c r="J9076" s="512"/>
      <c r="K9076" s="512"/>
      <c r="L9076" s="512"/>
      <c r="M9076" s="512"/>
      <c r="N9076" s="512"/>
      <c r="O9076" s="512"/>
      <c r="P9076" s="512"/>
      <c r="Q9076" s="512"/>
      <c r="R9076" s="512"/>
      <c r="S9076" s="335"/>
      <c r="T9076" s="335"/>
      <c r="U9076" s="335"/>
      <c r="V9076" s="335"/>
    </row>
    <row r="9077" spans="4:22">
      <c r="D9077" s="335"/>
      <c r="E9077" s="335"/>
      <c r="F9077" s="335"/>
      <c r="G9077" s="512"/>
      <c r="H9077" s="512"/>
      <c r="I9077" s="512"/>
      <c r="J9077" s="512"/>
      <c r="K9077" s="512"/>
      <c r="L9077" s="512"/>
      <c r="M9077" s="512"/>
      <c r="N9077" s="512"/>
      <c r="O9077" s="512"/>
      <c r="P9077" s="512"/>
      <c r="Q9077" s="512"/>
      <c r="R9077" s="512"/>
      <c r="S9077" s="335"/>
      <c r="T9077" s="335"/>
      <c r="U9077" s="335"/>
      <c r="V9077" s="335"/>
    </row>
    <row r="9078" spans="4:22" ht="23.4">
      <c r="D9078" s="338"/>
      <c r="E9078" s="338"/>
      <c r="F9078" s="338"/>
      <c r="G9078" s="343" t="s">
        <v>46</v>
      </c>
      <c r="H9078" s="375" t="s">
        <v>3</v>
      </c>
      <c r="I9078" s="376"/>
      <c r="J9078" s="377" t="s">
        <v>11</v>
      </c>
      <c r="K9078" s="376"/>
      <c r="L9078" s="378" t="s">
        <v>12</v>
      </c>
      <c r="M9078" s="376"/>
      <c r="N9078" s="379" t="s">
        <v>13</v>
      </c>
      <c r="O9078" s="376"/>
      <c r="P9078" s="374" t="s">
        <v>14</v>
      </c>
      <c r="Q9078" s="376"/>
      <c r="R9078" s="380" t="s">
        <v>15</v>
      </c>
      <c r="S9078" s="367"/>
      <c r="T9078" s="16"/>
      <c r="U9078" s="336"/>
      <c r="V9078" s="16"/>
    </row>
    <row r="9079" spans="4:22" ht="21">
      <c r="D9079" s="338"/>
      <c r="E9079" s="338"/>
      <c r="F9079" s="338"/>
      <c r="G9079" s="344">
        <v>0.9</v>
      </c>
      <c r="H9079" s="347">
        <f>$H$9021*G9079</f>
        <v>59.006562644249996</v>
      </c>
      <c r="I9079" s="368"/>
      <c r="J9079" s="348">
        <f>$J$9021*G9079</f>
        <v>15.4416967965</v>
      </c>
      <c r="K9079" s="368"/>
      <c r="L9079" s="352">
        <f>$L$9021*G9079</f>
        <v>16.259971689</v>
      </c>
      <c r="M9079" s="368"/>
      <c r="N9079" s="349">
        <f>$N$9021*G9079</f>
        <v>8.7068025720000009</v>
      </c>
      <c r="O9079" s="368"/>
      <c r="P9079" s="350">
        <f>$P$9021*G9079</f>
        <v>225.1150243875</v>
      </c>
      <c r="Q9079" s="368"/>
      <c r="R9079" s="351">
        <f>$R$9021*G9079</f>
        <v>81.675460035000015</v>
      </c>
      <c r="S9079" s="341"/>
      <c r="T9079" s="414">
        <f>H9079*24.63</f>
        <v>1453.3316379278774</v>
      </c>
      <c r="U9079" s="337"/>
      <c r="V9079" s="16"/>
    </row>
    <row r="9080" spans="4:22" ht="21">
      <c r="D9080" s="338"/>
      <c r="E9080" s="338"/>
      <c r="F9080" s="338"/>
      <c r="G9080" s="344">
        <v>0.91</v>
      </c>
      <c r="H9080" s="347">
        <f t="shared" ref="H9080:H9099" si="1057">$H$9021*G9080</f>
        <v>59.662191118075</v>
      </c>
      <c r="I9080" s="368"/>
      <c r="J9080" s="348">
        <f t="shared" ref="J9080:J9099" si="1058">$J$9021*G9080</f>
        <v>15.613271205350001</v>
      </c>
      <c r="K9080" s="368"/>
      <c r="L9080" s="352">
        <f t="shared" ref="L9080:L9099" si="1059">$L$9021*G9080</f>
        <v>16.440638041100001</v>
      </c>
      <c r="M9080" s="368"/>
      <c r="N9080" s="349">
        <f t="shared" ref="N9080:N9099" si="1060">$N$9021*G9080</f>
        <v>8.8035448228000011</v>
      </c>
      <c r="O9080" s="368"/>
      <c r="P9080" s="350">
        <f t="shared" ref="P9080:P9099" si="1061">$P$9021*G9080</f>
        <v>227.61630243625001</v>
      </c>
      <c r="Q9080" s="368"/>
      <c r="R9080" s="351">
        <f t="shared" ref="R9080:R9099" si="1062">$R$9021*G9080</f>
        <v>82.582965146500015</v>
      </c>
      <c r="S9080" s="341"/>
      <c r="T9080" s="16"/>
      <c r="U9080" s="337"/>
      <c r="V9080" s="16"/>
    </row>
    <row r="9081" spans="4:22" ht="21">
      <c r="D9081" s="338"/>
      <c r="E9081" s="338"/>
      <c r="F9081" s="338"/>
      <c r="G9081" s="344">
        <v>0.92</v>
      </c>
      <c r="H9081" s="347">
        <f t="shared" si="1057"/>
        <v>60.317819591899998</v>
      </c>
      <c r="I9081" s="368"/>
      <c r="J9081" s="348">
        <f t="shared" si="1058"/>
        <v>15.7848456142</v>
      </c>
      <c r="K9081" s="368"/>
      <c r="L9081" s="352">
        <f t="shared" si="1059"/>
        <v>16.621304393200003</v>
      </c>
      <c r="M9081" s="368"/>
      <c r="N9081" s="349">
        <f t="shared" si="1060"/>
        <v>8.9002870736000013</v>
      </c>
      <c r="O9081" s="368"/>
      <c r="P9081" s="350">
        <f t="shared" si="1061"/>
        <v>230.11758048500002</v>
      </c>
      <c r="Q9081" s="368"/>
      <c r="R9081" s="351">
        <f t="shared" si="1062"/>
        <v>83.490470258000016</v>
      </c>
      <c r="S9081" s="341"/>
      <c r="T9081" s="16"/>
      <c r="U9081" s="337"/>
      <c r="V9081" s="16"/>
    </row>
    <row r="9082" spans="4:22" ht="21">
      <c r="D9082" s="338"/>
      <c r="E9082" s="338"/>
      <c r="F9082" s="338"/>
      <c r="G9082" s="344">
        <v>0.93</v>
      </c>
      <c r="H9082" s="347">
        <f t="shared" si="1057"/>
        <v>60.973448065725002</v>
      </c>
      <c r="I9082" s="368"/>
      <c r="J9082" s="348">
        <f t="shared" si="1058"/>
        <v>15.956420023050001</v>
      </c>
      <c r="K9082" s="368"/>
      <c r="L9082" s="352">
        <f t="shared" si="1059"/>
        <v>16.8019707453</v>
      </c>
      <c r="M9082" s="368"/>
      <c r="N9082" s="349">
        <f t="shared" si="1060"/>
        <v>8.9970293244000015</v>
      </c>
      <c r="O9082" s="368"/>
      <c r="P9082" s="350">
        <f t="shared" si="1061"/>
        <v>232.61885853375003</v>
      </c>
      <c r="Q9082" s="368"/>
      <c r="R9082" s="351">
        <f t="shared" si="1062"/>
        <v>84.397975369500017</v>
      </c>
      <c r="S9082" s="341"/>
      <c r="T9082" s="16"/>
      <c r="U9082" s="337"/>
      <c r="V9082" s="16"/>
    </row>
    <row r="9083" spans="4:22" ht="21">
      <c r="D9083" s="338"/>
      <c r="E9083" s="338"/>
      <c r="F9083" s="338"/>
      <c r="G9083" s="344">
        <v>0.94</v>
      </c>
      <c r="H9083" s="347">
        <f t="shared" si="1057"/>
        <v>61.629076539549992</v>
      </c>
      <c r="I9083" s="368"/>
      <c r="J9083" s="348">
        <f t="shared" si="1058"/>
        <v>16.127994431899999</v>
      </c>
      <c r="K9083" s="368"/>
      <c r="L9083" s="352">
        <f t="shared" si="1059"/>
        <v>16.982637097400001</v>
      </c>
      <c r="M9083" s="368"/>
      <c r="N9083" s="349">
        <f t="shared" si="1060"/>
        <v>9.0937715751999999</v>
      </c>
      <c r="O9083" s="368"/>
      <c r="P9083" s="350">
        <f t="shared" si="1061"/>
        <v>235.12013658250001</v>
      </c>
      <c r="Q9083" s="368"/>
      <c r="R9083" s="351">
        <f t="shared" si="1062"/>
        <v>85.305480481000004</v>
      </c>
      <c r="S9083" s="341"/>
      <c r="T9083" s="16"/>
      <c r="U9083" s="337"/>
      <c r="V9083" s="16"/>
    </row>
    <row r="9084" spans="4:22" ht="21">
      <c r="D9084" s="338"/>
      <c r="E9084" s="338"/>
      <c r="F9084" s="338"/>
      <c r="G9084" s="344">
        <v>0.95</v>
      </c>
      <c r="H9084" s="347">
        <f t="shared" si="1057"/>
        <v>62.284705013374996</v>
      </c>
      <c r="I9084" s="368"/>
      <c r="J9084" s="348">
        <f t="shared" si="1058"/>
        <v>16.299568840749998</v>
      </c>
      <c r="K9084" s="368"/>
      <c r="L9084" s="352">
        <f t="shared" si="1059"/>
        <v>17.163303449499999</v>
      </c>
      <c r="M9084" s="368"/>
      <c r="N9084" s="349">
        <f t="shared" si="1060"/>
        <v>9.1905138260000001</v>
      </c>
      <c r="O9084" s="368"/>
      <c r="P9084" s="350">
        <f t="shared" si="1061"/>
        <v>237.62141463124999</v>
      </c>
      <c r="Q9084" s="368"/>
      <c r="R9084" s="351">
        <f t="shared" si="1062"/>
        <v>86.212985592500004</v>
      </c>
      <c r="S9084" s="341"/>
      <c r="T9084" s="16"/>
      <c r="U9084" s="337"/>
      <c r="V9084" s="16"/>
    </row>
    <row r="9085" spans="4:22" ht="21">
      <c r="D9085" s="338"/>
      <c r="E9085" s="338"/>
      <c r="F9085" s="338"/>
      <c r="G9085" s="344">
        <v>0.96</v>
      </c>
      <c r="H9085" s="347">
        <f t="shared" si="1057"/>
        <v>62.940333487199993</v>
      </c>
      <c r="I9085" s="368"/>
      <c r="J9085" s="348">
        <f t="shared" si="1058"/>
        <v>16.471143249600001</v>
      </c>
      <c r="K9085" s="368"/>
      <c r="L9085" s="352">
        <f t="shared" si="1059"/>
        <v>17.3439698016</v>
      </c>
      <c r="M9085" s="368"/>
      <c r="N9085" s="349">
        <f t="shared" si="1060"/>
        <v>9.2872560768000003</v>
      </c>
      <c r="O9085" s="368"/>
      <c r="P9085" s="350">
        <f t="shared" si="1061"/>
        <v>240.12269268</v>
      </c>
      <c r="Q9085" s="368"/>
      <c r="R9085" s="351">
        <f t="shared" si="1062"/>
        <v>87.120490704000005</v>
      </c>
      <c r="S9085" s="341"/>
      <c r="T9085" s="16"/>
      <c r="U9085" s="337"/>
      <c r="V9085" s="16"/>
    </row>
    <row r="9086" spans="4:22" ht="21">
      <c r="D9086" s="338"/>
      <c r="E9086" s="338"/>
      <c r="F9086" s="338"/>
      <c r="G9086" s="344">
        <v>0.97</v>
      </c>
      <c r="H9086" s="347">
        <f t="shared" si="1057"/>
        <v>63.595961961024997</v>
      </c>
      <c r="I9086" s="368"/>
      <c r="J9086" s="348">
        <f t="shared" si="1058"/>
        <v>16.64271765845</v>
      </c>
      <c r="K9086" s="368"/>
      <c r="L9086" s="352">
        <f t="shared" si="1059"/>
        <v>17.524636153700001</v>
      </c>
      <c r="M9086" s="368"/>
      <c r="N9086" s="349">
        <f t="shared" si="1060"/>
        <v>9.3839983276000005</v>
      </c>
      <c r="O9086" s="368"/>
      <c r="P9086" s="350">
        <f t="shared" si="1061"/>
        <v>242.62397072875001</v>
      </c>
      <c r="Q9086" s="368"/>
      <c r="R9086" s="351">
        <f t="shared" si="1062"/>
        <v>88.027995815500006</v>
      </c>
      <c r="S9086" s="341"/>
      <c r="T9086" s="16"/>
      <c r="U9086" s="337"/>
      <c r="V9086" s="16"/>
    </row>
    <row r="9087" spans="4:22" ht="21">
      <c r="D9087" s="338"/>
      <c r="E9087" s="338"/>
      <c r="F9087" s="338"/>
      <c r="G9087" s="344">
        <v>0.98</v>
      </c>
      <c r="H9087" s="347">
        <f t="shared" si="1057"/>
        <v>64.251590434850002</v>
      </c>
      <c r="I9087" s="368"/>
      <c r="J9087" s="348">
        <f t="shared" si="1058"/>
        <v>16.814292067299998</v>
      </c>
      <c r="K9087" s="368"/>
      <c r="L9087" s="352">
        <f t="shared" si="1059"/>
        <v>17.705302505800002</v>
      </c>
      <c r="M9087" s="368"/>
      <c r="N9087" s="349">
        <f t="shared" si="1060"/>
        <v>9.4807405784000007</v>
      </c>
      <c r="O9087" s="368"/>
      <c r="P9087" s="350">
        <f t="shared" si="1061"/>
        <v>245.12524877750002</v>
      </c>
      <c r="Q9087" s="368"/>
      <c r="R9087" s="351">
        <f t="shared" si="1062"/>
        <v>88.935500927000007</v>
      </c>
      <c r="S9087" s="341"/>
      <c r="T9087" s="16"/>
      <c r="U9087" s="337"/>
      <c r="V9087" s="16"/>
    </row>
    <row r="9088" spans="4:22" ht="21">
      <c r="D9088" s="338"/>
      <c r="E9088" s="338"/>
      <c r="F9088" s="338"/>
      <c r="G9088" s="344">
        <v>0.99</v>
      </c>
      <c r="H9088" s="347">
        <f t="shared" si="1057"/>
        <v>64.907218908674992</v>
      </c>
      <c r="I9088" s="368"/>
      <c r="J9088" s="348">
        <f t="shared" si="1058"/>
        <v>16.985866476150001</v>
      </c>
      <c r="K9088" s="368"/>
      <c r="L9088" s="352">
        <f t="shared" si="1059"/>
        <v>17.8859688579</v>
      </c>
      <c r="M9088" s="368"/>
      <c r="N9088" s="349">
        <f t="shared" si="1060"/>
        <v>9.5774828292000009</v>
      </c>
      <c r="O9088" s="368"/>
      <c r="P9088" s="350">
        <f t="shared" si="1061"/>
        <v>247.62652682625</v>
      </c>
      <c r="Q9088" s="368"/>
      <c r="R9088" s="351">
        <f t="shared" si="1062"/>
        <v>89.843006038500008</v>
      </c>
      <c r="S9088" s="341"/>
      <c r="T9088" s="16"/>
      <c r="U9088" s="337"/>
      <c r="V9088" s="16"/>
    </row>
    <row r="9089" spans="4:22" ht="28.8">
      <c r="D9089" s="469"/>
      <c r="E9089" s="469"/>
      <c r="F9089" s="469"/>
      <c r="G9089" s="511">
        <v>1</v>
      </c>
      <c r="H9089" s="472">
        <f t="shared" si="1057"/>
        <v>65.562847382499996</v>
      </c>
      <c r="I9089" s="368"/>
      <c r="J9089" s="472">
        <f t="shared" si="1058"/>
        <v>17.157440885</v>
      </c>
      <c r="K9089" s="368"/>
      <c r="L9089" s="472">
        <f t="shared" si="1059"/>
        <v>18.066635210000001</v>
      </c>
      <c r="M9089" s="368"/>
      <c r="N9089" s="472">
        <f t="shared" si="1060"/>
        <v>9.6742250800000011</v>
      </c>
      <c r="O9089" s="368"/>
      <c r="P9089" s="472">
        <f t="shared" si="1061"/>
        <v>250.12780487500001</v>
      </c>
      <c r="Q9089" s="368"/>
      <c r="R9089" s="472">
        <f t="shared" si="1062"/>
        <v>90.750511150000008</v>
      </c>
      <c r="S9089" s="341"/>
      <c r="T9089" s="469"/>
      <c r="U9089" s="470"/>
      <c r="V9089" s="469"/>
    </row>
    <row r="9090" spans="4:22" ht="21">
      <c r="D9090" s="338"/>
      <c r="E9090" s="338"/>
      <c r="F9090" s="338"/>
      <c r="G9090" s="344">
        <v>1.01</v>
      </c>
      <c r="H9090" s="347">
        <f t="shared" si="1057"/>
        <v>66.218475856325</v>
      </c>
      <c r="I9090" s="368"/>
      <c r="J9090" s="348">
        <f t="shared" si="1058"/>
        <v>17.329015293849999</v>
      </c>
      <c r="K9090" s="368"/>
      <c r="L9090" s="352">
        <f t="shared" si="1059"/>
        <v>18.247301562100002</v>
      </c>
      <c r="M9090" s="368"/>
      <c r="N9090" s="349">
        <f t="shared" si="1060"/>
        <v>9.7709673308000013</v>
      </c>
      <c r="O9090" s="368"/>
      <c r="P9090" s="350">
        <f t="shared" si="1061"/>
        <v>252.62908292375002</v>
      </c>
      <c r="Q9090" s="368"/>
      <c r="R9090" s="351">
        <f t="shared" si="1062"/>
        <v>91.658016261500009</v>
      </c>
      <c r="S9090" s="341"/>
      <c r="T9090" s="16"/>
      <c r="U9090" s="337"/>
      <c r="V9090" s="16"/>
    </row>
    <row r="9091" spans="4:22" ht="21">
      <c r="D9091" s="338"/>
      <c r="E9091" s="338"/>
      <c r="F9091" s="338"/>
      <c r="G9091" s="344">
        <v>1.02</v>
      </c>
      <c r="H9091" s="347">
        <f t="shared" si="1057"/>
        <v>66.87410433014999</v>
      </c>
      <c r="I9091" s="368"/>
      <c r="J9091" s="348">
        <f t="shared" si="1058"/>
        <v>17.500589702700001</v>
      </c>
      <c r="K9091" s="368"/>
      <c r="L9091" s="352">
        <f t="shared" si="1059"/>
        <v>18.4279679142</v>
      </c>
      <c r="M9091" s="368"/>
      <c r="N9091" s="349">
        <f t="shared" si="1060"/>
        <v>9.8677095816000016</v>
      </c>
      <c r="O9091" s="368"/>
      <c r="P9091" s="350">
        <f t="shared" si="1061"/>
        <v>255.1303609725</v>
      </c>
      <c r="Q9091" s="368"/>
      <c r="R9091" s="351">
        <f t="shared" si="1062"/>
        <v>92.56552137300001</v>
      </c>
      <c r="S9091" s="341"/>
      <c r="T9091" s="16"/>
      <c r="U9091" s="337"/>
      <c r="V9091" s="16"/>
    </row>
    <row r="9092" spans="4:22" ht="21">
      <c r="D9092" s="338"/>
      <c r="E9092" s="338"/>
      <c r="F9092" s="338"/>
      <c r="G9092" s="344">
        <v>1.03</v>
      </c>
      <c r="H9092" s="347">
        <f t="shared" si="1057"/>
        <v>67.529732803974994</v>
      </c>
      <c r="I9092" s="368"/>
      <c r="J9092" s="348">
        <f t="shared" si="1058"/>
        <v>17.67216411155</v>
      </c>
      <c r="K9092" s="368"/>
      <c r="L9092" s="352">
        <f t="shared" si="1059"/>
        <v>18.608634266300001</v>
      </c>
      <c r="M9092" s="368"/>
      <c r="N9092" s="349">
        <f t="shared" si="1060"/>
        <v>9.9644518324000018</v>
      </c>
      <c r="O9092" s="368"/>
      <c r="P9092" s="350">
        <f t="shared" si="1061"/>
        <v>257.63163902125001</v>
      </c>
      <c r="Q9092" s="368"/>
      <c r="R9092" s="351">
        <f t="shared" si="1062"/>
        <v>93.473026484500011</v>
      </c>
      <c r="S9092" s="341"/>
      <c r="T9092" s="16"/>
      <c r="U9092" s="337"/>
      <c r="V9092" s="16"/>
    </row>
    <row r="9093" spans="4:22" ht="21">
      <c r="D9093" s="338"/>
      <c r="E9093" s="338"/>
      <c r="F9093" s="338"/>
      <c r="G9093" s="344">
        <v>1.04</v>
      </c>
      <c r="H9093" s="347">
        <f t="shared" si="1057"/>
        <v>68.185361277799998</v>
      </c>
      <c r="I9093" s="368"/>
      <c r="J9093" s="348">
        <f t="shared" si="1058"/>
        <v>17.843738520399999</v>
      </c>
      <c r="K9093" s="368"/>
      <c r="L9093" s="352">
        <f t="shared" si="1059"/>
        <v>18.789300618400002</v>
      </c>
      <c r="M9093" s="368"/>
      <c r="N9093" s="349">
        <f t="shared" si="1060"/>
        <v>10.061194083200002</v>
      </c>
      <c r="O9093" s="368"/>
      <c r="P9093" s="350">
        <f t="shared" si="1061"/>
        <v>260.13291707000002</v>
      </c>
      <c r="Q9093" s="368"/>
      <c r="R9093" s="351">
        <f t="shared" si="1062"/>
        <v>94.380531596000012</v>
      </c>
      <c r="S9093" s="341"/>
      <c r="T9093" s="16"/>
      <c r="U9093" s="337"/>
      <c r="V9093" s="16"/>
    </row>
    <row r="9094" spans="4:22" ht="21">
      <c r="D9094" s="338"/>
      <c r="E9094" s="338"/>
      <c r="F9094" s="338"/>
      <c r="G9094" s="344">
        <v>1.05</v>
      </c>
      <c r="H9094" s="347">
        <f t="shared" si="1057"/>
        <v>68.840989751625003</v>
      </c>
      <c r="I9094" s="368"/>
      <c r="J9094" s="348">
        <f t="shared" si="1058"/>
        <v>18.015312929250001</v>
      </c>
      <c r="K9094" s="368"/>
      <c r="L9094" s="352">
        <f t="shared" si="1059"/>
        <v>18.969966970500003</v>
      </c>
      <c r="M9094" s="368"/>
      <c r="N9094" s="349">
        <f t="shared" si="1060"/>
        <v>10.157936334000002</v>
      </c>
      <c r="O9094" s="368"/>
      <c r="P9094" s="350">
        <f t="shared" si="1061"/>
        <v>262.63419511875003</v>
      </c>
      <c r="Q9094" s="368"/>
      <c r="R9094" s="351">
        <f t="shared" si="1062"/>
        <v>95.288036707500012</v>
      </c>
      <c r="S9094" s="341"/>
      <c r="T9094" s="16"/>
      <c r="U9094" s="337"/>
      <c r="V9094" s="16"/>
    </row>
    <row r="9095" spans="4:22" ht="21">
      <c r="D9095" s="338"/>
      <c r="E9095" s="338"/>
      <c r="F9095" s="338"/>
      <c r="G9095" s="344">
        <v>1.06</v>
      </c>
      <c r="H9095" s="347">
        <f t="shared" si="1057"/>
        <v>69.496618225449993</v>
      </c>
      <c r="I9095" s="368"/>
      <c r="J9095" s="348">
        <f t="shared" si="1058"/>
        <v>18.1868873381</v>
      </c>
      <c r="K9095" s="368"/>
      <c r="L9095" s="352">
        <f t="shared" si="1059"/>
        <v>19.150633322600001</v>
      </c>
      <c r="M9095" s="368"/>
      <c r="N9095" s="349">
        <f t="shared" si="1060"/>
        <v>10.254678584800002</v>
      </c>
      <c r="O9095" s="368"/>
      <c r="P9095" s="350">
        <f t="shared" si="1061"/>
        <v>265.13547316750004</v>
      </c>
      <c r="Q9095" s="368"/>
      <c r="R9095" s="351">
        <f t="shared" si="1062"/>
        <v>96.195541819000013</v>
      </c>
      <c r="S9095" s="341"/>
      <c r="T9095" s="16"/>
      <c r="U9095" s="337"/>
      <c r="V9095" s="16"/>
    </row>
    <row r="9096" spans="4:22" ht="21">
      <c r="D9096" s="338"/>
      <c r="E9096" s="338"/>
      <c r="F9096" s="338"/>
      <c r="G9096" s="344">
        <v>1.07</v>
      </c>
      <c r="H9096" s="347">
        <f t="shared" si="1057"/>
        <v>70.152246699274997</v>
      </c>
      <c r="I9096" s="368"/>
      <c r="J9096" s="348">
        <f t="shared" si="1058"/>
        <v>18.358461746950002</v>
      </c>
      <c r="K9096" s="368"/>
      <c r="L9096" s="352">
        <f t="shared" si="1059"/>
        <v>19.331299674700002</v>
      </c>
      <c r="M9096" s="368"/>
      <c r="N9096" s="349">
        <f t="shared" si="1060"/>
        <v>10.351420835600003</v>
      </c>
      <c r="O9096" s="368"/>
      <c r="P9096" s="350">
        <f t="shared" si="1061"/>
        <v>267.63675121625005</v>
      </c>
      <c r="Q9096" s="368"/>
      <c r="R9096" s="351">
        <f t="shared" si="1062"/>
        <v>97.103046930500014</v>
      </c>
      <c r="S9096" s="341"/>
      <c r="T9096" s="16"/>
      <c r="U9096" s="337"/>
      <c r="V9096" s="16"/>
    </row>
    <row r="9097" spans="4:22" ht="21">
      <c r="D9097" s="338"/>
      <c r="E9097" s="338"/>
      <c r="F9097" s="338"/>
      <c r="G9097" s="344">
        <v>1.08</v>
      </c>
      <c r="H9097" s="347">
        <f t="shared" si="1057"/>
        <v>70.807875173100001</v>
      </c>
      <c r="I9097" s="368"/>
      <c r="J9097" s="348">
        <f t="shared" si="1058"/>
        <v>18.530036155800001</v>
      </c>
      <c r="K9097" s="368"/>
      <c r="L9097" s="352">
        <f t="shared" si="1059"/>
        <v>19.511966026800003</v>
      </c>
      <c r="M9097" s="368"/>
      <c r="N9097" s="349">
        <f t="shared" si="1060"/>
        <v>10.448163086400003</v>
      </c>
      <c r="O9097" s="368"/>
      <c r="P9097" s="350">
        <f t="shared" si="1061"/>
        <v>270.138029265</v>
      </c>
      <c r="Q9097" s="368"/>
      <c r="R9097" s="351">
        <f t="shared" si="1062"/>
        <v>98.010552042000015</v>
      </c>
      <c r="S9097" s="341"/>
      <c r="T9097" s="16"/>
      <c r="U9097" s="337"/>
      <c r="V9097" s="16"/>
    </row>
    <row r="9098" spans="4:22" ht="21">
      <c r="D9098" s="338"/>
      <c r="E9098" s="338"/>
      <c r="F9098" s="338"/>
      <c r="G9098" s="344">
        <v>1.0900000000000001</v>
      </c>
      <c r="H9098" s="347">
        <f t="shared" si="1057"/>
        <v>71.463503646925005</v>
      </c>
      <c r="I9098" s="368"/>
      <c r="J9098" s="348">
        <f t="shared" si="1058"/>
        <v>18.70161056465</v>
      </c>
      <c r="K9098" s="368"/>
      <c r="L9098" s="352">
        <f t="shared" si="1059"/>
        <v>19.692632378900004</v>
      </c>
      <c r="M9098" s="368"/>
      <c r="N9098" s="349">
        <f t="shared" si="1060"/>
        <v>10.544905337200001</v>
      </c>
      <c r="O9098" s="368"/>
      <c r="P9098" s="350">
        <f t="shared" si="1061"/>
        <v>272.63930731375001</v>
      </c>
      <c r="Q9098" s="368"/>
      <c r="R9098" s="351">
        <f t="shared" si="1062"/>
        <v>98.918057153500015</v>
      </c>
      <c r="S9098" s="341"/>
      <c r="T9098" s="16"/>
      <c r="U9098" s="337"/>
      <c r="V9098" s="16"/>
    </row>
    <row r="9099" spans="4:22" ht="21">
      <c r="D9099" s="338"/>
      <c r="E9099" s="338"/>
      <c r="F9099" s="338"/>
      <c r="G9099" s="344">
        <v>1.1000000000000001</v>
      </c>
      <c r="H9099" s="347">
        <f t="shared" si="1057"/>
        <v>72.119132120749995</v>
      </c>
      <c r="I9099" s="368"/>
      <c r="J9099" s="348">
        <f t="shared" si="1058"/>
        <v>18.873184973500003</v>
      </c>
      <c r="K9099" s="368"/>
      <c r="L9099" s="352">
        <f t="shared" si="1059"/>
        <v>19.873298731000002</v>
      </c>
      <c r="M9099" s="368"/>
      <c r="N9099" s="349">
        <f t="shared" si="1060"/>
        <v>10.641647588000001</v>
      </c>
      <c r="O9099" s="368"/>
      <c r="P9099" s="350">
        <f t="shared" si="1061"/>
        <v>275.14058536250002</v>
      </c>
      <c r="Q9099" s="368"/>
      <c r="R9099" s="351">
        <f t="shared" si="1062"/>
        <v>99.825562265000016</v>
      </c>
      <c r="S9099" s="341"/>
      <c r="T9099" s="16"/>
      <c r="U9099" s="337"/>
      <c r="V9099" s="16"/>
    </row>
    <row r="9100" spans="4:22">
      <c r="D9100" s="338"/>
      <c r="E9100" s="338"/>
      <c r="F9100" s="338"/>
      <c r="G9100" s="16"/>
      <c r="H9100" s="16"/>
      <c r="I9100" s="16"/>
      <c r="J9100" s="16"/>
      <c r="K9100" s="16"/>
      <c r="L9100" s="16"/>
      <c r="M9100" s="16"/>
      <c r="N9100" s="16"/>
      <c r="O9100" s="16"/>
      <c r="P9100" s="16"/>
      <c r="Q9100" s="16"/>
      <c r="R9100" s="16"/>
      <c r="S9100" s="16"/>
      <c r="T9100" s="16"/>
      <c r="U9100" s="16"/>
      <c r="V9100" s="16"/>
    </row>
    <row r="9101" spans="4:22">
      <c r="D9101" s="338"/>
      <c r="E9101" s="338"/>
      <c r="F9101" s="338"/>
      <c r="G9101" s="16"/>
      <c r="H9101" s="16"/>
      <c r="I9101" s="16"/>
      <c r="J9101" s="16"/>
      <c r="K9101" s="16"/>
      <c r="L9101" s="16"/>
      <c r="M9101" s="16"/>
      <c r="N9101" s="16"/>
      <c r="O9101" s="16"/>
      <c r="P9101" s="16"/>
      <c r="Q9101" s="16"/>
      <c r="R9101" s="16"/>
      <c r="S9101" s="16"/>
      <c r="T9101" s="16"/>
      <c r="U9101" s="16"/>
      <c r="V9101" s="16"/>
    </row>
    <row r="9102" spans="4:22">
      <c r="D9102" s="338"/>
      <c r="E9102" s="338"/>
      <c r="F9102" s="338"/>
      <c r="G9102" s="16"/>
      <c r="H9102" s="16"/>
      <c r="I9102" s="16"/>
      <c r="J9102" s="16"/>
      <c r="K9102" s="16"/>
      <c r="L9102" s="16"/>
      <c r="M9102" s="16"/>
      <c r="N9102" s="16"/>
      <c r="O9102" s="16"/>
      <c r="P9102" s="16"/>
      <c r="Q9102" s="16"/>
      <c r="R9102" s="16"/>
      <c r="S9102" s="16"/>
      <c r="T9102" s="16"/>
      <c r="U9102" s="16"/>
      <c r="V9102" s="16"/>
    </row>
    <row r="9105" spans="4:31" ht="15" thickBot="1">
      <c r="D9105" s="507" t="s">
        <v>328</v>
      </c>
      <c r="E9105" s="16"/>
      <c r="F9105" s="16"/>
      <c r="G9105" s="16"/>
      <c r="H9105" s="16"/>
      <c r="I9105" s="16"/>
      <c r="J9105" s="16"/>
      <c r="K9105" s="16"/>
      <c r="L9105" s="16"/>
      <c r="M9105" s="16"/>
      <c r="N9105" s="16"/>
      <c r="O9105" s="16"/>
      <c r="P9105" s="16"/>
      <c r="Q9105" s="16"/>
      <c r="R9105" s="16"/>
      <c r="S9105" s="16"/>
      <c r="T9105" s="229"/>
      <c r="U9105" s="16"/>
      <c r="V9105" s="16"/>
    </row>
    <row r="9106" spans="4:31">
      <c r="D9106" s="16"/>
      <c r="E9106" s="84"/>
      <c r="F9106" s="85"/>
      <c r="G9106" s="197"/>
      <c r="H9106" s="85"/>
      <c r="I9106" s="197"/>
      <c r="J9106" s="85"/>
      <c r="K9106" s="197"/>
      <c r="L9106" s="85"/>
      <c r="M9106" s="197"/>
      <c r="N9106" s="85"/>
      <c r="O9106" s="197"/>
      <c r="P9106" s="85"/>
      <c r="Q9106" s="197"/>
      <c r="R9106" s="85"/>
      <c r="S9106" s="85"/>
      <c r="T9106" s="85"/>
      <c r="U9106" s="106"/>
      <c r="V9106" s="16"/>
    </row>
    <row r="9107" spans="4:31" ht="15" thickBot="1">
      <c r="D9107" s="16"/>
      <c r="E9107" s="86"/>
      <c r="F9107" s="1"/>
      <c r="H9107" s="1"/>
      <c r="J9107" s="1"/>
      <c r="L9107" s="1"/>
      <c r="N9107" s="1"/>
      <c r="P9107" s="1"/>
      <c r="R9107" s="1"/>
      <c r="T9107" s="1"/>
      <c r="U9107" s="107"/>
      <c r="V9107" s="16"/>
    </row>
    <row r="9108" spans="4:31" ht="35.4" thickBot="1">
      <c r="D9108" s="16"/>
      <c r="E9108" s="86"/>
      <c r="F9108" s="1"/>
      <c r="H9108" s="393" t="s">
        <v>389</v>
      </c>
      <c r="I9108" s="394"/>
      <c r="J9108" s="394"/>
      <c r="K9108" s="394"/>
      <c r="L9108" s="394"/>
      <c r="M9108" s="394"/>
      <c r="N9108" s="394"/>
      <c r="O9108" s="394"/>
      <c r="P9108" s="394"/>
      <c r="Q9108" s="394"/>
      <c r="R9108" s="394"/>
      <c r="S9108" s="394"/>
      <c r="T9108" s="395"/>
      <c r="U9108" s="107"/>
      <c r="V9108" s="16"/>
    </row>
    <row r="9109" spans="4:31">
      <c r="D9109" s="16"/>
      <c r="E9109" s="86"/>
      <c r="F9109" s="1"/>
      <c r="H9109" s="1"/>
      <c r="J9109" s="1"/>
      <c r="L9109" s="1"/>
      <c r="N9109" s="1"/>
      <c r="P9109" s="1"/>
      <c r="R9109" s="1"/>
      <c r="T9109" s="1"/>
      <c r="U9109" s="107"/>
      <c r="V9109" s="16"/>
    </row>
    <row r="9110" spans="4:31">
      <c r="D9110" s="16"/>
      <c r="E9110" s="86"/>
      <c r="F9110" s="253" t="s">
        <v>10</v>
      </c>
      <c r="G9110" s="194"/>
      <c r="H9110" s="421" t="s">
        <v>3</v>
      </c>
      <c r="I9110" s="179"/>
      <c r="J9110" s="422" t="s">
        <v>11</v>
      </c>
      <c r="K9110" s="179"/>
      <c r="L9110" s="423" t="s">
        <v>12</v>
      </c>
      <c r="M9110" s="179"/>
      <c r="N9110" s="424" t="s">
        <v>13</v>
      </c>
      <c r="O9110" s="179"/>
      <c r="P9110" s="425" t="s">
        <v>14</v>
      </c>
      <c r="Q9110" s="179"/>
      <c r="R9110" s="426" t="s">
        <v>15</v>
      </c>
      <c r="S9110" s="29"/>
      <c r="T9110" s="427" t="s">
        <v>16</v>
      </c>
      <c r="U9110" s="107"/>
      <c r="V9110" s="16"/>
      <c r="X9110" s="448" t="s">
        <v>78</v>
      </c>
      <c r="Y9110" s="448" t="s">
        <v>79</v>
      </c>
      <c r="Z9110" s="448" t="s">
        <v>80</v>
      </c>
      <c r="AA9110" s="448" t="s">
        <v>81</v>
      </c>
      <c r="AB9110" s="504" t="s">
        <v>374</v>
      </c>
      <c r="AD9110" t="str">
        <f t="shared" ref="AD9110:AD9116" si="1063">X9110</f>
        <v xml:space="preserve">MATERIAL </v>
      </c>
      <c r="AE9110" s="330" t="str">
        <f t="shared" ref="AE9110:AE9116" si="1064">AA9110</f>
        <v xml:space="preserve">VARIACAO </v>
      </c>
    </row>
    <row r="9111" spans="4:31">
      <c r="D9111" s="16"/>
      <c r="E9111" s="86"/>
      <c r="F9111" s="252">
        <v>46146</v>
      </c>
      <c r="G9111" s="244"/>
      <c r="H9111" s="437" t="s">
        <v>29</v>
      </c>
      <c r="I9111" s="437"/>
      <c r="J9111" s="437" t="s">
        <v>29</v>
      </c>
      <c r="K9111" s="437"/>
      <c r="L9111" s="437" t="s">
        <v>29</v>
      </c>
      <c r="M9111" s="437"/>
      <c r="N9111" s="437" t="s">
        <v>29</v>
      </c>
      <c r="O9111" s="437"/>
      <c r="P9111" s="437" t="s">
        <v>29</v>
      </c>
      <c r="Q9111" s="437"/>
      <c r="R9111" s="437" t="s">
        <v>29</v>
      </c>
      <c r="S9111" s="437">
        <v>0</v>
      </c>
      <c r="T9111" s="437" t="s">
        <v>29</v>
      </c>
      <c r="U9111" s="107"/>
      <c r="V9111" s="16"/>
      <c r="X9111" t="str">
        <f>H8910</f>
        <v xml:space="preserve">COBRE </v>
      </c>
      <c r="Y9111" s="308">
        <f>H9119</f>
        <v>65.460729703124997</v>
      </c>
      <c r="Z9111" s="308">
        <f>H9121</f>
        <v>64.883310640000019</v>
      </c>
      <c r="AA9111" s="453">
        <f t="shared" ref="AA9111:AA9117" si="1065">Y9111-Z9111</f>
        <v>0.57741906312497804</v>
      </c>
      <c r="AB9111" t="str">
        <f>X9111</f>
        <v xml:space="preserve">COBRE </v>
      </c>
      <c r="AD9111" t="str">
        <f t="shared" si="1063"/>
        <v xml:space="preserve">COBRE </v>
      </c>
      <c r="AE9111" s="330">
        <f t="shared" si="1064"/>
        <v>0.57741906312497804</v>
      </c>
    </row>
    <row r="9112" spans="4:31">
      <c r="D9112" s="16"/>
      <c r="E9112" s="86"/>
      <c r="F9112" s="250">
        <f>F9111+1</f>
        <v>46147</v>
      </c>
      <c r="G9112" s="244"/>
      <c r="H9112" s="437">
        <v>12970</v>
      </c>
      <c r="I9112" s="437"/>
      <c r="J9112" s="437">
        <v>3348</v>
      </c>
      <c r="K9112" s="437"/>
      <c r="L9112" s="437">
        <v>3632.5</v>
      </c>
      <c r="M9112" s="437"/>
      <c r="N9112" s="437">
        <v>1967</v>
      </c>
      <c r="O9112" s="437"/>
      <c r="P9112" s="437">
        <v>49800</v>
      </c>
      <c r="Q9112" s="437"/>
      <c r="R9112" s="437">
        <v>19295</v>
      </c>
      <c r="S9112" s="437"/>
      <c r="T9112" s="441">
        <v>4.9587000000000003</v>
      </c>
      <c r="U9112" s="107"/>
      <c r="V9112" s="16"/>
      <c r="X9112" s="408" t="str">
        <f>J8910</f>
        <v xml:space="preserve">ZINCO </v>
      </c>
      <c r="Y9112" s="308">
        <f>J9119</f>
        <v>16.758341349999998</v>
      </c>
      <c r="Z9112" s="308">
        <f>J9121</f>
        <v>16.820952120000001</v>
      </c>
      <c r="AA9112" s="453">
        <f t="shared" si="1065"/>
        <v>-6.2610770000002702E-2</v>
      </c>
      <c r="AB9112" t="str">
        <f t="shared" ref="AB9112:AB9116" si="1066">X9112</f>
        <v xml:space="preserve">ZINCO </v>
      </c>
      <c r="AD9112" t="str">
        <f t="shared" si="1063"/>
        <v xml:space="preserve">ZINCO </v>
      </c>
      <c r="AE9112" s="330">
        <f t="shared" si="1064"/>
        <v>-6.2610770000002702E-2</v>
      </c>
    </row>
    <row r="9113" spans="4:31">
      <c r="D9113" s="16"/>
      <c r="E9113" s="86"/>
      <c r="F9113" s="250">
        <f>F9112+1</f>
        <v>46148</v>
      </c>
      <c r="G9113" s="244"/>
      <c r="H9113" s="474">
        <v>13351.5</v>
      </c>
      <c r="I9113" s="437"/>
      <c r="J9113" s="437">
        <v>3402</v>
      </c>
      <c r="K9113" s="437"/>
      <c r="L9113" s="437">
        <v>3597</v>
      </c>
      <c r="M9113" s="437"/>
      <c r="N9113" s="437">
        <v>1987</v>
      </c>
      <c r="O9113" s="437"/>
      <c r="P9113" s="437">
        <v>52465</v>
      </c>
      <c r="Q9113" s="437"/>
      <c r="R9113" s="437">
        <v>19450</v>
      </c>
      <c r="S9113" s="437"/>
      <c r="T9113" s="441">
        <v>4.9241999999999999</v>
      </c>
      <c r="U9113" s="107"/>
      <c r="V9113" s="16"/>
      <c r="X9113" s="408" t="str">
        <f>L8910</f>
        <v xml:space="preserve">ALUMÍNIO </v>
      </c>
      <c r="Y9113" s="308">
        <f>L9119</f>
        <v>17.691689231249999</v>
      </c>
      <c r="Z9113" s="308">
        <f>L9121</f>
        <v>17.941849864000005</v>
      </c>
      <c r="AA9113" s="453">
        <f t="shared" si="1065"/>
        <v>-0.25016063275000633</v>
      </c>
      <c r="AB9113" t="str">
        <f t="shared" si="1066"/>
        <v xml:space="preserve">ALUMÍNIO </v>
      </c>
      <c r="AD9113" t="str">
        <f t="shared" si="1063"/>
        <v xml:space="preserve">ALUMÍNIO </v>
      </c>
      <c r="AE9113" s="330">
        <f t="shared" si="1064"/>
        <v>-0.25016063275000633</v>
      </c>
    </row>
    <row r="9114" spans="4:31">
      <c r="D9114" s="16"/>
      <c r="E9114" s="86"/>
      <c r="F9114" s="250">
        <f>F9113+1</f>
        <v>46149</v>
      </c>
      <c r="G9114" s="195"/>
      <c r="H9114" s="437">
        <v>13326</v>
      </c>
      <c r="I9114" s="437"/>
      <c r="J9114" s="437">
        <v>3425</v>
      </c>
      <c r="K9114" s="437"/>
      <c r="L9114" s="437">
        <v>3559</v>
      </c>
      <c r="M9114" s="437"/>
      <c r="N9114" s="437">
        <v>1980</v>
      </c>
      <c r="O9114" s="437"/>
      <c r="P9114" s="437">
        <v>54550</v>
      </c>
      <c r="Q9114" s="437"/>
      <c r="R9114" s="437">
        <v>18825</v>
      </c>
      <c r="S9114" s="437"/>
      <c r="T9114" s="441">
        <v>4.9273999999999996</v>
      </c>
      <c r="U9114" s="437"/>
      <c r="V9114" s="16"/>
      <c r="X9114" s="408" t="str">
        <f>N8910</f>
        <v xml:space="preserve">CHUMBO </v>
      </c>
      <c r="Y9114" s="308">
        <f>N9119</f>
        <v>9.7415873312500008</v>
      </c>
      <c r="Z9114" s="308">
        <f>N9121</f>
        <v>9.694817264000001</v>
      </c>
      <c r="AA9114" s="453">
        <f t="shared" si="1065"/>
        <v>4.6770067249999769E-2</v>
      </c>
      <c r="AB9114" t="str">
        <f t="shared" si="1066"/>
        <v xml:space="preserve">CHUMBO </v>
      </c>
      <c r="AD9114" t="str">
        <f t="shared" si="1063"/>
        <v xml:space="preserve">CHUMBO </v>
      </c>
      <c r="AE9114" s="330">
        <f t="shared" si="1064"/>
        <v>4.6770067249999769E-2</v>
      </c>
    </row>
    <row r="9115" spans="4:31">
      <c r="D9115" s="16"/>
      <c r="E9115" s="86"/>
      <c r="F9115" s="251">
        <f>F9114+1</f>
        <v>46150</v>
      </c>
      <c r="G9115" s="195"/>
      <c r="H9115" s="437">
        <v>13445</v>
      </c>
      <c r="I9115" s="437"/>
      <c r="J9115" s="437">
        <v>3417</v>
      </c>
      <c r="K9115" s="437"/>
      <c r="L9115" s="437">
        <v>3560.5</v>
      </c>
      <c r="M9115" s="437"/>
      <c r="N9115" s="437">
        <v>1967</v>
      </c>
      <c r="O9115" s="437"/>
      <c r="P9115" s="437">
        <v>53910</v>
      </c>
      <c r="Q9115" s="437"/>
      <c r="R9115" s="437">
        <v>18890</v>
      </c>
      <c r="S9115" s="438"/>
      <c r="T9115" s="441">
        <v>4.9169999999999998</v>
      </c>
      <c r="U9115" s="107"/>
      <c r="V9115" s="16"/>
      <c r="X9115" s="408" t="str">
        <f>P8910</f>
        <v xml:space="preserve">ESTANHO </v>
      </c>
      <c r="Y9115" s="308">
        <f>P9119</f>
        <v>259.81470578124998</v>
      </c>
      <c r="Z9115" s="308">
        <f>P9121</f>
        <v>247.64553808000005</v>
      </c>
      <c r="AA9115" s="453">
        <f t="shared" si="1065"/>
        <v>12.169167701249933</v>
      </c>
      <c r="AB9115" t="str">
        <f t="shared" si="1066"/>
        <v xml:space="preserve">ESTANHO </v>
      </c>
      <c r="AD9115" t="str">
        <f t="shared" si="1063"/>
        <v xml:space="preserve">ESTANHO </v>
      </c>
      <c r="AE9115" s="330">
        <f t="shared" si="1064"/>
        <v>12.169167701249933</v>
      </c>
    </row>
    <row r="9116" spans="4:31">
      <c r="D9116" s="16"/>
      <c r="E9116" s="86"/>
      <c r="F9116" s="1"/>
      <c r="H9116" s="437"/>
      <c r="I9116" s="439"/>
      <c r="J9116" s="439"/>
      <c r="K9116" s="439"/>
      <c r="L9116" s="439"/>
      <c r="M9116" s="439"/>
      <c r="N9116" s="439"/>
      <c r="O9116" s="439"/>
      <c r="P9116" s="439"/>
      <c r="Q9116" s="439"/>
      <c r="R9116" s="439"/>
      <c r="S9116" s="440"/>
      <c r="T9116" s="444"/>
      <c r="U9116" s="107"/>
      <c r="V9116" s="16"/>
      <c r="X9116" s="408" t="str">
        <f>R8910</f>
        <v xml:space="preserve">NÍQUEL </v>
      </c>
      <c r="Y9116" s="308">
        <f>R9119</f>
        <v>94.271834874999996</v>
      </c>
      <c r="Z9116" s="308">
        <f>R9121</f>
        <v>95.920100800000014</v>
      </c>
      <c r="AA9116" s="453">
        <f t="shared" si="1065"/>
        <v>-1.6482659250000182</v>
      </c>
      <c r="AB9116" t="str">
        <f t="shared" si="1066"/>
        <v xml:space="preserve">NÍQUEL </v>
      </c>
      <c r="AD9116" t="str">
        <f t="shared" si="1063"/>
        <v xml:space="preserve">NÍQUEL </v>
      </c>
      <c r="AE9116" s="330">
        <f t="shared" si="1064"/>
        <v>-1.6482659250000182</v>
      </c>
    </row>
    <row r="9117" spans="4:31" ht="18">
      <c r="D9117" s="481"/>
      <c r="E9117" s="134"/>
      <c r="F9117" s="495" t="s">
        <v>17</v>
      </c>
      <c r="G9117" s="496"/>
      <c r="H9117" s="497">
        <f>AVERAGE(H9111:H9116)</f>
        <v>13273.125</v>
      </c>
      <c r="I9117" s="498"/>
      <c r="J9117" s="497">
        <f>AVERAGE(J9111:J9116)</f>
        <v>3398</v>
      </c>
      <c r="K9117" s="498"/>
      <c r="L9117" s="497">
        <f>AVERAGE(L9111:L9116)</f>
        <v>3587.25</v>
      </c>
      <c r="M9117" s="498"/>
      <c r="N9117" s="497">
        <f>AVERAGE(N9111:N9116)</f>
        <v>1975.25</v>
      </c>
      <c r="O9117" s="498"/>
      <c r="P9117" s="497">
        <f>AVERAGE(P9111:P9116)</f>
        <v>52681.25</v>
      </c>
      <c r="Q9117" s="498"/>
      <c r="R9117" s="497">
        <f>AVERAGE(R9111:R9116)</f>
        <v>19115</v>
      </c>
      <c r="S9117" s="499"/>
      <c r="T9117" s="500">
        <f>AVERAGE(T9111:T9116)</f>
        <v>4.9318249999999999</v>
      </c>
      <c r="U9117" s="135"/>
      <c r="V9117" s="481"/>
      <c r="X9117" s="486" t="str">
        <f>T8910</f>
        <v xml:space="preserve">DÓLAR </v>
      </c>
      <c r="Y9117" s="505">
        <f>T9117</f>
        <v>4.9318249999999999</v>
      </c>
      <c r="Z9117" s="505">
        <f>T9121</f>
        <v>4.9906400000000009</v>
      </c>
      <c r="AA9117" s="502">
        <f t="shared" si="1065"/>
        <v>-5.881500000000095E-2</v>
      </c>
      <c r="AB9117" s="486"/>
    </row>
    <row r="9118" spans="4:31">
      <c r="D9118" s="16"/>
      <c r="E9118" s="86"/>
      <c r="F9118" s="21"/>
      <c r="G9118" s="194"/>
      <c r="H9118" s="354"/>
      <c r="I9118" s="214"/>
      <c r="J9118" s="354"/>
      <c r="K9118" s="214"/>
      <c r="L9118" s="354"/>
      <c r="M9118" s="214"/>
      <c r="N9118" s="354"/>
      <c r="O9118" s="214"/>
      <c r="P9118" s="354"/>
      <c r="Q9118" s="214"/>
      <c r="R9118" s="354"/>
      <c r="S9118" s="269"/>
      <c r="T9118" s="355"/>
      <c r="U9118" s="107"/>
      <c r="V9118" s="16"/>
    </row>
    <row r="9119" spans="4:31" ht="18">
      <c r="D9119" s="481"/>
      <c r="E9119" s="134"/>
      <c r="F9119" s="493" t="s">
        <v>18</v>
      </c>
      <c r="G9119" s="482"/>
      <c r="H9119" s="494">
        <f>H9117*T9117*0.001</f>
        <v>65.460729703124997</v>
      </c>
      <c r="I9119" s="483"/>
      <c r="J9119" s="494">
        <f>J9117*T9117*0.001</f>
        <v>16.758341349999998</v>
      </c>
      <c r="K9119" s="483"/>
      <c r="L9119" s="494">
        <f>L9117*T9117*0.001</f>
        <v>17.691689231249999</v>
      </c>
      <c r="M9119" s="483"/>
      <c r="N9119" s="494">
        <f>N9117*T9117*0.001</f>
        <v>9.7415873312500008</v>
      </c>
      <c r="O9119" s="483"/>
      <c r="P9119" s="494">
        <f>P9117*T9117*0.001</f>
        <v>259.81470578124998</v>
      </c>
      <c r="Q9119" s="483"/>
      <c r="R9119" s="494">
        <f>R9117*T9117*0.001</f>
        <v>94.271834874999996</v>
      </c>
      <c r="S9119" s="484"/>
      <c r="T9119" s="485"/>
      <c r="U9119" s="135"/>
      <c r="V9119" s="481"/>
    </row>
    <row r="9120" spans="4:31">
      <c r="D9120" s="16"/>
      <c r="E9120" s="86"/>
      <c r="F9120" s="21"/>
      <c r="G9120" s="312"/>
      <c r="H9120" s="450"/>
      <c r="I9120" s="451"/>
      <c r="J9120" s="450"/>
      <c r="K9120" s="451"/>
      <c r="L9120" s="450"/>
      <c r="M9120" s="451"/>
      <c r="N9120" s="450"/>
      <c r="O9120" s="451"/>
      <c r="P9120" s="450"/>
      <c r="Q9120" s="451"/>
      <c r="R9120" s="450"/>
      <c r="S9120" s="269"/>
      <c r="T9120" s="364"/>
      <c r="U9120" s="107"/>
      <c r="V9120" s="16"/>
    </row>
    <row r="9121" spans="4:22" ht="21">
      <c r="D9121" s="230"/>
      <c r="E9121" s="183"/>
      <c r="F9121" s="490" t="s">
        <v>19</v>
      </c>
      <c r="G9121" s="487"/>
      <c r="H9121" s="491">
        <f>H9019</f>
        <v>64.883310640000019</v>
      </c>
      <c r="I9121" s="488"/>
      <c r="J9121" s="491">
        <f>J9019</f>
        <v>16.820952120000001</v>
      </c>
      <c r="K9121" s="488"/>
      <c r="L9121" s="491">
        <f>L9019</f>
        <v>17.941849864000005</v>
      </c>
      <c r="M9121" s="488"/>
      <c r="N9121" s="491">
        <f>N9019</f>
        <v>9.694817264000001</v>
      </c>
      <c r="O9121" s="488"/>
      <c r="P9121" s="491">
        <f>P9019</f>
        <v>247.64553808000005</v>
      </c>
      <c r="Q9121" s="488"/>
      <c r="R9121" s="491">
        <f>R9019</f>
        <v>95.920100800000014</v>
      </c>
      <c r="S9121" s="489">
        <f>U9082</f>
        <v>0</v>
      </c>
      <c r="T9121" s="492">
        <f>T9017</f>
        <v>4.9906400000000009</v>
      </c>
      <c r="U9121" s="186"/>
      <c r="V9121" s="230"/>
    </row>
    <row r="9122" spans="4:22" ht="15" thickBot="1">
      <c r="D9122" s="16"/>
      <c r="E9122" s="86"/>
      <c r="F9122" s="21"/>
      <c r="G9122" s="194"/>
      <c r="H9122" s="355"/>
      <c r="I9122" s="264"/>
      <c r="J9122" s="355"/>
      <c r="K9122" s="264"/>
      <c r="L9122" s="355"/>
      <c r="M9122" s="264"/>
      <c r="N9122" s="355"/>
      <c r="O9122" s="264"/>
      <c r="P9122" s="355"/>
      <c r="Q9122" s="264"/>
      <c r="R9122" s="355"/>
      <c r="S9122" s="270"/>
      <c r="T9122" s="355"/>
      <c r="U9122" s="107"/>
      <c r="V9122" s="16"/>
    </row>
    <row r="9123" spans="4:22" ht="15" thickBot="1">
      <c r="D9123" s="16"/>
      <c r="E9123" s="86"/>
      <c r="F9123" s="259" t="s">
        <v>44</v>
      </c>
      <c r="G9123" s="194"/>
      <c r="H9123" s="356">
        <f>(H9019-H9021)/H9021</f>
        <v>-1.0364661841721023E-2</v>
      </c>
      <c r="I9123" s="321"/>
      <c r="J9123" s="356">
        <f>(J9019-J9021)/J9021</f>
        <v>-1.9611827151575733E-2</v>
      </c>
      <c r="K9123" s="321"/>
      <c r="L9123" s="356">
        <f>(L9019-L9021)/L9021</f>
        <v>-6.9069499964734106E-3</v>
      </c>
      <c r="M9123" s="321"/>
      <c r="N9123" s="356">
        <f>(N9019-N9021)/N9021</f>
        <v>2.1285615984448281E-3</v>
      </c>
      <c r="O9123" s="321"/>
      <c r="P9123" s="356">
        <f>(P9019-P9021)/P9021</f>
        <v>-9.9239938408305205E-3</v>
      </c>
      <c r="Q9123" s="321"/>
      <c r="R9123" s="356">
        <f>(R9019-R9021)/R9021</f>
        <v>5.6964854351677176E-2</v>
      </c>
      <c r="S9123" s="322"/>
      <c r="T9123" s="356">
        <f>(T9017-T9021)/T9021</f>
        <v>4.5015624135138722E-3</v>
      </c>
      <c r="U9123" s="107"/>
      <c r="V9123" s="16"/>
    </row>
    <row r="9124" spans="4:22" ht="15" thickBot="1">
      <c r="D9124" s="16"/>
      <c r="E9124" s="86"/>
      <c r="F9124" s="29"/>
      <c r="G9124" s="179"/>
      <c r="H9124" s="357"/>
      <c r="I9124" s="217"/>
      <c r="J9124" s="357"/>
      <c r="K9124" s="217"/>
      <c r="L9124" s="357"/>
      <c r="M9124" s="217"/>
      <c r="N9124" s="357"/>
      <c r="O9124" s="217"/>
      <c r="P9124" s="357"/>
      <c r="Q9124" s="217"/>
      <c r="R9124" s="357"/>
      <c r="S9124" s="271"/>
      <c r="T9124" s="357"/>
      <c r="U9124" s="107"/>
      <c r="V9124" s="16"/>
    </row>
    <row r="9125" spans="4:22" ht="15" thickBot="1">
      <c r="D9125" s="16"/>
      <c r="E9125" s="86"/>
      <c r="F9125" s="176" t="s">
        <v>26</v>
      </c>
      <c r="G9125" s="179"/>
      <c r="H9125" s="358">
        <f>(H9119-H9121)/H9121</f>
        <v>8.8993464949521858E-3</v>
      </c>
      <c r="I9125" s="188"/>
      <c r="J9125" s="358">
        <f>(J9119-J9121)/J9121</f>
        <v>-3.7221894190851961E-3</v>
      </c>
      <c r="K9125" s="188"/>
      <c r="L9125" s="358">
        <f>(L9119-L9121)/L9121</f>
        <v>-1.3942856207483326E-2</v>
      </c>
      <c r="M9125" s="188"/>
      <c r="N9125" s="358">
        <f>(N9119-N9121)/N9121</f>
        <v>4.8242340186928729E-3</v>
      </c>
      <c r="O9125" s="188"/>
      <c r="P9125" s="358">
        <f>(P9119-P9121)/P9121</f>
        <v>4.9139458742514366E-2</v>
      </c>
      <c r="Q9125" s="188"/>
      <c r="R9125" s="358">
        <f>(R9119-R9121)/R9121</f>
        <v>-1.7183738457873035E-2</v>
      </c>
      <c r="S9125" s="272"/>
      <c r="T9125" s="358">
        <f>(T9117-T9121)/T9121</f>
        <v>-1.1785061635381622E-2</v>
      </c>
      <c r="U9125" s="107"/>
      <c r="V9125" s="16"/>
    </row>
    <row r="9126" spans="4:22" ht="15" thickBot="1">
      <c r="D9126" s="16"/>
      <c r="E9126" s="86"/>
      <c r="F9126" s="1"/>
      <c r="H9126" s="359"/>
      <c r="I9126" s="215"/>
      <c r="J9126" s="359"/>
      <c r="K9126" s="215"/>
      <c r="L9126" s="359"/>
      <c r="M9126" s="215"/>
      <c r="N9126" s="359"/>
      <c r="O9126" s="215"/>
      <c r="P9126" s="359"/>
      <c r="Q9126" s="215"/>
      <c r="R9126" s="359"/>
      <c r="S9126" s="271"/>
      <c r="T9126" s="359"/>
      <c r="U9126" s="107"/>
      <c r="V9126" s="16"/>
    </row>
    <row r="9127" spans="4:22" ht="21.6" thickBot="1">
      <c r="D9127" s="230"/>
      <c r="E9127" s="183"/>
      <c r="F9127" s="184" t="s">
        <v>40</v>
      </c>
      <c r="G9127" s="182"/>
      <c r="H9127" s="360">
        <f>H9119-H9121</f>
        <v>0.57741906312497804</v>
      </c>
      <c r="I9127" s="306"/>
      <c r="J9127" s="360">
        <f>J9119-J9121</f>
        <v>-6.2610770000002702E-2</v>
      </c>
      <c r="K9127" s="306"/>
      <c r="L9127" s="360">
        <f>L9119-L9121</f>
        <v>-0.25016063275000633</v>
      </c>
      <c r="M9127" s="306"/>
      <c r="N9127" s="360">
        <f>N9119-N9121</f>
        <v>4.6770067249999769E-2</v>
      </c>
      <c r="O9127" s="306"/>
      <c r="P9127" s="360">
        <f>P9119-P9121</f>
        <v>12.169167701249933</v>
      </c>
      <c r="Q9127" s="306"/>
      <c r="R9127" s="360">
        <f>R9119-R9121</f>
        <v>-1.6482659250000182</v>
      </c>
      <c r="S9127" s="307"/>
      <c r="T9127" s="360">
        <f>T9117-T9121</f>
        <v>-5.881500000000095E-2</v>
      </c>
      <c r="U9127" s="186"/>
      <c r="V9127" s="230"/>
    </row>
    <row r="9128" spans="4:22">
      <c r="D9128" s="16"/>
      <c r="E9128" s="86"/>
      <c r="F9128" s="179"/>
      <c r="H9128" s="180"/>
      <c r="I9128" s="180"/>
      <c r="J9128" s="180"/>
      <c r="K9128" s="180"/>
      <c r="L9128" s="180"/>
      <c r="M9128" s="180"/>
      <c r="N9128" s="180"/>
      <c r="O9128" s="180"/>
      <c r="P9128" s="180"/>
      <c r="Q9128" s="180"/>
      <c r="R9128" s="180"/>
      <c r="S9128" s="274"/>
      <c r="T9128" s="180"/>
      <c r="U9128" s="107"/>
      <c r="V9128" s="16"/>
    </row>
    <row r="9129" spans="4:22">
      <c r="D9129" s="16"/>
      <c r="E9129" s="86"/>
      <c r="F9129" s="29"/>
      <c r="H9129" s="323"/>
      <c r="I9129" s="180"/>
      <c r="J9129" s="159"/>
      <c r="K9129" s="180"/>
      <c r="L9129" s="159"/>
      <c r="M9129" s="180"/>
      <c r="N9129" s="159"/>
      <c r="O9129" s="180">
        <f>L9129+N9129</f>
        <v>0</v>
      </c>
      <c r="P9129" s="159"/>
      <c r="Q9129" s="180"/>
      <c r="R9129" s="159"/>
      <c r="S9129" s="159"/>
      <c r="T9129" s="159"/>
      <c r="U9129" s="107"/>
      <c r="V9129" s="16"/>
    </row>
    <row r="9130" spans="4:22" ht="18">
      <c r="D9130" s="16"/>
      <c r="E9130" s="134"/>
      <c r="F9130" s="403" t="s">
        <v>36</v>
      </c>
      <c r="G9130" s="404"/>
      <c r="H9130" s="405">
        <f>AVERAGE(H9111:H9116,H9015)</f>
        <v>13197.5</v>
      </c>
      <c r="I9130" s="405" t="e">
        <f t="shared" ref="I9130:U9130" si="1067">AVERAGE(I8713:I8715,I8812:I8815,I8912:I8916,I9011:I9016,I9111:I9116)</f>
        <v>#DIV/0!</v>
      </c>
      <c r="J9130" s="405">
        <f>AVERAGE(J9111:J9116,J9015)</f>
        <v>3388.2</v>
      </c>
      <c r="K9130" s="405" t="e">
        <f t="shared" si="1067"/>
        <v>#DIV/0!</v>
      </c>
      <c r="L9130" s="405">
        <f>AVERAGE(L9111:L9116,L9015)</f>
        <v>3586.6</v>
      </c>
      <c r="M9130" s="405" t="e">
        <f t="shared" si="1067"/>
        <v>#DIV/0!</v>
      </c>
      <c r="N9130" s="405">
        <f>AVERAGE(N9111:N9116,N9015)</f>
        <v>1969.2</v>
      </c>
      <c r="O9130" s="405" t="e">
        <f t="shared" si="1067"/>
        <v>#DIV/0!</v>
      </c>
      <c r="P9130" s="405">
        <f>AVERAGE(P9111:P9116,P9015)</f>
        <v>51985</v>
      </c>
      <c r="Q9130" s="405" t="e">
        <f t="shared" si="1067"/>
        <v>#DIV/0!</v>
      </c>
      <c r="R9130" s="405">
        <f>AVERAGE(R9111:R9116,R9015)</f>
        <v>19128</v>
      </c>
      <c r="S9130" s="405">
        <f t="shared" si="1067"/>
        <v>0</v>
      </c>
      <c r="T9130" s="409">
        <f>AVERAGE(T9111:T9116,T9015)</f>
        <v>4.9431799999999999</v>
      </c>
      <c r="U9130" s="405" t="e">
        <f t="shared" si="1067"/>
        <v>#DIV/0!</v>
      </c>
      <c r="V9130" s="16"/>
    </row>
    <row r="9131" spans="4:22">
      <c r="D9131" s="16"/>
      <c r="E9131" s="1"/>
      <c r="F9131" s="1"/>
      <c r="H9131" s="329"/>
      <c r="I9131" s="139"/>
      <c r="J9131" s="329"/>
      <c r="K9131" s="139"/>
      <c r="L9131" s="329"/>
      <c r="M9131" s="139"/>
      <c r="N9131" s="329"/>
      <c r="O9131" s="139"/>
      <c r="P9131" s="329"/>
      <c r="Q9131" s="139"/>
      <c r="R9131" s="329"/>
      <c r="S9131" s="329"/>
      <c r="T9131" s="329"/>
      <c r="U9131" s="1"/>
      <c r="V9131" s="16"/>
    </row>
    <row r="9132" spans="4:22" ht="15" thickBot="1">
      <c r="D9132" s="16"/>
      <c r="T9132" s="174"/>
      <c r="V9132" s="16"/>
    </row>
    <row r="9133" spans="4:22" ht="15" thickBot="1">
      <c r="D9133" s="16"/>
      <c r="F9133" s="280" t="s">
        <v>42</v>
      </c>
      <c r="G9133" s="281"/>
      <c r="H9133" s="281" t="s">
        <v>3</v>
      </c>
      <c r="I9133" s="281"/>
      <c r="J9133" s="281" t="s">
        <v>11</v>
      </c>
      <c r="K9133" s="281"/>
      <c r="L9133" s="281" t="s">
        <v>12</v>
      </c>
      <c r="M9133" s="281"/>
      <c r="N9133" s="281" t="s">
        <v>13</v>
      </c>
      <c r="O9133" s="281"/>
      <c r="P9133" s="281" t="s">
        <v>14</v>
      </c>
      <c r="Q9133" s="281"/>
      <c r="R9133" s="281" t="s">
        <v>15</v>
      </c>
      <c r="S9133" s="281"/>
      <c r="T9133" s="282" t="s">
        <v>16</v>
      </c>
      <c r="V9133" s="16"/>
    </row>
    <row r="9134" spans="4:22">
      <c r="D9134" s="16"/>
      <c r="E9134" s="1"/>
      <c r="F9134" s="283" t="s">
        <v>19</v>
      </c>
      <c r="G9134" s="284"/>
      <c r="H9134" s="410">
        <f>H9121</f>
        <v>64.883310640000019</v>
      </c>
      <c r="I9134" s="410">
        <f t="shared" ref="I9134:T9134" si="1068">I9121</f>
        <v>0</v>
      </c>
      <c r="J9134" s="410">
        <f t="shared" si="1068"/>
        <v>16.820952120000001</v>
      </c>
      <c r="K9134" s="410">
        <f t="shared" si="1068"/>
        <v>0</v>
      </c>
      <c r="L9134" s="410">
        <f t="shared" si="1068"/>
        <v>17.941849864000005</v>
      </c>
      <c r="M9134" s="410">
        <f t="shared" si="1068"/>
        <v>0</v>
      </c>
      <c r="N9134" s="410">
        <f t="shared" si="1068"/>
        <v>9.694817264000001</v>
      </c>
      <c r="O9134" s="410">
        <f t="shared" si="1068"/>
        <v>0</v>
      </c>
      <c r="P9134" s="410">
        <f t="shared" si="1068"/>
        <v>247.64553808000005</v>
      </c>
      <c r="Q9134" s="410">
        <f t="shared" si="1068"/>
        <v>0</v>
      </c>
      <c r="R9134" s="410">
        <f t="shared" si="1068"/>
        <v>95.920100800000014</v>
      </c>
      <c r="S9134" s="410">
        <f t="shared" si="1068"/>
        <v>0</v>
      </c>
      <c r="T9134" s="410">
        <f t="shared" si="1068"/>
        <v>4.9906400000000009</v>
      </c>
      <c r="U9134" s="1"/>
      <c r="V9134" s="16"/>
    </row>
    <row r="9135" spans="4:22" ht="15.6">
      <c r="D9135" s="16"/>
      <c r="E9135" s="1"/>
      <c r="F9135" s="288" t="s">
        <v>41</v>
      </c>
      <c r="G9135" s="289"/>
      <c r="H9135" s="411">
        <f>H9119</f>
        <v>65.460729703124997</v>
      </c>
      <c r="I9135" s="411">
        <f t="shared" ref="I9135:S9135" si="1069">I9119</f>
        <v>0</v>
      </c>
      <c r="J9135" s="411">
        <f t="shared" si="1069"/>
        <v>16.758341349999998</v>
      </c>
      <c r="K9135" s="411">
        <f t="shared" si="1069"/>
        <v>0</v>
      </c>
      <c r="L9135" s="411">
        <f t="shared" si="1069"/>
        <v>17.691689231249999</v>
      </c>
      <c r="M9135" s="411">
        <f t="shared" si="1069"/>
        <v>0</v>
      </c>
      <c r="N9135" s="411">
        <f t="shared" si="1069"/>
        <v>9.7415873312500008</v>
      </c>
      <c r="O9135" s="411">
        <f t="shared" si="1069"/>
        <v>0</v>
      </c>
      <c r="P9135" s="411">
        <f t="shared" si="1069"/>
        <v>259.81470578124998</v>
      </c>
      <c r="Q9135" s="411">
        <f t="shared" si="1069"/>
        <v>0</v>
      </c>
      <c r="R9135" s="411">
        <f t="shared" si="1069"/>
        <v>94.271834874999996</v>
      </c>
      <c r="S9135" s="411">
        <f t="shared" si="1069"/>
        <v>0</v>
      </c>
      <c r="T9135" s="411">
        <f>T9117</f>
        <v>4.9318249999999999</v>
      </c>
      <c r="U9135" s="1"/>
      <c r="V9135" s="16"/>
    </row>
    <row r="9136" spans="4:22" ht="21">
      <c r="D9136" s="16"/>
      <c r="F9136" s="201" t="s">
        <v>45</v>
      </c>
      <c r="G9136" s="463"/>
      <c r="H9136" s="463">
        <f>H9135-H9134</f>
        <v>0.57741906312497804</v>
      </c>
      <c r="I9136" s="463"/>
      <c r="J9136" s="463">
        <f>J9135-J9134</f>
        <v>-6.2610770000002702E-2</v>
      </c>
      <c r="K9136" s="463"/>
      <c r="L9136" s="463">
        <f>L9135-L9134</f>
        <v>-0.25016063275000633</v>
      </c>
      <c r="M9136" s="463"/>
      <c r="N9136" s="463">
        <f>N9135-N9134</f>
        <v>4.6770067249999769E-2</v>
      </c>
      <c r="O9136" s="463"/>
      <c r="P9136" s="463">
        <f>P9135-P9134</f>
        <v>12.169167701249933</v>
      </c>
      <c r="Q9136" s="463"/>
      <c r="R9136" s="463">
        <f>R9135-R9134</f>
        <v>-1.6482659250000182</v>
      </c>
      <c r="S9136" s="463"/>
      <c r="T9136" s="463">
        <f>T9135-T9134</f>
        <v>-5.881500000000095E-2</v>
      </c>
      <c r="V9136" s="16"/>
    </row>
    <row r="9137" spans="4:22" ht="21">
      <c r="D9137" s="16"/>
      <c r="F9137" s="201"/>
      <c r="G9137" s="201"/>
      <c r="H9137" s="187"/>
      <c r="I9137" s="187"/>
      <c r="J9137" s="187"/>
      <c r="K9137" s="187"/>
      <c r="L9137" s="187"/>
      <c r="M9137" s="187"/>
      <c r="N9137" s="187"/>
      <c r="O9137" s="187"/>
      <c r="P9137" s="187"/>
      <c r="Q9137" s="187"/>
      <c r="R9137" s="187"/>
      <c r="S9137" s="187"/>
      <c r="T9137" s="187"/>
      <c r="V9137" s="16"/>
    </row>
    <row r="9138" spans="4:22">
      <c r="D9138" s="16"/>
      <c r="E9138" s="16"/>
      <c r="F9138" s="231"/>
      <c r="G9138" s="231"/>
      <c r="H9138" s="231"/>
      <c r="I9138" s="231"/>
      <c r="J9138" s="231"/>
      <c r="K9138" s="231"/>
      <c r="L9138" s="231"/>
      <c r="M9138" s="231"/>
      <c r="N9138" s="231"/>
      <c r="O9138" s="231"/>
      <c r="P9138" s="231"/>
      <c r="Q9138" s="231"/>
      <c r="R9138" s="231"/>
      <c r="S9138" s="231"/>
      <c r="T9138" s="232"/>
      <c r="U9138" s="16"/>
      <c r="V9138" s="16"/>
    </row>
    <row r="9139" spans="4:22">
      <c r="D9139" s="16"/>
      <c r="E9139" s="16"/>
      <c r="F9139" s="231"/>
      <c r="G9139" s="231"/>
      <c r="H9139" s="231"/>
      <c r="I9139" s="231"/>
      <c r="J9139" s="231"/>
      <c r="K9139" s="231"/>
      <c r="L9139" s="231"/>
      <c r="M9139" s="231"/>
      <c r="N9139" s="231"/>
      <c r="O9139" s="231"/>
      <c r="P9139" s="231"/>
      <c r="Q9139" s="231"/>
      <c r="R9139" s="231"/>
      <c r="S9139" s="231"/>
      <c r="T9139" s="232"/>
      <c r="U9139" s="16"/>
      <c r="V9139" s="16"/>
    </row>
    <row r="9140" spans="4:22">
      <c r="D9140" s="16"/>
      <c r="E9140" s="16"/>
      <c r="F9140" s="231"/>
      <c r="G9140" s="231"/>
      <c r="H9140" s="231"/>
      <c r="I9140" s="231"/>
      <c r="J9140" s="231"/>
      <c r="K9140" s="231"/>
      <c r="L9140" s="231"/>
      <c r="M9140" s="231"/>
      <c r="N9140" s="231"/>
      <c r="O9140" s="231"/>
      <c r="P9140" s="231"/>
      <c r="Q9140" s="231"/>
      <c r="R9140" s="231"/>
      <c r="S9140" s="231"/>
      <c r="T9140" s="232"/>
      <c r="U9140" s="16"/>
      <c r="V9140" s="16"/>
    </row>
    <row r="9141" spans="4:22">
      <c r="D9141" s="16"/>
      <c r="E9141" s="16"/>
      <c r="F9141" s="231"/>
      <c r="G9141" s="231"/>
      <c r="H9141" s="231"/>
      <c r="I9141" s="231"/>
      <c r="J9141" s="231"/>
      <c r="K9141" s="231"/>
      <c r="L9141" s="231"/>
      <c r="M9141" s="231"/>
      <c r="N9141" s="231"/>
      <c r="O9141" s="231"/>
      <c r="P9141" s="231"/>
      <c r="Q9141" s="231"/>
      <c r="R9141" s="231"/>
      <c r="S9141" s="231"/>
      <c r="T9141" s="232"/>
      <c r="U9141" s="16"/>
      <c r="V9141" s="16"/>
    </row>
    <row r="9142" spans="4:22">
      <c r="D9142" s="16"/>
      <c r="E9142" s="16"/>
      <c r="F9142" s="231"/>
      <c r="G9142" s="231"/>
      <c r="H9142" s="231"/>
      <c r="I9142" s="231"/>
      <c r="J9142" s="231"/>
      <c r="K9142" s="231"/>
      <c r="L9142" s="231"/>
      <c r="M9142" s="231"/>
      <c r="N9142" s="231"/>
      <c r="O9142" s="231"/>
      <c r="P9142" s="231"/>
      <c r="Q9142" s="231"/>
      <c r="R9142" s="231"/>
      <c r="S9142" s="231"/>
      <c r="T9142" s="232"/>
      <c r="U9142" s="16"/>
      <c r="V9142" s="16"/>
    </row>
    <row r="9143" spans="4:22">
      <c r="D9143" s="16"/>
      <c r="E9143" s="16"/>
      <c r="F9143" s="231"/>
      <c r="G9143" s="231"/>
      <c r="H9143" s="231"/>
      <c r="I9143" s="231"/>
      <c r="J9143" s="231"/>
      <c r="K9143" s="231"/>
      <c r="L9143" s="231"/>
      <c r="M9143" s="231"/>
      <c r="N9143" s="231"/>
      <c r="O9143" s="231"/>
      <c r="P9143" s="231"/>
      <c r="Q9143" s="231"/>
      <c r="R9143" s="231"/>
      <c r="S9143" s="231"/>
      <c r="T9143" s="232"/>
      <c r="U9143" s="16"/>
      <c r="V9143" s="16"/>
    </row>
    <row r="9144" spans="4:22">
      <c r="D9144" s="16"/>
      <c r="E9144" s="16"/>
      <c r="F9144" s="231"/>
      <c r="G9144" s="231"/>
      <c r="H9144" s="231"/>
      <c r="I9144" s="231"/>
      <c r="J9144" s="231"/>
      <c r="K9144" s="231"/>
      <c r="L9144" s="231"/>
      <c r="M9144" s="231"/>
      <c r="N9144" s="231"/>
      <c r="O9144" s="231"/>
      <c r="P9144" s="231"/>
      <c r="Q9144" s="231"/>
      <c r="R9144" s="231"/>
      <c r="S9144" s="231"/>
      <c r="T9144" s="232"/>
      <c r="U9144" s="16"/>
      <c r="V9144" s="16"/>
    </row>
    <row r="9145" spans="4:22">
      <c r="D9145" s="16"/>
      <c r="E9145" s="16"/>
      <c r="F9145" s="231"/>
      <c r="G9145" s="231"/>
      <c r="H9145" s="231"/>
      <c r="I9145" s="231"/>
      <c r="J9145" s="231"/>
      <c r="K9145" s="231"/>
      <c r="L9145" s="231"/>
      <c r="M9145" s="231"/>
      <c r="N9145" s="231"/>
      <c r="O9145" s="231"/>
      <c r="P9145" s="231"/>
      <c r="Q9145" s="231"/>
      <c r="R9145" s="231"/>
      <c r="S9145" s="231"/>
      <c r="T9145" s="232"/>
      <c r="U9145" s="16"/>
      <c r="V9145" s="16"/>
    </row>
    <row r="9146" spans="4:22">
      <c r="D9146" s="16"/>
      <c r="E9146" s="16"/>
      <c r="F9146" s="231"/>
      <c r="G9146" s="231"/>
      <c r="H9146" s="231"/>
      <c r="I9146" s="231"/>
      <c r="J9146" s="231"/>
      <c r="K9146" s="231"/>
      <c r="L9146" s="231"/>
      <c r="M9146" s="231"/>
      <c r="N9146" s="231"/>
      <c r="O9146" s="231"/>
      <c r="P9146" s="231"/>
      <c r="Q9146" s="231"/>
      <c r="R9146" s="231"/>
      <c r="S9146" s="231"/>
      <c r="T9146" s="232"/>
      <c r="U9146" s="16"/>
      <c r="V9146" s="16"/>
    </row>
    <row r="9147" spans="4:22">
      <c r="D9147" s="16"/>
      <c r="E9147" s="16"/>
      <c r="F9147" s="231"/>
      <c r="G9147" s="231"/>
      <c r="H9147" s="231"/>
      <c r="I9147" s="231"/>
      <c r="J9147" s="231"/>
      <c r="K9147" s="231"/>
      <c r="L9147" s="231"/>
      <c r="M9147" s="231"/>
      <c r="N9147" s="231"/>
      <c r="O9147" s="231"/>
      <c r="P9147" s="231"/>
      <c r="Q9147" s="231"/>
      <c r="R9147" s="231"/>
      <c r="S9147" s="231"/>
      <c r="T9147" s="232"/>
      <c r="U9147" s="16"/>
      <c r="V9147" s="16"/>
    </row>
    <row r="9148" spans="4:22">
      <c r="D9148" s="16"/>
      <c r="E9148" s="16"/>
      <c r="F9148" s="231"/>
      <c r="G9148" s="231"/>
      <c r="H9148" s="231"/>
      <c r="I9148" s="231"/>
      <c r="J9148" s="231"/>
      <c r="K9148" s="231"/>
      <c r="L9148" s="231"/>
      <c r="M9148" s="231"/>
      <c r="N9148" s="231"/>
      <c r="O9148" s="231"/>
      <c r="P9148" s="231"/>
      <c r="Q9148" s="231"/>
      <c r="R9148" s="231"/>
      <c r="S9148" s="231"/>
      <c r="T9148" s="232"/>
      <c r="U9148" s="16"/>
      <c r="V9148" s="16"/>
    </row>
    <row r="9149" spans="4:22">
      <c r="D9149" s="16"/>
      <c r="E9149" s="16"/>
      <c r="F9149" s="231"/>
      <c r="G9149" s="231"/>
      <c r="H9149" s="231"/>
      <c r="I9149" s="231"/>
      <c r="J9149" s="231"/>
      <c r="K9149" s="231"/>
      <c r="L9149" s="231"/>
      <c r="M9149" s="231"/>
      <c r="N9149" s="231"/>
      <c r="O9149" s="231"/>
      <c r="P9149" s="231"/>
      <c r="Q9149" s="231"/>
      <c r="R9149" s="231"/>
      <c r="S9149" s="231"/>
      <c r="T9149" s="232"/>
      <c r="U9149" s="16"/>
      <c r="V9149" s="16"/>
    </row>
    <row r="9150" spans="4:22">
      <c r="D9150" s="16"/>
      <c r="E9150" s="16"/>
      <c r="F9150" s="231"/>
      <c r="G9150" s="231"/>
      <c r="H9150" s="231"/>
      <c r="I9150" s="231"/>
      <c r="J9150" s="231"/>
      <c r="K9150" s="231"/>
      <c r="L9150" s="231"/>
      <c r="M9150" s="231"/>
      <c r="N9150" s="231"/>
      <c r="O9150" s="231"/>
      <c r="P9150" s="231"/>
      <c r="Q9150" s="231"/>
      <c r="R9150" s="231"/>
      <c r="S9150" s="231"/>
      <c r="T9150" s="232"/>
      <c r="U9150" s="16"/>
      <c r="V9150" s="16"/>
    </row>
    <row r="9151" spans="4:22">
      <c r="D9151" s="16"/>
      <c r="E9151" s="16"/>
      <c r="F9151" s="231"/>
      <c r="G9151" s="231"/>
      <c r="H9151" s="231"/>
      <c r="I9151" s="231"/>
      <c r="J9151" s="231"/>
      <c r="K9151" s="231"/>
      <c r="L9151" s="231"/>
      <c r="M9151" s="231"/>
      <c r="N9151" s="231"/>
      <c r="O9151" s="231"/>
      <c r="P9151" s="231"/>
      <c r="Q9151" s="231"/>
      <c r="R9151" s="231"/>
      <c r="S9151" s="231"/>
      <c r="T9151" s="232"/>
      <c r="U9151" s="16"/>
      <c r="V9151" s="16"/>
    </row>
    <row r="9152" spans="4:22">
      <c r="D9152" s="16"/>
      <c r="E9152" s="16"/>
      <c r="F9152" s="231"/>
      <c r="G9152" s="231"/>
      <c r="H9152" s="231"/>
      <c r="I9152" s="231"/>
      <c r="J9152" s="231"/>
      <c r="K9152" s="231"/>
      <c r="L9152" s="231"/>
      <c r="M9152" s="231"/>
      <c r="N9152" s="231"/>
      <c r="O9152" s="231"/>
      <c r="P9152" s="231"/>
      <c r="Q9152" s="231"/>
      <c r="R9152" s="231"/>
      <c r="S9152" s="231"/>
      <c r="T9152" s="232"/>
      <c r="U9152" s="16"/>
      <c r="V9152" s="16"/>
    </row>
    <row r="9153" spans="4:22">
      <c r="D9153" s="16"/>
      <c r="E9153" s="16"/>
      <c r="F9153" s="231"/>
      <c r="G9153" s="231"/>
      <c r="H9153" s="231"/>
      <c r="I9153" s="231"/>
      <c r="J9153" s="231"/>
      <c r="K9153" s="231"/>
      <c r="L9153" s="231"/>
      <c r="M9153" s="231"/>
      <c r="N9153" s="231"/>
      <c r="O9153" s="231"/>
      <c r="P9153" s="231"/>
      <c r="Q9153" s="231"/>
      <c r="R9153" s="231"/>
      <c r="S9153" s="231"/>
      <c r="T9153" s="232"/>
      <c r="U9153" s="16"/>
      <c r="V9153" s="16"/>
    </row>
    <row r="9154" spans="4:22">
      <c r="D9154" s="16"/>
      <c r="E9154" s="16"/>
      <c r="F9154" s="231"/>
      <c r="G9154" s="231"/>
      <c r="H9154" s="231"/>
      <c r="I9154" s="231"/>
      <c r="J9154" s="231"/>
      <c r="K9154" s="231"/>
      <c r="L9154" s="231"/>
      <c r="M9154" s="231"/>
      <c r="N9154" s="231"/>
      <c r="O9154" s="231"/>
      <c r="P9154" s="231"/>
      <c r="Q9154" s="231"/>
      <c r="R9154" s="231"/>
      <c r="S9154" s="231"/>
      <c r="T9154" s="232"/>
      <c r="U9154" s="16"/>
      <c r="V9154" s="16"/>
    </row>
    <row r="9155" spans="4:22">
      <c r="D9155" s="16"/>
      <c r="E9155" s="16"/>
      <c r="F9155" s="231"/>
      <c r="G9155" s="231"/>
      <c r="H9155" s="231"/>
      <c r="I9155" s="231"/>
      <c r="J9155" s="231"/>
      <c r="K9155" s="231"/>
      <c r="L9155" s="231"/>
      <c r="M9155" s="231"/>
      <c r="N9155" s="231"/>
      <c r="O9155" s="231"/>
      <c r="P9155" s="231"/>
      <c r="Q9155" s="231"/>
      <c r="R9155" s="231"/>
      <c r="S9155" s="231"/>
      <c r="T9155" s="232"/>
      <c r="U9155" s="16"/>
      <c r="V9155" s="16"/>
    </row>
    <row r="9156" spans="4:22">
      <c r="D9156" s="16"/>
      <c r="E9156" s="16"/>
      <c r="F9156" s="231"/>
      <c r="G9156" s="231"/>
      <c r="H9156" s="231"/>
      <c r="I9156" s="231"/>
      <c r="J9156" s="231"/>
      <c r="K9156" s="231"/>
      <c r="L9156" s="231"/>
      <c r="M9156" s="231"/>
      <c r="N9156" s="231"/>
      <c r="O9156" s="231"/>
      <c r="P9156" s="231"/>
      <c r="Q9156" s="231"/>
      <c r="R9156" s="231"/>
      <c r="S9156" s="231"/>
      <c r="T9156" s="232"/>
      <c r="U9156" s="16"/>
      <c r="V9156" s="16"/>
    </row>
    <row r="9157" spans="4:22">
      <c r="D9157" s="16"/>
      <c r="E9157" s="16"/>
      <c r="F9157" s="231"/>
      <c r="G9157" s="231"/>
      <c r="H9157" s="231"/>
      <c r="I9157" s="231"/>
      <c r="J9157" s="231"/>
      <c r="K9157" s="231"/>
      <c r="L9157" s="231"/>
      <c r="M9157" s="231"/>
      <c r="N9157" s="231"/>
      <c r="O9157" s="231"/>
      <c r="P9157" s="231"/>
      <c r="Q9157" s="231"/>
      <c r="R9157" s="231"/>
      <c r="S9157" s="231"/>
      <c r="T9157" s="232"/>
      <c r="U9157" s="16"/>
      <c r="V9157" s="16"/>
    </row>
    <row r="9158" spans="4:22">
      <c r="D9158" s="16"/>
      <c r="E9158" s="16"/>
      <c r="F9158" s="231"/>
      <c r="G9158" s="231"/>
      <c r="H9158" s="231"/>
      <c r="I9158" s="231"/>
      <c r="J9158" s="231"/>
      <c r="K9158" s="231"/>
      <c r="L9158" s="231"/>
      <c r="M9158" s="231"/>
      <c r="N9158" s="231"/>
      <c r="O9158" s="231"/>
      <c r="P9158" s="231"/>
      <c r="Q9158" s="231"/>
      <c r="R9158" s="231"/>
      <c r="S9158" s="231"/>
      <c r="T9158" s="232"/>
      <c r="U9158" s="16"/>
      <c r="V9158" s="16"/>
    </row>
    <row r="9159" spans="4:22">
      <c r="D9159" s="16"/>
      <c r="E9159" s="16"/>
      <c r="F9159" s="231"/>
      <c r="G9159" s="231"/>
      <c r="H9159" s="231"/>
      <c r="I9159" s="231"/>
      <c r="J9159" s="231"/>
      <c r="K9159" s="231"/>
      <c r="L9159" s="231"/>
      <c r="M9159" s="231"/>
      <c r="N9159" s="231"/>
      <c r="O9159" s="231"/>
      <c r="P9159" s="231"/>
      <c r="Q9159" s="231"/>
      <c r="R9159" s="231"/>
      <c r="S9159" s="231"/>
      <c r="T9159" s="232"/>
      <c r="U9159" s="16"/>
      <c r="V9159" s="16"/>
    </row>
    <row r="9160" spans="4:22">
      <c r="D9160" s="16"/>
      <c r="E9160" s="16"/>
      <c r="F9160" s="231"/>
      <c r="G9160" s="231"/>
      <c r="H9160" s="231"/>
      <c r="I9160" s="231"/>
      <c r="J9160" s="231"/>
      <c r="K9160" s="231"/>
      <c r="L9160" s="231"/>
      <c r="M9160" s="231"/>
      <c r="N9160" s="231"/>
      <c r="O9160" s="231"/>
      <c r="P9160" s="231"/>
      <c r="Q9160" s="231"/>
      <c r="R9160" s="231"/>
      <c r="S9160" s="231"/>
      <c r="T9160" s="232"/>
      <c r="U9160" s="16"/>
      <c r="V9160" s="16"/>
    </row>
    <row r="9161" spans="4:22">
      <c r="D9161" s="16"/>
      <c r="E9161" s="16"/>
      <c r="F9161" s="231"/>
      <c r="G9161" s="231"/>
      <c r="H9161" s="231"/>
      <c r="I9161" s="231"/>
      <c r="J9161" s="231"/>
      <c r="K9161" s="231"/>
      <c r="L9161" s="231"/>
      <c r="M9161" s="231"/>
      <c r="N9161" s="231"/>
      <c r="O9161" s="231"/>
      <c r="P9161" s="231"/>
      <c r="Q9161" s="231"/>
      <c r="R9161" s="231"/>
      <c r="S9161" s="231"/>
      <c r="T9161" s="232"/>
      <c r="U9161" s="16"/>
      <c r="V9161" s="16"/>
    </row>
    <row r="9162" spans="4:22">
      <c r="D9162" s="16"/>
      <c r="E9162" s="16"/>
      <c r="F9162" s="231"/>
      <c r="G9162" s="231"/>
      <c r="H9162" s="231"/>
      <c r="I9162" s="231"/>
      <c r="J9162" s="231"/>
      <c r="K9162" s="231"/>
      <c r="L9162" s="231"/>
      <c r="M9162" s="231"/>
      <c r="N9162" s="231"/>
      <c r="O9162" s="231"/>
      <c r="P9162" s="231"/>
      <c r="Q9162" s="231"/>
      <c r="R9162" s="231"/>
      <c r="S9162" s="231"/>
      <c r="T9162" s="232"/>
      <c r="U9162" s="16"/>
      <c r="V9162" s="16"/>
    </row>
    <row r="9163" spans="4:22">
      <c r="D9163" s="16"/>
      <c r="E9163" s="16"/>
      <c r="F9163" s="231"/>
      <c r="G9163" s="231"/>
      <c r="H9163" s="231"/>
      <c r="I9163" s="231"/>
      <c r="J9163" s="231"/>
      <c r="K9163" s="231"/>
      <c r="L9163" s="231"/>
      <c r="M9163" s="231"/>
      <c r="N9163" s="231"/>
      <c r="O9163" s="231"/>
      <c r="P9163" s="231"/>
      <c r="Q9163" s="231"/>
      <c r="R9163" s="231"/>
      <c r="S9163" s="231"/>
      <c r="T9163" s="232"/>
      <c r="U9163" s="16"/>
      <c r="V9163" s="16"/>
    </row>
    <row r="9164" spans="4:22">
      <c r="D9164" s="16"/>
      <c r="E9164" s="16"/>
      <c r="F9164" s="231"/>
      <c r="G9164" s="231"/>
      <c r="H9164" s="231"/>
      <c r="I9164" s="231"/>
      <c r="J9164" s="231"/>
      <c r="K9164" s="231"/>
      <c r="L9164" s="231"/>
      <c r="M9164" s="231"/>
      <c r="N9164" s="231"/>
      <c r="O9164" s="231"/>
      <c r="P9164" s="231"/>
      <c r="Q9164" s="231"/>
      <c r="R9164" s="231"/>
      <c r="S9164" s="231"/>
      <c r="T9164" s="232"/>
      <c r="U9164" s="16"/>
      <c r="V9164" s="16"/>
    </row>
    <row r="9165" spans="4:22">
      <c r="D9165" s="16"/>
      <c r="E9165" s="16"/>
      <c r="F9165" s="231"/>
      <c r="G9165" s="231"/>
      <c r="H9165" s="231"/>
      <c r="I9165" s="231"/>
      <c r="J9165" s="231"/>
      <c r="K9165" s="231"/>
      <c r="L9165" s="231"/>
      <c r="M9165" s="231"/>
      <c r="N9165" s="231"/>
      <c r="O9165" s="231"/>
      <c r="P9165" s="231"/>
      <c r="Q9165" s="231"/>
      <c r="R9165" s="231"/>
      <c r="S9165" s="231"/>
      <c r="T9165" s="232"/>
      <c r="U9165" s="16"/>
      <c r="V9165" s="16"/>
    </row>
    <row r="9166" spans="4:22">
      <c r="D9166" s="16"/>
      <c r="E9166" s="16"/>
      <c r="F9166" s="231"/>
      <c r="G9166" s="231"/>
      <c r="H9166" s="231"/>
      <c r="I9166" s="231"/>
      <c r="J9166" s="231"/>
      <c r="K9166" s="231"/>
      <c r="L9166" s="231"/>
      <c r="M9166" s="231"/>
      <c r="N9166" s="231"/>
      <c r="O9166" s="231"/>
      <c r="P9166" s="231"/>
      <c r="Q9166" s="231"/>
      <c r="R9166" s="231"/>
      <c r="S9166" s="231"/>
      <c r="T9166" s="232"/>
      <c r="U9166" s="16"/>
      <c r="V9166" s="16"/>
    </row>
    <row r="9167" spans="4:22">
      <c r="D9167" s="16"/>
      <c r="E9167" s="16"/>
      <c r="F9167" s="231"/>
      <c r="G9167" s="231"/>
      <c r="H9167" s="231"/>
      <c r="I9167" s="231"/>
      <c r="J9167" s="231"/>
      <c r="K9167" s="231"/>
      <c r="L9167" s="231"/>
      <c r="M9167" s="231"/>
      <c r="N9167" s="231"/>
      <c r="O9167" s="231"/>
      <c r="P9167" s="231"/>
      <c r="Q9167" s="231"/>
      <c r="R9167" s="231"/>
      <c r="S9167" s="231"/>
      <c r="T9167" s="232"/>
      <c r="U9167" s="16"/>
      <c r="V9167" s="16"/>
    </row>
    <row r="9168" spans="4:22">
      <c r="D9168" s="16"/>
      <c r="E9168" s="16"/>
      <c r="F9168" s="231"/>
      <c r="G9168" s="231"/>
      <c r="H9168" s="231"/>
      <c r="I9168" s="231"/>
      <c r="J9168" s="231"/>
      <c r="K9168" s="231"/>
      <c r="L9168" s="231"/>
      <c r="M9168" s="231"/>
      <c r="N9168" s="231"/>
      <c r="O9168" s="231"/>
      <c r="P9168" s="231"/>
      <c r="Q9168" s="231"/>
      <c r="R9168" s="231"/>
      <c r="S9168" s="231"/>
      <c r="T9168" s="232"/>
      <c r="U9168" s="16"/>
      <c r="V9168" s="16"/>
    </row>
    <row r="9169" spans="4:22">
      <c r="D9169" s="16"/>
      <c r="E9169" s="16"/>
      <c r="F9169" s="231"/>
      <c r="G9169" s="231"/>
      <c r="H9169" s="231"/>
      <c r="I9169" s="231"/>
      <c r="J9169" s="231"/>
      <c r="K9169" s="231"/>
      <c r="L9169" s="231"/>
      <c r="M9169" s="231"/>
      <c r="N9169" s="231"/>
      <c r="O9169" s="231"/>
      <c r="P9169" s="231"/>
      <c r="Q9169" s="231"/>
      <c r="R9169" s="231"/>
      <c r="S9169" s="231"/>
      <c r="T9169" s="232"/>
      <c r="U9169" s="16"/>
      <c r="V9169" s="16"/>
    </row>
    <row r="9170" spans="4:22">
      <c r="D9170" s="16"/>
      <c r="E9170" s="16"/>
      <c r="F9170" s="231"/>
      <c r="G9170" s="231"/>
      <c r="H9170" s="231"/>
      <c r="I9170" s="231"/>
      <c r="J9170" s="231"/>
      <c r="K9170" s="231"/>
      <c r="L9170" s="231"/>
      <c r="M9170" s="231"/>
      <c r="N9170" s="231"/>
      <c r="O9170" s="231"/>
      <c r="P9170" s="231"/>
      <c r="Q9170" s="231"/>
      <c r="R9170" s="231"/>
      <c r="S9170" s="231"/>
      <c r="T9170" s="232"/>
      <c r="U9170" s="16"/>
      <c r="V9170" s="16"/>
    </row>
    <row r="9171" spans="4:22">
      <c r="D9171" s="16"/>
      <c r="E9171" s="16"/>
      <c r="F9171" s="231"/>
      <c r="G9171" s="231"/>
      <c r="H9171" s="231"/>
      <c r="I9171" s="231"/>
      <c r="J9171" s="231"/>
      <c r="K9171" s="231"/>
      <c r="L9171" s="231"/>
      <c r="M9171" s="231"/>
      <c r="N9171" s="231"/>
      <c r="O9171" s="231"/>
      <c r="P9171" s="231"/>
      <c r="Q9171" s="231"/>
      <c r="R9171" s="231"/>
      <c r="S9171" s="231"/>
      <c r="T9171" s="232"/>
      <c r="U9171" s="16"/>
      <c r="V9171" s="16"/>
    </row>
    <row r="9172" spans="4:22">
      <c r="D9172" s="16"/>
      <c r="E9172" s="16"/>
      <c r="F9172" s="231"/>
      <c r="G9172" s="231"/>
      <c r="H9172" s="231"/>
      <c r="I9172" s="231"/>
      <c r="J9172" s="231"/>
      <c r="K9172" s="231"/>
      <c r="L9172" s="231"/>
      <c r="M9172" s="231"/>
      <c r="N9172" s="231"/>
      <c r="O9172" s="231"/>
      <c r="P9172" s="231"/>
      <c r="Q9172" s="231"/>
      <c r="R9172" s="231"/>
      <c r="S9172" s="231"/>
      <c r="T9172" s="232"/>
      <c r="U9172" s="16"/>
      <c r="V9172" s="16"/>
    </row>
    <row r="9173" spans="4:22">
      <c r="D9173" s="16"/>
      <c r="E9173" s="16"/>
      <c r="F9173" s="231"/>
      <c r="G9173" s="231"/>
      <c r="H9173" s="231"/>
      <c r="I9173" s="231"/>
      <c r="J9173" s="231"/>
      <c r="K9173" s="231"/>
      <c r="L9173" s="231"/>
      <c r="M9173" s="231"/>
      <c r="N9173" s="231"/>
      <c r="O9173" s="231"/>
      <c r="P9173" s="231"/>
      <c r="Q9173" s="231"/>
      <c r="R9173" s="231"/>
      <c r="S9173" s="231"/>
      <c r="T9173" s="232"/>
      <c r="U9173" s="16"/>
      <c r="V9173" s="16"/>
    </row>
    <row r="9174" spans="4:22">
      <c r="D9174" s="16"/>
      <c r="E9174" s="16"/>
      <c r="F9174" s="231"/>
      <c r="G9174" s="231"/>
      <c r="H9174" s="231"/>
      <c r="I9174" s="231"/>
      <c r="J9174" s="231"/>
      <c r="K9174" s="231"/>
      <c r="L9174" s="231"/>
      <c r="M9174" s="231"/>
      <c r="N9174" s="231"/>
      <c r="O9174" s="231"/>
      <c r="P9174" s="231"/>
      <c r="Q9174" s="231"/>
      <c r="R9174" s="231"/>
      <c r="S9174" s="231"/>
      <c r="T9174" s="232"/>
      <c r="U9174" s="16"/>
      <c r="V9174" s="16"/>
    </row>
    <row r="9175" spans="4:22">
      <c r="D9175" s="16"/>
      <c r="E9175" s="16"/>
      <c r="F9175" s="231"/>
      <c r="G9175" s="231"/>
      <c r="H9175" s="231"/>
      <c r="I9175" s="231"/>
      <c r="J9175" s="231"/>
      <c r="K9175" s="231"/>
      <c r="L9175" s="231"/>
      <c r="M9175" s="231"/>
      <c r="N9175" s="231"/>
      <c r="O9175" s="231"/>
      <c r="P9175" s="231"/>
      <c r="Q9175" s="231"/>
      <c r="R9175" s="231"/>
      <c r="S9175" s="231"/>
      <c r="T9175" s="232"/>
      <c r="U9175" s="16"/>
      <c r="V9175" s="16"/>
    </row>
    <row r="9176" spans="4:22">
      <c r="D9176" s="335"/>
      <c r="E9176" s="335"/>
      <c r="F9176" s="335"/>
      <c r="G9176" s="512" t="s">
        <v>48</v>
      </c>
      <c r="H9176" s="512"/>
      <c r="I9176" s="512"/>
      <c r="J9176" s="512"/>
      <c r="K9176" s="512"/>
      <c r="L9176" s="512"/>
      <c r="M9176" s="512"/>
      <c r="N9176" s="512"/>
      <c r="O9176" s="512"/>
      <c r="P9176" s="512"/>
      <c r="Q9176" s="512"/>
      <c r="R9176" s="512"/>
      <c r="S9176" s="335"/>
      <c r="T9176" s="335"/>
      <c r="U9176" s="335"/>
      <c r="V9176" s="335"/>
    </row>
    <row r="9177" spans="4:22">
      <c r="D9177" s="335"/>
      <c r="E9177" s="335"/>
      <c r="F9177" s="335"/>
      <c r="G9177" s="512"/>
      <c r="H9177" s="512"/>
      <c r="I9177" s="512"/>
      <c r="J9177" s="512"/>
      <c r="K9177" s="512"/>
      <c r="L9177" s="512"/>
      <c r="M9177" s="512"/>
      <c r="N9177" s="512"/>
      <c r="O9177" s="512"/>
      <c r="P9177" s="512"/>
      <c r="Q9177" s="512"/>
      <c r="R9177" s="512"/>
      <c r="S9177" s="335"/>
      <c r="T9177" s="335"/>
      <c r="U9177" s="335"/>
      <c r="V9177" s="335"/>
    </row>
    <row r="9178" spans="4:22" ht="23.4">
      <c r="D9178" s="338"/>
      <c r="E9178" s="338"/>
      <c r="F9178" s="338"/>
      <c r="G9178" s="343" t="s">
        <v>46</v>
      </c>
      <c r="H9178" s="375" t="s">
        <v>3</v>
      </c>
      <c r="I9178" s="376"/>
      <c r="J9178" s="377" t="s">
        <v>11</v>
      </c>
      <c r="K9178" s="376"/>
      <c r="L9178" s="378" t="s">
        <v>12</v>
      </c>
      <c r="M9178" s="376"/>
      <c r="N9178" s="379" t="s">
        <v>13</v>
      </c>
      <c r="O9178" s="376"/>
      <c r="P9178" s="374" t="s">
        <v>14</v>
      </c>
      <c r="Q9178" s="376"/>
      <c r="R9178" s="380" t="s">
        <v>15</v>
      </c>
      <c r="S9178" s="367"/>
      <c r="T9178" s="16"/>
      <c r="U9178" s="336"/>
      <c r="V9178" s="16"/>
    </row>
    <row r="9179" spans="4:22" ht="21">
      <c r="D9179" s="338"/>
      <c r="E9179" s="338"/>
      <c r="F9179" s="338"/>
      <c r="G9179" s="344">
        <v>0.9</v>
      </c>
      <c r="H9179" s="347">
        <f>$H$9121*G9179</f>
        <v>58.394979576000019</v>
      </c>
      <c r="I9179" s="368"/>
      <c r="J9179" s="348">
        <f>$J$9121*G9179</f>
        <v>15.138856908000001</v>
      </c>
      <c r="K9179" s="368"/>
      <c r="L9179" s="352">
        <f>$L$9121*G9179</f>
        <v>16.147664877600004</v>
      </c>
      <c r="M9179" s="368"/>
      <c r="N9179" s="349">
        <f>$N$9121*G9179</f>
        <v>8.7253355376000012</v>
      </c>
      <c r="O9179" s="368"/>
      <c r="P9179" s="350">
        <f>$P$9121*G9179</f>
        <v>222.88098427200006</v>
      </c>
      <c r="Q9179" s="368"/>
      <c r="R9179" s="351">
        <f>$R$9121*G9179</f>
        <v>86.32809072000002</v>
      </c>
      <c r="S9179" s="341"/>
      <c r="T9179" s="414">
        <f>H9179*24.63</f>
        <v>1438.2683469568804</v>
      </c>
      <c r="U9179" s="337"/>
      <c r="V9179" s="16"/>
    </row>
    <row r="9180" spans="4:22" ht="21">
      <c r="D9180" s="338"/>
      <c r="E9180" s="338"/>
      <c r="F9180" s="338"/>
      <c r="G9180" s="344">
        <v>0.91</v>
      </c>
      <c r="H9180" s="347">
        <f t="shared" ref="H9180:H9199" si="1070">$H$9121*G9180</f>
        <v>59.043812682400016</v>
      </c>
      <c r="I9180" s="368"/>
      <c r="J9180" s="348">
        <f t="shared" ref="J9180:J9199" si="1071">$J$9121*G9180</f>
        <v>15.307066429200001</v>
      </c>
      <c r="K9180" s="368"/>
      <c r="L9180" s="352">
        <f t="shared" ref="L9180:L9199" si="1072">$L$9121*G9180</f>
        <v>16.327083376240004</v>
      </c>
      <c r="M9180" s="368"/>
      <c r="N9180" s="349">
        <f t="shared" ref="N9180:N9199" si="1073">$N$9121*G9180</f>
        <v>8.8222837102400007</v>
      </c>
      <c r="O9180" s="368"/>
      <c r="P9180" s="350">
        <f t="shared" ref="P9180:P9199" si="1074">$P$9121*G9180</f>
        <v>225.35743965280005</v>
      </c>
      <c r="Q9180" s="368"/>
      <c r="R9180" s="351">
        <f t="shared" ref="R9180:R9199" si="1075">$R$9121*G9180</f>
        <v>87.287291728000014</v>
      </c>
      <c r="S9180" s="341"/>
      <c r="T9180" s="16"/>
      <c r="U9180" s="337"/>
      <c r="V9180" s="16"/>
    </row>
    <row r="9181" spans="4:22" ht="21">
      <c r="D9181" s="338"/>
      <c r="E9181" s="338"/>
      <c r="F9181" s="338"/>
      <c r="G9181" s="344">
        <v>0.92</v>
      </c>
      <c r="H9181" s="347">
        <f t="shared" si="1070"/>
        <v>59.692645788800021</v>
      </c>
      <c r="I9181" s="368"/>
      <c r="J9181" s="348">
        <f t="shared" si="1071"/>
        <v>15.475275950400002</v>
      </c>
      <c r="K9181" s="368"/>
      <c r="L9181" s="352">
        <f t="shared" si="1072"/>
        <v>16.506501874880005</v>
      </c>
      <c r="M9181" s="368"/>
      <c r="N9181" s="349">
        <f t="shared" si="1073"/>
        <v>8.9192318828800019</v>
      </c>
      <c r="O9181" s="368"/>
      <c r="P9181" s="350">
        <f t="shared" si="1074"/>
        <v>227.83389503360004</v>
      </c>
      <c r="Q9181" s="368"/>
      <c r="R9181" s="351">
        <f t="shared" si="1075"/>
        <v>88.246492736000022</v>
      </c>
      <c r="S9181" s="341"/>
      <c r="T9181" s="16"/>
      <c r="U9181" s="337"/>
      <c r="V9181" s="16"/>
    </row>
    <row r="9182" spans="4:22" ht="21">
      <c r="D9182" s="338"/>
      <c r="E9182" s="338"/>
      <c r="F9182" s="338"/>
      <c r="G9182" s="344">
        <v>0.93</v>
      </c>
      <c r="H9182" s="347">
        <f t="shared" si="1070"/>
        <v>60.341478895200019</v>
      </c>
      <c r="I9182" s="368"/>
      <c r="J9182" s="348">
        <f t="shared" si="1071"/>
        <v>15.643485471600002</v>
      </c>
      <c r="K9182" s="368"/>
      <c r="L9182" s="352">
        <f t="shared" si="1072"/>
        <v>16.685920373520005</v>
      </c>
      <c r="M9182" s="368"/>
      <c r="N9182" s="349">
        <f t="shared" si="1073"/>
        <v>9.0161800555200013</v>
      </c>
      <c r="O9182" s="368"/>
      <c r="P9182" s="350">
        <f t="shared" si="1074"/>
        <v>230.31035041440006</v>
      </c>
      <c r="Q9182" s="368"/>
      <c r="R9182" s="351">
        <f t="shared" si="1075"/>
        <v>89.205693744000015</v>
      </c>
      <c r="S9182" s="341"/>
      <c r="T9182" s="16"/>
      <c r="U9182" s="337"/>
      <c r="V9182" s="16"/>
    </row>
    <row r="9183" spans="4:22" ht="21">
      <c r="D9183" s="338"/>
      <c r="E9183" s="338"/>
      <c r="F9183" s="338"/>
      <c r="G9183" s="344">
        <v>0.94</v>
      </c>
      <c r="H9183" s="347">
        <f t="shared" si="1070"/>
        <v>60.990312001600017</v>
      </c>
      <c r="I9183" s="368"/>
      <c r="J9183" s="348">
        <f t="shared" si="1071"/>
        <v>15.8116949928</v>
      </c>
      <c r="K9183" s="368"/>
      <c r="L9183" s="352">
        <f t="shared" si="1072"/>
        <v>16.865338872160002</v>
      </c>
      <c r="M9183" s="368"/>
      <c r="N9183" s="349">
        <f t="shared" si="1073"/>
        <v>9.1131282281600008</v>
      </c>
      <c r="O9183" s="368"/>
      <c r="P9183" s="350">
        <f t="shared" si="1074"/>
        <v>232.78680579520002</v>
      </c>
      <c r="Q9183" s="368"/>
      <c r="R9183" s="351">
        <f t="shared" si="1075"/>
        <v>90.164894752000009</v>
      </c>
      <c r="S9183" s="341"/>
      <c r="T9183" s="16"/>
      <c r="U9183" s="337"/>
      <c r="V9183" s="16"/>
    </row>
    <row r="9184" spans="4:22" ht="21">
      <c r="D9184" s="338"/>
      <c r="E9184" s="338"/>
      <c r="F9184" s="338"/>
      <c r="G9184" s="344">
        <v>0.95</v>
      </c>
      <c r="H9184" s="347">
        <f t="shared" si="1070"/>
        <v>61.639145108000015</v>
      </c>
      <c r="I9184" s="368"/>
      <c r="J9184" s="348">
        <f t="shared" si="1071"/>
        <v>15.979904514000001</v>
      </c>
      <c r="K9184" s="368"/>
      <c r="L9184" s="352">
        <f t="shared" si="1072"/>
        <v>17.044757370800003</v>
      </c>
      <c r="M9184" s="368"/>
      <c r="N9184" s="349">
        <f t="shared" si="1073"/>
        <v>9.2100764008000002</v>
      </c>
      <c r="O9184" s="368"/>
      <c r="P9184" s="350">
        <f t="shared" si="1074"/>
        <v>235.26326117600004</v>
      </c>
      <c r="Q9184" s="368"/>
      <c r="R9184" s="351">
        <f t="shared" si="1075"/>
        <v>91.124095760000003</v>
      </c>
      <c r="S9184" s="341"/>
      <c r="T9184" s="16"/>
      <c r="U9184" s="337"/>
      <c r="V9184" s="16"/>
    </row>
    <row r="9185" spans="4:22" ht="21">
      <c r="D9185" s="338"/>
      <c r="E9185" s="338"/>
      <c r="F9185" s="338"/>
      <c r="G9185" s="344">
        <v>0.96</v>
      </c>
      <c r="H9185" s="347">
        <f t="shared" si="1070"/>
        <v>62.287978214400013</v>
      </c>
      <c r="I9185" s="368"/>
      <c r="J9185" s="348">
        <f t="shared" si="1071"/>
        <v>16.148114035199999</v>
      </c>
      <c r="K9185" s="368"/>
      <c r="L9185" s="352">
        <f t="shared" si="1072"/>
        <v>17.224175869440003</v>
      </c>
      <c r="M9185" s="368"/>
      <c r="N9185" s="349">
        <f t="shared" si="1073"/>
        <v>9.3070245734400014</v>
      </c>
      <c r="O9185" s="368"/>
      <c r="P9185" s="350">
        <f t="shared" si="1074"/>
        <v>237.73971655680003</v>
      </c>
      <c r="Q9185" s="368"/>
      <c r="R9185" s="351">
        <f t="shared" si="1075"/>
        <v>92.083296768000011</v>
      </c>
      <c r="S9185" s="341"/>
      <c r="T9185" s="16"/>
      <c r="U9185" s="337"/>
      <c r="V9185" s="16"/>
    </row>
    <row r="9186" spans="4:22" ht="21">
      <c r="D9186" s="338"/>
      <c r="E9186" s="338"/>
      <c r="F9186" s="338"/>
      <c r="G9186" s="344">
        <v>0.97</v>
      </c>
      <c r="H9186" s="347">
        <f t="shared" si="1070"/>
        <v>62.936811320800018</v>
      </c>
      <c r="I9186" s="368"/>
      <c r="J9186" s="348">
        <f t="shared" si="1071"/>
        <v>16.3163235564</v>
      </c>
      <c r="K9186" s="368"/>
      <c r="L9186" s="352">
        <f t="shared" si="1072"/>
        <v>17.403594368080004</v>
      </c>
      <c r="M9186" s="368"/>
      <c r="N9186" s="349">
        <f t="shared" si="1073"/>
        <v>9.4039727460800009</v>
      </c>
      <c r="O9186" s="368"/>
      <c r="P9186" s="350">
        <f t="shared" si="1074"/>
        <v>240.21617193760005</v>
      </c>
      <c r="Q9186" s="368"/>
      <c r="R9186" s="351">
        <f t="shared" si="1075"/>
        <v>93.042497776000005</v>
      </c>
      <c r="S9186" s="341"/>
      <c r="T9186" s="16"/>
      <c r="U9186" s="337"/>
      <c r="V9186" s="16"/>
    </row>
    <row r="9187" spans="4:22" ht="21">
      <c r="D9187" s="338"/>
      <c r="E9187" s="338"/>
      <c r="F9187" s="338"/>
      <c r="G9187" s="344">
        <v>0.98</v>
      </c>
      <c r="H9187" s="347">
        <f t="shared" si="1070"/>
        <v>63.585644427200016</v>
      </c>
      <c r="I9187" s="368"/>
      <c r="J9187" s="348">
        <f t="shared" si="1071"/>
        <v>16.484533077600002</v>
      </c>
      <c r="K9187" s="368"/>
      <c r="L9187" s="352">
        <f t="shared" si="1072"/>
        <v>17.583012866720004</v>
      </c>
      <c r="M9187" s="368"/>
      <c r="N9187" s="349">
        <f t="shared" si="1073"/>
        <v>9.5009209187200003</v>
      </c>
      <c r="O9187" s="368"/>
      <c r="P9187" s="350">
        <f t="shared" si="1074"/>
        <v>242.69262731840004</v>
      </c>
      <c r="Q9187" s="368"/>
      <c r="R9187" s="351">
        <f t="shared" si="1075"/>
        <v>94.001698784000013</v>
      </c>
      <c r="S9187" s="341"/>
      <c r="T9187" s="16"/>
      <c r="U9187" s="337"/>
      <c r="V9187" s="16"/>
    </row>
    <row r="9188" spans="4:22" ht="21">
      <c r="D9188" s="338"/>
      <c r="E9188" s="338"/>
      <c r="F9188" s="338"/>
      <c r="G9188" s="344">
        <v>0.99</v>
      </c>
      <c r="H9188" s="347">
        <f t="shared" si="1070"/>
        <v>64.234477533600014</v>
      </c>
      <c r="I9188" s="368"/>
      <c r="J9188" s="348">
        <f t="shared" si="1071"/>
        <v>16.6527425988</v>
      </c>
      <c r="K9188" s="368"/>
      <c r="L9188" s="352">
        <f t="shared" si="1072"/>
        <v>17.762431365360005</v>
      </c>
      <c r="M9188" s="368"/>
      <c r="N9188" s="349">
        <f t="shared" si="1073"/>
        <v>9.5978690913600015</v>
      </c>
      <c r="O9188" s="368"/>
      <c r="P9188" s="350">
        <f t="shared" si="1074"/>
        <v>245.16908269920006</v>
      </c>
      <c r="Q9188" s="368"/>
      <c r="R9188" s="351">
        <f t="shared" si="1075"/>
        <v>94.960899792000006</v>
      </c>
      <c r="S9188" s="341"/>
      <c r="T9188" s="16"/>
      <c r="U9188" s="337"/>
      <c r="V9188" s="16"/>
    </row>
    <row r="9189" spans="4:22" ht="28.8">
      <c r="D9189" s="469"/>
      <c r="E9189" s="469"/>
      <c r="F9189" s="469"/>
      <c r="G9189" s="477">
        <v>1</v>
      </c>
      <c r="H9189" s="383">
        <f t="shared" si="1070"/>
        <v>64.883310640000019</v>
      </c>
      <c r="I9189" s="397"/>
      <c r="J9189" s="383">
        <f t="shared" si="1071"/>
        <v>16.820952120000001</v>
      </c>
      <c r="K9189" s="397"/>
      <c r="L9189" s="383">
        <f t="shared" si="1072"/>
        <v>17.941849864000005</v>
      </c>
      <c r="M9189" s="397"/>
      <c r="N9189" s="383">
        <f t="shared" si="1073"/>
        <v>9.694817264000001</v>
      </c>
      <c r="O9189" s="397"/>
      <c r="P9189" s="383">
        <f t="shared" si="1074"/>
        <v>247.64553808000005</v>
      </c>
      <c r="Q9189" s="397"/>
      <c r="R9189" s="383">
        <f t="shared" si="1075"/>
        <v>95.920100800000014</v>
      </c>
      <c r="S9189" s="341"/>
      <c r="T9189" s="469"/>
      <c r="U9189" s="470"/>
      <c r="V9189" s="469"/>
    </row>
    <row r="9190" spans="4:22" ht="21">
      <c r="D9190" s="338"/>
      <c r="E9190" s="338"/>
      <c r="F9190" s="338"/>
      <c r="G9190" s="344">
        <v>1.01</v>
      </c>
      <c r="H9190" s="347">
        <f t="shared" si="1070"/>
        <v>65.532143746400024</v>
      </c>
      <c r="I9190" s="368"/>
      <c r="J9190" s="348">
        <f t="shared" si="1071"/>
        <v>16.989161641200003</v>
      </c>
      <c r="K9190" s="368"/>
      <c r="L9190" s="352">
        <f t="shared" si="1072"/>
        <v>18.121268362640006</v>
      </c>
      <c r="M9190" s="368"/>
      <c r="N9190" s="349">
        <f t="shared" si="1073"/>
        <v>9.7917654366400004</v>
      </c>
      <c r="O9190" s="368"/>
      <c r="P9190" s="350">
        <f t="shared" si="1074"/>
        <v>250.12199346080004</v>
      </c>
      <c r="Q9190" s="368"/>
      <c r="R9190" s="351">
        <f t="shared" si="1075"/>
        <v>96.879301808000022</v>
      </c>
      <c r="S9190" s="341"/>
      <c r="T9190" s="16"/>
      <c r="U9190" s="337"/>
      <c r="V9190" s="16"/>
    </row>
    <row r="9191" spans="4:22" ht="21">
      <c r="D9191" s="338"/>
      <c r="E9191" s="338"/>
      <c r="F9191" s="338"/>
      <c r="G9191" s="344">
        <v>1.02</v>
      </c>
      <c r="H9191" s="347">
        <f t="shared" si="1070"/>
        <v>66.180976852800015</v>
      </c>
      <c r="I9191" s="368"/>
      <c r="J9191" s="348">
        <f t="shared" si="1071"/>
        <v>17.1573711624</v>
      </c>
      <c r="K9191" s="368"/>
      <c r="L9191" s="352">
        <f t="shared" si="1072"/>
        <v>18.300686861280006</v>
      </c>
      <c r="M9191" s="368"/>
      <c r="N9191" s="349">
        <f t="shared" si="1073"/>
        <v>9.8887136092800016</v>
      </c>
      <c r="O9191" s="368"/>
      <c r="P9191" s="350">
        <f t="shared" si="1074"/>
        <v>252.59844884160006</v>
      </c>
      <c r="Q9191" s="368"/>
      <c r="R9191" s="351">
        <f t="shared" si="1075"/>
        <v>97.838502816000016</v>
      </c>
      <c r="S9191" s="341"/>
      <c r="T9191" s="16"/>
      <c r="U9191" s="337"/>
      <c r="V9191" s="16"/>
    </row>
    <row r="9192" spans="4:22" ht="21">
      <c r="D9192" s="338"/>
      <c r="E9192" s="338"/>
      <c r="F9192" s="338"/>
      <c r="G9192" s="344">
        <v>1.03</v>
      </c>
      <c r="H9192" s="347">
        <f t="shared" si="1070"/>
        <v>66.82980995920002</v>
      </c>
      <c r="I9192" s="368"/>
      <c r="J9192" s="348">
        <f t="shared" si="1071"/>
        <v>17.325580683600002</v>
      </c>
      <c r="K9192" s="368"/>
      <c r="L9192" s="352">
        <f t="shared" si="1072"/>
        <v>18.480105359920007</v>
      </c>
      <c r="M9192" s="368"/>
      <c r="N9192" s="349">
        <f t="shared" si="1073"/>
        <v>9.9856617819200011</v>
      </c>
      <c r="O9192" s="368"/>
      <c r="P9192" s="350">
        <f t="shared" si="1074"/>
        <v>255.07490422240005</v>
      </c>
      <c r="Q9192" s="368"/>
      <c r="R9192" s="351">
        <f t="shared" si="1075"/>
        <v>98.797703824000024</v>
      </c>
      <c r="S9192" s="341"/>
      <c r="T9192" s="16"/>
      <c r="U9192" s="337"/>
      <c r="V9192" s="16"/>
    </row>
    <row r="9193" spans="4:22" ht="21">
      <c r="D9193" s="338"/>
      <c r="E9193" s="338"/>
      <c r="F9193" s="338"/>
      <c r="G9193" s="344">
        <v>1.04</v>
      </c>
      <c r="H9193" s="347">
        <f t="shared" si="1070"/>
        <v>67.478643065600025</v>
      </c>
      <c r="I9193" s="368"/>
      <c r="J9193" s="348">
        <f t="shared" si="1071"/>
        <v>17.493790204800003</v>
      </c>
      <c r="K9193" s="368"/>
      <c r="L9193" s="352">
        <f t="shared" si="1072"/>
        <v>18.659523858560007</v>
      </c>
      <c r="M9193" s="368"/>
      <c r="N9193" s="349">
        <f t="shared" si="1073"/>
        <v>10.082609954560001</v>
      </c>
      <c r="O9193" s="368"/>
      <c r="P9193" s="350">
        <f t="shared" si="1074"/>
        <v>257.55135960320007</v>
      </c>
      <c r="Q9193" s="368"/>
      <c r="R9193" s="351">
        <f t="shared" si="1075"/>
        <v>99.756904832000018</v>
      </c>
      <c r="S9193" s="341"/>
      <c r="T9193" s="16"/>
      <c r="U9193" s="337"/>
      <c r="V9193" s="16"/>
    </row>
    <row r="9194" spans="4:22" ht="21">
      <c r="D9194" s="338"/>
      <c r="E9194" s="338"/>
      <c r="F9194" s="338"/>
      <c r="G9194" s="344">
        <v>1.05</v>
      </c>
      <c r="H9194" s="347">
        <f t="shared" si="1070"/>
        <v>68.12747617200003</v>
      </c>
      <c r="I9194" s="368"/>
      <c r="J9194" s="348">
        <f t="shared" si="1071"/>
        <v>17.661999726000001</v>
      </c>
      <c r="K9194" s="368"/>
      <c r="L9194" s="352">
        <f t="shared" si="1072"/>
        <v>18.838942357200008</v>
      </c>
      <c r="M9194" s="368"/>
      <c r="N9194" s="349">
        <f t="shared" si="1073"/>
        <v>10.179558127200002</v>
      </c>
      <c r="O9194" s="368"/>
      <c r="P9194" s="350">
        <f t="shared" si="1074"/>
        <v>260.02781498400009</v>
      </c>
      <c r="Q9194" s="368"/>
      <c r="R9194" s="351">
        <f t="shared" si="1075"/>
        <v>100.71610584000003</v>
      </c>
      <c r="S9194" s="341"/>
      <c r="T9194" s="16"/>
      <c r="U9194" s="337"/>
      <c r="V9194" s="16"/>
    </row>
    <row r="9195" spans="4:22" ht="21">
      <c r="D9195" s="338"/>
      <c r="E9195" s="338"/>
      <c r="F9195" s="338"/>
      <c r="G9195" s="344">
        <v>1.06</v>
      </c>
      <c r="H9195" s="347">
        <f t="shared" si="1070"/>
        <v>68.776309278400021</v>
      </c>
      <c r="I9195" s="368"/>
      <c r="J9195" s="348">
        <f t="shared" si="1071"/>
        <v>17.830209247200003</v>
      </c>
      <c r="K9195" s="368"/>
      <c r="L9195" s="352">
        <f t="shared" si="1072"/>
        <v>19.018360855840008</v>
      </c>
      <c r="M9195" s="368"/>
      <c r="N9195" s="349">
        <f t="shared" si="1073"/>
        <v>10.276506299840001</v>
      </c>
      <c r="O9195" s="368"/>
      <c r="P9195" s="350">
        <f t="shared" si="1074"/>
        <v>262.50427036480005</v>
      </c>
      <c r="Q9195" s="368"/>
      <c r="R9195" s="351">
        <f t="shared" si="1075"/>
        <v>101.67530684800002</v>
      </c>
      <c r="S9195" s="341"/>
      <c r="T9195" s="16"/>
      <c r="U9195" s="337"/>
      <c r="V9195" s="16"/>
    </row>
    <row r="9196" spans="4:22" ht="21">
      <c r="D9196" s="338"/>
      <c r="E9196" s="338"/>
      <c r="F9196" s="338"/>
      <c r="G9196" s="344">
        <v>1.07</v>
      </c>
      <c r="H9196" s="347">
        <f t="shared" si="1070"/>
        <v>69.425142384800026</v>
      </c>
      <c r="I9196" s="368"/>
      <c r="J9196" s="348">
        <f t="shared" si="1071"/>
        <v>17.998418768400001</v>
      </c>
      <c r="K9196" s="368"/>
      <c r="L9196" s="352">
        <f t="shared" si="1072"/>
        <v>19.197779354480005</v>
      </c>
      <c r="M9196" s="368"/>
      <c r="N9196" s="349">
        <f t="shared" si="1073"/>
        <v>10.373454472480002</v>
      </c>
      <c r="O9196" s="368"/>
      <c r="P9196" s="350">
        <f t="shared" si="1074"/>
        <v>264.98072574560007</v>
      </c>
      <c r="Q9196" s="368"/>
      <c r="R9196" s="351">
        <f t="shared" si="1075"/>
        <v>102.63450785600003</v>
      </c>
      <c r="S9196" s="341"/>
      <c r="T9196" s="16"/>
      <c r="U9196" s="337"/>
      <c r="V9196" s="16"/>
    </row>
    <row r="9197" spans="4:22" ht="21">
      <c r="D9197" s="338"/>
      <c r="E9197" s="338"/>
      <c r="F9197" s="338"/>
      <c r="G9197" s="344">
        <v>1.08</v>
      </c>
      <c r="H9197" s="347">
        <f t="shared" si="1070"/>
        <v>70.073975491200031</v>
      </c>
      <c r="I9197" s="368"/>
      <c r="J9197" s="348">
        <f t="shared" si="1071"/>
        <v>18.166628289600002</v>
      </c>
      <c r="K9197" s="368"/>
      <c r="L9197" s="352">
        <f t="shared" si="1072"/>
        <v>19.377197853120006</v>
      </c>
      <c r="M9197" s="368"/>
      <c r="N9197" s="349">
        <f t="shared" si="1073"/>
        <v>10.470402645120002</v>
      </c>
      <c r="O9197" s="368"/>
      <c r="P9197" s="350">
        <f t="shared" si="1074"/>
        <v>267.45718112640009</v>
      </c>
      <c r="Q9197" s="368"/>
      <c r="R9197" s="351">
        <f t="shared" si="1075"/>
        <v>103.59370886400002</v>
      </c>
      <c r="S9197" s="341"/>
      <c r="T9197" s="16"/>
      <c r="U9197" s="337"/>
      <c r="V9197" s="16"/>
    </row>
    <row r="9198" spans="4:22" ht="21">
      <c r="D9198" s="338"/>
      <c r="E9198" s="338"/>
      <c r="F9198" s="338"/>
      <c r="G9198" s="344">
        <v>1.0900000000000001</v>
      </c>
      <c r="H9198" s="347">
        <f t="shared" si="1070"/>
        <v>70.722808597600022</v>
      </c>
      <c r="I9198" s="368"/>
      <c r="J9198" s="348">
        <f t="shared" si="1071"/>
        <v>18.334837810800003</v>
      </c>
      <c r="K9198" s="368"/>
      <c r="L9198" s="352">
        <f t="shared" si="1072"/>
        <v>19.556616351760006</v>
      </c>
      <c r="M9198" s="368"/>
      <c r="N9198" s="349">
        <f t="shared" si="1073"/>
        <v>10.567350817760001</v>
      </c>
      <c r="O9198" s="368"/>
      <c r="P9198" s="350">
        <f t="shared" si="1074"/>
        <v>269.93363650720005</v>
      </c>
      <c r="Q9198" s="368"/>
      <c r="R9198" s="351">
        <f t="shared" si="1075"/>
        <v>104.55290987200003</v>
      </c>
      <c r="S9198" s="341"/>
      <c r="T9198" s="16"/>
      <c r="U9198" s="337"/>
      <c r="V9198" s="16"/>
    </row>
    <row r="9199" spans="4:22" ht="21">
      <c r="D9199" s="338"/>
      <c r="E9199" s="338"/>
      <c r="F9199" s="338"/>
      <c r="G9199" s="344">
        <v>1.1000000000000001</v>
      </c>
      <c r="H9199" s="347">
        <f t="shared" si="1070"/>
        <v>71.371641704000027</v>
      </c>
      <c r="I9199" s="368"/>
      <c r="J9199" s="348">
        <f t="shared" si="1071"/>
        <v>18.503047332000001</v>
      </c>
      <c r="K9199" s="368"/>
      <c r="L9199" s="352">
        <f t="shared" si="1072"/>
        <v>19.736034850400006</v>
      </c>
      <c r="M9199" s="368"/>
      <c r="N9199" s="349">
        <f t="shared" si="1073"/>
        <v>10.664298990400003</v>
      </c>
      <c r="O9199" s="368"/>
      <c r="P9199" s="350">
        <f t="shared" si="1074"/>
        <v>272.41009188800007</v>
      </c>
      <c r="Q9199" s="368"/>
      <c r="R9199" s="351">
        <f t="shared" si="1075"/>
        <v>105.51211088000002</v>
      </c>
      <c r="S9199" s="341"/>
      <c r="T9199" s="16"/>
      <c r="U9199" s="337"/>
      <c r="V9199" s="16"/>
    </row>
    <row r="9200" spans="4:22">
      <c r="D9200" s="338"/>
      <c r="E9200" s="338"/>
      <c r="F9200" s="338"/>
      <c r="G9200" s="16"/>
      <c r="H9200" s="16"/>
      <c r="I9200" s="16"/>
      <c r="J9200" s="16"/>
      <c r="K9200" s="16"/>
      <c r="L9200" s="16"/>
      <c r="M9200" s="16"/>
      <c r="N9200" s="16"/>
      <c r="O9200" s="16"/>
      <c r="P9200" s="16"/>
      <c r="Q9200" s="16"/>
      <c r="R9200" s="16"/>
      <c r="S9200" s="16"/>
      <c r="T9200" s="16"/>
      <c r="U9200" s="16"/>
      <c r="V9200" s="16"/>
    </row>
    <row r="9201" spans="4:31">
      <c r="D9201" s="338"/>
      <c r="E9201" s="338"/>
      <c r="F9201" s="338"/>
      <c r="G9201" s="16"/>
      <c r="H9201" s="16"/>
      <c r="I9201" s="16"/>
      <c r="J9201" s="16"/>
      <c r="K9201" s="16"/>
      <c r="L9201" s="16"/>
      <c r="M9201" s="16"/>
      <c r="N9201" s="16"/>
      <c r="O9201" s="16"/>
      <c r="P9201" s="16"/>
      <c r="Q9201" s="16"/>
      <c r="R9201" s="16"/>
      <c r="S9201" s="16"/>
      <c r="T9201" s="16"/>
      <c r="U9201" s="16"/>
      <c r="V9201" s="16"/>
    </row>
    <row r="9202" spans="4:31">
      <c r="D9202" s="338"/>
      <c r="E9202" s="338"/>
      <c r="F9202" s="338"/>
      <c r="G9202" s="16"/>
      <c r="H9202" s="16"/>
      <c r="I9202" s="16"/>
      <c r="J9202" s="16"/>
      <c r="K9202" s="16"/>
      <c r="L9202" s="16"/>
      <c r="M9202" s="16"/>
      <c r="N9202" s="16"/>
      <c r="O9202" s="16"/>
      <c r="P9202" s="16"/>
      <c r="Q9202" s="16"/>
      <c r="R9202" s="16"/>
      <c r="S9202" s="16"/>
      <c r="T9202" s="16"/>
      <c r="U9202" s="16"/>
      <c r="V9202" s="16"/>
    </row>
    <row r="9205" spans="4:31" ht="15" thickBot="1">
      <c r="D9205" s="507" t="s">
        <v>328</v>
      </c>
      <c r="E9205" s="16"/>
      <c r="F9205" s="16"/>
      <c r="G9205" s="16"/>
      <c r="H9205" s="16"/>
      <c r="I9205" s="16"/>
      <c r="J9205" s="16"/>
      <c r="K9205" s="16"/>
      <c r="L9205" s="16"/>
      <c r="M9205" s="16"/>
      <c r="N9205" s="16"/>
      <c r="O9205" s="16"/>
      <c r="P9205" s="16"/>
      <c r="Q9205" s="16"/>
      <c r="R9205" s="16"/>
      <c r="S9205" s="16"/>
      <c r="T9205" s="229"/>
      <c r="U9205" s="16"/>
      <c r="V9205" s="16"/>
    </row>
    <row r="9206" spans="4:31">
      <c r="D9206" s="16"/>
      <c r="E9206" s="84"/>
      <c r="F9206" s="85"/>
      <c r="G9206" s="197"/>
      <c r="H9206" s="85"/>
      <c r="I9206" s="197"/>
      <c r="J9206" s="85"/>
      <c r="K9206" s="197"/>
      <c r="L9206" s="85"/>
      <c r="M9206" s="197"/>
      <c r="N9206" s="85"/>
      <c r="O9206" s="197"/>
      <c r="P9206" s="85"/>
      <c r="Q9206" s="197"/>
      <c r="R9206" s="85"/>
      <c r="S9206" s="85"/>
      <c r="T9206" s="85"/>
      <c r="U9206" s="106"/>
      <c r="V9206" s="16"/>
    </row>
    <row r="9207" spans="4:31" ht="15" thickBot="1">
      <c r="D9207" s="16"/>
      <c r="E9207" s="86"/>
      <c r="F9207" s="1"/>
      <c r="H9207" s="1"/>
      <c r="J9207" s="1"/>
      <c r="L9207" s="1"/>
      <c r="N9207" s="1"/>
      <c r="P9207" s="1"/>
      <c r="R9207" s="1"/>
      <c r="T9207" s="1"/>
      <c r="U9207" s="107"/>
      <c r="V9207" s="16"/>
    </row>
    <row r="9208" spans="4:31" ht="35.4" thickBot="1">
      <c r="D9208" s="16"/>
      <c r="E9208" s="86"/>
      <c r="F9208" s="1"/>
      <c r="H9208" s="393" t="s">
        <v>390</v>
      </c>
      <c r="I9208" s="394"/>
      <c r="J9208" s="394"/>
      <c r="K9208" s="394"/>
      <c r="L9208" s="394"/>
      <c r="M9208" s="394"/>
      <c r="N9208" s="394"/>
      <c r="O9208" s="394"/>
      <c r="P9208" s="394"/>
      <c r="Q9208" s="394"/>
      <c r="R9208" s="394"/>
      <c r="S9208" s="394"/>
      <c r="T9208" s="395"/>
      <c r="U9208" s="107"/>
      <c r="V9208" s="16"/>
    </row>
    <row r="9209" spans="4:31">
      <c r="D9209" s="16"/>
      <c r="E9209" s="86"/>
      <c r="F9209" s="1"/>
      <c r="H9209" s="1"/>
      <c r="J9209" s="1"/>
      <c r="L9209" s="1"/>
      <c r="N9209" s="1"/>
      <c r="P9209" s="1"/>
      <c r="R9209" s="1"/>
      <c r="T9209" s="1"/>
      <c r="U9209" s="107"/>
      <c r="V9209" s="16"/>
    </row>
    <row r="9210" spans="4:31">
      <c r="D9210" s="16"/>
      <c r="E9210" s="86"/>
      <c r="F9210" s="253" t="s">
        <v>10</v>
      </c>
      <c r="G9210" s="194"/>
      <c r="H9210" s="421" t="s">
        <v>3</v>
      </c>
      <c r="I9210" s="179"/>
      <c r="J9210" s="422" t="s">
        <v>11</v>
      </c>
      <c r="K9210" s="179"/>
      <c r="L9210" s="423" t="s">
        <v>12</v>
      </c>
      <c r="M9210" s="179"/>
      <c r="N9210" s="424" t="s">
        <v>13</v>
      </c>
      <c r="O9210" s="179"/>
      <c r="P9210" s="425" t="s">
        <v>14</v>
      </c>
      <c r="Q9210" s="179"/>
      <c r="R9210" s="426" t="s">
        <v>15</v>
      </c>
      <c r="S9210" s="29"/>
      <c r="T9210" s="427" t="s">
        <v>16</v>
      </c>
      <c r="U9210" s="107"/>
      <c r="V9210" s="16"/>
      <c r="X9210" s="448" t="s">
        <v>78</v>
      </c>
      <c r="Y9210" s="448" t="s">
        <v>79</v>
      </c>
      <c r="Z9210" s="448" t="s">
        <v>80</v>
      </c>
      <c r="AA9210" s="448" t="s">
        <v>81</v>
      </c>
      <c r="AB9210" s="504" t="s">
        <v>374</v>
      </c>
      <c r="AD9210" t="str">
        <f t="shared" ref="AD9210:AD9216" si="1076">X9210</f>
        <v xml:space="preserve">MATERIAL </v>
      </c>
      <c r="AE9210" s="330" t="str">
        <f t="shared" ref="AE9210:AE9216" si="1077">AA9210</f>
        <v xml:space="preserve">VARIACAO </v>
      </c>
    </row>
    <row r="9211" spans="4:31">
      <c r="D9211" s="16"/>
      <c r="E9211" s="86"/>
      <c r="F9211" s="252">
        <v>46153</v>
      </c>
      <c r="G9211" s="244"/>
      <c r="H9211" s="437">
        <v>13673</v>
      </c>
      <c r="I9211" s="437"/>
      <c r="J9211" s="437">
        <v>3442</v>
      </c>
      <c r="K9211" s="437"/>
      <c r="L9211" s="437">
        <v>3655</v>
      </c>
      <c r="M9211" s="437"/>
      <c r="N9211" s="437">
        <v>1977</v>
      </c>
      <c r="O9211" s="437"/>
      <c r="P9211" s="437">
        <v>54975</v>
      </c>
      <c r="Q9211" s="437"/>
      <c r="R9211" s="437">
        <v>18955</v>
      </c>
      <c r="S9211" s="437"/>
      <c r="T9211" s="441">
        <v>4.8998999999999997</v>
      </c>
      <c r="U9211" s="107"/>
      <c r="V9211" s="16"/>
      <c r="X9211" t="str">
        <f>H9010</f>
        <v xml:space="preserve">COBRE </v>
      </c>
      <c r="Y9211" s="308">
        <f>H9219</f>
        <v>68.040281976000003</v>
      </c>
      <c r="Z9211" s="308">
        <f>H9221</f>
        <v>65.460729703124997</v>
      </c>
      <c r="AA9211" s="453">
        <f t="shared" ref="AA9211:AA9217" si="1078">Y9211-Z9211</f>
        <v>2.5795522728750058</v>
      </c>
      <c r="AB9211" t="str">
        <f>X9211</f>
        <v xml:space="preserve">COBRE </v>
      </c>
      <c r="AD9211" t="str">
        <f t="shared" si="1076"/>
        <v xml:space="preserve">COBRE </v>
      </c>
      <c r="AE9211" s="330">
        <f t="shared" si="1077"/>
        <v>2.5795522728750058</v>
      </c>
    </row>
    <row r="9212" spans="4:31">
      <c r="D9212" s="16"/>
      <c r="E9212" s="86"/>
      <c r="F9212" s="250">
        <f>F9211+1</f>
        <v>46154</v>
      </c>
      <c r="G9212" s="244"/>
      <c r="H9212" s="474">
        <v>13872</v>
      </c>
      <c r="I9212" s="437"/>
      <c r="J9212" s="437">
        <v>3498</v>
      </c>
      <c r="K9212" s="437"/>
      <c r="L9212" s="437">
        <v>3639.5</v>
      </c>
      <c r="M9212" s="437"/>
      <c r="N9212" s="437">
        <v>2005</v>
      </c>
      <c r="O9212" s="437"/>
      <c r="P9212" s="437">
        <v>55425</v>
      </c>
      <c r="Q9212" s="437"/>
      <c r="R9212" s="437">
        <v>18725</v>
      </c>
      <c r="S9212" s="437"/>
      <c r="T9212" s="441">
        <v>4.8973000000000004</v>
      </c>
      <c r="U9212" s="107"/>
      <c r="V9212" s="16"/>
      <c r="X9212" s="408" t="str">
        <f>J9010</f>
        <v xml:space="preserve">ZINCO </v>
      </c>
      <c r="Y9212" s="308">
        <f>J9219</f>
        <v>17.290000320000004</v>
      </c>
      <c r="Z9212" s="308">
        <f>J9221</f>
        <v>16.758341349999998</v>
      </c>
      <c r="AA9212" s="453">
        <f t="shared" si="1078"/>
        <v>0.53165897000000584</v>
      </c>
      <c r="AB9212" t="str">
        <f t="shared" ref="AB9212:AB9216" si="1079">X9212</f>
        <v xml:space="preserve">ZINCO </v>
      </c>
      <c r="AD9212" t="str">
        <f t="shared" si="1076"/>
        <v xml:space="preserve">ZINCO </v>
      </c>
      <c r="AE9212" s="330">
        <f t="shared" si="1077"/>
        <v>0.53165897000000584</v>
      </c>
    </row>
    <row r="9213" spans="4:31">
      <c r="D9213" s="16"/>
      <c r="E9213" s="86"/>
      <c r="F9213" s="250">
        <f>F9212+1</f>
        <v>46155</v>
      </c>
      <c r="G9213" s="244"/>
      <c r="H9213" s="437">
        <v>14097</v>
      </c>
      <c r="I9213" s="437"/>
      <c r="J9213" s="437">
        <v>3517</v>
      </c>
      <c r="K9213" s="437"/>
      <c r="L9213" s="437">
        <v>3729.5</v>
      </c>
      <c r="M9213" s="437"/>
      <c r="N9213" s="437">
        <v>2035</v>
      </c>
      <c r="O9213" s="437"/>
      <c r="P9213" s="437">
        <v>55750</v>
      </c>
      <c r="Q9213" s="437"/>
      <c r="R9213" s="437">
        <v>19020</v>
      </c>
      <c r="S9213" s="437"/>
      <c r="T9213" s="441">
        <v>4.8977000000000004</v>
      </c>
      <c r="U9213" s="107"/>
      <c r="V9213" s="16"/>
      <c r="X9213" s="408" t="str">
        <f>L9010</f>
        <v xml:space="preserve">ALUMÍNIO </v>
      </c>
      <c r="Y9213" s="308">
        <f>L9219</f>
        <v>18.123028208000004</v>
      </c>
      <c r="Z9213" s="308">
        <f>L9221</f>
        <v>17.691689231249999</v>
      </c>
      <c r="AA9213" s="453">
        <f t="shared" si="1078"/>
        <v>0.43133897675000554</v>
      </c>
      <c r="AB9213" t="str">
        <f t="shared" si="1079"/>
        <v xml:space="preserve">ALUMÍNIO </v>
      </c>
      <c r="AD9213" t="str">
        <f t="shared" si="1076"/>
        <v xml:space="preserve">ALUMÍNIO </v>
      </c>
      <c r="AE9213" s="330">
        <f t="shared" si="1077"/>
        <v>0.43133897675000554</v>
      </c>
    </row>
    <row r="9214" spans="4:31">
      <c r="D9214" s="16"/>
      <c r="E9214" s="86"/>
      <c r="F9214" s="250">
        <f>F9213+1</f>
        <v>46156</v>
      </c>
      <c r="G9214" s="195"/>
      <c r="H9214" s="437">
        <v>13986</v>
      </c>
      <c r="I9214" s="437"/>
      <c r="J9214" s="437">
        <v>3596</v>
      </c>
      <c r="K9214" s="437"/>
      <c r="L9214" s="437">
        <v>3768</v>
      </c>
      <c r="M9214" s="437"/>
      <c r="N9214" s="437">
        <v>2007</v>
      </c>
      <c r="O9214" s="437"/>
      <c r="P9214" s="437">
        <v>55800</v>
      </c>
      <c r="Q9214" s="437"/>
      <c r="R9214" s="437">
        <v>18915</v>
      </c>
      <c r="S9214" s="437"/>
      <c r="T9214" s="441">
        <v>4.9118000000000004</v>
      </c>
      <c r="U9214" s="437"/>
      <c r="V9214" s="16"/>
      <c r="X9214" s="408" t="str">
        <f>N9010</f>
        <v xml:space="preserve">CHUMBO </v>
      </c>
      <c r="Y9214" s="308">
        <f>N9219</f>
        <v>9.8537265760000015</v>
      </c>
      <c r="Z9214" s="308">
        <f>N9221</f>
        <v>9.7415873312500008</v>
      </c>
      <c r="AA9214" s="453">
        <f t="shared" si="1078"/>
        <v>0.1121392447500007</v>
      </c>
      <c r="AB9214" t="str">
        <f t="shared" si="1079"/>
        <v xml:space="preserve">CHUMBO </v>
      </c>
      <c r="AD9214" t="str">
        <f t="shared" si="1076"/>
        <v xml:space="preserve">CHUMBO </v>
      </c>
      <c r="AE9214" s="330">
        <f t="shared" si="1077"/>
        <v>0.1121392447500007</v>
      </c>
    </row>
    <row r="9215" spans="4:31">
      <c r="D9215" s="16"/>
      <c r="E9215" s="86"/>
      <c r="F9215" s="251">
        <f>F9214+1</f>
        <v>46157</v>
      </c>
      <c r="G9215" s="195"/>
      <c r="H9215" s="437">
        <v>13553.5</v>
      </c>
      <c r="I9215" s="437"/>
      <c r="J9215" s="437">
        <v>3527</v>
      </c>
      <c r="K9215" s="437"/>
      <c r="L9215" s="437">
        <v>3635</v>
      </c>
      <c r="M9215" s="437"/>
      <c r="N9215" s="437">
        <v>1995</v>
      </c>
      <c r="O9215" s="437"/>
      <c r="P9215" s="437">
        <v>52900</v>
      </c>
      <c r="Q9215" s="437"/>
      <c r="R9215" s="437">
        <v>18390</v>
      </c>
      <c r="S9215" s="438"/>
      <c r="T9215" s="441">
        <v>4.9809000000000001</v>
      </c>
      <c r="U9215" s="107"/>
      <c r="V9215" s="16"/>
      <c r="X9215" s="408" t="str">
        <f>P9010</f>
        <v xml:space="preserve">ESTANHO </v>
      </c>
      <c r="Y9215" s="308">
        <f>P9219</f>
        <v>270.31607440000005</v>
      </c>
      <c r="Z9215" s="308">
        <f>P9221</f>
        <v>259.81470578124998</v>
      </c>
      <c r="AA9215" s="453">
        <f t="shared" si="1078"/>
        <v>10.501368618750064</v>
      </c>
      <c r="AB9215" t="str">
        <f t="shared" si="1079"/>
        <v xml:space="preserve">ESTANHO </v>
      </c>
      <c r="AD9215" t="str">
        <f t="shared" si="1076"/>
        <v xml:space="preserve">ESTANHO </v>
      </c>
      <c r="AE9215" s="330">
        <f t="shared" si="1077"/>
        <v>10.501368618750064</v>
      </c>
    </row>
    <row r="9216" spans="4:31">
      <c r="D9216" s="16"/>
      <c r="E9216" s="86"/>
      <c r="F9216" s="1"/>
      <c r="H9216" s="437"/>
      <c r="I9216" s="439"/>
      <c r="J9216" s="439"/>
      <c r="K9216" s="439"/>
      <c r="L9216" s="439"/>
      <c r="M9216" s="439"/>
      <c r="N9216" s="439"/>
      <c r="O9216" s="439"/>
      <c r="P9216" s="439"/>
      <c r="Q9216" s="439"/>
      <c r="R9216" s="439"/>
      <c r="S9216" s="440"/>
      <c r="T9216" s="444"/>
      <c r="U9216" s="107"/>
      <c r="V9216" s="16"/>
      <c r="X9216" s="408" t="str">
        <f>R9010</f>
        <v xml:space="preserve">NÍQUEL </v>
      </c>
      <c r="Y9216" s="308">
        <f>R9219</f>
        <v>92.454293520000007</v>
      </c>
      <c r="Z9216" s="308">
        <f>R9221</f>
        <v>94.271834874999996</v>
      </c>
      <c r="AA9216" s="453">
        <f t="shared" si="1078"/>
        <v>-1.8175413549999888</v>
      </c>
      <c r="AB9216" t="str">
        <f t="shared" si="1079"/>
        <v xml:space="preserve">NÍQUEL </v>
      </c>
      <c r="AD9216" t="str">
        <f t="shared" si="1076"/>
        <v xml:space="preserve">NÍQUEL </v>
      </c>
      <c r="AE9216" s="330">
        <f t="shared" si="1077"/>
        <v>-1.8175413549999888</v>
      </c>
    </row>
    <row r="9217" spans="4:28" ht="18">
      <c r="D9217" s="481"/>
      <c r="E9217" s="134"/>
      <c r="F9217" s="495" t="s">
        <v>17</v>
      </c>
      <c r="G9217" s="496"/>
      <c r="H9217" s="497">
        <f>AVERAGE(H9211:H9216)</f>
        <v>13836.3</v>
      </c>
      <c r="I9217" s="498"/>
      <c r="J9217" s="497">
        <f>AVERAGE(J9211:J9216)</f>
        <v>3516</v>
      </c>
      <c r="K9217" s="498"/>
      <c r="L9217" s="497">
        <f>AVERAGE(L9211:L9216)</f>
        <v>3685.4</v>
      </c>
      <c r="M9217" s="498"/>
      <c r="N9217" s="497">
        <f>AVERAGE(N9211:N9216)</f>
        <v>2003.8</v>
      </c>
      <c r="O9217" s="498"/>
      <c r="P9217" s="497">
        <f>AVERAGE(P9211:P9216)</f>
        <v>54970</v>
      </c>
      <c r="Q9217" s="498"/>
      <c r="R9217" s="497">
        <f>AVERAGE(R9211:R9216)</f>
        <v>18801</v>
      </c>
      <c r="S9217" s="499"/>
      <c r="T9217" s="500">
        <f>AVERAGE(T9211:T9216)</f>
        <v>4.9175200000000006</v>
      </c>
      <c r="U9217" s="135"/>
      <c r="V9217" s="481"/>
      <c r="X9217" s="486" t="str">
        <f>T9010</f>
        <v xml:space="preserve">DÓLAR </v>
      </c>
      <c r="Y9217" s="505">
        <f>T9217</f>
        <v>4.9175200000000006</v>
      </c>
      <c r="Z9217" s="505">
        <f>T9221</f>
        <v>4.9318249999999999</v>
      </c>
      <c r="AA9217" s="502">
        <f t="shared" si="1078"/>
        <v>-1.4304999999999346E-2</v>
      </c>
      <c r="AB9217" s="486"/>
    </row>
    <row r="9218" spans="4:28">
      <c r="D9218" s="16"/>
      <c r="E9218" s="86"/>
      <c r="F9218" s="21"/>
      <c r="G9218" s="194"/>
      <c r="H9218" s="354"/>
      <c r="I9218" s="214"/>
      <c r="J9218" s="354"/>
      <c r="K9218" s="214"/>
      <c r="L9218" s="354"/>
      <c r="M9218" s="214"/>
      <c r="N9218" s="354"/>
      <c r="O9218" s="214"/>
      <c r="P9218" s="354"/>
      <c r="Q9218" s="214"/>
      <c r="R9218" s="354"/>
      <c r="S9218" s="269"/>
      <c r="T9218" s="355"/>
      <c r="U9218" s="107"/>
      <c r="V9218" s="16"/>
    </row>
    <row r="9219" spans="4:28" ht="18">
      <c r="D9219" s="481"/>
      <c r="E9219" s="134"/>
      <c r="F9219" s="493" t="s">
        <v>18</v>
      </c>
      <c r="G9219" s="482"/>
      <c r="H9219" s="494">
        <f>H9217*T9217*0.001</f>
        <v>68.040281976000003</v>
      </c>
      <c r="I9219" s="483"/>
      <c r="J9219" s="494">
        <f>J9217*T9217*0.001</f>
        <v>17.290000320000004</v>
      </c>
      <c r="K9219" s="483"/>
      <c r="L9219" s="494">
        <f>L9217*T9217*0.001</f>
        <v>18.123028208000004</v>
      </c>
      <c r="M9219" s="483"/>
      <c r="N9219" s="494">
        <f>N9217*T9217*0.001</f>
        <v>9.8537265760000015</v>
      </c>
      <c r="O9219" s="483"/>
      <c r="P9219" s="494">
        <f>P9217*T9217*0.001</f>
        <v>270.31607440000005</v>
      </c>
      <c r="Q9219" s="483"/>
      <c r="R9219" s="494">
        <f>R9217*T9217*0.001</f>
        <v>92.454293520000007</v>
      </c>
      <c r="S9219" s="484"/>
      <c r="T9219" s="485"/>
      <c r="U9219" s="135"/>
      <c r="V9219" s="481"/>
    </row>
    <row r="9220" spans="4:28">
      <c r="D9220" s="16"/>
      <c r="E9220" s="86"/>
      <c r="F9220" s="21"/>
      <c r="G9220" s="312"/>
      <c r="H9220" s="450"/>
      <c r="I9220" s="451"/>
      <c r="J9220" s="450"/>
      <c r="K9220" s="451"/>
      <c r="L9220" s="450"/>
      <c r="M9220" s="451"/>
      <c r="N9220" s="450"/>
      <c r="O9220" s="451"/>
      <c r="P9220" s="450"/>
      <c r="Q9220" s="451"/>
      <c r="R9220" s="450"/>
      <c r="S9220" s="269"/>
      <c r="T9220" s="364"/>
      <c r="U9220" s="107"/>
      <c r="V9220" s="16"/>
    </row>
    <row r="9221" spans="4:28" ht="21">
      <c r="D9221" s="230"/>
      <c r="E9221" s="183"/>
      <c r="F9221" s="490" t="s">
        <v>19</v>
      </c>
      <c r="G9221" s="487"/>
      <c r="H9221" s="491">
        <f>H9119</f>
        <v>65.460729703124997</v>
      </c>
      <c r="I9221" s="488"/>
      <c r="J9221" s="491">
        <f>J9119</f>
        <v>16.758341349999998</v>
      </c>
      <c r="K9221" s="488"/>
      <c r="L9221" s="491">
        <f>L9119</f>
        <v>17.691689231249999</v>
      </c>
      <c r="M9221" s="488"/>
      <c r="N9221" s="491">
        <f>N9119</f>
        <v>9.7415873312500008</v>
      </c>
      <c r="O9221" s="488"/>
      <c r="P9221" s="491">
        <f>P9119</f>
        <v>259.81470578124998</v>
      </c>
      <c r="Q9221" s="488"/>
      <c r="R9221" s="491">
        <f>R9119</f>
        <v>94.271834874999996</v>
      </c>
      <c r="S9221" s="489">
        <f>U9182</f>
        <v>0</v>
      </c>
      <c r="T9221" s="492">
        <f>T9117</f>
        <v>4.9318249999999999</v>
      </c>
      <c r="U9221" s="186"/>
      <c r="V9221" s="230"/>
    </row>
    <row r="9222" spans="4:28" ht="15" thickBot="1">
      <c r="D9222" s="16"/>
      <c r="E9222" s="86"/>
      <c r="F9222" s="21"/>
      <c r="G9222" s="194"/>
      <c r="H9222" s="355"/>
      <c r="I9222" s="264"/>
      <c r="J9222" s="355"/>
      <c r="K9222" s="264"/>
      <c r="L9222" s="355"/>
      <c r="M9222" s="264"/>
      <c r="N9222" s="355"/>
      <c r="O9222" s="264"/>
      <c r="P9222" s="355"/>
      <c r="Q9222" s="264"/>
      <c r="R9222" s="355"/>
      <c r="S9222" s="270"/>
      <c r="T9222" s="355"/>
      <c r="U9222" s="107"/>
      <c r="V9222" s="16"/>
    </row>
    <row r="9223" spans="4:28" ht="15" thickBot="1">
      <c r="D9223" s="16"/>
      <c r="E9223" s="86"/>
      <c r="F9223" s="259" t="s">
        <v>44</v>
      </c>
      <c r="G9223" s="194"/>
      <c r="H9223" s="356">
        <f>(H9119-H9121)/H9121</f>
        <v>8.8993464949521858E-3</v>
      </c>
      <c r="I9223" s="321"/>
      <c r="J9223" s="356">
        <f>(J9119-J9121)/J9121</f>
        <v>-3.7221894190851961E-3</v>
      </c>
      <c r="K9223" s="321"/>
      <c r="L9223" s="356">
        <f>(L9119-L9121)/L9121</f>
        <v>-1.3942856207483326E-2</v>
      </c>
      <c r="M9223" s="321"/>
      <c r="N9223" s="356">
        <f>(N9119-N9121)/N9121</f>
        <v>4.8242340186928729E-3</v>
      </c>
      <c r="O9223" s="321"/>
      <c r="P9223" s="356">
        <f>(P9119-P9121)/P9121</f>
        <v>4.9139458742514366E-2</v>
      </c>
      <c r="Q9223" s="321"/>
      <c r="R9223" s="356">
        <f>(R9119-R9121)/R9121</f>
        <v>-1.7183738457873035E-2</v>
      </c>
      <c r="S9223" s="322"/>
      <c r="T9223" s="356">
        <f>(T9117-T9121)/T9121</f>
        <v>-1.1785061635381622E-2</v>
      </c>
      <c r="U9223" s="107"/>
      <c r="V9223" s="16"/>
    </row>
    <row r="9224" spans="4:28" ht="15" thickBot="1">
      <c r="D9224" s="16"/>
      <c r="E9224" s="86"/>
      <c r="F9224" s="29"/>
      <c r="G9224" s="179"/>
      <c r="H9224" s="357"/>
      <c r="I9224" s="217"/>
      <c r="J9224" s="357"/>
      <c r="K9224" s="217"/>
      <c r="L9224" s="357"/>
      <c r="M9224" s="217"/>
      <c r="N9224" s="357"/>
      <c r="O9224" s="217"/>
      <c r="P9224" s="357"/>
      <c r="Q9224" s="217"/>
      <c r="R9224" s="357"/>
      <c r="S9224" s="271"/>
      <c r="T9224" s="357"/>
      <c r="U9224" s="107"/>
      <c r="V9224" s="16"/>
    </row>
    <row r="9225" spans="4:28" ht="15" thickBot="1">
      <c r="D9225" s="16"/>
      <c r="E9225" s="86"/>
      <c r="F9225" s="176" t="s">
        <v>26</v>
      </c>
      <c r="G9225" s="179"/>
      <c r="H9225" s="358">
        <f>(H9219-H9221)/H9221</f>
        <v>3.9406103240426628E-2</v>
      </c>
      <c r="I9225" s="188"/>
      <c r="J9225" s="358">
        <f>(J9219-J9221)/J9221</f>
        <v>3.1725035246403181E-2</v>
      </c>
      <c r="K9225" s="188"/>
      <c r="L9225" s="358">
        <f>(L9219-L9221)/L9221</f>
        <v>2.4380881390800323E-2</v>
      </c>
      <c r="M9225" s="188"/>
      <c r="N9225" s="358">
        <f>(N9219-N9221)/N9221</f>
        <v>1.1511393465649037E-2</v>
      </c>
      <c r="O9225" s="188"/>
      <c r="P9225" s="358">
        <f>(P9219-P9221)/P9221</f>
        <v>4.0418684489674929E-2</v>
      </c>
      <c r="Q9225" s="188"/>
      <c r="R9225" s="358">
        <f>(R9219-R9221)/R9221</f>
        <v>-1.9279791863709483E-2</v>
      </c>
      <c r="S9225" s="272"/>
      <c r="T9225" s="358">
        <f>(T9217-T9221)/T9221</f>
        <v>-2.9005489854160168E-3</v>
      </c>
      <c r="U9225" s="107"/>
      <c r="V9225" s="16"/>
    </row>
    <row r="9226" spans="4:28" ht="15" thickBot="1">
      <c r="D9226" s="16"/>
      <c r="E9226" s="86"/>
      <c r="F9226" s="1"/>
      <c r="H9226" s="359"/>
      <c r="I9226" s="215"/>
      <c r="J9226" s="359"/>
      <c r="K9226" s="215"/>
      <c r="L9226" s="359"/>
      <c r="M9226" s="215"/>
      <c r="N9226" s="359"/>
      <c r="O9226" s="215"/>
      <c r="P9226" s="359"/>
      <c r="Q9226" s="215"/>
      <c r="R9226" s="359"/>
      <c r="S9226" s="271"/>
      <c r="T9226" s="359"/>
      <c r="U9226" s="107"/>
      <c r="V9226" s="16"/>
    </row>
    <row r="9227" spans="4:28" ht="21.6" thickBot="1">
      <c r="D9227" s="230"/>
      <c r="E9227" s="183"/>
      <c r="F9227" s="184" t="s">
        <v>40</v>
      </c>
      <c r="G9227" s="182"/>
      <c r="H9227" s="360">
        <f>H9219-H9221</f>
        <v>2.5795522728750058</v>
      </c>
      <c r="I9227" s="306"/>
      <c r="J9227" s="360">
        <f>J9219-J9221</f>
        <v>0.53165897000000584</v>
      </c>
      <c r="K9227" s="306"/>
      <c r="L9227" s="360">
        <f>L9219-L9221</f>
        <v>0.43133897675000554</v>
      </c>
      <c r="M9227" s="306"/>
      <c r="N9227" s="360">
        <f>N9219-N9221</f>
        <v>0.1121392447500007</v>
      </c>
      <c r="O9227" s="306"/>
      <c r="P9227" s="360">
        <f>P9219-P9221</f>
        <v>10.501368618750064</v>
      </c>
      <c r="Q9227" s="306"/>
      <c r="R9227" s="360">
        <f>R9219-R9221</f>
        <v>-1.8175413549999888</v>
      </c>
      <c r="S9227" s="307"/>
      <c r="T9227" s="360">
        <f>T9217-T9221</f>
        <v>-1.4304999999999346E-2</v>
      </c>
      <c r="U9227" s="186"/>
      <c r="V9227" s="230"/>
    </row>
    <row r="9228" spans="4:28">
      <c r="D9228" s="16"/>
      <c r="E9228" s="86"/>
      <c r="F9228" s="179"/>
      <c r="H9228" s="180"/>
      <c r="I9228" s="180"/>
      <c r="J9228" s="180"/>
      <c r="K9228" s="180"/>
      <c r="L9228" s="180"/>
      <c r="M9228" s="180"/>
      <c r="N9228" s="180"/>
      <c r="O9228" s="180"/>
      <c r="P9228" s="180"/>
      <c r="Q9228" s="180"/>
      <c r="R9228" s="180"/>
      <c r="S9228" s="274"/>
      <c r="T9228" s="180"/>
      <c r="U9228" s="107"/>
      <c r="V9228" s="16"/>
    </row>
    <row r="9229" spans="4:28">
      <c r="D9229" s="16"/>
      <c r="E9229" s="86"/>
      <c r="F9229" s="29"/>
      <c r="H9229" s="323"/>
      <c r="I9229" s="180"/>
      <c r="J9229" s="159"/>
      <c r="K9229" s="180"/>
      <c r="L9229" s="159"/>
      <c r="M9229" s="180"/>
      <c r="N9229" s="159"/>
      <c r="O9229" s="180">
        <f>L9229+N9229</f>
        <v>0</v>
      </c>
      <c r="P9229" s="159"/>
      <c r="Q9229" s="180"/>
      <c r="R9229" s="159"/>
      <c r="S9229" s="159"/>
      <c r="T9229" s="159"/>
      <c r="U9229" s="107"/>
      <c r="V9229" s="16"/>
    </row>
    <row r="9230" spans="4:28" ht="18">
      <c r="D9230" s="16"/>
      <c r="E9230" s="134"/>
      <c r="F9230" s="403" t="s">
        <v>36</v>
      </c>
      <c r="G9230" s="404"/>
      <c r="H9230" s="405">
        <f>AVERAGE(H9015,H9211:H9216,H9111:H9115)</f>
        <v>13516.9</v>
      </c>
      <c r="I9230" s="405" t="e">
        <f t="shared" ref="I9230" si="1080">AVERAGE(I8813:I8815,I8912:I8915,I9012:I9016,I9111:I9116,I9211:I9216)</f>
        <v>#DIV/0!</v>
      </c>
      <c r="J9230" s="405">
        <f>AVERAGE(J9015,J9211:J9216,J9111:J9115)</f>
        <v>3452.1</v>
      </c>
      <c r="K9230" s="405" t="e">
        <f t="shared" ref="K9230" si="1081">AVERAGE(K8813:K8815,K8912:K8915,K9012:K9016,K9111:K9116,K9211:K9216)</f>
        <v>#DIV/0!</v>
      </c>
      <c r="L9230" s="405">
        <f>AVERAGE(L9015,L9211:L9216,L9111:L9115)</f>
        <v>3636</v>
      </c>
      <c r="M9230" s="405" t="e">
        <f t="shared" ref="M9230" si="1082">AVERAGE(M8813:M8815,M8912:M8915,M9012:M9016,M9111:M9116,M9211:M9216)</f>
        <v>#DIV/0!</v>
      </c>
      <c r="N9230" s="405">
        <f>AVERAGE(N9015,N9211:N9216,N9111:N9115)</f>
        <v>1986.5</v>
      </c>
      <c r="O9230" s="405" t="e">
        <f t="shared" ref="O9230" si="1083">AVERAGE(O8813:O8815,O8912:O8915,O9012:O9016,O9111:O9116,O9211:O9216)</f>
        <v>#DIV/0!</v>
      </c>
      <c r="P9230" s="405">
        <f>AVERAGE(P9015,P9211:P9216,P9111:P9115)</f>
        <v>53477.5</v>
      </c>
      <c r="Q9230" s="405" t="e">
        <f t="shared" ref="Q9230" si="1084">AVERAGE(Q8813:Q8815,Q8912:Q8915,Q9012:Q9016,Q9111:Q9116,Q9211:Q9216)</f>
        <v>#DIV/0!</v>
      </c>
      <c r="R9230" s="405">
        <f>AVERAGE(R9015,R9211:R9216,R9111:R9115)</f>
        <v>18964.5</v>
      </c>
      <c r="S9230" s="405">
        <f t="shared" ref="S9230" si="1085">AVERAGE(S8813:S8815,S8912:S8915,S9012:S9016,S9111:S9116,S9211:S9216)</f>
        <v>0</v>
      </c>
      <c r="T9230" s="409">
        <f>AVERAGE(T9015,T9211:T9216,T9111:T9115)</f>
        <v>4.9303499999999998</v>
      </c>
      <c r="U9230" s="405" t="e">
        <f t="shared" ref="U9230" si="1086">AVERAGE(U8813:U8815,U8912:U8915,U9012:U9016,U9111:U9116,U9211:U9216)</f>
        <v>#DIV/0!</v>
      </c>
      <c r="V9230" s="16"/>
    </row>
    <row r="9231" spans="4:28">
      <c r="D9231" s="16"/>
      <c r="E9231" s="1"/>
      <c r="F9231" s="1"/>
      <c r="H9231" s="329"/>
      <c r="I9231" s="139"/>
      <c r="J9231" s="329"/>
      <c r="K9231" s="139"/>
      <c r="L9231" s="329"/>
      <c r="M9231" s="139"/>
      <c r="N9231" s="329"/>
      <c r="O9231" s="139"/>
      <c r="P9231" s="329"/>
      <c r="Q9231" s="139"/>
      <c r="R9231" s="329"/>
      <c r="S9231" s="329"/>
      <c r="T9231" s="329"/>
      <c r="U9231" s="1"/>
      <c r="V9231" s="16"/>
    </row>
    <row r="9232" spans="4:28" ht="15" thickBot="1">
      <c r="D9232" s="16"/>
      <c r="T9232" s="174"/>
      <c r="V9232" s="16"/>
    </row>
    <row r="9233" spans="4:22" ht="15" thickBot="1">
      <c r="D9233" s="16"/>
      <c r="F9233" s="280" t="s">
        <v>42</v>
      </c>
      <c r="G9233" s="281"/>
      <c r="H9233" s="281" t="s">
        <v>3</v>
      </c>
      <c r="I9233" s="281"/>
      <c r="J9233" s="281" t="s">
        <v>11</v>
      </c>
      <c r="K9233" s="281"/>
      <c r="L9233" s="281" t="s">
        <v>12</v>
      </c>
      <c r="M9233" s="281"/>
      <c r="N9233" s="281" t="s">
        <v>13</v>
      </c>
      <c r="O9233" s="281"/>
      <c r="P9233" s="281" t="s">
        <v>14</v>
      </c>
      <c r="Q9233" s="281"/>
      <c r="R9233" s="281" t="s">
        <v>15</v>
      </c>
      <c r="S9233" s="281"/>
      <c r="T9233" s="282" t="s">
        <v>16</v>
      </c>
      <c r="V9233" s="16"/>
    </row>
    <row r="9234" spans="4:22">
      <c r="D9234" s="16"/>
      <c r="E9234" s="1"/>
      <c r="F9234" s="283" t="s">
        <v>19</v>
      </c>
      <c r="G9234" s="284"/>
      <c r="H9234" s="410">
        <f>H9221</f>
        <v>65.460729703124997</v>
      </c>
      <c r="I9234" s="410">
        <f t="shared" ref="I9234:T9234" si="1087">I9221</f>
        <v>0</v>
      </c>
      <c r="J9234" s="410">
        <f t="shared" si="1087"/>
        <v>16.758341349999998</v>
      </c>
      <c r="K9234" s="410">
        <f t="shared" si="1087"/>
        <v>0</v>
      </c>
      <c r="L9234" s="410">
        <f t="shared" si="1087"/>
        <v>17.691689231249999</v>
      </c>
      <c r="M9234" s="410">
        <f t="shared" si="1087"/>
        <v>0</v>
      </c>
      <c r="N9234" s="410">
        <f t="shared" si="1087"/>
        <v>9.7415873312500008</v>
      </c>
      <c r="O9234" s="410">
        <f t="shared" si="1087"/>
        <v>0</v>
      </c>
      <c r="P9234" s="410">
        <f t="shared" si="1087"/>
        <v>259.81470578124998</v>
      </c>
      <c r="Q9234" s="410">
        <f t="shared" si="1087"/>
        <v>0</v>
      </c>
      <c r="R9234" s="410">
        <f t="shared" si="1087"/>
        <v>94.271834874999996</v>
      </c>
      <c r="S9234" s="410">
        <f t="shared" si="1087"/>
        <v>0</v>
      </c>
      <c r="T9234" s="410">
        <f t="shared" si="1087"/>
        <v>4.9318249999999999</v>
      </c>
      <c r="U9234" s="1"/>
      <c r="V9234" s="16"/>
    </row>
    <row r="9235" spans="4:22" ht="15.6">
      <c r="D9235" s="16"/>
      <c r="E9235" s="1"/>
      <c r="F9235" s="288" t="s">
        <v>41</v>
      </c>
      <c r="G9235" s="289"/>
      <c r="H9235" s="411">
        <f>H9219</f>
        <v>68.040281976000003</v>
      </c>
      <c r="I9235" s="411">
        <f t="shared" ref="I9235:S9235" si="1088">I9219</f>
        <v>0</v>
      </c>
      <c r="J9235" s="411">
        <f t="shared" si="1088"/>
        <v>17.290000320000004</v>
      </c>
      <c r="K9235" s="411">
        <f t="shared" si="1088"/>
        <v>0</v>
      </c>
      <c r="L9235" s="411">
        <f t="shared" si="1088"/>
        <v>18.123028208000004</v>
      </c>
      <c r="M9235" s="411">
        <f t="shared" si="1088"/>
        <v>0</v>
      </c>
      <c r="N9235" s="411">
        <f t="shared" si="1088"/>
        <v>9.8537265760000015</v>
      </c>
      <c r="O9235" s="411">
        <f t="shared" si="1088"/>
        <v>0</v>
      </c>
      <c r="P9235" s="411">
        <f t="shared" si="1088"/>
        <v>270.31607440000005</v>
      </c>
      <c r="Q9235" s="411">
        <f t="shared" si="1088"/>
        <v>0</v>
      </c>
      <c r="R9235" s="411">
        <f t="shared" si="1088"/>
        <v>92.454293520000007</v>
      </c>
      <c r="S9235" s="411">
        <f t="shared" si="1088"/>
        <v>0</v>
      </c>
      <c r="T9235" s="411">
        <f>T9217</f>
        <v>4.9175200000000006</v>
      </c>
      <c r="U9235" s="1"/>
      <c r="V9235" s="16"/>
    </row>
    <row r="9236" spans="4:22" ht="21">
      <c r="D9236" s="16"/>
      <c r="F9236" s="201" t="s">
        <v>45</v>
      </c>
      <c r="G9236" s="463"/>
      <c r="H9236" s="463">
        <f>H9235-H9234</f>
        <v>2.5795522728750058</v>
      </c>
      <c r="I9236" s="463"/>
      <c r="J9236" s="463">
        <f>J9235-J9234</f>
        <v>0.53165897000000584</v>
      </c>
      <c r="K9236" s="463"/>
      <c r="L9236" s="463">
        <f>L9235-L9234</f>
        <v>0.43133897675000554</v>
      </c>
      <c r="M9236" s="463"/>
      <c r="N9236" s="463">
        <f>N9235-N9234</f>
        <v>0.1121392447500007</v>
      </c>
      <c r="O9236" s="463"/>
      <c r="P9236" s="463">
        <f>P9235-P9234</f>
        <v>10.501368618750064</v>
      </c>
      <c r="Q9236" s="463"/>
      <c r="R9236" s="463">
        <f>R9235-R9234</f>
        <v>-1.8175413549999888</v>
      </c>
      <c r="S9236" s="463"/>
      <c r="T9236" s="463">
        <f>T9235-T9234</f>
        <v>-1.4304999999999346E-2</v>
      </c>
      <c r="V9236" s="16"/>
    </row>
    <row r="9237" spans="4:22" ht="21">
      <c r="D9237" s="16"/>
      <c r="F9237" s="201"/>
      <c r="G9237" s="201"/>
      <c r="H9237" s="187"/>
      <c r="I9237" s="187"/>
      <c r="J9237" s="187"/>
      <c r="K9237" s="187"/>
      <c r="L9237" s="187"/>
      <c r="M9237" s="187"/>
      <c r="N9237" s="187"/>
      <c r="O9237" s="187"/>
      <c r="P9237" s="187"/>
      <c r="Q9237" s="187"/>
      <c r="R9237" s="187"/>
      <c r="S9237" s="187"/>
      <c r="T9237" s="187"/>
      <c r="V9237" s="16"/>
    </row>
    <row r="9238" spans="4:22">
      <c r="D9238" s="16"/>
      <c r="E9238" s="16"/>
      <c r="F9238" s="231"/>
      <c r="G9238" s="231"/>
      <c r="H9238" s="231"/>
      <c r="I9238" s="231"/>
      <c r="J9238" s="231"/>
      <c r="K9238" s="231"/>
      <c r="L9238" s="231"/>
      <c r="M9238" s="231"/>
      <c r="N9238" s="231"/>
      <c r="O9238" s="231"/>
      <c r="P9238" s="231"/>
      <c r="Q9238" s="231"/>
      <c r="R9238" s="231"/>
      <c r="S9238" s="231"/>
      <c r="T9238" s="232"/>
      <c r="U9238" s="16"/>
      <c r="V9238" s="16"/>
    </row>
    <row r="9239" spans="4:22">
      <c r="D9239" s="16"/>
      <c r="E9239" s="16"/>
      <c r="F9239" s="231"/>
      <c r="G9239" s="231"/>
      <c r="H9239" s="231"/>
      <c r="I9239" s="231"/>
      <c r="J9239" s="231"/>
      <c r="K9239" s="231"/>
      <c r="L9239" s="231"/>
      <c r="M9239" s="231"/>
      <c r="N9239" s="231"/>
      <c r="O9239" s="231"/>
      <c r="P9239" s="231"/>
      <c r="Q9239" s="231"/>
      <c r="R9239" s="231"/>
      <c r="S9239" s="231"/>
      <c r="T9239" s="232"/>
      <c r="U9239" s="16"/>
      <c r="V9239" s="16"/>
    </row>
    <row r="9240" spans="4:22">
      <c r="D9240" s="16"/>
      <c r="E9240" s="16"/>
      <c r="F9240" s="231"/>
      <c r="G9240" s="231"/>
      <c r="H9240" s="231"/>
      <c r="I9240" s="231"/>
      <c r="J9240" s="231"/>
      <c r="K9240" s="231"/>
      <c r="L9240" s="231"/>
      <c r="M9240" s="231"/>
      <c r="N9240" s="231"/>
      <c r="O9240" s="231"/>
      <c r="P9240" s="231"/>
      <c r="Q9240" s="231"/>
      <c r="R9240" s="231"/>
      <c r="S9240" s="231"/>
      <c r="T9240" s="232"/>
      <c r="U9240" s="16"/>
      <c r="V9240" s="16"/>
    </row>
    <row r="9241" spans="4:22">
      <c r="D9241" s="16"/>
      <c r="E9241" s="16"/>
      <c r="F9241" s="231"/>
      <c r="G9241" s="231"/>
      <c r="H9241" s="231"/>
      <c r="I9241" s="231"/>
      <c r="J9241" s="231"/>
      <c r="K9241" s="231"/>
      <c r="L9241" s="231"/>
      <c r="M9241" s="231"/>
      <c r="N9241" s="231"/>
      <c r="O9241" s="231"/>
      <c r="P9241" s="231"/>
      <c r="Q9241" s="231"/>
      <c r="R9241" s="231"/>
      <c r="S9241" s="231"/>
      <c r="T9241" s="232"/>
      <c r="U9241" s="16"/>
      <c r="V9241" s="16"/>
    </row>
    <row r="9242" spans="4:22">
      <c r="D9242" s="16"/>
      <c r="E9242" s="16"/>
      <c r="F9242" s="231"/>
      <c r="G9242" s="231"/>
      <c r="H9242" s="231"/>
      <c r="I9242" s="231"/>
      <c r="J9242" s="231"/>
      <c r="K9242" s="231"/>
      <c r="L9242" s="231"/>
      <c r="M9242" s="231"/>
      <c r="N9242" s="231"/>
      <c r="O9242" s="231"/>
      <c r="P9242" s="231"/>
      <c r="Q9242" s="231"/>
      <c r="R9242" s="231"/>
      <c r="S9242" s="231"/>
      <c r="T9242" s="232"/>
      <c r="U9242" s="16"/>
      <c r="V9242" s="16"/>
    </row>
    <row r="9243" spans="4:22">
      <c r="D9243" s="16"/>
      <c r="E9243" s="16"/>
      <c r="F9243" s="231"/>
      <c r="G9243" s="231"/>
      <c r="H9243" s="231"/>
      <c r="I9243" s="231"/>
      <c r="J9243" s="231"/>
      <c r="K9243" s="231"/>
      <c r="L9243" s="231"/>
      <c r="M9243" s="231"/>
      <c r="N9243" s="231"/>
      <c r="O9243" s="231"/>
      <c r="P9243" s="231"/>
      <c r="Q9243" s="231"/>
      <c r="R9243" s="231"/>
      <c r="S9243" s="231"/>
      <c r="T9243" s="232"/>
      <c r="U9243" s="16"/>
      <c r="V9243" s="16"/>
    </row>
    <row r="9244" spans="4:22">
      <c r="D9244" s="16"/>
      <c r="E9244" s="16"/>
      <c r="F9244" s="231"/>
      <c r="G9244" s="231"/>
      <c r="H9244" s="231"/>
      <c r="I9244" s="231"/>
      <c r="J9244" s="231"/>
      <c r="K9244" s="231"/>
      <c r="L9244" s="231"/>
      <c r="M9244" s="231"/>
      <c r="N9244" s="231"/>
      <c r="O9244" s="231"/>
      <c r="P9244" s="231"/>
      <c r="Q9244" s="231"/>
      <c r="R9244" s="231"/>
      <c r="S9244" s="231"/>
      <c r="T9244" s="232"/>
      <c r="U9244" s="16"/>
      <c r="V9244" s="16"/>
    </row>
    <row r="9245" spans="4:22">
      <c r="D9245" s="16"/>
      <c r="E9245" s="16"/>
      <c r="F9245" s="231"/>
      <c r="G9245" s="231"/>
      <c r="H9245" s="231"/>
      <c r="I9245" s="231"/>
      <c r="J9245" s="231"/>
      <c r="K9245" s="231"/>
      <c r="L9245" s="231"/>
      <c r="M9245" s="231"/>
      <c r="N9245" s="231"/>
      <c r="O9245" s="231"/>
      <c r="P9245" s="231"/>
      <c r="Q9245" s="231"/>
      <c r="R9245" s="231"/>
      <c r="S9245" s="231"/>
      <c r="T9245" s="232"/>
      <c r="U9245" s="16"/>
      <c r="V9245" s="16"/>
    </row>
    <row r="9246" spans="4:22">
      <c r="D9246" s="16"/>
      <c r="E9246" s="16"/>
      <c r="F9246" s="231"/>
      <c r="G9246" s="231"/>
      <c r="H9246" s="231"/>
      <c r="I9246" s="231"/>
      <c r="J9246" s="231"/>
      <c r="K9246" s="231"/>
      <c r="L9246" s="231"/>
      <c r="M9246" s="231"/>
      <c r="N9246" s="231"/>
      <c r="O9246" s="231"/>
      <c r="P9246" s="231"/>
      <c r="Q9246" s="231"/>
      <c r="R9246" s="231"/>
      <c r="S9246" s="231"/>
      <c r="T9246" s="232"/>
      <c r="U9246" s="16"/>
      <c r="V9246" s="16"/>
    </row>
    <row r="9247" spans="4:22">
      <c r="D9247" s="16"/>
      <c r="E9247" s="16"/>
      <c r="F9247" s="231"/>
      <c r="G9247" s="231"/>
      <c r="H9247" s="231"/>
      <c r="I9247" s="231"/>
      <c r="J9247" s="231"/>
      <c r="K9247" s="231"/>
      <c r="L9247" s="231"/>
      <c r="M9247" s="231"/>
      <c r="N9247" s="231"/>
      <c r="O9247" s="231"/>
      <c r="P9247" s="231"/>
      <c r="Q9247" s="231"/>
      <c r="R9247" s="231"/>
      <c r="S9247" s="231"/>
      <c r="T9247" s="232"/>
      <c r="U9247" s="16"/>
      <c r="V9247" s="16"/>
    </row>
    <row r="9248" spans="4:22">
      <c r="D9248" s="16"/>
      <c r="E9248" s="16"/>
      <c r="F9248" s="231"/>
      <c r="G9248" s="231"/>
      <c r="H9248" s="231"/>
      <c r="I9248" s="231"/>
      <c r="J9248" s="231"/>
      <c r="K9248" s="231"/>
      <c r="L9248" s="231"/>
      <c r="M9248" s="231"/>
      <c r="N9248" s="231"/>
      <c r="O9248" s="231"/>
      <c r="P9248" s="231"/>
      <c r="Q9248" s="231"/>
      <c r="R9248" s="231"/>
      <c r="S9248" s="231"/>
      <c r="T9248" s="232"/>
      <c r="U9248" s="16"/>
      <c r="V9248" s="16"/>
    </row>
    <row r="9249" spans="4:22">
      <c r="D9249" s="16"/>
      <c r="E9249" s="16"/>
      <c r="F9249" s="231"/>
      <c r="G9249" s="231"/>
      <c r="H9249" s="231"/>
      <c r="I9249" s="231"/>
      <c r="J9249" s="231"/>
      <c r="K9249" s="231"/>
      <c r="L9249" s="231"/>
      <c r="M9249" s="231"/>
      <c r="N9249" s="231"/>
      <c r="O9249" s="231"/>
      <c r="P9249" s="231"/>
      <c r="Q9249" s="231"/>
      <c r="R9249" s="231"/>
      <c r="S9249" s="231"/>
      <c r="T9249" s="232"/>
      <c r="U9249" s="16"/>
      <c r="V9249" s="16"/>
    </row>
    <row r="9250" spans="4:22">
      <c r="D9250" s="16"/>
      <c r="E9250" s="16"/>
      <c r="F9250" s="231"/>
      <c r="G9250" s="231"/>
      <c r="H9250" s="231"/>
      <c r="I9250" s="231"/>
      <c r="J9250" s="231"/>
      <c r="K9250" s="231"/>
      <c r="L9250" s="231"/>
      <c r="M9250" s="231"/>
      <c r="N9250" s="231"/>
      <c r="O9250" s="231"/>
      <c r="P9250" s="231"/>
      <c r="Q9250" s="231"/>
      <c r="R9250" s="231"/>
      <c r="S9250" s="231"/>
      <c r="T9250" s="232"/>
      <c r="U9250" s="16"/>
      <c r="V9250" s="16"/>
    </row>
    <row r="9251" spans="4:22">
      <c r="D9251" s="16"/>
      <c r="E9251" s="16"/>
      <c r="F9251" s="231"/>
      <c r="G9251" s="231"/>
      <c r="H9251" s="231"/>
      <c r="I9251" s="231"/>
      <c r="J9251" s="231"/>
      <c r="K9251" s="231"/>
      <c r="L9251" s="231"/>
      <c r="M9251" s="231"/>
      <c r="N9251" s="231"/>
      <c r="O9251" s="231"/>
      <c r="P9251" s="231"/>
      <c r="Q9251" s="231"/>
      <c r="R9251" s="231"/>
      <c r="S9251" s="231"/>
      <c r="T9251" s="232"/>
      <c r="U9251" s="16"/>
      <c r="V9251" s="16"/>
    </row>
    <row r="9252" spans="4:22">
      <c r="D9252" s="16"/>
      <c r="E9252" s="16"/>
      <c r="F9252" s="231"/>
      <c r="G9252" s="231"/>
      <c r="H9252" s="231"/>
      <c r="I9252" s="231"/>
      <c r="J9252" s="231"/>
      <c r="K9252" s="231"/>
      <c r="L9252" s="231"/>
      <c r="M9252" s="231"/>
      <c r="N9252" s="231"/>
      <c r="O9252" s="231"/>
      <c r="P9252" s="231"/>
      <c r="Q9252" s="231"/>
      <c r="R9252" s="231"/>
      <c r="S9252" s="231"/>
      <c r="T9252" s="232"/>
      <c r="U9252" s="16"/>
      <c r="V9252" s="16"/>
    </row>
    <row r="9253" spans="4:22">
      <c r="D9253" s="16"/>
      <c r="E9253" s="16"/>
      <c r="F9253" s="231"/>
      <c r="G9253" s="231"/>
      <c r="H9253" s="231"/>
      <c r="I9253" s="231"/>
      <c r="J9253" s="231"/>
      <c r="K9253" s="231"/>
      <c r="L9253" s="231"/>
      <c r="M9253" s="231"/>
      <c r="N9253" s="231"/>
      <c r="O9253" s="231"/>
      <c r="P9253" s="231"/>
      <c r="Q9253" s="231"/>
      <c r="R9253" s="231"/>
      <c r="S9253" s="231"/>
      <c r="T9253" s="232"/>
      <c r="U9253" s="16"/>
      <c r="V9253" s="16"/>
    </row>
    <row r="9254" spans="4:22">
      <c r="D9254" s="16"/>
      <c r="E9254" s="16"/>
      <c r="F9254" s="231"/>
      <c r="G9254" s="231"/>
      <c r="H9254" s="231"/>
      <c r="I9254" s="231"/>
      <c r="J9254" s="231"/>
      <c r="K9254" s="231"/>
      <c r="L9254" s="231"/>
      <c r="M9254" s="231"/>
      <c r="N9254" s="231"/>
      <c r="O9254" s="231"/>
      <c r="P9254" s="231"/>
      <c r="Q9254" s="231"/>
      <c r="R9254" s="231"/>
      <c r="S9254" s="231"/>
      <c r="T9254" s="232"/>
      <c r="U9254" s="16"/>
      <c r="V9254" s="16"/>
    </row>
    <row r="9255" spans="4:22">
      <c r="D9255" s="16"/>
      <c r="E9255" s="16"/>
      <c r="F9255" s="231"/>
      <c r="G9255" s="231"/>
      <c r="H9255" s="231"/>
      <c r="I9255" s="231"/>
      <c r="J9255" s="231"/>
      <c r="K9255" s="231"/>
      <c r="L9255" s="231"/>
      <c r="M9255" s="231"/>
      <c r="N9255" s="231"/>
      <c r="O9255" s="231"/>
      <c r="P9255" s="231"/>
      <c r="Q9255" s="231"/>
      <c r="R9255" s="231"/>
      <c r="S9255" s="231"/>
      <c r="T9255" s="232"/>
      <c r="U9255" s="16"/>
      <c r="V9255" s="16"/>
    </row>
    <row r="9256" spans="4:22">
      <c r="D9256" s="16"/>
      <c r="E9256" s="16"/>
      <c r="F9256" s="231"/>
      <c r="G9256" s="231"/>
      <c r="H9256" s="231"/>
      <c r="I9256" s="231"/>
      <c r="J9256" s="231"/>
      <c r="K9256" s="231"/>
      <c r="L9256" s="231"/>
      <c r="M9256" s="231"/>
      <c r="N9256" s="231"/>
      <c r="O9256" s="231"/>
      <c r="P9256" s="231"/>
      <c r="Q9256" s="231"/>
      <c r="R9256" s="231"/>
      <c r="S9256" s="231"/>
      <c r="T9256" s="232"/>
      <c r="U9256" s="16"/>
      <c r="V9256" s="16"/>
    </row>
    <row r="9257" spans="4:22">
      <c r="D9257" s="16"/>
      <c r="E9257" s="16"/>
      <c r="F9257" s="231"/>
      <c r="G9257" s="231"/>
      <c r="H9257" s="231"/>
      <c r="I9257" s="231"/>
      <c r="J9257" s="231"/>
      <c r="K9257" s="231"/>
      <c r="L9257" s="231"/>
      <c r="M9257" s="231"/>
      <c r="N9257" s="231"/>
      <c r="O9257" s="231"/>
      <c r="P9257" s="231"/>
      <c r="Q9257" s="231"/>
      <c r="R9257" s="231"/>
      <c r="S9257" s="231"/>
      <c r="T9257" s="232"/>
      <c r="U9257" s="16"/>
      <c r="V9257" s="16"/>
    </row>
    <row r="9258" spans="4:22">
      <c r="D9258" s="16"/>
      <c r="E9258" s="16"/>
      <c r="F9258" s="231"/>
      <c r="G9258" s="231"/>
      <c r="H9258" s="231"/>
      <c r="I9258" s="231"/>
      <c r="J9258" s="231"/>
      <c r="K9258" s="231"/>
      <c r="L9258" s="231"/>
      <c r="M9258" s="231"/>
      <c r="N9258" s="231"/>
      <c r="O9258" s="231"/>
      <c r="P9258" s="231"/>
      <c r="Q9258" s="231"/>
      <c r="R9258" s="231"/>
      <c r="S9258" s="231"/>
      <c r="T9258" s="232"/>
      <c r="U9258" s="16"/>
      <c r="V9258" s="16"/>
    </row>
    <row r="9259" spans="4:22">
      <c r="D9259" s="16"/>
      <c r="E9259" s="16"/>
      <c r="F9259" s="231"/>
      <c r="G9259" s="231"/>
      <c r="H9259" s="231"/>
      <c r="I9259" s="231"/>
      <c r="J9259" s="231"/>
      <c r="K9259" s="231"/>
      <c r="L9259" s="231"/>
      <c r="M9259" s="231"/>
      <c r="N9259" s="231"/>
      <c r="O9259" s="231"/>
      <c r="P9259" s="231"/>
      <c r="Q9259" s="231"/>
      <c r="R9259" s="231"/>
      <c r="S9259" s="231"/>
      <c r="T9259" s="232"/>
      <c r="U9259" s="16"/>
      <c r="V9259" s="16"/>
    </row>
    <row r="9260" spans="4:22">
      <c r="D9260" s="16"/>
      <c r="E9260" s="16"/>
      <c r="F9260" s="231"/>
      <c r="G9260" s="231"/>
      <c r="H9260" s="231"/>
      <c r="I9260" s="231"/>
      <c r="J9260" s="231"/>
      <c r="K9260" s="231"/>
      <c r="L9260" s="231"/>
      <c r="M9260" s="231"/>
      <c r="N9260" s="231"/>
      <c r="O9260" s="231"/>
      <c r="P9260" s="231"/>
      <c r="Q9260" s="231"/>
      <c r="R9260" s="231"/>
      <c r="S9260" s="231"/>
      <c r="T9260" s="232"/>
      <c r="U9260" s="16"/>
      <c r="V9260" s="16"/>
    </row>
    <row r="9261" spans="4:22">
      <c r="D9261" s="16"/>
      <c r="E9261" s="16"/>
      <c r="F9261" s="231"/>
      <c r="G9261" s="231"/>
      <c r="H9261" s="231"/>
      <c r="I9261" s="231"/>
      <c r="J9261" s="231"/>
      <c r="K9261" s="231"/>
      <c r="L9261" s="231"/>
      <c r="M9261" s="231"/>
      <c r="N9261" s="231"/>
      <c r="O9261" s="231"/>
      <c r="P9261" s="231"/>
      <c r="Q9261" s="231"/>
      <c r="R9261" s="231"/>
      <c r="S9261" s="231"/>
      <c r="T9261" s="232"/>
      <c r="U9261" s="16"/>
      <c r="V9261" s="16"/>
    </row>
    <row r="9262" spans="4:22">
      <c r="D9262" s="16"/>
      <c r="E9262" s="16"/>
      <c r="F9262" s="231"/>
      <c r="G9262" s="231"/>
      <c r="H9262" s="231"/>
      <c r="I9262" s="231"/>
      <c r="J9262" s="231"/>
      <c r="K9262" s="231"/>
      <c r="L9262" s="231"/>
      <c r="M9262" s="231"/>
      <c r="N9262" s="231"/>
      <c r="O9262" s="231"/>
      <c r="P9262" s="231"/>
      <c r="Q9262" s="231"/>
      <c r="R9262" s="231"/>
      <c r="S9262" s="231"/>
      <c r="T9262" s="232"/>
      <c r="U9262" s="16"/>
      <c r="V9262" s="16"/>
    </row>
    <row r="9263" spans="4:22">
      <c r="D9263" s="16"/>
      <c r="E9263" s="16"/>
      <c r="F9263" s="231"/>
      <c r="G9263" s="231"/>
      <c r="H9263" s="231"/>
      <c r="I9263" s="231"/>
      <c r="J9263" s="231"/>
      <c r="K9263" s="231"/>
      <c r="L9263" s="231"/>
      <c r="M9263" s="231"/>
      <c r="N9263" s="231"/>
      <c r="O9263" s="231"/>
      <c r="P9263" s="231"/>
      <c r="Q9263" s="231"/>
      <c r="R9263" s="231"/>
      <c r="S9263" s="231"/>
      <c r="T9263" s="232"/>
      <c r="U9263" s="16"/>
      <c r="V9263" s="16"/>
    </row>
    <row r="9264" spans="4:22">
      <c r="D9264" s="16"/>
      <c r="E9264" s="16"/>
      <c r="F9264" s="231"/>
      <c r="G9264" s="231"/>
      <c r="H9264" s="231"/>
      <c r="I9264" s="231"/>
      <c r="J9264" s="231"/>
      <c r="K9264" s="231"/>
      <c r="L9264" s="231"/>
      <c r="M9264" s="231"/>
      <c r="N9264" s="231"/>
      <c r="O9264" s="231"/>
      <c r="P9264" s="231"/>
      <c r="Q9264" s="231"/>
      <c r="R9264" s="231"/>
      <c r="S9264" s="231"/>
      <c r="T9264" s="232"/>
      <c r="U9264" s="16"/>
      <c r="V9264" s="16"/>
    </row>
    <row r="9265" spans="4:22">
      <c r="D9265" s="16"/>
      <c r="E9265" s="16"/>
      <c r="F9265" s="231"/>
      <c r="G9265" s="231"/>
      <c r="H9265" s="231"/>
      <c r="I9265" s="231"/>
      <c r="J9265" s="231"/>
      <c r="K9265" s="231"/>
      <c r="L9265" s="231"/>
      <c r="M9265" s="231"/>
      <c r="N9265" s="231"/>
      <c r="O9265" s="231"/>
      <c r="P9265" s="231"/>
      <c r="Q9265" s="231"/>
      <c r="R9265" s="231"/>
      <c r="S9265" s="231"/>
      <c r="T9265" s="232"/>
      <c r="U9265" s="16"/>
      <c r="V9265" s="16"/>
    </row>
    <row r="9266" spans="4:22">
      <c r="D9266" s="16"/>
      <c r="E9266" s="16"/>
      <c r="F9266" s="231"/>
      <c r="G9266" s="231"/>
      <c r="H9266" s="231"/>
      <c r="I9266" s="231"/>
      <c r="J9266" s="231"/>
      <c r="K9266" s="231"/>
      <c r="L9266" s="231"/>
      <c r="M9266" s="231"/>
      <c r="N9266" s="231"/>
      <c r="O9266" s="231"/>
      <c r="P9266" s="231"/>
      <c r="Q9266" s="231"/>
      <c r="R9266" s="231"/>
      <c r="S9266" s="231"/>
      <c r="T9266" s="232"/>
      <c r="U9266" s="16"/>
      <c r="V9266" s="16"/>
    </row>
    <row r="9267" spans="4:22">
      <c r="D9267" s="16"/>
      <c r="E9267" s="16"/>
      <c r="F9267" s="231"/>
      <c r="G9267" s="231"/>
      <c r="H9267" s="231"/>
      <c r="I9267" s="231"/>
      <c r="J9267" s="231"/>
      <c r="K9267" s="231"/>
      <c r="L9267" s="231"/>
      <c r="M9267" s="231"/>
      <c r="N9267" s="231"/>
      <c r="O9267" s="231"/>
      <c r="P9267" s="231"/>
      <c r="Q9267" s="231"/>
      <c r="R9267" s="231"/>
      <c r="S9267" s="231"/>
      <c r="T9267" s="232"/>
      <c r="U9267" s="16"/>
      <c r="V9267" s="16"/>
    </row>
    <row r="9268" spans="4:22">
      <c r="D9268" s="16"/>
      <c r="E9268" s="16"/>
      <c r="F9268" s="231"/>
      <c r="G9268" s="231"/>
      <c r="H9268" s="231"/>
      <c r="I9268" s="231"/>
      <c r="J9268" s="231"/>
      <c r="K9268" s="231"/>
      <c r="L9268" s="231"/>
      <c r="M9268" s="231"/>
      <c r="N9268" s="231"/>
      <c r="O9268" s="231"/>
      <c r="P9268" s="231"/>
      <c r="Q9268" s="231"/>
      <c r="R9268" s="231"/>
      <c r="S9268" s="231"/>
      <c r="T9268" s="232"/>
      <c r="U9268" s="16"/>
      <c r="V9268" s="16"/>
    </row>
    <row r="9269" spans="4:22">
      <c r="D9269" s="16"/>
      <c r="E9269" s="16"/>
      <c r="F9269" s="231"/>
      <c r="G9269" s="231"/>
      <c r="H9269" s="231"/>
      <c r="I9269" s="231"/>
      <c r="J9269" s="231"/>
      <c r="K9269" s="231"/>
      <c r="L9269" s="231"/>
      <c r="M9269" s="231"/>
      <c r="N9269" s="231"/>
      <c r="O9269" s="231"/>
      <c r="P9269" s="231"/>
      <c r="Q9269" s="231"/>
      <c r="R9269" s="231"/>
      <c r="S9269" s="231"/>
      <c r="T9269" s="232"/>
      <c r="U9269" s="16"/>
      <c r="V9269" s="16"/>
    </row>
    <row r="9270" spans="4:22">
      <c r="D9270" s="16"/>
      <c r="E9270" s="16"/>
      <c r="F9270" s="231"/>
      <c r="G9270" s="231"/>
      <c r="H9270" s="231"/>
      <c r="I9270" s="231"/>
      <c r="J9270" s="231"/>
      <c r="K9270" s="231"/>
      <c r="L9270" s="231"/>
      <c r="M9270" s="231"/>
      <c r="N9270" s="231"/>
      <c r="O9270" s="231"/>
      <c r="P9270" s="231"/>
      <c r="Q9270" s="231"/>
      <c r="R9270" s="231"/>
      <c r="S9270" s="231"/>
      <c r="T9270" s="232"/>
      <c r="U9270" s="16"/>
      <c r="V9270" s="16"/>
    </row>
    <row r="9271" spans="4:22">
      <c r="D9271" s="16"/>
      <c r="E9271" s="16"/>
      <c r="F9271" s="231"/>
      <c r="G9271" s="231"/>
      <c r="H9271" s="231"/>
      <c r="I9271" s="231"/>
      <c r="J9271" s="231"/>
      <c r="K9271" s="231"/>
      <c r="L9271" s="231"/>
      <c r="M9271" s="231"/>
      <c r="N9271" s="231"/>
      <c r="O9271" s="231"/>
      <c r="P9271" s="231"/>
      <c r="Q9271" s="231"/>
      <c r="R9271" s="231"/>
      <c r="S9271" s="231"/>
      <c r="T9271" s="232"/>
      <c r="U9271" s="16"/>
      <c r="V9271" s="16"/>
    </row>
    <row r="9272" spans="4:22">
      <c r="D9272" s="16"/>
      <c r="E9272" s="16"/>
      <c r="F9272" s="231"/>
      <c r="G9272" s="231"/>
      <c r="H9272" s="231"/>
      <c r="I9272" s="231"/>
      <c r="J9272" s="231"/>
      <c r="K9272" s="231"/>
      <c r="L9272" s="231"/>
      <c r="M9272" s="231"/>
      <c r="N9272" s="231"/>
      <c r="O9272" s="231"/>
      <c r="P9272" s="231"/>
      <c r="Q9272" s="231"/>
      <c r="R9272" s="231"/>
      <c r="S9272" s="231"/>
      <c r="T9272" s="232"/>
      <c r="U9272" s="16"/>
      <c r="V9272" s="16"/>
    </row>
    <row r="9273" spans="4:22">
      <c r="D9273" s="16"/>
      <c r="E9273" s="16"/>
      <c r="F9273" s="231"/>
      <c r="G9273" s="231"/>
      <c r="H9273" s="231"/>
      <c r="I9273" s="231"/>
      <c r="J9273" s="231"/>
      <c r="K9273" s="231"/>
      <c r="L9273" s="231"/>
      <c r="M9273" s="231"/>
      <c r="N9273" s="231"/>
      <c r="O9273" s="231"/>
      <c r="P9273" s="231"/>
      <c r="Q9273" s="231"/>
      <c r="R9273" s="231"/>
      <c r="S9273" s="231"/>
      <c r="T9273" s="232"/>
      <c r="U9273" s="16"/>
      <c r="V9273" s="16"/>
    </row>
    <row r="9274" spans="4:22">
      <c r="D9274" s="16"/>
      <c r="E9274" s="16"/>
      <c r="F9274" s="231"/>
      <c r="G9274" s="231"/>
      <c r="H9274" s="231"/>
      <c r="I9274" s="231"/>
      <c r="J9274" s="231"/>
      <c r="K9274" s="231"/>
      <c r="L9274" s="231"/>
      <c r="M9274" s="231"/>
      <c r="N9274" s="231"/>
      <c r="O9274" s="231"/>
      <c r="P9274" s="231"/>
      <c r="Q9274" s="231"/>
      <c r="R9274" s="231"/>
      <c r="S9274" s="231"/>
      <c r="T9274" s="232"/>
      <c r="U9274" s="16"/>
      <c r="V9274" s="16"/>
    </row>
    <row r="9275" spans="4:22">
      <c r="D9275" s="16"/>
      <c r="E9275" s="16"/>
      <c r="F9275" s="231"/>
      <c r="G9275" s="231"/>
      <c r="H9275" s="231"/>
      <c r="I9275" s="231"/>
      <c r="J9275" s="231"/>
      <c r="K9275" s="231"/>
      <c r="L9275" s="231"/>
      <c r="M9275" s="231"/>
      <c r="N9275" s="231"/>
      <c r="O9275" s="231"/>
      <c r="P9275" s="231"/>
      <c r="Q9275" s="231"/>
      <c r="R9275" s="231"/>
      <c r="S9275" s="231"/>
      <c r="T9275" s="232"/>
      <c r="U9275" s="16"/>
      <c r="V9275" s="16"/>
    </row>
    <row r="9276" spans="4:22">
      <c r="D9276" s="335"/>
      <c r="E9276" s="335"/>
      <c r="F9276" s="335"/>
      <c r="G9276" s="512" t="s">
        <v>48</v>
      </c>
      <c r="H9276" s="512"/>
      <c r="I9276" s="512"/>
      <c r="J9276" s="512"/>
      <c r="K9276" s="512"/>
      <c r="L9276" s="512"/>
      <c r="M9276" s="512"/>
      <c r="N9276" s="512"/>
      <c r="O9276" s="512"/>
      <c r="P9276" s="512"/>
      <c r="Q9276" s="512"/>
      <c r="R9276" s="512"/>
      <c r="S9276" s="335"/>
      <c r="T9276" s="335"/>
      <c r="U9276" s="335"/>
      <c r="V9276" s="335"/>
    </row>
    <row r="9277" spans="4:22">
      <c r="D9277" s="335"/>
      <c r="E9277" s="335"/>
      <c r="F9277" s="335"/>
      <c r="G9277" s="512"/>
      <c r="H9277" s="512"/>
      <c r="I9277" s="512"/>
      <c r="J9277" s="512"/>
      <c r="K9277" s="512"/>
      <c r="L9277" s="512"/>
      <c r="M9277" s="512"/>
      <c r="N9277" s="512"/>
      <c r="O9277" s="512"/>
      <c r="P9277" s="512"/>
      <c r="Q9277" s="512"/>
      <c r="R9277" s="512"/>
      <c r="S9277" s="335"/>
      <c r="T9277" s="335"/>
      <c r="U9277" s="335"/>
      <c r="V9277" s="335"/>
    </row>
    <row r="9278" spans="4:22" ht="23.4">
      <c r="D9278" s="338"/>
      <c r="E9278" s="338"/>
      <c r="F9278" s="338"/>
      <c r="G9278" s="343" t="s">
        <v>46</v>
      </c>
      <c r="H9278" s="375" t="s">
        <v>3</v>
      </c>
      <c r="I9278" s="376"/>
      <c r="J9278" s="377" t="s">
        <v>11</v>
      </c>
      <c r="K9278" s="376"/>
      <c r="L9278" s="378" t="s">
        <v>12</v>
      </c>
      <c r="M9278" s="376"/>
      <c r="N9278" s="379" t="s">
        <v>13</v>
      </c>
      <c r="O9278" s="376"/>
      <c r="P9278" s="374" t="s">
        <v>14</v>
      </c>
      <c r="Q9278" s="376"/>
      <c r="R9278" s="380" t="s">
        <v>15</v>
      </c>
      <c r="S9278" s="367"/>
      <c r="T9278" s="16"/>
      <c r="U9278" s="336"/>
      <c r="V9278" s="16"/>
    </row>
    <row r="9279" spans="4:22" ht="21">
      <c r="D9279" s="338"/>
      <c r="E9279" s="338"/>
      <c r="F9279" s="338"/>
      <c r="G9279" s="344">
        <v>0.9</v>
      </c>
      <c r="H9279" s="347">
        <f>$H$9221*G9279</f>
        <v>58.914656732812496</v>
      </c>
      <c r="I9279" s="368"/>
      <c r="J9279" s="348">
        <f>$J$9221*G9279</f>
        <v>15.082507215</v>
      </c>
      <c r="K9279" s="368"/>
      <c r="L9279" s="352">
        <f>$L$9221*G9279</f>
        <v>15.922520308125</v>
      </c>
      <c r="M9279" s="368"/>
      <c r="N9279" s="349">
        <f>$N$9221*G9279</f>
        <v>8.7674285981250009</v>
      </c>
      <c r="O9279" s="368"/>
      <c r="P9279" s="350">
        <f>$P$9221*G9279</f>
        <v>233.83323520312499</v>
      </c>
      <c r="Q9279" s="368"/>
      <c r="R9279" s="351">
        <f>$R$9221*G9279</f>
        <v>84.844651387499994</v>
      </c>
      <c r="S9279" s="341"/>
      <c r="T9279" s="414">
        <f>H9279*24.63</f>
        <v>1451.0679953291717</v>
      </c>
      <c r="U9279" s="337"/>
      <c r="V9279" s="16"/>
    </row>
    <row r="9280" spans="4:22" ht="21">
      <c r="D9280" s="338"/>
      <c r="E9280" s="338"/>
      <c r="F9280" s="338"/>
      <c r="G9280" s="344">
        <v>0.91</v>
      </c>
      <c r="H9280" s="347">
        <f t="shared" ref="H9280:H9299" si="1089">$H$9221*G9280</f>
        <v>59.569264029843751</v>
      </c>
      <c r="I9280" s="368"/>
      <c r="J9280" s="348">
        <f t="shared" ref="J9280:J9299" si="1090">$J$9221*G9280</f>
        <v>15.250090628499999</v>
      </c>
      <c r="K9280" s="368"/>
      <c r="L9280" s="352">
        <f t="shared" ref="L9280:L9299" si="1091">$L$9221*G9280</f>
        <v>16.099437200437499</v>
      </c>
      <c r="M9280" s="368"/>
      <c r="N9280" s="349">
        <f t="shared" ref="N9280:N9299" si="1092">$N$9221*G9280</f>
        <v>8.8648444714375003</v>
      </c>
      <c r="O9280" s="368"/>
      <c r="P9280" s="350">
        <f t="shared" ref="P9280:P9299" si="1093">$P$9221*G9280</f>
        <v>236.43138226093748</v>
      </c>
      <c r="Q9280" s="368"/>
      <c r="R9280" s="351">
        <f t="shared" ref="R9280:R9299" si="1094">$R$9221*G9280</f>
        <v>85.78736973625</v>
      </c>
      <c r="S9280" s="341"/>
      <c r="T9280" s="16"/>
      <c r="U9280" s="337"/>
      <c r="V9280" s="16"/>
    </row>
    <row r="9281" spans="4:22" ht="21">
      <c r="D9281" s="338"/>
      <c r="E9281" s="338"/>
      <c r="F9281" s="338"/>
      <c r="G9281" s="344">
        <v>0.92</v>
      </c>
      <c r="H9281" s="347">
        <f t="shared" si="1089"/>
        <v>60.223871326874999</v>
      </c>
      <c r="I9281" s="368"/>
      <c r="J9281" s="348">
        <f t="shared" si="1090"/>
        <v>15.417674042</v>
      </c>
      <c r="K9281" s="368"/>
      <c r="L9281" s="352">
        <f t="shared" si="1091"/>
        <v>16.276354092750001</v>
      </c>
      <c r="M9281" s="368"/>
      <c r="N9281" s="349">
        <f t="shared" si="1092"/>
        <v>8.9622603447500016</v>
      </c>
      <c r="O9281" s="368"/>
      <c r="P9281" s="350">
        <f t="shared" si="1093"/>
        <v>239.02952931875001</v>
      </c>
      <c r="Q9281" s="368"/>
      <c r="R9281" s="351">
        <f t="shared" si="1094"/>
        <v>86.730088085000006</v>
      </c>
      <c r="S9281" s="341"/>
      <c r="T9281" s="16"/>
      <c r="U9281" s="337"/>
      <c r="V9281" s="16"/>
    </row>
    <row r="9282" spans="4:22" ht="21">
      <c r="D9282" s="338"/>
      <c r="E9282" s="338"/>
      <c r="F9282" s="338"/>
      <c r="G9282" s="344">
        <v>0.93</v>
      </c>
      <c r="H9282" s="347">
        <f t="shared" si="1089"/>
        <v>60.878478623906247</v>
      </c>
      <c r="I9282" s="368"/>
      <c r="J9282" s="348">
        <f t="shared" si="1090"/>
        <v>15.585257455499999</v>
      </c>
      <c r="K9282" s="368"/>
      <c r="L9282" s="352">
        <f t="shared" si="1091"/>
        <v>16.453270985062499</v>
      </c>
      <c r="M9282" s="368"/>
      <c r="N9282" s="349">
        <f t="shared" si="1092"/>
        <v>9.059676218062501</v>
      </c>
      <c r="O9282" s="368"/>
      <c r="P9282" s="350">
        <f t="shared" si="1093"/>
        <v>241.6276763765625</v>
      </c>
      <c r="Q9282" s="368"/>
      <c r="R9282" s="351">
        <f t="shared" si="1094"/>
        <v>87.672806433749997</v>
      </c>
      <c r="S9282" s="341"/>
      <c r="T9282" s="16"/>
      <c r="U9282" s="337"/>
      <c r="V9282" s="16"/>
    </row>
    <row r="9283" spans="4:22" ht="21">
      <c r="D9283" s="338"/>
      <c r="E9283" s="338"/>
      <c r="F9283" s="338"/>
      <c r="G9283" s="344">
        <v>0.94</v>
      </c>
      <c r="H9283" s="347">
        <f t="shared" si="1089"/>
        <v>61.533085920937495</v>
      </c>
      <c r="I9283" s="368"/>
      <c r="J9283" s="348">
        <f t="shared" si="1090"/>
        <v>15.752840868999998</v>
      </c>
      <c r="K9283" s="368"/>
      <c r="L9283" s="352">
        <f t="shared" si="1091"/>
        <v>16.630187877374997</v>
      </c>
      <c r="M9283" s="368"/>
      <c r="N9283" s="349">
        <f t="shared" si="1092"/>
        <v>9.1570920913750005</v>
      </c>
      <c r="O9283" s="368"/>
      <c r="P9283" s="350">
        <f t="shared" si="1093"/>
        <v>244.22582343437497</v>
      </c>
      <c r="Q9283" s="368"/>
      <c r="R9283" s="351">
        <f t="shared" si="1094"/>
        <v>88.615524782499989</v>
      </c>
      <c r="S9283" s="341"/>
      <c r="T9283" s="16"/>
      <c r="U9283" s="337"/>
      <c r="V9283" s="16"/>
    </row>
    <row r="9284" spans="4:22" ht="21">
      <c r="D9284" s="338"/>
      <c r="E9284" s="338"/>
      <c r="F9284" s="338"/>
      <c r="G9284" s="344">
        <v>0.95</v>
      </c>
      <c r="H9284" s="347">
        <f t="shared" si="1089"/>
        <v>62.187693217968743</v>
      </c>
      <c r="I9284" s="368"/>
      <c r="J9284" s="348">
        <f t="shared" si="1090"/>
        <v>15.920424282499997</v>
      </c>
      <c r="K9284" s="368"/>
      <c r="L9284" s="352">
        <f t="shared" si="1091"/>
        <v>16.807104769687498</v>
      </c>
      <c r="M9284" s="368"/>
      <c r="N9284" s="349">
        <f t="shared" si="1092"/>
        <v>9.2545079646874999</v>
      </c>
      <c r="O9284" s="368"/>
      <c r="P9284" s="350">
        <f t="shared" si="1093"/>
        <v>246.82397049218747</v>
      </c>
      <c r="Q9284" s="368"/>
      <c r="R9284" s="351">
        <f t="shared" si="1094"/>
        <v>89.558243131249995</v>
      </c>
      <c r="S9284" s="341"/>
      <c r="T9284" s="16"/>
      <c r="U9284" s="337"/>
      <c r="V9284" s="16"/>
    </row>
    <row r="9285" spans="4:22" ht="21">
      <c r="D9285" s="338"/>
      <c r="E9285" s="338"/>
      <c r="F9285" s="338"/>
      <c r="G9285" s="344">
        <v>0.96</v>
      </c>
      <c r="H9285" s="347">
        <f t="shared" si="1089"/>
        <v>62.842300514999998</v>
      </c>
      <c r="I9285" s="368"/>
      <c r="J9285" s="348">
        <f t="shared" si="1090"/>
        <v>16.088007695999998</v>
      </c>
      <c r="K9285" s="368"/>
      <c r="L9285" s="352">
        <f t="shared" si="1091"/>
        <v>16.984021662</v>
      </c>
      <c r="M9285" s="368"/>
      <c r="N9285" s="349">
        <f t="shared" si="1092"/>
        <v>9.3519238380000012</v>
      </c>
      <c r="O9285" s="368"/>
      <c r="P9285" s="350">
        <f t="shared" si="1093"/>
        <v>249.42211754999997</v>
      </c>
      <c r="Q9285" s="368"/>
      <c r="R9285" s="351">
        <f t="shared" si="1094"/>
        <v>90.500961479999987</v>
      </c>
      <c r="S9285" s="341"/>
      <c r="T9285" s="16"/>
      <c r="U9285" s="337"/>
      <c r="V9285" s="16"/>
    </row>
    <row r="9286" spans="4:22" ht="21">
      <c r="D9286" s="338"/>
      <c r="E9286" s="338"/>
      <c r="F9286" s="338"/>
      <c r="G9286" s="344">
        <v>0.97</v>
      </c>
      <c r="H9286" s="347">
        <f t="shared" si="1089"/>
        <v>63.496907812031246</v>
      </c>
      <c r="I9286" s="368"/>
      <c r="J9286" s="348">
        <f t="shared" si="1090"/>
        <v>16.255591109499999</v>
      </c>
      <c r="K9286" s="368"/>
      <c r="L9286" s="352">
        <f t="shared" si="1091"/>
        <v>17.160938554312498</v>
      </c>
      <c r="M9286" s="368"/>
      <c r="N9286" s="349">
        <f t="shared" si="1092"/>
        <v>9.4493397113125006</v>
      </c>
      <c r="O9286" s="368"/>
      <c r="P9286" s="350">
        <f t="shared" si="1093"/>
        <v>252.02026460781246</v>
      </c>
      <c r="Q9286" s="368"/>
      <c r="R9286" s="351">
        <f t="shared" si="1094"/>
        <v>91.443679828749993</v>
      </c>
      <c r="S9286" s="341"/>
      <c r="T9286" s="16"/>
      <c r="U9286" s="337"/>
      <c r="V9286" s="16"/>
    </row>
    <row r="9287" spans="4:22" ht="21">
      <c r="D9287" s="338"/>
      <c r="E9287" s="338"/>
      <c r="F9287" s="338"/>
      <c r="G9287" s="344">
        <v>0.98</v>
      </c>
      <c r="H9287" s="347">
        <f t="shared" si="1089"/>
        <v>64.151515109062501</v>
      </c>
      <c r="I9287" s="368"/>
      <c r="J9287" s="348">
        <f t="shared" si="1090"/>
        <v>16.423174522999997</v>
      </c>
      <c r="K9287" s="368"/>
      <c r="L9287" s="352">
        <f t="shared" si="1091"/>
        <v>17.337855446624999</v>
      </c>
      <c r="M9287" s="368"/>
      <c r="N9287" s="349">
        <f t="shared" si="1092"/>
        <v>9.5467555846250001</v>
      </c>
      <c r="O9287" s="368"/>
      <c r="P9287" s="350">
        <f t="shared" si="1093"/>
        <v>254.61841166562499</v>
      </c>
      <c r="Q9287" s="368"/>
      <c r="R9287" s="351">
        <f t="shared" si="1094"/>
        <v>92.386398177499998</v>
      </c>
      <c r="S9287" s="341"/>
      <c r="T9287" s="16"/>
      <c r="U9287" s="337"/>
      <c r="V9287" s="16"/>
    </row>
    <row r="9288" spans="4:22" ht="21">
      <c r="D9288" s="338"/>
      <c r="E9288" s="338"/>
      <c r="F9288" s="338"/>
      <c r="G9288" s="344">
        <v>0.99</v>
      </c>
      <c r="H9288" s="347">
        <f t="shared" si="1089"/>
        <v>64.806122406093749</v>
      </c>
      <c r="I9288" s="368"/>
      <c r="J9288" s="348">
        <f t="shared" si="1090"/>
        <v>16.590757936499998</v>
      </c>
      <c r="K9288" s="368"/>
      <c r="L9288" s="352">
        <f t="shared" si="1091"/>
        <v>17.514772338937497</v>
      </c>
      <c r="M9288" s="368"/>
      <c r="N9288" s="349">
        <f t="shared" si="1092"/>
        <v>9.6441714579375013</v>
      </c>
      <c r="O9288" s="368"/>
      <c r="P9288" s="350">
        <f t="shared" si="1093"/>
        <v>257.21655872343746</v>
      </c>
      <c r="Q9288" s="368"/>
      <c r="R9288" s="351">
        <f t="shared" si="1094"/>
        <v>93.32911652624999</v>
      </c>
      <c r="S9288" s="341"/>
      <c r="T9288" s="16"/>
      <c r="U9288" s="337"/>
      <c r="V9288" s="16"/>
    </row>
    <row r="9289" spans="4:22" ht="28.8">
      <c r="D9289" s="469"/>
      <c r="E9289" s="469"/>
      <c r="F9289" s="469"/>
      <c r="G9289" s="511">
        <v>1</v>
      </c>
      <c r="H9289" s="472">
        <f t="shared" si="1089"/>
        <v>65.460729703124997</v>
      </c>
      <c r="I9289" s="368"/>
      <c r="J9289" s="472">
        <f t="shared" si="1090"/>
        <v>16.758341349999998</v>
      </c>
      <c r="K9289" s="368"/>
      <c r="L9289" s="472">
        <f t="shared" si="1091"/>
        <v>17.691689231249999</v>
      </c>
      <c r="M9289" s="368"/>
      <c r="N9289" s="472">
        <f t="shared" si="1092"/>
        <v>9.7415873312500008</v>
      </c>
      <c r="O9289" s="368"/>
      <c r="P9289" s="472">
        <f t="shared" si="1093"/>
        <v>259.81470578124998</v>
      </c>
      <c r="Q9289" s="368"/>
      <c r="R9289" s="472">
        <f t="shared" si="1094"/>
        <v>94.271834874999996</v>
      </c>
      <c r="S9289" s="341"/>
      <c r="T9289" s="469"/>
      <c r="U9289" s="470"/>
      <c r="V9289" s="469"/>
    </row>
    <row r="9290" spans="4:22" ht="21">
      <c r="D9290" s="338"/>
      <c r="E9290" s="338"/>
      <c r="F9290" s="338"/>
      <c r="G9290" s="344">
        <v>1.01</v>
      </c>
      <c r="H9290" s="347">
        <f t="shared" si="1089"/>
        <v>66.115337000156245</v>
      </c>
      <c r="I9290" s="368"/>
      <c r="J9290" s="348">
        <f t="shared" si="1090"/>
        <v>16.925924763499999</v>
      </c>
      <c r="K9290" s="368"/>
      <c r="L9290" s="352">
        <f t="shared" si="1091"/>
        <v>17.8686061235625</v>
      </c>
      <c r="M9290" s="368"/>
      <c r="N9290" s="349">
        <f t="shared" si="1092"/>
        <v>9.8390032045625002</v>
      </c>
      <c r="O9290" s="368"/>
      <c r="P9290" s="350">
        <f t="shared" si="1093"/>
        <v>262.41285283906251</v>
      </c>
      <c r="Q9290" s="368"/>
      <c r="R9290" s="351">
        <f t="shared" si="1094"/>
        <v>95.214553223750002</v>
      </c>
      <c r="S9290" s="341"/>
      <c r="T9290" s="16"/>
      <c r="U9290" s="337"/>
      <c r="V9290" s="16"/>
    </row>
    <row r="9291" spans="4:22" ht="21">
      <c r="D9291" s="338"/>
      <c r="E9291" s="338"/>
      <c r="F9291" s="338"/>
      <c r="G9291" s="344">
        <v>1.02</v>
      </c>
      <c r="H9291" s="347">
        <f t="shared" si="1089"/>
        <v>66.769944297187493</v>
      </c>
      <c r="I9291" s="368"/>
      <c r="J9291" s="348">
        <f t="shared" si="1090"/>
        <v>17.093508177</v>
      </c>
      <c r="K9291" s="368"/>
      <c r="L9291" s="352">
        <f t="shared" si="1091"/>
        <v>18.045523015874998</v>
      </c>
      <c r="M9291" s="368"/>
      <c r="N9291" s="349">
        <f t="shared" si="1092"/>
        <v>9.9364190778750014</v>
      </c>
      <c r="O9291" s="368"/>
      <c r="P9291" s="350">
        <f t="shared" si="1093"/>
        <v>265.01099989687498</v>
      </c>
      <c r="Q9291" s="368"/>
      <c r="R9291" s="351">
        <f t="shared" si="1094"/>
        <v>96.157271572499994</v>
      </c>
      <c r="S9291" s="341"/>
      <c r="T9291" s="16"/>
      <c r="U9291" s="337"/>
      <c r="V9291" s="16"/>
    </row>
    <row r="9292" spans="4:22" ht="21">
      <c r="D9292" s="338"/>
      <c r="E9292" s="338"/>
      <c r="F9292" s="338"/>
      <c r="G9292" s="344">
        <v>1.03</v>
      </c>
      <c r="H9292" s="347">
        <f t="shared" si="1089"/>
        <v>67.424551594218755</v>
      </c>
      <c r="I9292" s="368"/>
      <c r="J9292" s="348">
        <f t="shared" si="1090"/>
        <v>17.261091590499998</v>
      </c>
      <c r="K9292" s="368"/>
      <c r="L9292" s="352">
        <f t="shared" si="1091"/>
        <v>18.2224399081875</v>
      </c>
      <c r="M9292" s="368"/>
      <c r="N9292" s="349">
        <f t="shared" si="1092"/>
        <v>10.033834951187501</v>
      </c>
      <c r="O9292" s="368"/>
      <c r="P9292" s="350">
        <f t="shared" si="1093"/>
        <v>267.6091469546875</v>
      </c>
      <c r="Q9292" s="368"/>
      <c r="R9292" s="351">
        <f t="shared" si="1094"/>
        <v>97.09998992125</v>
      </c>
      <c r="S9292" s="341"/>
      <c r="T9292" s="16"/>
      <c r="U9292" s="337"/>
      <c r="V9292" s="16"/>
    </row>
    <row r="9293" spans="4:22" ht="21">
      <c r="D9293" s="338"/>
      <c r="E9293" s="338"/>
      <c r="F9293" s="338"/>
      <c r="G9293" s="344">
        <v>1.04</v>
      </c>
      <c r="H9293" s="347">
        <f t="shared" si="1089"/>
        <v>68.079158891250003</v>
      </c>
      <c r="I9293" s="368"/>
      <c r="J9293" s="348">
        <f t="shared" si="1090"/>
        <v>17.428675003999999</v>
      </c>
      <c r="K9293" s="368"/>
      <c r="L9293" s="352">
        <f t="shared" si="1091"/>
        <v>18.399356800499998</v>
      </c>
      <c r="M9293" s="368"/>
      <c r="N9293" s="349">
        <f t="shared" si="1092"/>
        <v>10.1312508245</v>
      </c>
      <c r="O9293" s="368"/>
      <c r="P9293" s="350">
        <f t="shared" si="1093"/>
        <v>270.20729401249997</v>
      </c>
      <c r="Q9293" s="368"/>
      <c r="R9293" s="351">
        <f t="shared" si="1094"/>
        <v>98.042708270000006</v>
      </c>
      <c r="S9293" s="341"/>
      <c r="T9293" s="16"/>
      <c r="U9293" s="337"/>
      <c r="V9293" s="16"/>
    </row>
    <row r="9294" spans="4:22" ht="21">
      <c r="D9294" s="338"/>
      <c r="E9294" s="338"/>
      <c r="F9294" s="338"/>
      <c r="G9294" s="344">
        <v>1.05</v>
      </c>
      <c r="H9294" s="347">
        <f t="shared" si="1089"/>
        <v>68.733766188281251</v>
      </c>
      <c r="I9294" s="368"/>
      <c r="J9294" s="348">
        <f t="shared" si="1090"/>
        <v>17.5962584175</v>
      </c>
      <c r="K9294" s="368"/>
      <c r="L9294" s="352">
        <f t="shared" si="1091"/>
        <v>18.576273692812499</v>
      </c>
      <c r="M9294" s="368"/>
      <c r="N9294" s="349">
        <f t="shared" si="1092"/>
        <v>10.228666697812502</v>
      </c>
      <c r="O9294" s="368"/>
      <c r="P9294" s="350">
        <f t="shared" si="1093"/>
        <v>272.8054410703125</v>
      </c>
      <c r="Q9294" s="368"/>
      <c r="R9294" s="351">
        <f t="shared" si="1094"/>
        <v>98.985426618749997</v>
      </c>
      <c r="S9294" s="341"/>
      <c r="T9294" s="16"/>
      <c r="U9294" s="337"/>
      <c r="V9294" s="16"/>
    </row>
    <row r="9295" spans="4:22" ht="21">
      <c r="D9295" s="338"/>
      <c r="E9295" s="338"/>
      <c r="F9295" s="338"/>
      <c r="G9295" s="344">
        <v>1.06</v>
      </c>
      <c r="H9295" s="347">
        <f t="shared" si="1089"/>
        <v>69.388373485312499</v>
      </c>
      <c r="I9295" s="368"/>
      <c r="J9295" s="348">
        <f t="shared" si="1090"/>
        <v>17.763841831000001</v>
      </c>
      <c r="K9295" s="368"/>
      <c r="L9295" s="352">
        <f t="shared" si="1091"/>
        <v>18.753190585125001</v>
      </c>
      <c r="M9295" s="368"/>
      <c r="N9295" s="349">
        <f t="shared" si="1092"/>
        <v>10.326082571125001</v>
      </c>
      <c r="O9295" s="368"/>
      <c r="P9295" s="350">
        <f t="shared" si="1093"/>
        <v>275.40358812812502</v>
      </c>
      <c r="Q9295" s="368"/>
      <c r="R9295" s="351">
        <f t="shared" si="1094"/>
        <v>99.928144967500003</v>
      </c>
      <c r="S9295" s="341"/>
      <c r="T9295" s="16"/>
      <c r="U9295" s="337"/>
      <c r="V9295" s="16"/>
    </row>
    <row r="9296" spans="4:22" ht="21">
      <c r="D9296" s="338"/>
      <c r="E9296" s="338"/>
      <c r="F9296" s="338"/>
      <c r="G9296" s="344">
        <v>1.07</v>
      </c>
      <c r="H9296" s="347">
        <f t="shared" si="1089"/>
        <v>70.042980782343747</v>
      </c>
      <c r="I9296" s="368"/>
      <c r="J9296" s="348">
        <f t="shared" si="1090"/>
        <v>17.931425244499998</v>
      </c>
      <c r="K9296" s="368"/>
      <c r="L9296" s="352">
        <f t="shared" si="1091"/>
        <v>18.930107477437499</v>
      </c>
      <c r="M9296" s="368"/>
      <c r="N9296" s="349">
        <f t="shared" si="1092"/>
        <v>10.423498444437502</v>
      </c>
      <c r="O9296" s="368"/>
      <c r="P9296" s="350">
        <f t="shared" si="1093"/>
        <v>278.00173518593749</v>
      </c>
      <c r="Q9296" s="368"/>
      <c r="R9296" s="351">
        <f t="shared" si="1094"/>
        <v>100.87086331625</v>
      </c>
      <c r="S9296" s="341"/>
      <c r="T9296" s="16"/>
      <c r="U9296" s="337"/>
      <c r="V9296" s="16"/>
    </row>
    <row r="9297" spans="4:31" ht="21">
      <c r="D9297" s="338"/>
      <c r="E9297" s="338"/>
      <c r="F9297" s="338"/>
      <c r="G9297" s="344">
        <v>1.08</v>
      </c>
      <c r="H9297" s="347">
        <f t="shared" si="1089"/>
        <v>70.697588079374995</v>
      </c>
      <c r="I9297" s="368"/>
      <c r="J9297" s="348">
        <f t="shared" si="1090"/>
        <v>18.099008657999999</v>
      </c>
      <c r="K9297" s="368"/>
      <c r="L9297" s="352">
        <f t="shared" si="1091"/>
        <v>19.10702436975</v>
      </c>
      <c r="M9297" s="368"/>
      <c r="N9297" s="349">
        <f t="shared" si="1092"/>
        <v>10.520914317750002</v>
      </c>
      <c r="O9297" s="368"/>
      <c r="P9297" s="350">
        <f t="shared" si="1093"/>
        <v>280.59988224375002</v>
      </c>
      <c r="Q9297" s="368"/>
      <c r="R9297" s="351">
        <f t="shared" si="1094"/>
        <v>101.813581665</v>
      </c>
      <c r="S9297" s="341"/>
      <c r="T9297" s="16"/>
      <c r="U9297" s="337"/>
      <c r="V9297" s="16"/>
    </row>
    <row r="9298" spans="4:31" ht="21">
      <c r="D9298" s="338"/>
      <c r="E9298" s="338"/>
      <c r="F9298" s="338"/>
      <c r="G9298" s="344">
        <v>1.0900000000000001</v>
      </c>
      <c r="H9298" s="347">
        <f t="shared" si="1089"/>
        <v>71.352195376406257</v>
      </c>
      <c r="I9298" s="368"/>
      <c r="J9298" s="348">
        <f t="shared" si="1090"/>
        <v>18.2665920715</v>
      </c>
      <c r="K9298" s="368"/>
      <c r="L9298" s="352">
        <f t="shared" si="1091"/>
        <v>19.283941262062502</v>
      </c>
      <c r="M9298" s="368"/>
      <c r="N9298" s="349">
        <f t="shared" si="1092"/>
        <v>10.618330191062501</v>
      </c>
      <c r="O9298" s="368"/>
      <c r="P9298" s="350">
        <f t="shared" si="1093"/>
        <v>283.19802930156249</v>
      </c>
      <c r="Q9298" s="368"/>
      <c r="R9298" s="351">
        <f t="shared" si="1094"/>
        <v>102.75630001375001</v>
      </c>
      <c r="S9298" s="341"/>
      <c r="T9298" s="16"/>
      <c r="U9298" s="337"/>
      <c r="V9298" s="16"/>
    </row>
    <row r="9299" spans="4:31" ht="21">
      <c r="D9299" s="338"/>
      <c r="E9299" s="338"/>
      <c r="F9299" s="338"/>
      <c r="G9299" s="344">
        <v>1.1000000000000001</v>
      </c>
      <c r="H9299" s="347">
        <f t="shared" si="1089"/>
        <v>72.006802673437505</v>
      </c>
      <c r="I9299" s="368"/>
      <c r="J9299" s="348">
        <f t="shared" si="1090"/>
        <v>18.434175485000001</v>
      </c>
      <c r="K9299" s="368"/>
      <c r="L9299" s="352">
        <f t="shared" si="1091"/>
        <v>19.460858154375</v>
      </c>
      <c r="M9299" s="368"/>
      <c r="N9299" s="349">
        <f t="shared" si="1092"/>
        <v>10.715746064375002</v>
      </c>
      <c r="O9299" s="368"/>
      <c r="P9299" s="350">
        <f t="shared" si="1093"/>
        <v>285.79617635937501</v>
      </c>
      <c r="Q9299" s="368"/>
      <c r="R9299" s="351">
        <f t="shared" si="1094"/>
        <v>103.6990183625</v>
      </c>
      <c r="S9299" s="341"/>
      <c r="T9299" s="16"/>
      <c r="U9299" s="337"/>
      <c r="V9299" s="16"/>
    </row>
    <row r="9300" spans="4:31">
      <c r="D9300" s="338"/>
      <c r="E9300" s="338"/>
      <c r="F9300" s="338"/>
      <c r="G9300" s="16"/>
      <c r="H9300" s="16"/>
      <c r="I9300" s="16"/>
      <c r="J9300" s="16"/>
      <c r="K9300" s="16"/>
      <c r="L9300" s="16"/>
      <c r="M9300" s="16"/>
      <c r="N9300" s="16"/>
      <c r="O9300" s="16"/>
      <c r="P9300" s="16"/>
      <c r="Q9300" s="16"/>
      <c r="R9300" s="16"/>
      <c r="S9300" s="16"/>
      <c r="T9300" s="16"/>
      <c r="U9300" s="16"/>
      <c r="V9300" s="16"/>
    </row>
    <row r="9301" spans="4:31">
      <c r="D9301" s="338"/>
      <c r="E9301" s="338"/>
      <c r="F9301" s="338"/>
      <c r="G9301" s="16"/>
      <c r="H9301" s="16"/>
      <c r="I9301" s="16"/>
      <c r="J9301" s="16"/>
      <c r="K9301" s="16"/>
      <c r="L9301" s="16"/>
      <c r="M9301" s="16"/>
      <c r="N9301" s="16"/>
      <c r="O9301" s="16"/>
      <c r="P9301" s="16"/>
      <c r="Q9301" s="16"/>
      <c r="R9301" s="16"/>
      <c r="S9301" s="16"/>
      <c r="T9301" s="16"/>
      <c r="U9301" s="16"/>
      <c r="V9301" s="16"/>
    </row>
    <row r="9302" spans="4:31">
      <c r="D9302" s="338"/>
      <c r="E9302" s="338"/>
      <c r="F9302" s="338"/>
      <c r="G9302" s="16"/>
      <c r="H9302" s="16"/>
      <c r="I9302" s="16"/>
      <c r="J9302" s="16"/>
      <c r="K9302" s="16"/>
      <c r="L9302" s="16"/>
      <c r="M9302" s="16"/>
      <c r="N9302" s="16"/>
      <c r="O9302" s="16"/>
      <c r="P9302" s="16"/>
      <c r="Q9302" s="16"/>
      <c r="R9302" s="16"/>
      <c r="S9302" s="16"/>
      <c r="T9302" s="16"/>
      <c r="U9302" s="16"/>
      <c r="V9302" s="16"/>
    </row>
    <row r="9305" spans="4:31" ht="15" thickBot="1">
      <c r="D9305" s="507" t="s">
        <v>328</v>
      </c>
      <c r="E9305" s="16"/>
      <c r="F9305" s="16"/>
      <c r="G9305" s="16"/>
      <c r="H9305" s="16"/>
      <c r="I9305" s="16"/>
      <c r="J9305" s="16"/>
      <c r="K9305" s="16"/>
      <c r="L9305" s="16"/>
      <c r="M9305" s="16"/>
      <c r="N9305" s="16"/>
      <c r="O9305" s="16"/>
      <c r="P9305" s="16"/>
      <c r="Q9305" s="16"/>
      <c r="R9305" s="16"/>
      <c r="S9305" s="16"/>
      <c r="T9305" s="229"/>
      <c r="U9305" s="16"/>
      <c r="V9305" s="16"/>
    </row>
    <row r="9306" spans="4:31">
      <c r="D9306" s="16"/>
      <c r="E9306" s="84"/>
      <c r="F9306" s="85"/>
      <c r="G9306" s="197"/>
      <c r="H9306" s="85"/>
      <c r="I9306" s="197"/>
      <c r="J9306" s="85"/>
      <c r="K9306" s="197"/>
      <c r="L9306" s="85"/>
      <c r="M9306" s="197"/>
      <c r="N9306" s="85"/>
      <c r="O9306" s="197"/>
      <c r="P9306" s="85"/>
      <c r="Q9306" s="197"/>
      <c r="R9306" s="85"/>
      <c r="S9306" s="85"/>
      <c r="T9306" s="85"/>
      <c r="U9306" s="106"/>
      <c r="V9306" s="16"/>
    </row>
    <row r="9307" spans="4:31" ht="15" thickBot="1">
      <c r="D9307" s="16"/>
      <c r="E9307" s="86"/>
      <c r="F9307" s="1"/>
      <c r="H9307" s="1"/>
      <c r="J9307" s="1"/>
      <c r="L9307" s="1"/>
      <c r="N9307" s="1"/>
      <c r="P9307" s="1"/>
      <c r="R9307" s="1"/>
      <c r="T9307" s="1"/>
      <c r="U9307" s="107"/>
      <c r="V9307" s="16"/>
    </row>
    <row r="9308" spans="4:31" ht="35.4" thickBot="1">
      <c r="D9308" s="16"/>
      <c r="E9308" s="86"/>
      <c r="F9308" s="1"/>
      <c r="H9308" s="393" t="s">
        <v>391</v>
      </c>
      <c r="I9308" s="394"/>
      <c r="J9308" s="394"/>
      <c r="K9308" s="394"/>
      <c r="L9308" s="394"/>
      <c r="M9308" s="394"/>
      <c r="N9308" s="394"/>
      <c r="O9308" s="394"/>
      <c r="P9308" s="394"/>
      <c r="Q9308" s="394"/>
      <c r="R9308" s="394"/>
      <c r="S9308" s="394"/>
      <c r="T9308" s="395"/>
      <c r="U9308" s="107"/>
      <c r="V9308" s="16"/>
    </row>
    <row r="9309" spans="4:31">
      <c r="D9309" s="16"/>
      <c r="E9309" s="86"/>
      <c r="F9309" s="1"/>
      <c r="H9309" s="1"/>
      <c r="J9309" s="1"/>
      <c r="L9309" s="1"/>
      <c r="N9309" s="1"/>
      <c r="P9309" s="1"/>
      <c r="R9309" s="1"/>
      <c r="T9309" s="1"/>
      <c r="U9309" s="107"/>
      <c r="V9309" s="16"/>
    </row>
    <row r="9310" spans="4:31">
      <c r="D9310" s="16"/>
      <c r="E9310" s="86"/>
      <c r="F9310" s="253" t="s">
        <v>10</v>
      </c>
      <c r="G9310" s="194"/>
      <c r="H9310" s="421" t="s">
        <v>3</v>
      </c>
      <c r="I9310" s="179"/>
      <c r="J9310" s="422" t="s">
        <v>11</v>
      </c>
      <c r="K9310" s="179"/>
      <c r="L9310" s="423" t="s">
        <v>12</v>
      </c>
      <c r="M9310" s="179"/>
      <c r="N9310" s="424" t="s">
        <v>13</v>
      </c>
      <c r="O9310" s="179"/>
      <c r="P9310" s="425" t="s">
        <v>14</v>
      </c>
      <c r="Q9310" s="179"/>
      <c r="R9310" s="426" t="s">
        <v>15</v>
      </c>
      <c r="S9310" s="29"/>
      <c r="T9310" s="427" t="s">
        <v>16</v>
      </c>
      <c r="U9310" s="107"/>
      <c r="V9310" s="16"/>
      <c r="X9310" s="448" t="s">
        <v>78</v>
      </c>
      <c r="Y9310" s="448" t="s">
        <v>79</v>
      </c>
      <c r="Z9310" s="448" t="s">
        <v>80</v>
      </c>
      <c r="AA9310" s="448" t="s">
        <v>81</v>
      </c>
      <c r="AB9310" s="504" t="s">
        <v>374</v>
      </c>
      <c r="AD9310" t="str">
        <f t="shared" ref="AD9310:AD9316" si="1095">X9310</f>
        <v xml:space="preserve">MATERIAL </v>
      </c>
      <c r="AE9310" s="330" t="str">
        <f t="shared" ref="AE9310:AE9316" si="1096">AA9310</f>
        <v xml:space="preserve">VARIACAO </v>
      </c>
    </row>
    <row r="9311" spans="4:31">
      <c r="D9311" s="16"/>
      <c r="E9311" s="86"/>
      <c r="F9311" s="252">
        <v>46160</v>
      </c>
      <c r="G9311" s="244"/>
      <c r="H9311" s="437">
        <v>13428</v>
      </c>
      <c r="I9311" s="437">
        <v>0</v>
      </c>
      <c r="J9311" s="437">
        <v>3529</v>
      </c>
      <c r="K9311" s="437"/>
      <c r="L9311" s="437">
        <v>3637</v>
      </c>
      <c r="M9311" s="437"/>
      <c r="N9311" s="437">
        <v>1995</v>
      </c>
      <c r="O9311" s="437"/>
      <c r="P9311" s="437">
        <v>52400</v>
      </c>
      <c r="Q9311" s="437"/>
      <c r="R9311" s="437">
        <v>18235</v>
      </c>
      <c r="S9311" s="437"/>
      <c r="T9311" s="441">
        <v>5.0654000000000003</v>
      </c>
      <c r="U9311" s="107"/>
      <c r="V9311" s="16"/>
      <c r="X9311" t="str">
        <f>H9110</f>
        <v xml:space="preserve">COBRE </v>
      </c>
      <c r="Y9311" s="308">
        <f>H9319</f>
        <v>67.63217473600001</v>
      </c>
      <c r="Z9311" s="308">
        <f>H9321</f>
        <v>68.040281976000003</v>
      </c>
      <c r="AA9311" s="453">
        <f t="shared" ref="AA9311:AA9317" si="1097">Y9311-Z9311</f>
        <v>-0.40810723999999254</v>
      </c>
      <c r="AB9311" t="str">
        <f>X9311</f>
        <v xml:space="preserve">COBRE </v>
      </c>
      <c r="AD9311" t="str">
        <f t="shared" si="1095"/>
        <v xml:space="preserve">COBRE </v>
      </c>
      <c r="AE9311" s="330">
        <f t="shared" si="1096"/>
        <v>-0.40810723999999254</v>
      </c>
    </row>
    <row r="9312" spans="4:31">
      <c r="D9312" s="16"/>
      <c r="E9312" s="86"/>
      <c r="F9312" s="250">
        <f>F9311+1</f>
        <v>46161</v>
      </c>
      <c r="G9312" s="244"/>
      <c r="H9312" s="474">
        <v>13410</v>
      </c>
      <c r="I9312" s="437"/>
      <c r="J9312" s="437">
        <v>3517</v>
      </c>
      <c r="K9312" s="437"/>
      <c r="L9312" s="437">
        <v>3665</v>
      </c>
      <c r="M9312" s="437"/>
      <c r="N9312" s="437">
        <v>1967.5</v>
      </c>
      <c r="O9312" s="437"/>
      <c r="P9312" s="437">
        <v>52800</v>
      </c>
      <c r="Q9312" s="437"/>
      <c r="R9312" s="437">
        <v>18800</v>
      </c>
      <c r="S9312" s="437"/>
      <c r="T9312" s="441">
        <v>5.0092999999999996</v>
      </c>
      <c r="U9312" s="107"/>
      <c r="V9312" s="16"/>
      <c r="X9312" s="408" t="str">
        <f>J9110</f>
        <v xml:space="preserve">ZINCO </v>
      </c>
      <c r="Y9312" s="308">
        <f>J9319</f>
        <v>17.743033644000004</v>
      </c>
      <c r="Z9312" s="308">
        <f>J9321</f>
        <v>17.290000320000004</v>
      </c>
      <c r="AA9312" s="453">
        <f t="shared" si="1097"/>
        <v>0.45303332399999974</v>
      </c>
      <c r="AB9312" t="str">
        <f t="shared" ref="AB9312:AB9316" si="1098">X9312</f>
        <v xml:space="preserve">ZINCO </v>
      </c>
      <c r="AD9312" t="str">
        <f t="shared" si="1095"/>
        <v xml:space="preserve">ZINCO </v>
      </c>
      <c r="AE9312" s="330">
        <f t="shared" si="1096"/>
        <v>0.45303332399999974</v>
      </c>
    </row>
    <row r="9313" spans="4:31">
      <c r="D9313" s="16"/>
      <c r="E9313" s="86"/>
      <c r="F9313" s="250">
        <f>F9312+1</f>
        <v>46162</v>
      </c>
      <c r="G9313" s="244"/>
      <c r="H9313" s="437">
        <v>13418</v>
      </c>
      <c r="I9313" s="437"/>
      <c r="J9313" s="437">
        <v>3519</v>
      </c>
      <c r="K9313" s="437"/>
      <c r="L9313" s="437">
        <v>3644</v>
      </c>
      <c r="M9313" s="437"/>
      <c r="N9313" s="437">
        <v>1967</v>
      </c>
      <c r="O9313" s="437"/>
      <c r="P9313" s="437">
        <v>54200</v>
      </c>
      <c r="Q9313" s="437"/>
      <c r="R9313" s="437">
        <v>18600</v>
      </c>
      <c r="S9313" s="437"/>
      <c r="T9313" s="441">
        <v>5.0377999999999998</v>
      </c>
      <c r="U9313" s="107"/>
      <c r="V9313" s="16"/>
      <c r="X9313" s="408" t="str">
        <f>L9110</f>
        <v xml:space="preserve">ALUMÍNIO </v>
      </c>
      <c r="Y9313" s="308">
        <f>L9319</f>
        <v>18.482452464000001</v>
      </c>
      <c r="Z9313" s="308">
        <f>L9321</f>
        <v>18.123028208000004</v>
      </c>
      <c r="AA9313" s="453">
        <f t="shared" si="1097"/>
        <v>0.35942425599999694</v>
      </c>
      <c r="AB9313" t="str">
        <f t="shared" si="1098"/>
        <v xml:space="preserve">ALUMÍNIO </v>
      </c>
      <c r="AD9313" t="str">
        <f t="shared" si="1095"/>
        <v xml:space="preserve">ALUMÍNIO </v>
      </c>
      <c r="AE9313" s="330">
        <f t="shared" si="1096"/>
        <v>0.35942425599999694</v>
      </c>
    </row>
    <row r="9314" spans="4:31">
      <c r="D9314" s="16"/>
      <c r="E9314" s="86"/>
      <c r="F9314" s="250">
        <f>F9313+1</f>
        <v>46163</v>
      </c>
      <c r="G9314" s="195"/>
      <c r="H9314" s="437">
        <v>13427</v>
      </c>
      <c r="I9314" s="437"/>
      <c r="J9314" s="437">
        <v>3527.5</v>
      </c>
      <c r="K9314" s="437"/>
      <c r="L9314" s="437">
        <v>3720</v>
      </c>
      <c r="M9314" s="437"/>
      <c r="N9314" s="437">
        <v>1997</v>
      </c>
      <c r="O9314" s="437"/>
      <c r="P9314" s="437">
        <v>52800</v>
      </c>
      <c r="Q9314" s="437"/>
      <c r="R9314" s="437">
        <v>18540</v>
      </c>
      <c r="S9314" s="437"/>
      <c r="T9314" s="441">
        <v>5.0301</v>
      </c>
      <c r="U9314" s="437"/>
      <c r="V9314" s="16"/>
      <c r="X9314" s="408" t="str">
        <f>N9110</f>
        <v xml:space="preserve">CHUMBO </v>
      </c>
      <c r="Y9314" s="308">
        <f>N9319</f>
        <v>9.9922141900000003</v>
      </c>
      <c r="Z9314" s="308">
        <f>N9321</f>
        <v>9.8537265760000015</v>
      </c>
      <c r="AA9314" s="453">
        <f t="shared" si="1097"/>
        <v>0.13848761399999887</v>
      </c>
      <c r="AB9314" t="str">
        <f t="shared" si="1098"/>
        <v xml:space="preserve">CHUMBO </v>
      </c>
      <c r="AD9314" t="str">
        <f t="shared" si="1095"/>
        <v xml:space="preserve">CHUMBO </v>
      </c>
      <c r="AE9314" s="330">
        <f t="shared" si="1096"/>
        <v>0.13848761399999887</v>
      </c>
    </row>
    <row r="9315" spans="4:31">
      <c r="D9315" s="16"/>
      <c r="E9315" s="86"/>
      <c r="F9315" s="251">
        <f>F9314+1</f>
        <v>46164</v>
      </c>
      <c r="G9315" s="195"/>
      <c r="H9315" s="437">
        <v>13545</v>
      </c>
      <c r="I9315" s="437"/>
      <c r="J9315" s="437">
        <v>3544.5</v>
      </c>
      <c r="K9315" s="437"/>
      <c r="L9315" s="437">
        <v>3706</v>
      </c>
      <c r="M9315" s="437"/>
      <c r="N9315" s="437">
        <v>2006</v>
      </c>
      <c r="O9315" s="437"/>
      <c r="P9315" s="437">
        <v>53900</v>
      </c>
      <c r="Q9315" s="437"/>
      <c r="R9315" s="437">
        <v>18550</v>
      </c>
      <c r="S9315" s="438"/>
      <c r="T9315" s="441">
        <v>5.0076999999999998</v>
      </c>
      <c r="U9315" s="107"/>
      <c r="V9315" s="16"/>
      <c r="X9315" s="408" t="str">
        <f>P9110</f>
        <v xml:space="preserve">ESTANHO </v>
      </c>
      <c r="Y9315" s="308">
        <f>P9319</f>
        <v>267.69979320000004</v>
      </c>
      <c r="Z9315" s="308">
        <f>P9321</f>
        <v>270.31607440000005</v>
      </c>
      <c r="AA9315" s="453">
        <f t="shared" si="1097"/>
        <v>-2.6162812000000031</v>
      </c>
      <c r="AB9315" t="str">
        <f t="shared" si="1098"/>
        <v xml:space="preserve">ESTANHO </v>
      </c>
      <c r="AD9315" t="str">
        <f t="shared" si="1095"/>
        <v xml:space="preserve">ESTANHO </v>
      </c>
      <c r="AE9315" s="330">
        <f t="shared" si="1096"/>
        <v>-2.6162812000000031</v>
      </c>
    </row>
    <row r="9316" spans="4:31">
      <c r="D9316" s="16"/>
      <c r="E9316" s="86"/>
      <c r="F9316" s="1"/>
      <c r="H9316" s="437"/>
      <c r="I9316" s="439"/>
      <c r="J9316" s="439"/>
      <c r="K9316" s="439"/>
      <c r="L9316" s="439"/>
      <c r="M9316" s="439"/>
      <c r="N9316" s="439"/>
      <c r="O9316" s="439"/>
      <c r="P9316" s="439"/>
      <c r="Q9316" s="439"/>
      <c r="R9316" s="439"/>
      <c r="S9316" s="440"/>
      <c r="T9316" s="444"/>
      <c r="U9316" s="107"/>
      <c r="V9316" s="16"/>
      <c r="X9316" s="408" t="str">
        <f>R9110</f>
        <v xml:space="preserve">NÍQUEL </v>
      </c>
      <c r="Y9316" s="308">
        <f>R9319</f>
        <v>93.282462700000025</v>
      </c>
      <c r="Z9316" s="308">
        <f>R9321</f>
        <v>92.454293520000007</v>
      </c>
      <c r="AA9316" s="453">
        <f t="shared" si="1097"/>
        <v>0.82816918000001749</v>
      </c>
      <c r="AB9316" t="str">
        <f t="shared" si="1098"/>
        <v xml:space="preserve">NÍQUEL </v>
      </c>
      <c r="AD9316" t="str">
        <f t="shared" si="1095"/>
        <v xml:space="preserve">NÍQUEL </v>
      </c>
      <c r="AE9316" s="330">
        <f t="shared" si="1096"/>
        <v>0.82816918000001749</v>
      </c>
    </row>
    <row r="9317" spans="4:31" ht="18">
      <c r="D9317" s="481"/>
      <c r="E9317" s="134"/>
      <c r="F9317" s="495" t="s">
        <v>17</v>
      </c>
      <c r="G9317" s="496"/>
      <c r="H9317" s="497">
        <f>AVERAGE(H9311:H9316)</f>
        <v>13445.6</v>
      </c>
      <c r="I9317" s="498"/>
      <c r="J9317" s="497">
        <f>AVERAGE(J9311:J9316)</f>
        <v>3527.4</v>
      </c>
      <c r="K9317" s="498"/>
      <c r="L9317" s="497">
        <f>AVERAGE(L9311:L9316)</f>
        <v>3674.4</v>
      </c>
      <c r="M9317" s="498"/>
      <c r="N9317" s="497">
        <f>AVERAGE(N9311:N9316)</f>
        <v>1986.5</v>
      </c>
      <c r="O9317" s="498"/>
      <c r="P9317" s="497">
        <f>AVERAGE(P9311:P9316)</f>
        <v>53220</v>
      </c>
      <c r="Q9317" s="498"/>
      <c r="R9317" s="497">
        <f>AVERAGE(R9311:R9316)</f>
        <v>18545</v>
      </c>
      <c r="S9317" s="499"/>
      <c r="T9317" s="500">
        <f>AVERAGE(T9311:T9316)</f>
        <v>5.0300600000000006</v>
      </c>
      <c r="U9317" s="135"/>
      <c r="V9317" s="481"/>
      <c r="X9317" s="486" t="str">
        <f>T9110</f>
        <v xml:space="preserve">DÓLAR </v>
      </c>
      <c r="Y9317" s="505">
        <f>T9317</f>
        <v>5.0300600000000006</v>
      </c>
      <c r="Z9317" s="505">
        <f>T9321</f>
        <v>4.9175200000000006</v>
      </c>
      <c r="AA9317" s="502">
        <f t="shared" si="1097"/>
        <v>0.11254000000000008</v>
      </c>
      <c r="AB9317" s="486"/>
    </row>
    <row r="9318" spans="4:31">
      <c r="D9318" s="16"/>
      <c r="E9318" s="86"/>
      <c r="F9318" s="21"/>
      <c r="G9318" s="194"/>
      <c r="H9318" s="354"/>
      <c r="I9318" s="214"/>
      <c r="J9318" s="354"/>
      <c r="K9318" s="214"/>
      <c r="L9318" s="354"/>
      <c r="M9318" s="214"/>
      <c r="N9318" s="354"/>
      <c r="O9318" s="214"/>
      <c r="P9318" s="354"/>
      <c r="Q9318" s="214"/>
      <c r="R9318" s="354"/>
      <c r="S9318" s="269"/>
      <c r="T9318" s="355"/>
      <c r="U9318" s="107"/>
      <c r="V9318" s="16"/>
    </row>
    <row r="9319" spans="4:31" ht="18">
      <c r="D9319" s="481"/>
      <c r="E9319" s="134"/>
      <c r="F9319" s="493" t="s">
        <v>18</v>
      </c>
      <c r="G9319" s="482"/>
      <c r="H9319" s="494">
        <f>H9317*T9317*0.001</f>
        <v>67.63217473600001</v>
      </c>
      <c r="I9319" s="483"/>
      <c r="J9319" s="494">
        <f>J9317*T9317*0.001</f>
        <v>17.743033644000004</v>
      </c>
      <c r="K9319" s="483"/>
      <c r="L9319" s="494">
        <f>L9317*T9317*0.001</f>
        <v>18.482452464000001</v>
      </c>
      <c r="M9319" s="483"/>
      <c r="N9319" s="494">
        <f>N9317*T9317*0.001</f>
        <v>9.9922141900000003</v>
      </c>
      <c r="O9319" s="483"/>
      <c r="P9319" s="494">
        <f>P9317*T9317*0.001</f>
        <v>267.69979320000004</v>
      </c>
      <c r="Q9319" s="483"/>
      <c r="R9319" s="494">
        <f>R9317*T9317*0.001</f>
        <v>93.282462700000025</v>
      </c>
      <c r="S9319" s="484"/>
      <c r="T9319" s="485"/>
      <c r="U9319" s="135"/>
      <c r="V9319" s="481"/>
    </row>
    <row r="9320" spans="4:31">
      <c r="D9320" s="16"/>
      <c r="E9320" s="86"/>
      <c r="F9320" s="21"/>
      <c r="G9320" s="312"/>
      <c r="H9320" s="450"/>
      <c r="I9320" s="451"/>
      <c r="J9320" s="450"/>
      <c r="K9320" s="451"/>
      <c r="L9320" s="450"/>
      <c r="M9320" s="451"/>
      <c r="N9320" s="450"/>
      <c r="O9320" s="451"/>
      <c r="P9320" s="450"/>
      <c r="Q9320" s="451"/>
      <c r="R9320" s="450"/>
      <c r="S9320" s="269"/>
      <c r="T9320" s="364"/>
      <c r="U9320" s="107"/>
      <c r="V9320" s="16"/>
    </row>
    <row r="9321" spans="4:31" ht="21">
      <c r="D9321" s="230"/>
      <c r="E9321" s="183"/>
      <c r="F9321" s="490" t="s">
        <v>19</v>
      </c>
      <c r="G9321" s="487"/>
      <c r="H9321" s="491">
        <f>H9219</f>
        <v>68.040281976000003</v>
      </c>
      <c r="I9321" s="488"/>
      <c r="J9321" s="491">
        <f>J9219</f>
        <v>17.290000320000004</v>
      </c>
      <c r="K9321" s="488"/>
      <c r="L9321" s="491">
        <f>L9219</f>
        <v>18.123028208000004</v>
      </c>
      <c r="M9321" s="488"/>
      <c r="N9321" s="491">
        <f>N9219</f>
        <v>9.8537265760000015</v>
      </c>
      <c r="O9321" s="488"/>
      <c r="P9321" s="491">
        <f>P9219</f>
        <v>270.31607440000005</v>
      </c>
      <c r="Q9321" s="488"/>
      <c r="R9321" s="491">
        <f>R9219</f>
        <v>92.454293520000007</v>
      </c>
      <c r="S9321" s="489">
        <f>U9282</f>
        <v>0</v>
      </c>
      <c r="T9321" s="492">
        <f>T9217</f>
        <v>4.9175200000000006</v>
      </c>
      <c r="U9321" s="186"/>
      <c r="V9321" s="230"/>
    </row>
    <row r="9322" spans="4:31" ht="15" thickBot="1">
      <c r="D9322" s="16"/>
      <c r="E9322" s="86"/>
      <c r="F9322" s="21"/>
      <c r="G9322" s="194"/>
      <c r="H9322" s="355"/>
      <c r="I9322" s="264"/>
      <c r="J9322" s="355"/>
      <c r="K9322" s="264"/>
      <c r="L9322" s="355"/>
      <c r="M9322" s="264"/>
      <c r="N9322" s="355"/>
      <c r="O9322" s="264"/>
      <c r="P9322" s="355"/>
      <c r="Q9322" s="264"/>
      <c r="R9322" s="355"/>
      <c r="S9322" s="270"/>
      <c r="T9322" s="355"/>
      <c r="U9322" s="107"/>
      <c r="V9322" s="16"/>
    </row>
    <row r="9323" spans="4:31" ht="15" thickBot="1">
      <c r="D9323" s="16"/>
      <c r="E9323" s="86"/>
      <c r="F9323" s="259" t="s">
        <v>44</v>
      </c>
      <c r="G9323" s="194"/>
      <c r="H9323" s="356">
        <f>(H9219-H9221)/H9221</f>
        <v>3.9406103240426628E-2</v>
      </c>
      <c r="I9323" s="321"/>
      <c r="J9323" s="356">
        <f>(J9219-J9221)/J9221</f>
        <v>3.1725035246403181E-2</v>
      </c>
      <c r="K9323" s="321"/>
      <c r="L9323" s="356">
        <f>(L9219-L9221)/L9221</f>
        <v>2.4380881390800323E-2</v>
      </c>
      <c r="M9323" s="321"/>
      <c r="N9323" s="356">
        <f>(N9219-N9221)/N9221</f>
        <v>1.1511393465649037E-2</v>
      </c>
      <c r="O9323" s="321"/>
      <c r="P9323" s="356">
        <f>(P9219-P9221)/P9221</f>
        <v>4.0418684489674929E-2</v>
      </c>
      <c r="Q9323" s="321"/>
      <c r="R9323" s="356">
        <f>(R9219-R9221)/R9221</f>
        <v>-1.9279791863709483E-2</v>
      </c>
      <c r="S9323" s="322"/>
      <c r="T9323" s="356">
        <f>(T9217-T9221)/T9221</f>
        <v>-2.9005489854160168E-3</v>
      </c>
      <c r="U9323" s="107"/>
      <c r="V9323" s="16"/>
    </row>
    <row r="9324" spans="4:31" ht="15" thickBot="1">
      <c r="D9324" s="16"/>
      <c r="E9324" s="86"/>
      <c r="F9324" s="29"/>
      <c r="G9324" s="179"/>
      <c r="H9324" s="357"/>
      <c r="I9324" s="217"/>
      <c r="J9324" s="357"/>
      <c r="K9324" s="217"/>
      <c r="L9324" s="357"/>
      <c r="M9324" s="217"/>
      <c r="N9324" s="357"/>
      <c r="O9324" s="217"/>
      <c r="P9324" s="357"/>
      <c r="Q9324" s="217"/>
      <c r="R9324" s="357"/>
      <c r="S9324" s="271"/>
      <c r="T9324" s="357"/>
      <c r="U9324" s="107"/>
      <c r="V9324" s="16"/>
    </row>
    <row r="9325" spans="4:31" ht="15" thickBot="1">
      <c r="D9325" s="16"/>
      <c r="E9325" s="86"/>
      <c r="F9325" s="176" t="s">
        <v>26</v>
      </c>
      <c r="G9325" s="179"/>
      <c r="H9325" s="358">
        <f>(H9319-H9321)/H9321</f>
        <v>-5.9980239374073305E-3</v>
      </c>
      <c r="I9325" s="188"/>
      <c r="J9325" s="358">
        <f>(J9319-J9321)/J9321</f>
        <v>2.6202042545711162E-2</v>
      </c>
      <c r="K9325" s="188"/>
      <c r="L9325" s="358">
        <f>(L9319-L9321)/L9321</f>
        <v>1.9832461323507578E-2</v>
      </c>
      <c r="M9325" s="188"/>
      <c r="N9325" s="358">
        <f>(N9319-N9321)/N9321</f>
        <v>1.4054339029185464E-2</v>
      </c>
      <c r="O9325" s="188"/>
      <c r="P9325" s="358">
        <f>(P9319-P9321)/P9321</f>
        <v>-9.6786001565284732E-3</v>
      </c>
      <c r="Q9325" s="188"/>
      <c r="R9325" s="358">
        <f>(R9319-R9321)/R9321</f>
        <v>8.9576064936439676E-3</v>
      </c>
      <c r="S9325" s="272"/>
      <c r="T9325" s="358">
        <f>(T9317-T9321)/T9321</f>
        <v>2.2885519530169693E-2</v>
      </c>
      <c r="U9325" s="107"/>
      <c r="V9325" s="16"/>
    </row>
    <row r="9326" spans="4:31" ht="15" thickBot="1">
      <c r="D9326" s="16"/>
      <c r="E9326" s="86"/>
      <c r="F9326" s="1"/>
      <c r="H9326" s="359"/>
      <c r="I9326" s="215"/>
      <c r="J9326" s="359"/>
      <c r="K9326" s="215"/>
      <c r="L9326" s="359"/>
      <c r="M9326" s="215"/>
      <c r="N9326" s="359"/>
      <c r="O9326" s="215"/>
      <c r="P9326" s="359"/>
      <c r="Q9326" s="215"/>
      <c r="R9326" s="359"/>
      <c r="S9326" s="271"/>
      <c r="T9326" s="359"/>
      <c r="U9326" s="107"/>
      <c r="V9326" s="16"/>
    </row>
    <row r="9327" spans="4:31" ht="21.6" thickBot="1">
      <c r="D9327" s="230"/>
      <c r="E9327" s="183"/>
      <c r="F9327" s="184" t="s">
        <v>40</v>
      </c>
      <c r="G9327" s="182"/>
      <c r="H9327" s="360">
        <f>H9319-H9321</f>
        <v>-0.40810723999999254</v>
      </c>
      <c r="I9327" s="306"/>
      <c r="J9327" s="360">
        <f>J9319-J9321</f>
        <v>0.45303332399999974</v>
      </c>
      <c r="K9327" s="306"/>
      <c r="L9327" s="360">
        <f>L9319-L9321</f>
        <v>0.35942425599999694</v>
      </c>
      <c r="M9327" s="306"/>
      <c r="N9327" s="360">
        <f>N9319-N9321</f>
        <v>0.13848761399999887</v>
      </c>
      <c r="O9327" s="306"/>
      <c r="P9327" s="360">
        <f>P9319-P9321</f>
        <v>-2.6162812000000031</v>
      </c>
      <c r="Q9327" s="306"/>
      <c r="R9327" s="360">
        <f>R9319-R9321</f>
        <v>0.82816918000001749</v>
      </c>
      <c r="S9327" s="307"/>
      <c r="T9327" s="360">
        <f>T9317-T9321</f>
        <v>0.11254000000000008</v>
      </c>
      <c r="U9327" s="186"/>
      <c r="V9327" s="230"/>
    </row>
    <row r="9328" spans="4:31">
      <c r="D9328" s="16"/>
      <c r="E9328" s="86"/>
      <c r="F9328" s="179"/>
      <c r="H9328" s="180"/>
      <c r="I9328" s="180"/>
      <c r="J9328" s="180"/>
      <c r="K9328" s="180"/>
      <c r="L9328" s="180"/>
      <c r="M9328" s="180"/>
      <c r="N9328" s="180"/>
      <c r="O9328" s="180"/>
      <c r="P9328" s="180"/>
      <c r="Q9328" s="180"/>
      <c r="R9328" s="180"/>
      <c r="S9328" s="274"/>
      <c r="T9328" s="180"/>
      <c r="U9328" s="107"/>
      <c r="V9328" s="16"/>
    </row>
    <row r="9329" spans="4:22">
      <c r="D9329" s="16"/>
      <c r="E9329" s="86"/>
      <c r="F9329" s="29"/>
      <c r="H9329" s="323"/>
      <c r="I9329" s="180"/>
      <c r="J9329" s="159"/>
      <c r="K9329" s="180"/>
      <c r="L9329" s="159"/>
      <c r="M9329" s="180"/>
      <c r="N9329" s="159"/>
      <c r="O9329" s="180">
        <f>L9329+N9329</f>
        <v>0</v>
      </c>
      <c r="P9329" s="159"/>
      <c r="Q9329" s="180"/>
      <c r="R9329" s="159"/>
      <c r="S9329" s="159"/>
      <c r="T9329" s="159"/>
      <c r="U9329" s="107"/>
      <c r="V9329" s="16"/>
    </row>
    <row r="9330" spans="4:22" ht="18">
      <c r="D9330" s="16"/>
      <c r="E9330" s="134"/>
      <c r="F9330" s="403" t="s">
        <v>36</v>
      </c>
      <c r="G9330" s="404"/>
      <c r="H9330" s="405">
        <f>AVERAGE(H9015,H9112:H9115,H9311:H9316,H9211:H9215)</f>
        <v>13493.133333333333</v>
      </c>
      <c r="I9330" s="405">
        <f t="shared" ref="I9330" si="1099">AVERAGE(I8913:I8915,I9012:I9015,I9112:I9116,I9211:I9216,I9311:I9316)</f>
        <v>0</v>
      </c>
      <c r="J9330" s="405">
        <f>AVERAGE(J9015,J9112:J9115,J9311:J9316,J9211:J9215)</f>
        <v>3477.2</v>
      </c>
      <c r="K9330" s="405" t="e">
        <f t="shared" ref="K9330" si="1100">AVERAGE(K8913:K8915,K9012:K9015,K9112:K9116,K9211:K9216,K9311:K9316)</f>
        <v>#DIV/0!</v>
      </c>
      <c r="L9330" s="405">
        <f>AVERAGE(L9015,L9112:L9115,L9311:L9316,L9211:L9215)</f>
        <v>3648.8</v>
      </c>
      <c r="M9330" s="405" t="e">
        <f t="shared" ref="M9330" si="1101">AVERAGE(M8913:M8915,M9012:M9015,M9112:M9116,M9211:M9216,M9311:M9316)</f>
        <v>#DIV/0!</v>
      </c>
      <c r="N9330" s="405">
        <f>AVERAGE(N9015,N9112:N9115,N9311:N9316,N9211:N9215)</f>
        <v>1986.5</v>
      </c>
      <c r="O9330" s="405" t="e">
        <f t="shared" ref="O9330" si="1102">AVERAGE(O8913:O8915,O9012:O9015,O9112:O9116,O9211:O9216,O9311:O9316)</f>
        <v>#DIV/0!</v>
      </c>
      <c r="P9330" s="405">
        <f>AVERAGE(P9015,P9112:P9115,P9311:P9316,P9211:P9215)</f>
        <v>53391.666666666664</v>
      </c>
      <c r="Q9330" s="405" t="e">
        <f t="shared" ref="Q9330" si="1103">AVERAGE(Q8913:Q8915,Q9012:Q9015,Q9112:Q9116,Q9211:Q9216,Q9311:Q9316)</f>
        <v>#DIV/0!</v>
      </c>
      <c r="R9330" s="405">
        <f>AVERAGE(R9015,R9112:R9115,R9311:R9316,R9211:R9215)</f>
        <v>18824.666666666668</v>
      </c>
      <c r="S9330" s="405" t="e">
        <f t="shared" ref="S9330" si="1104">AVERAGE(S8913:S8915,S9012:S9015,S9112:S9116,S9211:S9216,S9311:S9316)</f>
        <v>#DIV/0!</v>
      </c>
      <c r="T9330" s="409">
        <f>AVERAGE(T9015,T9112:T9115,T9311:T9316,T9211:T9215)</f>
        <v>4.963586666666667</v>
      </c>
      <c r="U9330" s="405" t="e">
        <f t="shared" ref="U9330" si="1105">AVERAGE(U8913:U8915,U9012:U9015,U9112:U9116,U9211:U9216,U9311:U9316)</f>
        <v>#DIV/0!</v>
      </c>
      <c r="V9330" s="16"/>
    </row>
    <row r="9331" spans="4:22">
      <c r="D9331" s="16"/>
      <c r="E9331" s="1"/>
      <c r="F9331" s="1"/>
      <c r="H9331" s="329"/>
      <c r="I9331" s="139"/>
      <c r="J9331" s="329"/>
      <c r="K9331" s="139"/>
      <c r="L9331" s="329"/>
      <c r="M9331" s="139"/>
      <c r="N9331" s="329"/>
      <c r="O9331" s="139"/>
      <c r="P9331" s="329"/>
      <c r="Q9331" s="139"/>
      <c r="R9331" s="329"/>
      <c r="S9331" s="329"/>
      <c r="T9331" s="329"/>
      <c r="U9331" s="1"/>
      <c r="V9331" s="16"/>
    </row>
    <row r="9332" spans="4:22" ht="15" thickBot="1">
      <c r="D9332" s="16"/>
      <c r="T9332" s="174"/>
      <c r="V9332" s="16"/>
    </row>
    <row r="9333" spans="4:22" ht="15" thickBot="1">
      <c r="D9333" s="16"/>
      <c r="F9333" s="280" t="s">
        <v>42</v>
      </c>
      <c r="G9333" s="281"/>
      <c r="H9333" s="281" t="s">
        <v>3</v>
      </c>
      <c r="I9333" s="281"/>
      <c r="J9333" s="281" t="s">
        <v>11</v>
      </c>
      <c r="K9333" s="281"/>
      <c r="L9333" s="281" t="s">
        <v>12</v>
      </c>
      <c r="M9333" s="281"/>
      <c r="N9333" s="281" t="s">
        <v>13</v>
      </c>
      <c r="O9333" s="281"/>
      <c r="P9333" s="281" t="s">
        <v>14</v>
      </c>
      <c r="Q9333" s="281"/>
      <c r="R9333" s="281" t="s">
        <v>15</v>
      </c>
      <c r="S9333" s="281"/>
      <c r="T9333" s="282" t="s">
        <v>16</v>
      </c>
      <c r="V9333" s="16"/>
    </row>
    <row r="9334" spans="4:22">
      <c r="D9334" s="16"/>
      <c r="E9334" s="1"/>
      <c r="F9334" s="283" t="s">
        <v>19</v>
      </c>
      <c r="G9334" s="284"/>
      <c r="H9334" s="410">
        <f>H9321</f>
        <v>68.040281976000003</v>
      </c>
      <c r="I9334" s="410">
        <f t="shared" ref="I9334:T9334" si="1106">I9321</f>
        <v>0</v>
      </c>
      <c r="J9334" s="410">
        <f t="shared" si="1106"/>
        <v>17.290000320000004</v>
      </c>
      <c r="K9334" s="410">
        <f t="shared" si="1106"/>
        <v>0</v>
      </c>
      <c r="L9334" s="410">
        <f t="shared" si="1106"/>
        <v>18.123028208000004</v>
      </c>
      <c r="M9334" s="410">
        <f t="shared" si="1106"/>
        <v>0</v>
      </c>
      <c r="N9334" s="410">
        <f t="shared" si="1106"/>
        <v>9.8537265760000015</v>
      </c>
      <c r="O9334" s="410">
        <f t="shared" si="1106"/>
        <v>0</v>
      </c>
      <c r="P9334" s="410">
        <f t="shared" si="1106"/>
        <v>270.31607440000005</v>
      </c>
      <c r="Q9334" s="410">
        <f t="shared" si="1106"/>
        <v>0</v>
      </c>
      <c r="R9334" s="410">
        <f t="shared" si="1106"/>
        <v>92.454293520000007</v>
      </c>
      <c r="S9334" s="410">
        <f t="shared" si="1106"/>
        <v>0</v>
      </c>
      <c r="T9334" s="410">
        <f t="shared" si="1106"/>
        <v>4.9175200000000006</v>
      </c>
      <c r="U9334" s="1"/>
      <c r="V9334" s="16"/>
    </row>
    <row r="9335" spans="4:22" ht="15.6">
      <c r="D9335" s="16"/>
      <c r="E9335" s="1"/>
      <c r="F9335" s="288" t="s">
        <v>41</v>
      </c>
      <c r="G9335" s="289"/>
      <c r="H9335" s="411">
        <f>H9319</f>
        <v>67.63217473600001</v>
      </c>
      <c r="I9335" s="411">
        <f t="shared" ref="I9335:S9335" si="1107">I9319</f>
        <v>0</v>
      </c>
      <c r="J9335" s="411">
        <f t="shared" si="1107"/>
        <v>17.743033644000004</v>
      </c>
      <c r="K9335" s="411">
        <f t="shared" si="1107"/>
        <v>0</v>
      </c>
      <c r="L9335" s="411">
        <f t="shared" si="1107"/>
        <v>18.482452464000001</v>
      </c>
      <c r="M9335" s="411">
        <f t="shared" si="1107"/>
        <v>0</v>
      </c>
      <c r="N9335" s="411">
        <f t="shared" si="1107"/>
        <v>9.9922141900000003</v>
      </c>
      <c r="O9335" s="411">
        <f t="shared" si="1107"/>
        <v>0</v>
      </c>
      <c r="P9335" s="411">
        <f t="shared" si="1107"/>
        <v>267.69979320000004</v>
      </c>
      <c r="Q9335" s="411">
        <f t="shared" si="1107"/>
        <v>0</v>
      </c>
      <c r="R9335" s="411">
        <f t="shared" si="1107"/>
        <v>93.282462700000025</v>
      </c>
      <c r="S9335" s="411">
        <f t="shared" si="1107"/>
        <v>0</v>
      </c>
      <c r="T9335" s="411">
        <f>T9317</f>
        <v>5.0300600000000006</v>
      </c>
      <c r="U9335" s="1"/>
      <c r="V9335" s="16"/>
    </row>
    <row r="9336" spans="4:22" ht="21">
      <c r="D9336" s="16"/>
      <c r="F9336" s="201" t="s">
        <v>45</v>
      </c>
      <c r="G9336" s="463"/>
      <c r="H9336" s="463">
        <f>H9335-H9334</f>
        <v>-0.40810723999999254</v>
      </c>
      <c r="I9336" s="463"/>
      <c r="J9336" s="463">
        <f>J9335-J9334</f>
        <v>0.45303332399999974</v>
      </c>
      <c r="K9336" s="463"/>
      <c r="L9336" s="463">
        <f>L9335-L9334</f>
        <v>0.35942425599999694</v>
      </c>
      <c r="M9336" s="463"/>
      <c r="N9336" s="463">
        <f>N9335-N9334</f>
        <v>0.13848761399999887</v>
      </c>
      <c r="O9336" s="463"/>
      <c r="P9336" s="463">
        <f>P9335-P9334</f>
        <v>-2.6162812000000031</v>
      </c>
      <c r="Q9336" s="463"/>
      <c r="R9336" s="463">
        <f>R9335-R9334</f>
        <v>0.82816918000001749</v>
      </c>
      <c r="S9336" s="463"/>
      <c r="T9336" s="463">
        <f>T9335-T9334</f>
        <v>0.11254000000000008</v>
      </c>
      <c r="V9336" s="16"/>
    </row>
    <row r="9337" spans="4:22" ht="21">
      <c r="D9337" s="16"/>
      <c r="F9337" s="201"/>
      <c r="G9337" s="201"/>
      <c r="H9337" s="187"/>
      <c r="I9337" s="187"/>
      <c r="J9337" s="187"/>
      <c r="K9337" s="187"/>
      <c r="L9337" s="187"/>
      <c r="M9337" s="187"/>
      <c r="N9337" s="187"/>
      <c r="O9337" s="187"/>
      <c r="P9337" s="187"/>
      <c r="Q9337" s="187"/>
      <c r="R9337" s="187"/>
      <c r="S9337" s="187"/>
      <c r="T9337" s="187"/>
      <c r="V9337" s="16"/>
    </row>
    <row r="9338" spans="4:22">
      <c r="D9338" s="16"/>
      <c r="E9338" s="16"/>
      <c r="F9338" s="231"/>
      <c r="G9338" s="231"/>
      <c r="H9338" s="231"/>
      <c r="I9338" s="231"/>
      <c r="J9338" s="231"/>
      <c r="K9338" s="231"/>
      <c r="L9338" s="231"/>
      <c r="M9338" s="231"/>
      <c r="N9338" s="231"/>
      <c r="O9338" s="231"/>
      <c r="P9338" s="231"/>
      <c r="Q9338" s="231"/>
      <c r="R9338" s="231"/>
      <c r="S9338" s="231"/>
      <c r="T9338" s="232"/>
      <c r="U9338" s="16"/>
      <c r="V9338" s="16"/>
    </row>
    <row r="9339" spans="4:22">
      <c r="D9339" s="16"/>
      <c r="E9339" s="16"/>
      <c r="F9339" s="231"/>
      <c r="G9339" s="231"/>
      <c r="H9339" s="231"/>
      <c r="I9339" s="231"/>
      <c r="J9339" s="231"/>
      <c r="K9339" s="231"/>
      <c r="L9339" s="231"/>
      <c r="M9339" s="231"/>
      <c r="N9339" s="231"/>
      <c r="O9339" s="231"/>
      <c r="P9339" s="231"/>
      <c r="Q9339" s="231"/>
      <c r="R9339" s="231"/>
      <c r="S9339" s="231"/>
      <c r="T9339" s="232"/>
      <c r="U9339" s="16"/>
      <c r="V9339" s="16"/>
    </row>
    <row r="9340" spans="4:22">
      <c r="D9340" s="16"/>
      <c r="E9340" s="16"/>
      <c r="F9340" s="231"/>
      <c r="G9340" s="231"/>
      <c r="H9340" s="231"/>
      <c r="I9340" s="231"/>
      <c r="J9340" s="231"/>
      <c r="K9340" s="231"/>
      <c r="L9340" s="231"/>
      <c r="M9340" s="231"/>
      <c r="N9340" s="231"/>
      <c r="O9340" s="231"/>
      <c r="P9340" s="231"/>
      <c r="Q9340" s="231"/>
      <c r="R9340" s="231"/>
      <c r="S9340" s="231"/>
      <c r="T9340" s="232"/>
      <c r="U9340" s="16"/>
      <c r="V9340" s="16"/>
    </row>
    <row r="9341" spans="4:22">
      <c r="D9341" s="16"/>
      <c r="E9341" s="16"/>
      <c r="F9341" s="231"/>
      <c r="G9341" s="231"/>
      <c r="H9341" s="231"/>
      <c r="I9341" s="231"/>
      <c r="J9341" s="231"/>
      <c r="K9341" s="231"/>
      <c r="L9341" s="231"/>
      <c r="M9341" s="231"/>
      <c r="N9341" s="231"/>
      <c r="O9341" s="231"/>
      <c r="P9341" s="231"/>
      <c r="Q9341" s="231"/>
      <c r="R9341" s="231"/>
      <c r="S9341" s="231"/>
      <c r="T9341" s="232"/>
      <c r="U9341" s="16"/>
      <c r="V9341" s="16"/>
    </row>
    <row r="9342" spans="4:22">
      <c r="D9342" s="16"/>
      <c r="E9342" s="16"/>
      <c r="F9342" s="231"/>
      <c r="G9342" s="231"/>
      <c r="H9342" s="231"/>
      <c r="I9342" s="231"/>
      <c r="J9342" s="231"/>
      <c r="K9342" s="231"/>
      <c r="L9342" s="231"/>
      <c r="M9342" s="231"/>
      <c r="N9342" s="231"/>
      <c r="O9342" s="231"/>
      <c r="P9342" s="231"/>
      <c r="Q9342" s="231"/>
      <c r="R9342" s="231"/>
      <c r="S9342" s="231"/>
      <c r="T9342" s="232"/>
      <c r="U9342" s="16"/>
      <c r="V9342" s="16"/>
    </row>
    <row r="9343" spans="4:22">
      <c r="D9343" s="16"/>
      <c r="E9343" s="16"/>
      <c r="F9343" s="231"/>
      <c r="G9343" s="231"/>
      <c r="H9343" s="231"/>
      <c r="I9343" s="231"/>
      <c r="J9343" s="231"/>
      <c r="K9343" s="231"/>
      <c r="L9343" s="231"/>
      <c r="M9343" s="231"/>
      <c r="N9343" s="231"/>
      <c r="O9343" s="231"/>
      <c r="P9343" s="231"/>
      <c r="Q9343" s="231"/>
      <c r="R9343" s="231"/>
      <c r="S9343" s="231"/>
      <c r="T9343" s="232"/>
      <c r="U9343" s="16"/>
      <c r="V9343" s="16"/>
    </row>
    <row r="9344" spans="4:22">
      <c r="D9344" s="16"/>
      <c r="E9344" s="16"/>
      <c r="F9344" s="231"/>
      <c r="G9344" s="231"/>
      <c r="H9344" s="231"/>
      <c r="I9344" s="231"/>
      <c r="J9344" s="231"/>
      <c r="K9344" s="231"/>
      <c r="L9344" s="231"/>
      <c r="M9344" s="231"/>
      <c r="N9344" s="231"/>
      <c r="O9344" s="231"/>
      <c r="P9344" s="231"/>
      <c r="Q9344" s="231"/>
      <c r="R9344" s="231"/>
      <c r="S9344" s="231"/>
      <c r="T9344" s="232"/>
      <c r="U9344" s="16"/>
      <c r="V9344" s="16"/>
    </row>
    <row r="9345" spans="4:22">
      <c r="D9345" s="16"/>
      <c r="E9345" s="16"/>
      <c r="F9345" s="231"/>
      <c r="G9345" s="231"/>
      <c r="H9345" s="231"/>
      <c r="I9345" s="231"/>
      <c r="J9345" s="231"/>
      <c r="K9345" s="231"/>
      <c r="L9345" s="231"/>
      <c r="M9345" s="231"/>
      <c r="N9345" s="231"/>
      <c r="O9345" s="231"/>
      <c r="P9345" s="231"/>
      <c r="Q9345" s="231"/>
      <c r="R9345" s="231"/>
      <c r="S9345" s="231"/>
      <c r="T9345" s="232"/>
      <c r="U9345" s="16"/>
      <c r="V9345" s="16"/>
    </row>
    <row r="9346" spans="4:22">
      <c r="D9346" s="16"/>
      <c r="E9346" s="16"/>
      <c r="F9346" s="231"/>
      <c r="G9346" s="231"/>
      <c r="H9346" s="231"/>
      <c r="I9346" s="231"/>
      <c r="J9346" s="231"/>
      <c r="K9346" s="231"/>
      <c r="L9346" s="231"/>
      <c r="M9346" s="231"/>
      <c r="N9346" s="231"/>
      <c r="O9346" s="231"/>
      <c r="P9346" s="231"/>
      <c r="Q9346" s="231"/>
      <c r="R9346" s="231"/>
      <c r="S9346" s="231"/>
      <c r="T9346" s="232"/>
      <c r="U9346" s="16"/>
      <c r="V9346" s="16"/>
    </row>
    <row r="9347" spans="4:22">
      <c r="D9347" s="16"/>
      <c r="E9347" s="16"/>
      <c r="F9347" s="231"/>
      <c r="G9347" s="231"/>
      <c r="H9347" s="231"/>
      <c r="I9347" s="231"/>
      <c r="J9347" s="231"/>
      <c r="K9347" s="231"/>
      <c r="L9347" s="231"/>
      <c r="M9347" s="231"/>
      <c r="N9347" s="231"/>
      <c r="O9347" s="231"/>
      <c r="P9347" s="231"/>
      <c r="Q9347" s="231"/>
      <c r="R9347" s="231"/>
      <c r="S9347" s="231"/>
      <c r="T9347" s="232"/>
      <c r="U9347" s="16"/>
      <c r="V9347" s="16"/>
    </row>
    <row r="9348" spans="4:22">
      <c r="D9348" s="16"/>
      <c r="E9348" s="16"/>
      <c r="F9348" s="231"/>
      <c r="G9348" s="231"/>
      <c r="H9348" s="231"/>
      <c r="I9348" s="231"/>
      <c r="J9348" s="231"/>
      <c r="K9348" s="231"/>
      <c r="L9348" s="231"/>
      <c r="M9348" s="231"/>
      <c r="N9348" s="231"/>
      <c r="O9348" s="231"/>
      <c r="P9348" s="231"/>
      <c r="Q9348" s="231"/>
      <c r="R9348" s="231"/>
      <c r="S9348" s="231"/>
      <c r="T9348" s="232"/>
      <c r="U9348" s="16"/>
      <c r="V9348" s="16"/>
    </row>
    <row r="9349" spans="4:22">
      <c r="D9349" s="16"/>
      <c r="E9349" s="16"/>
      <c r="F9349" s="231"/>
      <c r="G9349" s="231"/>
      <c r="H9349" s="231"/>
      <c r="I9349" s="231"/>
      <c r="J9349" s="231"/>
      <c r="K9349" s="231"/>
      <c r="L9349" s="231"/>
      <c r="M9349" s="231"/>
      <c r="N9349" s="231"/>
      <c r="O9349" s="231"/>
      <c r="P9349" s="231"/>
      <c r="Q9349" s="231"/>
      <c r="R9349" s="231"/>
      <c r="S9349" s="231"/>
      <c r="T9349" s="232"/>
      <c r="U9349" s="16"/>
      <c r="V9349" s="16"/>
    </row>
    <row r="9350" spans="4:22">
      <c r="D9350" s="16"/>
      <c r="E9350" s="16"/>
      <c r="F9350" s="231"/>
      <c r="G9350" s="231"/>
      <c r="H9350" s="231"/>
      <c r="I9350" s="231"/>
      <c r="J9350" s="231"/>
      <c r="K9350" s="231"/>
      <c r="L9350" s="231"/>
      <c r="M9350" s="231"/>
      <c r="N9350" s="231"/>
      <c r="O9350" s="231"/>
      <c r="P9350" s="231"/>
      <c r="Q9350" s="231"/>
      <c r="R9350" s="231"/>
      <c r="S9350" s="231"/>
      <c r="T9350" s="232"/>
      <c r="U9350" s="16"/>
      <c r="V9350" s="16"/>
    </row>
    <row r="9351" spans="4:22">
      <c r="D9351" s="16"/>
      <c r="E9351" s="16"/>
      <c r="F9351" s="231"/>
      <c r="G9351" s="231"/>
      <c r="H9351" s="231"/>
      <c r="I9351" s="231"/>
      <c r="J9351" s="231"/>
      <c r="K9351" s="231"/>
      <c r="L9351" s="231"/>
      <c r="M9351" s="231"/>
      <c r="N9351" s="231"/>
      <c r="O9351" s="231"/>
      <c r="P9351" s="231"/>
      <c r="Q9351" s="231"/>
      <c r="R9351" s="231"/>
      <c r="S9351" s="231"/>
      <c r="T9351" s="232"/>
      <c r="U9351" s="16"/>
      <c r="V9351" s="16"/>
    </row>
    <row r="9352" spans="4:22">
      <c r="D9352" s="16"/>
      <c r="E9352" s="16"/>
      <c r="F9352" s="231"/>
      <c r="G9352" s="231"/>
      <c r="H9352" s="231"/>
      <c r="I9352" s="231"/>
      <c r="J9352" s="231"/>
      <c r="K9352" s="231"/>
      <c r="L9352" s="231"/>
      <c r="M9352" s="231"/>
      <c r="N9352" s="231"/>
      <c r="O9352" s="231"/>
      <c r="P9352" s="231"/>
      <c r="Q9352" s="231"/>
      <c r="R9352" s="231"/>
      <c r="S9352" s="231"/>
      <c r="T9352" s="232"/>
      <c r="U9352" s="16"/>
      <c r="V9352" s="16"/>
    </row>
    <row r="9353" spans="4:22">
      <c r="D9353" s="16"/>
      <c r="E9353" s="16"/>
      <c r="F9353" s="231"/>
      <c r="G9353" s="231"/>
      <c r="H9353" s="231"/>
      <c r="I9353" s="231"/>
      <c r="J9353" s="231"/>
      <c r="K9353" s="231"/>
      <c r="L9353" s="231"/>
      <c r="M9353" s="231"/>
      <c r="N9353" s="231"/>
      <c r="O9353" s="231"/>
      <c r="P9353" s="231"/>
      <c r="Q9353" s="231"/>
      <c r="R9353" s="231"/>
      <c r="S9353" s="231"/>
      <c r="T9353" s="232"/>
      <c r="U9353" s="16"/>
      <c r="V9353" s="16"/>
    </row>
    <row r="9354" spans="4:22">
      <c r="D9354" s="16"/>
      <c r="E9354" s="16"/>
      <c r="F9354" s="231"/>
      <c r="G9354" s="231"/>
      <c r="H9354" s="231"/>
      <c r="I9354" s="231"/>
      <c r="J9354" s="231"/>
      <c r="K9354" s="231"/>
      <c r="L9354" s="231"/>
      <c r="M9354" s="231"/>
      <c r="N9354" s="231"/>
      <c r="O9354" s="231"/>
      <c r="P9354" s="231"/>
      <c r="Q9354" s="231"/>
      <c r="R9354" s="231"/>
      <c r="S9354" s="231"/>
      <c r="T9354" s="232"/>
      <c r="U9354" s="16"/>
      <c r="V9354" s="16"/>
    </row>
    <row r="9355" spans="4:22">
      <c r="D9355" s="16"/>
      <c r="E9355" s="16"/>
      <c r="F9355" s="231"/>
      <c r="G9355" s="231"/>
      <c r="H9355" s="231"/>
      <c r="I9355" s="231"/>
      <c r="J9355" s="231"/>
      <c r="K9355" s="231"/>
      <c r="L9355" s="231"/>
      <c r="M9355" s="231"/>
      <c r="N9355" s="231"/>
      <c r="O9355" s="231"/>
      <c r="P9355" s="231"/>
      <c r="Q9355" s="231"/>
      <c r="R9355" s="231"/>
      <c r="S9355" s="231"/>
      <c r="T9355" s="232"/>
      <c r="U9355" s="16"/>
      <c r="V9355" s="16"/>
    </row>
    <row r="9356" spans="4:22">
      <c r="D9356" s="16"/>
      <c r="E9356" s="16"/>
      <c r="F9356" s="231"/>
      <c r="G9356" s="231"/>
      <c r="H9356" s="231"/>
      <c r="I9356" s="231"/>
      <c r="J9356" s="231"/>
      <c r="K9356" s="231"/>
      <c r="L9356" s="231"/>
      <c r="M9356" s="231"/>
      <c r="N9356" s="231"/>
      <c r="O9356" s="231"/>
      <c r="P9356" s="231"/>
      <c r="Q9356" s="231"/>
      <c r="R9356" s="231"/>
      <c r="S9356" s="231"/>
      <c r="T9356" s="232"/>
      <c r="U9356" s="16"/>
      <c r="V9356" s="16"/>
    </row>
    <row r="9357" spans="4:22">
      <c r="D9357" s="16"/>
      <c r="E9357" s="16"/>
      <c r="F9357" s="231"/>
      <c r="G9357" s="231"/>
      <c r="H9357" s="231"/>
      <c r="I9357" s="231"/>
      <c r="J9357" s="231"/>
      <c r="K9357" s="231"/>
      <c r="L9357" s="231"/>
      <c r="M9357" s="231"/>
      <c r="N9357" s="231"/>
      <c r="O9357" s="231"/>
      <c r="P9357" s="231"/>
      <c r="Q9357" s="231"/>
      <c r="R9357" s="231"/>
      <c r="S9357" s="231"/>
      <c r="T9357" s="232"/>
      <c r="U9357" s="16"/>
      <c r="V9357" s="16"/>
    </row>
    <row r="9358" spans="4:22">
      <c r="D9358" s="16"/>
      <c r="E9358" s="16"/>
      <c r="F9358" s="231"/>
      <c r="G9358" s="231"/>
      <c r="H9358" s="231"/>
      <c r="I9358" s="231"/>
      <c r="J9358" s="231"/>
      <c r="K9358" s="231"/>
      <c r="L9358" s="231"/>
      <c r="M9358" s="231"/>
      <c r="N9358" s="231"/>
      <c r="O9358" s="231"/>
      <c r="P9358" s="231"/>
      <c r="Q9358" s="231"/>
      <c r="R9358" s="231"/>
      <c r="S9358" s="231"/>
      <c r="T9358" s="232"/>
      <c r="U9358" s="16"/>
      <c r="V9358" s="16"/>
    </row>
    <row r="9359" spans="4:22">
      <c r="D9359" s="16"/>
      <c r="E9359" s="16"/>
      <c r="F9359" s="231"/>
      <c r="G9359" s="231"/>
      <c r="H9359" s="231"/>
      <c r="I9359" s="231"/>
      <c r="J9359" s="231"/>
      <c r="K9359" s="231"/>
      <c r="L9359" s="231"/>
      <c r="M9359" s="231"/>
      <c r="N9359" s="231"/>
      <c r="O9359" s="231"/>
      <c r="P9359" s="231"/>
      <c r="Q9359" s="231"/>
      <c r="R9359" s="231"/>
      <c r="S9359" s="231"/>
      <c r="T9359" s="232"/>
      <c r="U9359" s="16"/>
      <c r="V9359" s="16"/>
    </row>
    <row r="9360" spans="4:22">
      <c r="D9360" s="16"/>
      <c r="E9360" s="16"/>
      <c r="F9360" s="231"/>
      <c r="G9360" s="231"/>
      <c r="H9360" s="231"/>
      <c r="I9360" s="231"/>
      <c r="J9360" s="231"/>
      <c r="K9360" s="231"/>
      <c r="L9360" s="231"/>
      <c r="M9360" s="231"/>
      <c r="N9360" s="231"/>
      <c r="O9360" s="231"/>
      <c r="P9360" s="231"/>
      <c r="Q9360" s="231"/>
      <c r="R9360" s="231"/>
      <c r="S9360" s="231"/>
      <c r="T9360" s="232"/>
      <c r="U9360" s="16"/>
      <c r="V9360" s="16"/>
    </row>
    <row r="9361" spans="4:22">
      <c r="D9361" s="16"/>
      <c r="E9361" s="16"/>
      <c r="F9361" s="231"/>
      <c r="G9361" s="231"/>
      <c r="H9361" s="231"/>
      <c r="I9361" s="231"/>
      <c r="J9361" s="231"/>
      <c r="K9361" s="231"/>
      <c r="L9361" s="231"/>
      <c r="M9361" s="231"/>
      <c r="N9361" s="231"/>
      <c r="O9361" s="231"/>
      <c r="P9361" s="231"/>
      <c r="Q9361" s="231"/>
      <c r="R9361" s="231"/>
      <c r="S9361" s="231"/>
      <c r="T9361" s="232"/>
      <c r="U9361" s="16"/>
      <c r="V9361" s="16"/>
    </row>
    <row r="9362" spans="4:22">
      <c r="D9362" s="16"/>
      <c r="E9362" s="16"/>
      <c r="F9362" s="231"/>
      <c r="G9362" s="231"/>
      <c r="H9362" s="231"/>
      <c r="I9362" s="231"/>
      <c r="J9362" s="231"/>
      <c r="K9362" s="231"/>
      <c r="L9362" s="231"/>
      <c r="M9362" s="231"/>
      <c r="N9362" s="231"/>
      <c r="O9362" s="231"/>
      <c r="P9362" s="231"/>
      <c r="Q9362" s="231"/>
      <c r="R9362" s="231"/>
      <c r="S9362" s="231"/>
      <c r="T9362" s="232"/>
      <c r="U9362" s="16"/>
      <c r="V9362" s="16"/>
    </row>
    <row r="9363" spans="4:22">
      <c r="D9363" s="16"/>
      <c r="E9363" s="16"/>
      <c r="F9363" s="231"/>
      <c r="G9363" s="231"/>
      <c r="H9363" s="231"/>
      <c r="I9363" s="231"/>
      <c r="J9363" s="231"/>
      <c r="K9363" s="231"/>
      <c r="L9363" s="231"/>
      <c r="M9363" s="231"/>
      <c r="N9363" s="231"/>
      <c r="O9363" s="231"/>
      <c r="P9363" s="231"/>
      <c r="Q9363" s="231"/>
      <c r="R9363" s="231"/>
      <c r="S9363" s="231"/>
      <c r="T9363" s="232"/>
      <c r="U9363" s="16"/>
      <c r="V9363" s="16"/>
    </row>
    <row r="9364" spans="4:22">
      <c r="D9364" s="16"/>
      <c r="E9364" s="16"/>
      <c r="F9364" s="231"/>
      <c r="G9364" s="231"/>
      <c r="H9364" s="231"/>
      <c r="I9364" s="231"/>
      <c r="J9364" s="231"/>
      <c r="K9364" s="231"/>
      <c r="L9364" s="231"/>
      <c r="M9364" s="231"/>
      <c r="N9364" s="231"/>
      <c r="O9364" s="231"/>
      <c r="P9364" s="231"/>
      <c r="Q9364" s="231"/>
      <c r="R9364" s="231"/>
      <c r="S9364" s="231"/>
      <c r="T9364" s="232"/>
      <c r="U9364" s="16"/>
      <c r="V9364" s="16"/>
    </row>
    <row r="9365" spans="4:22">
      <c r="D9365" s="16"/>
      <c r="E9365" s="16"/>
      <c r="F9365" s="231"/>
      <c r="G9365" s="231"/>
      <c r="H9365" s="231"/>
      <c r="I9365" s="231"/>
      <c r="J9365" s="231"/>
      <c r="K9365" s="231"/>
      <c r="L9365" s="231"/>
      <c r="M9365" s="231"/>
      <c r="N9365" s="231"/>
      <c r="O9365" s="231"/>
      <c r="P9365" s="231"/>
      <c r="Q9365" s="231"/>
      <c r="R9365" s="231"/>
      <c r="S9365" s="231"/>
      <c r="T9365" s="232"/>
      <c r="U9365" s="16"/>
      <c r="V9365" s="16"/>
    </row>
    <row r="9366" spans="4:22">
      <c r="D9366" s="16"/>
      <c r="E9366" s="16"/>
      <c r="F9366" s="231"/>
      <c r="G9366" s="231"/>
      <c r="H9366" s="231"/>
      <c r="I9366" s="231"/>
      <c r="J9366" s="231"/>
      <c r="K9366" s="231"/>
      <c r="L9366" s="231"/>
      <c r="M9366" s="231"/>
      <c r="N9366" s="231"/>
      <c r="O9366" s="231"/>
      <c r="P9366" s="231"/>
      <c r="Q9366" s="231"/>
      <c r="R9366" s="231"/>
      <c r="S9366" s="231"/>
      <c r="T9366" s="232"/>
      <c r="U9366" s="16"/>
      <c r="V9366" s="16"/>
    </row>
    <row r="9367" spans="4:22">
      <c r="D9367" s="16"/>
      <c r="E9367" s="16"/>
      <c r="F9367" s="231"/>
      <c r="G9367" s="231"/>
      <c r="H9367" s="231"/>
      <c r="I9367" s="231"/>
      <c r="J9367" s="231"/>
      <c r="K9367" s="231"/>
      <c r="L9367" s="231"/>
      <c r="M9367" s="231"/>
      <c r="N9367" s="231"/>
      <c r="O9367" s="231"/>
      <c r="P9367" s="231"/>
      <c r="Q9367" s="231"/>
      <c r="R9367" s="231"/>
      <c r="S9367" s="231"/>
      <c r="T9367" s="232"/>
      <c r="U9367" s="16"/>
      <c r="V9367" s="16"/>
    </row>
    <row r="9368" spans="4:22">
      <c r="D9368" s="16"/>
      <c r="E9368" s="16"/>
      <c r="F9368" s="231"/>
      <c r="G9368" s="231"/>
      <c r="H9368" s="231"/>
      <c r="I9368" s="231"/>
      <c r="J9368" s="231"/>
      <c r="K9368" s="231"/>
      <c r="L9368" s="231"/>
      <c r="M9368" s="231"/>
      <c r="N9368" s="231"/>
      <c r="O9368" s="231"/>
      <c r="P9368" s="231"/>
      <c r="Q9368" s="231"/>
      <c r="R9368" s="231"/>
      <c r="S9368" s="231"/>
      <c r="T9368" s="232"/>
      <c r="U9368" s="16"/>
      <c r="V9368" s="16"/>
    </row>
    <row r="9369" spans="4:22">
      <c r="D9369" s="16"/>
      <c r="E9369" s="16"/>
      <c r="F9369" s="231"/>
      <c r="G9369" s="231"/>
      <c r="H9369" s="231"/>
      <c r="I9369" s="231"/>
      <c r="J9369" s="231"/>
      <c r="K9369" s="231"/>
      <c r="L9369" s="231"/>
      <c r="M9369" s="231"/>
      <c r="N9369" s="231"/>
      <c r="O9369" s="231"/>
      <c r="P9369" s="231"/>
      <c r="Q9369" s="231"/>
      <c r="R9369" s="231"/>
      <c r="S9369" s="231"/>
      <c r="T9369" s="232"/>
      <c r="U9369" s="16"/>
      <c r="V9369" s="16"/>
    </row>
    <row r="9370" spans="4:22">
      <c r="D9370" s="16"/>
      <c r="E9370" s="16"/>
      <c r="F9370" s="231"/>
      <c r="G9370" s="231"/>
      <c r="H9370" s="231"/>
      <c r="I9370" s="231"/>
      <c r="J9370" s="231"/>
      <c r="K9370" s="231"/>
      <c r="L9370" s="231"/>
      <c r="M9370" s="231"/>
      <c r="N9370" s="231"/>
      <c r="O9370" s="231"/>
      <c r="P9370" s="231"/>
      <c r="Q9370" s="231"/>
      <c r="R9370" s="231"/>
      <c r="S9370" s="231"/>
      <c r="T9370" s="232"/>
      <c r="U9370" s="16"/>
      <c r="V9370" s="16"/>
    </row>
    <row r="9371" spans="4:22">
      <c r="D9371" s="16"/>
      <c r="E9371" s="16"/>
      <c r="F9371" s="231"/>
      <c r="G9371" s="231"/>
      <c r="H9371" s="231"/>
      <c r="I9371" s="231"/>
      <c r="J9371" s="231"/>
      <c r="K9371" s="231"/>
      <c r="L9371" s="231"/>
      <c r="M9371" s="231"/>
      <c r="N9371" s="231"/>
      <c r="O9371" s="231"/>
      <c r="P9371" s="231"/>
      <c r="Q9371" s="231"/>
      <c r="R9371" s="231"/>
      <c r="S9371" s="231"/>
      <c r="T9371" s="232"/>
      <c r="U9371" s="16"/>
      <c r="V9371" s="16"/>
    </row>
    <row r="9372" spans="4:22">
      <c r="D9372" s="16"/>
      <c r="E9372" s="16"/>
      <c r="F9372" s="231"/>
      <c r="G9372" s="231"/>
      <c r="H9372" s="231"/>
      <c r="I9372" s="231"/>
      <c r="J9372" s="231"/>
      <c r="K9372" s="231"/>
      <c r="L9372" s="231"/>
      <c r="M9372" s="231"/>
      <c r="N9372" s="231"/>
      <c r="O9372" s="231"/>
      <c r="P9372" s="231"/>
      <c r="Q9372" s="231"/>
      <c r="R9372" s="231"/>
      <c r="S9372" s="231"/>
      <c r="T9372" s="232"/>
      <c r="U9372" s="16"/>
      <c r="V9372" s="16"/>
    </row>
    <row r="9373" spans="4:22">
      <c r="D9373" s="16"/>
      <c r="E9373" s="16"/>
      <c r="F9373" s="231"/>
      <c r="G9373" s="231"/>
      <c r="H9373" s="231"/>
      <c r="I9373" s="231"/>
      <c r="J9373" s="231"/>
      <c r="K9373" s="231"/>
      <c r="L9373" s="231"/>
      <c r="M9373" s="231"/>
      <c r="N9373" s="231"/>
      <c r="O9373" s="231"/>
      <c r="P9373" s="231"/>
      <c r="Q9373" s="231"/>
      <c r="R9373" s="231"/>
      <c r="S9373" s="231"/>
      <c r="T9373" s="232"/>
      <c r="U9373" s="16"/>
      <c r="V9373" s="16"/>
    </row>
    <row r="9374" spans="4:22">
      <c r="D9374" s="16"/>
      <c r="E9374" s="16"/>
      <c r="F9374" s="231"/>
      <c r="G9374" s="231"/>
      <c r="H9374" s="231"/>
      <c r="I9374" s="231"/>
      <c r="J9374" s="231"/>
      <c r="K9374" s="231"/>
      <c r="L9374" s="231"/>
      <c r="M9374" s="231"/>
      <c r="N9374" s="231"/>
      <c r="O9374" s="231"/>
      <c r="P9374" s="231"/>
      <c r="Q9374" s="231"/>
      <c r="R9374" s="231"/>
      <c r="S9374" s="231"/>
      <c r="T9374" s="232"/>
      <c r="U9374" s="16"/>
      <c r="V9374" s="16"/>
    </row>
    <row r="9375" spans="4:22">
      <c r="D9375" s="16"/>
      <c r="E9375" s="16"/>
      <c r="F9375" s="231"/>
      <c r="G9375" s="231"/>
      <c r="H9375" s="231"/>
      <c r="I9375" s="231"/>
      <c r="J9375" s="231"/>
      <c r="K9375" s="231"/>
      <c r="L9375" s="231"/>
      <c r="M9375" s="231"/>
      <c r="N9375" s="231"/>
      <c r="O9375" s="231"/>
      <c r="P9375" s="231"/>
      <c r="Q9375" s="231"/>
      <c r="R9375" s="231"/>
      <c r="S9375" s="231"/>
      <c r="T9375" s="232"/>
      <c r="U9375" s="16"/>
      <c r="V9375" s="16"/>
    </row>
    <row r="9376" spans="4:22">
      <c r="D9376" s="335"/>
      <c r="E9376" s="335"/>
      <c r="F9376" s="335"/>
      <c r="G9376" s="512" t="s">
        <v>48</v>
      </c>
      <c r="H9376" s="512"/>
      <c r="I9376" s="512"/>
      <c r="J9376" s="512"/>
      <c r="K9376" s="512"/>
      <c r="L9376" s="512"/>
      <c r="M9376" s="512"/>
      <c r="N9376" s="512"/>
      <c r="O9376" s="512"/>
      <c r="P9376" s="512"/>
      <c r="Q9376" s="512"/>
      <c r="R9376" s="512"/>
      <c r="S9376" s="335"/>
      <c r="T9376" s="335"/>
      <c r="U9376" s="335"/>
      <c r="V9376" s="335"/>
    </row>
    <row r="9377" spans="4:22">
      <c r="D9377" s="335"/>
      <c r="E9377" s="335"/>
      <c r="F9377" s="335"/>
      <c r="G9377" s="512"/>
      <c r="H9377" s="512"/>
      <c r="I9377" s="512"/>
      <c r="J9377" s="512"/>
      <c r="K9377" s="512"/>
      <c r="L9377" s="512"/>
      <c r="M9377" s="512"/>
      <c r="N9377" s="512"/>
      <c r="O9377" s="512"/>
      <c r="P9377" s="512"/>
      <c r="Q9377" s="512"/>
      <c r="R9377" s="512"/>
      <c r="S9377" s="335"/>
      <c r="T9377" s="335"/>
      <c r="U9377" s="335"/>
      <c r="V9377" s="335"/>
    </row>
    <row r="9378" spans="4:22" ht="23.4">
      <c r="D9378" s="338"/>
      <c r="E9378" s="338"/>
      <c r="F9378" s="338"/>
      <c r="G9378" s="343" t="s">
        <v>46</v>
      </c>
      <c r="H9378" s="375" t="s">
        <v>3</v>
      </c>
      <c r="I9378" s="376"/>
      <c r="J9378" s="377" t="s">
        <v>11</v>
      </c>
      <c r="K9378" s="376"/>
      <c r="L9378" s="378" t="s">
        <v>12</v>
      </c>
      <c r="M9378" s="376"/>
      <c r="N9378" s="379" t="s">
        <v>13</v>
      </c>
      <c r="O9378" s="376"/>
      <c r="P9378" s="374" t="s">
        <v>14</v>
      </c>
      <c r="Q9378" s="376"/>
      <c r="R9378" s="380" t="s">
        <v>15</v>
      </c>
      <c r="S9378" s="367"/>
      <c r="T9378" s="16"/>
      <c r="U9378" s="336"/>
      <c r="V9378" s="16"/>
    </row>
    <row r="9379" spans="4:22" ht="21">
      <c r="D9379" s="338"/>
      <c r="E9379" s="338"/>
      <c r="F9379" s="338"/>
      <c r="G9379" s="344">
        <v>0.9</v>
      </c>
      <c r="H9379" s="347">
        <f>$H$9321*G9379</f>
        <v>61.236253778400005</v>
      </c>
      <c r="I9379" s="368"/>
      <c r="J9379" s="348">
        <f>$J$9321*G9379</f>
        <v>15.561000288000004</v>
      </c>
      <c r="K9379" s="368"/>
      <c r="L9379" s="352">
        <f>$L$9321*G9379</f>
        <v>16.310725387200005</v>
      </c>
      <c r="M9379" s="368"/>
      <c r="N9379" s="349">
        <f>$N$9321*G9379</f>
        <v>8.8683539184000022</v>
      </c>
      <c r="O9379" s="368"/>
      <c r="P9379" s="350">
        <f>$P$9321*G9379</f>
        <v>243.28446696000006</v>
      </c>
      <c r="Q9379" s="368"/>
      <c r="R9379" s="351">
        <f>$R$9321*G9379</f>
        <v>83.208864168000005</v>
      </c>
      <c r="S9379" s="341"/>
      <c r="T9379" s="414">
        <f>H9379*24.63</f>
        <v>1508.248930561992</v>
      </c>
      <c r="U9379" s="337"/>
      <c r="V9379" s="16"/>
    </row>
    <row r="9380" spans="4:22" ht="21">
      <c r="D9380" s="338"/>
      <c r="E9380" s="338"/>
      <c r="F9380" s="338"/>
      <c r="G9380" s="344">
        <v>0.91</v>
      </c>
      <c r="H9380" s="347">
        <f t="shared" ref="H9380:H9399" si="1108">$H$9321*G9380</f>
        <v>61.916656598160003</v>
      </c>
      <c r="I9380" s="368"/>
      <c r="J9380" s="348">
        <f t="shared" ref="J9380:J9399" si="1109">$J$9321*G9380</f>
        <v>15.733900291200005</v>
      </c>
      <c r="K9380" s="368"/>
      <c r="L9380" s="352">
        <f t="shared" ref="L9380:L9399" si="1110">$L$9321*G9380</f>
        <v>16.491955669280003</v>
      </c>
      <c r="M9380" s="368"/>
      <c r="N9380" s="349">
        <f t="shared" ref="N9380:N9399" si="1111">$N$9321*G9380</f>
        <v>8.9668911841600014</v>
      </c>
      <c r="O9380" s="368"/>
      <c r="P9380" s="350">
        <f t="shared" ref="P9380:P9399" si="1112">$P$9321*G9380</f>
        <v>245.98762770400006</v>
      </c>
      <c r="Q9380" s="368"/>
      <c r="R9380" s="351">
        <f t="shared" ref="R9380:R9399" si="1113">$R$9321*G9380</f>
        <v>84.133407103200014</v>
      </c>
      <c r="S9380" s="341"/>
      <c r="T9380" s="16"/>
      <c r="U9380" s="337"/>
      <c r="V9380" s="16"/>
    </row>
    <row r="9381" spans="4:22" ht="21">
      <c r="D9381" s="338"/>
      <c r="E9381" s="338"/>
      <c r="F9381" s="338"/>
      <c r="G9381" s="344">
        <v>0.92</v>
      </c>
      <c r="H9381" s="347">
        <f t="shared" si="1108"/>
        <v>62.597059417920008</v>
      </c>
      <c r="I9381" s="368"/>
      <c r="J9381" s="348">
        <f t="shared" si="1109"/>
        <v>15.906800294400005</v>
      </c>
      <c r="K9381" s="368"/>
      <c r="L9381" s="352">
        <f t="shared" si="1110"/>
        <v>16.673185951360004</v>
      </c>
      <c r="M9381" s="368"/>
      <c r="N9381" s="349">
        <f t="shared" si="1111"/>
        <v>9.0654284499200024</v>
      </c>
      <c r="O9381" s="368"/>
      <c r="P9381" s="350">
        <f t="shared" si="1112"/>
        <v>248.69078844800006</v>
      </c>
      <c r="Q9381" s="368"/>
      <c r="R9381" s="351">
        <f t="shared" si="1113"/>
        <v>85.057950038400008</v>
      </c>
      <c r="S9381" s="341"/>
      <c r="T9381" s="16"/>
      <c r="U9381" s="337"/>
      <c r="V9381" s="16"/>
    </row>
    <row r="9382" spans="4:22" ht="21">
      <c r="D9382" s="338"/>
      <c r="E9382" s="338"/>
      <c r="F9382" s="338"/>
      <c r="G9382" s="344">
        <v>0.93</v>
      </c>
      <c r="H9382" s="347">
        <f t="shared" si="1108"/>
        <v>63.277462237680005</v>
      </c>
      <c r="I9382" s="368"/>
      <c r="J9382" s="348">
        <f t="shared" si="1109"/>
        <v>16.079700297600006</v>
      </c>
      <c r="K9382" s="368"/>
      <c r="L9382" s="352">
        <f t="shared" si="1110"/>
        <v>16.854416233440006</v>
      </c>
      <c r="M9382" s="368"/>
      <c r="N9382" s="349">
        <f t="shared" si="1111"/>
        <v>9.1639657156800016</v>
      </c>
      <c r="O9382" s="368"/>
      <c r="P9382" s="350">
        <f t="shared" si="1112"/>
        <v>251.39394919200006</v>
      </c>
      <c r="Q9382" s="368"/>
      <c r="R9382" s="351">
        <f t="shared" si="1113"/>
        <v>85.982492973600017</v>
      </c>
      <c r="S9382" s="341"/>
      <c r="T9382" s="16"/>
      <c r="U9382" s="337"/>
      <c r="V9382" s="16"/>
    </row>
    <row r="9383" spans="4:22" ht="21">
      <c r="D9383" s="338"/>
      <c r="E9383" s="338"/>
      <c r="F9383" s="338"/>
      <c r="G9383" s="344">
        <v>0.94</v>
      </c>
      <c r="H9383" s="347">
        <f t="shared" si="1108"/>
        <v>63.957865057439996</v>
      </c>
      <c r="I9383" s="368"/>
      <c r="J9383" s="348">
        <f t="shared" si="1109"/>
        <v>16.252600300800005</v>
      </c>
      <c r="K9383" s="368"/>
      <c r="L9383" s="352">
        <f t="shared" si="1110"/>
        <v>17.035646515520003</v>
      </c>
      <c r="M9383" s="368"/>
      <c r="N9383" s="349">
        <f t="shared" si="1111"/>
        <v>9.2625029814400008</v>
      </c>
      <c r="O9383" s="368"/>
      <c r="P9383" s="350">
        <f t="shared" si="1112"/>
        <v>254.09710993600004</v>
      </c>
      <c r="Q9383" s="368"/>
      <c r="R9383" s="351">
        <f t="shared" si="1113"/>
        <v>86.907035908799998</v>
      </c>
      <c r="S9383" s="341"/>
      <c r="T9383" s="16"/>
      <c r="U9383" s="337"/>
      <c r="V9383" s="16"/>
    </row>
    <row r="9384" spans="4:22" ht="21">
      <c r="D9384" s="338"/>
      <c r="E9384" s="338"/>
      <c r="F9384" s="338"/>
      <c r="G9384" s="344">
        <v>0.95</v>
      </c>
      <c r="H9384" s="347">
        <f t="shared" si="1108"/>
        <v>64.638267877199993</v>
      </c>
      <c r="I9384" s="368"/>
      <c r="J9384" s="348">
        <f t="shared" si="1109"/>
        <v>16.425500304000003</v>
      </c>
      <c r="K9384" s="368"/>
      <c r="L9384" s="352">
        <f t="shared" si="1110"/>
        <v>17.216876797600005</v>
      </c>
      <c r="M9384" s="368"/>
      <c r="N9384" s="349">
        <f t="shared" si="1111"/>
        <v>9.3610402472000018</v>
      </c>
      <c r="O9384" s="368"/>
      <c r="P9384" s="350">
        <f t="shared" si="1112"/>
        <v>256.80027068000004</v>
      </c>
      <c r="Q9384" s="368"/>
      <c r="R9384" s="351">
        <f t="shared" si="1113"/>
        <v>87.831578844000006</v>
      </c>
      <c r="S9384" s="341"/>
      <c r="T9384" s="16"/>
      <c r="U9384" s="337"/>
      <c r="V9384" s="16"/>
    </row>
    <row r="9385" spans="4:22" ht="21">
      <c r="D9385" s="338"/>
      <c r="E9385" s="338"/>
      <c r="F9385" s="338"/>
      <c r="G9385" s="344">
        <v>0.96</v>
      </c>
      <c r="H9385" s="347">
        <f t="shared" si="1108"/>
        <v>65.318670696959998</v>
      </c>
      <c r="I9385" s="368"/>
      <c r="J9385" s="348">
        <f t="shared" si="1109"/>
        <v>16.598400307200002</v>
      </c>
      <c r="K9385" s="368"/>
      <c r="L9385" s="352">
        <f t="shared" si="1110"/>
        <v>17.398107079680003</v>
      </c>
      <c r="M9385" s="368"/>
      <c r="N9385" s="349">
        <f t="shared" si="1111"/>
        <v>9.459577512960001</v>
      </c>
      <c r="O9385" s="368"/>
      <c r="P9385" s="350">
        <f t="shared" si="1112"/>
        <v>259.50343142400004</v>
      </c>
      <c r="Q9385" s="368"/>
      <c r="R9385" s="351">
        <f t="shared" si="1113"/>
        <v>88.756121779200001</v>
      </c>
      <c r="S9385" s="341"/>
      <c r="T9385" s="16"/>
      <c r="U9385" s="337"/>
      <c r="V9385" s="16"/>
    </row>
    <row r="9386" spans="4:22" ht="21">
      <c r="D9386" s="338"/>
      <c r="E9386" s="338"/>
      <c r="F9386" s="338"/>
      <c r="G9386" s="344">
        <v>0.97</v>
      </c>
      <c r="H9386" s="347">
        <f t="shared" si="1108"/>
        <v>65.999073516720003</v>
      </c>
      <c r="I9386" s="368"/>
      <c r="J9386" s="348">
        <f t="shared" si="1109"/>
        <v>16.771300310400004</v>
      </c>
      <c r="K9386" s="368"/>
      <c r="L9386" s="352">
        <f t="shared" si="1110"/>
        <v>17.579337361760004</v>
      </c>
      <c r="M9386" s="368"/>
      <c r="N9386" s="349">
        <f t="shared" si="1111"/>
        <v>9.558114778720002</v>
      </c>
      <c r="O9386" s="368"/>
      <c r="P9386" s="350">
        <f t="shared" si="1112"/>
        <v>262.20659216800004</v>
      </c>
      <c r="Q9386" s="368"/>
      <c r="R9386" s="351">
        <f t="shared" si="1113"/>
        <v>89.68066471440001</v>
      </c>
      <c r="S9386" s="341"/>
      <c r="T9386" s="16"/>
      <c r="U9386" s="337"/>
      <c r="V9386" s="16"/>
    </row>
    <row r="9387" spans="4:22" ht="21">
      <c r="D9387" s="338"/>
      <c r="E9387" s="338"/>
      <c r="F9387" s="338"/>
      <c r="G9387" s="344">
        <v>0.98</v>
      </c>
      <c r="H9387" s="347">
        <f t="shared" si="1108"/>
        <v>66.679476336480008</v>
      </c>
      <c r="I9387" s="368"/>
      <c r="J9387" s="348">
        <f t="shared" si="1109"/>
        <v>16.944200313600003</v>
      </c>
      <c r="K9387" s="368"/>
      <c r="L9387" s="352">
        <f t="shared" si="1110"/>
        <v>17.760567643840005</v>
      </c>
      <c r="M9387" s="368"/>
      <c r="N9387" s="349">
        <f t="shared" si="1111"/>
        <v>9.6566520444800013</v>
      </c>
      <c r="O9387" s="368"/>
      <c r="P9387" s="350">
        <f t="shared" si="1112"/>
        <v>264.90975291200004</v>
      </c>
      <c r="Q9387" s="368"/>
      <c r="R9387" s="351">
        <f t="shared" si="1113"/>
        <v>90.605207649600004</v>
      </c>
      <c r="S9387" s="341"/>
      <c r="T9387" s="16"/>
      <c r="U9387" s="337"/>
      <c r="V9387" s="16"/>
    </row>
    <row r="9388" spans="4:22" ht="21">
      <c r="D9388" s="338"/>
      <c r="E9388" s="338"/>
      <c r="F9388" s="338"/>
      <c r="G9388" s="344">
        <v>0.99</v>
      </c>
      <c r="H9388" s="347">
        <f t="shared" si="1108"/>
        <v>67.359879156239998</v>
      </c>
      <c r="I9388" s="368"/>
      <c r="J9388" s="348">
        <f t="shared" si="1109"/>
        <v>17.117100316800006</v>
      </c>
      <c r="K9388" s="368"/>
      <c r="L9388" s="352">
        <f t="shared" si="1110"/>
        <v>17.941797925920003</v>
      </c>
      <c r="M9388" s="368"/>
      <c r="N9388" s="349">
        <f t="shared" si="1111"/>
        <v>9.7551893102400022</v>
      </c>
      <c r="O9388" s="368"/>
      <c r="P9388" s="350">
        <f t="shared" si="1112"/>
        <v>267.61291365600005</v>
      </c>
      <c r="Q9388" s="368"/>
      <c r="R9388" s="351">
        <f t="shared" si="1113"/>
        <v>91.529750584800013</v>
      </c>
      <c r="S9388" s="341"/>
      <c r="T9388" s="16"/>
      <c r="U9388" s="337"/>
      <c r="V9388" s="16"/>
    </row>
    <row r="9389" spans="4:22" ht="28.8">
      <c r="D9389" s="469"/>
      <c r="E9389" s="469"/>
      <c r="F9389" s="469"/>
      <c r="G9389" s="477">
        <v>1</v>
      </c>
      <c r="H9389" s="383">
        <f t="shared" si="1108"/>
        <v>68.040281976000003</v>
      </c>
      <c r="I9389" s="368"/>
      <c r="J9389" s="383">
        <f t="shared" si="1109"/>
        <v>17.290000320000004</v>
      </c>
      <c r="K9389" s="368"/>
      <c r="L9389" s="383">
        <f t="shared" si="1110"/>
        <v>18.123028208000004</v>
      </c>
      <c r="M9389" s="368"/>
      <c r="N9389" s="383">
        <f t="shared" si="1111"/>
        <v>9.8537265760000015</v>
      </c>
      <c r="O9389" s="368"/>
      <c r="P9389" s="383">
        <f t="shared" si="1112"/>
        <v>270.31607440000005</v>
      </c>
      <c r="Q9389" s="368"/>
      <c r="R9389" s="383">
        <f t="shared" si="1113"/>
        <v>92.454293520000007</v>
      </c>
      <c r="S9389" s="341"/>
      <c r="T9389" s="469"/>
      <c r="U9389" s="470"/>
      <c r="V9389" s="469"/>
    </row>
    <row r="9390" spans="4:22" ht="21">
      <c r="D9390" s="338"/>
      <c r="E9390" s="338"/>
      <c r="F9390" s="338"/>
      <c r="G9390" s="344">
        <v>1.01</v>
      </c>
      <c r="H9390" s="347">
        <f t="shared" si="1108"/>
        <v>68.720684795760008</v>
      </c>
      <c r="I9390" s="368"/>
      <c r="J9390" s="348">
        <f t="shared" si="1109"/>
        <v>17.462900323200003</v>
      </c>
      <c r="K9390" s="368"/>
      <c r="L9390" s="352">
        <f t="shared" si="1110"/>
        <v>18.304258490080006</v>
      </c>
      <c r="M9390" s="368"/>
      <c r="N9390" s="349">
        <f t="shared" si="1111"/>
        <v>9.9522638417600007</v>
      </c>
      <c r="O9390" s="368"/>
      <c r="P9390" s="350">
        <f t="shared" si="1112"/>
        <v>273.01923514400005</v>
      </c>
      <c r="Q9390" s="368"/>
      <c r="R9390" s="351">
        <f t="shared" si="1113"/>
        <v>93.378836455200002</v>
      </c>
      <c r="S9390" s="341"/>
      <c r="T9390" s="16"/>
      <c r="U9390" s="337"/>
      <c r="V9390" s="16"/>
    </row>
    <row r="9391" spans="4:22" ht="21">
      <c r="D9391" s="338"/>
      <c r="E9391" s="338"/>
      <c r="F9391" s="338"/>
      <c r="G9391" s="344">
        <v>1.02</v>
      </c>
      <c r="H9391" s="347">
        <f t="shared" si="1108"/>
        <v>69.401087615519998</v>
      </c>
      <c r="I9391" s="368"/>
      <c r="J9391" s="348">
        <f t="shared" si="1109"/>
        <v>17.635800326400005</v>
      </c>
      <c r="K9391" s="368"/>
      <c r="L9391" s="352">
        <f t="shared" si="1110"/>
        <v>18.485488772160004</v>
      </c>
      <c r="M9391" s="368"/>
      <c r="N9391" s="349">
        <f t="shared" si="1111"/>
        <v>10.050801107520002</v>
      </c>
      <c r="O9391" s="368"/>
      <c r="P9391" s="350">
        <f t="shared" si="1112"/>
        <v>275.72239588800005</v>
      </c>
      <c r="Q9391" s="368"/>
      <c r="R9391" s="351">
        <f t="shared" si="1113"/>
        <v>94.303379390400011</v>
      </c>
      <c r="S9391" s="341"/>
      <c r="T9391" s="16"/>
      <c r="U9391" s="337"/>
      <c r="V9391" s="16"/>
    </row>
    <row r="9392" spans="4:22" ht="21">
      <c r="D9392" s="338"/>
      <c r="E9392" s="338"/>
      <c r="F9392" s="338"/>
      <c r="G9392" s="344">
        <v>1.03</v>
      </c>
      <c r="H9392" s="347">
        <f t="shared" si="1108"/>
        <v>70.081490435280003</v>
      </c>
      <c r="I9392" s="368"/>
      <c r="J9392" s="348">
        <f t="shared" si="1109"/>
        <v>17.808700329600004</v>
      </c>
      <c r="K9392" s="368"/>
      <c r="L9392" s="352">
        <f t="shared" si="1110"/>
        <v>18.666719054240005</v>
      </c>
      <c r="M9392" s="368"/>
      <c r="N9392" s="349">
        <f t="shared" si="1111"/>
        <v>10.149338373280001</v>
      </c>
      <c r="O9392" s="368"/>
      <c r="P9392" s="350">
        <f t="shared" si="1112"/>
        <v>278.42555663200005</v>
      </c>
      <c r="Q9392" s="368"/>
      <c r="R9392" s="351">
        <f t="shared" si="1113"/>
        <v>95.227922325600005</v>
      </c>
      <c r="S9392" s="341"/>
      <c r="T9392" s="16"/>
      <c r="U9392" s="337"/>
      <c r="V9392" s="16"/>
    </row>
    <row r="9393" spans="4:22" ht="21">
      <c r="D9393" s="338"/>
      <c r="E9393" s="338"/>
      <c r="F9393" s="338"/>
      <c r="G9393" s="344">
        <v>1.04</v>
      </c>
      <c r="H9393" s="347">
        <f t="shared" si="1108"/>
        <v>70.761893255040007</v>
      </c>
      <c r="I9393" s="368"/>
      <c r="J9393" s="348">
        <f t="shared" si="1109"/>
        <v>17.981600332800006</v>
      </c>
      <c r="K9393" s="368"/>
      <c r="L9393" s="352">
        <f t="shared" si="1110"/>
        <v>18.847949336320006</v>
      </c>
      <c r="M9393" s="368"/>
      <c r="N9393" s="349">
        <f t="shared" si="1111"/>
        <v>10.247875639040002</v>
      </c>
      <c r="O9393" s="368"/>
      <c r="P9393" s="350">
        <f t="shared" si="1112"/>
        <v>281.12871737600005</v>
      </c>
      <c r="Q9393" s="368"/>
      <c r="R9393" s="351">
        <f t="shared" si="1113"/>
        <v>96.152465260800014</v>
      </c>
      <c r="S9393" s="341"/>
      <c r="T9393" s="16"/>
      <c r="U9393" s="337"/>
      <c r="V9393" s="16"/>
    </row>
    <row r="9394" spans="4:22" ht="21">
      <c r="D9394" s="338"/>
      <c r="E9394" s="338"/>
      <c r="F9394" s="338"/>
      <c r="G9394" s="344">
        <v>1.05</v>
      </c>
      <c r="H9394" s="347">
        <f t="shared" si="1108"/>
        <v>71.442296074800012</v>
      </c>
      <c r="I9394" s="368"/>
      <c r="J9394" s="348">
        <f t="shared" si="1109"/>
        <v>18.154500336000005</v>
      </c>
      <c r="K9394" s="368"/>
      <c r="L9394" s="352">
        <f t="shared" si="1110"/>
        <v>19.029179618400004</v>
      </c>
      <c r="M9394" s="368"/>
      <c r="N9394" s="349">
        <f t="shared" si="1111"/>
        <v>10.346412904800001</v>
      </c>
      <c r="O9394" s="368"/>
      <c r="P9394" s="350">
        <f t="shared" si="1112"/>
        <v>283.83187812000006</v>
      </c>
      <c r="Q9394" s="368"/>
      <c r="R9394" s="351">
        <f t="shared" si="1113"/>
        <v>97.077008196000008</v>
      </c>
      <c r="S9394" s="341"/>
      <c r="T9394" s="16"/>
      <c r="U9394" s="337"/>
      <c r="V9394" s="16"/>
    </row>
    <row r="9395" spans="4:22" ht="21">
      <c r="D9395" s="338"/>
      <c r="E9395" s="338"/>
      <c r="F9395" s="338"/>
      <c r="G9395" s="344">
        <v>1.06</v>
      </c>
      <c r="H9395" s="347">
        <f t="shared" si="1108"/>
        <v>72.122698894560003</v>
      </c>
      <c r="I9395" s="368"/>
      <c r="J9395" s="348">
        <f t="shared" si="1109"/>
        <v>18.327400339200004</v>
      </c>
      <c r="K9395" s="368"/>
      <c r="L9395" s="352">
        <f t="shared" si="1110"/>
        <v>19.210409900480006</v>
      </c>
      <c r="M9395" s="368"/>
      <c r="N9395" s="349">
        <f t="shared" si="1111"/>
        <v>10.444950170560002</v>
      </c>
      <c r="O9395" s="368"/>
      <c r="P9395" s="350">
        <f t="shared" si="1112"/>
        <v>286.53503886400006</v>
      </c>
      <c r="Q9395" s="368"/>
      <c r="R9395" s="351">
        <f t="shared" si="1113"/>
        <v>98.001551131200017</v>
      </c>
      <c r="S9395" s="341"/>
      <c r="T9395" s="16"/>
      <c r="U9395" s="337"/>
      <c r="V9395" s="16"/>
    </row>
    <row r="9396" spans="4:22" ht="21">
      <c r="D9396" s="338"/>
      <c r="E9396" s="338"/>
      <c r="F9396" s="338"/>
      <c r="G9396" s="344">
        <v>1.07</v>
      </c>
      <c r="H9396" s="347">
        <f t="shared" si="1108"/>
        <v>72.803101714320007</v>
      </c>
      <c r="I9396" s="368"/>
      <c r="J9396" s="348">
        <f t="shared" si="1109"/>
        <v>18.500300342400006</v>
      </c>
      <c r="K9396" s="368"/>
      <c r="L9396" s="352">
        <f t="shared" si="1110"/>
        <v>19.391640182560007</v>
      </c>
      <c r="M9396" s="368"/>
      <c r="N9396" s="349">
        <f t="shared" si="1111"/>
        <v>10.543487436320001</v>
      </c>
      <c r="O9396" s="368"/>
      <c r="P9396" s="350">
        <f t="shared" si="1112"/>
        <v>289.23819960800006</v>
      </c>
      <c r="Q9396" s="368"/>
      <c r="R9396" s="351">
        <f t="shared" si="1113"/>
        <v>98.926094066400012</v>
      </c>
      <c r="S9396" s="341"/>
      <c r="T9396" s="16"/>
      <c r="U9396" s="337"/>
      <c r="V9396" s="16"/>
    </row>
    <row r="9397" spans="4:22" ht="21">
      <c r="D9397" s="338"/>
      <c r="E9397" s="338"/>
      <c r="F9397" s="338"/>
      <c r="G9397" s="344">
        <v>1.08</v>
      </c>
      <c r="H9397" s="347">
        <f t="shared" si="1108"/>
        <v>73.483504534080012</v>
      </c>
      <c r="I9397" s="368"/>
      <c r="J9397" s="348">
        <f t="shared" si="1109"/>
        <v>18.673200345600005</v>
      </c>
      <c r="K9397" s="368"/>
      <c r="L9397" s="352">
        <f t="shared" si="1110"/>
        <v>19.572870464640005</v>
      </c>
      <c r="M9397" s="368"/>
      <c r="N9397" s="349">
        <f t="shared" si="1111"/>
        <v>10.642024702080002</v>
      </c>
      <c r="O9397" s="368"/>
      <c r="P9397" s="350">
        <f t="shared" si="1112"/>
        <v>291.94136035200006</v>
      </c>
      <c r="Q9397" s="368"/>
      <c r="R9397" s="351">
        <f t="shared" si="1113"/>
        <v>99.85063700160002</v>
      </c>
      <c r="S9397" s="341"/>
      <c r="T9397" s="16"/>
      <c r="U9397" s="337"/>
      <c r="V9397" s="16"/>
    </row>
    <row r="9398" spans="4:22" ht="21">
      <c r="D9398" s="338"/>
      <c r="E9398" s="338"/>
      <c r="F9398" s="338"/>
      <c r="G9398" s="344">
        <v>1.0900000000000001</v>
      </c>
      <c r="H9398" s="347">
        <f t="shared" si="1108"/>
        <v>74.163907353840003</v>
      </c>
      <c r="I9398" s="368"/>
      <c r="J9398" s="348">
        <f t="shared" si="1109"/>
        <v>18.846100348800007</v>
      </c>
      <c r="K9398" s="368"/>
      <c r="L9398" s="352">
        <f t="shared" si="1110"/>
        <v>19.754100746720006</v>
      </c>
      <c r="M9398" s="368"/>
      <c r="N9398" s="349">
        <f t="shared" si="1111"/>
        <v>10.740561967840002</v>
      </c>
      <c r="O9398" s="368"/>
      <c r="P9398" s="350">
        <f t="shared" si="1112"/>
        <v>294.64452109600006</v>
      </c>
      <c r="Q9398" s="368"/>
      <c r="R9398" s="351">
        <f t="shared" si="1113"/>
        <v>100.77517993680001</v>
      </c>
      <c r="S9398" s="341"/>
      <c r="T9398" s="16"/>
      <c r="U9398" s="337"/>
      <c r="V9398" s="16"/>
    </row>
    <row r="9399" spans="4:22" ht="21">
      <c r="D9399" s="338"/>
      <c r="E9399" s="338"/>
      <c r="F9399" s="338"/>
      <c r="G9399" s="344">
        <v>1.1000000000000001</v>
      </c>
      <c r="H9399" s="347">
        <f t="shared" si="1108"/>
        <v>74.844310173600007</v>
      </c>
      <c r="I9399" s="368"/>
      <c r="J9399" s="348">
        <f t="shared" si="1109"/>
        <v>19.019000352000006</v>
      </c>
      <c r="K9399" s="368"/>
      <c r="L9399" s="352">
        <f t="shared" si="1110"/>
        <v>19.935331028800007</v>
      </c>
      <c r="M9399" s="368"/>
      <c r="N9399" s="349">
        <f t="shared" si="1111"/>
        <v>10.839099233600002</v>
      </c>
      <c r="O9399" s="368"/>
      <c r="P9399" s="350">
        <f t="shared" si="1112"/>
        <v>297.34768184000006</v>
      </c>
      <c r="Q9399" s="368"/>
      <c r="R9399" s="351">
        <f t="shared" si="1113"/>
        <v>101.69972287200001</v>
      </c>
      <c r="S9399" s="341"/>
      <c r="T9399" s="16"/>
      <c r="U9399" s="337"/>
      <c r="V9399" s="16"/>
    </row>
    <row r="9400" spans="4:22">
      <c r="D9400" s="338"/>
      <c r="E9400" s="338"/>
      <c r="F9400" s="338"/>
      <c r="G9400" s="16"/>
      <c r="H9400" s="16"/>
      <c r="I9400" s="16"/>
      <c r="J9400" s="16"/>
      <c r="K9400" s="16"/>
      <c r="L9400" s="16"/>
      <c r="M9400" s="16"/>
      <c r="N9400" s="16"/>
      <c r="O9400" s="16"/>
      <c r="P9400" s="16"/>
      <c r="Q9400" s="16"/>
      <c r="R9400" s="16"/>
      <c r="S9400" s="16"/>
      <c r="T9400" s="16"/>
      <c r="U9400" s="16"/>
      <c r="V9400" s="16"/>
    </row>
    <row r="9401" spans="4:22">
      <c r="D9401" s="338"/>
      <c r="E9401" s="338"/>
      <c r="F9401" s="338"/>
      <c r="G9401" s="16"/>
      <c r="H9401" s="16"/>
      <c r="I9401" s="16"/>
      <c r="J9401" s="16"/>
      <c r="K9401" s="16"/>
      <c r="L9401" s="16"/>
      <c r="M9401" s="16"/>
      <c r="N9401" s="16"/>
      <c r="O9401" s="16"/>
      <c r="P9401" s="16"/>
      <c r="Q9401" s="16"/>
      <c r="R9401" s="16"/>
      <c r="S9401" s="16"/>
      <c r="T9401" s="16"/>
      <c r="U9401" s="16"/>
      <c r="V9401" s="16"/>
    </row>
    <row r="9402" spans="4:22">
      <c r="D9402" s="338"/>
      <c r="E9402" s="338"/>
      <c r="F9402" s="338"/>
      <c r="G9402" s="16"/>
      <c r="H9402" s="16"/>
      <c r="I9402" s="16"/>
      <c r="J9402" s="16"/>
      <c r="K9402" s="16"/>
      <c r="L9402" s="16"/>
      <c r="M9402" s="16"/>
      <c r="N9402" s="16"/>
      <c r="O9402" s="16"/>
      <c r="P9402" s="16"/>
      <c r="Q9402" s="16"/>
      <c r="R9402" s="16"/>
      <c r="S9402" s="16"/>
      <c r="T9402" s="16"/>
      <c r="U9402" s="16"/>
      <c r="V9402" s="16"/>
    </row>
    <row r="9405" spans="4:22" ht="15" thickBot="1">
      <c r="D9405" s="507" t="s">
        <v>328</v>
      </c>
      <c r="E9405" s="16"/>
      <c r="F9405" s="16"/>
      <c r="G9405" s="16"/>
      <c r="H9405" s="16"/>
      <c r="I9405" s="16"/>
      <c r="J9405" s="16"/>
      <c r="K9405" s="16"/>
      <c r="L9405" s="16"/>
      <c r="M9405" s="16"/>
      <c r="N9405" s="16"/>
      <c r="O9405" s="16"/>
      <c r="P9405" s="16"/>
      <c r="Q9405" s="16"/>
      <c r="R9405" s="16"/>
      <c r="S9405" s="16"/>
      <c r="T9405" s="229"/>
      <c r="U9405" s="16"/>
      <c r="V9405" s="16"/>
    </row>
    <row r="9406" spans="4:22">
      <c r="D9406" s="16"/>
      <c r="E9406" s="84"/>
      <c r="F9406" s="85"/>
      <c r="G9406" s="197"/>
      <c r="H9406" s="85"/>
      <c r="I9406" s="197"/>
      <c r="J9406" s="85"/>
      <c r="K9406" s="197"/>
      <c r="L9406" s="85"/>
      <c r="M9406" s="197"/>
      <c r="N9406" s="85"/>
      <c r="O9406" s="197"/>
      <c r="P9406" s="85"/>
      <c r="Q9406" s="197"/>
      <c r="R9406" s="85"/>
      <c r="S9406" s="85"/>
      <c r="T9406" s="85"/>
      <c r="U9406" s="106"/>
      <c r="V9406" s="16"/>
    </row>
    <row r="9407" spans="4:22" ht="15" thickBot="1">
      <c r="D9407" s="16"/>
      <c r="E9407" s="86"/>
      <c r="F9407" s="1"/>
      <c r="H9407" s="1"/>
      <c r="J9407" s="1"/>
      <c r="L9407" s="1"/>
      <c r="N9407" s="1"/>
      <c r="P9407" s="1"/>
      <c r="R9407" s="1"/>
      <c r="T9407" s="1"/>
      <c r="U9407" s="107"/>
      <c r="V9407" s="16"/>
    </row>
    <row r="9408" spans="4:22" ht="35.4" thickBot="1">
      <c r="D9408" s="16"/>
      <c r="E9408" s="86"/>
      <c r="F9408" s="1"/>
      <c r="H9408" s="393" t="s">
        <v>392</v>
      </c>
      <c r="I9408" s="394"/>
      <c r="J9408" s="394"/>
      <c r="K9408" s="394"/>
      <c r="L9408" s="394"/>
      <c r="M9408" s="394"/>
      <c r="N9408" s="394"/>
      <c r="O9408" s="394"/>
      <c r="P9408" s="394"/>
      <c r="Q9408" s="394"/>
      <c r="R9408" s="394"/>
      <c r="S9408" s="394"/>
      <c r="T9408" s="395"/>
      <c r="U9408" s="107"/>
      <c r="V9408" s="16"/>
    </row>
    <row r="9409" spans="4:31">
      <c r="D9409" s="16"/>
      <c r="E9409" s="86"/>
      <c r="F9409" s="1"/>
      <c r="H9409" s="1"/>
      <c r="J9409" s="1"/>
      <c r="L9409" s="1"/>
      <c r="N9409" s="1"/>
      <c r="P9409" s="1"/>
      <c r="R9409" s="1"/>
      <c r="T9409" s="1"/>
      <c r="U9409" s="107"/>
      <c r="V9409" s="16"/>
    </row>
    <row r="9410" spans="4:31">
      <c r="D9410" s="16"/>
      <c r="E9410" s="86"/>
      <c r="F9410" s="253" t="s">
        <v>10</v>
      </c>
      <c r="G9410" s="194"/>
      <c r="H9410" s="421" t="s">
        <v>3</v>
      </c>
      <c r="I9410" s="179"/>
      <c r="J9410" s="422" t="s">
        <v>11</v>
      </c>
      <c r="K9410" s="179"/>
      <c r="L9410" s="423" t="s">
        <v>12</v>
      </c>
      <c r="M9410" s="179"/>
      <c r="N9410" s="424" t="s">
        <v>13</v>
      </c>
      <c r="O9410" s="179"/>
      <c r="P9410" s="425" t="s">
        <v>14</v>
      </c>
      <c r="Q9410" s="179"/>
      <c r="R9410" s="426" t="s">
        <v>15</v>
      </c>
      <c r="S9410" s="29"/>
      <c r="T9410" s="427" t="s">
        <v>16</v>
      </c>
      <c r="U9410" s="107"/>
      <c r="V9410" s="16"/>
      <c r="X9410" s="448" t="s">
        <v>78</v>
      </c>
      <c r="Y9410" s="448" t="s">
        <v>79</v>
      </c>
      <c r="Z9410" s="448" t="s">
        <v>80</v>
      </c>
      <c r="AA9410" s="448" t="s">
        <v>81</v>
      </c>
      <c r="AB9410" s="504" t="s">
        <v>374</v>
      </c>
      <c r="AD9410" t="str">
        <f t="shared" ref="AD9410:AD9416" si="1114">X9410</f>
        <v xml:space="preserve">MATERIAL </v>
      </c>
      <c r="AE9410" s="330" t="str">
        <f t="shared" ref="AE9410:AE9416" si="1115">AA9410</f>
        <v xml:space="preserve">VARIACAO </v>
      </c>
    </row>
    <row r="9411" spans="4:31">
      <c r="D9411" s="16"/>
      <c r="E9411" s="86"/>
      <c r="F9411" s="252">
        <v>46167</v>
      </c>
      <c r="G9411" s="244"/>
      <c r="H9411" s="437" t="s">
        <v>52</v>
      </c>
      <c r="I9411" s="437">
        <v>0</v>
      </c>
      <c r="J9411" s="437" t="s">
        <v>52</v>
      </c>
      <c r="K9411" s="437"/>
      <c r="L9411" s="437" t="s">
        <v>52</v>
      </c>
      <c r="M9411" s="437"/>
      <c r="N9411" s="437" t="s">
        <v>52</v>
      </c>
      <c r="O9411" s="437"/>
      <c r="P9411" s="437" t="s">
        <v>52</v>
      </c>
      <c r="Q9411" s="437"/>
      <c r="R9411" s="437" t="s">
        <v>52</v>
      </c>
      <c r="S9411" s="437"/>
      <c r="T9411" s="441">
        <v>5.0140000000000002</v>
      </c>
      <c r="U9411" s="107"/>
      <c r="V9411" s="16"/>
      <c r="X9411" t="str">
        <f>H9210</f>
        <v xml:space="preserve">COBRE </v>
      </c>
      <c r="Y9411" s="308">
        <f>H9419</f>
        <v>68.210066407499994</v>
      </c>
      <c r="Z9411" s="308">
        <f>H9421</f>
        <v>67.63217473600001</v>
      </c>
      <c r="AA9411" s="453">
        <f t="shared" ref="AA9411:AA9417" si="1116">Y9411-Z9411</f>
        <v>0.57789167149998377</v>
      </c>
      <c r="AB9411" t="str">
        <f>X9411</f>
        <v xml:space="preserve">COBRE </v>
      </c>
      <c r="AD9411" t="str">
        <f t="shared" si="1114"/>
        <v xml:space="preserve">COBRE </v>
      </c>
      <c r="AE9411" s="330">
        <f t="shared" si="1115"/>
        <v>0.57789167149998377</v>
      </c>
    </row>
    <row r="9412" spans="4:31">
      <c r="D9412" s="16"/>
      <c r="E9412" s="86"/>
      <c r="F9412" s="250">
        <f>F9411+1</f>
        <v>46168</v>
      </c>
      <c r="G9412" s="244"/>
      <c r="H9412" s="474">
        <v>13570</v>
      </c>
      <c r="I9412" s="437"/>
      <c r="J9412" s="437">
        <v>3567</v>
      </c>
      <c r="K9412" s="437"/>
      <c r="L9412" s="437">
        <v>3759</v>
      </c>
      <c r="M9412" s="437"/>
      <c r="N9412" s="437">
        <v>2020</v>
      </c>
      <c r="O9412" s="437"/>
      <c r="P9412" s="437">
        <v>54575</v>
      </c>
      <c r="Q9412" s="437"/>
      <c r="R9412" s="437">
        <v>18560</v>
      </c>
      <c r="S9412" s="437"/>
      <c r="T9412" s="441">
        <v>5.0072000000000001</v>
      </c>
      <c r="U9412" s="107"/>
      <c r="V9412" s="16"/>
      <c r="X9412" s="408" t="str">
        <f>J9210</f>
        <v xml:space="preserve">ZINCO </v>
      </c>
      <c r="Y9412" s="308">
        <f>J9419</f>
        <v>17.754726210000001</v>
      </c>
      <c r="Z9412" s="308">
        <f>J9421</f>
        <v>17.743033644000004</v>
      </c>
      <c r="AA9412" s="453">
        <f t="shared" si="1116"/>
        <v>1.1692565999997129E-2</v>
      </c>
      <c r="AB9412" t="str">
        <f t="shared" ref="AB9412:AB9416" si="1117">X9412</f>
        <v xml:space="preserve">ZINCO </v>
      </c>
      <c r="AD9412" t="str">
        <f t="shared" si="1114"/>
        <v xml:space="preserve">ZINCO </v>
      </c>
      <c r="AE9412" s="330">
        <f t="shared" si="1115"/>
        <v>1.1692565999997129E-2</v>
      </c>
    </row>
    <row r="9413" spans="4:31">
      <c r="D9413" s="16"/>
      <c r="E9413" s="86"/>
      <c r="F9413" s="250">
        <f>F9412+1</f>
        <v>46169</v>
      </c>
      <c r="G9413" s="244"/>
      <c r="H9413" s="437">
        <v>13540.5</v>
      </c>
      <c r="I9413" s="437"/>
      <c r="J9413" s="437">
        <v>3516</v>
      </c>
      <c r="K9413" s="437"/>
      <c r="L9413" s="437">
        <v>3738</v>
      </c>
      <c r="M9413" s="437"/>
      <c r="N9413" s="437">
        <v>2011</v>
      </c>
      <c r="O9413" s="437"/>
      <c r="P9413" s="437">
        <v>54700</v>
      </c>
      <c r="Q9413" s="437"/>
      <c r="R9413" s="437">
        <v>18755</v>
      </c>
      <c r="S9413" s="437"/>
      <c r="T9413" s="441">
        <v>5.0210999999999997</v>
      </c>
      <c r="U9413" s="107"/>
      <c r="V9413" s="16"/>
      <c r="X9413" s="408" t="str">
        <f>L9210</f>
        <v xml:space="preserve">ALUMÍNIO </v>
      </c>
      <c r="Y9413" s="308">
        <f>L9419</f>
        <v>18.865811392499999</v>
      </c>
      <c r="Z9413" s="308">
        <f>L9421</f>
        <v>18.482452464000001</v>
      </c>
      <c r="AA9413" s="453">
        <f t="shared" si="1116"/>
        <v>0.38335892849999809</v>
      </c>
      <c r="AB9413" t="str">
        <f t="shared" si="1117"/>
        <v xml:space="preserve">ALUMÍNIO </v>
      </c>
      <c r="AD9413" t="str">
        <f t="shared" si="1114"/>
        <v xml:space="preserve">ALUMÍNIO </v>
      </c>
      <c r="AE9413" s="330">
        <f t="shared" si="1115"/>
        <v>0.38335892849999809</v>
      </c>
    </row>
    <row r="9414" spans="4:31">
      <c r="D9414" s="16"/>
      <c r="E9414" s="86"/>
      <c r="F9414" s="250">
        <f>F9413+1</f>
        <v>46170</v>
      </c>
      <c r="G9414" s="195"/>
      <c r="H9414" s="437">
        <v>13513</v>
      </c>
      <c r="I9414" s="437"/>
      <c r="J9414" s="437">
        <v>3486</v>
      </c>
      <c r="K9414" s="437"/>
      <c r="L9414" s="437">
        <v>3735</v>
      </c>
      <c r="M9414" s="437"/>
      <c r="N9414" s="437">
        <v>1985</v>
      </c>
      <c r="O9414" s="437"/>
      <c r="P9414" s="437">
        <v>54900</v>
      </c>
      <c r="Q9414" s="437"/>
      <c r="R9414" s="437">
        <v>18730</v>
      </c>
      <c r="S9414" s="437"/>
      <c r="T9414" s="441">
        <v>5.0579000000000001</v>
      </c>
      <c r="U9414" s="437"/>
      <c r="V9414" s="16"/>
      <c r="X9414" s="408" t="str">
        <f>N9210</f>
        <v xml:space="preserve">CHUMBO </v>
      </c>
      <c r="Y9414" s="308">
        <f>N9419</f>
        <v>10.10100304</v>
      </c>
      <c r="Z9414" s="308">
        <f>N9421</f>
        <v>9.9922141900000003</v>
      </c>
      <c r="AA9414" s="453">
        <f t="shared" si="1116"/>
        <v>0.10878884999999983</v>
      </c>
      <c r="AB9414" t="str">
        <f t="shared" si="1117"/>
        <v xml:space="preserve">CHUMBO </v>
      </c>
      <c r="AD9414" t="str">
        <f t="shared" si="1114"/>
        <v xml:space="preserve">CHUMBO </v>
      </c>
      <c r="AE9414" s="330">
        <f t="shared" si="1115"/>
        <v>0.10878884999999983</v>
      </c>
    </row>
    <row r="9415" spans="4:31">
      <c r="D9415" s="16"/>
      <c r="E9415" s="86"/>
      <c r="F9415" s="251">
        <f>F9414+1</f>
        <v>46171</v>
      </c>
      <c r="G9415" s="195"/>
      <c r="H9415" s="437">
        <v>13615</v>
      </c>
      <c r="I9415" s="437"/>
      <c r="J9415" s="437">
        <v>3549</v>
      </c>
      <c r="K9415" s="437"/>
      <c r="L9415" s="437">
        <v>3769.5</v>
      </c>
      <c r="M9415" s="437"/>
      <c r="N9415" s="437">
        <v>2016</v>
      </c>
      <c r="O9415" s="437"/>
      <c r="P9415" s="437">
        <v>55010</v>
      </c>
      <c r="Q9415" s="437"/>
      <c r="R9415" s="437">
        <v>18875</v>
      </c>
      <c r="S9415" s="438"/>
      <c r="T9415" s="441">
        <v>5.0517000000000003</v>
      </c>
      <c r="U9415" s="107"/>
      <c r="V9415" s="16"/>
      <c r="X9415" s="408" t="str">
        <f>P9210</f>
        <v xml:space="preserve">ESTANHO </v>
      </c>
      <c r="Y9415" s="308">
        <f>P9419</f>
        <v>275.645960075</v>
      </c>
      <c r="Z9415" s="308">
        <f>P9421</f>
        <v>267.69979320000004</v>
      </c>
      <c r="AA9415" s="453">
        <f t="shared" si="1116"/>
        <v>7.9461668749999603</v>
      </c>
      <c r="AB9415" t="str">
        <f t="shared" si="1117"/>
        <v xml:space="preserve">ESTANHO </v>
      </c>
      <c r="AD9415" t="str">
        <f t="shared" si="1114"/>
        <v xml:space="preserve">ESTANHO </v>
      </c>
      <c r="AE9415" s="330">
        <f t="shared" si="1115"/>
        <v>7.9461668749999603</v>
      </c>
    </row>
    <row r="9416" spans="4:31">
      <c r="D9416" s="16"/>
      <c r="E9416" s="86"/>
      <c r="F9416" s="1"/>
      <c r="H9416" s="437"/>
      <c r="I9416" s="439"/>
      <c r="J9416" s="439"/>
      <c r="K9416" s="439"/>
      <c r="L9416" s="439"/>
      <c r="M9416" s="439"/>
      <c r="N9416" s="439"/>
      <c r="O9416" s="439"/>
      <c r="P9416" s="439"/>
      <c r="Q9416" s="439"/>
      <c r="R9416" s="439"/>
      <c r="S9416" s="440"/>
      <c r="T9416" s="444"/>
      <c r="U9416" s="107"/>
      <c r="V9416" s="16"/>
      <c r="X9416" s="408" t="str">
        <f>R9210</f>
        <v xml:space="preserve">NÍQUEL </v>
      </c>
      <c r="Y9416" s="308">
        <f>R9419</f>
        <v>94.219017399999998</v>
      </c>
      <c r="Z9416" s="308">
        <f>R9421</f>
        <v>93.282462700000025</v>
      </c>
      <c r="AA9416" s="453">
        <f t="shared" si="1116"/>
        <v>0.93655469999997365</v>
      </c>
      <c r="AB9416" t="str">
        <f t="shared" si="1117"/>
        <v xml:space="preserve">NÍQUEL </v>
      </c>
      <c r="AD9416" t="str">
        <f t="shared" si="1114"/>
        <v xml:space="preserve">NÍQUEL </v>
      </c>
      <c r="AE9416" s="330">
        <f t="shared" si="1115"/>
        <v>0.93655469999997365</v>
      </c>
    </row>
    <row r="9417" spans="4:31" ht="18">
      <c r="D9417" s="481"/>
      <c r="E9417" s="134"/>
      <c r="F9417" s="495" t="s">
        <v>17</v>
      </c>
      <c r="G9417" s="496"/>
      <c r="H9417" s="497">
        <f>AVERAGE(H9411:H9416)</f>
        <v>13559.625</v>
      </c>
      <c r="I9417" s="498"/>
      <c r="J9417" s="497">
        <f>AVERAGE(J9411:J9416)</f>
        <v>3529.5</v>
      </c>
      <c r="K9417" s="498"/>
      <c r="L9417" s="497">
        <f>AVERAGE(L9411:L9416)</f>
        <v>3750.375</v>
      </c>
      <c r="M9417" s="498"/>
      <c r="N9417" s="497">
        <f>AVERAGE(N9411:N9416)</f>
        <v>2008</v>
      </c>
      <c r="O9417" s="498"/>
      <c r="P9417" s="497">
        <f>AVERAGE(P9411:P9416)</f>
        <v>54796.25</v>
      </c>
      <c r="Q9417" s="498"/>
      <c r="R9417" s="497">
        <f>AVERAGE(R9411:R9416)</f>
        <v>18730</v>
      </c>
      <c r="S9417" s="499"/>
      <c r="T9417" s="500">
        <f>AVERAGE(T9411:T9416)</f>
        <v>5.0303800000000001</v>
      </c>
      <c r="U9417" s="135"/>
      <c r="V9417" s="481"/>
      <c r="X9417" s="486" t="str">
        <f>T9210</f>
        <v xml:space="preserve">DÓLAR </v>
      </c>
      <c r="Y9417" s="505">
        <f>T9417</f>
        <v>5.0303800000000001</v>
      </c>
      <c r="Z9417" s="505">
        <f>T9421</f>
        <v>5.0300600000000006</v>
      </c>
      <c r="AA9417" s="502">
        <f t="shared" si="1116"/>
        <v>3.1999999999943185E-4</v>
      </c>
      <c r="AB9417" s="486"/>
    </row>
    <row r="9418" spans="4:31">
      <c r="D9418" s="16"/>
      <c r="E9418" s="86"/>
      <c r="F9418" s="21"/>
      <c r="G9418" s="194"/>
      <c r="H9418" s="354"/>
      <c r="I9418" s="214"/>
      <c r="J9418" s="354"/>
      <c r="K9418" s="214"/>
      <c r="L9418" s="354"/>
      <c r="M9418" s="214"/>
      <c r="N9418" s="354"/>
      <c r="O9418" s="214"/>
      <c r="P9418" s="354"/>
      <c r="Q9418" s="214"/>
      <c r="R9418" s="354"/>
      <c r="S9418" s="269"/>
      <c r="T9418" s="355"/>
      <c r="U9418" s="107"/>
      <c r="V9418" s="16"/>
    </row>
    <row r="9419" spans="4:31" ht="18">
      <c r="D9419" s="481"/>
      <c r="E9419" s="134"/>
      <c r="F9419" s="493" t="s">
        <v>18</v>
      </c>
      <c r="G9419" s="482"/>
      <c r="H9419" s="494">
        <f>H9417*T9417*0.001</f>
        <v>68.210066407499994</v>
      </c>
      <c r="I9419" s="483"/>
      <c r="J9419" s="494">
        <f>J9417*T9417*0.001</f>
        <v>17.754726210000001</v>
      </c>
      <c r="K9419" s="483"/>
      <c r="L9419" s="494">
        <f>L9417*T9417*0.001</f>
        <v>18.865811392499999</v>
      </c>
      <c r="M9419" s="483"/>
      <c r="N9419" s="494">
        <f>N9417*T9417*0.001</f>
        <v>10.10100304</v>
      </c>
      <c r="O9419" s="483"/>
      <c r="P9419" s="494">
        <f>P9417*T9417*0.001</f>
        <v>275.645960075</v>
      </c>
      <c r="Q9419" s="483"/>
      <c r="R9419" s="494">
        <f>R9417*T9417*0.001</f>
        <v>94.219017399999998</v>
      </c>
      <c r="S9419" s="484"/>
      <c r="T9419" s="485"/>
      <c r="U9419" s="135"/>
      <c r="V9419" s="481"/>
    </row>
    <row r="9420" spans="4:31">
      <c r="D9420" s="16"/>
      <c r="E9420" s="86"/>
      <c r="F9420" s="21"/>
      <c r="G9420" s="312"/>
      <c r="H9420" s="450"/>
      <c r="I9420" s="451"/>
      <c r="J9420" s="450"/>
      <c r="K9420" s="451"/>
      <c r="L9420" s="450"/>
      <c r="M9420" s="451"/>
      <c r="N9420" s="450"/>
      <c r="O9420" s="451"/>
      <c r="P9420" s="450"/>
      <c r="Q9420" s="451"/>
      <c r="R9420" s="450"/>
      <c r="S9420" s="269"/>
      <c r="T9420" s="364"/>
      <c r="U9420" s="107"/>
      <c r="V9420" s="16"/>
    </row>
    <row r="9421" spans="4:31" ht="21">
      <c r="D9421" s="230"/>
      <c r="E9421" s="183"/>
      <c r="F9421" s="490" t="s">
        <v>19</v>
      </c>
      <c r="G9421" s="487"/>
      <c r="H9421" s="491">
        <f>H9319</f>
        <v>67.63217473600001</v>
      </c>
      <c r="I9421" s="488"/>
      <c r="J9421" s="491">
        <f>J9319</f>
        <v>17.743033644000004</v>
      </c>
      <c r="K9421" s="488"/>
      <c r="L9421" s="491">
        <f>L9319</f>
        <v>18.482452464000001</v>
      </c>
      <c r="M9421" s="488"/>
      <c r="N9421" s="491">
        <f>N9319</f>
        <v>9.9922141900000003</v>
      </c>
      <c r="O9421" s="488"/>
      <c r="P9421" s="491">
        <f>P9319</f>
        <v>267.69979320000004</v>
      </c>
      <c r="Q9421" s="488"/>
      <c r="R9421" s="491">
        <f>R9319</f>
        <v>93.282462700000025</v>
      </c>
      <c r="S9421" s="489">
        <f>U9382</f>
        <v>0</v>
      </c>
      <c r="T9421" s="492">
        <f>T9317</f>
        <v>5.0300600000000006</v>
      </c>
      <c r="U9421" s="186"/>
      <c r="V9421" s="230"/>
    </row>
    <row r="9422" spans="4:31" ht="15" thickBot="1">
      <c r="D9422" s="16"/>
      <c r="E9422" s="86"/>
      <c r="F9422" s="21"/>
      <c r="G9422" s="194"/>
      <c r="H9422" s="355"/>
      <c r="I9422" s="264"/>
      <c r="J9422" s="355"/>
      <c r="K9422" s="264"/>
      <c r="L9422" s="355"/>
      <c r="M9422" s="264"/>
      <c r="N9422" s="355"/>
      <c r="O9422" s="264"/>
      <c r="P9422" s="355"/>
      <c r="Q9422" s="264"/>
      <c r="R9422" s="355"/>
      <c r="S9422" s="270"/>
      <c r="T9422" s="355"/>
      <c r="U9422" s="107"/>
      <c r="V9422" s="16"/>
    </row>
    <row r="9423" spans="4:31" ht="15" thickBot="1">
      <c r="D9423" s="16"/>
      <c r="E9423" s="86"/>
      <c r="F9423" s="259" t="s">
        <v>44</v>
      </c>
      <c r="G9423" s="194"/>
      <c r="H9423" s="356">
        <f>(H9319-H9321)/H9321</f>
        <v>-5.9980239374073305E-3</v>
      </c>
      <c r="I9423" s="321"/>
      <c r="J9423" s="356">
        <f>(J9319-J9321)/J9321</f>
        <v>2.6202042545711162E-2</v>
      </c>
      <c r="K9423" s="321"/>
      <c r="L9423" s="356">
        <f>(L9319-L9321)/L9321</f>
        <v>1.9832461323507578E-2</v>
      </c>
      <c r="M9423" s="321"/>
      <c r="N9423" s="356">
        <f>(N9319-N9321)/N9321</f>
        <v>1.4054339029185464E-2</v>
      </c>
      <c r="O9423" s="321"/>
      <c r="P9423" s="356">
        <f>(P9319-P9321)/P9321</f>
        <v>-9.6786001565284732E-3</v>
      </c>
      <c r="Q9423" s="321"/>
      <c r="R9423" s="356">
        <f>(R9319-R9321)/R9321</f>
        <v>8.9576064936439676E-3</v>
      </c>
      <c r="S9423" s="322"/>
      <c r="T9423" s="356">
        <f>(T9317-T9321)/T9321</f>
        <v>2.2885519530169693E-2</v>
      </c>
      <c r="U9423" s="107"/>
      <c r="V9423" s="16"/>
    </row>
    <row r="9424" spans="4:31" ht="15" thickBot="1">
      <c r="D9424" s="16"/>
      <c r="E9424" s="86"/>
      <c r="F9424" s="29"/>
      <c r="G9424" s="179"/>
      <c r="H9424" s="357"/>
      <c r="I9424" s="217"/>
      <c r="J9424" s="357"/>
      <c r="K9424" s="217"/>
      <c r="L9424" s="357"/>
      <c r="M9424" s="217"/>
      <c r="N9424" s="357"/>
      <c r="O9424" s="217"/>
      <c r="P9424" s="357"/>
      <c r="Q9424" s="217"/>
      <c r="R9424" s="357"/>
      <c r="S9424" s="271"/>
      <c r="T9424" s="357"/>
      <c r="U9424" s="107"/>
      <c r="V9424" s="16"/>
    </row>
    <row r="9425" spans="4:22" ht="15" thickBot="1">
      <c r="D9425" s="16"/>
      <c r="E9425" s="86"/>
      <c r="F9425" s="176" t="s">
        <v>26</v>
      </c>
      <c r="G9425" s="179"/>
      <c r="H9425" s="358">
        <f>(H9419-H9421)/H9421</f>
        <v>8.5446264851864531E-3</v>
      </c>
      <c r="I9425" s="188"/>
      <c r="J9425" s="358">
        <f>(J9419-J9421)/J9421</f>
        <v>6.5899474884618134E-4</v>
      </c>
      <c r="K9425" s="188"/>
      <c r="L9425" s="358">
        <f>(L9419-L9421)/L9421</f>
        <v>2.0741778140466047E-2</v>
      </c>
      <c r="M9425" s="188"/>
      <c r="N9425" s="358">
        <f>(N9419-N9421)/N9421</f>
        <v>1.0887361692954244E-2</v>
      </c>
      <c r="O9425" s="188"/>
      <c r="P9425" s="358">
        <f>(P9419-P9421)/P9421</f>
        <v>2.9683126684611719E-2</v>
      </c>
      <c r="Q9425" s="188"/>
      <c r="R9425" s="358">
        <f>(R9419-R9421)/R9421</f>
        <v>1.0039986862396306E-2</v>
      </c>
      <c r="S9425" s="272"/>
      <c r="T9425" s="358">
        <f>(T9417-T9421)/T9421</f>
        <v>6.3617531401102928E-5</v>
      </c>
      <c r="U9425" s="107"/>
      <c r="V9425" s="16"/>
    </row>
    <row r="9426" spans="4:22" ht="15" thickBot="1">
      <c r="D9426" s="16"/>
      <c r="E9426" s="86"/>
      <c r="F9426" s="1"/>
      <c r="H9426" s="359"/>
      <c r="I9426" s="215"/>
      <c r="J9426" s="359"/>
      <c r="K9426" s="215"/>
      <c r="L9426" s="359"/>
      <c r="M9426" s="215"/>
      <c r="N9426" s="359"/>
      <c r="O9426" s="215"/>
      <c r="P9426" s="359"/>
      <c r="Q9426" s="215"/>
      <c r="R9426" s="359"/>
      <c r="S9426" s="271"/>
      <c r="T9426" s="359"/>
      <c r="U9426" s="107"/>
      <c r="V9426" s="16"/>
    </row>
    <row r="9427" spans="4:22" ht="21.6" thickBot="1">
      <c r="D9427" s="230"/>
      <c r="E9427" s="183"/>
      <c r="F9427" s="184" t="s">
        <v>40</v>
      </c>
      <c r="G9427" s="182"/>
      <c r="H9427" s="360">
        <f>H9419-H9421</f>
        <v>0.57789167149998377</v>
      </c>
      <c r="I9427" s="306"/>
      <c r="J9427" s="360">
        <f>J9419-J9421</f>
        <v>1.1692565999997129E-2</v>
      </c>
      <c r="K9427" s="306"/>
      <c r="L9427" s="360">
        <f>L9419-L9421</f>
        <v>0.38335892849999809</v>
      </c>
      <c r="M9427" s="306"/>
      <c r="N9427" s="360">
        <f>N9419-N9421</f>
        <v>0.10878884999999983</v>
      </c>
      <c r="O9427" s="306"/>
      <c r="P9427" s="360">
        <f>P9419-P9421</f>
        <v>7.9461668749999603</v>
      </c>
      <c r="Q9427" s="306"/>
      <c r="R9427" s="360">
        <f>R9419-R9421</f>
        <v>0.93655469999997365</v>
      </c>
      <c r="S9427" s="307"/>
      <c r="T9427" s="360">
        <f>T9417-T9421</f>
        <v>3.1999999999943185E-4</v>
      </c>
      <c r="U9427" s="186"/>
      <c r="V9427" s="230"/>
    </row>
    <row r="9428" spans="4:22">
      <c r="D9428" s="16"/>
      <c r="E9428" s="86"/>
      <c r="F9428" s="179"/>
      <c r="H9428" s="180"/>
      <c r="I9428" s="180"/>
      <c r="J9428" s="180"/>
      <c r="K9428" s="180"/>
      <c r="L9428" s="180"/>
      <c r="M9428" s="180"/>
      <c r="N9428" s="180"/>
      <c r="O9428" s="180"/>
      <c r="P9428" s="180"/>
      <c r="Q9428" s="180"/>
      <c r="R9428" s="180"/>
      <c r="S9428" s="274"/>
      <c r="T9428" s="180"/>
      <c r="U9428" s="107"/>
      <c r="V9428" s="16"/>
    </row>
    <row r="9429" spans="4:22">
      <c r="D9429" s="16"/>
      <c r="E9429" s="86"/>
      <c r="F9429" s="29"/>
      <c r="H9429" s="323"/>
      <c r="I9429" s="180"/>
      <c r="J9429" s="159"/>
      <c r="K9429" s="180"/>
      <c r="L9429" s="159"/>
      <c r="M9429" s="180"/>
      <c r="N9429" s="159"/>
      <c r="O9429" s="180">
        <f>L9429+N9429</f>
        <v>0</v>
      </c>
      <c r="P9429" s="159"/>
      <c r="Q9429" s="180"/>
      <c r="R9429" s="159"/>
      <c r="S9429" s="159"/>
      <c r="T9429" s="159"/>
      <c r="U9429" s="107"/>
      <c r="V9429" s="16"/>
    </row>
    <row r="9430" spans="4:22" ht="18">
      <c r="D9430" s="16"/>
      <c r="E9430" s="134"/>
      <c r="F9430" s="403" t="s">
        <v>36</v>
      </c>
      <c r="G9430" s="404"/>
      <c r="H9430" s="405">
        <f>AVERAGE(H9015,H9111:H9115,H9211:H9215,H9411:H9416,H9311:H9315)</f>
        <v>13507.131578947368</v>
      </c>
      <c r="I9430" s="405">
        <f t="shared" ref="I9430" si="1118">AVERAGE(I9013:I9015,I9112:I9115,I9212:I9216,I9311:I9316,I9411:I9416)</f>
        <v>0</v>
      </c>
      <c r="J9430" s="405">
        <f>AVERAGE(J9015,J9111:J9115,J9211:J9215,J9411:J9416,J9311:J9315)</f>
        <v>3488.2105263157896</v>
      </c>
      <c r="K9430" s="405" t="e">
        <f t="shared" ref="K9430" si="1119">AVERAGE(K9013:K9015,K9112:K9115,K9212:K9216,K9311:K9316,K9411:K9416)</f>
        <v>#DIV/0!</v>
      </c>
      <c r="L9430" s="405">
        <f>AVERAGE(L9015,L9111:L9115,L9211:L9215,L9411:L9416,L9311:L9315)</f>
        <v>3670.1842105263158</v>
      </c>
      <c r="M9430" s="405" t="e">
        <f t="shared" ref="M9430" si="1120">AVERAGE(M9013:M9015,M9112:M9115,M9212:M9216,M9311:M9316,M9411:M9416)</f>
        <v>#DIV/0!</v>
      </c>
      <c r="N9430" s="405">
        <f>AVERAGE(N9015,N9111:N9115,N9211:N9215,N9411:N9416,N9311:N9315)</f>
        <v>1991.0263157894738</v>
      </c>
      <c r="O9430" s="405" t="e">
        <f t="shared" ref="O9430" si="1121">AVERAGE(O9013:O9015,O9112:O9115,O9212:O9216,O9311:O9316,O9411:O9416)</f>
        <v>#DIV/0!</v>
      </c>
      <c r="P9430" s="405">
        <f>AVERAGE(P9015,P9111:P9115,P9211:P9215,P9411:P9416,P9311:P9315)</f>
        <v>53687.368421052633</v>
      </c>
      <c r="Q9430" s="405" t="e">
        <f t="shared" ref="Q9430" si="1122">AVERAGE(Q9013:Q9015,Q9112:Q9115,Q9212:Q9216,Q9311:Q9316,Q9411:Q9416)</f>
        <v>#DIV/0!</v>
      </c>
      <c r="R9430" s="405">
        <f>AVERAGE(R9015,R9111:R9115,R9211:R9215,R9411:R9416,R9311:R9315)</f>
        <v>18804.736842105263</v>
      </c>
      <c r="S9430" s="405" t="e">
        <f t="shared" ref="S9430" si="1123">AVERAGE(S9013:S9015,S9112:S9115,S9212:S9216,S9311:S9316,S9411:S9416)</f>
        <v>#DIV/0!</v>
      </c>
      <c r="T9430" s="409">
        <f>AVERAGE(T9015,T9111:T9115,T9211:T9215,T9411:T9416,T9311:T9315)</f>
        <v>4.9802850000000003</v>
      </c>
      <c r="U9430" s="405" t="e">
        <f t="shared" ref="U9430" si="1124">AVERAGE(U9013:U9015,U9112:U9115,U9212:U9216,U9311:U9316,U9411:U9416)</f>
        <v>#DIV/0!</v>
      </c>
      <c r="V9430" s="16"/>
    </row>
    <row r="9431" spans="4:22">
      <c r="D9431" s="16"/>
      <c r="E9431" s="1"/>
      <c r="F9431" s="1"/>
      <c r="H9431" s="329"/>
      <c r="I9431" s="139"/>
      <c r="J9431" s="329"/>
      <c r="K9431" s="139"/>
      <c r="L9431" s="329"/>
      <c r="M9431" s="139"/>
      <c r="N9431" s="329"/>
      <c r="O9431" s="139"/>
      <c r="P9431" s="329"/>
      <c r="Q9431" s="139"/>
      <c r="R9431" s="329"/>
      <c r="S9431" s="329"/>
      <c r="T9431" s="329"/>
      <c r="U9431" s="1"/>
      <c r="V9431" s="16"/>
    </row>
    <row r="9432" spans="4:22" ht="15" thickBot="1">
      <c r="D9432" s="16"/>
      <c r="T9432" s="174"/>
      <c r="V9432" s="16"/>
    </row>
    <row r="9433" spans="4:22" ht="15" thickBot="1">
      <c r="D9433" s="16"/>
      <c r="F9433" s="280" t="s">
        <v>42</v>
      </c>
      <c r="G9433" s="281"/>
      <c r="H9433" s="281" t="s">
        <v>3</v>
      </c>
      <c r="I9433" s="281"/>
      <c r="J9433" s="281" t="s">
        <v>11</v>
      </c>
      <c r="K9433" s="281"/>
      <c r="L9433" s="281" t="s">
        <v>12</v>
      </c>
      <c r="M9433" s="281"/>
      <c r="N9433" s="281" t="s">
        <v>13</v>
      </c>
      <c r="O9433" s="281"/>
      <c r="P9433" s="281" t="s">
        <v>14</v>
      </c>
      <c r="Q9433" s="281"/>
      <c r="R9433" s="281" t="s">
        <v>15</v>
      </c>
      <c r="S9433" s="281"/>
      <c r="T9433" s="282" t="s">
        <v>16</v>
      </c>
      <c r="V9433" s="16"/>
    </row>
    <row r="9434" spans="4:22">
      <c r="D9434" s="16"/>
      <c r="E9434" s="1"/>
      <c r="F9434" s="283" t="s">
        <v>19</v>
      </c>
      <c r="G9434" s="284"/>
      <c r="H9434" s="410">
        <f>H9421</f>
        <v>67.63217473600001</v>
      </c>
      <c r="I9434" s="410">
        <f t="shared" ref="I9434:T9434" si="1125">I9421</f>
        <v>0</v>
      </c>
      <c r="J9434" s="410">
        <f t="shared" si="1125"/>
        <v>17.743033644000004</v>
      </c>
      <c r="K9434" s="410">
        <f t="shared" si="1125"/>
        <v>0</v>
      </c>
      <c r="L9434" s="410">
        <f t="shared" si="1125"/>
        <v>18.482452464000001</v>
      </c>
      <c r="M9434" s="410">
        <f t="shared" si="1125"/>
        <v>0</v>
      </c>
      <c r="N9434" s="410">
        <f t="shared" si="1125"/>
        <v>9.9922141900000003</v>
      </c>
      <c r="O9434" s="410">
        <f t="shared" si="1125"/>
        <v>0</v>
      </c>
      <c r="P9434" s="410">
        <f t="shared" si="1125"/>
        <v>267.69979320000004</v>
      </c>
      <c r="Q9434" s="410">
        <f t="shared" si="1125"/>
        <v>0</v>
      </c>
      <c r="R9434" s="410">
        <f t="shared" si="1125"/>
        <v>93.282462700000025</v>
      </c>
      <c r="S9434" s="410">
        <f t="shared" si="1125"/>
        <v>0</v>
      </c>
      <c r="T9434" s="410">
        <f t="shared" si="1125"/>
        <v>5.0300600000000006</v>
      </c>
      <c r="U9434" s="1"/>
      <c r="V9434" s="16"/>
    </row>
    <row r="9435" spans="4:22" ht="15.6">
      <c r="D9435" s="16"/>
      <c r="E9435" s="1"/>
      <c r="F9435" s="288" t="s">
        <v>41</v>
      </c>
      <c r="G9435" s="289"/>
      <c r="H9435" s="411">
        <f>H9419</f>
        <v>68.210066407499994</v>
      </c>
      <c r="I9435" s="411">
        <f t="shared" ref="I9435:S9435" si="1126">I9419</f>
        <v>0</v>
      </c>
      <c r="J9435" s="411">
        <f t="shared" si="1126"/>
        <v>17.754726210000001</v>
      </c>
      <c r="K9435" s="411">
        <f t="shared" si="1126"/>
        <v>0</v>
      </c>
      <c r="L9435" s="411">
        <f t="shared" si="1126"/>
        <v>18.865811392499999</v>
      </c>
      <c r="M9435" s="411">
        <f t="shared" si="1126"/>
        <v>0</v>
      </c>
      <c r="N9435" s="411">
        <f t="shared" si="1126"/>
        <v>10.10100304</v>
      </c>
      <c r="O9435" s="411">
        <f t="shared" si="1126"/>
        <v>0</v>
      </c>
      <c r="P9435" s="411">
        <f t="shared" si="1126"/>
        <v>275.645960075</v>
      </c>
      <c r="Q9435" s="411">
        <f t="shared" si="1126"/>
        <v>0</v>
      </c>
      <c r="R9435" s="411">
        <f t="shared" si="1126"/>
        <v>94.219017399999998</v>
      </c>
      <c r="S9435" s="411">
        <f t="shared" si="1126"/>
        <v>0</v>
      </c>
      <c r="T9435" s="411">
        <f>T9417</f>
        <v>5.0303800000000001</v>
      </c>
      <c r="U9435" s="1"/>
      <c r="V9435" s="16"/>
    </row>
    <row r="9436" spans="4:22" ht="21">
      <c r="D9436" s="16"/>
      <c r="F9436" s="201" t="s">
        <v>45</v>
      </c>
      <c r="G9436" s="463"/>
      <c r="H9436" s="463">
        <f>H9435-H9434</f>
        <v>0.57789167149998377</v>
      </c>
      <c r="I9436" s="463"/>
      <c r="J9436" s="463">
        <f>J9435-J9434</f>
        <v>1.1692565999997129E-2</v>
      </c>
      <c r="K9436" s="463"/>
      <c r="L9436" s="463">
        <f>L9435-L9434</f>
        <v>0.38335892849999809</v>
      </c>
      <c r="M9436" s="463"/>
      <c r="N9436" s="463">
        <f>N9435-N9434</f>
        <v>0.10878884999999983</v>
      </c>
      <c r="O9436" s="463"/>
      <c r="P9436" s="463">
        <f>P9435-P9434</f>
        <v>7.9461668749999603</v>
      </c>
      <c r="Q9436" s="463"/>
      <c r="R9436" s="463">
        <f>R9435-R9434</f>
        <v>0.93655469999997365</v>
      </c>
      <c r="S9436" s="463"/>
      <c r="T9436" s="463">
        <f>T9435-T9434</f>
        <v>3.1999999999943185E-4</v>
      </c>
      <c r="V9436" s="16"/>
    </row>
    <row r="9437" spans="4:22" ht="21">
      <c r="D9437" s="16"/>
      <c r="F9437" s="201"/>
      <c r="G9437" s="201"/>
      <c r="H9437" s="187"/>
      <c r="I9437" s="187"/>
      <c r="J9437" s="187"/>
      <c r="K9437" s="187"/>
      <c r="L9437" s="187"/>
      <c r="M9437" s="187"/>
      <c r="N9437" s="187"/>
      <c r="O9437" s="187"/>
      <c r="P9437" s="187"/>
      <c r="Q9437" s="187"/>
      <c r="R9437" s="187"/>
      <c r="S9437" s="187"/>
      <c r="T9437" s="187"/>
      <c r="V9437" s="16"/>
    </row>
    <row r="9438" spans="4:22">
      <c r="D9438" s="16"/>
      <c r="E9438" s="16"/>
      <c r="F9438" s="231"/>
      <c r="G9438" s="231"/>
      <c r="H9438" s="231"/>
      <c r="I9438" s="231"/>
      <c r="J9438" s="231"/>
      <c r="K9438" s="231"/>
      <c r="L9438" s="231"/>
      <c r="M9438" s="231"/>
      <c r="N9438" s="231"/>
      <c r="O9438" s="231"/>
      <c r="P9438" s="231"/>
      <c r="Q9438" s="231"/>
      <c r="R9438" s="231"/>
      <c r="S9438" s="231"/>
      <c r="T9438" s="232"/>
      <c r="U9438" s="16"/>
      <c r="V9438" s="16"/>
    </row>
    <row r="9439" spans="4:22">
      <c r="D9439" s="16"/>
      <c r="E9439" s="16"/>
      <c r="F9439" s="231"/>
      <c r="G9439" s="231"/>
      <c r="H9439" s="231"/>
      <c r="I9439" s="231"/>
      <c r="J9439" s="231"/>
      <c r="K9439" s="231"/>
      <c r="L9439" s="231"/>
      <c r="M9439" s="231"/>
      <c r="N9439" s="231"/>
      <c r="O9439" s="231"/>
      <c r="P9439" s="231"/>
      <c r="Q9439" s="231"/>
      <c r="R9439" s="231"/>
      <c r="S9439" s="231"/>
      <c r="T9439" s="232"/>
      <c r="U9439" s="16"/>
      <c r="V9439" s="16"/>
    </row>
    <row r="9440" spans="4:22">
      <c r="D9440" s="16"/>
      <c r="E9440" s="16"/>
      <c r="F9440" s="231"/>
      <c r="G9440" s="231"/>
      <c r="H9440" s="231"/>
      <c r="I9440" s="231"/>
      <c r="J9440" s="231"/>
      <c r="K9440" s="231"/>
      <c r="L9440" s="231"/>
      <c r="M9440" s="231"/>
      <c r="N9440" s="231"/>
      <c r="O9440" s="231"/>
      <c r="P9440" s="231"/>
      <c r="Q9440" s="231"/>
      <c r="R9440" s="231"/>
      <c r="S9440" s="231"/>
      <c r="T9440" s="232"/>
      <c r="U9440" s="16"/>
      <c r="V9440" s="16"/>
    </row>
    <row r="9441" spans="4:22">
      <c r="D9441" s="16"/>
      <c r="E9441" s="16"/>
      <c r="F9441" s="231"/>
      <c r="G9441" s="231"/>
      <c r="H9441" s="231"/>
      <c r="I9441" s="231"/>
      <c r="J9441" s="231"/>
      <c r="K9441" s="231"/>
      <c r="L9441" s="231"/>
      <c r="M9441" s="231"/>
      <c r="N9441" s="231"/>
      <c r="O9441" s="231"/>
      <c r="P9441" s="231"/>
      <c r="Q9441" s="231"/>
      <c r="R9441" s="231"/>
      <c r="S9441" s="231"/>
      <c r="T9441" s="232"/>
      <c r="U9441" s="16"/>
      <c r="V9441" s="16"/>
    </row>
    <row r="9442" spans="4:22">
      <c r="D9442" s="16"/>
      <c r="E9442" s="16"/>
      <c r="F9442" s="231"/>
      <c r="G9442" s="231"/>
      <c r="H9442" s="231"/>
      <c r="I9442" s="231"/>
      <c r="J9442" s="231"/>
      <c r="K9442" s="231"/>
      <c r="L9442" s="231"/>
      <c r="M9442" s="231"/>
      <c r="N9442" s="231"/>
      <c r="O9442" s="231"/>
      <c r="P9442" s="231"/>
      <c r="Q9442" s="231"/>
      <c r="R9442" s="231"/>
      <c r="S9442" s="231"/>
      <c r="T9442" s="232"/>
      <c r="U9442" s="16"/>
      <c r="V9442" s="16"/>
    </row>
    <row r="9443" spans="4:22">
      <c r="D9443" s="16"/>
      <c r="E9443" s="16"/>
      <c r="F9443" s="231"/>
      <c r="G9443" s="231"/>
      <c r="H9443" s="231"/>
      <c r="I9443" s="231"/>
      <c r="J9443" s="231"/>
      <c r="K9443" s="231"/>
      <c r="L9443" s="231"/>
      <c r="M9443" s="231"/>
      <c r="N9443" s="231"/>
      <c r="O9443" s="231"/>
      <c r="P9443" s="231"/>
      <c r="Q9443" s="231"/>
      <c r="R9443" s="231"/>
      <c r="S9443" s="231"/>
      <c r="T9443" s="232"/>
      <c r="U9443" s="16"/>
      <c r="V9443" s="16"/>
    </row>
    <row r="9444" spans="4:22">
      <c r="D9444" s="16"/>
      <c r="E9444" s="16"/>
      <c r="F9444" s="231"/>
      <c r="G9444" s="231"/>
      <c r="H9444" s="231"/>
      <c r="I9444" s="231"/>
      <c r="J9444" s="231"/>
      <c r="K9444" s="231"/>
      <c r="L9444" s="231"/>
      <c r="M9444" s="231"/>
      <c r="N9444" s="231"/>
      <c r="O9444" s="231"/>
      <c r="P9444" s="231"/>
      <c r="Q9444" s="231"/>
      <c r="R9444" s="231"/>
      <c r="S9444" s="231"/>
      <c r="T9444" s="232"/>
      <c r="U9444" s="16"/>
      <c r="V9444" s="16"/>
    </row>
    <row r="9445" spans="4:22">
      <c r="D9445" s="16"/>
      <c r="E9445" s="16"/>
      <c r="F9445" s="231"/>
      <c r="G9445" s="231"/>
      <c r="H9445" s="231"/>
      <c r="I9445" s="231"/>
      <c r="J9445" s="231"/>
      <c r="K9445" s="231"/>
      <c r="L9445" s="231"/>
      <c r="M9445" s="231"/>
      <c r="N9445" s="231"/>
      <c r="O9445" s="231"/>
      <c r="P9445" s="231"/>
      <c r="Q9445" s="231"/>
      <c r="R9445" s="231"/>
      <c r="S9445" s="231"/>
      <c r="T9445" s="232"/>
      <c r="U9445" s="16"/>
      <c r="V9445" s="16"/>
    </row>
    <row r="9446" spans="4:22">
      <c r="D9446" s="16"/>
      <c r="E9446" s="16"/>
      <c r="F9446" s="231"/>
      <c r="G9446" s="231"/>
      <c r="H9446" s="231"/>
      <c r="I9446" s="231"/>
      <c r="J9446" s="231"/>
      <c r="K9446" s="231"/>
      <c r="L9446" s="231"/>
      <c r="M9446" s="231"/>
      <c r="N9446" s="231"/>
      <c r="O9446" s="231"/>
      <c r="P9446" s="231"/>
      <c r="Q9446" s="231"/>
      <c r="R9446" s="231"/>
      <c r="S9446" s="231"/>
      <c r="T9446" s="232"/>
      <c r="U9446" s="16"/>
      <c r="V9446" s="16"/>
    </row>
    <row r="9447" spans="4:22">
      <c r="D9447" s="16"/>
      <c r="E9447" s="16"/>
      <c r="F9447" s="231"/>
      <c r="G9447" s="231"/>
      <c r="H9447" s="231"/>
      <c r="I9447" s="231"/>
      <c r="J9447" s="231"/>
      <c r="K9447" s="231"/>
      <c r="L9447" s="231"/>
      <c r="M9447" s="231"/>
      <c r="N9447" s="231"/>
      <c r="O9447" s="231"/>
      <c r="P9447" s="231"/>
      <c r="Q9447" s="231"/>
      <c r="R9447" s="231"/>
      <c r="S9447" s="231"/>
      <c r="T9447" s="232"/>
      <c r="U9447" s="16"/>
      <c r="V9447" s="16"/>
    </row>
    <row r="9448" spans="4:22">
      <c r="D9448" s="16"/>
      <c r="E9448" s="16"/>
      <c r="F9448" s="231"/>
      <c r="G9448" s="231"/>
      <c r="H9448" s="231"/>
      <c r="I9448" s="231"/>
      <c r="J9448" s="231"/>
      <c r="K9448" s="231"/>
      <c r="L9448" s="231"/>
      <c r="M9448" s="231"/>
      <c r="N9448" s="231"/>
      <c r="O9448" s="231"/>
      <c r="P9448" s="231"/>
      <c r="Q9448" s="231"/>
      <c r="R9448" s="231"/>
      <c r="S9448" s="231"/>
      <c r="T9448" s="232"/>
      <c r="U9448" s="16"/>
      <c r="V9448" s="16"/>
    </row>
    <row r="9449" spans="4:22">
      <c r="D9449" s="16"/>
      <c r="E9449" s="16"/>
      <c r="F9449" s="231"/>
      <c r="G9449" s="231"/>
      <c r="H9449" s="231"/>
      <c r="I9449" s="231"/>
      <c r="J9449" s="231"/>
      <c r="K9449" s="231"/>
      <c r="L9449" s="231"/>
      <c r="M9449" s="231"/>
      <c r="N9449" s="231"/>
      <c r="O9449" s="231"/>
      <c r="P9449" s="231"/>
      <c r="Q9449" s="231"/>
      <c r="R9449" s="231"/>
      <c r="S9449" s="231"/>
      <c r="T9449" s="232"/>
      <c r="U9449" s="16"/>
      <c r="V9449" s="16"/>
    </row>
    <row r="9450" spans="4:22">
      <c r="D9450" s="16"/>
      <c r="E9450" s="16"/>
      <c r="F9450" s="231"/>
      <c r="G9450" s="231"/>
      <c r="H9450" s="231"/>
      <c r="I9450" s="231"/>
      <c r="J9450" s="231"/>
      <c r="K9450" s="231"/>
      <c r="L9450" s="231"/>
      <c r="M9450" s="231"/>
      <c r="N9450" s="231"/>
      <c r="O9450" s="231"/>
      <c r="P9450" s="231"/>
      <c r="Q9450" s="231"/>
      <c r="R9450" s="231"/>
      <c r="S9450" s="231"/>
      <c r="T9450" s="232"/>
      <c r="U9450" s="16"/>
      <c r="V9450" s="16"/>
    </row>
    <row r="9451" spans="4:22">
      <c r="D9451" s="16"/>
      <c r="E9451" s="16"/>
      <c r="F9451" s="231"/>
      <c r="G9451" s="231"/>
      <c r="H9451" s="231"/>
      <c r="I9451" s="231"/>
      <c r="J9451" s="231"/>
      <c r="K9451" s="231"/>
      <c r="L9451" s="231"/>
      <c r="M9451" s="231"/>
      <c r="N9451" s="231"/>
      <c r="O9451" s="231"/>
      <c r="P9451" s="231"/>
      <c r="Q9451" s="231"/>
      <c r="R9451" s="231"/>
      <c r="S9451" s="231"/>
      <c r="T9451" s="232"/>
      <c r="U9451" s="16"/>
      <c r="V9451" s="16"/>
    </row>
    <row r="9452" spans="4:22">
      <c r="D9452" s="16"/>
      <c r="E9452" s="16"/>
      <c r="F9452" s="231"/>
      <c r="G9452" s="231"/>
      <c r="H9452" s="231"/>
      <c r="I9452" s="231"/>
      <c r="J9452" s="231"/>
      <c r="K9452" s="231"/>
      <c r="L9452" s="231"/>
      <c r="M9452" s="231"/>
      <c r="N9452" s="231"/>
      <c r="O9452" s="231"/>
      <c r="P9452" s="231"/>
      <c r="Q9452" s="231"/>
      <c r="R9452" s="231"/>
      <c r="S9452" s="231"/>
      <c r="T9452" s="232"/>
      <c r="U9452" s="16"/>
      <c r="V9452" s="16"/>
    </row>
    <row r="9453" spans="4:22">
      <c r="D9453" s="16"/>
      <c r="E9453" s="16"/>
      <c r="F9453" s="231"/>
      <c r="G9453" s="231"/>
      <c r="H9453" s="231"/>
      <c r="I9453" s="231"/>
      <c r="J9453" s="231"/>
      <c r="K9453" s="231"/>
      <c r="L9453" s="231"/>
      <c r="M9453" s="231"/>
      <c r="N9453" s="231"/>
      <c r="O9453" s="231"/>
      <c r="P9453" s="231"/>
      <c r="Q9453" s="231"/>
      <c r="R9453" s="231"/>
      <c r="S9453" s="231"/>
      <c r="T9453" s="232"/>
      <c r="U9453" s="16"/>
      <c r="V9453" s="16"/>
    </row>
    <row r="9454" spans="4:22">
      <c r="D9454" s="16"/>
      <c r="E9454" s="16"/>
      <c r="F9454" s="231"/>
      <c r="G9454" s="231"/>
      <c r="H9454" s="231"/>
      <c r="I9454" s="231"/>
      <c r="J9454" s="231"/>
      <c r="K9454" s="231"/>
      <c r="L9454" s="231"/>
      <c r="M9454" s="231"/>
      <c r="N9454" s="231"/>
      <c r="O9454" s="231"/>
      <c r="P9454" s="231"/>
      <c r="Q9454" s="231"/>
      <c r="R9454" s="231"/>
      <c r="S9454" s="231"/>
      <c r="T9454" s="232"/>
      <c r="U9454" s="16"/>
      <c r="V9454" s="16"/>
    </row>
    <row r="9455" spans="4:22">
      <c r="D9455" s="16"/>
      <c r="E9455" s="16"/>
      <c r="F9455" s="231"/>
      <c r="G9455" s="231"/>
      <c r="H9455" s="231"/>
      <c r="I9455" s="231"/>
      <c r="J9455" s="231"/>
      <c r="K9455" s="231"/>
      <c r="L9455" s="231"/>
      <c r="M9455" s="231"/>
      <c r="N9455" s="231"/>
      <c r="O9455" s="231"/>
      <c r="P9455" s="231"/>
      <c r="Q9455" s="231"/>
      <c r="R9455" s="231"/>
      <c r="S9455" s="231"/>
      <c r="T9455" s="232"/>
      <c r="U9455" s="16"/>
      <c r="V9455" s="16"/>
    </row>
    <row r="9456" spans="4:22">
      <c r="D9456" s="16"/>
      <c r="E9456" s="16"/>
      <c r="F9456" s="231"/>
      <c r="G9456" s="231"/>
      <c r="H9456" s="231"/>
      <c r="I9456" s="231"/>
      <c r="J9456" s="231"/>
      <c r="K9456" s="231"/>
      <c r="L9456" s="231"/>
      <c r="M9456" s="231"/>
      <c r="N9456" s="231"/>
      <c r="O9456" s="231"/>
      <c r="P9456" s="231"/>
      <c r="Q9456" s="231"/>
      <c r="R9456" s="231"/>
      <c r="S9456" s="231"/>
      <c r="T9456" s="232"/>
      <c r="U9456" s="16"/>
      <c r="V9456" s="16"/>
    </row>
    <row r="9457" spans="4:22">
      <c r="D9457" s="16"/>
      <c r="E9457" s="16"/>
      <c r="F9457" s="231"/>
      <c r="G9457" s="231"/>
      <c r="H9457" s="231"/>
      <c r="I9457" s="231"/>
      <c r="J9457" s="231"/>
      <c r="K9457" s="231"/>
      <c r="L9457" s="231"/>
      <c r="M9457" s="231"/>
      <c r="N9457" s="231"/>
      <c r="O9457" s="231"/>
      <c r="P9457" s="231"/>
      <c r="Q9457" s="231"/>
      <c r="R9457" s="231"/>
      <c r="S9457" s="231"/>
      <c r="T9457" s="232"/>
      <c r="U9457" s="16"/>
      <c r="V9457" s="16"/>
    </row>
    <row r="9458" spans="4:22">
      <c r="D9458" s="16"/>
      <c r="E9458" s="16"/>
      <c r="F9458" s="231"/>
      <c r="G9458" s="231"/>
      <c r="H9458" s="231"/>
      <c r="I9458" s="231"/>
      <c r="J9458" s="231"/>
      <c r="K9458" s="231"/>
      <c r="L9458" s="231"/>
      <c r="M9458" s="231"/>
      <c r="N9458" s="231"/>
      <c r="O9458" s="231"/>
      <c r="P9458" s="231"/>
      <c r="Q9458" s="231"/>
      <c r="R9458" s="231"/>
      <c r="S9458" s="231"/>
      <c r="T9458" s="232"/>
      <c r="U9458" s="16"/>
      <c r="V9458" s="16"/>
    </row>
    <row r="9459" spans="4:22">
      <c r="D9459" s="16"/>
      <c r="E9459" s="16"/>
      <c r="F9459" s="231"/>
      <c r="G9459" s="231"/>
      <c r="H9459" s="231"/>
      <c r="I9459" s="231"/>
      <c r="J9459" s="231"/>
      <c r="K9459" s="231"/>
      <c r="L9459" s="231"/>
      <c r="M9459" s="231"/>
      <c r="N9459" s="231"/>
      <c r="O9459" s="231"/>
      <c r="P9459" s="231"/>
      <c r="Q9459" s="231"/>
      <c r="R9459" s="231"/>
      <c r="S9459" s="231"/>
      <c r="T9459" s="232"/>
      <c r="U9459" s="16"/>
      <c r="V9459" s="16"/>
    </row>
    <row r="9460" spans="4:22">
      <c r="D9460" s="16"/>
      <c r="E9460" s="16"/>
      <c r="F9460" s="231"/>
      <c r="G9460" s="231"/>
      <c r="H9460" s="231"/>
      <c r="I9460" s="231"/>
      <c r="J9460" s="231"/>
      <c r="K9460" s="231"/>
      <c r="L9460" s="231"/>
      <c r="M9460" s="231"/>
      <c r="N9460" s="231"/>
      <c r="O9460" s="231"/>
      <c r="P9460" s="231"/>
      <c r="Q9460" s="231"/>
      <c r="R9460" s="231"/>
      <c r="S9460" s="231"/>
      <c r="T9460" s="232"/>
      <c r="U9460" s="16"/>
      <c r="V9460" s="16"/>
    </row>
    <row r="9461" spans="4:22">
      <c r="D9461" s="16"/>
      <c r="E9461" s="16"/>
      <c r="F9461" s="231"/>
      <c r="G9461" s="231"/>
      <c r="H9461" s="231"/>
      <c r="I9461" s="231"/>
      <c r="J9461" s="231"/>
      <c r="K9461" s="231"/>
      <c r="L9461" s="231"/>
      <c r="M9461" s="231"/>
      <c r="N9461" s="231"/>
      <c r="O9461" s="231"/>
      <c r="P9461" s="231"/>
      <c r="Q9461" s="231"/>
      <c r="R9461" s="231"/>
      <c r="S9461" s="231"/>
      <c r="T9461" s="232"/>
      <c r="U9461" s="16"/>
      <c r="V9461" s="16"/>
    </row>
    <row r="9462" spans="4:22">
      <c r="D9462" s="16"/>
      <c r="E9462" s="16"/>
      <c r="F9462" s="231"/>
      <c r="G9462" s="231"/>
      <c r="H9462" s="231"/>
      <c r="I9462" s="231"/>
      <c r="J9462" s="231"/>
      <c r="K9462" s="231"/>
      <c r="L9462" s="231"/>
      <c r="M9462" s="231"/>
      <c r="N9462" s="231"/>
      <c r="O9462" s="231"/>
      <c r="P9462" s="231"/>
      <c r="Q9462" s="231"/>
      <c r="R9462" s="231"/>
      <c r="S9462" s="231"/>
      <c r="T9462" s="232"/>
      <c r="U9462" s="16"/>
      <c r="V9462" s="16"/>
    </row>
    <row r="9463" spans="4:22">
      <c r="D9463" s="16"/>
      <c r="E9463" s="16"/>
      <c r="F9463" s="231"/>
      <c r="G9463" s="231"/>
      <c r="H9463" s="231"/>
      <c r="I9463" s="231"/>
      <c r="J9463" s="231"/>
      <c r="K9463" s="231"/>
      <c r="L9463" s="231"/>
      <c r="M9463" s="231"/>
      <c r="N9463" s="231"/>
      <c r="O9463" s="231"/>
      <c r="P9463" s="231"/>
      <c r="Q9463" s="231"/>
      <c r="R9463" s="231"/>
      <c r="S9463" s="231"/>
      <c r="T9463" s="232"/>
      <c r="U9463" s="16"/>
      <c r="V9463" s="16"/>
    </row>
    <row r="9464" spans="4:22">
      <c r="D9464" s="16"/>
      <c r="E9464" s="16"/>
      <c r="F9464" s="231"/>
      <c r="G9464" s="231"/>
      <c r="H9464" s="231"/>
      <c r="I9464" s="231"/>
      <c r="J9464" s="231"/>
      <c r="K9464" s="231"/>
      <c r="L9464" s="231"/>
      <c r="M9464" s="231"/>
      <c r="N9464" s="231"/>
      <c r="O9464" s="231"/>
      <c r="P9464" s="231"/>
      <c r="Q9464" s="231"/>
      <c r="R9464" s="231"/>
      <c r="S9464" s="231"/>
      <c r="T9464" s="232"/>
      <c r="U9464" s="16"/>
      <c r="V9464" s="16"/>
    </row>
    <row r="9465" spans="4:22">
      <c r="D9465" s="16"/>
      <c r="E9465" s="16"/>
      <c r="F9465" s="231"/>
      <c r="G9465" s="231"/>
      <c r="H9465" s="231"/>
      <c r="I9465" s="231"/>
      <c r="J9465" s="231"/>
      <c r="K9465" s="231"/>
      <c r="L9465" s="231"/>
      <c r="M9465" s="231"/>
      <c r="N9465" s="231"/>
      <c r="O9465" s="231"/>
      <c r="P9465" s="231"/>
      <c r="Q9465" s="231"/>
      <c r="R9465" s="231"/>
      <c r="S9465" s="231"/>
      <c r="T9465" s="232"/>
      <c r="U9465" s="16"/>
      <c r="V9465" s="16"/>
    </row>
    <row r="9466" spans="4:22">
      <c r="D9466" s="16"/>
      <c r="E9466" s="16"/>
      <c r="F9466" s="231"/>
      <c r="G9466" s="231"/>
      <c r="H9466" s="231"/>
      <c r="I9466" s="231"/>
      <c r="J9466" s="231"/>
      <c r="K9466" s="231"/>
      <c r="L9466" s="231"/>
      <c r="M9466" s="231"/>
      <c r="N9466" s="231"/>
      <c r="O9466" s="231"/>
      <c r="P9466" s="231"/>
      <c r="Q9466" s="231"/>
      <c r="R9466" s="231"/>
      <c r="S9466" s="231"/>
      <c r="T9466" s="232"/>
      <c r="U9466" s="16"/>
      <c r="V9466" s="16"/>
    </row>
    <row r="9467" spans="4:22">
      <c r="D9467" s="16"/>
      <c r="E9467" s="16"/>
      <c r="F9467" s="231"/>
      <c r="G9467" s="231"/>
      <c r="H9467" s="231"/>
      <c r="I9467" s="231"/>
      <c r="J9467" s="231"/>
      <c r="K9467" s="231"/>
      <c r="L9467" s="231"/>
      <c r="M9467" s="231"/>
      <c r="N9467" s="231"/>
      <c r="O9467" s="231"/>
      <c r="P9467" s="231"/>
      <c r="Q9467" s="231"/>
      <c r="R9467" s="231"/>
      <c r="S9467" s="231"/>
      <c r="T9467" s="232"/>
      <c r="U9467" s="16"/>
      <c r="V9467" s="16"/>
    </row>
    <row r="9468" spans="4:22">
      <c r="D9468" s="16"/>
      <c r="E9468" s="16"/>
      <c r="F9468" s="231"/>
      <c r="G9468" s="231"/>
      <c r="H9468" s="231"/>
      <c r="I9468" s="231"/>
      <c r="J9468" s="231"/>
      <c r="K9468" s="231"/>
      <c r="L9468" s="231"/>
      <c r="M9468" s="231"/>
      <c r="N9468" s="231"/>
      <c r="O9468" s="231"/>
      <c r="P9468" s="231"/>
      <c r="Q9468" s="231"/>
      <c r="R9468" s="231"/>
      <c r="S9468" s="231"/>
      <c r="T9468" s="232"/>
      <c r="U9468" s="16"/>
      <c r="V9468" s="16"/>
    </row>
    <row r="9469" spans="4:22">
      <c r="D9469" s="16"/>
      <c r="E9469" s="16"/>
      <c r="F9469" s="231"/>
      <c r="G9469" s="231"/>
      <c r="H9469" s="231"/>
      <c r="I9469" s="231"/>
      <c r="J9469" s="231"/>
      <c r="K9469" s="231"/>
      <c r="L9469" s="231"/>
      <c r="M9469" s="231"/>
      <c r="N9469" s="231"/>
      <c r="O9469" s="231"/>
      <c r="P9469" s="231"/>
      <c r="Q9469" s="231"/>
      <c r="R9469" s="231"/>
      <c r="S9469" s="231"/>
      <c r="T9469" s="232"/>
      <c r="U9469" s="16"/>
      <c r="V9469" s="16"/>
    </row>
    <row r="9470" spans="4:22">
      <c r="D9470" s="16"/>
      <c r="E9470" s="16"/>
      <c r="F9470" s="231"/>
      <c r="G9470" s="231"/>
      <c r="H9470" s="231"/>
      <c r="I9470" s="231"/>
      <c r="J9470" s="231"/>
      <c r="K9470" s="231"/>
      <c r="L9470" s="231"/>
      <c r="M9470" s="231"/>
      <c r="N9470" s="231"/>
      <c r="O9470" s="231"/>
      <c r="P9470" s="231"/>
      <c r="Q9470" s="231"/>
      <c r="R9470" s="231"/>
      <c r="S9470" s="231"/>
      <c r="T9470" s="232"/>
      <c r="U9470" s="16"/>
      <c r="V9470" s="16"/>
    </row>
    <row r="9471" spans="4:22">
      <c r="D9471" s="16"/>
      <c r="E9471" s="16"/>
      <c r="F9471" s="231"/>
      <c r="G9471" s="231"/>
      <c r="H9471" s="231"/>
      <c r="I9471" s="231"/>
      <c r="J9471" s="231"/>
      <c r="K9471" s="231"/>
      <c r="L9471" s="231"/>
      <c r="M9471" s="231"/>
      <c r="N9471" s="231"/>
      <c r="O9471" s="231"/>
      <c r="P9471" s="231"/>
      <c r="Q9471" s="231"/>
      <c r="R9471" s="231"/>
      <c r="S9471" s="231"/>
      <c r="T9471" s="232"/>
      <c r="U9471" s="16"/>
      <c r="V9471" s="16"/>
    </row>
    <row r="9472" spans="4:22">
      <c r="D9472" s="16"/>
      <c r="E9472" s="16"/>
      <c r="F9472" s="231"/>
      <c r="G9472" s="231"/>
      <c r="H9472" s="231"/>
      <c r="I9472" s="231"/>
      <c r="J9472" s="231"/>
      <c r="K9472" s="231"/>
      <c r="L9472" s="231"/>
      <c r="M9472" s="231"/>
      <c r="N9472" s="231"/>
      <c r="O9472" s="231"/>
      <c r="P9472" s="231"/>
      <c r="Q9472" s="231"/>
      <c r="R9472" s="231"/>
      <c r="S9472" s="231"/>
      <c r="T9472" s="232"/>
      <c r="U9472" s="16"/>
      <c r="V9472" s="16"/>
    </row>
    <row r="9473" spans="4:22">
      <c r="D9473" s="16"/>
      <c r="E9473" s="16"/>
      <c r="F9473" s="231"/>
      <c r="G9473" s="231"/>
      <c r="H9473" s="231"/>
      <c r="I9473" s="231"/>
      <c r="J9473" s="231"/>
      <c r="K9473" s="231"/>
      <c r="L9473" s="231"/>
      <c r="M9473" s="231"/>
      <c r="N9473" s="231"/>
      <c r="O9473" s="231"/>
      <c r="P9473" s="231"/>
      <c r="Q9473" s="231"/>
      <c r="R9473" s="231"/>
      <c r="S9473" s="231"/>
      <c r="T9473" s="232"/>
      <c r="U9473" s="16"/>
      <c r="V9473" s="16"/>
    </row>
    <row r="9474" spans="4:22">
      <c r="D9474" s="16"/>
      <c r="E9474" s="16"/>
      <c r="F9474" s="231"/>
      <c r="G9474" s="231"/>
      <c r="H9474" s="231"/>
      <c r="I9474" s="231"/>
      <c r="J9474" s="231"/>
      <c r="K9474" s="231"/>
      <c r="L9474" s="231"/>
      <c r="M9474" s="231"/>
      <c r="N9474" s="231"/>
      <c r="O9474" s="231"/>
      <c r="P9474" s="231"/>
      <c r="Q9474" s="231"/>
      <c r="R9474" s="231"/>
      <c r="S9474" s="231"/>
      <c r="T9474" s="232"/>
      <c r="U9474" s="16"/>
      <c r="V9474" s="16"/>
    </row>
    <row r="9475" spans="4:22">
      <c r="D9475" s="16"/>
      <c r="E9475" s="16"/>
      <c r="F9475" s="231"/>
      <c r="G9475" s="231"/>
      <c r="H9475" s="231"/>
      <c r="I9475" s="231"/>
      <c r="J9475" s="231"/>
      <c r="K9475" s="231"/>
      <c r="L9475" s="231"/>
      <c r="M9475" s="231"/>
      <c r="N9475" s="231"/>
      <c r="O9475" s="231"/>
      <c r="P9475" s="231"/>
      <c r="Q9475" s="231"/>
      <c r="R9475" s="231"/>
      <c r="S9475" s="231"/>
      <c r="T9475" s="232"/>
      <c r="U9475" s="16"/>
      <c r="V9475" s="16"/>
    </row>
    <row r="9476" spans="4:22">
      <c r="D9476" s="335"/>
      <c r="E9476" s="335"/>
      <c r="F9476" s="335"/>
      <c r="G9476" s="512" t="s">
        <v>48</v>
      </c>
      <c r="H9476" s="512"/>
      <c r="I9476" s="512"/>
      <c r="J9476" s="512"/>
      <c r="K9476" s="512"/>
      <c r="L9476" s="512"/>
      <c r="M9476" s="512"/>
      <c r="N9476" s="512"/>
      <c r="O9476" s="512"/>
      <c r="P9476" s="512"/>
      <c r="Q9476" s="512"/>
      <c r="R9476" s="512"/>
      <c r="S9476" s="335"/>
      <c r="T9476" s="335"/>
      <c r="U9476" s="335"/>
      <c r="V9476" s="335"/>
    </row>
    <row r="9477" spans="4:22">
      <c r="D9477" s="335"/>
      <c r="E9477" s="335"/>
      <c r="F9477" s="335"/>
      <c r="G9477" s="512"/>
      <c r="H9477" s="512"/>
      <c r="I9477" s="512"/>
      <c r="J9477" s="512"/>
      <c r="K9477" s="512"/>
      <c r="L9477" s="512"/>
      <c r="M9477" s="512"/>
      <c r="N9477" s="512"/>
      <c r="O9477" s="512"/>
      <c r="P9477" s="512"/>
      <c r="Q9477" s="512"/>
      <c r="R9477" s="512"/>
      <c r="S9477" s="335"/>
      <c r="T9477" s="335"/>
      <c r="U9477" s="335"/>
      <c r="V9477" s="335"/>
    </row>
    <row r="9478" spans="4:22" ht="23.4">
      <c r="D9478" s="338"/>
      <c r="E9478" s="338"/>
      <c r="F9478" s="338"/>
      <c r="G9478" s="343" t="s">
        <v>46</v>
      </c>
      <c r="H9478" s="375" t="s">
        <v>3</v>
      </c>
      <c r="I9478" s="376"/>
      <c r="J9478" s="377" t="s">
        <v>11</v>
      </c>
      <c r="K9478" s="376"/>
      <c r="L9478" s="378" t="s">
        <v>12</v>
      </c>
      <c r="M9478" s="376"/>
      <c r="N9478" s="379" t="s">
        <v>13</v>
      </c>
      <c r="O9478" s="376"/>
      <c r="P9478" s="374" t="s">
        <v>14</v>
      </c>
      <c r="Q9478" s="376"/>
      <c r="R9478" s="380" t="s">
        <v>15</v>
      </c>
      <c r="S9478" s="367"/>
      <c r="T9478" s="16"/>
      <c r="U9478" s="336"/>
      <c r="V9478" s="16"/>
    </row>
    <row r="9479" spans="4:22" ht="21">
      <c r="D9479" s="338"/>
      <c r="E9479" s="338"/>
      <c r="F9479" s="338"/>
      <c r="G9479" s="344">
        <v>0.9</v>
      </c>
      <c r="H9479" s="347">
        <f>$H$9421*G9479</f>
        <v>60.868957262400009</v>
      </c>
      <c r="I9479" s="368"/>
      <c r="J9479" s="348">
        <f>$J$9421*G9479</f>
        <v>15.968730279600004</v>
      </c>
      <c r="K9479" s="368"/>
      <c r="L9479" s="352">
        <f>$L$9421*G9479</f>
        <v>16.6342072176</v>
      </c>
      <c r="M9479" s="368"/>
      <c r="N9479" s="349">
        <f>$N$9421*G9479</f>
        <v>8.9929927710000008</v>
      </c>
      <c r="O9479" s="368"/>
      <c r="P9479" s="350">
        <f>$P$9421*G9479</f>
        <v>240.92981388000004</v>
      </c>
      <c r="Q9479" s="368"/>
      <c r="R9479" s="351">
        <f>$R$9421*G9479</f>
        <v>83.954216430000031</v>
      </c>
      <c r="S9479" s="341"/>
      <c r="T9479" s="414">
        <f>H9479*24.63</f>
        <v>1499.2024173729121</v>
      </c>
      <c r="U9479" s="337"/>
      <c r="V9479" s="16"/>
    </row>
    <row r="9480" spans="4:22" ht="21">
      <c r="D9480" s="338"/>
      <c r="E9480" s="338"/>
      <c r="F9480" s="338"/>
      <c r="G9480" s="344">
        <v>0.91</v>
      </c>
      <c r="H9480" s="347">
        <f t="shared" ref="H9480:H9499" si="1127">$H$9421*G9480</f>
        <v>61.545279009760009</v>
      </c>
      <c r="I9480" s="368"/>
      <c r="J9480" s="348">
        <f t="shared" ref="J9480:J9499" si="1128">$J$9421*G9480</f>
        <v>16.146160616040003</v>
      </c>
      <c r="K9480" s="368"/>
      <c r="L9480" s="352">
        <f t="shared" ref="L9480:L9499" si="1129">$L$9421*G9480</f>
        <v>16.819031742240004</v>
      </c>
      <c r="M9480" s="368"/>
      <c r="N9480" s="349">
        <f t="shared" ref="N9480:N9499" si="1130">$N$9421*G9480</f>
        <v>9.0929149129000013</v>
      </c>
      <c r="O9480" s="368"/>
      <c r="P9480" s="350">
        <f t="shared" ref="P9480:P9499" si="1131">$P$9421*G9480</f>
        <v>243.60681181200005</v>
      </c>
      <c r="Q9480" s="368"/>
      <c r="R9480" s="351">
        <f t="shared" ref="R9480:R9499" si="1132">$R$9421*G9480</f>
        <v>84.887041057000019</v>
      </c>
      <c r="S9480" s="341"/>
      <c r="T9480" s="16"/>
      <c r="U9480" s="337"/>
      <c r="V9480" s="16"/>
    </row>
    <row r="9481" spans="4:22" ht="21">
      <c r="D9481" s="338"/>
      <c r="E9481" s="338"/>
      <c r="F9481" s="338"/>
      <c r="G9481" s="344">
        <v>0.92</v>
      </c>
      <c r="H9481" s="347">
        <f t="shared" si="1127"/>
        <v>62.221600757120015</v>
      </c>
      <c r="I9481" s="368"/>
      <c r="J9481" s="348">
        <f t="shared" si="1128"/>
        <v>16.323590952480004</v>
      </c>
      <c r="K9481" s="368"/>
      <c r="L9481" s="352">
        <f t="shared" si="1129"/>
        <v>17.003856266880003</v>
      </c>
      <c r="M9481" s="368"/>
      <c r="N9481" s="349">
        <f t="shared" si="1130"/>
        <v>9.1928370548</v>
      </c>
      <c r="O9481" s="368"/>
      <c r="P9481" s="350">
        <f t="shared" si="1131"/>
        <v>246.28380974400005</v>
      </c>
      <c r="Q9481" s="368"/>
      <c r="R9481" s="351">
        <f t="shared" si="1132"/>
        <v>85.819865684000021</v>
      </c>
      <c r="S9481" s="341"/>
      <c r="T9481" s="16"/>
      <c r="U9481" s="337"/>
      <c r="V9481" s="16"/>
    </row>
    <row r="9482" spans="4:22" ht="21">
      <c r="D9482" s="338"/>
      <c r="E9482" s="338"/>
      <c r="F9482" s="338"/>
      <c r="G9482" s="344">
        <v>0.93</v>
      </c>
      <c r="H9482" s="347">
        <f t="shared" si="1127"/>
        <v>62.897922504480015</v>
      </c>
      <c r="I9482" s="368"/>
      <c r="J9482" s="348">
        <f t="shared" si="1128"/>
        <v>16.501021288920004</v>
      </c>
      <c r="K9482" s="368"/>
      <c r="L9482" s="352">
        <f t="shared" si="1129"/>
        <v>17.188680791520003</v>
      </c>
      <c r="M9482" s="368"/>
      <c r="N9482" s="349">
        <f t="shared" si="1130"/>
        <v>9.2927591967000005</v>
      </c>
      <c r="O9482" s="368"/>
      <c r="P9482" s="350">
        <f t="shared" si="1131"/>
        <v>248.96080767600006</v>
      </c>
      <c r="Q9482" s="368"/>
      <c r="R9482" s="351">
        <f t="shared" si="1132"/>
        <v>86.752690311000023</v>
      </c>
      <c r="S9482" s="341"/>
      <c r="T9482" s="16"/>
      <c r="U9482" s="337"/>
      <c r="V9482" s="16"/>
    </row>
    <row r="9483" spans="4:22" ht="21">
      <c r="D9483" s="338"/>
      <c r="E9483" s="338"/>
      <c r="F9483" s="338"/>
      <c r="G9483" s="344">
        <v>0.94</v>
      </c>
      <c r="H9483" s="347">
        <f t="shared" si="1127"/>
        <v>63.574244251840007</v>
      </c>
      <c r="I9483" s="368"/>
      <c r="J9483" s="348">
        <f t="shared" si="1128"/>
        <v>16.678451625360005</v>
      </c>
      <c r="K9483" s="368"/>
      <c r="L9483" s="352">
        <f t="shared" si="1129"/>
        <v>17.373505316159999</v>
      </c>
      <c r="M9483" s="368"/>
      <c r="N9483" s="349">
        <f t="shared" si="1130"/>
        <v>9.3926813385999992</v>
      </c>
      <c r="O9483" s="368"/>
      <c r="P9483" s="350">
        <f t="shared" si="1131"/>
        <v>251.63780560800004</v>
      </c>
      <c r="Q9483" s="368"/>
      <c r="R9483" s="351">
        <f t="shared" si="1132"/>
        <v>87.685514938000011</v>
      </c>
      <c r="S9483" s="341"/>
      <c r="T9483" s="16"/>
      <c r="U9483" s="337"/>
      <c r="V9483" s="16"/>
    </row>
    <row r="9484" spans="4:22" ht="21">
      <c r="D9484" s="338"/>
      <c r="E9484" s="338"/>
      <c r="F9484" s="338"/>
      <c r="G9484" s="344">
        <v>0.95</v>
      </c>
      <c r="H9484" s="347">
        <f t="shared" si="1127"/>
        <v>64.250565999200006</v>
      </c>
      <c r="I9484" s="368"/>
      <c r="J9484" s="348">
        <f t="shared" si="1128"/>
        <v>16.855881961800002</v>
      </c>
      <c r="K9484" s="368"/>
      <c r="L9484" s="352">
        <f t="shared" si="1129"/>
        <v>17.558329840799999</v>
      </c>
      <c r="M9484" s="368"/>
      <c r="N9484" s="349">
        <f t="shared" si="1130"/>
        <v>9.4926034804999997</v>
      </c>
      <c r="O9484" s="368"/>
      <c r="P9484" s="350">
        <f t="shared" si="1131"/>
        <v>254.31480354000004</v>
      </c>
      <c r="Q9484" s="368"/>
      <c r="R9484" s="351">
        <f t="shared" si="1132"/>
        <v>88.618339565000014</v>
      </c>
      <c r="S9484" s="341"/>
      <c r="T9484" s="16"/>
      <c r="U9484" s="337"/>
      <c r="V9484" s="16"/>
    </row>
    <row r="9485" spans="4:22" ht="21">
      <c r="D9485" s="338"/>
      <c r="E9485" s="338"/>
      <c r="F9485" s="338"/>
      <c r="G9485" s="344">
        <v>0.96</v>
      </c>
      <c r="H9485" s="347">
        <f t="shared" si="1127"/>
        <v>64.926887746560013</v>
      </c>
      <c r="I9485" s="368"/>
      <c r="J9485" s="348">
        <f t="shared" si="1128"/>
        <v>17.033312298240002</v>
      </c>
      <c r="K9485" s="368"/>
      <c r="L9485" s="352">
        <f t="shared" si="1129"/>
        <v>17.743154365440002</v>
      </c>
      <c r="M9485" s="368"/>
      <c r="N9485" s="349">
        <f t="shared" si="1130"/>
        <v>9.5925256224000002</v>
      </c>
      <c r="O9485" s="368"/>
      <c r="P9485" s="350">
        <f t="shared" si="1131"/>
        <v>256.99180147200002</v>
      </c>
      <c r="Q9485" s="368"/>
      <c r="R9485" s="351">
        <f t="shared" si="1132"/>
        <v>89.551164192000016</v>
      </c>
      <c r="S9485" s="341"/>
      <c r="T9485" s="16"/>
      <c r="U9485" s="337"/>
      <c r="V9485" s="16"/>
    </row>
    <row r="9486" spans="4:22" ht="21">
      <c r="D9486" s="338"/>
      <c r="E9486" s="338"/>
      <c r="F9486" s="338"/>
      <c r="G9486" s="344">
        <v>0.97</v>
      </c>
      <c r="H9486" s="347">
        <f t="shared" si="1127"/>
        <v>65.603209493920005</v>
      </c>
      <c r="I9486" s="368"/>
      <c r="J9486" s="348">
        <f t="shared" si="1128"/>
        <v>17.210742634680003</v>
      </c>
      <c r="K9486" s="368"/>
      <c r="L9486" s="352">
        <f t="shared" si="1129"/>
        <v>17.927978890080002</v>
      </c>
      <c r="M9486" s="368"/>
      <c r="N9486" s="349">
        <f t="shared" si="1130"/>
        <v>9.6924477643000007</v>
      </c>
      <c r="O9486" s="368"/>
      <c r="P9486" s="350">
        <f t="shared" si="1131"/>
        <v>259.66879940400003</v>
      </c>
      <c r="Q9486" s="368"/>
      <c r="R9486" s="351">
        <f t="shared" si="1132"/>
        <v>90.483988819000018</v>
      </c>
      <c r="S9486" s="341"/>
      <c r="T9486" s="16"/>
      <c r="U9486" s="337"/>
      <c r="V9486" s="16"/>
    </row>
    <row r="9487" spans="4:22" ht="21">
      <c r="D9487" s="338"/>
      <c r="E9487" s="338"/>
      <c r="F9487" s="338"/>
      <c r="G9487" s="344">
        <v>0.98</v>
      </c>
      <c r="H9487" s="347">
        <f t="shared" si="1127"/>
        <v>66.279531241280011</v>
      </c>
      <c r="I9487" s="368"/>
      <c r="J9487" s="348">
        <f t="shared" si="1128"/>
        <v>17.388172971120003</v>
      </c>
      <c r="K9487" s="368"/>
      <c r="L9487" s="352">
        <f t="shared" si="1129"/>
        <v>18.112803414720002</v>
      </c>
      <c r="M9487" s="368"/>
      <c r="N9487" s="349">
        <f t="shared" si="1130"/>
        <v>9.7923699061999994</v>
      </c>
      <c r="O9487" s="368"/>
      <c r="P9487" s="350">
        <f t="shared" si="1131"/>
        <v>262.34579733600003</v>
      </c>
      <c r="Q9487" s="368"/>
      <c r="R9487" s="351">
        <f t="shared" si="1132"/>
        <v>91.41681344600002</v>
      </c>
      <c r="S9487" s="341"/>
      <c r="T9487" s="16"/>
      <c r="U9487" s="337"/>
      <c r="V9487" s="16"/>
    </row>
    <row r="9488" spans="4:22" ht="21">
      <c r="D9488" s="338"/>
      <c r="E9488" s="338"/>
      <c r="F9488" s="338"/>
      <c r="G9488" s="344">
        <v>0.99</v>
      </c>
      <c r="H9488" s="347">
        <f t="shared" si="1127"/>
        <v>66.955852988640004</v>
      </c>
      <c r="I9488" s="368"/>
      <c r="J9488" s="348">
        <f t="shared" si="1128"/>
        <v>17.565603307560004</v>
      </c>
      <c r="K9488" s="368"/>
      <c r="L9488" s="352">
        <f t="shared" si="1129"/>
        <v>18.297627939360002</v>
      </c>
      <c r="M9488" s="368"/>
      <c r="N9488" s="349">
        <f t="shared" si="1130"/>
        <v>9.8922920480999998</v>
      </c>
      <c r="O9488" s="368"/>
      <c r="P9488" s="350">
        <f t="shared" si="1131"/>
        <v>265.02279526800004</v>
      </c>
      <c r="Q9488" s="368"/>
      <c r="R9488" s="351">
        <f t="shared" si="1132"/>
        <v>92.349638073000023</v>
      </c>
      <c r="S9488" s="341"/>
      <c r="T9488" s="16"/>
      <c r="U9488" s="337"/>
      <c r="V9488" s="16"/>
    </row>
    <row r="9489" spans="4:22" ht="31.2">
      <c r="D9489" s="469"/>
      <c r="E9489" s="469"/>
      <c r="F9489" s="469"/>
      <c r="G9489" s="478">
        <v>1</v>
      </c>
      <c r="H9489" s="479">
        <f t="shared" si="1127"/>
        <v>67.63217473600001</v>
      </c>
      <c r="I9489" s="368"/>
      <c r="J9489" s="479">
        <f t="shared" si="1128"/>
        <v>17.743033644000004</v>
      </c>
      <c r="K9489" s="368"/>
      <c r="L9489" s="479">
        <f t="shared" si="1129"/>
        <v>18.482452464000001</v>
      </c>
      <c r="M9489" s="368"/>
      <c r="N9489" s="479">
        <f t="shared" si="1130"/>
        <v>9.9922141900000003</v>
      </c>
      <c r="O9489" s="368"/>
      <c r="P9489" s="479">
        <f t="shared" si="1131"/>
        <v>267.69979320000004</v>
      </c>
      <c r="Q9489" s="368"/>
      <c r="R9489" s="479">
        <f t="shared" si="1132"/>
        <v>93.282462700000025</v>
      </c>
      <c r="S9489" s="341"/>
      <c r="T9489" s="469"/>
      <c r="U9489" s="470"/>
      <c r="V9489" s="469"/>
    </row>
    <row r="9490" spans="4:22" ht="21">
      <c r="D9490" s="338"/>
      <c r="E9490" s="338"/>
      <c r="F9490" s="338"/>
      <c r="G9490" s="344">
        <v>1.01</v>
      </c>
      <c r="H9490" s="347">
        <f t="shared" si="1127"/>
        <v>68.308496483360017</v>
      </c>
      <c r="I9490" s="368"/>
      <c r="J9490" s="348">
        <f t="shared" si="1128"/>
        <v>17.920463980440005</v>
      </c>
      <c r="K9490" s="368"/>
      <c r="L9490" s="352">
        <f t="shared" si="1129"/>
        <v>18.667276988640001</v>
      </c>
      <c r="M9490" s="368"/>
      <c r="N9490" s="349">
        <f t="shared" si="1130"/>
        <v>10.092136331900001</v>
      </c>
      <c r="O9490" s="368"/>
      <c r="P9490" s="350">
        <f t="shared" si="1131"/>
        <v>270.37679113200005</v>
      </c>
      <c r="Q9490" s="368"/>
      <c r="R9490" s="351">
        <f t="shared" si="1132"/>
        <v>94.215287327000027</v>
      </c>
      <c r="S9490" s="341"/>
      <c r="T9490" s="16"/>
      <c r="U9490" s="337"/>
      <c r="V9490" s="16"/>
    </row>
    <row r="9491" spans="4:22" ht="21">
      <c r="D9491" s="338"/>
      <c r="E9491" s="338"/>
      <c r="F9491" s="338"/>
      <c r="G9491" s="344">
        <v>1.02</v>
      </c>
      <c r="H9491" s="347">
        <f t="shared" si="1127"/>
        <v>68.984818230720009</v>
      </c>
      <c r="I9491" s="368"/>
      <c r="J9491" s="348">
        <f t="shared" si="1128"/>
        <v>18.097894316880005</v>
      </c>
      <c r="K9491" s="368"/>
      <c r="L9491" s="352">
        <f t="shared" si="1129"/>
        <v>18.852101513280001</v>
      </c>
      <c r="M9491" s="368"/>
      <c r="N9491" s="349">
        <f t="shared" si="1130"/>
        <v>10.192058473800001</v>
      </c>
      <c r="O9491" s="368"/>
      <c r="P9491" s="350">
        <f t="shared" si="1131"/>
        <v>273.05378906400006</v>
      </c>
      <c r="Q9491" s="368"/>
      <c r="R9491" s="351">
        <f t="shared" si="1132"/>
        <v>95.148111954000029</v>
      </c>
      <c r="S9491" s="341"/>
      <c r="T9491" s="16"/>
      <c r="U9491" s="337"/>
      <c r="V9491" s="16"/>
    </row>
    <row r="9492" spans="4:22" ht="21">
      <c r="D9492" s="338"/>
      <c r="E9492" s="338"/>
      <c r="F9492" s="338"/>
      <c r="G9492" s="344">
        <v>1.03</v>
      </c>
      <c r="H9492" s="347">
        <f t="shared" si="1127"/>
        <v>69.661139978080016</v>
      </c>
      <c r="I9492" s="368"/>
      <c r="J9492" s="348">
        <f t="shared" si="1128"/>
        <v>18.275324653320006</v>
      </c>
      <c r="K9492" s="368"/>
      <c r="L9492" s="352">
        <f t="shared" si="1129"/>
        <v>19.036926037920001</v>
      </c>
      <c r="M9492" s="368"/>
      <c r="N9492" s="349">
        <f t="shared" si="1130"/>
        <v>10.2919806157</v>
      </c>
      <c r="O9492" s="368"/>
      <c r="P9492" s="350">
        <f t="shared" si="1131"/>
        <v>275.73078699600006</v>
      </c>
      <c r="Q9492" s="368"/>
      <c r="R9492" s="351">
        <f t="shared" si="1132"/>
        <v>96.080936581000032</v>
      </c>
      <c r="S9492" s="341"/>
      <c r="T9492" s="16"/>
      <c r="U9492" s="337"/>
      <c r="V9492" s="16"/>
    </row>
    <row r="9493" spans="4:22" ht="21">
      <c r="D9493" s="338"/>
      <c r="E9493" s="338"/>
      <c r="F9493" s="338"/>
      <c r="G9493" s="344">
        <v>1.04</v>
      </c>
      <c r="H9493" s="347">
        <f t="shared" si="1127"/>
        <v>70.337461725440008</v>
      </c>
      <c r="I9493" s="368"/>
      <c r="J9493" s="348">
        <f t="shared" si="1128"/>
        <v>18.452754989760006</v>
      </c>
      <c r="K9493" s="368"/>
      <c r="L9493" s="352">
        <f t="shared" si="1129"/>
        <v>19.22175056256</v>
      </c>
      <c r="M9493" s="368"/>
      <c r="N9493" s="349">
        <f t="shared" si="1130"/>
        <v>10.3919027576</v>
      </c>
      <c r="O9493" s="368"/>
      <c r="P9493" s="350">
        <f t="shared" si="1131"/>
        <v>278.40778492800007</v>
      </c>
      <c r="Q9493" s="368"/>
      <c r="R9493" s="351">
        <f t="shared" si="1132"/>
        <v>97.013761208000034</v>
      </c>
      <c r="S9493" s="341"/>
      <c r="T9493" s="16"/>
      <c r="U9493" s="337"/>
      <c r="V9493" s="16"/>
    </row>
    <row r="9494" spans="4:22" ht="21">
      <c r="D9494" s="338"/>
      <c r="E9494" s="338"/>
      <c r="F9494" s="338"/>
      <c r="G9494" s="344">
        <v>1.05</v>
      </c>
      <c r="H9494" s="347">
        <f t="shared" si="1127"/>
        <v>71.013783472800014</v>
      </c>
      <c r="I9494" s="368"/>
      <c r="J9494" s="348">
        <f t="shared" si="1128"/>
        <v>18.630185326200007</v>
      </c>
      <c r="K9494" s="368"/>
      <c r="L9494" s="352">
        <f t="shared" si="1129"/>
        <v>19.406575087200004</v>
      </c>
      <c r="M9494" s="368"/>
      <c r="N9494" s="349">
        <f t="shared" si="1130"/>
        <v>10.491824899500001</v>
      </c>
      <c r="O9494" s="368"/>
      <c r="P9494" s="350">
        <f t="shared" si="1131"/>
        <v>281.08478286000008</v>
      </c>
      <c r="Q9494" s="368"/>
      <c r="R9494" s="351">
        <f t="shared" si="1132"/>
        <v>97.946585835000036</v>
      </c>
      <c r="S9494" s="341"/>
      <c r="T9494" s="16"/>
      <c r="U9494" s="337"/>
      <c r="V9494" s="16"/>
    </row>
    <row r="9495" spans="4:22" ht="21">
      <c r="D9495" s="338"/>
      <c r="E9495" s="338"/>
      <c r="F9495" s="338"/>
      <c r="G9495" s="344">
        <v>1.06</v>
      </c>
      <c r="H9495" s="347">
        <f t="shared" si="1127"/>
        <v>71.690105220160021</v>
      </c>
      <c r="I9495" s="368"/>
      <c r="J9495" s="348">
        <f t="shared" si="1128"/>
        <v>18.807615662640004</v>
      </c>
      <c r="K9495" s="368"/>
      <c r="L9495" s="352">
        <f t="shared" si="1129"/>
        <v>19.591399611840004</v>
      </c>
      <c r="M9495" s="368"/>
      <c r="N9495" s="349">
        <f t="shared" si="1130"/>
        <v>10.591747041400001</v>
      </c>
      <c r="O9495" s="368"/>
      <c r="P9495" s="350">
        <f t="shared" si="1131"/>
        <v>283.76178079200008</v>
      </c>
      <c r="Q9495" s="368"/>
      <c r="R9495" s="351">
        <f t="shared" si="1132"/>
        <v>98.879410462000038</v>
      </c>
      <c r="S9495" s="341"/>
      <c r="T9495" s="16"/>
      <c r="U9495" s="337"/>
      <c r="V9495" s="16"/>
    </row>
    <row r="9496" spans="4:22" ht="21">
      <c r="D9496" s="338"/>
      <c r="E9496" s="338"/>
      <c r="F9496" s="338"/>
      <c r="G9496" s="344">
        <v>1.07</v>
      </c>
      <c r="H9496" s="347">
        <f t="shared" si="1127"/>
        <v>72.366426967520013</v>
      </c>
      <c r="I9496" s="368"/>
      <c r="J9496" s="348">
        <f t="shared" si="1128"/>
        <v>18.985045999080004</v>
      </c>
      <c r="K9496" s="368"/>
      <c r="L9496" s="352">
        <f t="shared" si="1129"/>
        <v>19.776224136480003</v>
      </c>
      <c r="M9496" s="368"/>
      <c r="N9496" s="349">
        <f t="shared" si="1130"/>
        <v>10.6916691833</v>
      </c>
      <c r="O9496" s="368"/>
      <c r="P9496" s="350">
        <f t="shared" si="1131"/>
        <v>286.43877872400009</v>
      </c>
      <c r="Q9496" s="368"/>
      <c r="R9496" s="351">
        <f t="shared" si="1132"/>
        <v>99.812235089000026</v>
      </c>
      <c r="S9496" s="341"/>
      <c r="T9496" s="16"/>
      <c r="U9496" s="337"/>
      <c r="V9496" s="16"/>
    </row>
    <row r="9497" spans="4:22" ht="21">
      <c r="D9497" s="338"/>
      <c r="E9497" s="338"/>
      <c r="F9497" s="338"/>
      <c r="G9497" s="344">
        <v>1.08</v>
      </c>
      <c r="H9497" s="347">
        <f t="shared" si="1127"/>
        <v>73.04274871488002</v>
      </c>
      <c r="I9497" s="368"/>
      <c r="J9497" s="348">
        <f t="shared" si="1128"/>
        <v>19.162476335520005</v>
      </c>
      <c r="K9497" s="368"/>
      <c r="L9497" s="352">
        <f t="shared" si="1129"/>
        <v>19.961048661120003</v>
      </c>
      <c r="M9497" s="368"/>
      <c r="N9497" s="349">
        <f t="shared" si="1130"/>
        <v>10.791591325200001</v>
      </c>
      <c r="O9497" s="368"/>
      <c r="P9497" s="350">
        <f t="shared" si="1131"/>
        <v>289.11577665600009</v>
      </c>
      <c r="Q9497" s="368"/>
      <c r="R9497" s="351">
        <f t="shared" si="1132"/>
        <v>100.74505971600003</v>
      </c>
      <c r="S9497" s="341"/>
      <c r="T9497" s="16"/>
      <c r="U9497" s="337"/>
      <c r="V9497" s="16"/>
    </row>
    <row r="9498" spans="4:22" ht="21">
      <c r="D9498" s="338"/>
      <c r="E9498" s="338"/>
      <c r="F9498" s="338"/>
      <c r="G9498" s="344">
        <v>1.0900000000000001</v>
      </c>
      <c r="H9498" s="347">
        <f t="shared" si="1127"/>
        <v>73.719070462240012</v>
      </c>
      <c r="I9498" s="368"/>
      <c r="J9498" s="348">
        <f t="shared" si="1128"/>
        <v>19.339906671960005</v>
      </c>
      <c r="K9498" s="368"/>
      <c r="L9498" s="352">
        <f t="shared" si="1129"/>
        <v>20.145873185760003</v>
      </c>
      <c r="M9498" s="368"/>
      <c r="N9498" s="349">
        <f t="shared" si="1130"/>
        <v>10.891513467100001</v>
      </c>
      <c r="O9498" s="368"/>
      <c r="P9498" s="350">
        <f t="shared" si="1131"/>
        <v>291.79277458800004</v>
      </c>
      <c r="Q9498" s="368"/>
      <c r="R9498" s="351">
        <f t="shared" si="1132"/>
        <v>101.67788434300003</v>
      </c>
      <c r="S9498" s="341"/>
      <c r="T9498" s="16"/>
      <c r="U9498" s="337"/>
      <c r="V9498" s="16"/>
    </row>
    <row r="9499" spans="4:22" ht="21">
      <c r="D9499" s="338"/>
      <c r="E9499" s="338"/>
      <c r="F9499" s="338"/>
      <c r="G9499" s="344">
        <v>1.1000000000000001</v>
      </c>
      <c r="H9499" s="347">
        <f t="shared" si="1127"/>
        <v>74.395392209600018</v>
      </c>
      <c r="I9499" s="368"/>
      <c r="J9499" s="348">
        <f t="shared" si="1128"/>
        <v>19.517337008400006</v>
      </c>
      <c r="K9499" s="368"/>
      <c r="L9499" s="352">
        <f t="shared" si="1129"/>
        <v>20.330697710400003</v>
      </c>
      <c r="M9499" s="368"/>
      <c r="N9499" s="349">
        <f t="shared" si="1130"/>
        <v>10.991435609000002</v>
      </c>
      <c r="O9499" s="368"/>
      <c r="P9499" s="350">
        <f t="shared" si="1131"/>
        <v>294.46977252000005</v>
      </c>
      <c r="Q9499" s="368"/>
      <c r="R9499" s="351">
        <f t="shared" si="1132"/>
        <v>102.61070897000003</v>
      </c>
      <c r="S9499" s="341"/>
      <c r="T9499" s="16"/>
      <c r="U9499" s="337"/>
      <c r="V9499" s="16"/>
    </row>
    <row r="9500" spans="4:22">
      <c r="D9500" s="338"/>
      <c r="E9500" s="338"/>
      <c r="F9500" s="338"/>
      <c r="G9500" s="16"/>
      <c r="H9500" s="16"/>
      <c r="I9500" s="16"/>
      <c r="J9500" s="16"/>
      <c r="K9500" s="16"/>
      <c r="L9500" s="16"/>
      <c r="M9500" s="16"/>
      <c r="N9500" s="16"/>
      <c r="O9500" s="16"/>
      <c r="P9500" s="16"/>
      <c r="Q9500" s="16"/>
      <c r="R9500" s="16"/>
      <c r="S9500" s="16"/>
      <c r="T9500" s="16"/>
      <c r="U9500" s="16"/>
      <c r="V9500" s="16"/>
    </row>
    <row r="9501" spans="4:22">
      <c r="D9501" s="338"/>
      <c r="E9501" s="338"/>
      <c r="F9501" s="338"/>
      <c r="G9501" s="16"/>
      <c r="H9501" s="16"/>
      <c r="I9501" s="16"/>
      <c r="J9501" s="16"/>
      <c r="K9501" s="16"/>
      <c r="L9501" s="16"/>
      <c r="M9501" s="16"/>
      <c r="N9501" s="16"/>
      <c r="O9501" s="16"/>
      <c r="P9501" s="16"/>
      <c r="Q9501" s="16"/>
      <c r="R9501" s="16"/>
      <c r="S9501" s="16"/>
      <c r="T9501" s="16"/>
      <c r="U9501" s="16"/>
      <c r="V9501" s="16"/>
    </row>
    <row r="9502" spans="4:22">
      <c r="D9502" s="338"/>
      <c r="E9502" s="338"/>
      <c r="F9502" s="338"/>
      <c r="G9502" s="16"/>
      <c r="H9502" s="16"/>
      <c r="I9502" s="16"/>
      <c r="J9502" s="16"/>
      <c r="K9502" s="16"/>
      <c r="L9502" s="16"/>
      <c r="M9502" s="16"/>
      <c r="N9502" s="16"/>
      <c r="O9502" s="16"/>
      <c r="P9502" s="16"/>
      <c r="Q9502" s="16"/>
      <c r="R9502" s="16"/>
      <c r="S9502" s="16"/>
      <c r="T9502" s="16"/>
      <c r="U9502" s="16"/>
      <c r="V9502" s="16"/>
    </row>
    <row r="9505" spans="4:31" ht="15" thickBot="1">
      <c r="D9505" s="507" t="s">
        <v>328</v>
      </c>
      <c r="E9505" s="16"/>
      <c r="F9505" s="16"/>
      <c r="G9505" s="16"/>
      <c r="H9505" s="16"/>
      <c r="I9505" s="16"/>
      <c r="J9505" s="16"/>
      <c r="K9505" s="16"/>
      <c r="L9505" s="16"/>
      <c r="M9505" s="16"/>
      <c r="N9505" s="16"/>
      <c r="O9505" s="16"/>
      <c r="P9505" s="16"/>
      <c r="Q9505" s="16"/>
      <c r="R9505" s="16"/>
      <c r="S9505" s="16"/>
      <c r="T9505" s="229"/>
      <c r="U9505" s="16"/>
      <c r="V9505" s="16"/>
    </row>
    <row r="9506" spans="4:31">
      <c r="D9506" s="16"/>
      <c r="E9506" s="84"/>
      <c r="F9506" s="85"/>
      <c r="G9506" s="197"/>
      <c r="H9506" s="85"/>
      <c r="I9506" s="197"/>
      <c r="J9506" s="85"/>
      <c r="K9506" s="197"/>
      <c r="L9506" s="85"/>
      <c r="M9506" s="197"/>
      <c r="N9506" s="85"/>
      <c r="O9506" s="197"/>
      <c r="P9506" s="85"/>
      <c r="Q9506" s="197"/>
      <c r="R9506" s="85"/>
      <c r="S9506" s="85"/>
      <c r="T9506" s="85"/>
      <c r="U9506" s="106"/>
      <c r="V9506" s="16"/>
    </row>
    <row r="9507" spans="4:31" ht="15" thickBot="1">
      <c r="D9507" s="16"/>
      <c r="E9507" s="86"/>
      <c r="F9507" s="1"/>
      <c r="H9507" s="1"/>
      <c r="J9507" s="1"/>
      <c r="L9507" s="1"/>
      <c r="N9507" s="1"/>
      <c r="P9507" s="1"/>
      <c r="R9507" s="1"/>
      <c r="T9507" s="1"/>
      <c r="U9507" s="107"/>
      <c r="V9507" s="16"/>
    </row>
    <row r="9508" spans="4:31" ht="35.4" thickBot="1">
      <c r="D9508" s="16"/>
      <c r="E9508" s="86"/>
      <c r="F9508" s="1"/>
      <c r="H9508" s="393" t="s">
        <v>393</v>
      </c>
      <c r="I9508" s="394"/>
      <c r="J9508" s="394"/>
      <c r="K9508" s="394"/>
      <c r="L9508" s="394"/>
      <c r="M9508" s="394"/>
      <c r="N9508" s="394"/>
      <c r="O9508" s="394"/>
      <c r="P9508" s="394"/>
      <c r="Q9508" s="394"/>
      <c r="R9508" s="394"/>
      <c r="S9508" s="394"/>
      <c r="T9508" s="395"/>
      <c r="U9508" s="107"/>
      <c r="V9508" s="16"/>
    </row>
    <row r="9509" spans="4:31">
      <c r="D9509" s="16"/>
      <c r="E9509" s="86"/>
      <c r="F9509" s="1"/>
      <c r="H9509" s="1"/>
      <c r="J9509" s="1"/>
      <c r="L9509" s="1"/>
      <c r="N9509" s="1"/>
      <c r="P9509" s="1"/>
      <c r="R9509" s="1"/>
      <c r="T9509" s="1"/>
      <c r="U9509" s="107"/>
      <c r="V9509" s="16"/>
    </row>
    <row r="9510" spans="4:31">
      <c r="D9510" s="16"/>
      <c r="E9510" s="86"/>
      <c r="F9510" s="253" t="s">
        <v>10</v>
      </c>
      <c r="G9510" s="194"/>
      <c r="H9510" s="421" t="s">
        <v>3</v>
      </c>
      <c r="I9510" s="179"/>
      <c r="J9510" s="422" t="s">
        <v>11</v>
      </c>
      <c r="K9510" s="179"/>
      <c r="L9510" s="423" t="s">
        <v>12</v>
      </c>
      <c r="M9510" s="179"/>
      <c r="N9510" s="424" t="s">
        <v>13</v>
      </c>
      <c r="O9510" s="179"/>
      <c r="P9510" s="425" t="s">
        <v>14</v>
      </c>
      <c r="Q9510" s="179"/>
      <c r="R9510" s="426" t="s">
        <v>15</v>
      </c>
      <c r="S9510" s="29"/>
      <c r="T9510" s="427" t="s">
        <v>16</v>
      </c>
      <c r="U9510" s="107"/>
      <c r="V9510" s="16"/>
      <c r="X9510" s="448" t="s">
        <v>78</v>
      </c>
      <c r="Y9510" s="448" t="s">
        <v>79</v>
      </c>
      <c r="Z9510" s="448" t="s">
        <v>80</v>
      </c>
      <c r="AA9510" s="448" t="s">
        <v>81</v>
      </c>
      <c r="AB9510" s="504" t="s">
        <v>374</v>
      </c>
      <c r="AD9510" t="str">
        <f t="shared" ref="AD9510:AD9516" si="1133">X9510</f>
        <v xml:space="preserve">MATERIAL </v>
      </c>
      <c r="AE9510" s="330" t="str">
        <f t="shared" ref="AE9510:AE9516" si="1134">AA9510</f>
        <v xml:space="preserve">VARIACAO </v>
      </c>
    </row>
    <row r="9511" spans="4:31">
      <c r="D9511" s="16"/>
      <c r="E9511" s="86"/>
      <c r="F9511" s="252">
        <v>46174</v>
      </c>
      <c r="G9511" s="244"/>
      <c r="H9511" s="437">
        <v>13819</v>
      </c>
      <c r="I9511" s="437">
        <v>0</v>
      </c>
      <c r="J9511" s="437">
        <v>3555</v>
      </c>
      <c r="K9511" s="437"/>
      <c r="L9511" s="437">
        <v>3795.5</v>
      </c>
      <c r="M9511" s="437"/>
      <c r="N9511" s="437">
        <v>2008</v>
      </c>
      <c r="O9511" s="437"/>
      <c r="P9511" s="437">
        <v>56400</v>
      </c>
      <c r="Q9511" s="437"/>
      <c r="R9511" s="437">
        <v>19050</v>
      </c>
      <c r="S9511" s="437"/>
      <c r="T9511" s="441">
        <v>5.0568999999999997</v>
      </c>
      <c r="U9511" s="107"/>
      <c r="V9511" s="16"/>
      <c r="X9511" t="str">
        <f>H9310</f>
        <v xml:space="preserve">COBRE </v>
      </c>
      <c r="Y9511" s="308">
        <f>H9519</f>
        <v>69.809946997500006</v>
      </c>
      <c r="Z9511" s="308">
        <f>H9521</f>
        <v>68.210066407499994</v>
      </c>
      <c r="AA9511" s="453">
        <f t="shared" ref="AA9511:AA9517" si="1135">Y9511-Z9511</f>
        <v>1.5998805900000121</v>
      </c>
      <c r="AB9511" t="str">
        <f>X9511</f>
        <v xml:space="preserve">COBRE </v>
      </c>
      <c r="AD9511" t="str">
        <f t="shared" si="1133"/>
        <v xml:space="preserve">COBRE </v>
      </c>
      <c r="AE9511" s="330">
        <f t="shared" si="1134"/>
        <v>1.5998805900000121</v>
      </c>
    </row>
    <row r="9512" spans="4:31">
      <c r="D9512" s="16"/>
      <c r="E9512" s="86"/>
      <c r="F9512" s="250">
        <f>F9511+1</f>
        <v>46175</v>
      </c>
      <c r="G9512" s="244"/>
      <c r="H9512" s="474">
        <v>13966</v>
      </c>
      <c r="I9512" s="437"/>
      <c r="J9512" s="437">
        <v>3612</v>
      </c>
      <c r="K9512" s="437"/>
      <c r="L9512" s="437">
        <v>3855</v>
      </c>
      <c r="M9512" s="437"/>
      <c r="N9512" s="437">
        <v>2025</v>
      </c>
      <c r="O9512" s="437"/>
      <c r="P9512" s="437">
        <v>57525</v>
      </c>
      <c r="Q9512" s="437"/>
      <c r="R9512" s="437">
        <v>19170</v>
      </c>
      <c r="S9512" s="437"/>
      <c r="T9512" s="441">
        <v>5.0303000000000004</v>
      </c>
      <c r="U9512" s="107"/>
      <c r="V9512" s="16"/>
      <c r="X9512" s="408" t="str">
        <f>J9310</f>
        <v xml:space="preserve">ZINCO </v>
      </c>
      <c r="Y9512" s="308">
        <f>J9519</f>
        <v>18.060227167500003</v>
      </c>
      <c r="Z9512" s="308">
        <f>J9521</f>
        <v>17.754726210000001</v>
      </c>
      <c r="AA9512" s="453">
        <f t="shared" si="1135"/>
        <v>0.30550095750000139</v>
      </c>
      <c r="AB9512" t="str">
        <f t="shared" ref="AB9512:AB9516" si="1136">X9512</f>
        <v xml:space="preserve">ZINCO </v>
      </c>
      <c r="AD9512" t="str">
        <f t="shared" si="1133"/>
        <v xml:space="preserve">ZINCO </v>
      </c>
      <c r="AE9512" s="330">
        <f t="shared" si="1134"/>
        <v>0.30550095750000139</v>
      </c>
    </row>
    <row r="9513" spans="4:31">
      <c r="D9513" s="16"/>
      <c r="E9513" s="86"/>
      <c r="F9513" s="250">
        <f>F9512+1</f>
        <v>46176</v>
      </c>
      <c r="G9513" s="244"/>
      <c r="H9513" s="437">
        <v>13920.5</v>
      </c>
      <c r="I9513" s="437"/>
      <c r="J9513" s="437">
        <v>3624.5</v>
      </c>
      <c r="K9513" s="437"/>
      <c r="L9513" s="437">
        <v>3797</v>
      </c>
      <c r="M9513" s="437"/>
      <c r="N9513" s="437">
        <v>2035</v>
      </c>
      <c r="O9513" s="437"/>
      <c r="P9513" s="437">
        <v>57110</v>
      </c>
      <c r="Q9513" s="437"/>
      <c r="R9513" s="437">
        <v>18810</v>
      </c>
      <c r="S9513" s="437"/>
      <c r="T9513" s="441">
        <v>5.016</v>
      </c>
      <c r="U9513" s="107"/>
      <c r="V9513" s="16"/>
      <c r="X9513" s="408" t="str">
        <f>L9310</f>
        <v xml:space="preserve">ALUMÍNIO </v>
      </c>
      <c r="Y9513" s="308">
        <f>L9519</f>
        <v>19.059404287500001</v>
      </c>
      <c r="Z9513" s="308">
        <f>L9521</f>
        <v>18.865811392499999</v>
      </c>
      <c r="AA9513" s="453">
        <f t="shared" si="1135"/>
        <v>0.19359289500000187</v>
      </c>
      <c r="AB9513" t="str">
        <f t="shared" si="1136"/>
        <v xml:space="preserve">ALUMÍNIO </v>
      </c>
      <c r="AD9513" t="str">
        <f t="shared" si="1133"/>
        <v xml:space="preserve">ALUMÍNIO </v>
      </c>
      <c r="AE9513" s="330">
        <f t="shared" si="1134"/>
        <v>0.19359289500000187</v>
      </c>
    </row>
    <row r="9514" spans="4:31">
      <c r="D9514" s="16"/>
      <c r="E9514" s="86"/>
      <c r="F9514" s="250">
        <f>F9513+1</f>
        <v>46177</v>
      </c>
      <c r="G9514" s="195"/>
      <c r="H9514" s="437">
        <v>13872</v>
      </c>
      <c r="I9514" s="437"/>
      <c r="J9514" s="437">
        <v>3564</v>
      </c>
      <c r="K9514" s="437"/>
      <c r="L9514" s="437">
        <v>3739</v>
      </c>
      <c r="M9514" s="437"/>
      <c r="N9514" s="437">
        <v>2015</v>
      </c>
      <c r="O9514" s="437"/>
      <c r="P9514" s="437">
        <v>55600</v>
      </c>
      <c r="Q9514" s="437"/>
      <c r="R9514" s="437">
        <v>18375</v>
      </c>
      <c r="S9514" s="437"/>
      <c r="T9514" s="441" t="s">
        <v>31</v>
      </c>
      <c r="U9514" s="437"/>
      <c r="V9514" s="16"/>
      <c r="X9514" s="408" t="str">
        <f>N9310</f>
        <v xml:space="preserve">CHUMBO </v>
      </c>
      <c r="Y9514" s="308">
        <f>N9519</f>
        <v>10.15897221</v>
      </c>
      <c r="Z9514" s="308">
        <f>N9521</f>
        <v>10.10100304</v>
      </c>
      <c r="AA9514" s="453">
        <f t="shared" si="1135"/>
        <v>5.7969169999999792E-2</v>
      </c>
      <c r="AB9514" t="str">
        <f t="shared" si="1136"/>
        <v xml:space="preserve">CHUMBO </v>
      </c>
      <c r="AD9514" t="str">
        <f t="shared" si="1133"/>
        <v xml:space="preserve">CHUMBO </v>
      </c>
      <c r="AE9514" s="330">
        <f t="shared" si="1134"/>
        <v>5.7969169999999792E-2</v>
      </c>
    </row>
    <row r="9515" spans="4:31">
      <c r="D9515" s="16"/>
      <c r="E9515" s="86"/>
      <c r="F9515" s="251">
        <f>F9514+1</f>
        <v>46178</v>
      </c>
      <c r="G9515" s="195"/>
      <c r="H9515" s="437">
        <v>13731</v>
      </c>
      <c r="I9515" s="437"/>
      <c r="J9515" s="437">
        <v>3575</v>
      </c>
      <c r="K9515" s="437"/>
      <c r="L9515" s="437">
        <v>3736</v>
      </c>
      <c r="M9515" s="437"/>
      <c r="N9515" s="437">
        <v>2003</v>
      </c>
      <c r="O9515" s="437"/>
      <c r="P9515" s="437">
        <v>54000</v>
      </c>
      <c r="Q9515" s="437"/>
      <c r="R9515" s="437">
        <v>18545</v>
      </c>
      <c r="S9515" s="438"/>
      <c r="T9515" s="441">
        <v>5.0415000000000001</v>
      </c>
      <c r="U9515" s="107"/>
      <c r="V9515" s="16"/>
      <c r="X9515" s="408" t="str">
        <f>P9310</f>
        <v xml:space="preserve">ESTANHO </v>
      </c>
      <c r="Y9515" s="308">
        <f>P9519</f>
        <v>282.665394225</v>
      </c>
      <c r="Z9515" s="308">
        <f>P9521</f>
        <v>275.645960075</v>
      </c>
      <c r="AA9515" s="453">
        <f t="shared" si="1135"/>
        <v>7.019434149999995</v>
      </c>
      <c r="AB9515" t="str">
        <f t="shared" si="1136"/>
        <v xml:space="preserve">ESTANHO </v>
      </c>
      <c r="AD9515" t="str">
        <f t="shared" si="1133"/>
        <v xml:space="preserve">ESTANHO </v>
      </c>
      <c r="AE9515" s="330">
        <f t="shared" si="1134"/>
        <v>7.019434149999995</v>
      </c>
    </row>
    <row r="9516" spans="4:31">
      <c r="D9516" s="16"/>
      <c r="E9516" s="86"/>
      <c r="F9516" s="1"/>
      <c r="H9516" s="437"/>
      <c r="I9516" s="439"/>
      <c r="J9516" s="439"/>
      <c r="K9516" s="439"/>
      <c r="L9516" s="439"/>
      <c r="M9516" s="439"/>
      <c r="N9516" s="439"/>
      <c r="O9516" s="439"/>
      <c r="P9516" s="439"/>
      <c r="Q9516" s="439"/>
      <c r="R9516" s="439"/>
      <c r="S9516" s="440"/>
      <c r="T9516" s="444"/>
      <c r="U9516" s="107"/>
      <c r="V9516" s="16"/>
      <c r="X9516" s="408" t="str">
        <f>R9310</f>
        <v xml:space="preserve">NÍQUEL </v>
      </c>
      <c r="Y9516" s="308">
        <f>R9519</f>
        <v>94.629728249999999</v>
      </c>
      <c r="Z9516" s="308">
        <f>R9521</f>
        <v>94.219017399999998</v>
      </c>
      <c r="AA9516" s="453">
        <f t="shared" si="1135"/>
        <v>0.41071085000000096</v>
      </c>
      <c r="AB9516" t="str">
        <f t="shared" si="1136"/>
        <v xml:space="preserve">NÍQUEL </v>
      </c>
      <c r="AD9516" t="str">
        <f t="shared" si="1133"/>
        <v xml:space="preserve">NÍQUEL </v>
      </c>
      <c r="AE9516" s="330">
        <f t="shared" si="1134"/>
        <v>0.41071085000000096</v>
      </c>
    </row>
    <row r="9517" spans="4:31" ht="18">
      <c r="D9517" s="481"/>
      <c r="E9517" s="134"/>
      <c r="F9517" s="495" t="s">
        <v>17</v>
      </c>
      <c r="G9517" s="496"/>
      <c r="H9517" s="497">
        <f>AVERAGE(H9511:H9516)</f>
        <v>13861.7</v>
      </c>
      <c r="I9517" s="498"/>
      <c r="J9517" s="497">
        <f>AVERAGE(J9511:J9516)</f>
        <v>3586.1</v>
      </c>
      <c r="K9517" s="498"/>
      <c r="L9517" s="497">
        <f>AVERAGE(L9511:L9516)</f>
        <v>3784.5</v>
      </c>
      <c r="M9517" s="498"/>
      <c r="N9517" s="497">
        <f>AVERAGE(N9511:N9516)</f>
        <v>2017.2</v>
      </c>
      <c r="O9517" s="498"/>
      <c r="P9517" s="497">
        <f>AVERAGE(P9511:P9516)</f>
        <v>56127</v>
      </c>
      <c r="Q9517" s="498"/>
      <c r="R9517" s="497">
        <f>AVERAGE(R9511:R9516)</f>
        <v>18790</v>
      </c>
      <c r="S9517" s="499"/>
      <c r="T9517" s="500">
        <f>AVERAGE(T9511:T9516)</f>
        <v>5.0361750000000001</v>
      </c>
      <c r="U9517" s="135"/>
      <c r="V9517" s="481"/>
      <c r="X9517" s="486" t="str">
        <f>T9310</f>
        <v xml:space="preserve">DÓLAR </v>
      </c>
      <c r="Y9517" s="505">
        <f>T9517</f>
        <v>5.0361750000000001</v>
      </c>
      <c r="Z9517" s="505">
        <f>T9521</f>
        <v>5.0303800000000001</v>
      </c>
      <c r="AA9517" s="502">
        <f t="shared" si="1135"/>
        <v>5.7949999999999946E-3</v>
      </c>
      <c r="AB9517" s="486"/>
    </row>
    <row r="9518" spans="4:31">
      <c r="D9518" s="16"/>
      <c r="E9518" s="86"/>
      <c r="F9518" s="21"/>
      <c r="G9518" s="194"/>
      <c r="H9518" s="354"/>
      <c r="I9518" s="214"/>
      <c r="J9518" s="354"/>
      <c r="K9518" s="214"/>
      <c r="L9518" s="354"/>
      <c r="M9518" s="214"/>
      <c r="N9518" s="354"/>
      <c r="O9518" s="214"/>
      <c r="P9518" s="354"/>
      <c r="Q9518" s="214"/>
      <c r="R9518" s="354"/>
      <c r="S9518" s="269"/>
      <c r="T9518" s="355"/>
      <c r="U9518" s="107"/>
      <c r="V9518" s="16"/>
    </row>
    <row r="9519" spans="4:31" ht="18">
      <c r="D9519" s="481"/>
      <c r="E9519" s="134"/>
      <c r="F9519" s="493" t="s">
        <v>18</v>
      </c>
      <c r="G9519" s="482"/>
      <c r="H9519" s="494">
        <f>H9517*T9517*0.001</f>
        <v>69.809946997500006</v>
      </c>
      <c r="I9519" s="483"/>
      <c r="J9519" s="494">
        <f>J9517*T9517*0.001</f>
        <v>18.060227167500003</v>
      </c>
      <c r="K9519" s="483"/>
      <c r="L9519" s="494">
        <f>L9517*T9517*0.001</f>
        <v>19.059404287500001</v>
      </c>
      <c r="M9519" s="483"/>
      <c r="N9519" s="494">
        <f>N9517*T9517*0.001</f>
        <v>10.15897221</v>
      </c>
      <c r="O9519" s="483"/>
      <c r="P9519" s="494">
        <f>P9517*T9517*0.001</f>
        <v>282.665394225</v>
      </c>
      <c r="Q9519" s="483"/>
      <c r="R9519" s="494">
        <f>R9517*T9517*0.001</f>
        <v>94.629728249999999</v>
      </c>
      <c r="S9519" s="484"/>
      <c r="T9519" s="485"/>
      <c r="U9519" s="135"/>
      <c r="V9519" s="481"/>
    </row>
    <row r="9520" spans="4:31">
      <c r="D9520" s="16"/>
      <c r="E9520" s="86"/>
      <c r="F9520" s="21"/>
      <c r="G9520" s="312"/>
      <c r="H9520" s="450"/>
      <c r="I9520" s="451"/>
      <c r="J9520" s="450"/>
      <c r="K9520" s="451"/>
      <c r="L9520" s="450"/>
      <c r="M9520" s="451"/>
      <c r="N9520" s="450"/>
      <c r="O9520" s="451"/>
      <c r="P9520" s="450"/>
      <c r="Q9520" s="451"/>
      <c r="R9520" s="450"/>
      <c r="S9520" s="269"/>
      <c r="T9520" s="364"/>
      <c r="U9520" s="107"/>
      <c r="V9520" s="16"/>
    </row>
    <row r="9521" spans="4:22" ht="21">
      <c r="D9521" s="230"/>
      <c r="E9521" s="183"/>
      <c r="F9521" s="490" t="s">
        <v>19</v>
      </c>
      <c r="G9521" s="487"/>
      <c r="H9521" s="491">
        <f>H9419</f>
        <v>68.210066407499994</v>
      </c>
      <c r="I9521" s="488"/>
      <c r="J9521" s="491">
        <f>J9419</f>
        <v>17.754726210000001</v>
      </c>
      <c r="K9521" s="488"/>
      <c r="L9521" s="491">
        <f>L9419</f>
        <v>18.865811392499999</v>
      </c>
      <c r="M9521" s="488"/>
      <c r="N9521" s="491">
        <f>N9419</f>
        <v>10.10100304</v>
      </c>
      <c r="O9521" s="488"/>
      <c r="P9521" s="491">
        <f>P9419</f>
        <v>275.645960075</v>
      </c>
      <c r="Q9521" s="488"/>
      <c r="R9521" s="491">
        <f>R9419</f>
        <v>94.219017399999998</v>
      </c>
      <c r="S9521" s="489">
        <f>U9482</f>
        <v>0</v>
      </c>
      <c r="T9521" s="492">
        <f>T9417</f>
        <v>5.0303800000000001</v>
      </c>
      <c r="U9521" s="186"/>
      <c r="V9521" s="230"/>
    </row>
    <row r="9522" spans="4:22" ht="15" thickBot="1">
      <c r="D9522" s="16"/>
      <c r="E9522" s="86"/>
      <c r="F9522" s="21"/>
      <c r="G9522" s="194"/>
      <c r="H9522" s="355"/>
      <c r="I9522" s="264"/>
      <c r="J9522" s="355"/>
      <c r="K9522" s="264"/>
      <c r="L9522" s="355"/>
      <c r="M9522" s="264"/>
      <c r="N9522" s="355"/>
      <c r="O9522" s="264"/>
      <c r="P9522" s="355"/>
      <c r="Q9522" s="264"/>
      <c r="R9522" s="355"/>
      <c r="S9522" s="270"/>
      <c r="T9522" s="355"/>
      <c r="U9522" s="107"/>
      <c r="V9522" s="16"/>
    </row>
    <row r="9523" spans="4:22" ht="15" thickBot="1">
      <c r="D9523" s="16"/>
      <c r="E9523" s="86"/>
      <c r="F9523" s="259" t="s">
        <v>44</v>
      </c>
      <c r="G9523" s="194"/>
      <c r="H9523" s="356">
        <f>(H9419-H9421)/H9421</f>
        <v>8.5446264851864531E-3</v>
      </c>
      <c r="I9523" s="321"/>
      <c r="J9523" s="356">
        <f>(J9419-J9421)/J9421</f>
        <v>6.5899474884618134E-4</v>
      </c>
      <c r="K9523" s="321"/>
      <c r="L9523" s="356">
        <f>(L9419-L9421)/L9421</f>
        <v>2.0741778140466047E-2</v>
      </c>
      <c r="M9523" s="321"/>
      <c r="N9523" s="356">
        <f>(N9419-N9421)/N9421</f>
        <v>1.0887361692954244E-2</v>
      </c>
      <c r="O9523" s="321"/>
      <c r="P9523" s="356">
        <f>(P9419-P9421)/P9421</f>
        <v>2.9683126684611719E-2</v>
      </c>
      <c r="Q9523" s="321"/>
      <c r="R9523" s="356">
        <f>(R9419-R9421)/R9421</f>
        <v>1.0039986862396306E-2</v>
      </c>
      <c r="S9523" s="322"/>
      <c r="T9523" s="356">
        <f>(T9417-T9421)/T9421</f>
        <v>6.3617531401102928E-5</v>
      </c>
      <c r="U9523" s="107"/>
      <c r="V9523" s="16"/>
    </row>
    <row r="9524" spans="4:22" ht="15" thickBot="1">
      <c r="D9524" s="16"/>
      <c r="E9524" s="86"/>
      <c r="F9524" s="29"/>
      <c r="G9524" s="179"/>
      <c r="H9524" s="357"/>
      <c r="I9524" s="217"/>
      <c r="J9524" s="357"/>
      <c r="K9524" s="217"/>
      <c r="L9524" s="357"/>
      <c r="M9524" s="217"/>
      <c r="N9524" s="357"/>
      <c r="O9524" s="217"/>
      <c r="P9524" s="357"/>
      <c r="Q9524" s="217"/>
      <c r="R9524" s="357"/>
      <c r="S9524" s="271"/>
      <c r="T9524" s="357"/>
      <c r="U9524" s="107"/>
      <c r="V9524" s="16"/>
    </row>
    <row r="9525" spans="4:22" ht="15" thickBot="1">
      <c r="D9525" s="16"/>
      <c r="E9525" s="86"/>
      <c r="F9525" s="176" t="s">
        <v>26</v>
      </c>
      <c r="G9525" s="179"/>
      <c r="H9525" s="358">
        <f>(H9519-H9521)/H9521</f>
        <v>2.3455197660152083E-2</v>
      </c>
      <c r="I9525" s="188"/>
      <c r="J9525" s="358">
        <f>(J9519-J9521)/J9521</f>
        <v>1.7206739990613541E-2</v>
      </c>
      <c r="K9525" s="188"/>
      <c r="L9525" s="358">
        <f>(L9519-L9521)/L9521</f>
        <v>1.0261572692121987E-2</v>
      </c>
      <c r="M9525" s="188"/>
      <c r="N9525" s="358">
        <f>(N9519-N9521)/N9521</f>
        <v>5.7389518417568751E-3</v>
      </c>
      <c r="O9525" s="188"/>
      <c r="P9525" s="358">
        <f>(P9519-P9521)/P9521</f>
        <v>2.5465398252490588E-2</v>
      </c>
      <c r="Q9525" s="188"/>
      <c r="R9525" s="358">
        <f>(R9519-R9521)/R9521</f>
        <v>4.3591077611896322E-3</v>
      </c>
      <c r="S9525" s="272"/>
      <c r="T9525" s="358">
        <f>(T9517-T9521)/T9521</f>
        <v>1.1520004452943901E-3</v>
      </c>
      <c r="U9525" s="107"/>
      <c r="V9525" s="16"/>
    </row>
    <row r="9526" spans="4:22" ht="15" thickBot="1">
      <c r="D9526" s="16"/>
      <c r="E9526" s="86"/>
      <c r="F9526" s="1"/>
      <c r="H9526" s="359"/>
      <c r="I9526" s="215"/>
      <c r="J9526" s="359"/>
      <c r="K9526" s="215"/>
      <c r="L9526" s="359"/>
      <c r="M9526" s="215"/>
      <c r="N9526" s="359"/>
      <c r="O9526" s="215"/>
      <c r="P9526" s="359"/>
      <c r="Q9526" s="215"/>
      <c r="R9526" s="359"/>
      <c r="S9526" s="271"/>
      <c r="T9526" s="359"/>
      <c r="U9526" s="107"/>
      <c r="V9526" s="16"/>
    </row>
    <row r="9527" spans="4:22" ht="21.6" thickBot="1">
      <c r="D9527" s="230"/>
      <c r="E9527" s="183"/>
      <c r="F9527" s="184" t="s">
        <v>40</v>
      </c>
      <c r="G9527" s="182"/>
      <c r="H9527" s="360">
        <f>H9519-H9521</f>
        <v>1.5998805900000121</v>
      </c>
      <c r="I9527" s="306"/>
      <c r="J9527" s="360">
        <f>J9519-J9521</f>
        <v>0.30550095750000139</v>
      </c>
      <c r="K9527" s="306"/>
      <c r="L9527" s="360">
        <f>L9519-L9521</f>
        <v>0.19359289500000187</v>
      </c>
      <c r="M9527" s="306"/>
      <c r="N9527" s="360">
        <f>N9519-N9521</f>
        <v>5.7969169999999792E-2</v>
      </c>
      <c r="O9527" s="306"/>
      <c r="P9527" s="360">
        <f>P9519-P9521</f>
        <v>7.019434149999995</v>
      </c>
      <c r="Q9527" s="306"/>
      <c r="R9527" s="360">
        <f>R9519-R9521</f>
        <v>0.41071085000000096</v>
      </c>
      <c r="S9527" s="307"/>
      <c r="T9527" s="360">
        <f>T9517-T9521</f>
        <v>5.7949999999999946E-3</v>
      </c>
      <c r="U9527" s="186"/>
      <c r="V9527" s="230"/>
    </row>
    <row r="9528" spans="4:22">
      <c r="D9528" s="16"/>
      <c r="E9528" s="86"/>
      <c r="F9528" s="179"/>
      <c r="H9528" s="180"/>
      <c r="I9528" s="180"/>
      <c r="J9528" s="180"/>
      <c r="K9528" s="180"/>
      <c r="L9528" s="180"/>
      <c r="M9528" s="180"/>
      <c r="N9528" s="180"/>
      <c r="O9528" s="180"/>
      <c r="P9528" s="180"/>
      <c r="Q9528" s="180"/>
      <c r="R9528" s="180"/>
      <c r="S9528" s="274"/>
      <c r="T9528" s="180"/>
      <c r="U9528" s="107"/>
      <c r="V9528" s="16"/>
    </row>
    <row r="9529" spans="4:22">
      <c r="D9529" s="16"/>
      <c r="E9529" s="86"/>
      <c r="F9529" s="29"/>
      <c r="H9529" s="323"/>
      <c r="I9529" s="180"/>
      <c r="J9529" s="159"/>
      <c r="K9529" s="180"/>
      <c r="L9529" s="159"/>
      <c r="M9529" s="180"/>
      <c r="N9529" s="159"/>
      <c r="O9529" s="180">
        <f>L9529+N9529</f>
        <v>0</v>
      </c>
      <c r="P9529" s="159"/>
      <c r="Q9529" s="180"/>
      <c r="R9529" s="159"/>
      <c r="S9529" s="159"/>
      <c r="T9529" s="159"/>
      <c r="U9529" s="107"/>
      <c r="V9529" s="16"/>
    </row>
    <row r="9530" spans="4:22" ht="18">
      <c r="D9530" s="16"/>
      <c r="E9530" s="134"/>
      <c r="F9530" s="403" t="s">
        <v>36</v>
      </c>
      <c r="G9530" s="404"/>
      <c r="H9530" s="405">
        <f>AVERAGE(H9511:H9516)</f>
        <v>13861.7</v>
      </c>
      <c r="I9530" s="405">
        <f t="shared" ref="I9530" si="1137">AVERAGE(I9113:I9115,I9212:I9215,I9312:I9316,I9411:I9416,I9511:I9516)</f>
        <v>0</v>
      </c>
      <c r="J9530" s="405">
        <f>AVERAGE(J9511:J9516)</f>
        <v>3586.1</v>
      </c>
      <c r="K9530" s="405" t="e">
        <f t="shared" ref="K9530" si="1138">AVERAGE(K9113:K9115,K9212:K9215,K9312:K9316,K9411:K9416,K9511:K9516)</f>
        <v>#DIV/0!</v>
      </c>
      <c r="L9530" s="405">
        <f>AVERAGE(L9511:L9516)</f>
        <v>3784.5</v>
      </c>
      <c r="M9530" s="405" t="e">
        <f t="shared" ref="M9530" si="1139">AVERAGE(M9113:M9115,M9212:M9215,M9312:M9316,M9411:M9416,M9511:M9516)</f>
        <v>#DIV/0!</v>
      </c>
      <c r="N9530" s="405">
        <f>AVERAGE(N9511:N9516)</f>
        <v>2017.2</v>
      </c>
      <c r="O9530" s="405" t="e">
        <f t="shared" ref="O9530" si="1140">AVERAGE(O9113:O9115,O9212:O9215,O9312:O9316,O9411:O9416,O9511:O9516)</f>
        <v>#DIV/0!</v>
      </c>
      <c r="P9530" s="405">
        <f>AVERAGE(P9511:P9516)</f>
        <v>56127</v>
      </c>
      <c r="Q9530" s="405" t="e">
        <f t="shared" ref="Q9530" si="1141">AVERAGE(Q9113:Q9115,Q9212:Q9215,Q9312:Q9316,Q9411:Q9416,Q9511:Q9516)</f>
        <v>#DIV/0!</v>
      </c>
      <c r="R9530" s="405">
        <f>AVERAGE(R9511:R9516)</f>
        <v>18790</v>
      </c>
      <c r="S9530" s="405" t="e">
        <f t="shared" ref="S9530" si="1142">AVERAGE(S9113:S9115,S9212:S9215,S9312:S9316,S9411:S9416,S9511:S9516)</f>
        <v>#DIV/0!</v>
      </c>
      <c r="T9530" s="405">
        <f>AVERAGE(T9511:T9516)</f>
        <v>5.0361750000000001</v>
      </c>
      <c r="U9530" s="405" t="e">
        <f t="shared" ref="U9530" si="1143">AVERAGE(U9113:U9115,U9212:U9215,U9312:U9316,U9411:U9416,U9511:U9516)</f>
        <v>#DIV/0!</v>
      </c>
      <c r="V9530" s="16"/>
    </row>
    <row r="9531" spans="4:22">
      <c r="D9531" s="16"/>
      <c r="E9531" s="1"/>
      <c r="F9531" s="1"/>
      <c r="H9531" s="329"/>
      <c r="I9531" s="139"/>
      <c r="J9531" s="329"/>
      <c r="K9531" s="139"/>
      <c r="L9531" s="329"/>
      <c r="M9531" s="139"/>
      <c r="N9531" s="329"/>
      <c r="O9531" s="139"/>
      <c r="P9531" s="329"/>
      <c r="Q9531" s="139"/>
      <c r="R9531" s="329"/>
      <c r="S9531" s="329"/>
      <c r="T9531" s="329"/>
      <c r="U9531" s="1"/>
      <c r="V9531" s="16"/>
    </row>
    <row r="9532" spans="4:22" ht="15" thickBot="1">
      <c r="D9532" s="16"/>
      <c r="T9532" s="174"/>
      <c r="V9532" s="16"/>
    </row>
    <row r="9533" spans="4:22" ht="15" thickBot="1">
      <c r="D9533" s="16"/>
      <c r="F9533" s="280" t="s">
        <v>42</v>
      </c>
      <c r="G9533" s="281"/>
      <c r="H9533" s="281" t="s">
        <v>3</v>
      </c>
      <c r="I9533" s="281"/>
      <c r="J9533" s="281" t="s">
        <v>11</v>
      </c>
      <c r="K9533" s="281"/>
      <c r="L9533" s="281" t="s">
        <v>12</v>
      </c>
      <c r="M9533" s="281"/>
      <c r="N9533" s="281" t="s">
        <v>13</v>
      </c>
      <c r="O9533" s="281"/>
      <c r="P9533" s="281" t="s">
        <v>14</v>
      </c>
      <c r="Q9533" s="281"/>
      <c r="R9533" s="281" t="s">
        <v>15</v>
      </c>
      <c r="S9533" s="281"/>
      <c r="T9533" s="282" t="s">
        <v>16</v>
      </c>
      <c r="V9533" s="16"/>
    </row>
    <row r="9534" spans="4:22">
      <c r="D9534" s="16"/>
      <c r="E9534" s="1"/>
      <c r="F9534" s="283" t="s">
        <v>19</v>
      </c>
      <c r="G9534" s="284"/>
      <c r="H9534" s="410">
        <f>H9521</f>
        <v>68.210066407499994</v>
      </c>
      <c r="I9534" s="410">
        <f t="shared" ref="I9534:T9534" si="1144">I9521</f>
        <v>0</v>
      </c>
      <c r="J9534" s="410">
        <f t="shared" si="1144"/>
        <v>17.754726210000001</v>
      </c>
      <c r="K9534" s="410">
        <f t="shared" si="1144"/>
        <v>0</v>
      </c>
      <c r="L9534" s="410">
        <f t="shared" si="1144"/>
        <v>18.865811392499999</v>
      </c>
      <c r="M9534" s="410">
        <f t="shared" si="1144"/>
        <v>0</v>
      </c>
      <c r="N9534" s="410">
        <f t="shared" si="1144"/>
        <v>10.10100304</v>
      </c>
      <c r="O9534" s="410">
        <f t="shared" si="1144"/>
        <v>0</v>
      </c>
      <c r="P9534" s="410">
        <f t="shared" si="1144"/>
        <v>275.645960075</v>
      </c>
      <c r="Q9534" s="410">
        <f t="shared" si="1144"/>
        <v>0</v>
      </c>
      <c r="R9534" s="410">
        <f t="shared" si="1144"/>
        <v>94.219017399999998</v>
      </c>
      <c r="S9534" s="410">
        <f t="shared" si="1144"/>
        <v>0</v>
      </c>
      <c r="T9534" s="410">
        <f t="shared" si="1144"/>
        <v>5.0303800000000001</v>
      </c>
      <c r="U9534" s="1"/>
      <c r="V9534" s="16"/>
    </row>
    <row r="9535" spans="4:22" ht="15.6">
      <c r="D9535" s="16"/>
      <c r="E9535" s="1"/>
      <c r="F9535" s="288" t="s">
        <v>41</v>
      </c>
      <c r="G9535" s="289"/>
      <c r="H9535" s="411">
        <f>H9519</f>
        <v>69.809946997500006</v>
      </c>
      <c r="I9535" s="411">
        <f t="shared" ref="I9535:S9535" si="1145">I9519</f>
        <v>0</v>
      </c>
      <c r="J9535" s="411">
        <f t="shared" si="1145"/>
        <v>18.060227167500003</v>
      </c>
      <c r="K9535" s="411">
        <f t="shared" si="1145"/>
        <v>0</v>
      </c>
      <c r="L9535" s="411">
        <f t="shared" si="1145"/>
        <v>19.059404287500001</v>
      </c>
      <c r="M9535" s="411">
        <f t="shared" si="1145"/>
        <v>0</v>
      </c>
      <c r="N9535" s="411">
        <f t="shared" si="1145"/>
        <v>10.15897221</v>
      </c>
      <c r="O9535" s="411">
        <f t="shared" si="1145"/>
        <v>0</v>
      </c>
      <c r="P9535" s="411">
        <f t="shared" si="1145"/>
        <v>282.665394225</v>
      </c>
      <c r="Q9535" s="411">
        <f t="shared" si="1145"/>
        <v>0</v>
      </c>
      <c r="R9535" s="411">
        <f t="shared" si="1145"/>
        <v>94.629728249999999</v>
      </c>
      <c r="S9535" s="411">
        <f t="shared" si="1145"/>
        <v>0</v>
      </c>
      <c r="T9535" s="411">
        <f>T9517</f>
        <v>5.0361750000000001</v>
      </c>
      <c r="U9535" s="1"/>
      <c r="V9535" s="16"/>
    </row>
    <row r="9536" spans="4:22" ht="21">
      <c r="D9536" s="16"/>
      <c r="F9536" s="201" t="s">
        <v>45</v>
      </c>
      <c r="G9536" s="463"/>
      <c r="H9536" s="463">
        <f>H9535-H9534</f>
        <v>1.5998805900000121</v>
      </c>
      <c r="I9536" s="463"/>
      <c r="J9536" s="463">
        <f>J9535-J9534</f>
        <v>0.30550095750000139</v>
      </c>
      <c r="K9536" s="463"/>
      <c r="L9536" s="463">
        <f>L9535-L9534</f>
        <v>0.19359289500000187</v>
      </c>
      <c r="M9536" s="463"/>
      <c r="N9536" s="463">
        <f>N9535-N9534</f>
        <v>5.7969169999999792E-2</v>
      </c>
      <c r="O9536" s="463"/>
      <c r="P9536" s="463">
        <f>P9535-P9534</f>
        <v>7.019434149999995</v>
      </c>
      <c r="Q9536" s="463"/>
      <c r="R9536" s="463">
        <f>R9535-R9534</f>
        <v>0.41071085000000096</v>
      </c>
      <c r="S9536" s="463"/>
      <c r="T9536" s="463">
        <f>T9535-T9534</f>
        <v>5.7949999999999946E-3</v>
      </c>
      <c r="V9536" s="16"/>
    </row>
    <row r="9537" spans="4:22" ht="21">
      <c r="D9537" s="16"/>
      <c r="F9537" s="201"/>
      <c r="G9537" s="201"/>
      <c r="H9537" s="187"/>
      <c r="I9537" s="187"/>
      <c r="J9537" s="187"/>
      <c r="K9537" s="187"/>
      <c r="L9537" s="187"/>
      <c r="M9537" s="187"/>
      <c r="N9537" s="187"/>
      <c r="O9537" s="187"/>
      <c r="P9537" s="187"/>
      <c r="Q9537" s="187"/>
      <c r="R9537" s="187"/>
      <c r="S9537" s="187"/>
      <c r="T9537" s="187"/>
      <c r="V9537" s="16"/>
    </row>
    <row r="9538" spans="4:22">
      <c r="D9538" s="16"/>
      <c r="E9538" s="16"/>
      <c r="F9538" s="231"/>
      <c r="G9538" s="231"/>
      <c r="H9538" s="231"/>
      <c r="I9538" s="231"/>
      <c r="J9538" s="231"/>
      <c r="K9538" s="231"/>
      <c r="L9538" s="231"/>
      <c r="M9538" s="231"/>
      <c r="N9538" s="231"/>
      <c r="O9538" s="231"/>
      <c r="P9538" s="231"/>
      <c r="Q9538" s="231"/>
      <c r="R9538" s="231"/>
      <c r="S9538" s="231"/>
      <c r="T9538" s="232"/>
      <c r="U9538" s="16"/>
      <c r="V9538" s="16"/>
    </row>
    <row r="9539" spans="4:22">
      <c r="D9539" s="16"/>
      <c r="E9539" s="16"/>
      <c r="F9539" s="231"/>
      <c r="G9539" s="231"/>
      <c r="H9539" s="231"/>
      <c r="I9539" s="231"/>
      <c r="J9539" s="231"/>
      <c r="K9539" s="231"/>
      <c r="L9539" s="231"/>
      <c r="M9539" s="231"/>
      <c r="N9539" s="231"/>
      <c r="O9539" s="231"/>
      <c r="P9539" s="231"/>
      <c r="Q9539" s="231"/>
      <c r="R9539" s="231"/>
      <c r="S9539" s="231"/>
      <c r="T9539" s="232"/>
      <c r="U9539" s="16"/>
      <c r="V9539" s="16"/>
    </row>
    <row r="9540" spans="4:22">
      <c r="D9540" s="16"/>
      <c r="E9540" s="16"/>
      <c r="F9540" s="231"/>
      <c r="G9540" s="231"/>
      <c r="H9540" s="231"/>
      <c r="I9540" s="231"/>
      <c r="J9540" s="231"/>
      <c r="K9540" s="231"/>
      <c r="L9540" s="231"/>
      <c r="M9540" s="231"/>
      <c r="N9540" s="231"/>
      <c r="O9540" s="231"/>
      <c r="P9540" s="231"/>
      <c r="Q9540" s="231"/>
      <c r="R9540" s="231"/>
      <c r="S9540" s="231"/>
      <c r="T9540" s="232"/>
      <c r="U9540" s="16"/>
      <c r="V9540" s="16"/>
    </row>
    <row r="9541" spans="4:22">
      <c r="D9541" s="16"/>
      <c r="E9541" s="16"/>
      <c r="F9541" s="231"/>
      <c r="G9541" s="231"/>
      <c r="H9541" s="231"/>
      <c r="I9541" s="231"/>
      <c r="J9541" s="231"/>
      <c r="K9541" s="231"/>
      <c r="L9541" s="231"/>
      <c r="M9541" s="231"/>
      <c r="N9541" s="231"/>
      <c r="O9541" s="231"/>
      <c r="P9541" s="231"/>
      <c r="Q9541" s="231"/>
      <c r="R9541" s="231"/>
      <c r="S9541" s="231"/>
      <c r="T9541" s="232"/>
      <c r="U9541" s="16"/>
      <c r="V9541" s="16"/>
    </row>
    <row r="9542" spans="4:22">
      <c r="D9542" s="16"/>
      <c r="E9542" s="16"/>
      <c r="F9542" s="231"/>
      <c r="G9542" s="231"/>
      <c r="H9542" s="231"/>
      <c r="I9542" s="231"/>
      <c r="J9542" s="231"/>
      <c r="K9542" s="231"/>
      <c r="L9542" s="231"/>
      <c r="M9542" s="231"/>
      <c r="N9542" s="231"/>
      <c r="O9542" s="231"/>
      <c r="P9542" s="231"/>
      <c r="Q9542" s="231"/>
      <c r="R9542" s="231"/>
      <c r="S9542" s="231"/>
      <c r="T9542" s="232"/>
      <c r="U9542" s="16"/>
      <c r="V9542" s="16"/>
    </row>
    <row r="9543" spans="4:22">
      <c r="D9543" s="16"/>
      <c r="E9543" s="16"/>
      <c r="F9543" s="231"/>
      <c r="G9543" s="231"/>
      <c r="H9543" s="231"/>
      <c r="I9543" s="231"/>
      <c r="J9543" s="231"/>
      <c r="K9543" s="231"/>
      <c r="L9543" s="231"/>
      <c r="M9543" s="231"/>
      <c r="N9543" s="231"/>
      <c r="O9543" s="231"/>
      <c r="P9543" s="231"/>
      <c r="Q9543" s="231"/>
      <c r="R9543" s="231"/>
      <c r="S9543" s="231"/>
      <c r="T9543" s="232"/>
      <c r="U9543" s="16"/>
      <c r="V9543" s="16"/>
    </row>
    <row r="9544" spans="4:22">
      <c r="D9544" s="16"/>
      <c r="E9544" s="16"/>
      <c r="F9544" s="231"/>
      <c r="G9544" s="231"/>
      <c r="H9544" s="231"/>
      <c r="I9544" s="231"/>
      <c r="J9544" s="231"/>
      <c r="K9544" s="231"/>
      <c r="L9544" s="231"/>
      <c r="M9544" s="231"/>
      <c r="N9544" s="231"/>
      <c r="O9544" s="231"/>
      <c r="P9544" s="231"/>
      <c r="Q9544" s="231"/>
      <c r="R9544" s="231"/>
      <c r="S9544" s="231"/>
      <c r="T9544" s="232"/>
      <c r="U9544" s="16"/>
      <c r="V9544" s="16"/>
    </row>
    <row r="9545" spans="4:22">
      <c r="D9545" s="16"/>
      <c r="E9545" s="16"/>
      <c r="F9545" s="231"/>
      <c r="G9545" s="231"/>
      <c r="H9545" s="231"/>
      <c r="I9545" s="231"/>
      <c r="J9545" s="231"/>
      <c r="K9545" s="231"/>
      <c r="L9545" s="231"/>
      <c r="M9545" s="231"/>
      <c r="N9545" s="231"/>
      <c r="O9545" s="231"/>
      <c r="P9545" s="231"/>
      <c r="Q9545" s="231"/>
      <c r="R9545" s="231"/>
      <c r="S9545" s="231"/>
      <c r="T9545" s="232"/>
      <c r="U9545" s="16"/>
      <c r="V9545" s="16"/>
    </row>
    <row r="9546" spans="4:22">
      <c r="D9546" s="16"/>
      <c r="E9546" s="16"/>
      <c r="F9546" s="231"/>
      <c r="G9546" s="231"/>
      <c r="H9546" s="231"/>
      <c r="I9546" s="231"/>
      <c r="J9546" s="231"/>
      <c r="K9546" s="231"/>
      <c r="L9546" s="231"/>
      <c r="M9546" s="231"/>
      <c r="N9546" s="231"/>
      <c r="O9546" s="231"/>
      <c r="P9546" s="231"/>
      <c r="Q9546" s="231"/>
      <c r="R9546" s="231"/>
      <c r="S9546" s="231"/>
      <c r="T9546" s="232"/>
      <c r="U9546" s="16"/>
      <c r="V9546" s="16"/>
    </row>
    <row r="9547" spans="4:22">
      <c r="D9547" s="16"/>
      <c r="E9547" s="16"/>
      <c r="F9547" s="231"/>
      <c r="G9547" s="231"/>
      <c r="H9547" s="231"/>
      <c r="I9547" s="231"/>
      <c r="J9547" s="231"/>
      <c r="K9547" s="231"/>
      <c r="L9547" s="231"/>
      <c r="M9547" s="231"/>
      <c r="N9547" s="231"/>
      <c r="O9547" s="231"/>
      <c r="P9547" s="231"/>
      <c r="Q9547" s="231"/>
      <c r="R9547" s="231"/>
      <c r="S9547" s="231"/>
      <c r="T9547" s="232"/>
      <c r="U9547" s="16"/>
      <c r="V9547" s="16"/>
    </row>
    <row r="9548" spans="4:22">
      <c r="D9548" s="16"/>
      <c r="E9548" s="16"/>
      <c r="F9548" s="231"/>
      <c r="G9548" s="231"/>
      <c r="H9548" s="231"/>
      <c r="I9548" s="231"/>
      <c r="J9548" s="231"/>
      <c r="K9548" s="231"/>
      <c r="L9548" s="231"/>
      <c r="M9548" s="231"/>
      <c r="N9548" s="231"/>
      <c r="O9548" s="231"/>
      <c r="P9548" s="231"/>
      <c r="Q9548" s="231"/>
      <c r="R9548" s="231"/>
      <c r="S9548" s="231"/>
      <c r="T9548" s="232"/>
      <c r="U9548" s="16"/>
      <c r="V9548" s="16"/>
    </row>
    <row r="9549" spans="4:22">
      <c r="D9549" s="16"/>
      <c r="E9549" s="16"/>
      <c r="F9549" s="231"/>
      <c r="G9549" s="231"/>
      <c r="H9549" s="231"/>
      <c r="I9549" s="231"/>
      <c r="J9549" s="231"/>
      <c r="K9549" s="231"/>
      <c r="L9549" s="231"/>
      <c r="M9549" s="231"/>
      <c r="N9549" s="231"/>
      <c r="O9549" s="231"/>
      <c r="P9549" s="231"/>
      <c r="Q9549" s="231"/>
      <c r="R9549" s="231"/>
      <c r="S9549" s="231"/>
      <c r="T9549" s="232"/>
      <c r="U9549" s="16"/>
      <c r="V9549" s="16"/>
    </row>
    <row r="9550" spans="4:22">
      <c r="D9550" s="16"/>
      <c r="E9550" s="16"/>
      <c r="F9550" s="231"/>
      <c r="G9550" s="231"/>
      <c r="H9550" s="231"/>
      <c r="I9550" s="231"/>
      <c r="J9550" s="231"/>
      <c r="K9550" s="231"/>
      <c r="L9550" s="231"/>
      <c r="M9550" s="231"/>
      <c r="N9550" s="231"/>
      <c r="O9550" s="231"/>
      <c r="P9550" s="231"/>
      <c r="Q9550" s="231"/>
      <c r="R9550" s="231"/>
      <c r="S9550" s="231"/>
      <c r="T9550" s="232"/>
      <c r="U9550" s="16"/>
      <c r="V9550" s="16"/>
    </row>
    <row r="9551" spans="4:22">
      <c r="D9551" s="16"/>
      <c r="E9551" s="16"/>
      <c r="F9551" s="231"/>
      <c r="G9551" s="231"/>
      <c r="H9551" s="231"/>
      <c r="I9551" s="231"/>
      <c r="J9551" s="231"/>
      <c r="K9551" s="231"/>
      <c r="L9551" s="231"/>
      <c r="M9551" s="231"/>
      <c r="N9551" s="231"/>
      <c r="O9551" s="231"/>
      <c r="P9551" s="231"/>
      <c r="Q9551" s="231"/>
      <c r="R9551" s="231"/>
      <c r="S9551" s="231"/>
      <c r="T9551" s="232"/>
      <c r="U9551" s="16"/>
      <c r="V9551" s="16"/>
    </row>
    <row r="9552" spans="4:22">
      <c r="D9552" s="16"/>
      <c r="E9552" s="16"/>
      <c r="F9552" s="231"/>
      <c r="G9552" s="231"/>
      <c r="H9552" s="231"/>
      <c r="I9552" s="231"/>
      <c r="J9552" s="231"/>
      <c r="K9552" s="231"/>
      <c r="L9552" s="231"/>
      <c r="M9552" s="231"/>
      <c r="N9552" s="231"/>
      <c r="O9552" s="231"/>
      <c r="P9552" s="231"/>
      <c r="Q9552" s="231"/>
      <c r="R9552" s="231"/>
      <c r="S9552" s="231"/>
      <c r="T9552" s="232"/>
      <c r="U9552" s="16"/>
      <c r="V9552" s="16"/>
    </row>
    <row r="9553" spans="4:22">
      <c r="D9553" s="16"/>
      <c r="E9553" s="16"/>
      <c r="F9553" s="231"/>
      <c r="G9553" s="231"/>
      <c r="H9553" s="231"/>
      <c r="I9553" s="231"/>
      <c r="J9553" s="231"/>
      <c r="K9553" s="231"/>
      <c r="L9553" s="231"/>
      <c r="M9553" s="231"/>
      <c r="N9553" s="231"/>
      <c r="O9553" s="231"/>
      <c r="P9553" s="231"/>
      <c r="Q9553" s="231"/>
      <c r="R9553" s="231"/>
      <c r="S9553" s="231"/>
      <c r="T9553" s="232"/>
      <c r="U9553" s="16"/>
      <c r="V9553" s="16"/>
    </row>
    <row r="9554" spans="4:22">
      <c r="D9554" s="16"/>
      <c r="E9554" s="16"/>
      <c r="F9554" s="231"/>
      <c r="G9554" s="231"/>
      <c r="H9554" s="231"/>
      <c r="I9554" s="231"/>
      <c r="J9554" s="231"/>
      <c r="K9554" s="231"/>
      <c r="L9554" s="231"/>
      <c r="M9554" s="231"/>
      <c r="N9554" s="231"/>
      <c r="O9554" s="231"/>
      <c r="P9554" s="231"/>
      <c r="Q9554" s="231"/>
      <c r="R9554" s="231"/>
      <c r="S9554" s="231"/>
      <c r="T9554" s="232"/>
      <c r="U9554" s="16"/>
      <c r="V9554" s="16"/>
    </row>
    <row r="9555" spans="4:22">
      <c r="D9555" s="16"/>
      <c r="E9555" s="16"/>
      <c r="F9555" s="231"/>
      <c r="G9555" s="231"/>
      <c r="H9555" s="231"/>
      <c r="I9555" s="231"/>
      <c r="J9555" s="231"/>
      <c r="K9555" s="231"/>
      <c r="L9555" s="231"/>
      <c r="M9555" s="231"/>
      <c r="N9555" s="231"/>
      <c r="O9555" s="231"/>
      <c r="P9555" s="231"/>
      <c r="Q9555" s="231"/>
      <c r="R9555" s="231"/>
      <c r="S9555" s="231"/>
      <c r="T9555" s="232"/>
      <c r="U9555" s="16"/>
      <c r="V9555" s="16"/>
    </row>
    <row r="9556" spans="4:22">
      <c r="D9556" s="16"/>
      <c r="E9556" s="16"/>
      <c r="F9556" s="231"/>
      <c r="G9556" s="231"/>
      <c r="H9556" s="231"/>
      <c r="I9556" s="231"/>
      <c r="J9556" s="231"/>
      <c r="K9556" s="231"/>
      <c r="L9556" s="231"/>
      <c r="M9556" s="231"/>
      <c r="N9556" s="231"/>
      <c r="O9556" s="231"/>
      <c r="P9556" s="231"/>
      <c r="Q9556" s="231"/>
      <c r="R9556" s="231"/>
      <c r="S9556" s="231"/>
      <c r="T9556" s="232"/>
      <c r="U9556" s="16"/>
      <c r="V9556" s="16"/>
    </row>
    <row r="9557" spans="4:22">
      <c r="D9557" s="16"/>
      <c r="E9557" s="16"/>
      <c r="F9557" s="231"/>
      <c r="G9557" s="231"/>
      <c r="H9557" s="231"/>
      <c r="I9557" s="231"/>
      <c r="J9557" s="231"/>
      <c r="K9557" s="231"/>
      <c r="L9557" s="231"/>
      <c r="M9557" s="231"/>
      <c r="N9557" s="231"/>
      <c r="O9557" s="231"/>
      <c r="P9557" s="231"/>
      <c r="Q9557" s="231"/>
      <c r="R9557" s="231"/>
      <c r="S9557" s="231"/>
      <c r="T9557" s="232"/>
      <c r="U9557" s="16"/>
      <c r="V9557" s="16"/>
    </row>
    <row r="9558" spans="4:22">
      <c r="D9558" s="16"/>
      <c r="E9558" s="16"/>
      <c r="F9558" s="231"/>
      <c r="G9558" s="231"/>
      <c r="H9558" s="231"/>
      <c r="I9558" s="231"/>
      <c r="J9558" s="231"/>
      <c r="K9558" s="231"/>
      <c r="L9558" s="231"/>
      <c r="M9558" s="231"/>
      <c r="N9558" s="231"/>
      <c r="O9558" s="231"/>
      <c r="P9558" s="231"/>
      <c r="Q9558" s="231"/>
      <c r="R9558" s="231"/>
      <c r="S9558" s="231"/>
      <c r="T9558" s="232"/>
      <c r="U9558" s="16"/>
      <c r="V9558" s="16"/>
    </row>
    <row r="9559" spans="4:22">
      <c r="D9559" s="16"/>
      <c r="E9559" s="16"/>
      <c r="F9559" s="231"/>
      <c r="G9559" s="231"/>
      <c r="H9559" s="231"/>
      <c r="I9559" s="231"/>
      <c r="J9559" s="231"/>
      <c r="K9559" s="231"/>
      <c r="L9559" s="231"/>
      <c r="M9559" s="231"/>
      <c r="N9559" s="231"/>
      <c r="O9559" s="231"/>
      <c r="P9559" s="231"/>
      <c r="Q9559" s="231"/>
      <c r="R9559" s="231"/>
      <c r="S9559" s="231"/>
      <c r="T9559" s="232"/>
      <c r="U9559" s="16"/>
      <c r="V9559" s="16"/>
    </row>
    <row r="9560" spans="4:22">
      <c r="D9560" s="16"/>
      <c r="E9560" s="16"/>
      <c r="F9560" s="231"/>
      <c r="G9560" s="231"/>
      <c r="H9560" s="231"/>
      <c r="I9560" s="231"/>
      <c r="J9560" s="231"/>
      <c r="K9560" s="231"/>
      <c r="L9560" s="231"/>
      <c r="M9560" s="231"/>
      <c r="N9560" s="231"/>
      <c r="O9560" s="231"/>
      <c r="P9560" s="231"/>
      <c r="Q9560" s="231"/>
      <c r="R9560" s="231"/>
      <c r="S9560" s="231"/>
      <c r="T9560" s="232"/>
      <c r="U9560" s="16"/>
      <c r="V9560" s="16"/>
    </row>
    <row r="9561" spans="4:22">
      <c r="D9561" s="16"/>
      <c r="E9561" s="16"/>
      <c r="F9561" s="231"/>
      <c r="G9561" s="231"/>
      <c r="H9561" s="231"/>
      <c r="I9561" s="231"/>
      <c r="J9561" s="231"/>
      <c r="K9561" s="231"/>
      <c r="L9561" s="231"/>
      <c r="M9561" s="231"/>
      <c r="N9561" s="231"/>
      <c r="O9561" s="231"/>
      <c r="P9561" s="231"/>
      <c r="Q9561" s="231"/>
      <c r="R9561" s="231"/>
      <c r="S9561" s="231"/>
      <c r="T9561" s="232"/>
      <c r="U9561" s="16"/>
      <c r="V9561" s="16"/>
    </row>
    <row r="9562" spans="4:22">
      <c r="D9562" s="16"/>
      <c r="E9562" s="16"/>
      <c r="F9562" s="231"/>
      <c r="G9562" s="231"/>
      <c r="H9562" s="231"/>
      <c r="I9562" s="231"/>
      <c r="J9562" s="231"/>
      <c r="K9562" s="231"/>
      <c r="L9562" s="231"/>
      <c r="M9562" s="231"/>
      <c r="N9562" s="231"/>
      <c r="O9562" s="231"/>
      <c r="P9562" s="231"/>
      <c r="Q9562" s="231"/>
      <c r="R9562" s="231"/>
      <c r="S9562" s="231"/>
      <c r="T9562" s="232"/>
      <c r="U9562" s="16"/>
      <c r="V9562" s="16"/>
    </row>
    <row r="9563" spans="4:22">
      <c r="D9563" s="16"/>
      <c r="E9563" s="16"/>
      <c r="F9563" s="231"/>
      <c r="G9563" s="231"/>
      <c r="H9563" s="231"/>
      <c r="I9563" s="231"/>
      <c r="J9563" s="231"/>
      <c r="K9563" s="231"/>
      <c r="L9563" s="231"/>
      <c r="M9563" s="231"/>
      <c r="N9563" s="231"/>
      <c r="O9563" s="231"/>
      <c r="P9563" s="231"/>
      <c r="Q9563" s="231"/>
      <c r="R9563" s="231"/>
      <c r="S9563" s="231"/>
      <c r="T9563" s="232"/>
      <c r="U9563" s="16"/>
      <c r="V9563" s="16"/>
    </row>
    <row r="9564" spans="4:22">
      <c r="D9564" s="16"/>
      <c r="E9564" s="16"/>
      <c r="F9564" s="231"/>
      <c r="G9564" s="231"/>
      <c r="H9564" s="231"/>
      <c r="I9564" s="231"/>
      <c r="J9564" s="231"/>
      <c r="K9564" s="231"/>
      <c r="L9564" s="231"/>
      <c r="M9564" s="231"/>
      <c r="N9564" s="231"/>
      <c r="O9564" s="231"/>
      <c r="P9564" s="231"/>
      <c r="Q9564" s="231"/>
      <c r="R9564" s="231"/>
      <c r="S9564" s="231"/>
      <c r="T9564" s="232"/>
      <c r="U9564" s="16"/>
      <c r="V9564" s="16"/>
    </row>
    <row r="9565" spans="4:22">
      <c r="D9565" s="16"/>
      <c r="E9565" s="16"/>
      <c r="F9565" s="231"/>
      <c r="G9565" s="231"/>
      <c r="H9565" s="231"/>
      <c r="I9565" s="231"/>
      <c r="J9565" s="231"/>
      <c r="K9565" s="231"/>
      <c r="L9565" s="231"/>
      <c r="M9565" s="231"/>
      <c r="N9565" s="231"/>
      <c r="O9565" s="231"/>
      <c r="P9565" s="231"/>
      <c r="Q9565" s="231"/>
      <c r="R9565" s="231"/>
      <c r="S9565" s="231"/>
      <c r="T9565" s="232"/>
      <c r="U9565" s="16"/>
      <c r="V9565" s="16"/>
    </row>
    <row r="9566" spans="4:22">
      <c r="D9566" s="16"/>
      <c r="E9566" s="16"/>
      <c r="F9566" s="231"/>
      <c r="G9566" s="231"/>
      <c r="H9566" s="231"/>
      <c r="I9566" s="231"/>
      <c r="J9566" s="231"/>
      <c r="K9566" s="231"/>
      <c r="L9566" s="231"/>
      <c r="M9566" s="231"/>
      <c r="N9566" s="231"/>
      <c r="O9566" s="231"/>
      <c r="P9566" s="231"/>
      <c r="Q9566" s="231"/>
      <c r="R9566" s="231"/>
      <c r="S9566" s="231"/>
      <c r="T9566" s="232"/>
      <c r="U9566" s="16"/>
      <c r="V9566" s="16"/>
    </row>
    <row r="9567" spans="4:22">
      <c r="D9567" s="16"/>
      <c r="E9567" s="16"/>
      <c r="F9567" s="231"/>
      <c r="G9567" s="231"/>
      <c r="H9567" s="231"/>
      <c r="I9567" s="231"/>
      <c r="J9567" s="231"/>
      <c r="K9567" s="231"/>
      <c r="L9567" s="231"/>
      <c r="M9567" s="231"/>
      <c r="N9567" s="231"/>
      <c r="O9567" s="231"/>
      <c r="P9567" s="231"/>
      <c r="Q9567" s="231"/>
      <c r="R9567" s="231"/>
      <c r="S9567" s="231"/>
      <c r="T9567" s="232"/>
      <c r="U9567" s="16"/>
      <c r="V9567" s="16"/>
    </row>
    <row r="9568" spans="4:22">
      <c r="D9568" s="16"/>
      <c r="E9568" s="16"/>
      <c r="F9568" s="231"/>
      <c r="G9568" s="231"/>
      <c r="H9568" s="231"/>
      <c r="I9568" s="231"/>
      <c r="J9568" s="231"/>
      <c r="K9568" s="231"/>
      <c r="L9568" s="231"/>
      <c r="M9568" s="231"/>
      <c r="N9568" s="231"/>
      <c r="O9568" s="231"/>
      <c r="P9568" s="231"/>
      <c r="Q9568" s="231"/>
      <c r="R9568" s="231"/>
      <c r="S9568" s="231"/>
      <c r="T9568" s="232"/>
      <c r="U9568" s="16"/>
      <c r="V9568" s="16"/>
    </row>
    <row r="9569" spans="4:22">
      <c r="D9569" s="16"/>
      <c r="E9569" s="16"/>
      <c r="F9569" s="231"/>
      <c r="G9569" s="231"/>
      <c r="H9569" s="231"/>
      <c r="I9569" s="231"/>
      <c r="J9569" s="231"/>
      <c r="K9569" s="231"/>
      <c r="L9569" s="231"/>
      <c r="M9569" s="231"/>
      <c r="N9569" s="231"/>
      <c r="O9569" s="231"/>
      <c r="P9569" s="231"/>
      <c r="Q9569" s="231"/>
      <c r="R9569" s="231"/>
      <c r="S9569" s="231"/>
      <c r="T9569" s="232"/>
      <c r="U9569" s="16"/>
      <c r="V9569" s="16"/>
    </row>
    <row r="9570" spans="4:22">
      <c r="D9570" s="16"/>
      <c r="E9570" s="16"/>
      <c r="F9570" s="231"/>
      <c r="G9570" s="231"/>
      <c r="H9570" s="231"/>
      <c r="I9570" s="231"/>
      <c r="J9570" s="231"/>
      <c r="K9570" s="231"/>
      <c r="L9570" s="231"/>
      <c r="M9570" s="231"/>
      <c r="N9570" s="231"/>
      <c r="O9570" s="231"/>
      <c r="P9570" s="231"/>
      <c r="Q9570" s="231"/>
      <c r="R9570" s="231"/>
      <c r="S9570" s="231"/>
      <c r="T9570" s="232"/>
      <c r="U9570" s="16"/>
      <c r="V9570" s="16"/>
    </row>
    <row r="9571" spans="4:22">
      <c r="D9571" s="16"/>
      <c r="E9571" s="16"/>
      <c r="F9571" s="231"/>
      <c r="G9571" s="231"/>
      <c r="H9571" s="231"/>
      <c r="I9571" s="231"/>
      <c r="J9571" s="231"/>
      <c r="K9571" s="231"/>
      <c r="L9571" s="231"/>
      <c r="M9571" s="231"/>
      <c r="N9571" s="231"/>
      <c r="O9571" s="231"/>
      <c r="P9571" s="231"/>
      <c r="Q9571" s="231"/>
      <c r="R9571" s="231"/>
      <c r="S9571" s="231"/>
      <c r="T9571" s="232"/>
      <c r="U9571" s="16"/>
      <c r="V9571" s="16"/>
    </row>
    <row r="9572" spans="4:22">
      <c r="D9572" s="16"/>
      <c r="E9572" s="16"/>
      <c r="F9572" s="231"/>
      <c r="G9572" s="231"/>
      <c r="H9572" s="231"/>
      <c r="I9572" s="231"/>
      <c r="J9572" s="231"/>
      <c r="K9572" s="231"/>
      <c r="L9572" s="231"/>
      <c r="M9572" s="231"/>
      <c r="N9572" s="231"/>
      <c r="O9572" s="231"/>
      <c r="P9572" s="231"/>
      <c r="Q9572" s="231"/>
      <c r="R9572" s="231"/>
      <c r="S9572" s="231"/>
      <c r="T9572" s="232"/>
      <c r="U9572" s="16"/>
      <c r="V9572" s="16"/>
    </row>
    <row r="9573" spans="4:22">
      <c r="D9573" s="16"/>
      <c r="E9573" s="16"/>
      <c r="F9573" s="231"/>
      <c r="G9573" s="231"/>
      <c r="H9573" s="231"/>
      <c r="I9573" s="231"/>
      <c r="J9573" s="231"/>
      <c r="K9573" s="231"/>
      <c r="L9573" s="231"/>
      <c r="M9573" s="231"/>
      <c r="N9573" s="231"/>
      <c r="O9573" s="231"/>
      <c r="P9573" s="231"/>
      <c r="Q9573" s="231"/>
      <c r="R9573" s="231"/>
      <c r="S9573" s="231"/>
      <c r="T9573" s="232"/>
      <c r="U9573" s="16"/>
      <c r="V9573" s="16"/>
    </row>
    <row r="9574" spans="4:22">
      <c r="D9574" s="16"/>
      <c r="E9574" s="16"/>
      <c r="F9574" s="231"/>
      <c r="G9574" s="231"/>
      <c r="H9574" s="231"/>
      <c r="I9574" s="231"/>
      <c r="J9574" s="231"/>
      <c r="K9574" s="231"/>
      <c r="L9574" s="231"/>
      <c r="M9574" s="231"/>
      <c r="N9574" s="231"/>
      <c r="O9574" s="231"/>
      <c r="P9574" s="231"/>
      <c r="Q9574" s="231"/>
      <c r="R9574" s="231"/>
      <c r="S9574" s="231"/>
      <c r="T9574" s="232"/>
      <c r="U9574" s="16"/>
      <c r="V9574" s="16"/>
    </row>
    <row r="9575" spans="4:22">
      <c r="D9575" s="16"/>
      <c r="E9575" s="16"/>
      <c r="F9575" s="231"/>
      <c r="G9575" s="231"/>
      <c r="H9575" s="231"/>
      <c r="I9575" s="231"/>
      <c r="J9575" s="231"/>
      <c r="K9575" s="231"/>
      <c r="L9575" s="231"/>
      <c r="M9575" s="231"/>
      <c r="N9575" s="231"/>
      <c r="O9575" s="231"/>
      <c r="P9575" s="231"/>
      <c r="Q9575" s="231"/>
      <c r="R9575" s="231"/>
      <c r="S9575" s="231"/>
      <c r="T9575" s="232"/>
      <c r="U9575" s="16"/>
      <c r="V9575" s="16"/>
    </row>
    <row r="9576" spans="4:22">
      <c r="D9576" s="335"/>
      <c r="E9576" s="335"/>
      <c r="F9576" s="335"/>
      <c r="G9576" s="512" t="s">
        <v>48</v>
      </c>
      <c r="H9576" s="512"/>
      <c r="I9576" s="512"/>
      <c r="J9576" s="512"/>
      <c r="K9576" s="512"/>
      <c r="L9576" s="512"/>
      <c r="M9576" s="512"/>
      <c r="N9576" s="512"/>
      <c r="O9576" s="512"/>
      <c r="P9576" s="512"/>
      <c r="Q9576" s="512"/>
      <c r="R9576" s="512"/>
      <c r="S9576" s="335"/>
      <c r="T9576" s="335"/>
      <c r="U9576" s="335"/>
      <c r="V9576" s="335"/>
    </row>
    <row r="9577" spans="4:22">
      <c r="D9577" s="335"/>
      <c r="E9577" s="335"/>
      <c r="F9577" s="335"/>
      <c r="G9577" s="512"/>
      <c r="H9577" s="512"/>
      <c r="I9577" s="512"/>
      <c r="J9577" s="512"/>
      <c r="K9577" s="512"/>
      <c r="L9577" s="512"/>
      <c r="M9577" s="512"/>
      <c r="N9577" s="512"/>
      <c r="O9577" s="512"/>
      <c r="P9577" s="512"/>
      <c r="Q9577" s="512"/>
      <c r="R9577" s="512"/>
      <c r="S9577" s="335"/>
      <c r="T9577" s="335"/>
      <c r="U9577" s="335"/>
      <c r="V9577" s="335"/>
    </row>
    <row r="9578" spans="4:22" ht="23.4">
      <c r="D9578" s="338"/>
      <c r="E9578" s="338"/>
      <c r="F9578" s="338"/>
      <c r="G9578" s="343" t="s">
        <v>46</v>
      </c>
      <c r="H9578" s="375" t="s">
        <v>3</v>
      </c>
      <c r="I9578" s="376"/>
      <c r="J9578" s="377" t="s">
        <v>11</v>
      </c>
      <c r="K9578" s="376"/>
      <c r="L9578" s="378" t="s">
        <v>12</v>
      </c>
      <c r="M9578" s="376"/>
      <c r="N9578" s="379" t="s">
        <v>13</v>
      </c>
      <c r="O9578" s="376"/>
      <c r="P9578" s="374" t="s">
        <v>14</v>
      </c>
      <c r="Q9578" s="376"/>
      <c r="R9578" s="380" t="s">
        <v>15</v>
      </c>
      <c r="S9578" s="367"/>
      <c r="T9578" s="16"/>
      <c r="U9578" s="336"/>
      <c r="V9578" s="16"/>
    </row>
    <row r="9579" spans="4:22" ht="21">
      <c r="D9579" s="338"/>
      <c r="E9579" s="338"/>
      <c r="F9579" s="338"/>
      <c r="G9579" s="344">
        <v>0.9</v>
      </c>
      <c r="H9579" s="347">
        <f>$H$9521*G9579</f>
        <v>61.389059766749995</v>
      </c>
      <c r="I9579" s="368"/>
      <c r="J9579" s="348">
        <f>$J$9521*G9579</f>
        <v>15.979253589000001</v>
      </c>
      <c r="K9579" s="368"/>
      <c r="L9579" s="352">
        <f>$L$9521*G9579</f>
        <v>16.979230253250002</v>
      </c>
      <c r="M9579" s="368"/>
      <c r="N9579" s="349">
        <f>$N$9521*G9579</f>
        <v>9.0909027360000003</v>
      </c>
      <c r="O9579" s="368"/>
      <c r="P9579" s="350">
        <f>$P$9521*G9579</f>
        <v>248.0813640675</v>
      </c>
      <c r="Q9579" s="368"/>
      <c r="R9579" s="351">
        <f>$R$9521*G9579</f>
        <v>84.797115660000003</v>
      </c>
      <c r="S9579" s="341"/>
      <c r="T9579" s="414">
        <f>H9579*24.63</f>
        <v>1512.0125420550523</v>
      </c>
      <c r="U9579" s="337"/>
      <c r="V9579" s="16"/>
    </row>
    <row r="9580" spans="4:22" ht="21">
      <c r="D9580" s="338"/>
      <c r="E9580" s="338"/>
      <c r="F9580" s="338"/>
      <c r="G9580" s="344">
        <v>0.91</v>
      </c>
      <c r="H9580" s="347">
        <f t="shared" ref="H9580:H9599" si="1146">$H$9521*G9580</f>
        <v>62.071160430824996</v>
      </c>
      <c r="I9580" s="368"/>
      <c r="J9580" s="348">
        <f t="shared" ref="J9580:J9599" si="1147">$J$9521*G9580</f>
        <v>16.156800851100002</v>
      </c>
      <c r="K9580" s="368"/>
      <c r="L9580" s="352">
        <f t="shared" ref="L9580:L9599" si="1148">$L$9521*G9580</f>
        <v>17.167888367174999</v>
      </c>
      <c r="M9580" s="368"/>
      <c r="N9580" s="349">
        <f t="shared" ref="N9580:N9599" si="1149">$N$9521*G9580</f>
        <v>9.1919127663999998</v>
      </c>
      <c r="O9580" s="368"/>
      <c r="P9580" s="350">
        <f t="shared" ref="P9580:P9599" si="1150">$P$9521*G9580</f>
        <v>250.83782366825002</v>
      </c>
      <c r="Q9580" s="368"/>
      <c r="R9580" s="351">
        <f t="shared" ref="R9580:R9599" si="1151">$R$9521*G9580</f>
        <v>85.739305834000007</v>
      </c>
      <c r="S9580" s="341"/>
      <c r="T9580" s="16"/>
      <c r="U9580" s="337"/>
      <c r="V9580" s="16"/>
    </row>
    <row r="9581" spans="4:22" ht="21">
      <c r="D9581" s="338"/>
      <c r="E9581" s="338"/>
      <c r="F9581" s="338"/>
      <c r="G9581" s="344">
        <v>0.92</v>
      </c>
      <c r="H9581" s="347">
        <f t="shared" si="1146"/>
        <v>62.753261094899997</v>
      </c>
      <c r="I9581" s="368"/>
      <c r="J9581" s="348">
        <f t="shared" si="1147"/>
        <v>16.334348113200001</v>
      </c>
      <c r="K9581" s="368"/>
      <c r="L9581" s="352">
        <f t="shared" si="1148"/>
        <v>17.356546481100001</v>
      </c>
      <c r="M9581" s="368"/>
      <c r="N9581" s="349">
        <f t="shared" si="1149"/>
        <v>9.292922796800001</v>
      </c>
      <c r="O9581" s="368"/>
      <c r="P9581" s="350">
        <f t="shared" si="1150"/>
        <v>253.59428326900002</v>
      </c>
      <c r="Q9581" s="368"/>
      <c r="R9581" s="351">
        <f t="shared" si="1151"/>
        <v>86.681496007999996</v>
      </c>
      <c r="S9581" s="341"/>
      <c r="T9581" s="16"/>
      <c r="U9581" s="337"/>
      <c r="V9581" s="16"/>
    </row>
    <row r="9582" spans="4:22" ht="21">
      <c r="D9582" s="338"/>
      <c r="E9582" s="338"/>
      <c r="F9582" s="338"/>
      <c r="G9582" s="344">
        <v>0.93</v>
      </c>
      <c r="H9582" s="347">
        <f t="shared" si="1146"/>
        <v>63.435361758974999</v>
      </c>
      <c r="I9582" s="368"/>
      <c r="J9582" s="348">
        <f t="shared" si="1147"/>
        <v>16.511895375300004</v>
      </c>
      <c r="K9582" s="368"/>
      <c r="L9582" s="352">
        <f t="shared" si="1148"/>
        <v>17.545204595025002</v>
      </c>
      <c r="M9582" s="368"/>
      <c r="N9582" s="349">
        <f t="shared" si="1149"/>
        <v>9.3939328272000004</v>
      </c>
      <c r="O9582" s="368"/>
      <c r="P9582" s="350">
        <f t="shared" si="1150"/>
        <v>256.35074286975004</v>
      </c>
      <c r="Q9582" s="368"/>
      <c r="R9582" s="351">
        <f t="shared" si="1151"/>
        <v>87.623686182</v>
      </c>
      <c r="S9582" s="341"/>
      <c r="T9582" s="16"/>
      <c r="U9582" s="337"/>
      <c r="V9582" s="16"/>
    </row>
    <row r="9583" spans="4:22" ht="21">
      <c r="D9583" s="338"/>
      <c r="E9583" s="338"/>
      <c r="F9583" s="338"/>
      <c r="G9583" s="344">
        <v>0.94</v>
      </c>
      <c r="H9583" s="347">
        <f t="shared" si="1146"/>
        <v>64.117462423049986</v>
      </c>
      <c r="I9583" s="368"/>
      <c r="J9583" s="348">
        <f t="shared" si="1147"/>
        <v>16.689442637399999</v>
      </c>
      <c r="K9583" s="368"/>
      <c r="L9583" s="352">
        <f t="shared" si="1148"/>
        <v>17.733862708949999</v>
      </c>
      <c r="M9583" s="368"/>
      <c r="N9583" s="349">
        <f t="shared" si="1149"/>
        <v>9.4949428575999999</v>
      </c>
      <c r="O9583" s="368"/>
      <c r="P9583" s="350">
        <f t="shared" si="1150"/>
        <v>259.1072024705</v>
      </c>
      <c r="Q9583" s="368"/>
      <c r="R9583" s="351">
        <f t="shared" si="1151"/>
        <v>88.56587635599999</v>
      </c>
      <c r="S9583" s="341"/>
      <c r="T9583" s="16"/>
      <c r="U9583" s="337"/>
      <c r="V9583" s="16"/>
    </row>
    <row r="9584" spans="4:22" ht="21">
      <c r="D9584" s="338"/>
      <c r="E9584" s="338"/>
      <c r="F9584" s="338"/>
      <c r="G9584" s="344">
        <v>0.95</v>
      </c>
      <c r="H9584" s="347">
        <f t="shared" si="1146"/>
        <v>64.799563087124994</v>
      </c>
      <c r="I9584" s="368"/>
      <c r="J9584" s="348">
        <f t="shared" si="1147"/>
        <v>16.866989899500002</v>
      </c>
      <c r="K9584" s="368"/>
      <c r="L9584" s="352">
        <f t="shared" si="1148"/>
        <v>17.922520822874997</v>
      </c>
      <c r="M9584" s="368"/>
      <c r="N9584" s="349">
        <f t="shared" si="1149"/>
        <v>9.5959528879999993</v>
      </c>
      <c r="O9584" s="368"/>
      <c r="P9584" s="350">
        <f t="shared" si="1150"/>
        <v>261.86366207125002</v>
      </c>
      <c r="Q9584" s="368"/>
      <c r="R9584" s="351">
        <f t="shared" si="1151"/>
        <v>89.508066529999994</v>
      </c>
      <c r="S9584" s="341"/>
      <c r="T9584" s="16"/>
      <c r="U9584" s="337"/>
      <c r="V9584" s="16"/>
    </row>
    <row r="9585" spans="4:22" ht="21">
      <c r="D9585" s="338"/>
      <c r="E9585" s="338"/>
      <c r="F9585" s="338"/>
      <c r="G9585" s="344">
        <v>0.96</v>
      </c>
      <c r="H9585" s="347">
        <f t="shared" si="1146"/>
        <v>65.481663751199989</v>
      </c>
      <c r="I9585" s="368"/>
      <c r="J9585" s="348">
        <f t="shared" si="1147"/>
        <v>17.044537161600001</v>
      </c>
      <c r="K9585" s="368"/>
      <c r="L9585" s="352">
        <f t="shared" si="1148"/>
        <v>18.111178936799998</v>
      </c>
      <c r="M9585" s="368"/>
      <c r="N9585" s="349">
        <f t="shared" si="1149"/>
        <v>9.6969629184000006</v>
      </c>
      <c r="O9585" s="368"/>
      <c r="P9585" s="350">
        <f t="shared" si="1150"/>
        <v>264.62012167199998</v>
      </c>
      <c r="Q9585" s="368"/>
      <c r="R9585" s="351">
        <f t="shared" si="1151"/>
        <v>90.450256703999997</v>
      </c>
      <c r="S9585" s="341"/>
      <c r="T9585" s="16"/>
      <c r="U9585" s="337"/>
      <c r="V9585" s="16"/>
    </row>
    <row r="9586" spans="4:22" ht="21">
      <c r="D9586" s="338"/>
      <c r="E9586" s="338"/>
      <c r="F9586" s="338"/>
      <c r="G9586" s="344">
        <v>0.97</v>
      </c>
      <c r="H9586" s="347">
        <f t="shared" si="1146"/>
        <v>66.163764415274997</v>
      </c>
      <c r="I9586" s="368"/>
      <c r="J9586" s="348">
        <f t="shared" si="1147"/>
        <v>17.2220844237</v>
      </c>
      <c r="K9586" s="368"/>
      <c r="L9586" s="352">
        <f t="shared" si="1148"/>
        <v>18.299837050724999</v>
      </c>
      <c r="M9586" s="368"/>
      <c r="N9586" s="349">
        <f t="shared" si="1149"/>
        <v>9.7979729488</v>
      </c>
      <c r="O9586" s="368"/>
      <c r="P9586" s="350">
        <f t="shared" si="1150"/>
        <v>267.37658127275</v>
      </c>
      <c r="Q9586" s="368"/>
      <c r="R9586" s="351">
        <f t="shared" si="1151"/>
        <v>91.392446878000001</v>
      </c>
      <c r="S9586" s="341"/>
      <c r="T9586" s="16"/>
      <c r="U9586" s="337"/>
      <c r="V9586" s="16"/>
    </row>
    <row r="9587" spans="4:22" ht="21">
      <c r="D9587" s="338"/>
      <c r="E9587" s="338"/>
      <c r="F9587" s="338"/>
      <c r="G9587" s="344">
        <v>0.98</v>
      </c>
      <c r="H9587" s="347">
        <f t="shared" si="1146"/>
        <v>66.845865079349991</v>
      </c>
      <c r="I9587" s="368"/>
      <c r="J9587" s="348">
        <f t="shared" si="1147"/>
        <v>17.399631685799999</v>
      </c>
      <c r="K9587" s="368"/>
      <c r="L9587" s="352">
        <f t="shared" si="1148"/>
        <v>18.488495164650001</v>
      </c>
      <c r="M9587" s="368"/>
      <c r="N9587" s="349">
        <f t="shared" si="1149"/>
        <v>9.8989829791999995</v>
      </c>
      <c r="O9587" s="368"/>
      <c r="P9587" s="350">
        <f t="shared" si="1150"/>
        <v>270.13304087350002</v>
      </c>
      <c r="Q9587" s="368"/>
      <c r="R9587" s="351">
        <f t="shared" si="1151"/>
        <v>92.334637051999991</v>
      </c>
      <c r="S9587" s="341"/>
      <c r="T9587" s="16"/>
      <c r="U9587" s="337"/>
      <c r="V9587" s="16"/>
    </row>
    <row r="9588" spans="4:22" ht="21">
      <c r="D9588" s="338"/>
      <c r="E9588" s="338"/>
      <c r="F9588" s="338"/>
      <c r="G9588" s="344">
        <v>0.99</v>
      </c>
      <c r="H9588" s="347">
        <f t="shared" si="1146"/>
        <v>67.527965743425</v>
      </c>
      <c r="I9588" s="368"/>
      <c r="J9588" s="348">
        <f t="shared" si="1147"/>
        <v>17.577178947900002</v>
      </c>
      <c r="K9588" s="368"/>
      <c r="L9588" s="352">
        <f t="shared" si="1148"/>
        <v>18.677153278574998</v>
      </c>
      <c r="M9588" s="368"/>
      <c r="N9588" s="349">
        <f t="shared" si="1149"/>
        <v>9.9999930096000007</v>
      </c>
      <c r="O9588" s="368"/>
      <c r="P9588" s="350">
        <f t="shared" si="1150"/>
        <v>272.88950047424999</v>
      </c>
      <c r="Q9588" s="368"/>
      <c r="R9588" s="351">
        <f t="shared" si="1151"/>
        <v>93.276827225999995</v>
      </c>
      <c r="S9588" s="341"/>
      <c r="T9588" s="16"/>
      <c r="U9588" s="337"/>
      <c r="V9588" s="16"/>
    </row>
    <row r="9589" spans="4:22" ht="28.8">
      <c r="D9589" s="469"/>
      <c r="E9589" s="469"/>
      <c r="F9589" s="469"/>
      <c r="G9589" s="477">
        <v>1</v>
      </c>
      <c r="H9589" s="383">
        <f t="shared" si="1146"/>
        <v>68.210066407499994</v>
      </c>
      <c r="I9589" s="368"/>
      <c r="J9589" s="383">
        <f t="shared" si="1147"/>
        <v>17.754726210000001</v>
      </c>
      <c r="K9589" s="368"/>
      <c r="L9589" s="383">
        <f t="shared" si="1148"/>
        <v>18.865811392499999</v>
      </c>
      <c r="M9589" s="368"/>
      <c r="N9589" s="383">
        <f t="shared" si="1149"/>
        <v>10.10100304</v>
      </c>
      <c r="O9589" s="368"/>
      <c r="P9589" s="383">
        <f t="shared" si="1150"/>
        <v>275.645960075</v>
      </c>
      <c r="Q9589" s="368"/>
      <c r="R9589" s="383">
        <f t="shared" si="1151"/>
        <v>94.219017399999998</v>
      </c>
      <c r="S9589" s="341"/>
      <c r="T9589" s="469"/>
      <c r="U9589" s="470"/>
      <c r="V9589" s="469"/>
    </row>
    <row r="9590" spans="4:22" ht="21">
      <c r="D9590" s="338"/>
      <c r="E9590" s="338"/>
      <c r="F9590" s="338"/>
      <c r="G9590" s="344">
        <v>1.01</v>
      </c>
      <c r="H9590" s="347">
        <f t="shared" si="1146"/>
        <v>68.892167071574988</v>
      </c>
      <c r="I9590" s="368"/>
      <c r="J9590" s="348">
        <f t="shared" si="1147"/>
        <v>17.9322734721</v>
      </c>
      <c r="K9590" s="368"/>
      <c r="L9590" s="352">
        <f t="shared" si="1148"/>
        <v>19.054469506425001</v>
      </c>
      <c r="M9590" s="368"/>
      <c r="N9590" s="349">
        <f t="shared" si="1149"/>
        <v>10.2020130704</v>
      </c>
      <c r="O9590" s="368"/>
      <c r="P9590" s="350">
        <f t="shared" si="1150"/>
        <v>278.40241967575002</v>
      </c>
      <c r="Q9590" s="368"/>
      <c r="R9590" s="351">
        <f t="shared" si="1151"/>
        <v>95.161207574000002</v>
      </c>
      <c r="S9590" s="341"/>
      <c r="T9590" s="16"/>
      <c r="U9590" s="337"/>
      <c r="V9590" s="16"/>
    </row>
    <row r="9591" spans="4:22" ht="21">
      <c r="D9591" s="338"/>
      <c r="E9591" s="338"/>
      <c r="F9591" s="338"/>
      <c r="G9591" s="344">
        <v>1.02</v>
      </c>
      <c r="H9591" s="347">
        <f t="shared" si="1146"/>
        <v>69.574267735649997</v>
      </c>
      <c r="I9591" s="368"/>
      <c r="J9591" s="348">
        <f t="shared" si="1147"/>
        <v>18.109820734200003</v>
      </c>
      <c r="K9591" s="368"/>
      <c r="L9591" s="352">
        <f t="shared" si="1148"/>
        <v>19.243127620349998</v>
      </c>
      <c r="M9591" s="368"/>
      <c r="N9591" s="349">
        <f t="shared" si="1149"/>
        <v>10.303023100800001</v>
      </c>
      <c r="O9591" s="368"/>
      <c r="P9591" s="350">
        <f t="shared" si="1150"/>
        <v>281.15887927649999</v>
      </c>
      <c r="Q9591" s="368"/>
      <c r="R9591" s="351">
        <f t="shared" si="1151"/>
        <v>96.103397748000006</v>
      </c>
      <c r="S9591" s="341"/>
      <c r="T9591" s="16"/>
      <c r="U9591" s="337"/>
      <c r="V9591" s="16"/>
    </row>
    <row r="9592" spans="4:22" ht="21">
      <c r="D9592" s="338"/>
      <c r="E9592" s="338"/>
      <c r="F9592" s="338"/>
      <c r="G9592" s="344">
        <v>1.03</v>
      </c>
      <c r="H9592" s="347">
        <f t="shared" si="1146"/>
        <v>70.256368399724991</v>
      </c>
      <c r="I9592" s="368"/>
      <c r="J9592" s="348">
        <f t="shared" si="1147"/>
        <v>18.287367996300002</v>
      </c>
      <c r="K9592" s="368"/>
      <c r="L9592" s="352">
        <f t="shared" si="1148"/>
        <v>19.431785734275</v>
      </c>
      <c r="M9592" s="368"/>
      <c r="N9592" s="349">
        <f t="shared" si="1149"/>
        <v>10.4040331312</v>
      </c>
      <c r="O9592" s="368"/>
      <c r="P9592" s="350">
        <f t="shared" si="1150"/>
        <v>283.91533887725001</v>
      </c>
      <c r="Q9592" s="368"/>
      <c r="R9592" s="351">
        <f t="shared" si="1151"/>
        <v>97.045587921999996</v>
      </c>
      <c r="S9592" s="341"/>
      <c r="T9592" s="16"/>
      <c r="U9592" s="337"/>
      <c r="V9592" s="16"/>
    </row>
    <row r="9593" spans="4:22" ht="21">
      <c r="D9593" s="338"/>
      <c r="E9593" s="338"/>
      <c r="F9593" s="338"/>
      <c r="G9593" s="344">
        <v>1.04</v>
      </c>
      <c r="H9593" s="347">
        <f t="shared" si="1146"/>
        <v>70.9384690638</v>
      </c>
      <c r="I9593" s="368"/>
      <c r="J9593" s="348">
        <f t="shared" si="1147"/>
        <v>18.464915258400001</v>
      </c>
      <c r="K9593" s="368"/>
      <c r="L9593" s="352">
        <f t="shared" si="1148"/>
        <v>19.620443848200001</v>
      </c>
      <c r="M9593" s="368"/>
      <c r="N9593" s="349">
        <f t="shared" si="1149"/>
        <v>10.5050431616</v>
      </c>
      <c r="O9593" s="368"/>
      <c r="P9593" s="350">
        <f t="shared" si="1150"/>
        <v>286.67179847800003</v>
      </c>
      <c r="Q9593" s="368"/>
      <c r="R9593" s="351">
        <f t="shared" si="1151"/>
        <v>97.987778096</v>
      </c>
      <c r="S9593" s="341"/>
      <c r="T9593" s="16"/>
      <c r="U9593" s="337"/>
      <c r="V9593" s="16"/>
    </row>
    <row r="9594" spans="4:22" ht="21">
      <c r="D9594" s="338"/>
      <c r="E9594" s="338"/>
      <c r="F9594" s="338"/>
      <c r="G9594" s="344">
        <v>1.05</v>
      </c>
      <c r="H9594" s="347">
        <f t="shared" si="1146"/>
        <v>71.620569727874994</v>
      </c>
      <c r="I9594" s="368"/>
      <c r="J9594" s="348">
        <f t="shared" si="1147"/>
        <v>18.642462520500001</v>
      </c>
      <c r="K9594" s="368"/>
      <c r="L9594" s="352">
        <f t="shared" si="1148"/>
        <v>19.809101962125002</v>
      </c>
      <c r="M9594" s="368"/>
      <c r="N9594" s="349">
        <f t="shared" si="1149"/>
        <v>10.606053192000001</v>
      </c>
      <c r="O9594" s="368"/>
      <c r="P9594" s="350">
        <f t="shared" si="1150"/>
        <v>289.42825807874999</v>
      </c>
      <c r="Q9594" s="368"/>
      <c r="R9594" s="351">
        <f t="shared" si="1151"/>
        <v>98.929968270000003</v>
      </c>
      <c r="S9594" s="341"/>
      <c r="T9594" s="16"/>
      <c r="U9594" s="337"/>
      <c r="V9594" s="16"/>
    </row>
    <row r="9595" spans="4:22" ht="21">
      <c r="D9595" s="338"/>
      <c r="E9595" s="338"/>
      <c r="F9595" s="338"/>
      <c r="G9595" s="344">
        <v>1.06</v>
      </c>
      <c r="H9595" s="347">
        <f t="shared" si="1146"/>
        <v>72.302670391950002</v>
      </c>
      <c r="I9595" s="368"/>
      <c r="J9595" s="348">
        <f t="shared" si="1147"/>
        <v>18.820009782600003</v>
      </c>
      <c r="K9595" s="368"/>
      <c r="L9595" s="352">
        <f t="shared" si="1148"/>
        <v>19.99776007605</v>
      </c>
      <c r="M9595" s="368"/>
      <c r="N9595" s="349">
        <f t="shared" si="1149"/>
        <v>10.7070632224</v>
      </c>
      <c r="O9595" s="368"/>
      <c r="P9595" s="350">
        <f t="shared" si="1150"/>
        <v>292.18471767950001</v>
      </c>
      <c r="Q9595" s="368"/>
      <c r="R9595" s="351">
        <f t="shared" si="1151"/>
        <v>99.872158444000007</v>
      </c>
      <c r="S9595" s="341"/>
      <c r="T9595" s="16"/>
      <c r="U9595" s="337"/>
      <c r="V9595" s="16"/>
    </row>
    <row r="9596" spans="4:22" ht="21">
      <c r="D9596" s="338"/>
      <c r="E9596" s="338"/>
      <c r="F9596" s="338"/>
      <c r="G9596" s="344">
        <v>1.07</v>
      </c>
      <c r="H9596" s="347">
        <f t="shared" si="1146"/>
        <v>72.984771056024996</v>
      </c>
      <c r="I9596" s="368"/>
      <c r="J9596" s="348">
        <f t="shared" si="1147"/>
        <v>18.997557044700002</v>
      </c>
      <c r="K9596" s="368"/>
      <c r="L9596" s="352">
        <f t="shared" si="1148"/>
        <v>20.186418189975001</v>
      </c>
      <c r="M9596" s="368"/>
      <c r="N9596" s="349">
        <f t="shared" si="1149"/>
        <v>10.808073252800002</v>
      </c>
      <c r="O9596" s="368"/>
      <c r="P9596" s="350">
        <f t="shared" si="1150"/>
        <v>294.94117728025003</v>
      </c>
      <c r="Q9596" s="368"/>
      <c r="R9596" s="351">
        <f t="shared" si="1151"/>
        <v>100.81434861800001</v>
      </c>
      <c r="S9596" s="341"/>
      <c r="T9596" s="16"/>
      <c r="U9596" s="337"/>
      <c r="V9596" s="16"/>
    </row>
    <row r="9597" spans="4:22" ht="21">
      <c r="D9597" s="338"/>
      <c r="E9597" s="338"/>
      <c r="F9597" s="338"/>
      <c r="G9597" s="344">
        <v>1.08</v>
      </c>
      <c r="H9597" s="347">
        <f t="shared" si="1146"/>
        <v>73.666871720100005</v>
      </c>
      <c r="I9597" s="368"/>
      <c r="J9597" s="348">
        <f t="shared" si="1147"/>
        <v>19.175104306800002</v>
      </c>
      <c r="K9597" s="368"/>
      <c r="L9597" s="352">
        <f t="shared" si="1148"/>
        <v>20.375076303900002</v>
      </c>
      <c r="M9597" s="368"/>
      <c r="N9597" s="349">
        <f t="shared" si="1149"/>
        <v>10.909083283200001</v>
      </c>
      <c r="O9597" s="368"/>
      <c r="P9597" s="350">
        <f t="shared" si="1150"/>
        <v>297.69763688100005</v>
      </c>
      <c r="Q9597" s="368"/>
      <c r="R9597" s="351">
        <f t="shared" si="1151"/>
        <v>101.756538792</v>
      </c>
      <c r="S9597" s="341"/>
      <c r="T9597" s="16"/>
      <c r="U9597" s="337"/>
      <c r="V9597" s="16"/>
    </row>
    <row r="9598" spans="4:22" ht="21">
      <c r="D9598" s="338"/>
      <c r="E9598" s="338"/>
      <c r="F9598" s="338"/>
      <c r="G9598" s="344">
        <v>1.0900000000000001</v>
      </c>
      <c r="H9598" s="347">
        <f t="shared" si="1146"/>
        <v>74.348972384174999</v>
      </c>
      <c r="I9598" s="368"/>
      <c r="J9598" s="348">
        <f t="shared" si="1147"/>
        <v>19.352651568900004</v>
      </c>
      <c r="K9598" s="368"/>
      <c r="L9598" s="352">
        <f t="shared" si="1148"/>
        <v>20.563734417825</v>
      </c>
      <c r="M9598" s="368"/>
      <c r="N9598" s="349">
        <f t="shared" si="1149"/>
        <v>11.010093313600001</v>
      </c>
      <c r="O9598" s="368"/>
      <c r="P9598" s="350">
        <f t="shared" si="1150"/>
        <v>300.45409648175001</v>
      </c>
      <c r="Q9598" s="368"/>
      <c r="R9598" s="351">
        <f t="shared" si="1151"/>
        <v>102.698728966</v>
      </c>
      <c r="S9598" s="341"/>
      <c r="T9598" s="16"/>
      <c r="U9598" s="337"/>
      <c r="V9598" s="16"/>
    </row>
    <row r="9599" spans="4:22" ht="21">
      <c r="D9599" s="338"/>
      <c r="E9599" s="338"/>
      <c r="F9599" s="338"/>
      <c r="G9599" s="344">
        <v>1.1000000000000001</v>
      </c>
      <c r="H9599" s="347">
        <f t="shared" si="1146"/>
        <v>75.031073048249993</v>
      </c>
      <c r="I9599" s="368"/>
      <c r="J9599" s="348">
        <f t="shared" si="1147"/>
        <v>19.530198831000003</v>
      </c>
      <c r="K9599" s="368"/>
      <c r="L9599" s="352">
        <f t="shared" si="1148"/>
        <v>20.752392531750001</v>
      </c>
      <c r="M9599" s="368"/>
      <c r="N9599" s="349">
        <f t="shared" si="1149"/>
        <v>11.111103344000002</v>
      </c>
      <c r="O9599" s="368"/>
      <c r="P9599" s="350">
        <f t="shared" si="1150"/>
        <v>303.21055608250003</v>
      </c>
      <c r="Q9599" s="368"/>
      <c r="R9599" s="351">
        <f t="shared" si="1151"/>
        <v>103.64091914000001</v>
      </c>
      <c r="S9599" s="341"/>
      <c r="T9599" s="16"/>
      <c r="U9599" s="337"/>
      <c r="V9599" s="16"/>
    </row>
    <row r="9600" spans="4:22">
      <c r="D9600" s="338"/>
      <c r="E9600" s="338"/>
      <c r="F9600" s="338"/>
      <c r="G9600" s="16"/>
      <c r="H9600" s="16"/>
      <c r="I9600" s="16"/>
      <c r="J9600" s="16"/>
      <c r="K9600" s="16"/>
      <c r="L9600" s="16"/>
      <c r="M9600" s="16"/>
      <c r="N9600" s="16"/>
      <c r="O9600" s="16"/>
      <c r="P9600" s="16"/>
      <c r="Q9600" s="16"/>
      <c r="R9600" s="16"/>
      <c r="S9600" s="16"/>
      <c r="T9600" s="16"/>
      <c r="U9600" s="16"/>
      <c r="V9600" s="16"/>
    </row>
    <row r="9601" spans="4:31">
      <c r="D9601" s="338"/>
      <c r="E9601" s="338"/>
      <c r="F9601" s="338"/>
      <c r="G9601" s="16"/>
      <c r="H9601" s="16"/>
      <c r="I9601" s="16"/>
      <c r="J9601" s="16"/>
      <c r="K9601" s="16"/>
      <c r="L9601" s="16"/>
      <c r="M9601" s="16"/>
      <c r="N9601" s="16"/>
      <c r="O9601" s="16"/>
      <c r="P9601" s="16"/>
      <c r="Q9601" s="16"/>
      <c r="R9601" s="16"/>
      <c r="S9601" s="16"/>
      <c r="T9601" s="16"/>
      <c r="U9601" s="16"/>
      <c r="V9601" s="16"/>
    </row>
    <row r="9602" spans="4:31">
      <c r="D9602" s="338"/>
      <c r="E9602" s="338"/>
      <c r="F9602" s="338"/>
      <c r="G9602" s="16"/>
      <c r="H9602" s="16"/>
      <c r="I9602" s="16"/>
      <c r="J9602" s="16"/>
      <c r="K9602" s="16"/>
      <c r="L9602" s="16"/>
      <c r="M9602" s="16"/>
      <c r="N9602" s="16"/>
      <c r="O9602" s="16"/>
      <c r="P9602" s="16"/>
      <c r="Q9602" s="16"/>
      <c r="R9602" s="16"/>
      <c r="S9602" s="16"/>
      <c r="T9602" s="16"/>
      <c r="U9602" s="16"/>
      <c r="V9602" s="16"/>
    </row>
    <row r="9605" spans="4:31" ht="15" thickBot="1">
      <c r="D9605" s="507" t="s">
        <v>328</v>
      </c>
      <c r="E9605" s="16"/>
      <c r="F9605" s="16"/>
      <c r="G9605" s="16"/>
      <c r="H9605" s="16"/>
      <c r="I9605" s="16"/>
      <c r="J9605" s="16"/>
      <c r="K9605" s="16"/>
      <c r="L9605" s="16"/>
      <c r="M9605" s="16"/>
      <c r="N9605" s="16"/>
      <c r="O9605" s="16"/>
      <c r="P9605" s="16"/>
      <c r="Q9605" s="16"/>
      <c r="R9605" s="16"/>
      <c r="S9605" s="16"/>
      <c r="T9605" s="229"/>
      <c r="U9605" s="16"/>
      <c r="V9605" s="16"/>
    </row>
    <row r="9606" spans="4:31">
      <c r="D9606" s="16"/>
      <c r="E9606" s="84"/>
      <c r="F9606" s="85"/>
      <c r="G9606" s="197"/>
      <c r="H9606" s="85"/>
      <c r="I9606" s="197"/>
      <c r="J9606" s="85"/>
      <c r="K9606" s="197"/>
      <c r="L9606" s="85"/>
      <c r="M9606" s="197"/>
      <c r="N9606" s="85"/>
      <c r="O9606" s="197"/>
      <c r="P9606" s="85"/>
      <c r="Q9606" s="197"/>
      <c r="R9606" s="85"/>
      <c r="S9606" s="85"/>
      <c r="T9606" s="85"/>
      <c r="U9606" s="106"/>
      <c r="V9606" s="16"/>
    </row>
    <row r="9607" spans="4:31" ht="15" thickBot="1">
      <c r="D9607" s="16"/>
      <c r="E9607" s="86"/>
      <c r="F9607" s="1"/>
      <c r="H9607" s="1"/>
      <c r="J9607" s="1"/>
      <c r="L9607" s="1"/>
      <c r="N9607" s="1"/>
      <c r="P9607" s="1"/>
      <c r="R9607" s="1"/>
      <c r="T9607" s="1"/>
      <c r="U9607" s="107"/>
      <c r="V9607" s="16"/>
    </row>
    <row r="9608" spans="4:31" ht="35.4" thickBot="1">
      <c r="D9608" s="16"/>
      <c r="E9608" s="86"/>
      <c r="F9608" s="1"/>
      <c r="H9608" s="393" t="s">
        <v>394</v>
      </c>
      <c r="I9608" s="394"/>
      <c r="J9608" s="394"/>
      <c r="K9608" s="394"/>
      <c r="L9608" s="394"/>
      <c r="M9608" s="394"/>
      <c r="N9608" s="394"/>
      <c r="O9608" s="394"/>
      <c r="P9608" s="394"/>
      <c r="Q9608" s="394"/>
      <c r="R9608" s="394"/>
      <c r="S9608" s="394"/>
      <c r="T9608" s="395"/>
      <c r="U9608" s="107"/>
      <c r="V9608" s="16"/>
    </row>
    <row r="9609" spans="4:31">
      <c r="D9609" s="16"/>
      <c r="E9609" s="86"/>
      <c r="F9609" s="1"/>
      <c r="H9609" s="1"/>
      <c r="J9609" s="1"/>
      <c r="L9609" s="1"/>
      <c r="N9609" s="1"/>
      <c r="P9609" s="1"/>
      <c r="R9609" s="1"/>
      <c r="T9609" s="1"/>
      <c r="U9609" s="107"/>
      <c r="V9609" s="16"/>
    </row>
    <row r="9610" spans="4:31">
      <c r="D9610" s="16"/>
      <c r="E9610" s="86"/>
      <c r="F9610" s="253" t="s">
        <v>10</v>
      </c>
      <c r="G9610" s="194"/>
      <c r="H9610" s="421" t="s">
        <v>3</v>
      </c>
      <c r="I9610" s="179"/>
      <c r="J9610" s="422" t="s">
        <v>11</v>
      </c>
      <c r="K9610" s="179"/>
      <c r="L9610" s="423" t="s">
        <v>12</v>
      </c>
      <c r="M9610" s="179"/>
      <c r="N9610" s="424" t="s">
        <v>13</v>
      </c>
      <c r="O9610" s="179"/>
      <c r="P9610" s="425" t="s">
        <v>14</v>
      </c>
      <c r="Q9610" s="179"/>
      <c r="R9610" s="426" t="s">
        <v>15</v>
      </c>
      <c r="S9610" s="29"/>
      <c r="T9610" s="427" t="s">
        <v>16</v>
      </c>
      <c r="U9610" s="107"/>
      <c r="V9610" s="16"/>
      <c r="X9610" s="448" t="s">
        <v>78</v>
      </c>
      <c r="Y9610" s="448" t="s">
        <v>79</v>
      </c>
      <c r="Z9610" s="448" t="s">
        <v>80</v>
      </c>
      <c r="AA9610" s="448" t="s">
        <v>81</v>
      </c>
      <c r="AB9610" s="504" t="s">
        <v>374</v>
      </c>
      <c r="AD9610" t="str">
        <f t="shared" ref="AD9610:AD9616" si="1152">X9610</f>
        <v xml:space="preserve">MATERIAL </v>
      </c>
      <c r="AE9610" s="330" t="str">
        <f t="shared" ref="AE9610:AE9616" si="1153">AA9610</f>
        <v xml:space="preserve">VARIACAO </v>
      </c>
    </row>
    <row r="9611" spans="4:31">
      <c r="D9611" s="16"/>
      <c r="E9611" s="86"/>
      <c r="F9611" s="252">
        <v>46181</v>
      </c>
      <c r="G9611" s="244"/>
      <c r="H9611" s="437">
        <v>13661</v>
      </c>
      <c r="I9611" s="437">
        <v>0</v>
      </c>
      <c r="J9611" s="437">
        <v>3519</v>
      </c>
      <c r="K9611" s="437"/>
      <c r="L9611" s="437">
        <v>3669.5</v>
      </c>
      <c r="M9611" s="437"/>
      <c r="N9611" s="437">
        <v>1990</v>
      </c>
      <c r="O9611" s="437"/>
      <c r="P9611" s="437">
        <v>51850</v>
      </c>
      <c r="Q9611" s="437"/>
      <c r="R9611" s="437">
        <v>18340</v>
      </c>
      <c r="S9611" s="437"/>
      <c r="T9611" s="441">
        <v>5.1243999999999996</v>
      </c>
      <c r="U9611" s="107"/>
      <c r="V9611" s="16"/>
      <c r="X9611" t="str">
        <f>H9410</f>
        <v xml:space="preserve">COBRE </v>
      </c>
      <c r="Y9611" s="308">
        <f>H9619</f>
        <v>69.904212840000014</v>
      </c>
      <c r="Z9611" s="308">
        <f>H9621</f>
        <v>69.809946997500006</v>
      </c>
      <c r="AA9611" s="453">
        <f t="shared" ref="AA9611:AA9617" si="1154">Y9611-Z9611</f>
        <v>9.4265842500007579E-2</v>
      </c>
      <c r="AB9611" t="str">
        <f>X9611</f>
        <v xml:space="preserve">COBRE </v>
      </c>
      <c r="AD9611" t="str">
        <f t="shared" si="1152"/>
        <v xml:space="preserve">COBRE </v>
      </c>
      <c r="AE9611" s="330">
        <f t="shared" si="1153"/>
        <v>9.4265842500007579E-2</v>
      </c>
    </row>
    <row r="9612" spans="4:31">
      <c r="D9612" s="16"/>
      <c r="E9612" s="86"/>
      <c r="F9612" s="250">
        <f>F9611+1</f>
        <v>46182</v>
      </c>
      <c r="G9612" s="244"/>
      <c r="H9612" s="474">
        <v>13716</v>
      </c>
      <c r="I9612" s="437"/>
      <c r="J9612" s="437">
        <v>3576</v>
      </c>
      <c r="K9612" s="437"/>
      <c r="L9612" s="437">
        <v>3608</v>
      </c>
      <c r="M9612" s="437"/>
      <c r="N9612" s="437">
        <v>1983</v>
      </c>
      <c r="O9612" s="437"/>
      <c r="P9612" s="437">
        <v>53060</v>
      </c>
      <c r="Q9612" s="437"/>
      <c r="R9612" s="437">
        <v>17930</v>
      </c>
      <c r="S9612" s="437"/>
      <c r="T9612" s="441">
        <v>5.1695000000000002</v>
      </c>
      <c r="U9612" s="107"/>
      <c r="V9612" s="16"/>
      <c r="X9612" s="408" t="str">
        <f>J9410</f>
        <v xml:space="preserve">ZINCO </v>
      </c>
      <c r="Y9612" s="308">
        <f>J9619</f>
        <v>18.160448152000001</v>
      </c>
      <c r="Z9612" s="308">
        <f>J9621</f>
        <v>18.060227167500003</v>
      </c>
      <c r="AA9612" s="453">
        <f t="shared" si="1154"/>
        <v>0.10022098449999817</v>
      </c>
      <c r="AB9612" t="str">
        <f t="shared" ref="AB9612:AB9616" si="1155">X9612</f>
        <v xml:space="preserve">ZINCO </v>
      </c>
      <c r="AD9612" t="str">
        <f t="shared" si="1152"/>
        <v xml:space="preserve">ZINCO </v>
      </c>
      <c r="AE9612" s="330">
        <f t="shared" si="1153"/>
        <v>0.10022098449999817</v>
      </c>
    </row>
    <row r="9613" spans="4:31">
      <c r="D9613" s="16"/>
      <c r="E9613" s="86"/>
      <c r="F9613" s="250">
        <f>F9612+1</f>
        <v>46183</v>
      </c>
      <c r="G9613" s="244"/>
      <c r="H9613" s="437">
        <v>13370</v>
      </c>
      <c r="I9613" s="437"/>
      <c r="J9613" s="437">
        <v>3486</v>
      </c>
      <c r="K9613" s="437"/>
      <c r="L9613" s="437">
        <v>3489</v>
      </c>
      <c r="M9613" s="437"/>
      <c r="N9613" s="437">
        <v>1974.5</v>
      </c>
      <c r="O9613" s="437"/>
      <c r="P9613" s="437">
        <v>51750</v>
      </c>
      <c r="Q9613" s="437"/>
      <c r="R9613" s="437">
        <v>17380</v>
      </c>
      <c r="S9613" s="437"/>
      <c r="T9613" s="441">
        <v>5.1692999999999998</v>
      </c>
      <c r="U9613" s="107"/>
      <c r="V9613" s="16"/>
      <c r="X9613" s="408" t="str">
        <f>L9410</f>
        <v xml:space="preserve">ALUMÍNIO </v>
      </c>
      <c r="Y9613" s="308">
        <f>L9619</f>
        <v>18.361589092000003</v>
      </c>
      <c r="Z9613" s="308">
        <f>L9621</f>
        <v>19.059404287500001</v>
      </c>
      <c r="AA9613" s="453">
        <f t="shared" si="1154"/>
        <v>-0.69781519549999871</v>
      </c>
      <c r="AB9613" t="str">
        <f t="shared" si="1155"/>
        <v xml:space="preserve">ALUMÍNIO </v>
      </c>
      <c r="AD9613" t="str">
        <f t="shared" si="1152"/>
        <v xml:space="preserve">ALUMÍNIO </v>
      </c>
      <c r="AE9613" s="330">
        <f t="shared" si="1153"/>
        <v>-0.69781519549999871</v>
      </c>
    </row>
    <row r="9614" spans="4:31">
      <c r="D9614" s="16"/>
      <c r="E9614" s="86"/>
      <c r="F9614" s="250">
        <f>F9613+1</f>
        <v>46184</v>
      </c>
      <c r="G9614" s="195"/>
      <c r="H9614" s="437">
        <v>13420</v>
      </c>
      <c r="I9614" s="437"/>
      <c r="J9614" s="437">
        <v>3468</v>
      </c>
      <c r="K9614" s="437"/>
      <c r="L9614" s="437">
        <v>3498.5</v>
      </c>
      <c r="M9614" s="437"/>
      <c r="N9614" s="437">
        <v>1967</v>
      </c>
      <c r="O9614" s="437"/>
      <c r="P9614" s="437">
        <v>52395</v>
      </c>
      <c r="Q9614" s="437"/>
      <c r="R9614" s="437">
        <v>17440</v>
      </c>
      <c r="S9614" s="437"/>
      <c r="T9614" s="441">
        <v>5.1763000000000003</v>
      </c>
      <c r="U9614" s="437"/>
      <c r="V9614" s="16"/>
      <c r="X9614" s="408" t="str">
        <f>N9410</f>
        <v xml:space="preserve">CHUMBO </v>
      </c>
      <c r="Y9614" s="308">
        <f>N9619</f>
        <v>10.182373278000002</v>
      </c>
      <c r="Z9614" s="308">
        <f>N9621</f>
        <v>10.15897221</v>
      </c>
      <c r="AA9614" s="453">
        <f t="shared" si="1154"/>
        <v>2.3401068000001857E-2</v>
      </c>
      <c r="AB9614" t="str">
        <f t="shared" si="1155"/>
        <v xml:space="preserve">CHUMBO </v>
      </c>
      <c r="AD9614" t="str">
        <f t="shared" si="1152"/>
        <v xml:space="preserve">CHUMBO </v>
      </c>
      <c r="AE9614" s="330">
        <f t="shared" si="1153"/>
        <v>2.3401068000001857E-2</v>
      </c>
    </row>
    <row r="9615" spans="4:31">
      <c r="D9615" s="16"/>
      <c r="E9615" s="86"/>
      <c r="F9615" s="251">
        <f>F9614+1</f>
        <v>46185</v>
      </c>
      <c r="G9615" s="195"/>
      <c r="H9615" s="437">
        <v>13603</v>
      </c>
      <c r="I9615" s="437"/>
      <c r="J9615" s="437">
        <v>3557</v>
      </c>
      <c r="K9615" s="437"/>
      <c r="L9615" s="437">
        <v>3536</v>
      </c>
      <c r="M9615" s="437"/>
      <c r="N9615" s="437">
        <v>1957</v>
      </c>
      <c r="O9615" s="437"/>
      <c r="P9615" s="437">
        <v>53350</v>
      </c>
      <c r="Q9615" s="437"/>
      <c r="R9615" s="437">
        <v>17630</v>
      </c>
      <c r="S9615" s="438"/>
      <c r="T9615" s="441">
        <v>5.1478000000000002</v>
      </c>
      <c r="U9615" s="107"/>
      <c r="V9615" s="16"/>
      <c r="X9615" s="408" t="str">
        <f>P9410</f>
        <v xml:space="preserve">ESTANHO </v>
      </c>
      <c r="Y9615" s="308">
        <f>P9619</f>
        <v>270.66865826000003</v>
      </c>
      <c r="Z9615" s="308">
        <f>P9621</f>
        <v>282.665394225</v>
      </c>
      <c r="AA9615" s="453">
        <f t="shared" si="1154"/>
        <v>-11.996735964999971</v>
      </c>
      <c r="AB9615" t="str">
        <f t="shared" si="1155"/>
        <v xml:space="preserve">ESTANHO </v>
      </c>
      <c r="AD9615" t="str">
        <f t="shared" si="1152"/>
        <v xml:space="preserve">ESTANHO </v>
      </c>
      <c r="AE9615" s="330">
        <f t="shared" si="1153"/>
        <v>-11.996735964999971</v>
      </c>
    </row>
    <row r="9616" spans="4:31">
      <c r="D9616" s="16"/>
      <c r="E9616" s="86"/>
      <c r="F9616" s="1"/>
      <c r="H9616" s="437"/>
      <c r="I9616" s="439"/>
      <c r="J9616" s="439"/>
      <c r="K9616" s="439"/>
      <c r="L9616" s="439"/>
      <c r="M9616" s="439"/>
      <c r="N9616" s="439"/>
      <c r="O9616" s="439"/>
      <c r="P9616" s="439"/>
      <c r="Q9616" s="439"/>
      <c r="R9616" s="439"/>
      <c r="S9616" s="440"/>
      <c r="T9616" s="444"/>
      <c r="U9616" s="107"/>
      <c r="V9616" s="16"/>
      <c r="X9616" s="408" t="str">
        <f>R9410</f>
        <v xml:space="preserve">NÍQUEL </v>
      </c>
      <c r="Y9616" s="308">
        <f>R9619</f>
        <v>91.513970240000006</v>
      </c>
      <c r="Z9616" s="308">
        <f>R9621</f>
        <v>94.629728249999999</v>
      </c>
      <c r="AA9616" s="453">
        <f t="shared" si="1154"/>
        <v>-3.1157580099999933</v>
      </c>
      <c r="AB9616" t="str">
        <f t="shared" si="1155"/>
        <v xml:space="preserve">NÍQUEL </v>
      </c>
      <c r="AD9616" t="str">
        <f t="shared" si="1152"/>
        <v xml:space="preserve">NÍQUEL </v>
      </c>
      <c r="AE9616" s="330">
        <f t="shared" si="1153"/>
        <v>-3.1157580099999933</v>
      </c>
    </row>
    <row r="9617" spans="4:28" ht="18">
      <c r="D9617" s="481"/>
      <c r="E9617" s="134"/>
      <c r="F9617" s="495" t="s">
        <v>17</v>
      </c>
      <c r="G9617" s="496"/>
      <c r="H9617" s="497">
        <f>AVERAGE(H9611:H9616)</f>
        <v>13554</v>
      </c>
      <c r="I9617" s="498"/>
      <c r="J9617" s="497">
        <f>AVERAGE(J9611:J9616)</f>
        <v>3521.2</v>
      </c>
      <c r="K9617" s="498"/>
      <c r="L9617" s="497">
        <f>AVERAGE(L9611:L9616)</f>
        <v>3560.2</v>
      </c>
      <c r="M9617" s="498"/>
      <c r="N9617" s="497">
        <f>AVERAGE(N9611:N9616)</f>
        <v>1974.3</v>
      </c>
      <c r="O9617" s="498"/>
      <c r="P9617" s="497">
        <f>AVERAGE(P9611:P9616)</f>
        <v>52481</v>
      </c>
      <c r="Q9617" s="498"/>
      <c r="R9617" s="497">
        <f>AVERAGE(R9611:R9616)</f>
        <v>17744</v>
      </c>
      <c r="S9617" s="499"/>
      <c r="T9617" s="500">
        <f>AVERAGE(T9611:T9616)</f>
        <v>5.1574600000000004</v>
      </c>
      <c r="U9617" s="135"/>
      <c r="V9617" s="481"/>
      <c r="X9617" s="486" t="str">
        <f>T9410</f>
        <v xml:space="preserve">DÓLAR </v>
      </c>
      <c r="Y9617" s="505">
        <f>T9617</f>
        <v>5.1574600000000004</v>
      </c>
      <c r="Z9617" s="505">
        <f>T9621</f>
        <v>5.0361750000000001</v>
      </c>
      <c r="AA9617" s="502">
        <f t="shared" si="1154"/>
        <v>0.12128500000000031</v>
      </c>
      <c r="AB9617" s="486"/>
    </row>
    <row r="9618" spans="4:28">
      <c r="D9618" s="16"/>
      <c r="E9618" s="86"/>
      <c r="F9618" s="21"/>
      <c r="G9618" s="194"/>
      <c r="H9618" s="354"/>
      <c r="I9618" s="214"/>
      <c r="J9618" s="354"/>
      <c r="K9618" s="214"/>
      <c r="L9618" s="354"/>
      <c r="M9618" s="214"/>
      <c r="N9618" s="354"/>
      <c r="O9618" s="214"/>
      <c r="P9618" s="354"/>
      <c r="Q9618" s="214"/>
      <c r="R9618" s="354"/>
      <c r="S9618" s="269"/>
      <c r="T9618" s="355"/>
      <c r="U9618" s="107"/>
      <c r="V9618" s="16"/>
    </row>
    <row r="9619" spans="4:28" ht="18">
      <c r="D9619" s="481"/>
      <c r="E9619" s="134"/>
      <c r="F9619" s="493" t="s">
        <v>18</v>
      </c>
      <c r="G9619" s="482"/>
      <c r="H9619" s="494">
        <f>H9617*T9617*0.001</f>
        <v>69.904212840000014</v>
      </c>
      <c r="I9619" s="483"/>
      <c r="J9619" s="494">
        <f>J9617*T9617*0.001</f>
        <v>18.160448152000001</v>
      </c>
      <c r="K9619" s="483"/>
      <c r="L9619" s="494">
        <f>L9617*T9617*0.001</f>
        <v>18.361589092000003</v>
      </c>
      <c r="M9619" s="483"/>
      <c r="N9619" s="494">
        <f>N9617*T9617*0.001</f>
        <v>10.182373278000002</v>
      </c>
      <c r="O9619" s="483"/>
      <c r="P9619" s="494">
        <f>P9617*T9617*0.001</f>
        <v>270.66865826000003</v>
      </c>
      <c r="Q9619" s="483"/>
      <c r="R9619" s="494">
        <f>R9617*T9617*0.001</f>
        <v>91.513970240000006</v>
      </c>
      <c r="S9619" s="484"/>
      <c r="T9619" s="485"/>
      <c r="U9619" s="135"/>
      <c r="V9619" s="481"/>
    </row>
    <row r="9620" spans="4:28">
      <c r="D9620" s="16"/>
      <c r="E9620" s="86"/>
      <c r="F9620" s="21"/>
      <c r="G9620" s="312"/>
      <c r="H9620" s="450"/>
      <c r="I9620" s="451"/>
      <c r="J9620" s="450"/>
      <c r="K9620" s="451"/>
      <c r="L9620" s="450"/>
      <c r="M9620" s="451"/>
      <c r="N9620" s="450"/>
      <c r="O9620" s="451"/>
      <c r="P9620" s="450"/>
      <c r="Q9620" s="451"/>
      <c r="R9620" s="450"/>
      <c r="S9620" s="269"/>
      <c r="T9620" s="364"/>
      <c r="U9620" s="107"/>
      <c r="V9620" s="16"/>
    </row>
    <row r="9621" spans="4:28" ht="21">
      <c r="D9621" s="230"/>
      <c r="E9621" s="183"/>
      <c r="F9621" s="490" t="s">
        <v>19</v>
      </c>
      <c r="G9621" s="487"/>
      <c r="H9621" s="491">
        <f>H9519</f>
        <v>69.809946997500006</v>
      </c>
      <c r="I9621" s="488"/>
      <c r="J9621" s="491">
        <f>J9519</f>
        <v>18.060227167500003</v>
      </c>
      <c r="K9621" s="488"/>
      <c r="L9621" s="491">
        <f>L9519</f>
        <v>19.059404287500001</v>
      </c>
      <c r="M9621" s="488"/>
      <c r="N9621" s="491">
        <f>N9519</f>
        <v>10.15897221</v>
      </c>
      <c r="O9621" s="488"/>
      <c r="P9621" s="491">
        <f>P9519</f>
        <v>282.665394225</v>
      </c>
      <c r="Q9621" s="488"/>
      <c r="R9621" s="491">
        <f>R9519</f>
        <v>94.629728249999999</v>
      </c>
      <c r="S9621" s="489">
        <f>U9582</f>
        <v>0</v>
      </c>
      <c r="T9621" s="492">
        <f>T9517</f>
        <v>5.0361750000000001</v>
      </c>
      <c r="U9621" s="186"/>
      <c r="V9621" s="230"/>
    </row>
    <row r="9622" spans="4:28" ht="15" thickBot="1">
      <c r="D9622" s="16"/>
      <c r="E9622" s="86"/>
      <c r="F9622" s="21"/>
      <c r="G9622" s="194"/>
      <c r="H9622" s="355"/>
      <c r="I9622" s="264"/>
      <c r="J9622" s="355"/>
      <c r="K9622" s="264"/>
      <c r="L9622" s="355"/>
      <c r="M9622" s="264"/>
      <c r="N9622" s="355"/>
      <c r="O9622" s="264"/>
      <c r="P9622" s="355"/>
      <c r="Q9622" s="264"/>
      <c r="R9622" s="355"/>
      <c r="S9622" s="270"/>
      <c r="T9622" s="355"/>
      <c r="U9622" s="107"/>
      <c r="V9622" s="16"/>
    </row>
    <row r="9623" spans="4:28" ht="15" thickBot="1">
      <c r="D9623" s="16"/>
      <c r="E9623" s="86"/>
      <c r="F9623" s="259" t="s">
        <v>44</v>
      </c>
      <c r="G9623" s="194"/>
      <c r="H9623" s="356">
        <f>(H9519-H9521)/H9521</f>
        <v>2.3455197660152083E-2</v>
      </c>
      <c r="I9623" s="321"/>
      <c r="J9623" s="356">
        <f>(J9519-J9521)/J9521</f>
        <v>1.7206739990613541E-2</v>
      </c>
      <c r="K9623" s="321"/>
      <c r="L9623" s="356">
        <f>(L9519-L9521)/L9521</f>
        <v>1.0261572692121987E-2</v>
      </c>
      <c r="M9623" s="321"/>
      <c r="N9623" s="356">
        <f>(N9519-N9521)/N9521</f>
        <v>5.7389518417568751E-3</v>
      </c>
      <c r="O9623" s="321"/>
      <c r="P9623" s="356">
        <f>(P9519-P9521)/P9521</f>
        <v>2.5465398252490588E-2</v>
      </c>
      <c r="Q9623" s="321"/>
      <c r="R9623" s="356">
        <f>(R9519-R9521)/R9521</f>
        <v>4.3591077611896322E-3</v>
      </c>
      <c r="S9623" s="322"/>
      <c r="T9623" s="356">
        <f>(T9517-T9521)/T9521</f>
        <v>1.1520004452943901E-3</v>
      </c>
      <c r="U9623" s="107"/>
      <c r="V9623" s="16"/>
    </row>
    <row r="9624" spans="4:28" ht="15" thickBot="1">
      <c r="D9624" s="16"/>
      <c r="E9624" s="86"/>
      <c r="F9624" s="29"/>
      <c r="G9624" s="179"/>
      <c r="H9624" s="357"/>
      <c r="I9624" s="217"/>
      <c r="J9624" s="357"/>
      <c r="K9624" s="217"/>
      <c r="L9624" s="357"/>
      <c r="M9624" s="217"/>
      <c r="N9624" s="357"/>
      <c r="O9624" s="217"/>
      <c r="P9624" s="357"/>
      <c r="Q9624" s="217"/>
      <c r="R9624" s="357"/>
      <c r="S9624" s="271"/>
      <c r="T9624" s="357"/>
      <c r="U9624" s="107"/>
      <c r="V9624" s="16"/>
    </row>
    <row r="9625" spans="4:28" ht="15" thickBot="1">
      <c r="D9625" s="16"/>
      <c r="E9625" s="86"/>
      <c r="F9625" s="176" t="s">
        <v>26</v>
      </c>
      <c r="G9625" s="179"/>
      <c r="H9625" s="358">
        <f>(H9619-H9621)/H9621</f>
        <v>1.3503210724881854E-3</v>
      </c>
      <c r="I9625" s="188"/>
      <c r="J9625" s="358">
        <f>(J9619-J9621)/J9621</f>
        <v>5.5492648885585036E-3</v>
      </c>
      <c r="K9625" s="188"/>
      <c r="L9625" s="358">
        <f>(L9619-L9621)/L9621</f>
        <v>-3.6612644601786253E-2</v>
      </c>
      <c r="M9625" s="188"/>
      <c r="N9625" s="358">
        <f>(N9619-N9621)/N9621</f>
        <v>2.3034877462276135E-3</v>
      </c>
      <c r="O9625" s="188"/>
      <c r="P9625" s="358">
        <f>(P9619-P9621)/P9621</f>
        <v>-4.2441473947994635E-2</v>
      </c>
      <c r="Q9625" s="188"/>
      <c r="R9625" s="358">
        <f>(R9619-R9621)/R9621</f>
        <v>-3.2925784186641084E-2</v>
      </c>
      <c r="S9625" s="272"/>
      <c r="T9625" s="358">
        <f>(T9617-T9621)/T9621</f>
        <v>2.4082761222554878E-2</v>
      </c>
      <c r="U9625" s="107"/>
      <c r="V9625" s="16"/>
    </row>
    <row r="9626" spans="4:28" ht="15" thickBot="1">
      <c r="D9626" s="16"/>
      <c r="E9626" s="86"/>
      <c r="F9626" s="1"/>
      <c r="H9626" s="359"/>
      <c r="I9626" s="215"/>
      <c r="J9626" s="359"/>
      <c r="K9626" s="215"/>
      <c r="L9626" s="359"/>
      <c r="M9626" s="215"/>
      <c r="N9626" s="359"/>
      <c r="O9626" s="215"/>
      <c r="P9626" s="359"/>
      <c r="Q9626" s="215"/>
      <c r="R9626" s="359"/>
      <c r="S9626" s="271"/>
      <c r="T9626" s="359"/>
      <c r="U9626" s="107"/>
      <c r="V9626" s="16"/>
    </row>
    <row r="9627" spans="4:28" ht="21.6" thickBot="1">
      <c r="D9627" s="230"/>
      <c r="E9627" s="183"/>
      <c r="F9627" s="184" t="s">
        <v>40</v>
      </c>
      <c r="G9627" s="182"/>
      <c r="H9627" s="360">
        <f>H9619-H9621</f>
        <v>9.4265842500007579E-2</v>
      </c>
      <c r="I9627" s="306"/>
      <c r="J9627" s="360">
        <f>J9619-J9621</f>
        <v>0.10022098449999817</v>
      </c>
      <c r="K9627" s="306"/>
      <c r="L9627" s="360">
        <f>L9619-L9621</f>
        <v>-0.69781519549999871</v>
      </c>
      <c r="M9627" s="306"/>
      <c r="N9627" s="360">
        <f>N9619-N9621</f>
        <v>2.3401068000001857E-2</v>
      </c>
      <c r="O9627" s="306"/>
      <c r="P9627" s="360">
        <f>P9619-P9621</f>
        <v>-11.996735964999971</v>
      </c>
      <c r="Q9627" s="306"/>
      <c r="R9627" s="360">
        <f>R9619-R9621</f>
        <v>-3.1157580099999933</v>
      </c>
      <c r="S9627" s="307"/>
      <c r="T9627" s="360">
        <f>T9617-T9621</f>
        <v>0.12128500000000031</v>
      </c>
      <c r="U9627" s="186"/>
      <c r="V9627" s="230"/>
    </row>
    <row r="9628" spans="4:28">
      <c r="D9628" s="16"/>
      <c r="E9628" s="86"/>
      <c r="F9628" s="179"/>
      <c r="H9628" s="180"/>
      <c r="I9628" s="180"/>
      <c r="J9628" s="180"/>
      <c r="K9628" s="180"/>
      <c r="L9628" s="180"/>
      <c r="M9628" s="180"/>
      <c r="N9628" s="180"/>
      <c r="O9628" s="180"/>
      <c r="P9628" s="180"/>
      <c r="Q9628" s="180"/>
      <c r="R9628" s="180"/>
      <c r="S9628" s="274"/>
      <c r="T9628" s="180"/>
      <c r="U9628" s="107"/>
      <c r="V9628" s="16"/>
    </row>
    <row r="9629" spans="4:28">
      <c r="D9629" s="16"/>
      <c r="E9629" s="86"/>
      <c r="F9629" s="29"/>
      <c r="H9629" s="323"/>
      <c r="I9629" s="180"/>
      <c r="J9629" s="159"/>
      <c r="K9629" s="180"/>
      <c r="L9629" s="159"/>
      <c r="M9629" s="180"/>
      <c r="N9629" s="159"/>
      <c r="O9629" s="180">
        <f>L9629+N9629</f>
        <v>0</v>
      </c>
      <c r="P9629" s="159"/>
      <c r="Q9629" s="180"/>
      <c r="R9629" s="159"/>
      <c r="S9629" s="159"/>
      <c r="T9629" s="159"/>
      <c r="U9629" s="107"/>
      <c r="V9629" s="16"/>
    </row>
    <row r="9630" spans="4:28" ht="18">
      <c r="D9630" s="16"/>
      <c r="E9630" s="134"/>
      <c r="F9630" s="403" t="s">
        <v>36</v>
      </c>
      <c r="G9630" s="404"/>
      <c r="H9630" s="405">
        <f>AVERAGE(H9611:H9616,H9511:H9515)</f>
        <v>13707.85</v>
      </c>
      <c r="I9630" s="405">
        <f t="shared" ref="I9630" si="1156">AVERAGE(I9213:I9215,I9312:I9315,I9412:I9416,I9511:I9516,I9611:I9616)</f>
        <v>0</v>
      </c>
      <c r="J9630" s="405">
        <f>AVERAGE(J9611:J9616,J9511:J9515)</f>
        <v>3553.65</v>
      </c>
      <c r="K9630" s="405" t="e">
        <f t="shared" ref="K9630" si="1157">AVERAGE(K9213:K9215,K9312:K9315,K9412:K9416,K9511:K9516,K9611:K9616)</f>
        <v>#DIV/0!</v>
      </c>
      <c r="L9630" s="405">
        <f>AVERAGE(L9611:L9616,L9511:L9515)</f>
        <v>3672.35</v>
      </c>
      <c r="M9630" s="405" t="e">
        <f t="shared" ref="M9630" si="1158">AVERAGE(M9213:M9215,M9312:M9315,M9412:M9416,M9511:M9516,M9611:M9616)</f>
        <v>#DIV/0!</v>
      </c>
      <c r="N9630" s="405">
        <f>AVERAGE(N9611:N9616,N9511:N9515)</f>
        <v>1995.75</v>
      </c>
      <c r="O9630" s="405" t="e">
        <f t="shared" ref="O9630" si="1159">AVERAGE(O9213:O9215,O9312:O9315,O9412:O9416,O9511:O9516,O9611:O9616)</f>
        <v>#DIV/0!</v>
      </c>
      <c r="P9630" s="405">
        <f>AVERAGE(P9611:P9616,P9511:P9515)</f>
        <v>54304</v>
      </c>
      <c r="Q9630" s="405" t="e">
        <f t="shared" ref="Q9630" si="1160">AVERAGE(Q9213:Q9215,Q9312:Q9315,Q9412:Q9416,Q9511:Q9516,Q9611:Q9616)</f>
        <v>#DIV/0!</v>
      </c>
      <c r="R9630" s="405">
        <f>AVERAGE(R9611:R9616,R9511:R9515)</f>
        <v>18267</v>
      </c>
      <c r="S9630" s="405" t="e">
        <f t="shared" ref="S9630" si="1161">AVERAGE(S9213:S9215,S9312:S9315,S9412:S9416,S9511:S9516,S9611:S9616)</f>
        <v>#DIV/0!</v>
      </c>
      <c r="T9630" s="409">
        <f>AVERAGE(T9611:T9616,T9511:T9515)</f>
        <v>5.1035555555555554</v>
      </c>
      <c r="U9630" s="405" t="e">
        <f t="shared" ref="U9630" si="1162">AVERAGE(U9213:U9215,U9312:U9315,U9412:U9416,U9511:U9516,U9611:U9616)</f>
        <v>#DIV/0!</v>
      </c>
      <c r="V9630" s="16"/>
    </row>
    <row r="9631" spans="4:28">
      <c r="D9631" s="16"/>
      <c r="E9631" s="1"/>
      <c r="F9631" s="1"/>
      <c r="H9631" s="329"/>
      <c r="I9631" s="139"/>
      <c r="J9631" s="329"/>
      <c r="K9631" s="139"/>
      <c r="L9631" s="329"/>
      <c r="M9631" s="139"/>
      <c r="N9631" s="329"/>
      <c r="O9631" s="139"/>
      <c r="P9631" s="329"/>
      <c r="Q9631" s="139"/>
      <c r="R9631" s="329"/>
      <c r="S9631" s="329"/>
      <c r="T9631" s="329"/>
      <c r="U9631" s="1"/>
      <c r="V9631" s="16"/>
    </row>
    <row r="9632" spans="4:28" ht="15" thickBot="1">
      <c r="D9632" s="16"/>
      <c r="T9632" s="174"/>
      <c r="V9632" s="16"/>
    </row>
    <row r="9633" spans="4:22" ht="15" thickBot="1">
      <c r="D9633" s="16"/>
      <c r="F9633" s="280" t="s">
        <v>42</v>
      </c>
      <c r="G9633" s="281"/>
      <c r="H9633" s="281" t="s">
        <v>3</v>
      </c>
      <c r="I9633" s="281"/>
      <c r="J9633" s="281" t="s">
        <v>11</v>
      </c>
      <c r="K9633" s="281"/>
      <c r="L9633" s="281" t="s">
        <v>12</v>
      </c>
      <c r="M9633" s="281"/>
      <c r="N9633" s="281" t="s">
        <v>13</v>
      </c>
      <c r="O9633" s="281"/>
      <c r="P9633" s="281" t="s">
        <v>14</v>
      </c>
      <c r="Q9633" s="281"/>
      <c r="R9633" s="281" t="s">
        <v>15</v>
      </c>
      <c r="S9633" s="281"/>
      <c r="T9633" s="282" t="s">
        <v>16</v>
      </c>
      <c r="V9633" s="16"/>
    </row>
    <row r="9634" spans="4:22">
      <c r="D9634" s="16"/>
      <c r="E9634" s="1"/>
      <c r="F9634" s="283" t="s">
        <v>19</v>
      </c>
      <c r="G9634" s="284"/>
      <c r="H9634" s="410">
        <f>H9621</f>
        <v>69.809946997500006</v>
      </c>
      <c r="I9634" s="410">
        <f t="shared" ref="I9634:T9634" si="1163">I9621</f>
        <v>0</v>
      </c>
      <c r="J9634" s="410">
        <f t="shared" si="1163"/>
        <v>18.060227167500003</v>
      </c>
      <c r="K9634" s="410">
        <f t="shared" si="1163"/>
        <v>0</v>
      </c>
      <c r="L9634" s="410">
        <f t="shared" si="1163"/>
        <v>19.059404287500001</v>
      </c>
      <c r="M9634" s="410">
        <f t="shared" si="1163"/>
        <v>0</v>
      </c>
      <c r="N9634" s="410">
        <f t="shared" si="1163"/>
        <v>10.15897221</v>
      </c>
      <c r="O9634" s="410">
        <f t="shared" si="1163"/>
        <v>0</v>
      </c>
      <c r="P9634" s="410">
        <f t="shared" si="1163"/>
        <v>282.665394225</v>
      </c>
      <c r="Q9634" s="410">
        <f t="shared" si="1163"/>
        <v>0</v>
      </c>
      <c r="R9634" s="410">
        <f t="shared" si="1163"/>
        <v>94.629728249999999</v>
      </c>
      <c r="S9634" s="410">
        <f t="shared" si="1163"/>
        <v>0</v>
      </c>
      <c r="T9634" s="410">
        <f t="shared" si="1163"/>
        <v>5.0361750000000001</v>
      </c>
      <c r="U9634" s="1"/>
      <c r="V9634" s="16"/>
    </row>
    <row r="9635" spans="4:22" ht="15.6">
      <c r="D9635" s="16"/>
      <c r="E9635" s="1"/>
      <c r="F9635" s="288" t="s">
        <v>41</v>
      </c>
      <c r="G9635" s="289"/>
      <c r="H9635" s="411">
        <f>H9619</f>
        <v>69.904212840000014</v>
      </c>
      <c r="I9635" s="411">
        <f t="shared" ref="I9635:S9635" si="1164">I9619</f>
        <v>0</v>
      </c>
      <c r="J9635" s="411">
        <f t="shared" si="1164"/>
        <v>18.160448152000001</v>
      </c>
      <c r="K9635" s="411">
        <f t="shared" si="1164"/>
        <v>0</v>
      </c>
      <c r="L9635" s="411">
        <f t="shared" si="1164"/>
        <v>18.361589092000003</v>
      </c>
      <c r="M9635" s="411">
        <f t="shared" si="1164"/>
        <v>0</v>
      </c>
      <c r="N9635" s="411">
        <f t="shared" si="1164"/>
        <v>10.182373278000002</v>
      </c>
      <c r="O9635" s="411">
        <f t="shared" si="1164"/>
        <v>0</v>
      </c>
      <c r="P9635" s="411">
        <f t="shared" si="1164"/>
        <v>270.66865826000003</v>
      </c>
      <c r="Q9635" s="411">
        <f t="shared" si="1164"/>
        <v>0</v>
      </c>
      <c r="R9635" s="411">
        <f t="shared" si="1164"/>
        <v>91.513970240000006</v>
      </c>
      <c r="S9635" s="411">
        <f t="shared" si="1164"/>
        <v>0</v>
      </c>
      <c r="T9635" s="411">
        <f>T9617</f>
        <v>5.1574600000000004</v>
      </c>
      <c r="U9635" s="1"/>
      <c r="V9635" s="16"/>
    </row>
    <row r="9636" spans="4:22" ht="21">
      <c r="D9636" s="16"/>
      <c r="F9636" s="201" t="s">
        <v>45</v>
      </c>
      <c r="G9636" s="463"/>
      <c r="H9636" s="463">
        <f>H9635-H9634</f>
        <v>9.4265842500007579E-2</v>
      </c>
      <c r="I9636" s="463"/>
      <c r="J9636" s="463">
        <f>J9635-J9634</f>
        <v>0.10022098449999817</v>
      </c>
      <c r="K9636" s="463"/>
      <c r="L9636" s="463">
        <f>L9635-L9634</f>
        <v>-0.69781519549999871</v>
      </c>
      <c r="M9636" s="463"/>
      <c r="N9636" s="463">
        <f>N9635-N9634</f>
        <v>2.3401068000001857E-2</v>
      </c>
      <c r="O9636" s="463"/>
      <c r="P9636" s="463">
        <f>P9635-P9634</f>
        <v>-11.996735964999971</v>
      </c>
      <c r="Q9636" s="463"/>
      <c r="R9636" s="463">
        <f>R9635-R9634</f>
        <v>-3.1157580099999933</v>
      </c>
      <c r="S9636" s="463"/>
      <c r="T9636" s="463">
        <f>T9635-T9634</f>
        <v>0.12128500000000031</v>
      </c>
      <c r="V9636" s="16"/>
    </row>
    <row r="9637" spans="4:22" ht="21">
      <c r="D9637" s="16"/>
      <c r="F9637" s="201"/>
      <c r="G9637" s="201"/>
      <c r="H9637" s="187"/>
      <c r="I9637" s="187"/>
      <c r="J9637" s="187"/>
      <c r="K9637" s="187"/>
      <c r="L9637" s="187"/>
      <c r="M9637" s="187"/>
      <c r="N9637" s="187"/>
      <c r="O9637" s="187"/>
      <c r="P9637" s="187"/>
      <c r="Q9637" s="187"/>
      <c r="R9637" s="187"/>
      <c r="S9637" s="187"/>
      <c r="T9637" s="187"/>
      <c r="V9637" s="16"/>
    </row>
    <row r="9638" spans="4:22">
      <c r="D9638" s="16"/>
      <c r="E9638" s="16"/>
      <c r="F9638" s="231"/>
      <c r="G9638" s="231"/>
      <c r="H9638" s="231"/>
      <c r="I9638" s="231"/>
      <c r="J9638" s="231"/>
      <c r="K9638" s="231"/>
      <c r="L9638" s="231"/>
      <c r="M9638" s="231"/>
      <c r="N9638" s="231"/>
      <c r="O9638" s="231"/>
      <c r="P9638" s="231"/>
      <c r="Q9638" s="231"/>
      <c r="R9638" s="231"/>
      <c r="S9638" s="231"/>
      <c r="T9638" s="232"/>
      <c r="U9638" s="16"/>
      <c r="V9638" s="16"/>
    </row>
    <row r="9639" spans="4:22">
      <c r="D9639" s="16"/>
      <c r="E9639" s="16"/>
      <c r="F9639" s="231"/>
      <c r="G9639" s="231"/>
      <c r="H9639" s="231"/>
      <c r="I9639" s="231"/>
      <c r="J9639" s="231"/>
      <c r="K9639" s="231"/>
      <c r="L9639" s="231"/>
      <c r="M9639" s="231"/>
      <c r="N9639" s="231"/>
      <c r="O9639" s="231"/>
      <c r="P9639" s="231"/>
      <c r="Q9639" s="231"/>
      <c r="R9639" s="231"/>
      <c r="S9639" s="231"/>
      <c r="T9639" s="232"/>
      <c r="U9639" s="16"/>
      <c r="V9639" s="16"/>
    </row>
    <row r="9640" spans="4:22">
      <c r="D9640" s="16"/>
      <c r="E9640" s="16"/>
      <c r="F9640" s="231"/>
      <c r="G9640" s="231"/>
      <c r="H9640" s="231"/>
      <c r="I9640" s="231"/>
      <c r="J9640" s="231"/>
      <c r="K9640" s="231"/>
      <c r="L9640" s="231"/>
      <c r="M9640" s="231"/>
      <c r="N9640" s="231"/>
      <c r="O9640" s="231"/>
      <c r="P9640" s="231"/>
      <c r="Q9640" s="231"/>
      <c r="R9640" s="231"/>
      <c r="S9640" s="231"/>
      <c r="T9640" s="232"/>
      <c r="U9640" s="16"/>
      <c r="V9640" s="16"/>
    </row>
    <row r="9641" spans="4:22">
      <c r="D9641" s="16"/>
      <c r="E9641" s="16"/>
      <c r="F9641" s="231"/>
      <c r="G9641" s="231"/>
      <c r="H9641" s="231"/>
      <c r="I9641" s="231"/>
      <c r="J9641" s="231"/>
      <c r="K9641" s="231"/>
      <c r="L9641" s="231"/>
      <c r="M9641" s="231"/>
      <c r="N9641" s="231"/>
      <c r="O9641" s="231"/>
      <c r="P9641" s="231"/>
      <c r="Q9641" s="231"/>
      <c r="R9641" s="231"/>
      <c r="S9641" s="231"/>
      <c r="T9641" s="232"/>
      <c r="U9641" s="16"/>
      <c r="V9641" s="16"/>
    </row>
    <row r="9642" spans="4:22">
      <c r="D9642" s="16"/>
      <c r="E9642" s="16"/>
      <c r="F9642" s="231"/>
      <c r="G9642" s="231"/>
      <c r="H9642" s="231"/>
      <c r="I9642" s="231"/>
      <c r="J9642" s="231"/>
      <c r="K9642" s="231"/>
      <c r="L9642" s="231"/>
      <c r="M9642" s="231"/>
      <c r="N9642" s="231"/>
      <c r="O9642" s="231"/>
      <c r="P9642" s="231"/>
      <c r="Q9642" s="231"/>
      <c r="R9642" s="231"/>
      <c r="S9642" s="231"/>
      <c r="T9642" s="232"/>
      <c r="U9642" s="16"/>
      <c r="V9642" s="16"/>
    </row>
    <row r="9643" spans="4:22">
      <c r="D9643" s="16"/>
      <c r="E9643" s="16"/>
      <c r="F9643" s="231"/>
      <c r="G9643" s="231"/>
      <c r="H9643" s="231"/>
      <c r="I9643" s="231"/>
      <c r="J9643" s="231"/>
      <c r="K9643" s="231"/>
      <c r="L9643" s="231"/>
      <c r="M9643" s="231"/>
      <c r="N9643" s="231"/>
      <c r="O9643" s="231"/>
      <c r="P9643" s="231"/>
      <c r="Q9643" s="231"/>
      <c r="R9643" s="231"/>
      <c r="S9643" s="231"/>
      <c r="T9643" s="232"/>
      <c r="U9643" s="16"/>
      <c r="V9643" s="16"/>
    </row>
    <row r="9644" spans="4:22">
      <c r="D9644" s="16"/>
      <c r="E9644" s="16"/>
      <c r="F9644" s="231"/>
      <c r="G9644" s="231"/>
      <c r="H9644" s="231"/>
      <c r="I9644" s="231"/>
      <c r="J9644" s="231"/>
      <c r="K9644" s="231"/>
      <c r="L9644" s="231"/>
      <c r="M9644" s="231"/>
      <c r="N9644" s="231"/>
      <c r="O9644" s="231"/>
      <c r="P9644" s="231"/>
      <c r="Q9644" s="231"/>
      <c r="R9644" s="231"/>
      <c r="S9644" s="231"/>
      <c r="T9644" s="232"/>
      <c r="U9644" s="16"/>
      <c r="V9644" s="16"/>
    </row>
    <row r="9645" spans="4:22">
      <c r="D9645" s="16"/>
      <c r="E9645" s="16"/>
      <c r="F9645" s="231"/>
      <c r="G9645" s="231"/>
      <c r="H9645" s="231"/>
      <c r="I9645" s="231"/>
      <c r="J9645" s="231"/>
      <c r="K9645" s="231"/>
      <c r="L9645" s="231"/>
      <c r="M9645" s="231"/>
      <c r="N9645" s="231"/>
      <c r="O9645" s="231"/>
      <c r="P9645" s="231"/>
      <c r="Q9645" s="231"/>
      <c r="R9645" s="231"/>
      <c r="S9645" s="231"/>
      <c r="T9645" s="232"/>
      <c r="U9645" s="16"/>
      <c r="V9645" s="16"/>
    </row>
    <row r="9646" spans="4:22">
      <c r="D9646" s="16"/>
      <c r="E9646" s="16"/>
      <c r="F9646" s="231"/>
      <c r="G9646" s="231"/>
      <c r="H9646" s="231"/>
      <c r="I9646" s="231"/>
      <c r="J9646" s="231"/>
      <c r="K9646" s="231"/>
      <c r="L9646" s="231"/>
      <c r="M9646" s="231"/>
      <c r="N9646" s="231"/>
      <c r="O9646" s="231"/>
      <c r="P9646" s="231"/>
      <c r="Q9646" s="231"/>
      <c r="R9646" s="231"/>
      <c r="S9646" s="231"/>
      <c r="T9646" s="232"/>
      <c r="U9646" s="16"/>
      <c r="V9646" s="16"/>
    </row>
    <row r="9647" spans="4:22">
      <c r="D9647" s="16"/>
      <c r="E9647" s="16"/>
      <c r="F9647" s="231"/>
      <c r="G9647" s="231"/>
      <c r="H9647" s="231"/>
      <c r="I9647" s="231"/>
      <c r="J9647" s="231"/>
      <c r="K9647" s="231"/>
      <c r="L9647" s="231"/>
      <c r="M9647" s="231"/>
      <c r="N9647" s="231"/>
      <c r="O9647" s="231"/>
      <c r="P9647" s="231"/>
      <c r="Q9647" s="231"/>
      <c r="R9647" s="231"/>
      <c r="S9647" s="231"/>
      <c r="T9647" s="232"/>
      <c r="U9647" s="16"/>
      <c r="V9647" s="16"/>
    </row>
    <row r="9648" spans="4:22">
      <c r="D9648" s="16"/>
      <c r="E9648" s="16"/>
      <c r="F9648" s="231"/>
      <c r="G9648" s="231"/>
      <c r="H9648" s="231"/>
      <c r="I9648" s="231"/>
      <c r="J9648" s="231"/>
      <c r="K9648" s="231"/>
      <c r="L9648" s="231"/>
      <c r="M9648" s="231"/>
      <c r="N9648" s="231"/>
      <c r="O9648" s="231"/>
      <c r="P9648" s="231"/>
      <c r="Q9648" s="231"/>
      <c r="R9648" s="231"/>
      <c r="S9648" s="231"/>
      <c r="T9648" s="232"/>
      <c r="U9648" s="16"/>
      <c r="V9648" s="16"/>
    </row>
    <row r="9649" spans="4:22">
      <c r="D9649" s="16"/>
      <c r="E9649" s="16"/>
      <c r="F9649" s="231"/>
      <c r="G9649" s="231"/>
      <c r="H9649" s="231"/>
      <c r="I9649" s="231"/>
      <c r="J9649" s="231"/>
      <c r="K9649" s="231"/>
      <c r="L9649" s="231"/>
      <c r="M9649" s="231"/>
      <c r="N9649" s="231"/>
      <c r="O9649" s="231"/>
      <c r="P9649" s="231"/>
      <c r="Q9649" s="231"/>
      <c r="R9649" s="231"/>
      <c r="S9649" s="231"/>
      <c r="T9649" s="232"/>
      <c r="U9649" s="16"/>
      <c r="V9649" s="16"/>
    </row>
    <row r="9650" spans="4:22">
      <c r="D9650" s="16"/>
      <c r="E9650" s="16"/>
      <c r="F9650" s="231"/>
      <c r="G9650" s="231"/>
      <c r="H9650" s="231"/>
      <c r="I9650" s="231"/>
      <c r="J9650" s="231"/>
      <c r="K9650" s="231"/>
      <c r="L9650" s="231"/>
      <c r="M9650" s="231"/>
      <c r="N9650" s="231"/>
      <c r="O9650" s="231"/>
      <c r="P9650" s="231"/>
      <c r="Q9650" s="231"/>
      <c r="R9650" s="231"/>
      <c r="S9650" s="231"/>
      <c r="T9650" s="232"/>
      <c r="U9650" s="16"/>
      <c r="V9650" s="16"/>
    </row>
    <row r="9651" spans="4:22">
      <c r="D9651" s="16"/>
      <c r="E9651" s="16"/>
      <c r="F9651" s="231"/>
      <c r="G9651" s="231"/>
      <c r="H9651" s="231"/>
      <c r="I9651" s="231"/>
      <c r="J9651" s="231"/>
      <c r="K9651" s="231"/>
      <c r="L9651" s="231"/>
      <c r="M9651" s="231"/>
      <c r="N9651" s="231"/>
      <c r="O9651" s="231"/>
      <c r="P9651" s="231"/>
      <c r="Q9651" s="231"/>
      <c r="R9651" s="231"/>
      <c r="S9651" s="231"/>
      <c r="T9651" s="232"/>
      <c r="U9651" s="16"/>
      <c r="V9651" s="16"/>
    </row>
    <row r="9652" spans="4:22">
      <c r="D9652" s="16"/>
      <c r="E9652" s="16"/>
      <c r="F9652" s="231"/>
      <c r="G9652" s="231"/>
      <c r="H9652" s="231"/>
      <c r="I9652" s="231"/>
      <c r="J9652" s="231"/>
      <c r="K9652" s="231"/>
      <c r="L9652" s="231"/>
      <c r="M9652" s="231"/>
      <c r="N9652" s="231"/>
      <c r="O9652" s="231"/>
      <c r="P9652" s="231"/>
      <c r="Q9652" s="231"/>
      <c r="R9652" s="231"/>
      <c r="S9652" s="231"/>
      <c r="T9652" s="232"/>
      <c r="U9652" s="16"/>
      <c r="V9652" s="16"/>
    </row>
    <row r="9653" spans="4:22">
      <c r="D9653" s="16"/>
      <c r="E9653" s="16"/>
      <c r="F9653" s="231"/>
      <c r="G9653" s="231"/>
      <c r="H9653" s="231"/>
      <c r="I9653" s="231"/>
      <c r="J9653" s="231"/>
      <c r="K9653" s="231"/>
      <c r="L9653" s="231"/>
      <c r="M9653" s="231"/>
      <c r="N9653" s="231"/>
      <c r="O9653" s="231"/>
      <c r="P9653" s="231"/>
      <c r="Q9653" s="231"/>
      <c r="R9653" s="231"/>
      <c r="S9653" s="231"/>
      <c r="T9653" s="232"/>
      <c r="U9653" s="16"/>
      <c r="V9653" s="16"/>
    </row>
    <row r="9654" spans="4:22">
      <c r="D9654" s="16"/>
      <c r="E9654" s="16"/>
      <c r="F9654" s="231"/>
      <c r="G9654" s="231"/>
      <c r="H9654" s="231"/>
      <c r="I9654" s="231"/>
      <c r="J9654" s="231"/>
      <c r="K9654" s="231"/>
      <c r="L9654" s="231"/>
      <c r="M9654" s="231"/>
      <c r="N9654" s="231"/>
      <c r="O9654" s="231"/>
      <c r="P9654" s="231"/>
      <c r="Q9654" s="231"/>
      <c r="R9654" s="231"/>
      <c r="S9654" s="231"/>
      <c r="T9654" s="232"/>
      <c r="U9654" s="16"/>
      <c r="V9654" s="16"/>
    </row>
    <row r="9655" spans="4:22">
      <c r="D9655" s="16"/>
      <c r="E9655" s="16"/>
      <c r="F9655" s="231"/>
      <c r="G9655" s="231"/>
      <c r="H9655" s="231"/>
      <c r="I9655" s="231"/>
      <c r="J9655" s="231"/>
      <c r="K9655" s="231"/>
      <c r="L9655" s="231"/>
      <c r="M9655" s="231"/>
      <c r="N9655" s="231"/>
      <c r="O9655" s="231"/>
      <c r="P9655" s="231"/>
      <c r="Q9655" s="231"/>
      <c r="R9655" s="231"/>
      <c r="S9655" s="231"/>
      <c r="T9655" s="232"/>
      <c r="U9655" s="16"/>
      <c r="V9655" s="16"/>
    </row>
    <row r="9656" spans="4:22">
      <c r="D9656" s="16"/>
      <c r="E9656" s="16"/>
      <c r="F9656" s="231"/>
      <c r="G9656" s="231"/>
      <c r="H9656" s="231"/>
      <c r="I9656" s="231"/>
      <c r="J9656" s="231"/>
      <c r="K9656" s="231"/>
      <c r="L9656" s="231"/>
      <c r="M9656" s="231"/>
      <c r="N9656" s="231"/>
      <c r="O9656" s="231"/>
      <c r="P9656" s="231"/>
      <c r="Q9656" s="231"/>
      <c r="R9656" s="231"/>
      <c r="S9656" s="231"/>
      <c r="T9656" s="232"/>
      <c r="U9656" s="16"/>
      <c r="V9656" s="16"/>
    </row>
    <row r="9657" spans="4:22">
      <c r="D9657" s="16"/>
      <c r="E9657" s="16"/>
      <c r="F9657" s="231"/>
      <c r="G9657" s="231"/>
      <c r="H9657" s="231"/>
      <c r="I9657" s="231"/>
      <c r="J9657" s="231"/>
      <c r="K9657" s="231"/>
      <c r="L9657" s="231"/>
      <c r="M9657" s="231"/>
      <c r="N9657" s="231"/>
      <c r="O9657" s="231"/>
      <c r="P9657" s="231"/>
      <c r="Q9657" s="231"/>
      <c r="R9657" s="231"/>
      <c r="S9657" s="231"/>
      <c r="T9657" s="232"/>
      <c r="U9657" s="16"/>
      <c r="V9657" s="16"/>
    </row>
    <row r="9658" spans="4:22">
      <c r="D9658" s="16"/>
      <c r="E9658" s="16"/>
      <c r="F9658" s="231"/>
      <c r="G9658" s="231"/>
      <c r="H9658" s="231"/>
      <c r="I9658" s="231"/>
      <c r="J9658" s="231"/>
      <c r="K9658" s="231"/>
      <c r="L9658" s="231"/>
      <c r="M9658" s="231"/>
      <c r="N9658" s="231"/>
      <c r="O9658" s="231"/>
      <c r="P9658" s="231"/>
      <c r="Q9658" s="231"/>
      <c r="R9658" s="231"/>
      <c r="S9658" s="231"/>
      <c r="T9658" s="232"/>
      <c r="U9658" s="16"/>
      <c r="V9658" s="16"/>
    </row>
    <row r="9659" spans="4:22">
      <c r="D9659" s="16"/>
      <c r="E9659" s="16"/>
      <c r="F9659" s="231"/>
      <c r="G9659" s="231"/>
      <c r="H9659" s="231"/>
      <c r="I9659" s="231"/>
      <c r="J9659" s="231"/>
      <c r="K9659" s="231"/>
      <c r="L9659" s="231"/>
      <c r="M9659" s="231"/>
      <c r="N9659" s="231"/>
      <c r="O9659" s="231"/>
      <c r="P9659" s="231"/>
      <c r="Q9659" s="231"/>
      <c r="R9659" s="231"/>
      <c r="S9659" s="231"/>
      <c r="T9659" s="232"/>
      <c r="U9659" s="16"/>
      <c r="V9659" s="16"/>
    </row>
    <row r="9660" spans="4:22">
      <c r="D9660" s="16"/>
      <c r="E9660" s="16"/>
      <c r="F9660" s="231"/>
      <c r="G9660" s="231"/>
      <c r="H9660" s="231"/>
      <c r="I9660" s="231"/>
      <c r="J9660" s="231"/>
      <c r="K9660" s="231"/>
      <c r="L9660" s="231"/>
      <c r="M9660" s="231"/>
      <c r="N9660" s="231"/>
      <c r="O9660" s="231"/>
      <c r="P9660" s="231"/>
      <c r="Q9660" s="231"/>
      <c r="R9660" s="231"/>
      <c r="S9660" s="231"/>
      <c r="T9660" s="232"/>
      <c r="U9660" s="16"/>
      <c r="V9660" s="16"/>
    </row>
    <row r="9661" spans="4:22">
      <c r="D9661" s="16"/>
      <c r="E9661" s="16"/>
      <c r="F9661" s="231"/>
      <c r="G9661" s="231"/>
      <c r="H9661" s="231"/>
      <c r="I9661" s="231"/>
      <c r="J9661" s="231"/>
      <c r="K9661" s="231"/>
      <c r="L9661" s="231"/>
      <c r="M9661" s="231"/>
      <c r="N9661" s="231"/>
      <c r="O9661" s="231"/>
      <c r="P9661" s="231"/>
      <c r="Q9661" s="231"/>
      <c r="R9661" s="231"/>
      <c r="S9661" s="231"/>
      <c r="T9661" s="232"/>
      <c r="U9661" s="16"/>
      <c r="V9661" s="16"/>
    </row>
    <row r="9662" spans="4:22">
      <c r="D9662" s="16"/>
      <c r="E9662" s="16"/>
      <c r="F9662" s="231"/>
      <c r="G9662" s="231"/>
      <c r="H9662" s="231"/>
      <c r="I9662" s="231"/>
      <c r="J9662" s="231"/>
      <c r="K9662" s="231"/>
      <c r="L9662" s="231"/>
      <c r="M9662" s="231"/>
      <c r="N9662" s="231"/>
      <c r="O9662" s="231"/>
      <c r="P9662" s="231"/>
      <c r="Q9662" s="231"/>
      <c r="R9662" s="231"/>
      <c r="S9662" s="231"/>
      <c r="T9662" s="232"/>
      <c r="U9662" s="16"/>
      <c r="V9662" s="16"/>
    </row>
    <row r="9663" spans="4:22">
      <c r="D9663" s="16"/>
      <c r="E9663" s="16"/>
      <c r="F9663" s="231"/>
      <c r="G9663" s="231"/>
      <c r="H9663" s="231"/>
      <c r="I9663" s="231"/>
      <c r="J9663" s="231"/>
      <c r="K9663" s="231"/>
      <c r="L9663" s="231"/>
      <c r="M9663" s="231"/>
      <c r="N9663" s="231"/>
      <c r="O9663" s="231"/>
      <c r="P9663" s="231"/>
      <c r="Q9663" s="231"/>
      <c r="R9663" s="231"/>
      <c r="S9663" s="231"/>
      <c r="T9663" s="232"/>
      <c r="U9663" s="16"/>
      <c r="V9663" s="16"/>
    </row>
    <row r="9664" spans="4:22">
      <c r="D9664" s="16"/>
      <c r="E9664" s="16"/>
      <c r="F9664" s="231"/>
      <c r="G9664" s="231"/>
      <c r="H9664" s="231"/>
      <c r="I9664" s="231"/>
      <c r="J9664" s="231"/>
      <c r="K9664" s="231"/>
      <c r="L9664" s="231"/>
      <c r="M9664" s="231"/>
      <c r="N9664" s="231"/>
      <c r="O9664" s="231"/>
      <c r="P9664" s="231"/>
      <c r="Q9664" s="231"/>
      <c r="R9664" s="231"/>
      <c r="S9664" s="231"/>
      <c r="T9664" s="232"/>
      <c r="U9664" s="16"/>
      <c r="V9664" s="16"/>
    </row>
    <row r="9665" spans="4:22">
      <c r="D9665" s="16"/>
      <c r="E9665" s="16"/>
      <c r="F9665" s="231"/>
      <c r="G9665" s="231"/>
      <c r="H9665" s="231"/>
      <c r="I9665" s="231"/>
      <c r="J9665" s="231"/>
      <c r="K9665" s="231"/>
      <c r="L9665" s="231"/>
      <c r="M9665" s="231"/>
      <c r="N9665" s="231"/>
      <c r="O9665" s="231"/>
      <c r="P9665" s="231"/>
      <c r="Q9665" s="231"/>
      <c r="R9665" s="231"/>
      <c r="S9665" s="231"/>
      <c r="T9665" s="232"/>
      <c r="U9665" s="16"/>
      <c r="V9665" s="16"/>
    </row>
    <row r="9666" spans="4:22">
      <c r="D9666" s="16"/>
      <c r="E9666" s="16"/>
      <c r="F9666" s="231"/>
      <c r="G9666" s="231"/>
      <c r="H9666" s="231"/>
      <c r="I9666" s="231"/>
      <c r="J9666" s="231"/>
      <c r="K9666" s="231"/>
      <c r="L9666" s="231"/>
      <c r="M9666" s="231"/>
      <c r="N9666" s="231"/>
      <c r="O9666" s="231"/>
      <c r="P9666" s="231"/>
      <c r="Q9666" s="231"/>
      <c r="R9666" s="231"/>
      <c r="S9666" s="231"/>
      <c r="T9666" s="232"/>
      <c r="U9666" s="16"/>
      <c r="V9666" s="16"/>
    </row>
    <row r="9667" spans="4:22">
      <c r="D9667" s="16"/>
      <c r="E9667" s="16"/>
      <c r="F9667" s="231"/>
      <c r="G9667" s="231"/>
      <c r="H9667" s="231"/>
      <c r="I9667" s="231"/>
      <c r="J9667" s="231"/>
      <c r="K9667" s="231"/>
      <c r="L9667" s="231"/>
      <c r="M9667" s="231"/>
      <c r="N9667" s="231"/>
      <c r="O9667" s="231"/>
      <c r="P9667" s="231"/>
      <c r="Q9667" s="231"/>
      <c r="R9667" s="231"/>
      <c r="S9667" s="231"/>
      <c r="T9667" s="232"/>
      <c r="U9667" s="16"/>
      <c r="V9667" s="16"/>
    </row>
    <row r="9668" spans="4:22">
      <c r="D9668" s="16"/>
      <c r="E9668" s="16"/>
      <c r="F9668" s="231"/>
      <c r="G9668" s="231"/>
      <c r="H9668" s="231"/>
      <c r="I9668" s="231"/>
      <c r="J9668" s="231"/>
      <c r="K9668" s="231"/>
      <c r="L9668" s="231"/>
      <c r="M9668" s="231"/>
      <c r="N9668" s="231"/>
      <c r="O9668" s="231"/>
      <c r="P9668" s="231"/>
      <c r="Q9668" s="231"/>
      <c r="R9668" s="231"/>
      <c r="S9668" s="231"/>
      <c r="T9668" s="232"/>
      <c r="U9668" s="16"/>
      <c r="V9668" s="16"/>
    </row>
    <row r="9669" spans="4:22">
      <c r="D9669" s="16"/>
      <c r="E9669" s="16"/>
      <c r="F9669" s="231"/>
      <c r="G9669" s="231"/>
      <c r="H9669" s="231"/>
      <c r="I9669" s="231"/>
      <c r="J9669" s="231"/>
      <c r="K9669" s="231"/>
      <c r="L9669" s="231"/>
      <c r="M9669" s="231"/>
      <c r="N9669" s="231"/>
      <c r="O9669" s="231"/>
      <c r="P9669" s="231"/>
      <c r="Q9669" s="231"/>
      <c r="R9669" s="231"/>
      <c r="S9669" s="231"/>
      <c r="T9669" s="232"/>
      <c r="U9669" s="16"/>
      <c r="V9669" s="16"/>
    </row>
    <row r="9670" spans="4:22">
      <c r="D9670" s="16"/>
      <c r="E9670" s="16"/>
      <c r="F9670" s="231"/>
      <c r="G9670" s="231"/>
      <c r="H9670" s="231"/>
      <c r="I9670" s="231"/>
      <c r="J9670" s="231"/>
      <c r="K9670" s="231"/>
      <c r="L9670" s="231"/>
      <c r="M9670" s="231"/>
      <c r="N9670" s="231"/>
      <c r="O9670" s="231"/>
      <c r="P9670" s="231"/>
      <c r="Q9670" s="231"/>
      <c r="R9670" s="231"/>
      <c r="S9670" s="231"/>
      <c r="T9670" s="232"/>
      <c r="U9670" s="16"/>
      <c r="V9670" s="16"/>
    </row>
    <row r="9671" spans="4:22">
      <c r="D9671" s="16"/>
      <c r="E9671" s="16"/>
      <c r="F9671" s="231"/>
      <c r="G9671" s="231"/>
      <c r="H9671" s="231"/>
      <c r="I9671" s="231"/>
      <c r="J9671" s="231"/>
      <c r="K9671" s="231"/>
      <c r="L9671" s="231"/>
      <c r="M9671" s="231"/>
      <c r="N9671" s="231"/>
      <c r="O9671" s="231"/>
      <c r="P9671" s="231"/>
      <c r="Q9671" s="231"/>
      <c r="R9671" s="231"/>
      <c r="S9671" s="231"/>
      <c r="T9671" s="232"/>
      <c r="U9671" s="16"/>
      <c r="V9671" s="16"/>
    </row>
    <row r="9672" spans="4:22">
      <c r="D9672" s="16"/>
      <c r="E9672" s="16"/>
      <c r="F9672" s="231"/>
      <c r="G9672" s="231"/>
      <c r="H9672" s="231"/>
      <c r="I9672" s="231"/>
      <c r="J9672" s="231"/>
      <c r="K9672" s="231"/>
      <c r="L9672" s="231"/>
      <c r="M9672" s="231"/>
      <c r="N9672" s="231"/>
      <c r="O9672" s="231"/>
      <c r="P9672" s="231"/>
      <c r="Q9672" s="231"/>
      <c r="R9672" s="231"/>
      <c r="S9672" s="231"/>
      <c r="T9672" s="232"/>
      <c r="U9672" s="16"/>
      <c r="V9672" s="16"/>
    </row>
    <row r="9673" spans="4:22">
      <c r="D9673" s="16"/>
      <c r="E9673" s="16"/>
      <c r="F9673" s="231"/>
      <c r="G9673" s="231"/>
      <c r="H9673" s="231"/>
      <c r="I9673" s="231"/>
      <c r="J9673" s="231"/>
      <c r="K9673" s="231"/>
      <c r="L9673" s="231"/>
      <c r="M9673" s="231"/>
      <c r="N9673" s="231"/>
      <c r="O9673" s="231"/>
      <c r="P9673" s="231"/>
      <c r="Q9673" s="231"/>
      <c r="R9673" s="231"/>
      <c r="S9673" s="231"/>
      <c r="T9673" s="232"/>
      <c r="U9673" s="16"/>
      <c r="V9673" s="16"/>
    </row>
    <row r="9674" spans="4:22">
      <c r="D9674" s="16"/>
      <c r="E9674" s="16"/>
      <c r="F9674" s="231"/>
      <c r="G9674" s="231"/>
      <c r="H9674" s="231"/>
      <c r="I9674" s="231"/>
      <c r="J9674" s="231"/>
      <c r="K9674" s="231"/>
      <c r="L9674" s="231"/>
      <c r="M9674" s="231"/>
      <c r="N9674" s="231"/>
      <c r="O9674" s="231"/>
      <c r="P9674" s="231"/>
      <c r="Q9674" s="231"/>
      <c r="R9674" s="231"/>
      <c r="S9674" s="231"/>
      <c r="T9674" s="232"/>
      <c r="U9674" s="16"/>
      <c r="V9674" s="16"/>
    </row>
    <row r="9675" spans="4:22">
      <c r="D9675" s="16"/>
      <c r="E9675" s="16"/>
      <c r="F9675" s="231"/>
      <c r="G9675" s="231"/>
      <c r="H9675" s="231"/>
      <c r="I9675" s="231"/>
      <c r="J9675" s="231"/>
      <c r="K9675" s="231"/>
      <c r="L9675" s="231"/>
      <c r="M9675" s="231"/>
      <c r="N9675" s="231"/>
      <c r="O9675" s="231"/>
      <c r="P9675" s="231"/>
      <c r="Q9675" s="231"/>
      <c r="R9675" s="231"/>
      <c r="S9675" s="231"/>
      <c r="T9675" s="232"/>
      <c r="U9675" s="16"/>
      <c r="V9675" s="16"/>
    </row>
    <row r="9676" spans="4:22">
      <c r="D9676" s="335"/>
      <c r="E9676" s="335"/>
      <c r="F9676" s="335"/>
      <c r="G9676" s="512" t="s">
        <v>48</v>
      </c>
      <c r="H9676" s="512"/>
      <c r="I9676" s="512"/>
      <c r="J9676" s="512"/>
      <c r="K9676" s="512"/>
      <c r="L9676" s="512"/>
      <c r="M9676" s="512"/>
      <c r="N9676" s="512"/>
      <c r="O9676" s="512"/>
      <c r="P9676" s="512"/>
      <c r="Q9676" s="512"/>
      <c r="R9676" s="512"/>
      <c r="S9676" s="335"/>
      <c r="T9676" s="335"/>
      <c r="U9676" s="335"/>
      <c r="V9676" s="335"/>
    </row>
    <row r="9677" spans="4:22">
      <c r="D9677" s="335"/>
      <c r="E9677" s="335"/>
      <c r="F9677" s="335"/>
      <c r="G9677" s="512"/>
      <c r="H9677" s="512"/>
      <c r="I9677" s="512"/>
      <c r="J9677" s="512"/>
      <c r="K9677" s="512"/>
      <c r="L9677" s="512"/>
      <c r="M9677" s="512"/>
      <c r="N9677" s="512"/>
      <c r="O9677" s="512"/>
      <c r="P9677" s="512"/>
      <c r="Q9677" s="512"/>
      <c r="R9677" s="512"/>
      <c r="S9677" s="335"/>
      <c r="T9677" s="335"/>
      <c r="U9677" s="335"/>
      <c r="V9677" s="335"/>
    </row>
    <row r="9678" spans="4:22" ht="23.4">
      <c r="D9678" s="338"/>
      <c r="E9678" s="338"/>
      <c r="F9678" s="338"/>
      <c r="G9678" s="343" t="s">
        <v>46</v>
      </c>
      <c r="H9678" s="375" t="s">
        <v>3</v>
      </c>
      <c r="I9678" s="376"/>
      <c r="J9678" s="377" t="s">
        <v>11</v>
      </c>
      <c r="K9678" s="376"/>
      <c r="L9678" s="378" t="s">
        <v>12</v>
      </c>
      <c r="M9678" s="376"/>
      <c r="N9678" s="379" t="s">
        <v>13</v>
      </c>
      <c r="O9678" s="376"/>
      <c r="P9678" s="374" t="s">
        <v>14</v>
      </c>
      <c r="Q9678" s="376"/>
      <c r="R9678" s="380" t="s">
        <v>15</v>
      </c>
      <c r="S9678" s="367"/>
      <c r="T9678" s="16"/>
      <c r="U9678" s="336"/>
      <c r="V9678" s="16"/>
    </row>
    <row r="9679" spans="4:22" ht="21">
      <c r="D9679" s="338"/>
      <c r="E9679" s="338"/>
      <c r="F9679" s="338"/>
      <c r="G9679" s="344">
        <v>0.9</v>
      </c>
      <c r="H9679" s="347">
        <f>$H$9621*G9679</f>
        <v>62.828952297750007</v>
      </c>
      <c r="I9679" s="368"/>
      <c r="J9679" s="348">
        <f>$J$9621*G9679</f>
        <v>16.254204450750002</v>
      </c>
      <c r="K9679" s="368"/>
      <c r="L9679" s="352">
        <f>$L$9621*G9679</f>
        <v>17.153463858750001</v>
      </c>
      <c r="M9679" s="368"/>
      <c r="N9679" s="349">
        <f>$N$9621*G9679</f>
        <v>9.1430749890000005</v>
      </c>
      <c r="O9679" s="368"/>
      <c r="P9679" s="350">
        <f>$P$9621*G9679</f>
        <v>254.39885480250001</v>
      </c>
      <c r="Q9679" s="368"/>
      <c r="R9679" s="351">
        <f>$R$9621*G9679</f>
        <v>85.166755425000005</v>
      </c>
      <c r="S9679" s="341"/>
      <c r="T9679" s="414">
        <f>H9679*24.63</f>
        <v>1547.4770950935826</v>
      </c>
      <c r="U9679" s="337"/>
      <c r="V9679" s="16"/>
    </row>
    <row r="9680" spans="4:22" ht="21">
      <c r="D9680" s="338"/>
      <c r="E9680" s="338"/>
      <c r="F9680" s="338"/>
      <c r="G9680" s="344">
        <v>0.91</v>
      </c>
      <c r="H9680" s="347">
        <f t="shared" ref="H9680:H9699" si="1165">$H$9621*G9680</f>
        <v>63.527051767725006</v>
      </c>
      <c r="I9680" s="368"/>
      <c r="J9680" s="348">
        <f t="shared" ref="J9680:J9699" si="1166">$J$9621*G9680</f>
        <v>16.434806722425002</v>
      </c>
      <c r="K9680" s="368"/>
      <c r="L9680" s="352">
        <f t="shared" ref="L9680:L9699" si="1167">$L$9621*G9680</f>
        <v>17.344057901625003</v>
      </c>
      <c r="M9680" s="368"/>
      <c r="N9680" s="349">
        <f t="shared" ref="N9680:N9699" si="1168">$N$9621*G9680</f>
        <v>9.2446647111000004</v>
      </c>
      <c r="O9680" s="368"/>
      <c r="P9680" s="350">
        <f t="shared" ref="P9680:P9699" si="1169">$P$9621*G9680</f>
        <v>257.22550874475002</v>
      </c>
      <c r="Q9680" s="368"/>
      <c r="R9680" s="351">
        <f t="shared" ref="R9680:R9699" si="1170">$R$9621*G9680</f>
        <v>86.113052707500003</v>
      </c>
      <c r="S9680" s="341"/>
      <c r="T9680" s="16"/>
      <c r="U9680" s="337"/>
      <c r="V9680" s="16"/>
    </row>
    <row r="9681" spans="4:22" ht="21">
      <c r="D9681" s="338"/>
      <c r="E9681" s="338"/>
      <c r="F9681" s="338"/>
      <c r="G9681" s="344">
        <v>0.92</v>
      </c>
      <c r="H9681" s="347">
        <f t="shared" si="1165"/>
        <v>64.225151237700004</v>
      </c>
      <c r="I9681" s="368"/>
      <c r="J9681" s="348">
        <f t="shared" si="1166"/>
        <v>16.615408994100004</v>
      </c>
      <c r="K9681" s="368"/>
      <c r="L9681" s="352">
        <f t="shared" si="1167"/>
        <v>17.534651944500002</v>
      </c>
      <c r="M9681" s="368"/>
      <c r="N9681" s="349">
        <f t="shared" si="1168"/>
        <v>9.3462544332000004</v>
      </c>
      <c r="O9681" s="368"/>
      <c r="P9681" s="350">
        <f t="shared" si="1169"/>
        <v>260.05216268700002</v>
      </c>
      <c r="Q9681" s="368"/>
      <c r="R9681" s="351">
        <f t="shared" si="1170"/>
        <v>87.059349990000001</v>
      </c>
      <c r="S9681" s="341"/>
      <c r="T9681" s="16"/>
      <c r="U9681" s="337"/>
      <c r="V9681" s="16"/>
    </row>
    <row r="9682" spans="4:22" ht="21">
      <c r="D9682" s="338"/>
      <c r="E9682" s="338"/>
      <c r="F9682" s="338"/>
      <c r="G9682" s="344">
        <v>0.93</v>
      </c>
      <c r="H9682" s="347">
        <f t="shared" si="1165"/>
        <v>64.92325070767501</v>
      </c>
      <c r="I9682" s="368"/>
      <c r="J9682" s="348">
        <f t="shared" si="1166"/>
        <v>16.796011265775004</v>
      </c>
      <c r="K9682" s="368"/>
      <c r="L9682" s="352">
        <f t="shared" si="1167"/>
        <v>17.725245987375001</v>
      </c>
      <c r="M9682" s="368"/>
      <c r="N9682" s="349">
        <f t="shared" si="1168"/>
        <v>9.4478441553000003</v>
      </c>
      <c r="O9682" s="368"/>
      <c r="P9682" s="350">
        <f t="shared" si="1169"/>
        <v>262.87881662925003</v>
      </c>
      <c r="Q9682" s="368"/>
      <c r="R9682" s="351">
        <f t="shared" si="1170"/>
        <v>88.005647272499999</v>
      </c>
      <c r="S9682" s="341"/>
      <c r="T9682" s="16"/>
      <c r="U9682" s="337"/>
      <c r="V9682" s="16"/>
    </row>
    <row r="9683" spans="4:22" ht="21">
      <c r="D9683" s="338"/>
      <c r="E9683" s="338"/>
      <c r="F9683" s="338"/>
      <c r="G9683" s="344">
        <v>0.94</v>
      </c>
      <c r="H9683" s="347">
        <f t="shared" si="1165"/>
        <v>65.621350177650001</v>
      </c>
      <c r="I9683" s="368"/>
      <c r="J9683" s="348">
        <f t="shared" si="1166"/>
        <v>16.976613537450003</v>
      </c>
      <c r="K9683" s="368"/>
      <c r="L9683" s="352">
        <f t="shared" si="1167"/>
        <v>17.915840030249999</v>
      </c>
      <c r="M9683" s="368"/>
      <c r="N9683" s="349">
        <f t="shared" si="1168"/>
        <v>9.5494338774000003</v>
      </c>
      <c r="O9683" s="368"/>
      <c r="P9683" s="350">
        <f t="shared" si="1169"/>
        <v>265.70547057149997</v>
      </c>
      <c r="Q9683" s="368"/>
      <c r="R9683" s="351">
        <f t="shared" si="1170"/>
        <v>88.951944554999997</v>
      </c>
      <c r="S9683" s="341"/>
      <c r="T9683" s="16"/>
      <c r="U9683" s="337"/>
      <c r="V9683" s="16"/>
    </row>
    <row r="9684" spans="4:22" ht="21">
      <c r="D9684" s="338"/>
      <c r="E9684" s="338"/>
      <c r="F9684" s="338"/>
      <c r="G9684" s="344">
        <v>0.95</v>
      </c>
      <c r="H9684" s="347">
        <f t="shared" si="1165"/>
        <v>66.319449647625007</v>
      </c>
      <c r="I9684" s="368"/>
      <c r="J9684" s="348">
        <f t="shared" si="1166"/>
        <v>17.157215809125002</v>
      </c>
      <c r="K9684" s="368"/>
      <c r="L9684" s="352">
        <f t="shared" si="1167"/>
        <v>18.106434073125001</v>
      </c>
      <c r="M9684" s="368"/>
      <c r="N9684" s="349">
        <f t="shared" si="1168"/>
        <v>9.6510235995000002</v>
      </c>
      <c r="O9684" s="368"/>
      <c r="P9684" s="350">
        <f t="shared" si="1169"/>
        <v>268.53212451374998</v>
      </c>
      <c r="Q9684" s="368"/>
      <c r="R9684" s="351">
        <f t="shared" si="1170"/>
        <v>89.898241837499995</v>
      </c>
      <c r="S9684" s="341"/>
      <c r="T9684" s="16"/>
      <c r="U9684" s="337"/>
      <c r="V9684" s="16"/>
    </row>
    <row r="9685" spans="4:22" ht="21">
      <c r="D9685" s="338"/>
      <c r="E9685" s="338"/>
      <c r="F9685" s="338"/>
      <c r="G9685" s="344">
        <v>0.96</v>
      </c>
      <c r="H9685" s="347">
        <f t="shared" si="1165"/>
        <v>67.017549117599998</v>
      </c>
      <c r="I9685" s="368"/>
      <c r="J9685" s="348">
        <f t="shared" si="1166"/>
        <v>17.337818080800002</v>
      </c>
      <c r="K9685" s="368"/>
      <c r="L9685" s="352">
        <f t="shared" si="1167"/>
        <v>18.297028116</v>
      </c>
      <c r="M9685" s="368"/>
      <c r="N9685" s="349">
        <f t="shared" si="1168"/>
        <v>9.7526133216000002</v>
      </c>
      <c r="O9685" s="368"/>
      <c r="P9685" s="350">
        <f t="shared" si="1169"/>
        <v>271.35877845599998</v>
      </c>
      <c r="Q9685" s="368"/>
      <c r="R9685" s="351">
        <f t="shared" si="1170"/>
        <v>90.844539119999993</v>
      </c>
      <c r="S9685" s="341"/>
      <c r="T9685" s="16"/>
      <c r="U9685" s="337"/>
      <c r="V9685" s="16"/>
    </row>
    <row r="9686" spans="4:22" ht="21">
      <c r="D9686" s="338"/>
      <c r="E9686" s="338"/>
      <c r="F9686" s="338"/>
      <c r="G9686" s="344">
        <v>0.97</v>
      </c>
      <c r="H9686" s="347">
        <f t="shared" si="1165"/>
        <v>67.715648587575004</v>
      </c>
      <c r="I9686" s="368"/>
      <c r="J9686" s="348">
        <f t="shared" si="1166"/>
        <v>17.518420352475001</v>
      </c>
      <c r="K9686" s="368"/>
      <c r="L9686" s="352">
        <f t="shared" si="1167"/>
        <v>18.487622158875002</v>
      </c>
      <c r="M9686" s="368"/>
      <c r="N9686" s="349">
        <f t="shared" si="1168"/>
        <v>9.8542030437000001</v>
      </c>
      <c r="O9686" s="368"/>
      <c r="P9686" s="350">
        <f t="shared" si="1169"/>
        <v>274.18543239824999</v>
      </c>
      <c r="Q9686" s="368"/>
      <c r="R9686" s="351">
        <f t="shared" si="1170"/>
        <v>91.790836402499991</v>
      </c>
      <c r="S9686" s="341"/>
      <c r="T9686" s="16"/>
      <c r="U9686" s="337"/>
      <c r="V9686" s="16"/>
    </row>
    <row r="9687" spans="4:22" ht="21">
      <c r="D9687" s="338"/>
      <c r="E9687" s="338"/>
      <c r="F9687" s="338"/>
      <c r="G9687" s="344">
        <v>0.98</v>
      </c>
      <c r="H9687" s="347">
        <f t="shared" si="1165"/>
        <v>68.413748057550009</v>
      </c>
      <c r="I9687" s="368"/>
      <c r="J9687" s="348">
        <f t="shared" si="1166"/>
        <v>17.699022624150004</v>
      </c>
      <c r="K9687" s="368"/>
      <c r="L9687" s="352">
        <f t="shared" si="1167"/>
        <v>18.678216201750001</v>
      </c>
      <c r="M9687" s="368"/>
      <c r="N9687" s="349">
        <f t="shared" si="1168"/>
        <v>9.9557927658000001</v>
      </c>
      <c r="O9687" s="368"/>
      <c r="P9687" s="350">
        <f t="shared" si="1169"/>
        <v>277.01208634049999</v>
      </c>
      <c r="Q9687" s="368"/>
      <c r="R9687" s="351">
        <f t="shared" si="1170"/>
        <v>92.737133685000003</v>
      </c>
      <c r="S9687" s="341"/>
      <c r="T9687" s="16"/>
      <c r="U9687" s="337"/>
      <c r="V9687" s="16"/>
    </row>
    <row r="9688" spans="4:22" ht="21">
      <c r="D9688" s="338"/>
      <c r="E9688" s="338"/>
      <c r="F9688" s="338"/>
      <c r="G9688" s="344">
        <v>0.99</v>
      </c>
      <c r="H9688" s="347">
        <f t="shared" si="1165"/>
        <v>69.111847527525001</v>
      </c>
      <c r="I9688" s="368"/>
      <c r="J9688" s="348">
        <f t="shared" si="1166"/>
        <v>17.879624895825003</v>
      </c>
      <c r="K9688" s="368"/>
      <c r="L9688" s="352">
        <f t="shared" si="1167"/>
        <v>18.868810244625003</v>
      </c>
      <c r="M9688" s="368"/>
      <c r="N9688" s="349">
        <f t="shared" si="1168"/>
        <v>10.0573824879</v>
      </c>
      <c r="O9688" s="368"/>
      <c r="P9688" s="350">
        <f t="shared" si="1169"/>
        <v>279.83874028275</v>
      </c>
      <c r="Q9688" s="368"/>
      <c r="R9688" s="351">
        <f t="shared" si="1170"/>
        <v>93.683430967500001</v>
      </c>
      <c r="S9688" s="341"/>
      <c r="T9688" s="16"/>
      <c r="U9688" s="337"/>
      <c r="V9688" s="16"/>
    </row>
    <row r="9689" spans="4:22" ht="28.8">
      <c r="D9689" s="469"/>
      <c r="E9689" s="469"/>
      <c r="F9689" s="469"/>
      <c r="G9689" s="477">
        <v>1</v>
      </c>
      <c r="H9689" s="383">
        <f t="shared" si="1165"/>
        <v>69.809946997500006</v>
      </c>
      <c r="I9689" s="368"/>
      <c r="J9689" s="383">
        <f t="shared" si="1166"/>
        <v>18.060227167500003</v>
      </c>
      <c r="K9689" s="368"/>
      <c r="L9689" s="383">
        <f t="shared" si="1167"/>
        <v>19.059404287500001</v>
      </c>
      <c r="M9689" s="368"/>
      <c r="N9689" s="383">
        <f t="shared" si="1168"/>
        <v>10.15897221</v>
      </c>
      <c r="O9689" s="368"/>
      <c r="P9689" s="383">
        <f t="shared" si="1169"/>
        <v>282.665394225</v>
      </c>
      <c r="Q9689" s="368"/>
      <c r="R9689" s="383">
        <f t="shared" si="1170"/>
        <v>94.629728249999999</v>
      </c>
      <c r="S9689" s="341"/>
      <c r="T9689" s="469"/>
      <c r="U9689" s="470"/>
      <c r="V9689" s="469"/>
    </row>
    <row r="9690" spans="4:22" ht="21">
      <c r="D9690" s="338"/>
      <c r="E9690" s="338"/>
      <c r="F9690" s="338"/>
      <c r="G9690" s="344">
        <v>1.01</v>
      </c>
      <c r="H9690" s="347">
        <f t="shared" si="1165"/>
        <v>70.508046467475012</v>
      </c>
      <c r="I9690" s="368"/>
      <c r="J9690" s="348">
        <f t="shared" si="1166"/>
        <v>18.240829439175002</v>
      </c>
      <c r="K9690" s="368"/>
      <c r="L9690" s="352">
        <f t="shared" si="1167"/>
        <v>19.249998330375</v>
      </c>
      <c r="M9690" s="368"/>
      <c r="N9690" s="349">
        <f t="shared" si="1168"/>
        <v>10.2605619321</v>
      </c>
      <c r="O9690" s="368"/>
      <c r="P9690" s="350">
        <f t="shared" si="1169"/>
        <v>285.49204816725</v>
      </c>
      <c r="Q9690" s="368"/>
      <c r="R9690" s="351">
        <f t="shared" si="1170"/>
        <v>95.576025532499997</v>
      </c>
      <c r="S9690" s="341"/>
      <c r="T9690" s="16"/>
      <c r="U9690" s="337"/>
      <c r="V9690" s="16"/>
    </row>
    <row r="9691" spans="4:22" ht="21">
      <c r="D9691" s="338"/>
      <c r="E9691" s="338"/>
      <c r="F9691" s="338"/>
      <c r="G9691" s="344">
        <v>1.02</v>
      </c>
      <c r="H9691" s="347">
        <f t="shared" si="1165"/>
        <v>71.206145937450003</v>
      </c>
      <c r="I9691" s="368"/>
      <c r="J9691" s="348">
        <f t="shared" si="1166"/>
        <v>18.421431710850001</v>
      </c>
      <c r="K9691" s="368"/>
      <c r="L9691" s="352">
        <f t="shared" si="1167"/>
        <v>19.440592373250002</v>
      </c>
      <c r="M9691" s="368"/>
      <c r="N9691" s="349">
        <f t="shared" si="1168"/>
        <v>10.3621516542</v>
      </c>
      <c r="O9691" s="368"/>
      <c r="P9691" s="350">
        <f t="shared" si="1169"/>
        <v>288.31870210950001</v>
      </c>
      <c r="Q9691" s="368"/>
      <c r="R9691" s="351">
        <f t="shared" si="1170"/>
        <v>96.522322814999995</v>
      </c>
      <c r="S9691" s="341"/>
      <c r="T9691" s="16"/>
      <c r="U9691" s="337"/>
      <c r="V9691" s="16"/>
    </row>
    <row r="9692" spans="4:22" ht="21">
      <c r="D9692" s="338"/>
      <c r="E9692" s="338"/>
      <c r="F9692" s="338"/>
      <c r="G9692" s="344">
        <v>1.03</v>
      </c>
      <c r="H9692" s="347">
        <f t="shared" si="1165"/>
        <v>71.904245407425009</v>
      </c>
      <c r="I9692" s="368"/>
      <c r="J9692" s="348">
        <f t="shared" si="1166"/>
        <v>18.602033982525004</v>
      </c>
      <c r="K9692" s="368"/>
      <c r="L9692" s="352">
        <f t="shared" si="1167"/>
        <v>19.631186416125001</v>
      </c>
      <c r="M9692" s="368"/>
      <c r="N9692" s="349">
        <f t="shared" si="1168"/>
        <v>10.4637413763</v>
      </c>
      <c r="O9692" s="368"/>
      <c r="P9692" s="350">
        <f t="shared" si="1169"/>
        <v>291.14535605175001</v>
      </c>
      <c r="Q9692" s="368"/>
      <c r="R9692" s="351">
        <f t="shared" si="1170"/>
        <v>97.468620097500008</v>
      </c>
      <c r="S9692" s="341"/>
      <c r="T9692" s="16"/>
      <c r="U9692" s="337"/>
      <c r="V9692" s="16"/>
    </row>
    <row r="9693" spans="4:22" ht="21">
      <c r="D9693" s="338"/>
      <c r="E9693" s="338"/>
      <c r="F9693" s="338"/>
      <c r="G9693" s="344">
        <v>1.04</v>
      </c>
      <c r="H9693" s="347">
        <f t="shared" si="1165"/>
        <v>72.602344877400014</v>
      </c>
      <c r="I9693" s="368"/>
      <c r="J9693" s="348">
        <f t="shared" si="1166"/>
        <v>18.782636254200003</v>
      </c>
      <c r="K9693" s="368"/>
      <c r="L9693" s="352">
        <f t="shared" si="1167"/>
        <v>19.821780459000003</v>
      </c>
      <c r="M9693" s="368"/>
      <c r="N9693" s="349">
        <f t="shared" si="1168"/>
        <v>10.5653310984</v>
      </c>
      <c r="O9693" s="368"/>
      <c r="P9693" s="350">
        <f t="shared" si="1169"/>
        <v>293.97200999400002</v>
      </c>
      <c r="Q9693" s="368"/>
      <c r="R9693" s="351">
        <f t="shared" si="1170"/>
        <v>98.414917380000006</v>
      </c>
      <c r="S9693" s="341"/>
      <c r="T9693" s="16"/>
      <c r="U9693" s="337"/>
      <c r="V9693" s="16"/>
    </row>
    <row r="9694" spans="4:22" ht="21">
      <c r="D9694" s="338"/>
      <c r="E9694" s="338"/>
      <c r="F9694" s="338"/>
      <c r="G9694" s="344">
        <v>1.05</v>
      </c>
      <c r="H9694" s="347">
        <f t="shared" si="1165"/>
        <v>73.300444347375006</v>
      </c>
      <c r="I9694" s="368"/>
      <c r="J9694" s="348">
        <f t="shared" si="1166"/>
        <v>18.963238525875003</v>
      </c>
      <c r="K9694" s="368"/>
      <c r="L9694" s="352">
        <f t="shared" si="1167"/>
        <v>20.012374501875001</v>
      </c>
      <c r="M9694" s="368"/>
      <c r="N9694" s="349">
        <f t="shared" si="1168"/>
        <v>10.6669208205</v>
      </c>
      <c r="O9694" s="368"/>
      <c r="P9694" s="350">
        <f t="shared" si="1169"/>
        <v>296.79866393625002</v>
      </c>
      <c r="Q9694" s="368"/>
      <c r="R9694" s="351">
        <f t="shared" si="1170"/>
        <v>99.361214662500004</v>
      </c>
      <c r="S9694" s="341"/>
      <c r="T9694" s="16"/>
      <c r="U9694" s="337"/>
      <c r="V9694" s="16"/>
    </row>
    <row r="9695" spans="4:22" ht="21">
      <c r="D9695" s="338"/>
      <c r="E9695" s="338"/>
      <c r="F9695" s="338"/>
      <c r="G9695" s="344">
        <v>1.06</v>
      </c>
      <c r="H9695" s="347">
        <f t="shared" si="1165"/>
        <v>73.998543817350011</v>
      </c>
      <c r="I9695" s="368"/>
      <c r="J9695" s="348">
        <f t="shared" si="1166"/>
        <v>19.143840797550002</v>
      </c>
      <c r="K9695" s="368"/>
      <c r="L9695" s="352">
        <f t="shared" si="1167"/>
        <v>20.202968544750004</v>
      </c>
      <c r="M9695" s="368"/>
      <c r="N9695" s="349">
        <f t="shared" si="1168"/>
        <v>10.7685105426</v>
      </c>
      <c r="O9695" s="368"/>
      <c r="P9695" s="350">
        <f t="shared" si="1169"/>
        <v>299.62531787850003</v>
      </c>
      <c r="Q9695" s="368"/>
      <c r="R9695" s="351">
        <f t="shared" si="1170"/>
        <v>100.307511945</v>
      </c>
      <c r="S9695" s="341"/>
      <c r="T9695" s="16"/>
      <c r="U9695" s="337"/>
      <c r="V9695" s="16"/>
    </row>
    <row r="9696" spans="4:22" ht="21">
      <c r="D9696" s="338"/>
      <c r="E9696" s="338"/>
      <c r="F9696" s="338"/>
      <c r="G9696" s="344">
        <v>1.07</v>
      </c>
      <c r="H9696" s="347">
        <f t="shared" si="1165"/>
        <v>74.696643287325017</v>
      </c>
      <c r="I9696" s="368"/>
      <c r="J9696" s="348">
        <f t="shared" si="1166"/>
        <v>19.324443069225005</v>
      </c>
      <c r="K9696" s="368"/>
      <c r="L9696" s="352">
        <f t="shared" si="1167"/>
        <v>20.393562587625002</v>
      </c>
      <c r="M9696" s="368"/>
      <c r="N9696" s="349">
        <f t="shared" si="1168"/>
        <v>10.870100264700001</v>
      </c>
      <c r="O9696" s="368"/>
      <c r="P9696" s="350">
        <f t="shared" si="1169"/>
        <v>302.45197182075003</v>
      </c>
      <c r="Q9696" s="368"/>
      <c r="R9696" s="351">
        <f t="shared" si="1170"/>
        <v>101.2538092275</v>
      </c>
      <c r="S9696" s="341"/>
      <c r="T9696" s="16"/>
      <c r="U9696" s="337"/>
      <c r="V9696" s="16"/>
    </row>
    <row r="9697" spans="4:31" ht="21">
      <c r="D9697" s="338"/>
      <c r="E9697" s="338"/>
      <c r="F9697" s="338"/>
      <c r="G9697" s="344">
        <v>1.08</v>
      </c>
      <c r="H9697" s="347">
        <f t="shared" si="1165"/>
        <v>75.394742757300008</v>
      </c>
      <c r="I9697" s="368"/>
      <c r="J9697" s="348">
        <f t="shared" si="1166"/>
        <v>19.505045340900004</v>
      </c>
      <c r="K9697" s="368"/>
      <c r="L9697" s="352">
        <f t="shared" si="1167"/>
        <v>20.584156630500004</v>
      </c>
      <c r="M9697" s="368"/>
      <c r="N9697" s="349">
        <f t="shared" si="1168"/>
        <v>10.971689986800001</v>
      </c>
      <c r="O9697" s="368"/>
      <c r="P9697" s="350">
        <f t="shared" si="1169"/>
        <v>305.27862576300004</v>
      </c>
      <c r="Q9697" s="368"/>
      <c r="R9697" s="351">
        <f t="shared" si="1170"/>
        <v>102.20010651000001</v>
      </c>
      <c r="S9697" s="341"/>
      <c r="T9697" s="16"/>
      <c r="U9697" s="337"/>
      <c r="V9697" s="16"/>
    </row>
    <row r="9698" spans="4:31" ht="21">
      <c r="D9698" s="338"/>
      <c r="E9698" s="338"/>
      <c r="F9698" s="338"/>
      <c r="G9698" s="344">
        <v>1.0900000000000001</v>
      </c>
      <c r="H9698" s="347">
        <f t="shared" si="1165"/>
        <v>76.092842227275014</v>
      </c>
      <c r="I9698" s="368"/>
      <c r="J9698" s="348">
        <f t="shared" si="1166"/>
        <v>19.685647612575004</v>
      </c>
      <c r="K9698" s="368"/>
      <c r="L9698" s="352">
        <f t="shared" si="1167"/>
        <v>20.774750673375003</v>
      </c>
      <c r="M9698" s="368"/>
      <c r="N9698" s="349">
        <f t="shared" si="1168"/>
        <v>11.073279708900001</v>
      </c>
      <c r="O9698" s="368"/>
      <c r="P9698" s="350">
        <f t="shared" si="1169"/>
        <v>308.10527970525004</v>
      </c>
      <c r="Q9698" s="368"/>
      <c r="R9698" s="351">
        <f t="shared" si="1170"/>
        <v>103.14640379250001</v>
      </c>
      <c r="S9698" s="341"/>
      <c r="T9698" s="16"/>
      <c r="U9698" s="337"/>
      <c r="V9698" s="16"/>
    </row>
    <row r="9699" spans="4:31" ht="21">
      <c r="D9699" s="338"/>
      <c r="E9699" s="338"/>
      <c r="F9699" s="338"/>
      <c r="G9699" s="344">
        <v>1.1000000000000001</v>
      </c>
      <c r="H9699" s="347">
        <f t="shared" si="1165"/>
        <v>76.79094169725002</v>
      </c>
      <c r="I9699" s="368"/>
      <c r="J9699" s="348">
        <f t="shared" si="1166"/>
        <v>19.866249884250003</v>
      </c>
      <c r="K9699" s="368"/>
      <c r="L9699" s="352">
        <f t="shared" si="1167"/>
        <v>20.965344716250002</v>
      </c>
      <c r="M9699" s="368"/>
      <c r="N9699" s="349">
        <f t="shared" si="1168"/>
        <v>11.174869431000001</v>
      </c>
      <c r="O9699" s="368"/>
      <c r="P9699" s="350">
        <f t="shared" si="1169"/>
        <v>310.93193364750005</v>
      </c>
      <c r="Q9699" s="368"/>
      <c r="R9699" s="351">
        <f t="shared" si="1170"/>
        <v>104.09270107500001</v>
      </c>
      <c r="S9699" s="341"/>
      <c r="T9699" s="16"/>
      <c r="U9699" s="337"/>
      <c r="V9699" s="16"/>
    </row>
    <row r="9700" spans="4:31">
      <c r="D9700" s="338"/>
      <c r="E9700" s="338"/>
      <c r="F9700" s="338"/>
      <c r="G9700" s="16"/>
      <c r="H9700" s="16"/>
      <c r="I9700" s="16"/>
      <c r="J9700" s="16"/>
      <c r="K9700" s="16"/>
      <c r="L9700" s="16"/>
      <c r="M9700" s="16"/>
      <c r="N9700" s="16"/>
      <c r="O9700" s="16"/>
      <c r="P9700" s="16"/>
      <c r="Q9700" s="16"/>
      <c r="R9700" s="16"/>
      <c r="S9700" s="16"/>
      <c r="T9700" s="16"/>
      <c r="U9700" s="16"/>
      <c r="V9700" s="16"/>
    </row>
    <row r="9701" spans="4:31">
      <c r="D9701" s="338"/>
      <c r="E9701" s="338"/>
      <c r="F9701" s="338"/>
      <c r="G9701" s="16"/>
      <c r="H9701" s="16"/>
      <c r="I9701" s="16"/>
      <c r="J9701" s="16"/>
      <c r="K9701" s="16"/>
      <c r="L9701" s="16"/>
      <c r="M9701" s="16"/>
      <c r="N9701" s="16"/>
      <c r="O9701" s="16"/>
      <c r="P9701" s="16"/>
      <c r="Q9701" s="16"/>
      <c r="R9701" s="16"/>
      <c r="S9701" s="16"/>
      <c r="T9701" s="16"/>
      <c r="U9701" s="16"/>
      <c r="V9701" s="16"/>
    </row>
    <row r="9702" spans="4:31">
      <c r="D9702" s="338"/>
      <c r="E9702" s="338"/>
      <c r="F9702" s="338"/>
      <c r="G9702" s="16"/>
      <c r="H9702" s="16"/>
      <c r="I9702" s="16"/>
      <c r="J9702" s="16"/>
      <c r="K9702" s="16"/>
      <c r="L9702" s="16"/>
      <c r="M9702" s="16"/>
      <c r="N9702" s="16"/>
      <c r="O9702" s="16"/>
      <c r="P9702" s="16"/>
      <c r="Q9702" s="16"/>
      <c r="R9702" s="16"/>
      <c r="S9702" s="16"/>
      <c r="T9702" s="16"/>
      <c r="U9702" s="16"/>
      <c r="V9702" s="16"/>
    </row>
    <row r="9705" spans="4:31" ht="15" thickBot="1">
      <c r="D9705" s="507" t="s">
        <v>328</v>
      </c>
      <c r="E9705" s="16"/>
      <c r="F9705" s="16"/>
      <c r="G9705" s="16"/>
      <c r="H9705" s="16"/>
      <c r="I9705" s="16"/>
      <c r="J9705" s="16"/>
      <c r="K9705" s="16"/>
      <c r="L9705" s="16"/>
      <c r="M9705" s="16"/>
      <c r="N9705" s="16"/>
      <c r="O9705" s="16"/>
      <c r="P9705" s="16"/>
      <c r="Q9705" s="16"/>
      <c r="R9705" s="16"/>
      <c r="S9705" s="16"/>
      <c r="T9705" s="229"/>
      <c r="U9705" s="16"/>
      <c r="V9705" s="16"/>
    </row>
    <row r="9706" spans="4:31">
      <c r="D9706" s="16"/>
      <c r="E9706" s="84"/>
      <c r="F9706" s="85"/>
      <c r="G9706" s="197"/>
      <c r="H9706" s="85"/>
      <c r="I9706" s="197"/>
      <c r="J9706" s="85"/>
      <c r="K9706" s="197"/>
      <c r="L9706" s="85"/>
      <c r="M9706" s="197"/>
      <c r="N9706" s="85"/>
      <c r="O9706" s="197"/>
      <c r="P9706" s="85"/>
      <c r="Q9706" s="197"/>
      <c r="R9706" s="85"/>
      <c r="S9706" s="85"/>
      <c r="T9706" s="85"/>
      <c r="U9706" s="106"/>
      <c r="V9706" s="16"/>
    </row>
    <row r="9707" spans="4:31" ht="15" thickBot="1">
      <c r="D9707" s="16"/>
      <c r="E9707" s="86"/>
      <c r="F9707" s="1"/>
      <c r="H9707" s="1"/>
      <c r="J9707" s="1"/>
      <c r="L9707" s="1"/>
      <c r="N9707" s="1"/>
      <c r="P9707" s="1"/>
      <c r="R9707" s="1"/>
      <c r="T9707" s="1"/>
      <c r="U9707" s="107"/>
      <c r="V9707" s="16"/>
    </row>
    <row r="9708" spans="4:31" ht="35.4" thickBot="1">
      <c r="D9708" s="16"/>
      <c r="E9708" s="86"/>
      <c r="F9708" s="1"/>
      <c r="H9708" s="393" t="s">
        <v>395</v>
      </c>
      <c r="I9708" s="394"/>
      <c r="J9708" s="394"/>
      <c r="K9708" s="394"/>
      <c r="L9708" s="394"/>
      <c r="M9708" s="394"/>
      <c r="N9708" s="394"/>
      <c r="O9708" s="394"/>
      <c r="P9708" s="394"/>
      <c r="Q9708" s="394"/>
      <c r="R9708" s="394"/>
      <c r="S9708" s="394"/>
      <c r="T9708" s="395"/>
      <c r="U9708" s="107"/>
      <c r="V9708" s="16"/>
    </row>
    <row r="9709" spans="4:31">
      <c r="D9709" s="16"/>
      <c r="E9709" s="86"/>
      <c r="F9709" s="1"/>
      <c r="H9709" s="1"/>
      <c r="J9709" s="1"/>
      <c r="L9709" s="1"/>
      <c r="N9709" s="1"/>
      <c r="P9709" s="1"/>
      <c r="R9709" s="1"/>
      <c r="T9709" s="1"/>
      <c r="U9709" s="107"/>
      <c r="V9709" s="16"/>
    </row>
    <row r="9710" spans="4:31">
      <c r="D9710" s="16"/>
      <c r="E9710" s="86"/>
      <c r="F9710" s="253" t="s">
        <v>10</v>
      </c>
      <c r="G9710" s="194"/>
      <c r="H9710" s="421" t="s">
        <v>3</v>
      </c>
      <c r="I9710" s="179"/>
      <c r="J9710" s="422" t="s">
        <v>11</v>
      </c>
      <c r="K9710" s="179"/>
      <c r="L9710" s="423" t="s">
        <v>12</v>
      </c>
      <c r="M9710" s="179"/>
      <c r="N9710" s="424" t="s">
        <v>13</v>
      </c>
      <c r="O9710" s="179"/>
      <c r="P9710" s="425" t="s">
        <v>14</v>
      </c>
      <c r="Q9710" s="179"/>
      <c r="R9710" s="426" t="s">
        <v>15</v>
      </c>
      <c r="S9710" s="29"/>
      <c r="T9710" s="427" t="s">
        <v>16</v>
      </c>
      <c r="U9710" s="107"/>
      <c r="V9710" s="16"/>
      <c r="X9710" s="448" t="s">
        <v>78</v>
      </c>
      <c r="Y9710" s="448" t="s">
        <v>79</v>
      </c>
      <c r="Z9710" s="448" t="s">
        <v>80</v>
      </c>
      <c r="AA9710" s="448" t="s">
        <v>81</v>
      </c>
      <c r="AB9710" s="504" t="s">
        <v>374</v>
      </c>
      <c r="AD9710" t="str">
        <f t="shared" ref="AD9710:AD9716" si="1171">X9710</f>
        <v xml:space="preserve">MATERIAL </v>
      </c>
      <c r="AE9710" s="330" t="str">
        <f t="shared" ref="AE9710:AE9716" si="1172">AA9710</f>
        <v xml:space="preserve">VARIACAO </v>
      </c>
    </row>
    <row r="9711" spans="4:31">
      <c r="D9711" s="16"/>
      <c r="E9711" s="86"/>
      <c r="F9711" s="252">
        <v>46188</v>
      </c>
      <c r="G9711" s="244"/>
      <c r="H9711" s="437">
        <v>13714</v>
      </c>
      <c r="I9711" s="437">
        <v>0</v>
      </c>
      <c r="J9711" s="437">
        <v>3562</v>
      </c>
      <c r="K9711" s="437"/>
      <c r="L9711" s="437">
        <v>3419.5</v>
      </c>
      <c r="M9711" s="437"/>
      <c r="N9711" s="437">
        <v>1964</v>
      </c>
      <c r="O9711" s="437"/>
      <c r="P9711" s="437">
        <v>54650</v>
      </c>
      <c r="Q9711" s="437"/>
      <c r="R9711" s="437">
        <v>17810</v>
      </c>
      <c r="S9711" s="437"/>
      <c r="T9711" s="441">
        <v>5.0827</v>
      </c>
      <c r="U9711" s="107"/>
      <c r="V9711" s="16"/>
      <c r="X9711" t="str">
        <f>H9510</f>
        <v xml:space="preserve">COBRE </v>
      </c>
      <c r="Y9711" s="308">
        <f>H9719</f>
        <v>69.446363517999998</v>
      </c>
      <c r="Z9711" s="308">
        <f>H9721</f>
        <v>69.904212840000014</v>
      </c>
      <c r="AA9711" s="453">
        <f t="shared" ref="AA9711:AA9717" si="1173">Y9711-Z9711</f>
        <v>-0.45784932200001549</v>
      </c>
      <c r="AB9711" t="str">
        <f>X9711</f>
        <v xml:space="preserve">COBRE </v>
      </c>
      <c r="AD9711" t="str">
        <f t="shared" si="1171"/>
        <v xml:space="preserve">COBRE </v>
      </c>
      <c r="AE9711" s="330">
        <f t="shared" si="1172"/>
        <v>-0.45784932200001549</v>
      </c>
    </row>
    <row r="9712" spans="4:31">
      <c r="D9712" s="16"/>
      <c r="E9712" s="86"/>
      <c r="F9712" s="250">
        <f>F9711+1</f>
        <v>46189</v>
      </c>
      <c r="G9712" s="244"/>
      <c r="H9712" s="474">
        <v>13682</v>
      </c>
      <c r="I9712" s="437"/>
      <c r="J9712" s="437">
        <v>3550</v>
      </c>
      <c r="K9712" s="437"/>
      <c r="L9712" s="437">
        <v>3359</v>
      </c>
      <c r="M9712" s="437"/>
      <c r="N9712" s="437">
        <v>1956</v>
      </c>
      <c r="O9712" s="437"/>
      <c r="P9712" s="437">
        <v>55150</v>
      </c>
      <c r="Q9712" s="437"/>
      <c r="R9712" s="437">
        <v>17630</v>
      </c>
      <c r="S9712" s="437"/>
      <c r="T9712" s="441">
        <v>5.0430000000000001</v>
      </c>
      <c r="U9712" s="107"/>
      <c r="V9712" s="16"/>
      <c r="X9712" s="408" t="str">
        <f>J9510</f>
        <v xml:space="preserve">ZINCO </v>
      </c>
      <c r="Y9712" s="308">
        <f>J9719</f>
        <v>18.159937473999999</v>
      </c>
      <c r="Z9712" s="308">
        <f>J9721</f>
        <v>18.160448152000001</v>
      </c>
      <c r="AA9712" s="453">
        <f t="shared" si="1173"/>
        <v>-5.106780000012634E-4</v>
      </c>
      <c r="AB9712" t="str">
        <f t="shared" ref="AB9712:AB9716" si="1174">X9712</f>
        <v xml:space="preserve">ZINCO </v>
      </c>
      <c r="AD9712" t="str">
        <f t="shared" si="1171"/>
        <v xml:space="preserve">ZINCO </v>
      </c>
      <c r="AE9712" s="330">
        <f t="shared" si="1172"/>
        <v>-5.106780000012634E-4</v>
      </c>
    </row>
    <row r="9713" spans="4:31">
      <c r="D9713" s="16"/>
      <c r="E9713" s="86"/>
      <c r="F9713" s="250">
        <f>F9712+1</f>
        <v>46190</v>
      </c>
      <c r="G9713" s="244"/>
      <c r="H9713" s="437">
        <v>13736</v>
      </c>
      <c r="I9713" s="437"/>
      <c r="J9713" s="437">
        <v>3592</v>
      </c>
      <c r="K9713" s="437"/>
      <c r="L9713" s="437">
        <v>3405.5</v>
      </c>
      <c r="M9713" s="437"/>
      <c r="N9713" s="437">
        <v>1945</v>
      </c>
      <c r="O9713" s="437"/>
      <c r="P9713" s="437">
        <v>55400</v>
      </c>
      <c r="Q9713" s="437"/>
      <c r="R9713" s="437">
        <v>17820</v>
      </c>
      <c r="S9713" s="437"/>
      <c r="T9713" s="441">
        <v>5.0780000000000003</v>
      </c>
      <c r="U9713" s="107"/>
      <c r="V9713" s="16"/>
      <c r="X9713" s="408" t="str">
        <f>L9510</f>
        <v xml:space="preserve">ALUMÍNIO </v>
      </c>
      <c r="Y9713" s="308">
        <f>L9719</f>
        <v>17.277547704</v>
      </c>
      <c r="Z9713" s="308">
        <f>L9721</f>
        <v>18.361589092000003</v>
      </c>
      <c r="AA9713" s="453">
        <f t="shared" si="1173"/>
        <v>-1.0840413880000028</v>
      </c>
      <c r="AB9713" t="str">
        <f t="shared" si="1174"/>
        <v xml:space="preserve">ALUMÍNIO </v>
      </c>
      <c r="AD9713" t="str">
        <f t="shared" si="1171"/>
        <v xml:space="preserve">ALUMÍNIO </v>
      </c>
      <c r="AE9713" s="330">
        <f t="shared" si="1172"/>
        <v>-1.0840413880000028</v>
      </c>
    </row>
    <row r="9714" spans="4:31">
      <c r="D9714" s="16"/>
      <c r="E9714" s="86"/>
      <c r="F9714" s="250">
        <f>F9713+1</f>
        <v>46191</v>
      </c>
      <c r="G9714" s="195"/>
      <c r="H9714" s="437">
        <v>13612</v>
      </c>
      <c r="I9714" s="437"/>
      <c r="J9714" s="437">
        <v>3565</v>
      </c>
      <c r="K9714" s="437"/>
      <c r="L9714" s="437">
        <v>3402</v>
      </c>
      <c r="M9714" s="437"/>
      <c r="N9714" s="437">
        <v>1945</v>
      </c>
      <c r="O9714" s="437"/>
      <c r="P9714" s="437">
        <v>53455</v>
      </c>
      <c r="Q9714" s="437"/>
      <c r="R9714" s="437">
        <v>17770</v>
      </c>
      <c r="S9714" s="437"/>
      <c r="T9714" s="441">
        <v>5.0640999999999998</v>
      </c>
      <c r="U9714" s="437"/>
      <c r="V9714" s="16"/>
      <c r="X9714" s="408" t="str">
        <f>N9510</f>
        <v xml:space="preserve">CHUMBO </v>
      </c>
      <c r="Y9714" s="308">
        <f>N9719</f>
        <v>9.9122631800000001</v>
      </c>
      <c r="Z9714" s="308">
        <f>N9721</f>
        <v>10.182373278000002</v>
      </c>
      <c r="AA9714" s="453">
        <f t="shared" si="1173"/>
        <v>-0.27011009800000174</v>
      </c>
      <c r="AB9714" t="str">
        <f t="shared" si="1174"/>
        <v xml:space="preserve">CHUMBO </v>
      </c>
      <c r="AD9714" t="str">
        <f t="shared" si="1171"/>
        <v xml:space="preserve">CHUMBO </v>
      </c>
      <c r="AE9714" s="330">
        <f t="shared" si="1172"/>
        <v>-0.27011009800000174</v>
      </c>
    </row>
    <row r="9715" spans="4:31">
      <c r="D9715" s="16"/>
      <c r="E9715" s="86"/>
      <c r="F9715" s="251">
        <f>F9714+1</f>
        <v>46192</v>
      </c>
      <c r="G9715" s="195"/>
      <c r="H9715" s="437">
        <v>13530.5</v>
      </c>
      <c r="I9715" s="437"/>
      <c r="J9715" s="437">
        <v>3584.5</v>
      </c>
      <c r="K9715" s="437"/>
      <c r="L9715" s="437">
        <v>3400</v>
      </c>
      <c r="M9715" s="437"/>
      <c r="N9715" s="437">
        <v>1935</v>
      </c>
      <c r="O9715" s="437"/>
      <c r="P9715" s="437">
        <v>53200</v>
      </c>
      <c r="Q9715" s="437"/>
      <c r="R9715" s="437">
        <v>17590</v>
      </c>
      <c r="S9715" s="438"/>
      <c r="T9715" s="441">
        <v>5.1612999999999998</v>
      </c>
      <c r="U9715" s="107"/>
      <c r="V9715" s="16"/>
      <c r="X9715" s="408" t="str">
        <f>P9510</f>
        <v xml:space="preserve">ESTANHO </v>
      </c>
      <c r="Y9715" s="308">
        <f>P9719</f>
        <v>276.52111922</v>
      </c>
      <c r="Z9715" s="308">
        <f>P9721</f>
        <v>270.66865826000003</v>
      </c>
      <c r="AA9715" s="453">
        <f t="shared" si="1173"/>
        <v>5.8524609599999735</v>
      </c>
      <c r="AB9715" t="str">
        <f t="shared" si="1174"/>
        <v xml:space="preserve">ESTANHO </v>
      </c>
      <c r="AD9715" t="str">
        <f t="shared" si="1171"/>
        <v xml:space="preserve">ESTANHO </v>
      </c>
      <c r="AE9715" s="330">
        <f t="shared" si="1172"/>
        <v>5.8524609599999735</v>
      </c>
    </row>
    <row r="9716" spans="4:31">
      <c r="D9716" s="16"/>
      <c r="E9716" s="86"/>
      <c r="F9716" s="1"/>
      <c r="H9716" s="437"/>
      <c r="I9716" s="439"/>
      <c r="J9716" s="439"/>
      <c r="K9716" s="439"/>
      <c r="L9716" s="439"/>
      <c r="M9716" s="439"/>
      <c r="N9716" s="439"/>
      <c r="O9716" s="439"/>
      <c r="P9716" s="439"/>
      <c r="Q9716" s="439"/>
      <c r="R9716" s="439"/>
      <c r="S9716" s="440"/>
      <c r="T9716" s="444"/>
      <c r="U9716" s="107"/>
      <c r="V9716" s="16"/>
      <c r="X9716" s="408" t="str">
        <f>R9510</f>
        <v xml:space="preserve">NÍQUEL </v>
      </c>
      <c r="Y9716" s="308">
        <f>R9719</f>
        <v>90.141073680000005</v>
      </c>
      <c r="Z9716" s="308">
        <f>R9721</f>
        <v>91.513970240000006</v>
      </c>
      <c r="AA9716" s="453">
        <f t="shared" si="1173"/>
        <v>-1.3728965600000009</v>
      </c>
      <c r="AB9716" t="str">
        <f t="shared" si="1174"/>
        <v xml:space="preserve">NÍQUEL </v>
      </c>
      <c r="AD9716" t="str">
        <f t="shared" si="1171"/>
        <v xml:space="preserve">NÍQUEL </v>
      </c>
      <c r="AE9716" s="330">
        <f t="shared" si="1172"/>
        <v>-1.3728965600000009</v>
      </c>
    </row>
    <row r="9717" spans="4:31" ht="18">
      <c r="D9717" s="481"/>
      <c r="E9717" s="134"/>
      <c r="F9717" s="495" t="s">
        <v>17</v>
      </c>
      <c r="G9717" s="496"/>
      <c r="H9717" s="497">
        <f>AVERAGE(H9711:H9716)</f>
        <v>13654.9</v>
      </c>
      <c r="I9717" s="498"/>
      <c r="J9717" s="497">
        <f>AVERAGE(J9711:J9716)</f>
        <v>3570.7</v>
      </c>
      <c r="K9717" s="498"/>
      <c r="L9717" s="497">
        <f>AVERAGE(L9711:L9716)</f>
        <v>3397.2</v>
      </c>
      <c r="M9717" s="498"/>
      <c r="N9717" s="497">
        <f>AVERAGE(N9711:N9716)</f>
        <v>1949</v>
      </c>
      <c r="O9717" s="498"/>
      <c r="P9717" s="497">
        <f>AVERAGE(P9711:P9716)</f>
        <v>54371</v>
      </c>
      <c r="Q9717" s="498"/>
      <c r="R9717" s="497">
        <f>AVERAGE(R9711:R9716)</f>
        <v>17724</v>
      </c>
      <c r="S9717" s="499"/>
      <c r="T9717" s="500">
        <f>AVERAGE(T9711:T9716)</f>
        <v>5.08582</v>
      </c>
      <c r="U9717" s="135"/>
      <c r="V9717" s="481"/>
      <c r="X9717" s="486" t="str">
        <f>T9510</f>
        <v xml:space="preserve">DÓLAR </v>
      </c>
      <c r="Y9717" s="505">
        <f>T9717</f>
        <v>5.08582</v>
      </c>
      <c r="Z9717" s="505">
        <f>T9721</f>
        <v>5.1574600000000004</v>
      </c>
      <c r="AA9717" s="502">
        <f t="shared" si="1173"/>
        <v>-7.164000000000037E-2</v>
      </c>
      <c r="AB9717" s="486"/>
    </row>
    <row r="9718" spans="4:31">
      <c r="D9718" s="16"/>
      <c r="E9718" s="86"/>
      <c r="F9718" s="21"/>
      <c r="G9718" s="194"/>
      <c r="H9718" s="354"/>
      <c r="I9718" s="214"/>
      <c r="J9718" s="354"/>
      <c r="K9718" s="214"/>
      <c r="L9718" s="354"/>
      <c r="M9718" s="214"/>
      <c r="N9718" s="354"/>
      <c r="O9718" s="214"/>
      <c r="P9718" s="354"/>
      <c r="Q9718" s="214"/>
      <c r="R9718" s="354"/>
      <c r="S9718" s="269"/>
      <c r="T9718" s="355"/>
      <c r="U9718" s="107"/>
      <c r="V9718" s="16"/>
    </row>
    <row r="9719" spans="4:31" ht="18">
      <c r="D9719" s="481"/>
      <c r="E9719" s="134"/>
      <c r="F9719" s="493" t="s">
        <v>18</v>
      </c>
      <c r="G9719" s="482"/>
      <c r="H9719" s="494">
        <f>H9717*T9717*0.001</f>
        <v>69.446363517999998</v>
      </c>
      <c r="I9719" s="483"/>
      <c r="J9719" s="494">
        <f>J9717*T9717*0.001</f>
        <v>18.159937473999999</v>
      </c>
      <c r="K9719" s="483"/>
      <c r="L9719" s="494">
        <f>L9717*T9717*0.001</f>
        <v>17.277547704</v>
      </c>
      <c r="M9719" s="483"/>
      <c r="N9719" s="494">
        <f>N9717*T9717*0.001</f>
        <v>9.9122631800000001</v>
      </c>
      <c r="O9719" s="483"/>
      <c r="P9719" s="494">
        <f>P9717*T9717*0.001</f>
        <v>276.52111922</v>
      </c>
      <c r="Q9719" s="483"/>
      <c r="R9719" s="494">
        <f>R9717*T9717*0.001</f>
        <v>90.141073680000005</v>
      </c>
      <c r="S9719" s="484"/>
      <c r="T9719" s="485"/>
      <c r="U9719" s="135"/>
      <c r="V9719" s="481"/>
    </row>
    <row r="9720" spans="4:31">
      <c r="D9720" s="16"/>
      <c r="E9720" s="86"/>
      <c r="F9720" s="21"/>
      <c r="G9720" s="312"/>
      <c r="H9720" s="450"/>
      <c r="I9720" s="451"/>
      <c r="J9720" s="450"/>
      <c r="K9720" s="451"/>
      <c r="L9720" s="450"/>
      <c r="M9720" s="451"/>
      <c r="N9720" s="450"/>
      <c r="O9720" s="451"/>
      <c r="P9720" s="450"/>
      <c r="Q9720" s="451"/>
      <c r="R9720" s="450"/>
      <c r="S9720" s="269"/>
      <c r="T9720" s="364"/>
      <c r="U9720" s="107"/>
      <c r="V9720" s="16"/>
    </row>
    <row r="9721" spans="4:31" ht="21">
      <c r="D9721" s="230"/>
      <c r="E9721" s="183"/>
      <c r="F9721" s="490" t="s">
        <v>19</v>
      </c>
      <c r="G9721" s="487"/>
      <c r="H9721" s="491">
        <f>H9619</f>
        <v>69.904212840000014</v>
      </c>
      <c r="I9721" s="488"/>
      <c r="J9721" s="491">
        <f>J9619</f>
        <v>18.160448152000001</v>
      </c>
      <c r="K9721" s="488"/>
      <c r="L9721" s="491">
        <f>L9619</f>
        <v>18.361589092000003</v>
      </c>
      <c r="M9721" s="488"/>
      <c r="N9721" s="491">
        <f>N9619</f>
        <v>10.182373278000002</v>
      </c>
      <c r="O9721" s="488"/>
      <c r="P9721" s="491">
        <f>P9619</f>
        <v>270.66865826000003</v>
      </c>
      <c r="Q9721" s="488"/>
      <c r="R9721" s="491">
        <f>R9619</f>
        <v>91.513970240000006</v>
      </c>
      <c r="S9721" s="489">
        <f>U9682</f>
        <v>0</v>
      </c>
      <c r="T9721" s="492">
        <f>T9617</f>
        <v>5.1574600000000004</v>
      </c>
      <c r="U9721" s="186"/>
      <c r="V9721" s="230"/>
    </row>
    <row r="9722" spans="4:31" ht="15" thickBot="1">
      <c r="D9722" s="16"/>
      <c r="E9722" s="86"/>
      <c r="F9722" s="21"/>
      <c r="G9722" s="194"/>
      <c r="H9722" s="355"/>
      <c r="I9722" s="264"/>
      <c r="J9722" s="355"/>
      <c r="K9722" s="264"/>
      <c r="L9722" s="355"/>
      <c r="M9722" s="264"/>
      <c r="N9722" s="355"/>
      <c r="O9722" s="264"/>
      <c r="P9722" s="355"/>
      <c r="Q9722" s="264"/>
      <c r="R9722" s="355"/>
      <c r="S9722" s="270"/>
      <c r="T9722" s="355"/>
      <c r="U9722" s="107"/>
      <c r="V9722" s="16"/>
    </row>
    <row r="9723" spans="4:31" ht="15" thickBot="1">
      <c r="D9723" s="16"/>
      <c r="E9723" s="86"/>
      <c r="F9723" s="259" t="s">
        <v>44</v>
      </c>
      <c r="G9723" s="194"/>
      <c r="H9723" s="356">
        <f>(H9619-H9621)/H9621</f>
        <v>1.3503210724881854E-3</v>
      </c>
      <c r="I9723" s="321"/>
      <c r="J9723" s="356">
        <f>(J9619-J9621)/J9621</f>
        <v>5.5492648885585036E-3</v>
      </c>
      <c r="K9723" s="321"/>
      <c r="L9723" s="356">
        <f>(L9619-L9621)/L9621</f>
        <v>-3.6612644601786253E-2</v>
      </c>
      <c r="M9723" s="321"/>
      <c r="N9723" s="356">
        <f>(N9619-N9621)/N9621</f>
        <v>2.3034877462276135E-3</v>
      </c>
      <c r="O9723" s="321"/>
      <c r="P9723" s="356">
        <f>(P9619-P9621)/P9621</f>
        <v>-4.2441473947994635E-2</v>
      </c>
      <c r="Q9723" s="321"/>
      <c r="R9723" s="356">
        <f>(R9619-R9621)/R9621</f>
        <v>-3.2925784186641084E-2</v>
      </c>
      <c r="S9723" s="322"/>
      <c r="T9723" s="356">
        <f>(T9617-T9621)/T9621</f>
        <v>2.4082761222554878E-2</v>
      </c>
      <c r="U9723" s="107"/>
      <c r="V9723" s="16"/>
    </row>
    <row r="9724" spans="4:31" ht="15" thickBot="1">
      <c r="D9724" s="16"/>
      <c r="E9724" s="86"/>
      <c r="F9724" s="29"/>
      <c r="G9724" s="179"/>
      <c r="H9724" s="357"/>
      <c r="I9724" s="217"/>
      <c r="J9724" s="357"/>
      <c r="K9724" s="217"/>
      <c r="L9724" s="357"/>
      <c r="M9724" s="217"/>
      <c r="N9724" s="357"/>
      <c r="O9724" s="217"/>
      <c r="P9724" s="357"/>
      <c r="Q9724" s="217"/>
      <c r="R9724" s="357"/>
      <c r="S9724" s="271"/>
      <c r="T9724" s="357"/>
      <c r="U9724" s="107"/>
      <c r="V9724" s="16"/>
    </row>
    <row r="9725" spans="4:31" ht="15" thickBot="1">
      <c r="D9725" s="16"/>
      <c r="E9725" s="86"/>
      <c r="F9725" s="176" t="s">
        <v>26</v>
      </c>
      <c r="G9725" s="179"/>
      <c r="H9725" s="358">
        <f>(H9719-H9721)/H9721</f>
        <v>-6.5496670858444846E-3</v>
      </c>
      <c r="I9725" s="188"/>
      <c r="J9725" s="358">
        <f>(J9719-J9721)/J9721</f>
        <v>-2.8120341289321248E-5</v>
      </c>
      <c r="K9725" s="188"/>
      <c r="L9725" s="358">
        <f>(L9719-L9721)/L9721</f>
        <v>-5.9038538689023978E-2</v>
      </c>
      <c r="M9725" s="188"/>
      <c r="N9725" s="358">
        <f>(N9719-N9721)/N9721</f>
        <v>-2.6527224118133699E-2</v>
      </c>
      <c r="O9725" s="188"/>
      <c r="P9725" s="358">
        <f>(P9719-P9721)/P9721</f>
        <v>2.1622233610727817E-2</v>
      </c>
      <c r="Q9725" s="188"/>
      <c r="R9725" s="358">
        <f>(R9719-R9721)/R9721</f>
        <v>-1.5002043473794333E-2</v>
      </c>
      <c r="S9725" s="272"/>
      <c r="T9725" s="358">
        <f>(T9717-T9721)/T9721</f>
        <v>-1.3890558530749704E-2</v>
      </c>
      <c r="U9725" s="107"/>
      <c r="V9725" s="16"/>
    </row>
    <row r="9726" spans="4:31" ht="15" thickBot="1">
      <c r="D9726" s="16"/>
      <c r="E9726" s="86"/>
      <c r="F9726" s="1"/>
      <c r="H9726" s="359"/>
      <c r="I9726" s="215"/>
      <c r="J9726" s="359"/>
      <c r="K9726" s="215"/>
      <c r="L9726" s="359"/>
      <c r="M9726" s="215"/>
      <c r="N9726" s="359"/>
      <c r="O9726" s="215"/>
      <c r="P9726" s="359"/>
      <c r="Q9726" s="215"/>
      <c r="R9726" s="359"/>
      <c r="S9726" s="271"/>
      <c r="T9726" s="359"/>
      <c r="U9726" s="107"/>
      <c r="V9726" s="16"/>
    </row>
    <row r="9727" spans="4:31" ht="21.6" thickBot="1">
      <c r="D9727" s="230"/>
      <c r="E9727" s="183"/>
      <c r="F9727" s="184" t="s">
        <v>40</v>
      </c>
      <c r="G9727" s="182"/>
      <c r="H9727" s="360">
        <f>H9719-H9721</f>
        <v>-0.45784932200001549</v>
      </c>
      <c r="I9727" s="306"/>
      <c r="J9727" s="360">
        <f>J9719-J9721</f>
        <v>-5.106780000012634E-4</v>
      </c>
      <c r="K9727" s="306"/>
      <c r="L9727" s="360">
        <f>L9719-L9721</f>
        <v>-1.0840413880000028</v>
      </c>
      <c r="M9727" s="306"/>
      <c r="N9727" s="360">
        <f>N9719-N9721</f>
        <v>-0.27011009800000174</v>
      </c>
      <c r="O9727" s="306"/>
      <c r="P9727" s="360">
        <f>P9719-P9721</f>
        <v>5.8524609599999735</v>
      </c>
      <c r="Q9727" s="306"/>
      <c r="R9727" s="360">
        <f>R9719-R9721</f>
        <v>-1.3728965600000009</v>
      </c>
      <c r="S9727" s="307"/>
      <c r="T9727" s="360">
        <f>T9717-T9721</f>
        <v>-7.164000000000037E-2</v>
      </c>
      <c r="U9727" s="186"/>
      <c r="V9727" s="230"/>
    </row>
    <row r="9728" spans="4:31">
      <c r="D9728" s="16"/>
      <c r="E9728" s="86"/>
      <c r="F9728" s="179"/>
      <c r="H9728" s="180"/>
      <c r="I9728" s="180"/>
      <c r="J9728" s="180"/>
      <c r="K9728" s="180"/>
      <c r="L9728" s="180"/>
      <c r="M9728" s="180"/>
      <c r="N9728" s="180"/>
      <c r="O9728" s="180"/>
      <c r="P9728" s="180"/>
      <c r="Q9728" s="180"/>
      <c r="R9728" s="180"/>
      <c r="S9728" s="274"/>
      <c r="T9728" s="180"/>
      <c r="U9728" s="107"/>
      <c r="V9728" s="16"/>
    </row>
    <row r="9729" spans="4:22">
      <c r="D9729" s="16"/>
      <c r="E9729" s="86"/>
      <c r="F9729" s="29"/>
      <c r="H9729" s="323"/>
      <c r="I9729" s="180"/>
      <c r="J9729" s="159"/>
      <c r="K9729" s="180"/>
      <c r="L9729" s="159"/>
      <c r="M9729" s="180"/>
      <c r="N9729" s="159"/>
      <c r="O9729" s="180">
        <f>L9729+N9729</f>
        <v>0</v>
      </c>
      <c r="P9729" s="159"/>
      <c r="Q9729" s="180"/>
      <c r="R9729" s="159"/>
      <c r="S9729" s="159"/>
      <c r="T9729" s="159"/>
      <c r="U9729" s="107"/>
      <c r="V9729" s="16"/>
    </row>
    <row r="9730" spans="4:22" ht="18">
      <c r="D9730" s="16"/>
      <c r="E9730" s="134"/>
      <c r="F9730" s="403" t="s">
        <v>36</v>
      </c>
      <c r="G9730" s="404"/>
      <c r="H9730" s="405">
        <f>AVERAGE(H9711:H9716,H9611:H9615,H9511:H9515)</f>
        <v>13690.2</v>
      </c>
      <c r="I9730" s="405">
        <f t="shared" ref="I9730" si="1175">AVERAGE(I9313:I9315,I9412:I9415,I9512:I9516,I9611:I9616,I9711:I9716)</f>
        <v>0</v>
      </c>
      <c r="J9730" s="405">
        <f>AVERAGE(J9711:J9716,J9611:J9615,J9511:J9515)</f>
        <v>3559.3333333333335</v>
      </c>
      <c r="K9730" s="405" t="e">
        <f t="shared" ref="K9730" si="1176">AVERAGE(K9313:K9315,K9412:K9415,K9512:K9516,K9611:K9616,K9711:K9716)</f>
        <v>#DIV/0!</v>
      </c>
      <c r="L9730" s="405">
        <f>AVERAGE(L9711:L9716,L9611:L9615,L9511:L9515)</f>
        <v>3580.6333333333332</v>
      </c>
      <c r="M9730" s="405" t="e">
        <f t="shared" ref="M9730" si="1177">AVERAGE(M9313:M9315,M9412:M9415,M9512:M9516,M9611:M9616,M9711:M9716)</f>
        <v>#DIV/0!</v>
      </c>
      <c r="N9730" s="405">
        <f>AVERAGE(N9711:N9716,N9611:N9615,N9511:N9515)</f>
        <v>1980.1666666666667</v>
      </c>
      <c r="O9730" s="405" t="e">
        <f t="shared" ref="O9730" si="1178">AVERAGE(O9313:O9315,O9412:O9415,O9512:O9516,O9611:O9616,O9711:O9716)</f>
        <v>#DIV/0!</v>
      </c>
      <c r="P9730" s="405">
        <f>AVERAGE(P9711:P9716,P9611:P9615,P9511:P9515)</f>
        <v>54326.333333333336</v>
      </c>
      <c r="Q9730" s="405" t="e">
        <f t="shared" ref="Q9730" si="1179">AVERAGE(Q9313:Q9315,Q9412:Q9415,Q9512:Q9516,Q9611:Q9616,Q9711:Q9716)</f>
        <v>#DIV/0!</v>
      </c>
      <c r="R9730" s="405">
        <f>AVERAGE(R9711:R9716,R9611:R9615,R9511:R9515)</f>
        <v>18086</v>
      </c>
      <c r="S9730" s="405" t="e">
        <f t="shared" ref="S9730" si="1180">AVERAGE(S9313:S9315,S9412:S9415,S9512:S9516,S9611:S9616,S9711:S9716)</f>
        <v>#DIV/0!</v>
      </c>
      <c r="T9730" s="409">
        <f>AVERAGE(T9711:T9716,T9611:T9615,T9511:T9515)</f>
        <v>5.0972214285714283</v>
      </c>
      <c r="U9730" s="405" t="e">
        <f t="shared" ref="U9730" si="1181">AVERAGE(U9313:U9315,U9412:U9415,U9512:U9516,U9611:U9616,U9711:U9716)</f>
        <v>#DIV/0!</v>
      </c>
      <c r="V9730" s="16"/>
    </row>
    <row r="9731" spans="4:22">
      <c r="D9731" s="16"/>
      <c r="E9731" s="1"/>
      <c r="F9731" s="1"/>
      <c r="H9731" s="329"/>
      <c r="I9731" s="139"/>
      <c r="J9731" s="329"/>
      <c r="K9731" s="139"/>
      <c r="L9731" s="329"/>
      <c r="M9731" s="139"/>
      <c r="N9731" s="329"/>
      <c r="O9731" s="139"/>
      <c r="P9731" s="329"/>
      <c r="Q9731" s="139"/>
      <c r="R9731" s="329"/>
      <c r="S9731" s="329"/>
      <c r="T9731" s="329"/>
      <c r="U9731" s="1"/>
      <c r="V9731" s="16"/>
    </row>
    <row r="9732" spans="4:22" ht="15" thickBot="1">
      <c r="D9732" s="16"/>
      <c r="T9732" s="174"/>
      <c r="V9732" s="16"/>
    </row>
    <row r="9733" spans="4:22" ht="15" thickBot="1">
      <c r="D9733" s="16"/>
      <c r="F9733" s="280" t="s">
        <v>42</v>
      </c>
      <c r="G9733" s="281"/>
      <c r="H9733" s="281" t="s">
        <v>3</v>
      </c>
      <c r="I9733" s="281"/>
      <c r="J9733" s="281" t="s">
        <v>11</v>
      </c>
      <c r="K9733" s="281"/>
      <c r="L9733" s="281" t="s">
        <v>12</v>
      </c>
      <c r="M9733" s="281"/>
      <c r="N9733" s="281" t="s">
        <v>13</v>
      </c>
      <c r="O9733" s="281"/>
      <c r="P9733" s="281" t="s">
        <v>14</v>
      </c>
      <c r="Q9733" s="281"/>
      <c r="R9733" s="281" t="s">
        <v>15</v>
      </c>
      <c r="S9733" s="281"/>
      <c r="T9733" s="282" t="s">
        <v>16</v>
      </c>
      <c r="V9733" s="16"/>
    </row>
    <row r="9734" spans="4:22">
      <c r="D9734" s="16"/>
      <c r="E9734" s="1"/>
      <c r="F9734" s="283" t="s">
        <v>19</v>
      </c>
      <c r="G9734" s="284"/>
      <c r="H9734" s="410">
        <f>H9721</f>
        <v>69.904212840000014</v>
      </c>
      <c r="I9734" s="410">
        <f t="shared" ref="I9734:T9734" si="1182">I9721</f>
        <v>0</v>
      </c>
      <c r="J9734" s="410">
        <f t="shared" si="1182"/>
        <v>18.160448152000001</v>
      </c>
      <c r="K9734" s="410">
        <f t="shared" si="1182"/>
        <v>0</v>
      </c>
      <c r="L9734" s="410">
        <f t="shared" si="1182"/>
        <v>18.361589092000003</v>
      </c>
      <c r="M9734" s="410">
        <f t="shared" si="1182"/>
        <v>0</v>
      </c>
      <c r="N9734" s="410">
        <f t="shared" si="1182"/>
        <v>10.182373278000002</v>
      </c>
      <c r="O9734" s="410">
        <f t="shared" si="1182"/>
        <v>0</v>
      </c>
      <c r="P9734" s="410">
        <f t="shared" si="1182"/>
        <v>270.66865826000003</v>
      </c>
      <c r="Q9734" s="410">
        <f t="shared" si="1182"/>
        <v>0</v>
      </c>
      <c r="R9734" s="410">
        <f t="shared" si="1182"/>
        <v>91.513970240000006</v>
      </c>
      <c r="S9734" s="410">
        <f t="shared" si="1182"/>
        <v>0</v>
      </c>
      <c r="T9734" s="410">
        <f t="shared" si="1182"/>
        <v>5.1574600000000004</v>
      </c>
      <c r="U9734" s="1"/>
      <c r="V9734" s="16"/>
    </row>
    <row r="9735" spans="4:22" ht="15.6">
      <c r="D9735" s="16"/>
      <c r="E9735" s="1"/>
      <c r="F9735" s="288" t="s">
        <v>41</v>
      </c>
      <c r="G9735" s="289"/>
      <c r="H9735" s="411">
        <f>H9719</f>
        <v>69.446363517999998</v>
      </c>
      <c r="I9735" s="411">
        <f t="shared" ref="I9735:S9735" si="1183">I9719</f>
        <v>0</v>
      </c>
      <c r="J9735" s="411">
        <f t="shared" si="1183"/>
        <v>18.159937473999999</v>
      </c>
      <c r="K9735" s="411">
        <f t="shared" si="1183"/>
        <v>0</v>
      </c>
      <c r="L9735" s="411">
        <f t="shared" si="1183"/>
        <v>17.277547704</v>
      </c>
      <c r="M9735" s="411">
        <f t="shared" si="1183"/>
        <v>0</v>
      </c>
      <c r="N9735" s="411">
        <f t="shared" si="1183"/>
        <v>9.9122631800000001</v>
      </c>
      <c r="O9735" s="411">
        <f t="shared" si="1183"/>
        <v>0</v>
      </c>
      <c r="P9735" s="411">
        <f t="shared" si="1183"/>
        <v>276.52111922</v>
      </c>
      <c r="Q9735" s="411">
        <f t="shared" si="1183"/>
        <v>0</v>
      </c>
      <c r="R9735" s="411">
        <f t="shared" si="1183"/>
        <v>90.141073680000005</v>
      </c>
      <c r="S9735" s="411">
        <f t="shared" si="1183"/>
        <v>0</v>
      </c>
      <c r="T9735" s="411">
        <f>T9717</f>
        <v>5.08582</v>
      </c>
      <c r="U9735" s="1"/>
      <c r="V9735" s="16"/>
    </row>
    <row r="9736" spans="4:22" ht="21">
      <c r="D9736" s="16"/>
      <c r="F9736" s="201" t="s">
        <v>45</v>
      </c>
      <c r="G9736" s="463"/>
      <c r="H9736" s="463">
        <f>H9735-H9734</f>
        <v>-0.45784932200001549</v>
      </c>
      <c r="I9736" s="463"/>
      <c r="J9736" s="463">
        <f>J9735-J9734</f>
        <v>-5.106780000012634E-4</v>
      </c>
      <c r="K9736" s="463"/>
      <c r="L9736" s="463">
        <f>L9735-L9734</f>
        <v>-1.0840413880000028</v>
      </c>
      <c r="M9736" s="463"/>
      <c r="N9736" s="463">
        <f>N9735-N9734</f>
        <v>-0.27011009800000174</v>
      </c>
      <c r="O9736" s="463"/>
      <c r="P9736" s="463">
        <f>P9735-P9734</f>
        <v>5.8524609599999735</v>
      </c>
      <c r="Q9736" s="463"/>
      <c r="R9736" s="463">
        <f>R9735-R9734</f>
        <v>-1.3728965600000009</v>
      </c>
      <c r="S9736" s="463"/>
      <c r="T9736" s="463">
        <f>T9735-T9734</f>
        <v>-7.164000000000037E-2</v>
      </c>
      <c r="V9736" s="16"/>
    </row>
    <row r="9737" spans="4:22" ht="21">
      <c r="D9737" s="16"/>
      <c r="F9737" s="201"/>
      <c r="G9737" s="201"/>
      <c r="H9737" s="187"/>
      <c r="I9737" s="187"/>
      <c r="J9737" s="187"/>
      <c r="K9737" s="187"/>
      <c r="L9737" s="187"/>
      <c r="M9737" s="187"/>
      <c r="N9737" s="187"/>
      <c r="O9737" s="187"/>
      <c r="P9737" s="187"/>
      <c r="Q9737" s="187"/>
      <c r="R9737" s="187"/>
      <c r="S9737" s="187"/>
      <c r="T9737" s="187"/>
      <c r="V9737" s="16"/>
    </row>
    <row r="9738" spans="4:22">
      <c r="D9738" s="16"/>
      <c r="E9738" s="16"/>
      <c r="F9738" s="231"/>
      <c r="G9738" s="231"/>
      <c r="H9738" s="231"/>
      <c r="I9738" s="231"/>
      <c r="J9738" s="231"/>
      <c r="K9738" s="231"/>
      <c r="L9738" s="231"/>
      <c r="M9738" s="231"/>
      <c r="N9738" s="231"/>
      <c r="O9738" s="231"/>
      <c r="P9738" s="231"/>
      <c r="Q9738" s="231"/>
      <c r="R9738" s="231"/>
      <c r="S9738" s="231"/>
      <c r="T9738" s="232"/>
      <c r="U9738" s="16"/>
      <c r="V9738" s="16"/>
    </row>
    <row r="9739" spans="4:22">
      <c r="D9739" s="16"/>
      <c r="E9739" s="16"/>
      <c r="F9739" s="231"/>
      <c r="G9739" s="231"/>
      <c r="H9739" s="231"/>
      <c r="I9739" s="231"/>
      <c r="J9739" s="231"/>
      <c r="K9739" s="231"/>
      <c r="L9739" s="231"/>
      <c r="M9739" s="231"/>
      <c r="N9739" s="231"/>
      <c r="O9739" s="231"/>
      <c r="P9739" s="231"/>
      <c r="Q9739" s="231"/>
      <c r="R9739" s="231"/>
      <c r="S9739" s="231"/>
      <c r="T9739" s="232"/>
      <c r="U9739" s="16"/>
      <c r="V9739" s="16"/>
    </row>
    <row r="9740" spans="4:22">
      <c r="D9740" s="16"/>
      <c r="E9740" s="16"/>
      <c r="F9740" s="231"/>
      <c r="G9740" s="231"/>
      <c r="H9740" s="231"/>
      <c r="I9740" s="231"/>
      <c r="J9740" s="231"/>
      <c r="K9740" s="231"/>
      <c r="L9740" s="231"/>
      <c r="M9740" s="231"/>
      <c r="N9740" s="231"/>
      <c r="O9740" s="231"/>
      <c r="P9740" s="231"/>
      <c r="Q9740" s="231"/>
      <c r="R9740" s="231"/>
      <c r="S9740" s="231"/>
      <c r="T9740" s="232"/>
      <c r="U9740" s="16"/>
      <c r="V9740" s="16"/>
    </row>
    <row r="9741" spans="4:22">
      <c r="D9741" s="16"/>
      <c r="E9741" s="16"/>
      <c r="F9741" s="231"/>
      <c r="G9741" s="231"/>
      <c r="H9741" s="231"/>
      <c r="I9741" s="231"/>
      <c r="J9741" s="231"/>
      <c r="K9741" s="231"/>
      <c r="L9741" s="231"/>
      <c r="M9741" s="231"/>
      <c r="N9741" s="231"/>
      <c r="O9741" s="231"/>
      <c r="P9741" s="231"/>
      <c r="Q9741" s="231"/>
      <c r="R9741" s="231"/>
      <c r="S9741" s="231"/>
      <c r="T9741" s="232"/>
      <c r="U9741" s="16"/>
      <c r="V9741" s="16"/>
    </row>
    <row r="9742" spans="4:22">
      <c r="D9742" s="16"/>
      <c r="E9742" s="16"/>
      <c r="F9742" s="231"/>
      <c r="G9742" s="231"/>
      <c r="H9742" s="231"/>
      <c r="I9742" s="231"/>
      <c r="J9742" s="231"/>
      <c r="K9742" s="231"/>
      <c r="L9742" s="231"/>
      <c r="M9742" s="231"/>
      <c r="N9742" s="231"/>
      <c r="O9742" s="231"/>
      <c r="P9742" s="231"/>
      <c r="Q9742" s="231"/>
      <c r="R9742" s="231"/>
      <c r="S9742" s="231"/>
      <c r="T9742" s="232"/>
      <c r="U9742" s="16"/>
      <c r="V9742" s="16"/>
    </row>
    <row r="9743" spans="4:22">
      <c r="D9743" s="16"/>
      <c r="E9743" s="16"/>
      <c r="F9743" s="231"/>
      <c r="G9743" s="231"/>
      <c r="H9743" s="231"/>
      <c r="I9743" s="231"/>
      <c r="J9743" s="231"/>
      <c r="K9743" s="231"/>
      <c r="L9743" s="231"/>
      <c r="M9743" s="231"/>
      <c r="N9743" s="231"/>
      <c r="O9743" s="231"/>
      <c r="P9743" s="231"/>
      <c r="Q9743" s="231"/>
      <c r="R9743" s="231"/>
      <c r="S9743" s="231"/>
      <c r="T9743" s="232"/>
      <c r="U9743" s="16"/>
      <c r="V9743" s="16"/>
    </row>
    <row r="9744" spans="4:22">
      <c r="D9744" s="16"/>
      <c r="E9744" s="16"/>
      <c r="F9744" s="231"/>
      <c r="G9744" s="231"/>
      <c r="H9744" s="231"/>
      <c r="I9744" s="231"/>
      <c r="J9744" s="231"/>
      <c r="K9744" s="231"/>
      <c r="L9744" s="231"/>
      <c r="M9744" s="231"/>
      <c r="N9744" s="231"/>
      <c r="O9744" s="231"/>
      <c r="P9744" s="231"/>
      <c r="Q9744" s="231"/>
      <c r="R9744" s="231"/>
      <c r="S9744" s="231"/>
      <c r="T9744" s="232"/>
      <c r="U9744" s="16"/>
      <c r="V9744" s="16"/>
    </row>
    <row r="9745" spans="4:22">
      <c r="D9745" s="16"/>
      <c r="E9745" s="16"/>
      <c r="F9745" s="231"/>
      <c r="G9745" s="231"/>
      <c r="H9745" s="231"/>
      <c r="I9745" s="231"/>
      <c r="J9745" s="231"/>
      <c r="K9745" s="231"/>
      <c r="L9745" s="231"/>
      <c r="M9745" s="231"/>
      <c r="N9745" s="231"/>
      <c r="O9745" s="231"/>
      <c r="P9745" s="231"/>
      <c r="Q9745" s="231"/>
      <c r="R9745" s="231"/>
      <c r="S9745" s="231"/>
      <c r="T9745" s="232"/>
      <c r="U9745" s="16"/>
      <c r="V9745" s="16"/>
    </row>
    <row r="9746" spans="4:22">
      <c r="D9746" s="16"/>
      <c r="E9746" s="16"/>
      <c r="F9746" s="231"/>
      <c r="G9746" s="231"/>
      <c r="H9746" s="231"/>
      <c r="I9746" s="231"/>
      <c r="J9746" s="231"/>
      <c r="K9746" s="231"/>
      <c r="L9746" s="231"/>
      <c r="M9746" s="231"/>
      <c r="N9746" s="231"/>
      <c r="O9746" s="231"/>
      <c r="P9746" s="231"/>
      <c r="Q9746" s="231"/>
      <c r="R9746" s="231"/>
      <c r="S9746" s="231"/>
      <c r="T9746" s="232"/>
      <c r="U9746" s="16"/>
      <c r="V9746" s="16"/>
    </row>
    <row r="9747" spans="4:22">
      <c r="D9747" s="16"/>
      <c r="E9747" s="16"/>
      <c r="F9747" s="231"/>
      <c r="G9747" s="231"/>
      <c r="H9747" s="231"/>
      <c r="I9747" s="231"/>
      <c r="J9747" s="231"/>
      <c r="K9747" s="231"/>
      <c r="L9747" s="231"/>
      <c r="M9747" s="231"/>
      <c r="N9747" s="231"/>
      <c r="O9747" s="231"/>
      <c r="P9747" s="231"/>
      <c r="Q9747" s="231"/>
      <c r="R9747" s="231"/>
      <c r="S9747" s="231"/>
      <c r="T9747" s="232"/>
      <c r="U9747" s="16"/>
      <c r="V9747" s="16"/>
    </row>
    <row r="9748" spans="4:22">
      <c r="D9748" s="16"/>
      <c r="E9748" s="16"/>
      <c r="F9748" s="231"/>
      <c r="G9748" s="231"/>
      <c r="H9748" s="231"/>
      <c r="I9748" s="231"/>
      <c r="J9748" s="231"/>
      <c r="K9748" s="231"/>
      <c r="L9748" s="231"/>
      <c r="M9748" s="231"/>
      <c r="N9748" s="231"/>
      <c r="O9748" s="231"/>
      <c r="P9748" s="231"/>
      <c r="Q9748" s="231"/>
      <c r="R9748" s="231"/>
      <c r="S9748" s="231"/>
      <c r="T9748" s="232"/>
      <c r="U9748" s="16"/>
      <c r="V9748" s="16"/>
    </row>
    <row r="9749" spans="4:22">
      <c r="D9749" s="16"/>
      <c r="E9749" s="16"/>
      <c r="F9749" s="231"/>
      <c r="G9749" s="231"/>
      <c r="H9749" s="231"/>
      <c r="I9749" s="231"/>
      <c r="J9749" s="231"/>
      <c r="K9749" s="231"/>
      <c r="L9749" s="231"/>
      <c r="M9749" s="231"/>
      <c r="N9749" s="231"/>
      <c r="O9749" s="231"/>
      <c r="P9749" s="231"/>
      <c r="Q9749" s="231"/>
      <c r="R9749" s="231"/>
      <c r="S9749" s="231"/>
      <c r="T9749" s="232"/>
      <c r="U9749" s="16"/>
      <c r="V9749" s="16"/>
    </row>
    <row r="9750" spans="4:22">
      <c r="D9750" s="16"/>
      <c r="E9750" s="16"/>
      <c r="F9750" s="231"/>
      <c r="G9750" s="231"/>
      <c r="H9750" s="231"/>
      <c r="I9750" s="231"/>
      <c r="J9750" s="231"/>
      <c r="K9750" s="231"/>
      <c r="L9750" s="231"/>
      <c r="M9750" s="231"/>
      <c r="N9750" s="231"/>
      <c r="O9750" s="231"/>
      <c r="P9750" s="231"/>
      <c r="Q9750" s="231"/>
      <c r="R9750" s="231"/>
      <c r="S9750" s="231"/>
      <c r="T9750" s="232"/>
      <c r="U9750" s="16"/>
      <c r="V9750" s="16"/>
    </row>
    <row r="9751" spans="4:22">
      <c r="D9751" s="16"/>
      <c r="E9751" s="16"/>
      <c r="F9751" s="231"/>
      <c r="G9751" s="231"/>
      <c r="H9751" s="231"/>
      <c r="I9751" s="231"/>
      <c r="J9751" s="231"/>
      <c r="K9751" s="231"/>
      <c r="L9751" s="231"/>
      <c r="M9751" s="231"/>
      <c r="N9751" s="231"/>
      <c r="O9751" s="231"/>
      <c r="P9751" s="231"/>
      <c r="Q9751" s="231"/>
      <c r="R9751" s="231"/>
      <c r="S9751" s="231"/>
      <c r="T9751" s="232"/>
      <c r="U9751" s="16"/>
      <c r="V9751" s="16"/>
    </row>
    <row r="9752" spans="4:22">
      <c r="D9752" s="16"/>
      <c r="E9752" s="16"/>
      <c r="F9752" s="231"/>
      <c r="G9752" s="231"/>
      <c r="H9752" s="231"/>
      <c r="I9752" s="231"/>
      <c r="J9752" s="231"/>
      <c r="K9752" s="231"/>
      <c r="L9752" s="231"/>
      <c r="M9752" s="231"/>
      <c r="N9752" s="231"/>
      <c r="O9752" s="231"/>
      <c r="P9752" s="231"/>
      <c r="Q9752" s="231"/>
      <c r="R9752" s="231"/>
      <c r="S9752" s="231"/>
      <c r="T9752" s="232"/>
      <c r="U9752" s="16"/>
      <c r="V9752" s="16"/>
    </row>
    <row r="9753" spans="4:22">
      <c r="D9753" s="16"/>
      <c r="E9753" s="16"/>
      <c r="F9753" s="231"/>
      <c r="G9753" s="231"/>
      <c r="H9753" s="231"/>
      <c r="I9753" s="231"/>
      <c r="J9753" s="231"/>
      <c r="K9753" s="231"/>
      <c r="L9753" s="231"/>
      <c r="M9753" s="231"/>
      <c r="N9753" s="231"/>
      <c r="O9753" s="231"/>
      <c r="P9753" s="231"/>
      <c r="Q9753" s="231"/>
      <c r="R9753" s="231"/>
      <c r="S9753" s="231"/>
      <c r="T9753" s="232"/>
      <c r="U9753" s="16"/>
      <c r="V9753" s="16"/>
    </row>
    <row r="9754" spans="4:22">
      <c r="D9754" s="16"/>
      <c r="E9754" s="16"/>
      <c r="F9754" s="231"/>
      <c r="G9754" s="231"/>
      <c r="H9754" s="231"/>
      <c r="I9754" s="231"/>
      <c r="J9754" s="231"/>
      <c r="K9754" s="231"/>
      <c r="L9754" s="231"/>
      <c r="M9754" s="231"/>
      <c r="N9754" s="231"/>
      <c r="O9754" s="231"/>
      <c r="P9754" s="231"/>
      <c r="Q9754" s="231"/>
      <c r="R9754" s="231"/>
      <c r="S9754" s="231"/>
      <c r="T9754" s="232"/>
      <c r="U9754" s="16"/>
      <c r="V9754" s="16"/>
    </row>
    <row r="9755" spans="4:22">
      <c r="D9755" s="16"/>
      <c r="E9755" s="16"/>
      <c r="F9755" s="231"/>
      <c r="G9755" s="231"/>
      <c r="H9755" s="231"/>
      <c r="I9755" s="231"/>
      <c r="J9755" s="231"/>
      <c r="K9755" s="231"/>
      <c r="L9755" s="231"/>
      <c r="M9755" s="231"/>
      <c r="N9755" s="231"/>
      <c r="O9755" s="231"/>
      <c r="P9755" s="231"/>
      <c r="Q9755" s="231"/>
      <c r="R9755" s="231"/>
      <c r="S9755" s="231"/>
      <c r="T9755" s="232"/>
      <c r="U9755" s="16"/>
      <c r="V9755" s="16"/>
    </row>
    <row r="9756" spans="4:22">
      <c r="D9756" s="16"/>
      <c r="E9756" s="16"/>
      <c r="F9756" s="231"/>
      <c r="G9756" s="231"/>
      <c r="H9756" s="231"/>
      <c r="I9756" s="231"/>
      <c r="J9756" s="231"/>
      <c r="K9756" s="231"/>
      <c r="L9756" s="231"/>
      <c r="M9756" s="231"/>
      <c r="N9756" s="231"/>
      <c r="O9756" s="231"/>
      <c r="P9756" s="231"/>
      <c r="Q9756" s="231"/>
      <c r="R9756" s="231"/>
      <c r="S9756" s="231"/>
      <c r="T9756" s="232"/>
      <c r="U9756" s="16"/>
      <c r="V9756" s="16"/>
    </row>
    <row r="9757" spans="4:22">
      <c r="D9757" s="16"/>
      <c r="E9757" s="16"/>
      <c r="F9757" s="231"/>
      <c r="G9757" s="231"/>
      <c r="H9757" s="231"/>
      <c r="I9757" s="231"/>
      <c r="J9757" s="231"/>
      <c r="K9757" s="231"/>
      <c r="L9757" s="231"/>
      <c r="M9757" s="231"/>
      <c r="N9757" s="231"/>
      <c r="O9757" s="231"/>
      <c r="P9757" s="231"/>
      <c r="Q9757" s="231"/>
      <c r="R9757" s="231"/>
      <c r="S9757" s="231"/>
      <c r="T9757" s="232"/>
      <c r="U9757" s="16"/>
      <c r="V9757" s="16"/>
    </row>
    <row r="9758" spans="4:22">
      <c r="D9758" s="16"/>
      <c r="E9758" s="16"/>
      <c r="F9758" s="231"/>
      <c r="G9758" s="231"/>
      <c r="H9758" s="231"/>
      <c r="I9758" s="231"/>
      <c r="J9758" s="231"/>
      <c r="K9758" s="231"/>
      <c r="L9758" s="231"/>
      <c r="M9758" s="231"/>
      <c r="N9758" s="231"/>
      <c r="O9758" s="231"/>
      <c r="P9758" s="231"/>
      <c r="Q9758" s="231"/>
      <c r="R9758" s="231"/>
      <c r="S9758" s="231"/>
      <c r="T9758" s="232"/>
      <c r="U9758" s="16"/>
      <c r="V9758" s="16"/>
    </row>
    <row r="9759" spans="4:22">
      <c r="D9759" s="16"/>
      <c r="E9759" s="16"/>
      <c r="F9759" s="231"/>
      <c r="G9759" s="231"/>
      <c r="H9759" s="231"/>
      <c r="I9759" s="231"/>
      <c r="J9759" s="231"/>
      <c r="K9759" s="231"/>
      <c r="L9759" s="231"/>
      <c r="M9759" s="231"/>
      <c r="N9759" s="231"/>
      <c r="O9759" s="231"/>
      <c r="P9759" s="231"/>
      <c r="Q9759" s="231"/>
      <c r="R9759" s="231"/>
      <c r="S9759" s="231"/>
      <c r="T9759" s="232"/>
      <c r="U9759" s="16"/>
      <c r="V9759" s="16"/>
    </row>
    <row r="9760" spans="4:22">
      <c r="D9760" s="16"/>
      <c r="E9760" s="16"/>
      <c r="F9760" s="231"/>
      <c r="G9760" s="231"/>
      <c r="H9760" s="231"/>
      <c r="I9760" s="231"/>
      <c r="J9760" s="231"/>
      <c r="K9760" s="231"/>
      <c r="L9760" s="231"/>
      <c r="M9760" s="231"/>
      <c r="N9760" s="231"/>
      <c r="O9760" s="231"/>
      <c r="P9760" s="231"/>
      <c r="Q9760" s="231"/>
      <c r="R9760" s="231"/>
      <c r="S9760" s="231"/>
      <c r="T9760" s="232"/>
      <c r="U9760" s="16"/>
      <c r="V9760" s="16"/>
    </row>
    <row r="9761" spans="4:22">
      <c r="D9761" s="16"/>
      <c r="E9761" s="16"/>
      <c r="F9761" s="231"/>
      <c r="G9761" s="231"/>
      <c r="H9761" s="231"/>
      <c r="I9761" s="231"/>
      <c r="J9761" s="231"/>
      <c r="K9761" s="231"/>
      <c r="L9761" s="231"/>
      <c r="M9761" s="231"/>
      <c r="N9761" s="231"/>
      <c r="O9761" s="231"/>
      <c r="P9761" s="231"/>
      <c r="Q9761" s="231"/>
      <c r="R9761" s="231"/>
      <c r="S9761" s="231"/>
      <c r="T9761" s="232"/>
      <c r="U9761" s="16"/>
      <c r="V9761" s="16"/>
    </row>
    <row r="9762" spans="4:22">
      <c r="D9762" s="16"/>
      <c r="E9762" s="16"/>
      <c r="F9762" s="231"/>
      <c r="G9762" s="231"/>
      <c r="H9762" s="231"/>
      <c r="I9762" s="231"/>
      <c r="J9762" s="231"/>
      <c r="K9762" s="231"/>
      <c r="L9762" s="231"/>
      <c r="M9762" s="231"/>
      <c r="N9762" s="231"/>
      <c r="O9762" s="231"/>
      <c r="P9762" s="231"/>
      <c r="Q9762" s="231"/>
      <c r="R9762" s="231"/>
      <c r="S9762" s="231"/>
      <c r="T9762" s="232"/>
      <c r="U9762" s="16"/>
      <c r="V9762" s="16"/>
    </row>
    <row r="9763" spans="4:22">
      <c r="D9763" s="16"/>
      <c r="E9763" s="16"/>
      <c r="F9763" s="231"/>
      <c r="G9763" s="231"/>
      <c r="H9763" s="231"/>
      <c r="I9763" s="231"/>
      <c r="J9763" s="231"/>
      <c r="K9763" s="231"/>
      <c r="L9763" s="231"/>
      <c r="M9763" s="231"/>
      <c r="N9763" s="231"/>
      <c r="O9763" s="231"/>
      <c r="P9763" s="231"/>
      <c r="Q9763" s="231"/>
      <c r="R9763" s="231"/>
      <c r="S9763" s="231"/>
      <c r="T9763" s="232"/>
      <c r="U9763" s="16"/>
      <c r="V9763" s="16"/>
    </row>
    <row r="9764" spans="4:22">
      <c r="D9764" s="16"/>
      <c r="E9764" s="16"/>
      <c r="F9764" s="231"/>
      <c r="G9764" s="231"/>
      <c r="H9764" s="231"/>
      <c r="I9764" s="231"/>
      <c r="J9764" s="231"/>
      <c r="K9764" s="231"/>
      <c r="L9764" s="231"/>
      <c r="M9764" s="231"/>
      <c r="N9764" s="231"/>
      <c r="O9764" s="231"/>
      <c r="P9764" s="231"/>
      <c r="Q9764" s="231"/>
      <c r="R9764" s="231"/>
      <c r="S9764" s="231"/>
      <c r="T9764" s="232"/>
      <c r="U9764" s="16"/>
      <c r="V9764" s="16"/>
    </row>
    <row r="9765" spans="4:22">
      <c r="D9765" s="16"/>
      <c r="E9765" s="16"/>
      <c r="F9765" s="231"/>
      <c r="G9765" s="231"/>
      <c r="H9765" s="231"/>
      <c r="I9765" s="231"/>
      <c r="J9765" s="231"/>
      <c r="K9765" s="231"/>
      <c r="L9765" s="231"/>
      <c r="M9765" s="231"/>
      <c r="N9765" s="231"/>
      <c r="O9765" s="231"/>
      <c r="P9765" s="231"/>
      <c r="Q9765" s="231"/>
      <c r="R9765" s="231"/>
      <c r="S9765" s="231"/>
      <c r="T9765" s="232"/>
      <c r="U9765" s="16"/>
      <c r="V9765" s="16"/>
    </row>
    <row r="9766" spans="4:22">
      <c r="D9766" s="16"/>
      <c r="E9766" s="16"/>
      <c r="F9766" s="231"/>
      <c r="G9766" s="231"/>
      <c r="H9766" s="231"/>
      <c r="I9766" s="231"/>
      <c r="J9766" s="231"/>
      <c r="K9766" s="231"/>
      <c r="L9766" s="231"/>
      <c r="M9766" s="231"/>
      <c r="N9766" s="231"/>
      <c r="O9766" s="231"/>
      <c r="P9766" s="231"/>
      <c r="Q9766" s="231"/>
      <c r="R9766" s="231"/>
      <c r="S9766" s="231"/>
      <c r="T9766" s="232"/>
      <c r="U9766" s="16"/>
      <c r="V9766" s="16"/>
    </row>
    <row r="9767" spans="4:22">
      <c r="D9767" s="16"/>
      <c r="E9767" s="16"/>
      <c r="F9767" s="231"/>
      <c r="G9767" s="231"/>
      <c r="H9767" s="231"/>
      <c r="I9767" s="231"/>
      <c r="J9767" s="231"/>
      <c r="K9767" s="231"/>
      <c r="L9767" s="231"/>
      <c r="M9767" s="231"/>
      <c r="N9767" s="231"/>
      <c r="O9767" s="231"/>
      <c r="P9767" s="231"/>
      <c r="Q9767" s="231"/>
      <c r="R9767" s="231"/>
      <c r="S9767" s="231"/>
      <c r="T9767" s="232"/>
      <c r="U9767" s="16"/>
      <c r="V9767" s="16"/>
    </row>
    <row r="9768" spans="4:22">
      <c r="D9768" s="16"/>
      <c r="E9768" s="16"/>
      <c r="F9768" s="231"/>
      <c r="G9768" s="231"/>
      <c r="H9768" s="231"/>
      <c r="I9768" s="231"/>
      <c r="J9768" s="231"/>
      <c r="K9768" s="231"/>
      <c r="L9768" s="231"/>
      <c r="M9768" s="231"/>
      <c r="N9768" s="231"/>
      <c r="O9768" s="231"/>
      <c r="P9768" s="231"/>
      <c r="Q9768" s="231"/>
      <c r="R9768" s="231"/>
      <c r="S9768" s="231"/>
      <c r="T9768" s="232"/>
      <c r="U9768" s="16"/>
      <c r="V9768" s="16"/>
    </row>
    <row r="9769" spans="4:22">
      <c r="D9769" s="16"/>
      <c r="E9769" s="16"/>
      <c r="F9769" s="231"/>
      <c r="G9769" s="231"/>
      <c r="H9769" s="231"/>
      <c r="I9769" s="231"/>
      <c r="J9769" s="231"/>
      <c r="K9769" s="231"/>
      <c r="L9769" s="231"/>
      <c r="M9769" s="231"/>
      <c r="N9769" s="231"/>
      <c r="O9769" s="231"/>
      <c r="P9769" s="231"/>
      <c r="Q9769" s="231"/>
      <c r="R9769" s="231"/>
      <c r="S9769" s="231"/>
      <c r="T9769" s="232"/>
      <c r="U9769" s="16"/>
      <c r="V9769" s="16"/>
    </row>
    <row r="9770" spans="4:22">
      <c r="D9770" s="16"/>
      <c r="E9770" s="16"/>
      <c r="F9770" s="231"/>
      <c r="G9770" s="231"/>
      <c r="H9770" s="231"/>
      <c r="I9770" s="231"/>
      <c r="J9770" s="231"/>
      <c r="K9770" s="231"/>
      <c r="L9770" s="231"/>
      <c r="M9770" s="231"/>
      <c r="N9770" s="231"/>
      <c r="O9770" s="231"/>
      <c r="P9770" s="231"/>
      <c r="Q9770" s="231"/>
      <c r="R9770" s="231"/>
      <c r="S9770" s="231"/>
      <c r="T9770" s="232"/>
      <c r="U9770" s="16"/>
      <c r="V9770" s="16"/>
    </row>
    <row r="9771" spans="4:22">
      <c r="D9771" s="16"/>
      <c r="E9771" s="16"/>
      <c r="F9771" s="231"/>
      <c r="G9771" s="231"/>
      <c r="H9771" s="231"/>
      <c r="I9771" s="231"/>
      <c r="J9771" s="231"/>
      <c r="K9771" s="231"/>
      <c r="L9771" s="231"/>
      <c r="M9771" s="231"/>
      <c r="N9771" s="231"/>
      <c r="O9771" s="231"/>
      <c r="P9771" s="231"/>
      <c r="Q9771" s="231"/>
      <c r="R9771" s="231"/>
      <c r="S9771" s="231"/>
      <c r="T9771" s="232"/>
      <c r="U9771" s="16"/>
      <c r="V9771" s="16"/>
    </row>
    <row r="9772" spans="4:22">
      <c r="D9772" s="16"/>
      <c r="E9772" s="16"/>
      <c r="F9772" s="231"/>
      <c r="G9772" s="231"/>
      <c r="H9772" s="231"/>
      <c r="I9772" s="231"/>
      <c r="J9772" s="231"/>
      <c r="K9772" s="231"/>
      <c r="L9772" s="231"/>
      <c r="M9772" s="231"/>
      <c r="N9772" s="231"/>
      <c r="O9772" s="231"/>
      <c r="P9772" s="231"/>
      <c r="Q9772" s="231"/>
      <c r="R9772" s="231"/>
      <c r="S9772" s="231"/>
      <c r="T9772" s="232"/>
      <c r="U9772" s="16"/>
      <c r="V9772" s="16"/>
    </row>
    <row r="9773" spans="4:22">
      <c r="D9773" s="16"/>
      <c r="E9773" s="16"/>
      <c r="F9773" s="231"/>
      <c r="G9773" s="231"/>
      <c r="H9773" s="231"/>
      <c r="I9773" s="231"/>
      <c r="J9773" s="231"/>
      <c r="K9773" s="231"/>
      <c r="L9773" s="231"/>
      <c r="M9773" s="231"/>
      <c r="N9773" s="231"/>
      <c r="O9773" s="231"/>
      <c r="P9773" s="231"/>
      <c r="Q9773" s="231"/>
      <c r="R9773" s="231"/>
      <c r="S9773" s="231"/>
      <c r="T9773" s="232"/>
      <c r="U9773" s="16"/>
      <c r="V9773" s="16"/>
    </row>
    <row r="9774" spans="4:22">
      <c r="D9774" s="16"/>
      <c r="E9774" s="16"/>
      <c r="F9774" s="231"/>
      <c r="G9774" s="231"/>
      <c r="H9774" s="231"/>
      <c r="I9774" s="231"/>
      <c r="J9774" s="231"/>
      <c r="K9774" s="231"/>
      <c r="L9774" s="231"/>
      <c r="M9774" s="231"/>
      <c r="N9774" s="231"/>
      <c r="O9774" s="231"/>
      <c r="P9774" s="231"/>
      <c r="Q9774" s="231"/>
      <c r="R9774" s="231"/>
      <c r="S9774" s="231"/>
      <c r="T9774" s="232"/>
      <c r="U9774" s="16"/>
      <c r="V9774" s="16"/>
    </row>
    <row r="9775" spans="4:22">
      <c r="D9775" s="16"/>
      <c r="E9775" s="16"/>
      <c r="F9775" s="231"/>
      <c r="G9775" s="231"/>
      <c r="H9775" s="231"/>
      <c r="I9775" s="231"/>
      <c r="J9775" s="231"/>
      <c r="K9775" s="231"/>
      <c r="L9775" s="231"/>
      <c r="M9775" s="231"/>
      <c r="N9775" s="231"/>
      <c r="O9775" s="231"/>
      <c r="P9775" s="231"/>
      <c r="Q9775" s="231"/>
      <c r="R9775" s="231"/>
      <c r="S9775" s="231"/>
      <c r="T9775" s="232"/>
      <c r="U9775" s="16"/>
      <c r="V9775" s="16"/>
    </row>
    <row r="9776" spans="4:22">
      <c r="D9776" s="335"/>
      <c r="E9776" s="335"/>
      <c r="F9776" s="335"/>
      <c r="G9776" s="512" t="s">
        <v>48</v>
      </c>
      <c r="H9776" s="512"/>
      <c r="I9776" s="512"/>
      <c r="J9776" s="512"/>
      <c r="K9776" s="512"/>
      <c r="L9776" s="512"/>
      <c r="M9776" s="512"/>
      <c r="N9776" s="512"/>
      <c r="O9776" s="512"/>
      <c r="P9776" s="512"/>
      <c r="Q9776" s="512"/>
      <c r="R9776" s="512"/>
      <c r="S9776" s="335"/>
      <c r="T9776" s="335"/>
      <c r="U9776" s="335"/>
      <c r="V9776" s="335"/>
    </row>
    <row r="9777" spans="4:22">
      <c r="D9777" s="335"/>
      <c r="E9777" s="335"/>
      <c r="F9777" s="335"/>
      <c r="G9777" s="512"/>
      <c r="H9777" s="512"/>
      <c r="I9777" s="512"/>
      <c r="J9777" s="512"/>
      <c r="K9777" s="512"/>
      <c r="L9777" s="512"/>
      <c r="M9777" s="512"/>
      <c r="N9777" s="512"/>
      <c r="O9777" s="512"/>
      <c r="P9777" s="512"/>
      <c r="Q9777" s="512"/>
      <c r="R9777" s="512"/>
      <c r="S9777" s="335"/>
      <c r="T9777" s="335"/>
      <c r="U9777" s="335"/>
      <c r="V9777" s="335"/>
    </row>
    <row r="9778" spans="4:22" ht="23.4">
      <c r="D9778" s="338"/>
      <c r="E9778" s="338"/>
      <c r="F9778" s="338"/>
      <c r="G9778" s="343" t="s">
        <v>46</v>
      </c>
      <c r="H9778" s="375" t="s">
        <v>3</v>
      </c>
      <c r="I9778" s="376"/>
      <c r="J9778" s="377" t="s">
        <v>11</v>
      </c>
      <c r="K9778" s="376"/>
      <c r="L9778" s="378" t="s">
        <v>12</v>
      </c>
      <c r="M9778" s="376"/>
      <c r="N9778" s="379" t="s">
        <v>13</v>
      </c>
      <c r="O9778" s="376"/>
      <c r="P9778" s="374" t="s">
        <v>14</v>
      </c>
      <c r="Q9778" s="376"/>
      <c r="R9778" s="380" t="s">
        <v>15</v>
      </c>
      <c r="S9778" s="367"/>
      <c r="T9778" s="16"/>
      <c r="U9778" s="336"/>
      <c r="V9778" s="16"/>
    </row>
    <row r="9779" spans="4:22" ht="21">
      <c r="D9779" s="338"/>
      <c r="E9779" s="338"/>
      <c r="F9779" s="338"/>
      <c r="G9779" s="344">
        <v>0.9</v>
      </c>
      <c r="H9779" s="347">
        <f>$H$9721*G9779</f>
        <v>62.913791556000014</v>
      </c>
      <c r="I9779" s="368"/>
      <c r="J9779" s="348">
        <f>$J$9721*G9779</f>
        <v>16.344403336800003</v>
      </c>
      <c r="K9779" s="368"/>
      <c r="L9779" s="352">
        <f>$L$9721*G9779</f>
        <v>16.525430182800005</v>
      </c>
      <c r="M9779" s="368"/>
      <c r="N9779" s="349">
        <f>$N$9721*G9779</f>
        <v>9.1641359502000022</v>
      </c>
      <c r="O9779" s="368"/>
      <c r="P9779" s="350">
        <f>$P$9721*G9779</f>
        <v>243.60179243400003</v>
      </c>
      <c r="Q9779" s="368"/>
      <c r="R9779" s="351">
        <f>$R$9721*G9779</f>
        <v>82.362573216000001</v>
      </c>
      <c r="S9779" s="341"/>
      <c r="T9779" s="414">
        <f>H9779*24.63</f>
        <v>1549.5666860242802</v>
      </c>
      <c r="U9779" s="337"/>
      <c r="V9779" s="16"/>
    </row>
    <row r="9780" spans="4:22" ht="21">
      <c r="D9780" s="338"/>
      <c r="E9780" s="338"/>
      <c r="F9780" s="338"/>
      <c r="G9780" s="344">
        <v>0.91</v>
      </c>
      <c r="H9780" s="347">
        <f t="shared" ref="H9780:H9799" si="1184">$H$9721*G9780</f>
        <v>63.612833684400016</v>
      </c>
      <c r="I9780" s="368"/>
      <c r="J9780" s="348">
        <f t="shared" ref="J9780:J9799" si="1185">$J$9721*G9780</f>
        <v>16.52600781832</v>
      </c>
      <c r="K9780" s="368"/>
      <c r="L9780" s="352">
        <f t="shared" ref="L9780:L9799" si="1186">$L$9721*G9780</f>
        <v>16.709046073720003</v>
      </c>
      <c r="M9780" s="368"/>
      <c r="N9780" s="349">
        <f t="shared" ref="N9780:N9799" si="1187">$N$9721*G9780</f>
        <v>9.2659596829800019</v>
      </c>
      <c r="O9780" s="368"/>
      <c r="P9780" s="350">
        <f t="shared" ref="P9780:P9799" si="1188">$P$9721*G9780</f>
        <v>246.30847901660005</v>
      </c>
      <c r="Q9780" s="368"/>
      <c r="R9780" s="351">
        <f t="shared" ref="R9780:R9799" si="1189">$R$9721*G9780</f>
        <v>83.277712918400013</v>
      </c>
      <c r="S9780" s="341"/>
      <c r="T9780" s="16"/>
      <c r="U9780" s="337"/>
      <c r="V9780" s="16"/>
    </row>
    <row r="9781" spans="4:22" ht="21">
      <c r="D9781" s="338"/>
      <c r="E9781" s="338"/>
      <c r="F9781" s="338"/>
      <c r="G9781" s="344">
        <v>0.92</v>
      </c>
      <c r="H9781" s="347">
        <f t="shared" si="1184"/>
        <v>64.311875812800011</v>
      </c>
      <c r="I9781" s="368"/>
      <c r="J9781" s="348">
        <f t="shared" si="1185"/>
        <v>16.707612299840001</v>
      </c>
      <c r="K9781" s="368"/>
      <c r="L9781" s="352">
        <f t="shared" si="1186"/>
        <v>16.892661964640002</v>
      </c>
      <c r="M9781" s="368"/>
      <c r="N9781" s="349">
        <f t="shared" si="1187"/>
        <v>9.3677834157600017</v>
      </c>
      <c r="O9781" s="368"/>
      <c r="P9781" s="350">
        <f t="shared" si="1188"/>
        <v>249.01516559920003</v>
      </c>
      <c r="Q9781" s="368"/>
      <c r="R9781" s="351">
        <f t="shared" si="1189"/>
        <v>84.192852620800011</v>
      </c>
      <c r="S9781" s="341"/>
      <c r="T9781" s="16"/>
      <c r="U9781" s="337"/>
      <c r="V9781" s="16"/>
    </row>
    <row r="9782" spans="4:22" ht="21">
      <c r="D9782" s="338"/>
      <c r="E9782" s="338"/>
      <c r="F9782" s="338"/>
      <c r="G9782" s="344">
        <v>0.93</v>
      </c>
      <c r="H9782" s="347">
        <f t="shared" si="1184"/>
        <v>65.01091794120002</v>
      </c>
      <c r="I9782" s="368"/>
      <c r="J9782" s="348">
        <f t="shared" si="1185"/>
        <v>16.889216781360002</v>
      </c>
      <c r="K9782" s="368"/>
      <c r="L9782" s="352">
        <f t="shared" si="1186"/>
        <v>17.076277855560004</v>
      </c>
      <c r="M9782" s="368"/>
      <c r="N9782" s="349">
        <f t="shared" si="1187"/>
        <v>9.4696071485400015</v>
      </c>
      <c r="O9782" s="368"/>
      <c r="P9782" s="350">
        <f t="shared" si="1188"/>
        <v>251.72185218180005</v>
      </c>
      <c r="Q9782" s="368"/>
      <c r="R9782" s="351">
        <f t="shared" si="1189"/>
        <v>85.107992323200008</v>
      </c>
      <c r="S9782" s="341"/>
      <c r="T9782" s="16"/>
      <c r="U9782" s="337"/>
      <c r="V9782" s="16"/>
    </row>
    <row r="9783" spans="4:22" ht="21">
      <c r="D9783" s="338"/>
      <c r="E9783" s="338"/>
      <c r="F9783" s="338"/>
      <c r="G9783" s="344">
        <v>0.94</v>
      </c>
      <c r="H9783" s="347">
        <f t="shared" si="1184"/>
        <v>65.709960069600015</v>
      </c>
      <c r="I9783" s="368"/>
      <c r="J9783" s="348">
        <f t="shared" si="1185"/>
        <v>17.070821262879999</v>
      </c>
      <c r="K9783" s="368"/>
      <c r="L9783" s="352">
        <f t="shared" si="1186"/>
        <v>17.259893746480003</v>
      </c>
      <c r="M9783" s="368"/>
      <c r="N9783" s="349">
        <f t="shared" si="1187"/>
        <v>9.5714308813200013</v>
      </c>
      <c r="O9783" s="368"/>
      <c r="P9783" s="350">
        <f t="shared" si="1188"/>
        <v>254.4285387644</v>
      </c>
      <c r="Q9783" s="368"/>
      <c r="R9783" s="351">
        <f t="shared" si="1189"/>
        <v>86.023132025600006</v>
      </c>
      <c r="S9783" s="341"/>
      <c r="T9783" s="16"/>
      <c r="U9783" s="337"/>
      <c r="V9783" s="16"/>
    </row>
    <row r="9784" spans="4:22" ht="21">
      <c r="D9784" s="338"/>
      <c r="E9784" s="338"/>
      <c r="F9784" s="338"/>
      <c r="G9784" s="344">
        <v>0.95</v>
      </c>
      <c r="H9784" s="347">
        <f t="shared" si="1184"/>
        <v>66.40900219800001</v>
      </c>
      <c r="I9784" s="368"/>
      <c r="J9784" s="348">
        <f t="shared" si="1185"/>
        <v>17.2524257444</v>
      </c>
      <c r="K9784" s="368"/>
      <c r="L9784" s="352">
        <f t="shared" si="1186"/>
        <v>17.443509637400002</v>
      </c>
      <c r="M9784" s="368"/>
      <c r="N9784" s="349">
        <f t="shared" si="1187"/>
        <v>9.6732546141000011</v>
      </c>
      <c r="O9784" s="368"/>
      <c r="P9784" s="350">
        <f t="shared" si="1188"/>
        <v>257.13522534700002</v>
      </c>
      <c r="Q9784" s="368"/>
      <c r="R9784" s="351">
        <f t="shared" si="1189"/>
        <v>86.938271728000004</v>
      </c>
      <c r="S9784" s="341"/>
      <c r="T9784" s="16"/>
      <c r="U9784" s="337"/>
      <c r="V9784" s="16"/>
    </row>
    <row r="9785" spans="4:22" ht="21">
      <c r="D9785" s="338"/>
      <c r="E9785" s="338"/>
      <c r="F9785" s="338"/>
      <c r="G9785" s="344">
        <v>0.96</v>
      </c>
      <c r="H9785" s="347">
        <f t="shared" si="1184"/>
        <v>67.108044326400005</v>
      </c>
      <c r="I9785" s="368"/>
      <c r="J9785" s="348">
        <f t="shared" si="1185"/>
        <v>17.434030225920001</v>
      </c>
      <c r="K9785" s="368"/>
      <c r="L9785" s="352">
        <f t="shared" si="1186"/>
        <v>17.627125528320001</v>
      </c>
      <c r="M9785" s="368"/>
      <c r="N9785" s="349">
        <f t="shared" si="1187"/>
        <v>9.7750783468800009</v>
      </c>
      <c r="O9785" s="368"/>
      <c r="P9785" s="350">
        <f t="shared" si="1188"/>
        <v>259.84191192960003</v>
      </c>
      <c r="Q9785" s="368"/>
      <c r="R9785" s="351">
        <f t="shared" si="1189"/>
        <v>87.853411430400001</v>
      </c>
      <c r="S9785" s="341"/>
      <c r="T9785" s="16"/>
      <c r="U9785" s="337"/>
      <c r="V9785" s="16"/>
    </row>
    <row r="9786" spans="4:22" ht="21">
      <c r="D9786" s="338"/>
      <c r="E9786" s="338"/>
      <c r="F9786" s="338"/>
      <c r="G9786" s="344">
        <v>0.97</v>
      </c>
      <c r="H9786" s="347">
        <f t="shared" si="1184"/>
        <v>67.807086454800015</v>
      </c>
      <c r="I9786" s="368"/>
      <c r="J9786" s="348">
        <f t="shared" si="1185"/>
        <v>17.615634707440002</v>
      </c>
      <c r="K9786" s="368"/>
      <c r="L9786" s="352">
        <f t="shared" si="1186"/>
        <v>17.810741419240003</v>
      </c>
      <c r="M9786" s="368"/>
      <c r="N9786" s="349">
        <f t="shared" si="1187"/>
        <v>9.8769020796600007</v>
      </c>
      <c r="O9786" s="368"/>
      <c r="P9786" s="350">
        <f t="shared" si="1188"/>
        <v>262.54859851220004</v>
      </c>
      <c r="Q9786" s="368"/>
      <c r="R9786" s="351">
        <f t="shared" si="1189"/>
        <v>88.768551132799999</v>
      </c>
      <c r="S9786" s="341"/>
      <c r="T9786" s="16"/>
      <c r="U9786" s="337"/>
      <c r="V9786" s="16"/>
    </row>
    <row r="9787" spans="4:22" ht="21">
      <c r="D9787" s="338"/>
      <c r="E9787" s="338"/>
      <c r="F9787" s="338"/>
      <c r="G9787" s="344">
        <v>0.98</v>
      </c>
      <c r="H9787" s="347">
        <f t="shared" si="1184"/>
        <v>68.50612858320001</v>
      </c>
      <c r="I9787" s="368"/>
      <c r="J9787" s="348">
        <f t="shared" si="1185"/>
        <v>17.797239188959999</v>
      </c>
      <c r="K9787" s="368"/>
      <c r="L9787" s="352">
        <f t="shared" si="1186"/>
        <v>17.994357310160002</v>
      </c>
      <c r="M9787" s="368"/>
      <c r="N9787" s="349">
        <f t="shared" si="1187"/>
        <v>9.9787258124400022</v>
      </c>
      <c r="O9787" s="368"/>
      <c r="P9787" s="350">
        <f t="shared" si="1188"/>
        <v>265.2552850948</v>
      </c>
      <c r="Q9787" s="368"/>
      <c r="R9787" s="351">
        <f t="shared" si="1189"/>
        <v>89.683690835200011</v>
      </c>
      <c r="S9787" s="341"/>
      <c r="T9787" s="16"/>
      <c r="U9787" s="337"/>
      <c r="V9787" s="16"/>
    </row>
    <row r="9788" spans="4:22" ht="21">
      <c r="D9788" s="338"/>
      <c r="E9788" s="338"/>
      <c r="F9788" s="338"/>
      <c r="G9788" s="344">
        <v>0.99</v>
      </c>
      <c r="H9788" s="347">
        <f t="shared" si="1184"/>
        <v>69.205170711600019</v>
      </c>
      <c r="I9788" s="368"/>
      <c r="J9788" s="348">
        <f t="shared" si="1185"/>
        <v>17.97884367048</v>
      </c>
      <c r="K9788" s="368"/>
      <c r="L9788" s="352">
        <f t="shared" si="1186"/>
        <v>18.177973201080004</v>
      </c>
      <c r="M9788" s="368"/>
      <c r="N9788" s="349">
        <f t="shared" si="1187"/>
        <v>10.080549545220002</v>
      </c>
      <c r="O9788" s="368"/>
      <c r="P9788" s="350">
        <f t="shared" si="1188"/>
        <v>267.96197167740002</v>
      </c>
      <c r="Q9788" s="368"/>
      <c r="R9788" s="351">
        <f t="shared" si="1189"/>
        <v>90.598830537600008</v>
      </c>
      <c r="S9788" s="341"/>
      <c r="T9788" s="16"/>
      <c r="U9788" s="337"/>
      <c r="V9788" s="16"/>
    </row>
    <row r="9789" spans="4:22" ht="28.8">
      <c r="D9789" s="469"/>
      <c r="E9789" s="469"/>
      <c r="F9789" s="469"/>
      <c r="G9789" s="477">
        <v>1</v>
      </c>
      <c r="H9789" s="383">
        <f t="shared" si="1184"/>
        <v>69.904212840000014</v>
      </c>
      <c r="I9789" s="368"/>
      <c r="J9789" s="383">
        <f t="shared" si="1185"/>
        <v>18.160448152000001</v>
      </c>
      <c r="K9789" s="368"/>
      <c r="L9789" s="383">
        <f t="shared" si="1186"/>
        <v>18.361589092000003</v>
      </c>
      <c r="M9789" s="368"/>
      <c r="N9789" s="383">
        <f t="shared" si="1187"/>
        <v>10.182373278000002</v>
      </c>
      <c r="O9789" s="368"/>
      <c r="P9789" s="383">
        <f t="shared" si="1188"/>
        <v>270.66865826000003</v>
      </c>
      <c r="Q9789" s="368"/>
      <c r="R9789" s="383">
        <f t="shared" si="1189"/>
        <v>91.513970240000006</v>
      </c>
      <c r="S9789" s="341"/>
      <c r="T9789" s="469"/>
      <c r="U9789" s="470"/>
      <c r="V9789" s="469"/>
    </row>
    <row r="9790" spans="4:22" ht="21">
      <c r="D9790" s="338"/>
      <c r="E9790" s="338"/>
      <c r="F9790" s="338"/>
      <c r="G9790" s="344">
        <v>1.01</v>
      </c>
      <c r="H9790" s="347">
        <f t="shared" si="1184"/>
        <v>70.603254968400009</v>
      </c>
      <c r="I9790" s="368"/>
      <c r="J9790" s="348">
        <f t="shared" si="1185"/>
        <v>18.342052633520002</v>
      </c>
      <c r="K9790" s="368"/>
      <c r="L9790" s="352">
        <f t="shared" si="1186"/>
        <v>18.545204982920001</v>
      </c>
      <c r="M9790" s="368"/>
      <c r="N9790" s="349">
        <f t="shared" si="1187"/>
        <v>10.284197010780002</v>
      </c>
      <c r="O9790" s="368"/>
      <c r="P9790" s="350">
        <f t="shared" si="1188"/>
        <v>273.37534484260004</v>
      </c>
      <c r="Q9790" s="368"/>
      <c r="R9790" s="351">
        <f t="shared" si="1189"/>
        <v>92.429109942400004</v>
      </c>
      <c r="S9790" s="341"/>
      <c r="T9790" s="16"/>
      <c r="U9790" s="337"/>
      <c r="V9790" s="16"/>
    </row>
    <row r="9791" spans="4:22" ht="21">
      <c r="D9791" s="338"/>
      <c r="E9791" s="338"/>
      <c r="F9791" s="338"/>
      <c r="G9791" s="344">
        <v>1.02</v>
      </c>
      <c r="H9791" s="347">
        <f t="shared" si="1184"/>
        <v>71.302297096800018</v>
      </c>
      <c r="I9791" s="368"/>
      <c r="J9791" s="348">
        <f t="shared" si="1185"/>
        <v>18.523657115040002</v>
      </c>
      <c r="K9791" s="368"/>
      <c r="L9791" s="352">
        <f t="shared" si="1186"/>
        <v>18.728820873840004</v>
      </c>
      <c r="M9791" s="368"/>
      <c r="N9791" s="349">
        <f t="shared" si="1187"/>
        <v>10.386020743560001</v>
      </c>
      <c r="O9791" s="368"/>
      <c r="P9791" s="350">
        <f t="shared" si="1188"/>
        <v>276.08203142520006</v>
      </c>
      <c r="Q9791" s="368"/>
      <c r="R9791" s="351">
        <f t="shared" si="1189"/>
        <v>93.344249644800001</v>
      </c>
      <c r="S9791" s="341"/>
      <c r="T9791" s="16"/>
      <c r="U9791" s="337"/>
      <c r="V9791" s="16"/>
    </row>
    <row r="9792" spans="4:22" ht="21">
      <c r="D9792" s="338"/>
      <c r="E9792" s="338"/>
      <c r="F9792" s="338"/>
      <c r="G9792" s="344">
        <v>1.03</v>
      </c>
      <c r="H9792" s="347">
        <f t="shared" si="1184"/>
        <v>72.001339225200013</v>
      </c>
      <c r="I9792" s="368"/>
      <c r="J9792" s="348">
        <f t="shared" si="1185"/>
        <v>18.70526159656</v>
      </c>
      <c r="K9792" s="368"/>
      <c r="L9792" s="352">
        <f t="shared" si="1186"/>
        <v>18.912436764760002</v>
      </c>
      <c r="M9792" s="368"/>
      <c r="N9792" s="349">
        <f t="shared" si="1187"/>
        <v>10.487844476340003</v>
      </c>
      <c r="O9792" s="368"/>
      <c r="P9792" s="350">
        <f t="shared" si="1188"/>
        <v>278.78871800780001</v>
      </c>
      <c r="Q9792" s="368"/>
      <c r="R9792" s="351">
        <f t="shared" si="1189"/>
        <v>94.259389347200013</v>
      </c>
      <c r="S9792" s="341"/>
      <c r="T9792" s="16"/>
      <c r="U9792" s="337"/>
      <c r="V9792" s="16"/>
    </row>
    <row r="9793" spans="4:22" ht="21">
      <c r="D9793" s="338"/>
      <c r="E9793" s="338"/>
      <c r="F9793" s="338"/>
      <c r="G9793" s="344">
        <v>1.04</v>
      </c>
      <c r="H9793" s="347">
        <f t="shared" si="1184"/>
        <v>72.700381353600022</v>
      </c>
      <c r="I9793" s="368"/>
      <c r="J9793" s="348">
        <f t="shared" si="1185"/>
        <v>18.886866078080001</v>
      </c>
      <c r="K9793" s="368"/>
      <c r="L9793" s="352">
        <f t="shared" si="1186"/>
        <v>19.096052655680005</v>
      </c>
      <c r="M9793" s="368"/>
      <c r="N9793" s="349">
        <f t="shared" si="1187"/>
        <v>10.589668209120003</v>
      </c>
      <c r="O9793" s="368"/>
      <c r="P9793" s="350">
        <f t="shared" si="1188"/>
        <v>281.49540459040003</v>
      </c>
      <c r="Q9793" s="368"/>
      <c r="R9793" s="351">
        <f t="shared" si="1189"/>
        <v>95.174529049600011</v>
      </c>
      <c r="S9793" s="341"/>
      <c r="T9793" s="16"/>
      <c r="U9793" s="337"/>
      <c r="V9793" s="16"/>
    </row>
    <row r="9794" spans="4:22" ht="21">
      <c r="D9794" s="338"/>
      <c r="E9794" s="338"/>
      <c r="F9794" s="338"/>
      <c r="G9794" s="344">
        <v>1.05</v>
      </c>
      <c r="H9794" s="347">
        <f t="shared" si="1184"/>
        <v>73.399423482000017</v>
      </c>
      <c r="I9794" s="368"/>
      <c r="J9794" s="348">
        <f t="shared" si="1185"/>
        <v>19.068470559600001</v>
      </c>
      <c r="K9794" s="368"/>
      <c r="L9794" s="352">
        <f t="shared" si="1186"/>
        <v>19.279668546600004</v>
      </c>
      <c r="M9794" s="368"/>
      <c r="N9794" s="349">
        <f t="shared" si="1187"/>
        <v>10.691491941900003</v>
      </c>
      <c r="O9794" s="368"/>
      <c r="P9794" s="350">
        <f t="shared" si="1188"/>
        <v>284.20209117300004</v>
      </c>
      <c r="Q9794" s="368"/>
      <c r="R9794" s="351">
        <f t="shared" si="1189"/>
        <v>96.089668752000009</v>
      </c>
      <c r="S9794" s="341"/>
      <c r="T9794" s="16"/>
      <c r="U9794" s="337"/>
      <c r="V9794" s="16"/>
    </row>
    <row r="9795" spans="4:22" ht="21">
      <c r="D9795" s="338"/>
      <c r="E9795" s="338"/>
      <c r="F9795" s="338"/>
      <c r="G9795" s="344">
        <v>1.06</v>
      </c>
      <c r="H9795" s="347">
        <f t="shared" si="1184"/>
        <v>74.098465610400012</v>
      </c>
      <c r="I9795" s="368"/>
      <c r="J9795" s="348">
        <f t="shared" si="1185"/>
        <v>19.250075041120002</v>
      </c>
      <c r="K9795" s="368"/>
      <c r="L9795" s="352">
        <f t="shared" si="1186"/>
        <v>19.463284437520002</v>
      </c>
      <c r="M9795" s="368"/>
      <c r="N9795" s="349">
        <f t="shared" si="1187"/>
        <v>10.793315674680002</v>
      </c>
      <c r="O9795" s="368"/>
      <c r="P9795" s="350">
        <f t="shared" si="1188"/>
        <v>286.90877775560006</v>
      </c>
      <c r="Q9795" s="368"/>
      <c r="R9795" s="351">
        <f t="shared" si="1189"/>
        <v>97.004808454400006</v>
      </c>
      <c r="S9795" s="341"/>
      <c r="T9795" s="16"/>
      <c r="U9795" s="337"/>
      <c r="V9795" s="16"/>
    </row>
    <row r="9796" spans="4:22" ht="21">
      <c r="D9796" s="338"/>
      <c r="E9796" s="338"/>
      <c r="F9796" s="338"/>
      <c r="G9796" s="344">
        <v>1.07</v>
      </c>
      <c r="H9796" s="347">
        <f t="shared" si="1184"/>
        <v>74.797507738800022</v>
      </c>
      <c r="I9796" s="368"/>
      <c r="J9796" s="348">
        <f t="shared" si="1185"/>
        <v>19.431679522640003</v>
      </c>
      <c r="K9796" s="368"/>
      <c r="L9796" s="352">
        <f t="shared" si="1186"/>
        <v>19.646900328440005</v>
      </c>
      <c r="M9796" s="368"/>
      <c r="N9796" s="349">
        <f t="shared" si="1187"/>
        <v>10.895139407460002</v>
      </c>
      <c r="O9796" s="368"/>
      <c r="P9796" s="350">
        <f t="shared" si="1188"/>
        <v>289.61546433820007</v>
      </c>
      <c r="Q9796" s="368"/>
      <c r="R9796" s="351">
        <f t="shared" si="1189"/>
        <v>97.919948156800018</v>
      </c>
      <c r="S9796" s="341"/>
      <c r="T9796" s="16"/>
      <c r="U9796" s="337"/>
      <c r="V9796" s="16"/>
    </row>
    <row r="9797" spans="4:22" ht="21">
      <c r="D9797" s="338"/>
      <c r="E9797" s="338"/>
      <c r="F9797" s="338"/>
      <c r="G9797" s="344">
        <v>1.08</v>
      </c>
      <c r="H9797" s="347">
        <f t="shared" si="1184"/>
        <v>75.496549867200017</v>
      </c>
      <c r="I9797" s="368"/>
      <c r="J9797" s="348">
        <f t="shared" si="1185"/>
        <v>19.613284004160001</v>
      </c>
      <c r="K9797" s="368"/>
      <c r="L9797" s="352">
        <f t="shared" si="1186"/>
        <v>19.830516219360003</v>
      </c>
      <c r="M9797" s="368"/>
      <c r="N9797" s="349">
        <f t="shared" si="1187"/>
        <v>10.996963140240002</v>
      </c>
      <c r="O9797" s="368"/>
      <c r="P9797" s="350">
        <f t="shared" si="1188"/>
        <v>292.32215092080003</v>
      </c>
      <c r="Q9797" s="368"/>
      <c r="R9797" s="351">
        <f t="shared" si="1189"/>
        <v>98.835087859200016</v>
      </c>
      <c r="S9797" s="341"/>
      <c r="T9797" s="16"/>
      <c r="U9797" s="337"/>
      <c r="V9797" s="16"/>
    </row>
    <row r="9798" spans="4:22" ht="21">
      <c r="D9798" s="338"/>
      <c r="E9798" s="338"/>
      <c r="F9798" s="338"/>
      <c r="G9798" s="344">
        <v>1.0900000000000001</v>
      </c>
      <c r="H9798" s="347">
        <f t="shared" si="1184"/>
        <v>76.195591995600026</v>
      </c>
      <c r="I9798" s="368"/>
      <c r="J9798" s="348">
        <f t="shared" si="1185"/>
        <v>19.794888485680001</v>
      </c>
      <c r="K9798" s="368"/>
      <c r="L9798" s="352">
        <f t="shared" si="1186"/>
        <v>20.014132110280006</v>
      </c>
      <c r="M9798" s="368"/>
      <c r="N9798" s="349">
        <f t="shared" si="1187"/>
        <v>11.098786873020003</v>
      </c>
      <c r="O9798" s="368"/>
      <c r="P9798" s="350">
        <f t="shared" si="1188"/>
        <v>295.02883750340004</v>
      </c>
      <c r="Q9798" s="368"/>
      <c r="R9798" s="351">
        <f t="shared" si="1189"/>
        <v>99.750227561600013</v>
      </c>
      <c r="S9798" s="341"/>
      <c r="T9798" s="16"/>
      <c r="U9798" s="337"/>
      <c r="V9798" s="16"/>
    </row>
    <row r="9799" spans="4:22" ht="21">
      <c r="D9799" s="338"/>
      <c r="E9799" s="338"/>
      <c r="F9799" s="338"/>
      <c r="G9799" s="344">
        <v>1.1000000000000001</v>
      </c>
      <c r="H9799" s="347">
        <f t="shared" si="1184"/>
        <v>76.894634124000021</v>
      </c>
      <c r="I9799" s="368"/>
      <c r="J9799" s="348">
        <f t="shared" si="1185"/>
        <v>19.976492967200002</v>
      </c>
      <c r="K9799" s="368"/>
      <c r="L9799" s="352">
        <f t="shared" si="1186"/>
        <v>20.197748001200004</v>
      </c>
      <c r="M9799" s="368"/>
      <c r="N9799" s="349">
        <f t="shared" si="1187"/>
        <v>11.200610605800003</v>
      </c>
      <c r="O9799" s="368"/>
      <c r="P9799" s="350">
        <f t="shared" si="1188"/>
        <v>297.73552408600005</v>
      </c>
      <c r="Q9799" s="368"/>
      <c r="R9799" s="351">
        <f t="shared" si="1189"/>
        <v>100.66536726400001</v>
      </c>
      <c r="S9799" s="341"/>
      <c r="T9799" s="16"/>
      <c r="U9799" s="337"/>
      <c r="V9799" s="16"/>
    </row>
    <row r="9800" spans="4:22">
      <c r="D9800" s="338"/>
      <c r="E9800" s="338"/>
      <c r="F9800" s="338"/>
      <c r="G9800" s="16"/>
      <c r="H9800" s="16"/>
      <c r="I9800" s="16"/>
      <c r="J9800" s="16"/>
      <c r="K9800" s="16"/>
      <c r="L9800" s="16"/>
      <c r="M9800" s="16"/>
      <c r="N9800" s="16"/>
      <c r="O9800" s="16"/>
      <c r="P9800" s="16"/>
      <c r="Q9800" s="16"/>
      <c r="R9800" s="16"/>
      <c r="S9800" s="16"/>
      <c r="T9800" s="16"/>
      <c r="U9800" s="16"/>
      <c r="V9800" s="16"/>
    </row>
    <row r="9801" spans="4:22">
      <c r="D9801" s="338"/>
      <c r="E9801" s="338"/>
      <c r="F9801" s="338"/>
      <c r="G9801" s="16"/>
      <c r="H9801" s="16"/>
      <c r="I9801" s="16"/>
      <c r="J9801" s="16"/>
      <c r="K9801" s="16"/>
      <c r="L9801" s="16"/>
      <c r="M9801" s="16"/>
      <c r="N9801" s="16"/>
      <c r="O9801" s="16"/>
      <c r="P9801" s="16"/>
      <c r="Q9801" s="16"/>
      <c r="R9801" s="16"/>
      <c r="S9801" s="16"/>
      <c r="T9801" s="16"/>
      <c r="U9801" s="16"/>
      <c r="V9801" s="16"/>
    </row>
    <row r="9802" spans="4:22">
      <c r="D9802" s="338"/>
      <c r="E9802" s="338"/>
      <c r="F9802" s="338"/>
      <c r="G9802" s="16"/>
      <c r="H9802" s="16"/>
      <c r="I9802" s="16"/>
      <c r="J9802" s="16"/>
      <c r="K9802" s="16"/>
      <c r="L9802" s="16"/>
      <c r="M9802" s="16"/>
      <c r="N9802" s="16"/>
      <c r="O9802" s="16"/>
      <c r="P9802" s="16"/>
      <c r="Q9802" s="16"/>
      <c r="R9802" s="16"/>
      <c r="S9802" s="16"/>
      <c r="T9802" s="16"/>
      <c r="U9802" s="16"/>
      <c r="V9802" s="16"/>
    </row>
    <row r="9805" spans="4:22" ht="15" thickBot="1">
      <c r="D9805" s="507" t="s">
        <v>328</v>
      </c>
      <c r="E9805" s="16"/>
      <c r="F9805" s="16"/>
      <c r="G9805" s="16"/>
      <c r="H9805" s="16"/>
      <c r="I9805" s="16"/>
      <c r="J9805" s="16"/>
      <c r="K9805" s="16"/>
      <c r="L9805" s="16"/>
      <c r="M9805" s="16"/>
      <c r="N9805" s="16"/>
      <c r="O9805" s="16"/>
      <c r="P9805" s="16"/>
      <c r="Q9805" s="16"/>
      <c r="R9805" s="16"/>
      <c r="S9805" s="16"/>
      <c r="T9805" s="229"/>
      <c r="U9805" s="16"/>
      <c r="V9805" s="16"/>
    </row>
    <row r="9806" spans="4:22">
      <c r="D9806" s="16"/>
      <c r="E9806" s="84"/>
      <c r="F9806" s="85"/>
      <c r="G9806" s="197"/>
      <c r="H9806" s="85"/>
      <c r="I9806" s="197"/>
      <c r="J9806" s="85"/>
      <c r="K9806" s="197"/>
      <c r="L9806" s="85"/>
      <c r="M9806" s="197"/>
      <c r="N9806" s="85"/>
      <c r="O9806" s="197"/>
      <c r="P9806" s="85"/>
      <c r="Q9806" s="197"/>
      <c r="R9806" s="85"/>
      <c r="S9806" s="85"/>
      <c r="T9806" s="85"/>
      <c r="U9806" s="106"/>
      <c r="V9806" s="16"/>
    </row>
    <row r="9807" spans="4:22" ht="15" thickBot="1">
      <c r="D9807" s="16"/>
      <c r="E9807" s="86"/>
      <c r="F9807" s="1"/>
      <c r="H9807" s="1"/>
      <c r="J9807" s="1"/>
      <c r="L9807" s="1"/>
      <c r="N9807" s="1"/>
      <c r="P9807" s="1"/>
      <c r="R9807" s="1"/>
      <c r="T9807" s="1"/>
      <c r="U9807" s="107"/>
      <c r="V9807" s="16"/>
    </row>
    <row r="9808" spans="4:22" ht="35.4" thickBot="1">
      <c r="D9808" s="16"/>
      <c r="E9808" s="86"/>
      <c r="F9808" s="1"/>
      <c r="H9808" s="393" t="s">
        <v>396</v>
      </c>
      <c r="I9808" s="394"/>
      <c r="J9808" s="394"/>
      <c r="K9808" s="394"/>
      <c r="L9808" s="394"/>
      <c r="M9808" s="394"/>
      <c r="N9808" s="394"/>
      <c r="O9808" s="394"/>
      <c r="P9808" s="394"/>
      <c r="Q9808" s="394"/>
      <c r="R9808" s="394"/>
      <c r="S9808" s="394"/>
      <c r="T9808" s="395"/>
      <c r="U9808" s="107"/>
      <c r="V9808" s="16"/>
    </row>
    <row r="9809" spans="4:31">
      <c r="D9809" s="16"/>
      <c r="E9809" s="86"/>
      <c r="F9809" s="1"/>
      <c r="H9809" s="1"/>
      <c r="J9809" s="1"/>
      <c r="L9809" s="1"/>
      <c r="N9809" s="1"/>
      <c r="P9809" s="1"/>
      <c r="R9809" s="1"/>
      <c r="T9809" s="1"/>
      <c r="U9809" s="107"/>
      <c r="V9809" s="16"/>
    </row>
    <row r="9810" spans="4:31">
      <c r="D9810" s="16"/>
      <c r="E9810" s="86"/>
      <c r="F9810" s="253" t="s">
        <v>10</v>
      </c>
      <c r="G9810" s="194"/>
      <c r="H9810" s="421" t="s">
        <v>3</v>
      </c>
      <c r="I9810" s="179"/>
      <c r="J9810" s="422" t="s">
        <v>11</v>
      </c>
      <c r="K9810" s="179"/>
      <c r="L9810" s="423" t="s">
        <v>12</v>
      </c>
      <c r="M9810" s="179"/>
      <c r="N9810" s="424" t="s">
        <v>13</v>
      </c>
      <c r="O9810" s="179"/>
      <c r="P9810" s="425" t="s">
        <v>14</v>
      </c>
      <c r="Q9810" s="179"/>
      <c r="R9810" s="426" t="s">
        <v>15</v>
      </c>
      <c r="S9810" s="29"/>
      <c r="T9810" s="427" t="s">
        <v>16</v>
      </c>
      <c r="U9810" s="107"/>
      <c r="V9810" s="16"/>
      <c r="X9810" s="448" t="s">
        <v>78</v>
      </c>
      <c r="Y9810" s="448" t="s">
        <v>79</v>
      </c>
      <c r="Z9810" s="448" t="s">
        <v>80</v>
      </c>
      <c r="AA9810" s="448" t="s">
        <v>81</v>
      </c>
      <c r="AB9810" s="504" t="s">
        <v>374</v>
      </c>
      <c r="AD9810" t="str">
        <f t="shared" ref="AD9810:AD9816" si="1190">X9810</f>
        <v xml:space="preserve">MATERIAL </v>
      </c>
      <c r="AE9810" s="330" t="str">
        <f t="shared" ref="AE9810:AE9816" si="1191">AA9810</f>
        <v xml:space="preserve">VARIACAO </v>
      </c>
    </row>
    <row r="9811" spans="4:31">
      <c r="D9811" s="16"/>
      <c r="E9811" s="86"/>
      <c r="F9811" s="252">
        <v>46195</v>
      </c>
      <c r="G9811" s="244"/>
      <c r="H9811" s="437">
        <v>13642</v>
      </c>
      <c r="I9811" s="437">
        <v>0</v>
      </c>
      <c r="J9811" s="437">
        <v>3612.5</v>
      </c>
      <c r="K9811" s="437"/>
      <c r="L9811" s="437">
        <v>3405</v>
      </c>
      <c r="M9811" s="437"/>
      <c r="N9811" s="437">
        <v>1928.5</v>
      </c>
      <c r="O9811" s="437"/>
      <c r="P9811" s="437">
        <v>54995</v>
      </c>
      <c r="Q9811" s="437"/>
      <c r="R9811" s="437">
        <v>17640</v>
      </c>
      <c r="S9811" s="437"/>
      <c r="T9811" s="441">
        <v>5.1441999999999997</v>
      </c>
      <c r="U9811" s="107"/>
      <c r="V9811" s="16"/>
      <c r="X9811" t="str">
        <f>H9610</f>
        <v xml:space="preserve">COBRE </v>
      </c>
      <c r="Y9811" s="308">
        <f>H9819</f>
        <v>68.972737222222221</v>
      </c>
      <c r="Z9811" s="308">
        <f>H9821</f>
        <v>69.446363517999998</v>
      </c>
      <c r="AA9811" s="453">
        <f t="shared" ref="AA9811:AA9817" si="1192">Y9811-Z9811</f>
        <v>-0.47362629577777682</v>
      </c>
      <c r="AB9811" t="str">
        <f>X9811</f>
        <v xml:space="preserve">COBRE </v>
      </c>
      <c r="AD9811" t="str">
        <f t="shared" si="1190"/>
        <v xml:space="preserve">COBRE </v>
      </c>
      <c r="AE9811" s="330">
        <f t="shared" si="1191"/>
        <v>-0.47362629577777682</v>
      </c>
    </row>
    <row r="9812" spans="4:31">
      <c r="D9812" s="16"/>
      <c r="E9812" s="86"/>
      <c r="F9812" s="250">
        <f>F9811+1</f>
        <v>46196</v>
      </c>
      <c r="G9812" s="244"/>
      <c r="H9812" s="474">
        <v>13334</v>
      </c>
      <c r="I9812" s="437"/>
      <c r="J9812" s="437">
        <v>3503</v>
      </c>
      <c r="K9812" s="437"/>
      <c r="L9812" s="437">
        <v>3263.5</v>
      </c>
      <c r="M9812" s="437"/>
      <c r="N9812" s="437">
        <v>1910</v>
      </c>
      <c r="O9812" s="437"/>
      <c r="P9812" s="437">
        <v>51900</v>
      </c>
      <c r="Q9812" s="437"/>
      <c r="R9812" s="437">
        <v>17105</v>
      </c>
      <c r="S9812" s="437"/>
      <c r="T9812" s="441">
        <v>5.1395</v>
      </c>
      <c r="U9812" s="107"/>
      <c r="V9812" s="16"/>
      <c r="X9812" s="408" t="str">
        <f>J9610</f>
        <v xml:space="preserve">ZINCO </v>
      </c>
      <c r="Y9812" s="308">
        <f>J9819</f>
        <v>18.124504999999999</v>
      </c>
      <c r="Z9812" s="308">
        <f>J9821</f>
        <v>18.159937473999999</v>
      </c>
      <c r="AA9812" s="453">
        <f t="shared" si="1192"/>
        <v>-3.5432474000000269E-2</v>
      </c>
      <c r="AB9812" t="str">
        <f t="shared" ref="AB9812:AB9816" si="1193">X9812</f>
        <v xml:space="preserve">ZINCO </v>
      </c>
      <c r="AD9812" t="str">
        <f t="shared" si="1190"/>
        <v xml:space="preserve">ZINCO </v>
      </c>
      <c r="AE9812" s="330">
        <f t="shared" si="1191"/>
        <v>-3.5432474000000269E-2</v>
      </c>
    </row>
    <row r="9813" spans="4:31">
      <c r="D9813" s="16"/>
      <c r="E9813" s="86"/>
      <c r="F9813" s="250">
        <f>F9812+1</f>
        <v>46197</v>
      </c>
      <c r="G9813" s="244"/>
      <c r="H9813" s="437">
        <v>13181.5</v>
      </c>
      <c r="I9813" s="437"/>
      <c r="J9813" s="437">
        <v>3437</v>
      </c>
      <c r="K9813" s="437"/>
      <c r="L9813" s="437">
        <v>3150</v>
      </c>
      <c r="M9813" s="437"/>
      <c r="N9813" s="437">
        <v>1896</v>
      </c>
      <c r="O9813" s="437"/>
      <c r="P9813" s="437">
        <v>49550</v>
      </c>
      <c r="Q9813" s="437"/>
      <c r="R9813" s="437">
        <v>16610</v>
      </c>
      <c r="S9813" s="437"/>
      <c r="T9813" s="441">
        <v>5.1742999999999997</v>
      </c>
      <c r="U9813" s="107"/>
      <c r="V9813" s="16"/>
      <c r="X9813" s="408" t="str">
        <f>L9610</f>
        <v xml:space="preserve">ALUMÍNIO </v>
      </c>
      <c r="Y9813" s="308">
        <f>L9819</f>
        <v>16.863819222222222</v>
      </c>
      <c r="Z9813" s="308">
        <f>L9821</f>
        <v>17.277547704</v>
      </c>
      <c r="AA9813" s="453">
        <f t="shared" si="1192"/>
        <v>-0.41372848177777755</v>
      </c>
      <c r="AB9813" t="str">
        <f t="shared" si="1193"/>
        <v xml:space="preserve">ALUMÍNIO </v>
      </c>
      <c r="AD9813" t="str">
        <f t="shared" si="1190"/>
        <v xml:space="preserve">ALUMÍNIO </v>
      </c>
      <c r="AE9813" s="330">
        <f t="shared" si="1191"/>
        <v>-0.41372848177777755</v>
      </c>
    </row>
    <row r="9814" spans="4:31">
      <c r="D9814" s="16"/>
      <c r="E9814" s="86"/>
      <c r="F9814" s="250">
        <f>F9813+1</f>
        <v>46198</v>
      </c>
      <c r="G9814" s="195"/>
      <c r="H9814" s="437"/>
      <c r="I9814" s="437"/>
      <c r="J9814" s="437"/>
      <c r="K9814" s="437"/>
      <c r="L9814" s="437"/>
      <c r="M9814" s="437"/>
      <c r="N9814" s="437"/>
      <c r="O9814" s="437"/>
      <c r="P9814" s="437"/>
      <c r="Q9814" s="437"/>
      <c r="R9814" s="437"/>
      <c r="S9814" s="437"/>
      <c r="T9814" s="441"/>
      <c r="U9814" s="437"/>
      <c r="V9814" s="16"/>
      <c r="X9814" s="408" t="str">
        <f>N9610</f>
        <v xml:space="preserve">CHUMBO </v>
      </c>
      <c r="Y9814" s="308">
        <f>N9819</f>
        <v>9.8493223333333315</v>
      </c>
      <c r="Z9814" s="308">
        <f>N9821</f>
        <v>9.9122631800000001</v>
      </c>
      <c r="AA9814" s="453">
        <f t="shared" si="1192"/>
        <v>-6.2940846666668548E-2</v>
      </c>
      <c r="AB9814" t="str">
        <f t="shared" si="1193"/>
        <v xml:space="preserve">CHUMBO </v>
      </c>
      <c r="AD9814" t="str">
        <f t="shared" si="1190"/>
        <v xml:space="preserve">CHUMBO </v>
      </c>
      <c r="AE9814" s="330">
        <f t="shared" si="1191"/>
        <v>-6.2940846666668548E-2</v>
      </c>
    </row>
    <row r="9815" spans="4:31">
      <c r="D9815" s="16"/>
      <c r="E9815" s="86"/>
      <c r="F9815" s="251">
        <f>F9814+1</f>
        <v>46199</v>
      </c>
      <c r="G9815" s="195"/>
      <c r="H9815" s="437"/>
      <c r="I9815" s="437"/>
      <c r="J9815" s="437"/>
      <c r="K9815" s="437"/>
      <c r="L9815" s="437"/>
      <c r="M9815" s="437"/>
      <c r="N9815" s="437"/>
      <c r="O9815" s="437"/>
      <c r="P9815" s="437"/>
      <c r="Q9815" s="437"/>
      <c r="R9815" s="437"/>
      <c r="S9815" s="438"/>
      <c r="T9815" s="441"/>
      <c r="U9815" s="107"/>
      <c r="V9815" s="16"/>
      <c r="X9815" s="408" t="str">
        <f>P9610</f>
        <v xml:space="preserve">ESTANHO </v>
      </c>
      <c r="Y9815" s="308">
        <f>P9819</f>
        <v>268.70297888888882</v>
      </c>
      <c r="Z9815" s="308">
        <f>P9821</f>
        <v>276.52111922</v>
      </c>
      <c r="AA9815" s="453">
        <f t="shared" si="1192"/>
        <v>-7.8181403311111808</v>
      </c>
      <c r="AB9815" t="str">
        <f t="shared" si="1193"/>
        <v xml:space="preserve">ESTANHO </v>
      </c>
      <c r="AD9815" t="str">
        <f t="shared" si="1190"/>
        <v xml:space="preserve">ESTANHO </v>
      </c>
      <c r="AE9815" s="330">
        <f t="shared" si="1191"/>
        <v>-7.8181403311111808</v>
      </c>
    </row>
    <row r="9816" spans="4:31">
      <c r="D9816" s="16"/>
      <c r="E9816" s="86"/>
      <c r="F9816" s="1"/>
      <c r="H9816" s="437"/>
      <c r="I9816" s="439"/>
      <c r="J9816" s="439"/>
      <c r="K9816" s="439"/>
      <c r="L9816" s="439"/>
      <c r="M9816" s="439"/>
      <c r="N9816" s="439"/>
      <c r="O9816" s="439"/>
      <c r="P9816" s="439"/>
      <c r="Q9816" s="439"/>
      <c r="R9816" s="439"/>
      <c r="S9816" s="440"/>
      <c r="T9816" s="444"/>
      <c r="U9816" s="107"/>
      <c r="V9816" s="16"/>
      <c r="X9816" s="408" t="str">
        <f>R9610</f>
        <v xml:space="preserve">NÍQUEL </v>
      </c>
      <c r="Y9816" s="308">
        <f>R9819</f>
        <v>88.205065555555549</v>
      </c>
      <c r="Z9816" s="308">
        <f>R9821</f>
        <v>90.141073680000005</v>
      </c>
      <c r="AA9816" s="453">
        <f t="shared" si="1192"/>
        <v>-1.9360081244444558</v>
      </c>
      <c r="AB9816" t="str">
        <f t="shared" si="1193"/>
        <v xml:space="preserve">NÍQUEL </v>
      </c>
      <c r="AD9816" t="str">
        <f t="shared" si="1190"/>
        <v xml:space="preserve">NÍQUEL </v>
      </c>
      <c r="AE9816" s="330">
        <f t="shared" si="1191"/>
        <v>-1.9360081244444558</v>
      </c>
    </row>
    <row r="9817" spans="4:31" ht="18">
      <c r="D9817" s="481"/>
      <c r="E9817" s="134"/>
      <c r="F9817" s="495" t="s">
        <v>17</v>
      </c>
      <c r="G9817" s="496"/>
      <c r="H9817" s="497">
        <f>AVERAGE(H9811:H9816)</f>
        <v>13385.833333333334</v>
      </c>
      <c r="I9817" s="498"/>
      <c r="J9817" s="497">
        <f>AVERAGE(J9811:J9816)</f>
        <v>3517.5</v>
      </c>
      <c r="K9817" s="498"/>
      <c r="L9817" s="497">
        <f>AVERAGE(L9811:L9816)</f>
        <v>3272.8333333333335</v>
      </c>
      <c r="M9817" s="498"/>
      <c r="N9817" s="497">
        <f>AVERAGE(N9811:N9816)</f>
        <v>1911.5</v>
      </c>
      <c r="O9817" s="498"/>
      <c r="P9817" s="497">
        <f>AVERAGE(P9811:P9816)</f>
        <v>52148.333333333336</v>
      </c>
      <c r="Q9817" s="498"/>
      <c r="R9817" s="497">
        <f>AVERAGE(R9811:R9816)</f>
        <v>17118.333333333332</v>
      </c>
      <c r="S9817" s="499"/>
      <c r="T9817" s="500">
        <f>AVERAGE(T9811:T9816)</f>
        <v>5.1526666666666658</v>
      </c>
      <c r="U9817" s="135"/>
      <c r="V9817" s="481"/>
      <c r="X9817" s="486" t="str">
        <f>T9610</f>
        <v xml:space="preserve">DÓLAR </v>
      </c>
      <c r="Y9817" s="505">
        <f>T9817</f>
        <v>5.1526666666666658</v>
      </c>
      <c r="Z9817" s="505">
        <f>T9821</f>
        <v>5.08582</v>
      </c>
      <c r="AA9817" s="502">
        <f t="shared" si="1192"/>
        <v>6.6846666666665833E-2</v>
      </c>
      <c r="AB9817" s="486"/>
    </row>
    <row r="9818" spans="4:31">
      <c r="D9818" s="16"/>
      <c r="E9818" s="86"/>
      <c r="F9818" s="21"/>
      <c r="G9818" s="194"/>
      <c r="H9818" s="354"/>
      <c r="I9818" s="214"/>
      <c r="J9818" s="354"/>
      <c r="K9818" s="214"/>
      <c r="L9818" s="354"/>
      <c r="M9818" s="214"/>
      <c r="N9818" s="354"/>
      <c r="O9818" s="214"/>
      <c r="P9818" s="354"/>
      <c r="Q9818" s="214"/>
      <c r="R9818" s="354"/>
      <c r="S9818" s="269"/>
      <c r="T9818" s="355"/>
      <c r="U9818" s="107"/>
      <c r="V9818" s="16"/>
    </row>
    <row r="9819" spans="4:31" ht="18">
      <c r="D9819" s="481"/>
      <c r="E9819" s="134"/>
      <c r="F9819" s="493" t="s">
        <v>18</v>
      </c>
      <c r="G9819" s="482"/>
      <c r="H9819" s="494">
        <f>H9817*T9817*0.001</f>
        <v>68.972737222222221</v>
      </c>
      <c r="I9819" s="483"/>
      <c r="J9819" s="494">
        <f>J9817*T9817*0.001</f>
        <v>18.124504999999999</v>
      </c>
      <c r="K9819" s="483"/>
      <c r="L9819" s="494">
        <f>L9817*T9817*0.001</f>
        <v>16.863819222222222</v>
      </c>
      <c r="M9819" s="483"/>
      <c r="N9819" s="494">
        <f>N9817*T9817*0.001</f>
        <v>9.8493223333333315</v>
      </c>
      <c r="O9819" s="483"/>
      <c r="P9819" s="494">
        <f>P9817*T9817*0.001</f>
        <v>268.70297888888882</v>
      </c>
      <c r="Q9819" s="483"/>
      <c r="R9819" s="494">
        <f>R9817*T9817*0.001</f>
        <v>88.205065555555549</v>
      </c>
      <c r="S9819" s="484"/>
      <c r="T9819" s="485"/>
      <c r="U9819" s="135"/>
      <c r="V9819" s="481"/>
    </row>
    <row r="9820" spans="4:31">
      <c r="D9820" s="16"/>
      <c r="E9820" s="86"/>
      <c r="F9820" s="21"/>
      <c r="G9820" s="312"/>
      <c r="H9820" s="450"/>
      <c r="I9820" s="451"/>
      <c r="J9820" s="450"/>
      <c r="K9820" s="451"/>
      <c r="L9820" s="450"/>
      <c r="M9820" s="451"/>
      <c r="N9820" s="450"/>
      <c r="O9820" s="451"/>
      <c r="P9820" s="450"/>
      <c r="Q9820" s="451"/>
      <c r="R9820" s="450"/>
      <c r="S9820" s="269"/>
      <c r="T9820" s="364"/>
      <c r="U9820" s="107"/>
      <c r="V9820" s="16"/>
    </row>
    <row r="9821" spans="4:31" ht="21">
      <c r="D9821" s="230"/>
      <c r="E9821" s="183"/>
      <c r="F9821" s="490" t="s">
        <v>19</v>
      </c>
      <c r="G9821" s="487"/>
      <c r="H9821" s="491">
        <f>H9719</f>
        <v>69.446363517999998</v>
      </c>
      <c r="I9821" s="488"/>
      <c r="J9821" s="491">
        <f>J9719</f>
        <v>18.159937473999999</v>
      </c>
      <c r="K9821" s="488"/>
      <c r="L9821" s="491">
        <f>L9719</f>
        <v>17.277547704</v>
      </c>
      <c r="M9821" s="488"/>
      <c r="N9821" s="491">
        <f>N9719</f>
        <v>9.9122631800000001</v>
      </c>
      <c r="O9821" s="488"/>
      <c r="P9821" s="491">
        <f>P9719</f>
        <v>276.52111922</v>
      </c>
      <c r="Q9821" s="488"/>
      <c r="R9821" s="491">
        <f>R9719</f>
        <v>90.141073680000005</v>
      </c>
      <c r="S9821" s="489">
        <f>U9782</f>
        <v>0</v>
      </c>
      <c r="T9821" s="492">
        <f>T9717</f>
        <v>5.08582</v>
      </c>
      <c r="U9821" s="186"/>
      <c r="V9821" s="230"/>
    </row>
    <row r="9822" spans="4:31" ht="15" thickBot="1">
      <c r="D9822" s="16"/>
      <c r="E9822" s="86"/>
      <c r="F9822" s="21"/>
      <c r="G9822" s="194"/>
      <c r="H9822" s="355"/>
      <c r="I9822" s="264"/>
      <c r="J9822" s="355"/>
      <c r="K9822" s="264"/>
      <c r="L9822" s="355"/>
      <c r="M9822" s="264"/>
      <c r="N9822" s="355"/>
      <c r="O9822" s="264"/>
      <c r="P9822" s="355"/>
      <c r="Q9822" s="264"/>
      <c r="R9822" s="355"/>
      <c r="S9822" s="270"/>
      <c r="T9822" s="355"/>
      <c r="U9822" s="107"/>
      <c r="V9822" s="16"/>
    </row>
    <row r="9823" spans="4:31" ht="15" thickBot="1">
      <c r="D9823" s="16"/>
      <c r="E9823" s="86"/>
      <c r="F9823" s="259" t="s">
        <v>44</v>
      </c>
      <c r="G9823" s="194"/>
      <c r="H9823" s="356">
        <f>(H9719-H9721)/H9721</f>
        <v>-6.5496670858444846E-3</v>
      </c>
      <c r="I9823" s="321"/>
      <c r="J9823" s="356">
        <f>(J9719-J9721)/J9721</f>
        <v>-2.8120341289321248E-5</v>
      </c>
      <c r="K9823" s="321"/>
      <c r="L9823" s="356">
        <f>(L9719-L9721)/L9721</f>
        <v>-5.9038538689023978E-2</v>
      </c>
      <c r="M9823" s="321"/>
      <c r="N9823" s="356">
        <f>(N9719-N9721)/N9721</f>
        <v>-2.6527224118133699E-2</v>
      </c>
      <c r="O9823" s="321"/>
      <c r="P9823" s="356">
        <f>(P9719-P9721)/P9721</f>
        <v>2.1622233610727817E-2</v>
      </c>
      <c r="Q9823" s="321"/>
      <c r="R9823" s="356">
        <f>(R9719-R9721)/R9721</f>
        <v>-1.5002043473794333E-2</v>
      </c>
      <c r="S9823" s="322"/>
      <c r="T9823" s="356">
        <f>(T9717-T9721)/T9721</f>
        <v>-1.3890558530749704E-2</v>
      </c>
      <c r="U9823" s="107"/>
      <c r="V9823" s="16"/>
    </row>
    <row r="9824" spans="4:31" ht="15" thickBot="1">
      <c r="D9824" s="16"/>
      <c r="E9824" s="86"/>
      <c r="F9824" s="29"/>
      <c r="G9824" s="179"/>
      <c r="H9824" s="357"/>
      <c r="I9824" s="217"/>
      <c r="J9824" s="357"/>
      <c r="K9824" s="217"/>
      <c r="L9824" s="357"/>
      <c r="M9824" s="217"/>
      <c r="N9824" s="357"/>
      <c r="O9824" s="217"/>
      <c r="P9824" s="357"/>
      <c r="Q9824" s="217"/>
      <c r="R9824" s="357"/>
      <c r="S9824" s="271"/>
      <c r="T9824" s="357"/>
      <c r="U9824" s="107"/>
      <c r="V9824" s="16"/>
    </row>
    <row r="9825" spans="4:22" ht="15" thickBot="1">
      <c r="D9825" s="16"/>
      <c r="E9825" s="86"/>
      <c r="F9825" s="176" t="s">
        <v>26</v>
      </c>
      <c r="G9825" s="179"/>
      <c r="H9825" s="358">
        <f>(H9819-H9821)/H9821</f>
        <v>-6.8200301899899521E-3</v>
      </c>
      <c r="I9825" s="188"/>
      <c r="J9825" s="358">
        <f>(J9819-J9821)/J9821</f>
        <v>-1.9511341407826848E-3</v>
      </c>
      <c r="K9825" s="188"/>
      <c r="L9825" s="358">
        <f>(L9819-L9821)/L9821</f>
        <v>-2.3946018779157731E-2</v>
      </c>
      <c r="M9825" s="188"/>
      <c r="N9825" s="358">
        <f>(N9819-N9821)/N9821</f>
        <v>-6.349795755389593E-3</v>
      </c>
      <c r="O9825" s="188"/>
      <c r="P9825" s="358">
        <f>(P9819-P9821)/P9821</f>
        <v>-2.827321237945328E-2</v>
      </c>
      <c r="Q9825" s="188"/>
      <c r="R9825" s="358">
        <f>(R9819-R9821)/R9821</f>
        <v>-2.1477535660572086E-2</v>
      </c>
      <c r="S9825" s="272"/>
      <c r="T9825" s="358">
        <f>(T9817-T9821)/T9821</f>
        <v>1.3143734278182443E-2</v>
      </c>
      <c r="U9825" s="107"/>
      <c r="V9825" s="16"/>
    </row>
    <row r="9826" spans="4:22" ht="15" thickBot="1">
      <c r="D9826" s="16"/>
      <c r="E9826" s="86"/>
      <c r="F9826" s="1"/>
      <c r="H9826" s="359"/>
      <c r="I9826" s="215"/>
      <c r="J9826" s="359"/>
      <c r="K9826" s="215"/>
      <c r="L9826" s="359"/>
      <c r="M9826" s="215"/>
      <c r="N9826" s="359"/>
      <c r="O9826" s="215"/>
      <c r="P9826" s="359"/>
      <c r="Q9826" s="215"/>
      <c r="R9826" s="359"/>
      <c r="S9826" s="271"/>
      <c r="T9826" s="359"/>
      <c r="U9826" s="107"/>
      <c r="V9826" s="16"/>
    </row>
    <row r="9827" spans="4:22" ht="21.6" thickBot="1">
      <c r="D9827" s="230"/>
      <c r="E9827" s="183"/>
      <c r="F9827" s="184" t="s">
        <v>40</v>
      </c>
      <c r="G9827" s="182"/>
      <c r="H9827" s="360">
        <f>H9819-H9821</f>
        <v>-0.47362629577777682</v>
      </c>
      <c r="I9827" s="306"/>
      <c r="J9827" s="360">
        <f>J9819-J9821</f>
        <v>-3.5432474000000269E-2</v>
      </c>
      <c r="K9827" s="306"/>
      <c r="L9827" s="360">
        <f>L9819-L9821</f>
        <v>-0.41372848177777755</v>
      </c>
      <c r="M9827" s="306"/>
      <c r="N9827" s="360">
        <f>N9819-N9821</f>
        <v>-6.2940846666668548E-2</v>
      </c>
      <c r="O9827" s="306"/>
      <c r="P9827" s="360">
        <f>P9819-P9821</f>
        <v>-7.8181403311111808</v>
      </c>
      <c r="Q9827" s="306"/>
      <c r="R9827" s="360">
        <f>R9819-R9821</f>
        <v>-1.9360081244444558</v>
      </c>
      <c r="S9827" s="307"/>
      <c r="T9827" s="360">
        <f>T9817-T9821</f>
        <v>6.6846666666665833E-2</v>
      </c>
      <c r="U9827" s="186"/>
      <c r="V9827" s="230"/>
    </row>
    <row r="9828" spans="4:22">
      <c r="D9828" s="16"/>
      <c r="E9828" s="86"/>
      <c r="F9828" s="179"/>
      <c r="H9828" s="180"/>
      <c r="I9828" s="180"/>
      <c r="J9828" s="180"/>
      <c r="K9828" s="180"/>
      <c r="L9828" s="180"/>
      <c r="M9828" s="180"/>
      <c r="N9828" s="180"/>
      <c r="O9828" s="180"/>
      <c r="P9828" s="180"/>
      <c r="Q9828" s="180"/>
      <c r="R9828" s="180"/>
      <c r="S9828" s="274"/>
      <c r="T9828" s="180"/>
      <c r="U9828" s="107"/>
      <c r="V9828" s="16"/>
    </row>
    <row r="9829" spans="4:22">
      <c r="D9829" s="16"/>
      <c r="E9829" s="86"/>
      <c r="F9829" s="29"/>
      <c r="H9829" s="323"/>
      <c r="I9829" s="180"/>
      <c r="J9829" s="159"/>
      <c r="K9829" s="180"/>
      <c r="L9829" s="159"/>
      <c r="M9829" s="180"/>
      <c r="N9829" s="159"/>
      <c r="O9829" s="180">
        <f>L9829+N9829</f>
        <v>0</v>
      </c>
      <c r="P9829" s="159"/>
      <c r="Q9829" s="180"/>
      <c r="R9829" s="159"/>
      <c r="S9829" s="159"/>
      <c r="T9829" s="159"/>
      <c r="U9829" s="107"/>
      <c r="V9829" s="16"/>
    </row>
    <row r="9830" spans="4:22" ht="18">
      <c r="D9830" s="16"/>
      <c r="E9830" s="134"/>
      <c r="F9830" s="403" t="s">
        <v>36</v>
      </c>
      <c r="G9830" s="404"/>
      <c r="H9830" s="405">
        <f>AVERAGE(H9511:H9515,H9811:H9816,H9711:H9715,H9611:H9615)</f>
        <v>13639.472222222223</v>
      </c>
      <c r="I9830" s="405">
        <f t="shared" ref="I9830" si="1194">AVERAGE(I9413:I9415,I9512:I9515,I9612:I9616,I9711:I9716,I9811:I9816)</f>
        <v>0</v>
      </c>
      <c r="J9830" s="405">
        <f>AVERAGE(J9511:J9515,J9811:J9816,J9711:J9715,J9611:J9615)</f>
        <v>3552.3611111111113</v>
      </c>
      <c r="K9830" s="405" t="e">
        <f t="shared" ref="K9830" si="1195">AVERAGE(K9413:K9415,K9512:K9515,K9612:K9616,K9711:K9716,K9811:K9816)</f>
        <v>#DIV/0!</v>
      </c>
      <c r="L9830" s="405">
        <f>AVERAGE(L9511:L9515,L9811:L9816,L9711:L9715,L9611:L9615)</f>
        <v>3529.3333333333335</v>
      </c>
      <c r="M9830" s="405" t="e">
        <f t="shared" ref="M9830" si="1196">AVERAGE(M9413:M9415,M9512:M9515,M9612:M9616,M9711:M9716,M9811:M9816)</f>
        <v>#DIV/0!</v>
      </c>
      <c r="N9830" s="405">
        <f>AVERAGE(N9511:N9515,N9811:N9816,N9711:N9715,N9611:N9615)</f>
        <v>1968.7222222222222</v>
      </c>
      <c r="O9830" s="405" t="e">
        <f t="shared" ref="O9830" si="1197">AVERAGE(O9413:O9415,O9512:O9515,O9612:O9616,O9711:O9716,O9811:O9816)</f>
        <v>#DIV/0!</v>
      </c>
      <c r="P9830" s="405">
        <f>AVERAGE(P9511:P9515,P9811:P9816,P9711:P9715,P9611:P9615)</f>
        <v>53963.333333333336</v>
      </c>
      <c r="Q9830" s="405" t="e">
        <f t="shared" ref="Q9830" si="1198">AVERAGE(Q9413:Q9415,Q9512:Q9515,Q9612:Q9616,Q9711:Q9716,Q9811:Q9816)</f>
        <v>#DIV/0!</v>
      </c>
      <c r="R9830" s="405">
        <f>AVERAGE(R9511:R9515,R9811:R9816,R9711:R9715,R9611:R9615)</f>
        <v>17924.722222222223</v>
      </c>
      <c r="S9830" s="405" t="e">
        <f t="shared" ref="S9830" si="1199">AVERAGE(S9413:S9415,S9512:S9515,S9612:S9616,S9711:S9716,S9811:S9816)</f>
        <v>#DIV/0!</v>
      </c>
      <c r="T9830" s="405">
        <f>AVERAGE(T9511:T9515,T9811:T9816,T9711:T9715,T9611:T9615)</f>
        <v>5.1070058823529418</v>
      </c>
      <c r="U9830" s="405" t="e">
        <f t="shared" ref="U9830" si="1200">AVERAGE(U9413:U9415,U9512:U9515,U9612:U9616,U9711:U9716,U9811:U9816)</f>
        <v>#DIV/0!</v>
      </c>
      <c r="V9830" s="16"/>
    </row>
    <row r="9831" spans="4:22">
      <c r="D9831" s="16"/>
      <c r="E9831" s="1"/>
      <c r="F9831" s="1"/>
      <c r="H9831" s="329"/>
      <c r="I9831" s="139"/>
      <c r="J9831" s="329"/>
      <c r="K9831" s="139"/>
      <c r="L9831" s="329"/>
      <c r="M9831" s="139"/>
      <c r="N9831" s="329"/>
      <c r="O9831" s="139"/>
      <c r="P9831" s="329"/>
      <c r="Q9831" s="139"/>
      <c r="R9831" s="329"/>
      <c r="S9831" s="329"/>
      <c r="T9831" s="329"/>
      <c r="U9831" s="1"/>
      <c r="V9831" s="16"/>
    </row>
    <row r="9832" spans="4:22" ht="15" thickBot="1">
      <c r="D9832" s="16"/>
      <c r="T9832" s="174"/>
      <c r="V9832" s="16"/>
    </row>
    <row r="9833" spans="4:22" ht="15" thickBot="1">
      <c r="D9833" s="16"/>
      <c r="F9833" s="280" t="s">
        <v>42</v>
      </c>
      <c r="G9833" s="281"/>
      <c r="H9833" s="281" t="s">
        <v>3</v>
      </c>
      <c r="I9833" s="281"/>
      <c r="J9833" s="281" t="s">
        <v>11</v>
      </c>
      <c r="K9833" s="281"/>
      <c r="L9833" s="281" t="s">
        <v>12</v>
      </c>
      <c r="M9833" s="281"/>
      <c r="N9833" s="281" t="s">
        <v>13</v>
      </c>
      <c r="O9833" s="281"/>
      <c r="P9833" s="281" t="s">
        <v>14</v>
      </c>
      <c r="Q9833" s="281"/>
      <c r="R9833" s="281" t="s">
        <v>15</v>
      </c>
      <c r="S9833" s="281"/>
      <c r="T9833" s="282" t="s">
        <v>16</v>
      </c>
      <c r="V9833" s="16"/>
    </row>
    <row r="9834" spans="4:22">
      <c r="D9834" s="16"/>
      <c r="E9834" s="1"/>
      <c r="F9834" s="283" t="s">
        <v>19</v>
      </c>
      <c r="G9834" s="284"/>
      <c r="H9834" s="410">
        <f>H9821</f>
        <v>69.446363517999998</v>
      </c>
      <c r="I9834" s="410">
        <f t="shared" ref="I9834:T9834" si="1201">I9821</f>
        <v>0</v>
      </c>
      <c r="J9834" s="410">
        <f t="shared" si="1201"/>
        <v>18.159937473999999</v>
      </c>
      <c r="K9834" s="410">
        <f t="shared" si="1201"/>
        <v>0</v>
      </c>
      <c r="L9834" s="410">
        <f t="shared" si="1201"/>
        <v>17.277547704</v>
      </c>
      <c r="M9834" s="410">
        <f t="shared" si="1201"/>
        <v>0</v>
      </c>
      <c r="N9834" s="410">
        <f t="shared" si="1201"/>
        <v>9.9122631800000001</v>
      </c>
      <c r="O9834" s="410">
        <f t="shared" si="1201"/>
        <v>0</v>
      </c>
      <c r="P9834" s="410">
        <f t="shared" si="1201"/>
        <v>276.52111922</v>
      </c>
      <c r="Q9834" s="410">
        <f t="shared" si="1201"/>
        <v>0</v>
      </c>
      <c r="R9834" s="410">
        <f t="shared" si="1201"/>
        <v>90.141073680000005</v>
      </c>
      <c r="S9834" s="410">
        <f t="shared" si="1201"/>
        <v>0</v>
      </c>
      <c r="T9834" s="410">
        <f t="shared" si="1201"/>
        <v>5.08582</v>
      </c>
      <c r="U9834" s="1"/>
      <c r="V9834" s="16"/>
    </row>
    <row r="9835" spans="4:22" ht="15.6">
      <c r="D9835" s="16"/>
      <c r="E9835" s="1"/>
      <c r="F9835" s="288" t="s">
        <v>41</v>
      </c>
      <c r="G9835" s="289"/>
      <c r="H9835" s="411">
        <f>H9819</f>
        <v>68.972737222222221</v>
      </c>
      <c r="I9835" s="411">
        <f t="shared" ref="I9835:S9835" si="1202">I9819</f>
        <v>0</v>
      </c>
      <c r="J9835" s="411">
        <f t="shared" si="1202"/>
        <v>18.124504999999999</v>
      </c>
      <c r="K9835" s="411">
        <f t="shared" si="1202"/>
        <v>0</v>
      </c>
      <c r="L9835" s="411">
        <f t="shared" si="1202"/>
        <v>16.863819222222222</v>
      </c>
      <c r="M9835" s="411">
        <f t="shared" si="1202"/>
        <v>0</v>
      </c>
      <c r="N9835" s="411">
        <f t="shared" si="1202"/>
        <v>9.8493223333333315</v>
      </c>
      <c r="O9835" s="411">
        <f t="shared" si="1202"/>
        <v>0</v>
      </c>
      <c r="P9835" s="411">
        <f t="shared" si="1202"/>
        <v>268.70297888888882</v>
      </c>
      <c r="Q9835" s="411">
        <f t="shared" si="1202"/>
        <v>0</v>
      </c>
      <c r="R9835" s="411">
        <f t="shared" si="1202"/>
        <v>88.205065555555549</v>
      </c>
      <c r="S9835" s="411">
        <f t="shared" si="1202"/>
        <v>0</v>
      </c>
      <c r="T9835" s="411">
        <f>T9817</f>
        <v>5.1526666666666658</v>
      </c>
      <c r="U9835" s="1"/>
      <c r="V9835" s="16"/>
    </row>
    <row r="9836" spans="4:22" ht="21">
      <c r="D9836" s="16"/>
      <c r="F9836" s="201" t="s">
        <v>45</v>
      </c>
      <c r="G9836" s="463"/>
      <c r="H9836" s="463">
        <f>H9835-H9834</f>
        <v>-0.47362629577777682</v>
      </c>
      <c r="I9836" s="463"/>
      <c r="J9836" s="463">
        <f>J9835-J9834</f>
        <v>-3.5432474000000269E-2</v>
      </c>
      <c r="K9836" s="463"/>
      <c r="L9836" s="463">
        <f>L9835-L9834</f>
        <v>-0.41372848177777755</v>
      </c>
      <c r="M9836" s="463"/>
      <c r="N9836" s="463">
        <f>N9835-N9834</f>
        <v>-6.2940846666668548E-2</v>
      </c>
      <c r="O9836" s="463"/>
      <c r="P9836" s="463">
        <f>P9835-P9834</f>
        <v>-7.8181403311111808</v>
      </c>
      <c r="Q9836" s="463"/>
      <c r="R9836" s="463">
        <f>R9835-R9834</f>
        <v>-1.9360081244444558</v>
      </c>
      <c r="S9836" s="463"/>
      <c r="T9836" s="463">
        <f>T9835-T9834</f>
        <v>6.6846666666665833E-2</v>
      </c>
      <c r="V9836" s="16"/>
    </row>
    <row r="9837" spans="4:22" ht="21">
      <c r="D9837" s="16"/>
      <c r="F9837" s="201"/>
      <c r="G9837" s="201"/>
      <c r="H9837" s="187"/>
      <c r="I9837" s="187"/>
      <c r="J9837" s="187"/>
      <c r="K9837" s="187"/>
      <c r="L9837" s="187"/>
      <c r="M9837" s="187"/>
      <c r="N9837" s="187"/>
      <c r="O9837" s="187"/>
      <c r="P9837" s="187"/>
      <c r="Q9837" s="187"/>
      <c r="R9837" s="187"/>
      <c r="S9837" s="187"/>
      <c r="T9837" s="187"/>
      <c r="V9837" s="16"/>
    </row>
    <row r="9838" spans="4:22">
      <c r="D9838" s="16"/>
      <c r="E9838" s="16"/>
      <c r="F9838" s="231"/>
      <c r="G9838" s="231"/>
      <c r="H9838" s="231"/>
      <c r="I9838" s="231"/>
      <c r="J9838" s="231"/>
      <c r="K9838" s="231"/>
      <c r="L9838" s="231"/>
      <c r="M9838" s="231"/>
      <c r="N9838" s="231"/>
      <c r="O9838" s="231"/>
      <c r="P9838" s="231"/>
      <c r="Q9838" s="231"/>
      <c r="R9838" s="231"/>
      <c r="S9838" s="231"/>
      <c r="T9838" s="232"/>
      <c r="U9838" s="16"/>
      <c r="V9838" s="16"/>
    </row>
    <row r="9839" spans="4:22">
      <c r="D9839" s="16"/>
      <c r="E9839" s="16"/>
      <c r="F9839" s="231"/>
      <c r="G9839" s="231"/>
      <c r="H9839" s="231"/>
      <c r="I9839" s="231"/>
      <c r="J9839" s="231"/>
      <c r="K9839" s="231"/>
      <c r="L9839" s="231"/>
      <c r="M9839" s="231"/>
      <c r="N9839" s="231"/>
      <c r="O9839" s="231"/>
      <c r="P9839" s="231"/>
      <c r="Q9839" s="231"/>
      <c r="R9839" s="231"/>
      <c r="S9839" s="231"/>
      <c r="T9839" s="232"/>
      <c r="U9839" s="16"/>
      <c r="V9839" s="16"/>
    </row>
    <row r="9840" spans="4:22">
      <c r="D9840" s="16"/>
      <c r="E9840" s="16"/>
      <c r="F9840" s="231"/>
      <c r="G9840" s="231"/>
      <c r="H9840" s="231"/>
      <c r="I9840" s="231"/>
      <c r="J9840" s="231"/>
      <c r="K9840" s="231"/>
      <c r="L9840" s="231"/>
      <c r="M9840" s="231"/>
      <c r="N9840" s="231"/>
      <c r="O9840" s="231"/>
      <c r="P9840" s="231"/>
      <c r="Q9840" s="231"/>
      <c r="R9840" s="231"/>
      <c r="S9840" s="231"/>
      <c r="T9840" s="232"/>
      <c r="U9840" s="16"/>
      <c r="V9840" s="16"/>
    </row>
    <row r="9841" spans="4:22">
      <c r="D9841" s="16"/>
      <c r="E9841" s="16"/>
      <c r="F9841" s="231"/>
      <c r="G9841" s="231"/>
      <c r="H9841" s="231"/>
      <c r="I9841" s="231"/>
      <c r="J9841" s="231"/>
      <c r="K9841" s="231"/>
      <c r="L9841" s="231"/>
      <c r="M9841" s="231"/>
      <c r="N9841" s="231"/>
      <c r="O9841" s="231"/>
      <c r="P9841" s="231"/>
      <c r="Q9841" s="231"/>
      <c r="R9841" s="231"/>
      <c r="S9841" s="231"/>
      <c r="T9841" s="232"/>
      <c r="U9841" s="16"/>
      <c r="V9841" s="16"/>
    </row>
    <row r="9842" spans="4:22">
      <c r="D9842" s="16"/>
      <c r="E9842" s="16"/>
      <c r="F9842" s="231"/>
      <c r="G9842" s="231"/>
      <c r="H9842" s="231"/>
      <c r="I9842" s="231"/>
      <c r="J9842" s="231"/>
      <c r="K9842" s="231"/>
      <c r="L9842" s="231"/>
      <c r="M9842" s="231"/>
      <c r="N9842" s="231"/>
      <c r="O9842" s="231"/>
      <c r="P9842" s="231"/>
      <c r="Q9842" s="231"/>
      <c r="R9842" s="231"/>
      <c r="S9842" s="231"/>
      <c r="T9842" s="232"/>
      <c r="U9842" s="16"/>
      <c r="V9842" s="16"/>
    </row>
    <row r="9843" spans="4:22">
      <c r="D9843" s="16"/>
      <c r="E9843" s="16"/>
      <c r="F9843" s="231"/>
      <c r="G9843" s="231"/>
      <c r="H9843" s="231"/>
      <c r="I9843" s="231"/>
      <c r="J9843" s="231"/>
      <c r="K9843" s="231"/>
      <c r="L9843" s="231"/>
      <c r="M9843" s="231"/>
      <c r="N9843" s="231"/>
      <c r="O9843" s="231"/>
      <c r="P9843" s="231"/>
      <c r="Q9843" s="231"/>
      <c r="R9843" s="231"/>
      <c r="S9843" s="231"/>
      <c r="T9843" s="232"/>
      <c r="U9843" s="16"/>
      <c r="V9843" s="16"/>
    </row>
    <row r="9844" spans="4:22">
      <c r="D9844" s="16"/>
      <c r="E9844" s="16"/>
      <c r="F9844" s="231"/>
      <c r="G9844" s="231"/>
      <c r="H9844" s="231"/>
      <c r="I9844" s="231"/>
      <c r="J9844" s="231"/>
      <c r="K9844" s="231"/>
      <c r="L9844" s="231"/>
      <c r="M9844" s="231"/>
      <c r="N9844" s="231"/>
      <c r="O9844" s="231"/>
      <c r="P9844" s="231"/>
      <c r="Q9844" s="231"/>
      <c r="R9844" s="231"/>
      <c r="S9844" s="231"/>
      <c r="T9844" s="232"/>
      <c r="U9844" s="16"/>
      <c r="V9844" s="16"/>
    </row>
    <row r="9845" spans="4:22">
      <c r="D9845" s="16"/>
      <c r="E9845" s="16"/>
      <c r="F9845" s="231"/>
      <c r="G9845" s="231"/>
      <c r="H9845" s="231"/>
      <c r="I9845" s="231"/>
      <c r="J9845" s="231"/>
      <c r="K9845" s="231"/>
      <c r="L9845" s="231"/>
      <c r="M9845" s="231"/>
      <c r="N9845" s="231"/>
      <c r="O9845" s="231"/>
      <c r="P9845" s="231"/>
      <c r="Q9845" s="231"/>
      <c r="R9845" s="231"/>
      <c r="S9845" s="231"/>
      <c r="T9845" s="232"/>
      <c r="U9845" s="16"/>
      <c r="V9845" s="16"/>
    </row>
    <row r="9846" spans="4:22">
      <c r="D9846" s="16"/>
      <c r="E9846" s="16"/>
      <c r="F9846" s="231"/>
      <c r="G9846" s="231"/>
      <c r="H9846" s="231"/>
      <c r="I9846" s="231"/>
      <c r="J9846" s="231"/>
      <c r="K9846" s="231"/>
      <c r="L9846" s="231"/>
      <c r="M9846" s="231"/>
      <c r="N9846" s="231"/>
      <c r="O9846" s="231"/>
      <c r="P9846" s="231"/>
      <c r="Q9846" s="231"/>
      <c r="R9846" s="231"/>
      <c r="S9846" s="231"/>
      <c r="T9846" s="232"/>
      <c r="U9846" s="16"/>
      <c r="V9846" s="16"/>
    </row>
    <row r="9847" spans="4:22">
      <c r="D9847" s="16"/>
      <c r="E9847" s="16"/>
      <c r="F9847" s="231"/>
      <c r="G9847" s="231"/>
      <c r="H9847" s="231"/>
      <c r="I9847" s="231"/>
      <c r="J9847" s="231"/>
      <c r="K9847" s="231"/>
      <c r="L9847" s="231"/>
      <c r="M9847" s="231"/>
      <c r="N9847" s="231"/>
      <c r="O9847" s="231"/>
      <c r="P9847" s="231"/>
      <c r="Q9847" s="231"/>
      <c r="R9847" s="231"/>
      <c r="S9847" s="231"/>
      <c r="T9847" s="232"/>
      <c r="U9847" s="16"/>
      <c r="V9847" s="16"/>
    </row>
    <row r="9848" spans="4:22">
      <c r="D9848" s="16"/>
      <c r="E9848" s="16"/>
      <c r="F9848" s="231"/>
      <c r="G9848" s="231"/>
      <c r="H9848" s="231"/>
      <c r="I9848" s="231"/>
      <c r="J9848" s="231"/>
      <c r="K9848" s="231"/>
      <c r="L9848" s="231"/>
      <c r="M9848" s="231"/>
      <c r="N9848" s="231"/>
      <c r="O9848" s="231"/>
      <c r="P9848" s="231"/>
      <c r="Q9848" s="231"/>
      <c r="R9848" s="231"/>
      <c r="S9848" s="231"/>
      <c r="T9848" s="232"/>
      <c r="U9848" s="16"/>
      <c r="V9848" s="16"/>
    </row>
    <row r="9849" spans="4:22">
      <c r="D9849" s="16"/>
      <c r="E9849" s="16"/>
      <c r="F9849" s="231"/>
      <c r="G9849" s="231"/>
      <c r="H9849" s="231"/>
      <c r="I9849" s="231"/>
      <c r="J9849" s="231"/>
      <c r="K9849" s="231"/>
      <c r="L9849" s="231"/>
      <c r="M9849" s="231"/>
      <c r="N9849" s="231"/>
      <c r="O9849" s="231"/>
      <c r="P9849" s="231"/>
      <c r="Q9849" s="231"/>
      <c r="R9849" s="231"/>
      <c r="S9849" s="231"/>
      <c r="T9849" s="232"/>
      <c r="U9849" s="16"/>
      <c r="V9849" s="16"/>
    </row>
    <row r="9850" spans="4:22">
      <c r="D9850" s="16"/>
      <c r="E9850" s="16"/>
      <c r="F9850" s="231"/>
      <c r="G9850" s="231"/>
      <c r="H9850" s="231"/>
      <c r="I9850" s="231"/>
      <c r="J9850" s="231"/>
      <c r="K9850" s="231"/>
      <c r="L9850" s="231"/>
      <c r="M9850" s="231"/>
      <c r="N9850" s="231"/>
      <c r="O9850" s="231"/>
      <c r="P9850" s="231"/>
      <c r="Q9850" s="231"/>
      <c r="R9850" s="231"/>
      <c r="S9850" s="231"/>
      <c r="T9850" s="232"/>
      <c r="U9850" s="16"/>
      <c r="V9850" s="16"/>
    </row>
    <row r="9851" spans="4:22">
      <c r="D9851" s="16"/>
      <c r="E9851" s="16"/>
      <c r="F9851" s="231"/>
      <c r="G9851" s="231"/>
      <c r="H9851" s="231"/>
      <c r="I9851" s="231"/>
      <c r="J9851" s="231"/>
      <c r="K9851" s="231"/>
      <c r="L9851" s="231"/>
      <c r="M9851" s="231"/>
      <c r="N9851" s="231"/>
      <c r="O9851" s="231"/>
      <c r="P9851" s="231"/>
      <c r="Q9851" s="231"/>
      <c r="R9851" s="231"/>
      <c r="S9851" s="231"/>
      <c r="T9851" s="232"/>
      <c r="U9851" s="16"/>
      <c r="V9851" s="16"/>
    </row>
    <row r="9852" spans="4:22">
      <c r="D9852" s="16"/>
      <c r="E9852" s="16"/>
      <c r="F9852" s="231"/>
      <c r="G9852" s="231"/>
      <c r="H9852" s="231"/>
      <c r="I9852" s="231"/>
      <c r="J9852" s="231"/>
      <c r="K9852" s="231"/>
      <c r="L9852" s="231"/>
      <c r="M9852" s="231"/>
      <c r="N9852" s="231"/>
      <c r="O9852" s="231"/>
      <c r="P9852" s="231"/>
      <c r="Q9852" s="231"/>
      <c r="R9852" s="231"/>
      <c r="S9852" s="231"/>
      <c r="T9852" s="232"/>
      <c r="U9852" s="16"/>
      <c r="V9852" s="16"/>
    </row>
    <row r="9853" spans="4:22">
      <c r="D9853" s="16"/>
      <c r="E9853" s="16"/>
      <c r="F9853" s="231"/>
      <c r="G9853" s="231"/>
      <c r="H9853" s="231"/>
      <c r="I9853" s="231"/>
      <c r="J9853" s="231"/>
      <c r="K9853" s="231"/>
      <c r="L9853" s="231"/>
      <c r="M9853" s="231"/>
      <c r="N9853" s="231"/>
      <c r="O9853" s="231"/>
      <c r="P9853" s="231"/>
      <c r="Q9853" s="231"/>
      <c r="R9853" s="231"/>
      <c r="S9853" s="231"/>
      <c r="T9853" s="232"/>
      <c r="U9853" s="16"/>
      <c r="V9853" s="16"/>
    </row>
    <row r="9854" spans="4:22">
      <c r="D9854" s="16"/>
      <c r="E9854" s="16"/>
      <c r="F9854" s="231"/>
      <c r="G9854" s="231"/>
      <c r="H9854" s="231"/>
      <c r="I9854" s="231"/>
      <c r="J9854" s="231"/>
      <c r="K9854" s="231"/>
      <c r="L9854" s="231"/>
      <c r="M9854" s="231"/>
      <c r="N9854" s="231"/>
      <c r="O9854" s="231"/>
      <c r="P9854" s="231"/>
      <c r="Q9854" s="231"/>
      <c r="R9854" s="231"/>
      <c r="S9854" s="231"/>
      <c r="T9854" s="232"/>
      <c r="U9854" s="16"/>
      <c r="V9854" s="16"/>
    </row>
    <row r="9855" spans="4:22">
      <c r="D9855" s="16"/>
      <c r="E9855" s="16"/>
      <c r="F9855" s="231"/>
      <c r="G9855" s="231"/>
      <c r="H9855" s="231"/>
      <c r="I9855" s="231"/>
      <c r="J9855" s="231"/>
      <c r="K9855" s="231"/>
      <c r="L9855" s="231"/>
      <c r="M9855" s="231"/>
      <c r="N9855" s="231"/>
      <c r="O9855" s="231"/>
      <c r="P9855" s="231"/>
      <c r="Q9855" s="231"/>
      <c r="R9855" s="231"/>
      <c r="S9855" s="231"/>
      <c r="T9855" s="232"/>
      <c r="U9855" s="16"/>
      <c r="V9855" s="16"/>
    </row>
    <row r="9856" spans="4:22">
      <c r="D9856" s="16"/>
      <c r="E9856" s="16"/>
      <c r="F9856" s="231"/>
      <c r="G9856" s="231"/>
      <c r="H9856" s="231"/>
      <c r="I9856" s="231"/>
      <c r="J9856" s="231"/>
      <c r="K9856" s="231"/>
      <c r="L9856" s="231"/>
      <c r="M9856" s="231"/>
      <c r="N9856" s="231"/>
      <c r="O9856" s="231"/>
      <c r="P9856" s="231"/>
      <c r="Q9856" s="231"/>
      <c r="R9856" s="231"/>
      <c r="S9856" s="231"/>
      <c r="T9856" s="232"/>
      <c r="U9856" s="16"/>
      <c r="V9856" s="16"/>
    </row>
    <row r="9857" spans="4:22">
      <c r="D9857" s="16"/>
      <c r="E9857" s="16"/>
      <c r="F9857" s="231"/>
      <c r="G9857" s="231"/>
      <c r="H9857" s="231"/>
      <c r="I9857" s="231"/>
      <c r="J9857" s="231"/>
      <c r="K9857" s="231"/>
      <c r="L9857" s="231"/>
      <c r="M9857" s="231"/>
      <c r="N9857" s="231"/>
      <c r="O9857" s="231"/>
      <c r="P9857" s="231"/>
      <c r="Q9857" s="231"/>
      <c r="R9857" s="231"/>
      <c r="S9857" s="231"/>
      <c r="T9857" s="232"/>
      <c r="U9857" s="16"/>
      <c r="V9857" s="16"/>
    </row>
    <row r="9858" spans="4:22">
      <c r="D9858" s="16"/>
      <c r="E9858" s="16"/>
      <c r="F9858" s="231"/>
      <c r="G9858" s="231"/>
      <c r="H9858" s="231"/>
      <c r="I9858" s="231"/>
      <c r="J9858" s="231"/>
      <c r="K9858" s="231"/>
      <c r="L9858" s="231"/>
      <c r="M9858" s="231"/>
      <c r="N9858" s="231"/>
      <c r="O9858" s="231"/>
      <c r="P9858" s="231"/>
      <c r="Q9858" s="231"/>
      <c r="R9858" s="231"/>
      <c r="S9858" s="231"/>
      <c r="T9858" s="232"/>
      <c r="U9858" s="16"/>
      <c r="V9858" s="16"/>
    </row>
    <row r="9859" spans="4:22">
      <c r="D9859" s="16"/>
      <c r="E9859" s="16"/>
      <c r="F9859" s="231"/>
      <c r="G9859" s="231"/>
      <c r="H9859" s="231"/>
      <c r="I9859" s="231"/>
      <c r="J9859" s="231"/>
      <c r="K9859" s="231"/>
      <c r="L9859" s="231"/>
      <c r="M9859" s="231"/>
      <c r="N9859" s="231"/>
      <c r="O9859" s="231"/>
      <c r="P9859" s="231"/>
      <c r="Q9859" s="231"/>
      <c r="R9859" s="231"/>
      <c r="S9859" s="231"/>
      <c r="T9859" s="232"/>
      <c r="U9859" s="16"/>
      <c r="V9859" s="16"/>
    </row>
    <row r="9860" spans="4:22">
      <c r="D9860" s="16"/>
      <c r="E9860" s="16"/>
      <c r="F9860" s="231"/>
      <c r="G9860" s="231"/>
      <c r="H9860" s="231"/>
      <c r="I9860" s="231"/>
      <c r="J9860" s="231"/>
      <c r="K9860" s="231"/>
      <c r="L9860" s="231"/>
      <c r="M9860" s="231"/>
      <c r="N9860" s="231"/>
      <c r="O9860" s="231"/>
      <c r="P9860" s="231"/>
      <c r="Q9860" s="231"/>
      <c r="R9860" s="231"/>
      <c r="S9860" s="231"/>
      <c r="T9860" s="232"/>
      <c r="U9860" s="16"/>
      <c r="V9860" s="16"/>
    </row>
    <row r="9861" spans="4:22">
      <c r="D9861" s="16"/>
      <c r="E9861" s="16"/>
      <c r="F9861" s="231"/>
      <c r="G9861" s="231"/>
      <c r="H9861" s="231"/>
      <c r="I9861" s="231"/>
      <c r="J9861" s="231"/>
      <c r="K9861" s="231"/>
      <c r="L9861" s="231"/>
      <c r="M9861" s="231"/>
      <c r="N9861" s="231"/>
      <c r="O9861" s="231"/>
      <c r="P9861" s="231"/>
      <c r="Q9861" s="231"/>
      <c r="R9861" s="231"/>
      <c r="S9861" s="231"/>
      <c r="T9861" s="232"/>
      <c r="U9861" s="16"/>
      <c r="V9861" s="16"/>
    </row>
    <row r="9862" spans="4:22">
      <c r="D9862" s="16"/>
      <c r="E9862" s="16"/>
      <c r="F9862" s="231"/>
      <c r="G9862" s="231"/>
      <c r="H9862" s="231"/>
      <c r="I9862" s="231"/>
      <c r="J9862" s="231"/>
      <c r="K9862" s="231"/>
      <c r="L9862" s="231"/>
      <c r="M9862" s="231"/>
      <c r="N9862" s="231"/>
      <c r="O9862" s="231"/>
      <c r="P9862" s="231"/>
      <c r="Q9862" s="231"/>
      <c r="R9862" s="231"/>
      <c r="S9862" s="231"/>
      <c r="T9862" s="232"/>
      <c r="U9862" s="16"/>
      <c r="V9862" s="16"/>
    </row>
    <row r="9863" spans="4:22">
      <c r="D9863" s="16"/>
      <c r="E9863" s="16"/>
      <c r="F9863" s="231"/>
      <c r="G9863" s="231"/>
      <c r="H9863" s="231"/>
      <c r="I9863" s="231"/>
      <c r="J9863" s="231"/>
      <c r="K9863" s="231"/>
      <c r="L9863" s="231"/>
      <c r="M9863" s="231"/>
      <c r="N9863" s="231"/>
      <c r="O9863" s="231"/>
      <c r="P9863" s="231"/>
      <c r="Q9863" s="231"/>
      <c r="R9863" s="231"/>
      <c r="S9863" s="231"/>
      <c r="T9863" s="232"/>
      <c r="U9863" s="16"/>
      <c r="V9863" s="16"/>
    </row>
    <row r="9864" spans="4:22">
      <c r="D9864" s="16"/>
      <c r="E9864" s="16"/>
      <c r="F9864" s="231"/>
      <c r="G9864" s="231"/>
      <c r="H9864" s="231"/>
      <c r="I9864" s="231"/>
      <c r="J9864" s="231"/>
      <c r="K9864" s="231"/>
      <c r="L9864" s="231"/>
      <c r="M9864" s="231"/>
      <c r="N9864" s="231"/>
      <c r="O9864" s="231"/>
      <c r="P9864" s="231"/>
      <c r="Q9864" s="231"/>
      <c r="R9864" s="231"/>
      <c r="S9864" s="231"/>
      <c r="T9864" s="232"/>
      <c r="U9864" s="16"/>
      <c r="V9864" s="16"/>
    </row>
    <row r="9865" spans="4:22">
      <c r="D9865" s="16"/>
      <c r="E9865" s="16"/>
      <c r="F9865" s="231"/>
      <c r="G9865" s="231"/>
      <c r="H9865" s="231"/>
      <c r="I9865" s="231"/>
      <c r="J9865" s="231"/>
      <c r="K9865" s="231"/>
      <c r="L9865" s="231"/>
      <c r="M9865" s="231"/>
      <c r="N9865" s="231"/>
      <c r="O9865" s="231"/>
      <c r="P9865" s="231"/>
      <c r="Q9865" s="231"/>
      <c r="R9865" s="231"/>
      <c r="S9865" s="231"/>
      <c r="T9865" s="232"/>
      <c r="U9865" s="16"/>
      <c r="V9865" s="16"/>
    </row>
    <row r="9866" spans="4:22">
      <c r="D9866" s="16"/>
      <c r="E9866" s="16"/>
      <c r="F9866" s="231"/>
      <c r="G9866" s="231"/>
      <c r="H9866" s="231"/>
      <c r="I9866" s="231"/>
      <c r="J9866" s="231"/>
      <c r="K9866" s="231"/>
      <c r="L9866" s="231"/>
      <c r="M9866" s="231"/>
      <c r="N9866" s="231"/>
      <c r="O9866" s="231"/>
      <c r="P9866" s="231"/>
      <c r="Q9866" s="231"/>
      <c r="R9866" s="231"/>
      <c r="S9866" s="231"/>
      <c r="T9866" s="232"/>
      <c r="U9866" s="16"/>
      <c r="V9866" s="16"/>
    </row>
    <row r="9867" spans="4:22">
      <c r="D9867" s="16"/>
      <c r="E9867" s="16"/>
      <c r="F9867" s="231"/>
      <c r="G9867" s="231"/>
      <c r="H9867" s="231"/>
      <c r="I9867" s="231"/>
      <c r="J9867" s="231"/>
      <c r="K9867" s="231"/>
      <c r="L9867" s="231"/>
      <c r="M9867" s="231"/>
      <c r="N9867" s="231"/>
      <c r="O9867" s="231"/>
      <c r="P9867" s="231"/>
      <c r="Q9867" s="231"/>
      <c r="R9867" s="231"/>
      <c r="S9867" s="231"/>
      <c r="T9867" s="232"/>
      <c r="U9867" s="16"/>
      <c r="V9867" s="16"/>
    </row>
    <row r="9868" spans="4:22">
      <c r="D9868" s="16"/>
      <c r="E9868" s="16"/>
      <c r="F9868" s="231"/>
      <c r="G9868" s="231"/>
      <c r="H9868" s="231"/>
      <c r="I9868" s="231"/>
      <c r="J9868" s="231"/>
      <c r="K9868" s="231"/>
      <c r="L9868" s="231"/>
      <c r="M9868" s="231"/>
      <c r="N9868" s="231"/>
      <c r="O9868" s="231"/>
      <c r="P9868" s="231"/>
      <c r="Q9868" s="231"/>
      <c r="R9868" s="231"/>
      <c r="S9868" s="231"/>
      <c r="T9868" s="232"/>
      <c r="U9868" s="16"/>
      <c r="V9868" s="16"/>
    </row>
    <row r="9869" spans="4:22">
      <c r="D9869" s="16"/>
      <c r="E9869" s="16"/>
      <c r="F9869" s="231"/>
      <c r="G9869" s="231"/>
      <c r="H9869" s="231"/>
      <c r="I9869" s="231"/>
      <c r="J9869" s="231"/>
      <c r="K9869" s="231"/>
      <c r="L9869" s="231"/>
      <c r="M9869" s="231"/>
      <c r="N9869" s="231"/>
      <c r="O9869" s="231"/>
      <c r="P9869" s="231"/>
      <c r="Q9869" s="231"/>
      <c r="R9869" s="231"/>
      <c r="S9869" s="231"/>
      <c r="T9869" s="232"/>
      <c r="U9869" s="16"/>
      <c r="V9869" s="16"/>
    </row>
    <row r="9870" spans="4:22">
      <c r="D9870" s="16"/>
      <c r="E9870" s="16"/>
      <c r="F9870" s="231"/>
      <c r="G9870" s="231"/>
      <c r="H9870" s="231"/>
      <c r="I9870" s="231"/>
      <c r="J9870" s="231"/>
      <c r="K9870" s="231"/>
      <c r="L9870" s="231"/>
      <c r="M9870" s="231"/>
      <c r="N9870" s="231"/>
      <c r="O9870" s="231"/>
      <c r="P9870" s="231"/>
      <c r="Q9870" s="231"/>
      <c r="R9870" s="231"/>
      <c r="S9870" s="231"/>
      <c r="T9870" s="232"/>
      <c r="U9870" s="16"/>
      <c r="V9870" s="16"/>
    </row>
    <row r="9871" spans="4:22">
      <c r="D9871" s="16"/>
      <c r="E9871" s="16"/>
      <c r="F9871" s="231"/>
      <c r="G9871" s="231"/>
      <c r="H9871" s="231"/>
      <c r="I9871" s="231"/>
      <c r="J9871" s="231"/>
      <c r="K9871" s="231"/>
      <c r="L9871" s="231"/>
      <c r="M9871" s="231"/>
      <c r="N9871" s="231"/>
      <c r="O9871" s="231"/>
      <c r="P9871" s="231"/>
      <c r="Q9871" s="231"/>
      <c r="R9871" s="231"/>
      <c r="S9871" s="231"/>
      <c r="T9871" s="232"/>
      <c r="U9871" s="16"/>
      <c r="V9871" s="16"/>
    </row>
    <row r="9872" spans="4:22">
      <c r="D9872" s="16"/>
      <c r="E9872" s="16"/>
      <c r="F9872" s="231"/>
      <c r="G9872" s="231"/>
      <c r="H9872" s="231"/>
      <c r="I9872" s="231"/>
      <c r="J9872" s="231"/>
      <c r="K9872" s="231"/>
      <c r="L9872" s="231"/>
      <c r="M9872" s="231"/>
      <c r="N9872" s="231"/>
      <c r="O9872" s="231"/>
      <c r="P9872" s="231"/>
      <c r="Q9872" s="231"/>
      <c r="R9872" s="231"/>
      <c r="S9872" s="231"/>
      <c r="T9872" s="232"/>
      <c r="U9872" s="16"/>
      <c r="V9872" s="16"/>
    </row>
    <row r="9873" spans="4:22">
      <c r="D9873" s="16"/>
      <c r="E9873" s="16"/>
      <c r="F9873" s="231"/>
      <c r="G9873" s="231"/>
      <c r="H9873" s="231"/>
      <c r="I9873" s="231"/>
      <c r="J9873" s="231"/>
      <c r="K9873" s="231"/>
      <c r="L9873" s="231"/>
      <c r="M9873" s="231"/>
      <c r="N9873" s="231"/>
      <c r="O9873" s="231"/>
      <c r="P9873" s="231"/>
      <c r="Q9873" s="231"/>
      <c r="R9873" s="231"/>
      <c r="S9873" s="231"/>
      <c r="T9873" s="232"/>
      <c r="U9873" s="16"/>
      <c r="V9873" s="16"/>
    </row>
    <row r="9874" spans="4:22">
      <c r="D9874" s="16"/>
      <c r="E9874" s="16"/>
      <c r="F9874" s="231"/>
      <c r="G9874" s="231"/>
      <c r="H9874" s="231"/>
      <c r="I9874" s="231"/>
      <c r="J9874" s="231"/>
      <c r="K9874" s="231"/>
      <c r="L9874" s="231"/>
      <c r="M9874" s="231"/>
      <c r="N9874" s="231"/>
      <c r="O9874" s="231"/>
      <c r="P9874" s="231"/>
      <c r="Q9874" s="231"/>
      <c r="R9874" s="231"/>
      <c r="S9874" s="231"/>
      <c r="T9874" s="232"/>
      <c r="U9874" s="16"/>
      <c r="V9874" s="16"/>
    </row>
    <row r="9875" spans="4:22">
      <c r="D9875" s="16"/>
      <c r="E9875" s="16"/>
      <c r="F9875" s="231"/>
      <c r="G9875" s="231"/>
      <c r="H9875" s="231"/>
      <c r="I9875" s="231"/>
      <c r="J9875" s="231"/>
      <c r="K9875" s="231"/>
      <c r="L9875" s="231"/>
      <c r="M9875" s="231"/>
      <c r="N9875" s="231"/>
      <c r="O9875" s="231"/>
      <c r="P9875" s="231"/>
      <c r="Q9875" s="231"/>
      <c r="R9875" s="231"/>
      <c r="S9875" s="231"/>
      <c r="T9875" s="232"/>
      <c r="U9875" s="16"/>
      <c r="V9875" s="16"/>
    </row>
    <row r="9876" spans="4:22">
      <c r="D9876" s="335"/>
      <c r="E9876" s="335"/>
      <c r="F9876" s="335"/>
      <c r="G9876" s="512" t="s">
        <v>48</v>
      </c>
      <c r="H9876" s="512"/>
      <c r="I9876" s="512"/>
      <c r="J9876" s="512"/>
      <c r="K9876" s="512"/>
      <c r="L9876" s="512"/>
      <c r="M9876" s="512"/>
      <c r="N9876" s="512"/>
      <c r="O9876" s="512"/>
      <c r="P9876" s="512"/>
      <c r="Q9876" s="512"/>
      <c r="R9876" s="512"/>
      <c r="S9876" s="335"/>
      <c r="T9876" s="335"/>
      <c r="U9876" s="335"/>
      <c r="V9876" s="335"/>
    </row>
    <row r="9877" spans="4:22">
      <c r="D9877" s="335"/>
      <c r="E9877" s="335"/>
      <c r="F9877" s="335"/>
      <c r="G9877" s="512"/>
      <c r="H9877" s="512"/>
      <c r="I9877" s="512"/>
      <c r="J9877" s="512"/>
      <c r="K9877" s="512"/>
      <c r="L9877" s="512"/>
      <c r="M9877" s="512"/>
      <c r="N9877" s="512"/>
      <c r="O9877" s="512"/>
      <c r="P9877" s="512"/>
      <c r="Q9877" s="512"/>
      <c r="R9877" s="512"/>
      <c r="S9877" s="335"/>
      <c r="T9877" s="335"/>
      <c r="U9877" s="335"/>
      <c r="V9877" s="335"/>
    </row>
    <row r="9878" spans="4:22" ht="23.4">
      <c r="D9878" s="338"/>
      <c r="E9878" s="338"/>
      <c r="F9878" s="338"/>
      <c r="G9878" s="343" t="s">
        <v>46</v>
      </c>
      <c r="H9878" s="375" t="s">
        <v>3</v>
      </c>
      <c r="I9878" s="376"/>
      <c r="J9878" s="377" t="s">
        <v>11</v>
      </c>
      <c r="K9878" s="376"/>
      <c r="L9878" s="378" t="s">
        <v>12</v>
      </c>
      <c r="M9878" s="376"/>
      <c r="N9878" s="379" t="s">
        <v>13</v>
      </c>
      <c r="O9878" s="376"/>
      <c r="P9878" s="374" t="s">
        <v>14</v>
      </c>
      <c r="Q9878" s="376"/>
      <c r="R9878" s="380" t="s">
        <v>15</v>
      </c>
      <c r="S9878" s="367"/>
      <c r="T9878" s="16"/>
      <c r="U9878" s="336"/>
      <c r="V9878" s="16"/>
    </row>
    <row r="9879" spans="4:22" ht="21">
      <c r="D9879" s="338"/>
      <c r="E9879" s="338"/>
      <c r="F9879" s="338"/>
      <c r="G9879" s="344">
        <v>0.9</v>
      </c>
      <c r="H9879" s="347">
        <f>$H$9821*G9879</f>
        <v>62.501727166199998</v>
      </c>
      <c r="I9879" s="368"/>
      <c r="J9879" s="348">
        <f>$J$9821*G9879</f>
        <v>16.343943726599999</v>
      </c>
      <c r="K9879" s="368"/>
      <c r="L9879" s="352">
        <f>$L$9821*G9879</f>
        <v>15.549792933600001</v>
      </c>
      <c r="M9879" s="368"/>
      <c r="N9879" s="349">
        <f>$N$9821*G9879</f>
        <v>8.9210368620000011</v>
      </c>
      <c r="O9879" s="368"/>
      <c r="P9879" s="350">
        <f>$P$9821*G9879</f>
        <v>248.86900729800001</v>
      </c>
      <c r="Q9879" s="368"/>
      <c r="R9879" s="351">
        <f>$R$9821*G9879</f>
        <v>81.126966312000008</v>
      </c>
      <c r="S9879" s="341"/>
      <c r="T9879" s="414">
        <f>H9879*24.63</f>
        <v>1539.4175401035059</v>
      </c>
      <c r="U9879" s="337"/>
      <c r="V9879" s="16"/>
    </row>
    <row r="9880" spans="4:22" ht="21">
      <c r="D9880" s="338"/>
      <c r="E9880" s="338"/>
      <c r="F9880" s="338"/>
      <c r="G9880" s="344">
        <v>0.91</v>
      </c>
      <c r="H9880" s="347">
        <f t="shared" ref="H9880:H9899" si="1203">$H$9821*G9880</f>
        <v>63.196190801379998</v>
      </c>
      <c r="I9880" s="368"/>
      <c r="J9880" s="348">
        <f t="shared" ref="J9880:J9899" si="1204">$J$9821*G9880</f>
        <v>16.525543101339998</v>
      </c>
      <c r="K9880" s="368"/>
      <c r="L9880" s="352">
        <f t="shared" ref="L9880:L9899" si="1205">$L$9821*G9880</f>
        <v>15.722568410640001</v>
      </c>
      <c r="M9880" s="368"/>
      <c r="N9880" s="349">
        <f t="shared" ref="N9880:N9899" si="1206">$N$9821*G9880</f>
        <v>9.0201594937999996</v>
      </c>
      <c r="O9880" s="368"/>
      <c r="P9880" s="350">
        <f t="shared" ref="P9880:P9899" si="1207">$P$9821*G9880</f>
        <v>251.6342184902</v>
      </c>
      <c r="Q9880" s="368"/>
      <c r="R9880" s="351">
        <f t="shared" ref="R9880:R9899" si="1208">$R$9821*G9880</f>
        <v>82.02837704880001</v>
      </c>
      <c r="S9880" s="341"/>
      <c r="T9880" s="16"/>
      <c r="U9880" s="337"/>
      <c r="V9880" s="16"/>
    </row>
    <row r="9881" spans="4:22" ht="21">
      <c r="D9881" s="338"/>
      <c r="E9881" s="338"/>
      <c r="F9881" s="338"/>
      <c r="G9881" s="344">
        <v>0.92</v>
      </c>
      <c r="H9881" s="347">
        <f t="shared" si="1203"/>
        <v>63.890654436559998</v>
      </c>
      <c r="I9881" s="368"/>
      <c r="J9881" s="348">
        <f t="shared" si="1204"/>
        <v>16.707142476080001</v>
      </c>
      <c r="K9881" s="368"/>
      <c r="L9881" s="352">
        <f t="shared" si="1205"/>
        <v>15.895343887680001</v>
      </c>
      <c r="M9881" s="368"/>
      <c r="N9881" s="349">
        <f t="shared" si="1206"/>
        <v>9.1192821255999998</v>
      </c>
      <c r="O9881" s="368"/>
      <c r="P9881" s="350">
        <f t="shared" si="1207"/>
        <v>254.39942968240001</v>
      </c>
      <c r="Q9881" s="368"/>
      <c r="R9881" s="351">
        <f t="shared" si="1208"/>
        <v>82.929787785600013</v>
      </c>
      <c r="S9881" s="341"/>
      <c r="T9881" s="16"/>
      <c r="U9881" s="337"/>
      <c r="V9881" s="16"/>
    </row>
    <row r="9882" spans="4:22" ht="21">
      <c r="D9882" s="338"/>
      <c r="E9882" s="338"/>
      <c r="F9882" s="338"/>
      <c r="G9882" s="344">
        <v>0.93</v>
      </c>
      <c r="H9882" s="347">
        <f t="shared" si="1203"/>
        <v>64.585118071739998</v>
      </c>
      <c r="I9882" s="368"/>
      <c r="J9882" s="348">
        <f t="shared" si="1204"/>
        <v>16.888741850820001</v>
      </c>
      <c r="K9882" s="368"/>
      <c r="L9882" s="352">
        <f t="shared" si="1205"/>
        <v>16.068119364720001</v>
      </c>
      <c r="M9882" s="368"/>
      <c r="N9882" s="349">
        <f t="shared" si="1206"/>
        <v>9.2184047574000001</v>
      </c>
      <c r="O9882" s="368"/>
      <c r="P9882" s="350">
        <f t="shared" si="1207"/>
        <v>257.16464087460002</v>
      </c>
      <c r="Q9882" s="368"/>
      <c r="R9882" s="351">
        <f t="shared" si="1208"/>
        <v>83.831198522400015</v>
      </c>
      <c r="S9882" s="341"/>
      <c r="T9882" s="16"/>
      <c r="U9882" s="337"/>
      <c r="V9882" s="16"/>
    </row>
    <row r="9883" spans="4:22" ht="21">
      <c r="D9883" s="338"/>
      <c r="E9883" s="338"/>
      <c r="F9883" s="338"/>
      <c r="G9883" s="344">
        <v>0.94</v>
      </c>
      <c r="H9883" s="347">
        <f t="shared" si="1203"/>
        <v>65.279581706919998</v>
      </c>
      <c r="I9883" s="368"/>
      <c r="J9883" s="348">
        <f t="shared" si="1204"/>
        <v>17.07034122556</v>
      </c>
      <c r="K9883" s="368"/>
      <c r="L9883" s="352">
        <f t="shared" si="1205"/>
        <v>16.240894841759999</v>
      </c>
      <c r="M9883" s="368"/>
      <c r="N9883" s="349">
        <f t="shared" si="1206"/>
        <v>9.3175273892000003</v>
      </c>
      <c r="O9883" s="368"/>
      <c r="P9883" s="350">
        <f t="shared" si="1207"/>
        <v>259.92985206679998</v>
      </c>
      <c r="Q9883" s="368"/>
      <c r="R9883" s="351">
        <f t="shared" si="1208"/>
        <v>84.732609259200004</v>
      </c>
      <c r="S9883" s="341"/>
      <c r="T9883" s="16"/>
      <c r="U9883" s="337"/>
      <c r="V9883" s="16"/>
    </row>
    <row r="9884" spans="4:22" ht="21">
      <c r="D9884" s="338"/>
      <c r="E9884" s="338"/>
      <c r="F9884" s="338"/>
      <c r="G9884" s="344">
        <v>0.95</v>
      </c>
      <c r="H9884" s="347">
        <f t="shared" si="1203"/>
        <v>65.974045342099998</v>
      </c>
      <c r="I9884" s="368"/>
      <c r="J9884" s="348">
        <f t="shared" si="1204"/>
        <v>17.251940600299999</v>
      </c>
      <c r="K9884" s="368"/>
      <c r="L9884" s="352">
        <f t="shared" si="1205"/>
        <v>16.413670318799998</v>
      </c>
      <c r="M9884" s="368"/>
      <c r="N9884" s="349">
        <f t="shared" si="1206"/>
        <v>9.4166500209999988</v>
      </c>
      <c r="O9884" s="368"/>
      <c r="P9884" s="350">
        <f t="shared" si="1207"/>
        <v>262.69506325899999</v>
      </c>
      <c r="Q9884" s="368"/>
      <c r="R9884" s="351">
        <f t="shared" si="1208"/>
        <v>85.634019996000006</v>
      </c>
      <c r="S9884" s="341"/>
      <c r="T9884" s="16"/>
      <c r="U9884" s="337"/>
      <c r="V9884" s="16"/>
    </row>
    <row r="9885" spans="4:22" ht="21">
      <c r="D9885" s="338"/>
      <c r="E9885" s="338"/>
      <c r="F9885" s="338"/>
      <c r="G9885" s="344">
        <v>0.96</v>
      </c>
      <c r="H9885" s="347">
        <f t="shared" si="1203"/>
        <v>66.668508977279998</v>
      </c>
      <c r="I9885" s="368"/>
      <c r="J9885" s="348">
        <f t="shared" si="1204"/>
        <v>17.433539975039999</v>
      </c>
      <c r="K9885" s="368"/>
      <c r="L9885" s="352">
        <f t="shared" si="1205"/>
        <v>16.58644579584</v>
      </c>
      <c r="M9885" s="368"/>
      <c r="N9885" s="349">
        <f t="shared" si="1206"/>
        <v>9.5157726527999991</v>
      </c>
      <c r="O9885" s="368"/>
      <c r="P9885" s="350">
        <f t="shared" si="1207"/>
        <v>265.46027445120001</v>
      </c>
      <c r="Q9885" s="368"/>
      <c r="R9885" s="351">
        <f t="shared" si="1208"/>
        <v>86.535430732799995</v>
      </c>
      <c r="S9885" s="341"/>
      <c r="T9885" s="16"/>
      <c r="U9885" s="337"/>
      <c r="V9885" s="16"/>
    </row>
    <row r="9886" spans="4:22" ht="21">
      <c r="D9886" s="338"/>
      <c r="E9886" s="338"/>
      <c r="F9886" s="338"/>
      <c r="G9886" s="344">
        <v>0.97</v>
      </c>
      <c r="H9886" s="347">
        <f t="shared" si="1203"/>
        <v>67.362972612459998</v>
      </c>
      <c r="I9886" s="368"/>
      <c r="J9886" s="348">
        <f t="shared" si="1204"/>
        <v>17.615139349779998</v>
      </c>
      <c r="K9886" s="368"/>
      <c r="L9886" s="352">
        <f t="shared" si="1205"/>
        <v>16.759221272879998</v>
      </c>
      <c r="M9886" s="368"/>
      <c r="N9886" s="349">
        <f t="shared" si="1206"/>
        <v>9.6148952845999993</v>
      </c>
      <c r="O9886" s="368"/>
      <c r="P9886" s="350">
        <f t="shared" si="1207"/>
        <v>268.22548564340002</v>
      </c>
      <c r="Q9886" s="368"/>
      <c r="R9886" s="351">
        <f t="shared" si="1208"/>
        <v>87.436841469599997</v>
      </c>
      <c r="S9886" s="341"/>
      <c r="T9886" s="16"/>
      <c r="U9886" s="337"/>
      <c r="V9886" s="16"/>
    </row>
    <row r="9887" spans="4:22" ht="21">
      <c r="D9887" s="338"/>
      <c r="E9887" s="338"/>
      <c r="F9887" s="338"/>
      <c r="G9887" s="344">
        <v>0.98</v>
      </c>
      <c r="H9887" s="347">
        <f t="shared" si="1203"/>
        <v>68.057436247639998</v>
      </c>
      <c r="I9887" s="368"/>
      <c r="J9887" s="348">
        <f t="shared" si="1204"/>
        <v>17.796738724520001</v>
      </c>
      <c r="K9887" s="368"/>
      <c r="L9887" s="352">
        <f t="shared" si="1205"/>
        <v>16.93199674992</v>
      </c>
      <c r="M9887" s="368"/>
      <c r="N9887" s="349">
        <f t="shared" si="1206"/>
        <v>9.7140179163999996</v>
      </c>
      <c r="O9887" s="368"/>
      <c r="P9887" s="350">
        <f t="shared" si="1207"/>
        <v>270.99069683559998</v>
      </c>
      <c r="Q9887" s="368"/>
      <c r="R9887" s="351">
        <f t="shared" si="1208"/>
        <v>88.3382522064</v>
      </c>
      <c r="S9887" s="341"/>
      <c r="T9887" s="16"/>
      <c r="U9887" s="337"/>
      <c r="V9887" s="16"/>
    </row>
    <row r="9888" spans="4:22" ht="21">
      <c r="D9888" s="338"/>
      <c r="E9888" s="338"/>
      <c r="F9888" s="338"/>
      <c r="G9888" s="344">
        <v>0.99</v>
      </c>
      <c r="H9888" s="347">
        <f t="shared" si="1203"/>
        <v>68.751899882819998</v>
      </c>
      <c r="I9888" s="368"/>
      <c r="J9888" s="348">
        <f t="shared" si="1204"/>
        <v>17.97833809926</v>
      </c>
      <c r="K9888" s="368"/>
      <c r="L9888" s="352">
        <f t="shared" si="1205"/>
        <v>17.104772226959998</v>
      </c>
      <c r="M9888" s="368"/>
      <c r="N9888" s="349">
        <f t="shared" si="1206"/>
        <v>9.8131405481999998</v>
      </c>
      <c r="O9888" s="368"/>
      <c r="P9888" s="350">
        <f t="shared" si="1207"/>
        <v>273.75590802779999</v>
      </c>
      <c r="Q9888" s="368"/>
      <c r="R9888" s="351">
        <f t="shared" si="1208"/>
        <v>89.239662943200003</v>
      </c>
      <c r="S9888" s="341"/>
      <c r="T9888" s="16"/>
      <c r="U9888" s="337"/>
      <c r="V9888" s="16"/>
    </row>
    <row r="9889" spans="4:22" ht="28.8">
      <c r="D9889" s="469"/>
      <c r="E9889" s="469"/>
      <c r="F9889" s="469"/>
      <c r="G9889" s="477">
        <v>1</v>
      </c>
      <c r="H9889" s="383">
        <f t="shared" si="1203"/>
        <v>69.446363517999998</v>
      </c>
      <c r="I9889" s="368"/>
      <c r="J9889" s="383">
        <f t="shared" si="1204"/>
        <v>18.159937473999999</v>
      </c>
      <c r="K9889" s="368"/>
      <c r="L9889" s="383">
        <f t="shared" si="1205"/>
        <v>17.277547704</v>
      </c>
      <c r="M9889" s="368"/>
      <c r="N9889" s="383">
        <f t="shared" si="1206"/>
        <v>9.9122631800000001</v>
      </c>
      <c r="O9889" s="368"/>
      <c r="P9889" s="383">
        <f t="shared" si="1207"/>
        <v>276.52111922</v>
      </c>
      <c r="Q9889" s="368"/>
      <c r="R9889" s="383">
        <f t="shared" si="1208"/>
        <v>90.141073680000005</v>
      </c>
      <c r="S9889" s="341"/>
      <c r="T9889" s="469"/>
      <c r="U9889" s="470"/>
      <c r="V9889" s="469"/>
    </row>
    <row r="9890" spans="4:22" ht="21">
      <c r="D9890" s="338"/>
      <c r="E9890" s="338"/>
      <c r="F9890" s="338"/>
      <c r="G9890" s="344">
        <v>1.01</v>
      </c>
      <c r="H9890" s="347">
        <f t="shared" si="1203"/>
        <v>70.140827153179998</v>
      </c>
      <c r="I9890" s="368"/>
      <c r="J9890" s="348">
        <f t="shared" si="1204"/>
        <v>18.341536848739999</v>
      </c>
      <c r="K9890" s="368"/>
      <c r="L9890" s="352">
        <f t="shared" si="1205"/>
        <v>17.450323181040002</v>
      </c>
      <c r="M9890" s="368"/>
      <c r="N9890" s="349">
        <f t="shared" si="1206"/>
        <v>10.0113858118</v>
      </c>
      <c r="O9890" s="368"/>
      <c r="P9890" s="350">
        <f t="shared" si="1207"/>
        <v>279.28633041220002</v>
      </c>
      <c r="Q9890" s="368"/>
      <c r="R9890" s="351">
        <f t="shared" si="1208"/>
        <v>91.042484416800008</v>
      </c>
      <c r="S9890" s="341"/>
      <c r="T9890" s="16"/>
      <c r="U9890" s="337"/>
      <c r="V9890" s="16"/>
    </row>
    <row r="9891" spans="4:22" ht="21">
      <c r="D9891" s="338"/>
      <c r="E9891" s="338"/>
      <c r="F9891" s="338"/>
      <c r="G9891" s="344">
        <v>1.02</v>
      </c>
      <c r="H9891" s="347">
        <f t="shared" si="1203"/>
        <v>70.835290788359998</v>
      </c>
      <c r="I9891" s="368"/>
      <c r="J9891" s="348">
        <f t="shared" si="1204"/>
        <v>18.523136223479998</v>
      </c>
      <c r="K9891" s="368"/>
      <c r="L9891" s="352">
        <f t="shared" si="1205"/>
        <v>17.62309865808</v>
      </c>
      <c r="M9891" s="368"/>
      <c r="N9891" s="349">
        <f t="shared" si="1206"/>
        <v>10.110508443600001</v>
      </c>
      <c r="O9891" s="368"/>
      <c r="P9891" s="350">
        <f t="shared" si="1207"/>
        <v>282.05154160440003</v>
      </c>
      <c r="Q9891" s="368"/>
      <c r="R9891" s="351">
        <f t="shared" si="1208"/>
        <v>91.94389515360001</v>
      </c>
      <c r="S9891" s="341"/>
      <c r="T9891" s="16"/>
      <c r="U9891" s="337"/>
      <c r="V9891" s="16"/>
    </row>
    <row r="9892" spans="4:22" ht="21">
      <c r="D9892" s="338"/>
      <c r="E9892" s="338"/>
      <c r="F9892" s="338"/>
      <c r="G9892" s="344">
        <v>1.03</v>
      </c>
      <c r="H9892" s="347">
        <f t="shared" si="1203"/>
        <v>71.529754423539998</v>
      </c>
      <c r="I9892" s="368"/>
      <c r="J9892" s="348">
        <f t="shared" si="1204"/>
        <v>18.704735598220001</v>
      </c>
      <c r="K9892" s="368"/>
      <c r="L9892" s="352">
        <f t="shared" si="1205"/>
        <v>17.795874135120002</v>
      </c>
      <c r="M9892" s="368"/>
      <c r="N9892" s="349">
        <f t="shared" si="1206"/>
        <v>10.209631075400001</v>
      </c>
      <c r="O9892" s="368"/>
      <c r="P9892" s="350">
        <f t="shared" si="1207"/>
        <v>284.81675279659999</v>
      </c>
      <c r="Q9892" s="368"/>
      <c r="R9892" s="351">
        <f t="shared" si="1208"/>
        <v>92.845305890400013</v>
      </c>
      <c r="S9892" s="341"/>
      <c r="T9892" s="16"/>
      <c r="U9892" s="337"/>
      <c r="V9892" s="16"/>
    </row>
    <row r="9893" spans="4:22" ht="21">
      <c r="D9893" s="338"/>
      <c r="E9893" s="338"/>
      <c r="F9893" s="338"/>
      <c r="G9893" s="344">
        <v>1.04</v>
      </c>
      <c r="H9893" s="347">
        <f t="shared" si="1203"/>
        <v>72.224218058719998</v>
      </c>
      <c r="I9893" s="368"/>
      <c r="J9893" s="348">
        <f t="shared" si="1204"/>
        <v>18.88633497296</v>
      </c>
      <c r="K9893" s="368"/>
      <c r="L9893" s="352">
        <f t="shared" si="1205"/>
        <v>17.96864961216</v>
      </c>
      <c r="M9893" s="368"/>
      <c r="N9893" s="349">
        <f t="shared" si="1206"/>
        <v>10.308753707200001</v>
      </c>
      <c r="O9893" s="368"/>
      <c r="P9893" s="350">
        <f t="shared" si="1207"/>
        <v>287.5819639888</v>
      </c>
      <c r="Q9893" s="368"/>
      <c r="R9893" s="351">
        <f t="shared" si="1208"/>
        <v>93.746716627200016</v>
      </c>
      <c r="S9893" s="341"/>
      <c r="T9893" s="16"/>
      <c r="U9893" s="337"/>
      <c r="V9893" s="16"/>
    </row>
    <row r="9894" spans="4:22" ht="21">
      <c r="D9894" s="338"/>
      <c r="E9894" s="338"/>
      <c r="F9894" s="338"/>
      <c r="G9894" s="344">
        <v>1.05</v>
      </c>
      <c r="H9894" s="347">
        <f t="shared" si="1203"/>
        <v>72.918681693899998</v>
      </c>
      <c r="I9894" s="368"/>
      <c r="J9894" s="348">
        <f t="shared" si="1204"/>
        <v>19.0679343477</v>
      </c>
      <c r="K9894" s="368"/>
      <c r="L9894" s="352">
        <f t="shared" si="1205"/>
        <v>18.141425089200002</v>
      </c>
      <c r="M9894" s="368"/>
      <c r="N9894" s="349">
        <f t="shared" si="1206"/>
        <v>10.407876339000001</v>
      </c>
      <c r="O9894" s="368"/>
      <c r="P9894" s="350">
        <f t="shared" si="1207"/>
        <v>290.34717518100001</v>
      </c>
      <c r="Q9894" s="368"/>
      <c r="R9894" s="351">
        <f t="shared" si="1208"/>
        <v>94.648127364000004</v>
      </c>
      <c r="S9894" s="341"/>
      <c r="T9894" s="16"/>
      <c r="U9894" s="337"/>
      <c r="V9894" s="16"/>
    </row>
    <row r="9895" spans="4:22" ht="21">
      <c r="D9895" s="338"/>
      <c r="E9895" s="338"/>
      <c r="F9895" s="338"/>
      <c r="G9895" s="344">
        <v>1.06</v>
      </c>
      <c r="H9895" s="347">
        <f t="shared" si="1203"/>
        <v>73.613145329079998</v>
      </c>
      <c r="I9895" s="368"/>
      <c r="J9895" s="348">
        <f t="shared" si="1204"/>
        <v>19.249533722439999</v>
      </c>
      <c r="K9895" s="368"/>
      <c r="L9895" s="352">
        <f t="shared" si="1205"/>
        <v>18.31420056624</v>
      </c>
      <c r="M9895" s="368"/>
      <c r="N9895" s="349">
        <f t="shared" si="1206"/>
        <v>10.5069989708</v>
      </c>
      <c r="O9895" s="368"/>
      <c r="P9895" s="350">
        <f t="shared" si="1207"/>
        <v>293.11238637320002</v>
      </c>
      <c r="Q9895" s="368"/>
      <c r="R9895" s="351">
        <f t="shared" si="1208"/>
        <v>95.549538100800007</v>
      </c>
      <c r="S9895" s="341"/>
      <c r="T9895" s="16"/>
      <c r="U9895" s="337"/>
      <c r="V9895" s="16"/>
    </row>
    <row r="9896" spans="4:22" ht="21">
      <c r="D9896" s="338"/>
      <c r="E9896" s="338"/>
      <c r="F9896" s="338"/>
      <c r="G9896" s="344">
        <v>1.07</v>
      </c>
      <c r="H9896" s="347">
        <f t="shared" si="1203"/>
        <v>74.307608964259998</v>
      </c>
      <c r="I9896" s="368"/>
      <c r="J9896" s="348">
        <f t="shared" si="1204"/>
        <v>19.431133097180002</v>
      </c>
      <c r="K9896" s="368"/>
      <c r="L9896" s="352">
        <f t="shared" si="1205"/>
        <v>18.486976043280002</v>
      </c>
      <c r="M9896" s="368"/>
      <c r="N9896" s="349">
        <f t="shared" si="1206"/>
        <v>10.6061216026</v>
      </c>
      <c r="O9896" s="368"/>
      <c r="P9896" s="350">
        <f t="shared" si="1207"/>
        <v>295.87759756540004</v>
      </c>
      <c r="Q9896" s="368"/>
      <c r="R9896" s="351">
        <f t="shared" si="1208"/>
        <v>96.450948837600009</v>
      </c>
      <c r="S9896" s="341"/>
      <c r="T9896" s="16"/>
      <c r="U9896" s="337"/>
      <c r="V9896" s="16"/>
    </row>
    <row r="9897" spans="4:22" ht="21">
      <c r="D9897" s="338"/>
      <c r="E9897" s="338"/>
      <c r="F9897" s="338"/>
      <c r="G9897" s="344">
        <v>1.08</v>
      </c>
      <c r="H9897" s="347">
        <f t="shared" si="1203"/>
        <v>75.002072599439998</v>
      </c>
      <c r="I9897" s="368"/>
      <c r="J9897" s="348">
        <f t="shared" si="1204"/>
        <v>19.612732471920001</v>
      </c>
      <c r="K9897" s="368"/>
      <c r="L9897" s="352">
        <f t="shared" si="1205"/>
        <v>18.65975152032</v>
      </c>
      <c r="M9897" s="368"/>
      <c r="N9897" s="349">
        <f t="shared" si="1206"/>
        <v>10.7052442344</v>
      </c>
      <c r="O9897" s="368"/>
      <c r="P9897" s="350">
        <f t="shared" si="1207"/>
        <v>298.64280875760005</v>
      </c>
      <c r="Q9897" s="368"/>
      <c r="R9897" s="351">
        <f t="shared" si="1208"/>
        <v>97.352359574400012</v>
      </c>
      <c r="S9897" s="341"/>
      <c r="T9897" s="16"/>
      <c r="U9897" s="337"/>
      <c r="V9897" s="16"/>
    </row>
    <row r="9898" spans="4:22" ht="21">
      <c r="D9898" s="338"/>
      <c r="E9898" s="338"/>
      <c r="F9898" s="338"/>
      <c r="G9898" s="344">
        <v>1.0900000000000001</v>
      </c>
      <c r="H9898" s="347">
        <f t="shared" si="1203"/>
        <v>75.696536234619998</v>
      </c>
      <c r="I9898" s="368"/>
      <c r="J9898" s="348">
        <f t="shared" si="1204"/>
        <v>19.79433184666</v>
      </c>
      <c r="K9898" s="368"/>
      <c r="L9898" s="352">
        <f t="shared" si="1205"/>
        <v>18.832526997360002</v>
      </c>
      <c r="M9898" s="368"/>
      <c r="N9898" s="349">
        <f t="shared" si="1206"/>
        <v>10.804366866200001</v>
      </c>
      <c r="O9898" s="368"/>
      <c r="P9898" s="350">
        <f t="shared" si="1207"/>
        <v>301.40801994980001</v>
      </c>
      <c r="Q9898" s="368"/>
      <c r="R9898" s="351">
        <f t="shared" si="1208"/>
        <v>98.253770311200014</v>
      </c>
      <c r="S9898" s="341"/>
      <c r="T9898" s="16"/>
      <c r="U9898" s="337"/>
      <c r="V9898" s="16"/>
    </row>
    <row r="9899" spans="4:22" ht="21">
      <c r="D9899" s="338"/>
      <c r="E9899" s="338"/>
      <c r="F9899" s="338"/>
      <c r="G9899" s="344">
        <v>1.1000000000000001</v>
      </c>
      <c r="H9899" s="347">
        <f t="shared" si="1203"/>
        <v>76.390999869799998</v>
      </c>
      <c r="I9899" s="368"/>
      <c r="J9899" s="348">
        <f t="shared" si="1204"/>
        <v>19.9759312214</v>
      </c>
      <c r="K9899" s="368"/>
      <c r="L9899" s="352">
        <f t="shared" si="1205"/>
        <v>19.005302474400001</v>
      </c>
      <c r="M9899" s="368"/>
      <c r="N9899" s="349">
        <f t="shared" si="1206"/>
        <v>10.903489498000001</v>
      </c>
      <c r="O9899" s="368"/>
      <c r="P9899" s="350">
        <f t="shared" si="1207"/>
        <v>304.17323114200002</v>
      </c>
      <c r="Q9899" s="368"/>
      <c r="R9899" s="351">
        <f t="shared" si="1208"/>
        <v>99.155181048000017</v>
      </c>
      <c r="S9899" s="341"/>
      <c r="T9899" s="16"/>
      <c r="U9899" s="337"/>
      <c r="V9899" s="16"/>
    </row>
    <row r="9900" spans="4:22">
      <c r="D9900" s="338"/>
      <c r="E9900" s="338"/>
      <c r="F9900" s="338"/>
      <c r="G9900" s="16"/>
      <c r="H9900" s="16"/>
      <c r="I9900" s="16"/>
      <c r="J9900" s="16"/>
      <c r="K9900" s="16"/>
      <c r="L9900" s="16"/>
      <c r="M9900" s="16"/>
      <c r="N9900" s="16"/>
      <c r="O9900" s="16"/>
      <c r="P9900" s="16"/>
      <c r="Q9900" s="16"/>
      <c r="R9900" s="16"/>
      <c r="S9900" s="16"/>
      <c r="T9900" s="16"/>
      <c r="U9900" s="16"/>
      <c r="V9900" s="16"/>
    </row>
    <row r="9901" spans="4:22">
      <c r="D9901" s="338"/>
      <c r="E9901" s="338"/>
      <c r="F9901" s="338"/>
      <c r="G9901" s="16"/>
      <c r="H9901" s="16"/>
      <c r="I9901" s="16"/>
      <c r="J9901" s="16"/>
      <c r="K9901" s="16"/>
      <c r="L9901" s="16"/>
      <c r="M9901" s="16"/>
      <c r="N9901" s="16"/>
      <c r="O9901" s="16"/>
      <c r="P9901" s="16"/>
      <c r="Q9901" s="16"/>
      <c r="R9901" s="16"/>
      <c r="S9901" s="16"/>
      <c r="T9901" s="16"/>
      <c r="U9901" s="16"/>
      <c r="V9901" s="16"/>
    </row>
    <row r="9902" spans="4:22">
      <c r="D9902" s="338"/>
      <c r="E9902" s="338"/>
      <c r="F9902" s="338"/>
      <c r="G9902" s="16"/>
      <c r="H9902" s="16"/>
      <c r="I9902" s="16"/>
      <c r="J9902" s="16"/>
      <c r="K9902" s="16"/>
      <c r="L9902" s="16"/>
      <c r="M9902" s="16"/>
      <c r="N9902" s="16"/>
      <c r="O9902" s="16"/>
      <c r="P9902" s="16"/>
      <c r="Q9902" s="16"/>
      <c r="R9902" s="16"/>
      <c r="S9902" s="16"/>
      <c r="T9902" s="16"/>
      <c r="U9902" s="16"/>
      <c r="V9902" s="16"/>
    </row>
  </sheetData>
  <sortState xmlns:xlrd2="http://schemas.microsoft.com/office/spreadsheetml/2017/richdata2" ref="F215:F219">
    <sortCondition sortBy="fontColor" ref="F215:F219" dxfId="13051"/>
  </sortState>
  <mergeCells count="146">
    <mergeCell ref="G4976:R4977"/>
    <mergeCell ref="G5976:R5977"/>
    <mergeCell ref="G7976:R7977"/>
    <mergeCell ref="G6376:R6377"/>
    <mergeCell ref="G6076:R6077"/>
    <mergeCell ref="G5376:R5377"/>
    <mergeCell ref="G9376:R9377"/>
    <mergeCell ref="G5476:R5477"/>
    <mergeCell ref="G5776:R5777"/>
    <mergeCell ref="G5676:R5677"/>
    <mergeCell ref="G7876:R7877"/>
    <mergeCell ref="G6176:R6177"/>
    <mergeCell ref="G7076:R7077"/>
    <mergeCell ref="G6976:R6977"/>
    <mergeCell ref="G6576:R6577"/>
    <mergeCell ref="G6476:R6477"/>
    <mergeCell ref="G8776:R8777"/>
    <mergeCell ref="G8676:R8677"/>
    <mergeCell ref="G8476:R8477"/>
    <mergeCell ref="G8376:R8377"/>
    <mergeCell ref="G9076:R9077"/>
    <mergeCell ref="G8976:R8977"/>
    <mergeCell ref="G6776:R6777"/>
    <mergeCell ref="G6676:R6677"/>
    <mergeCell ref="G7576:R7577"/>
    <mergeCell ref="G7476:R7477"/>
    <mergeCell ref="G7376:R7377"/>
    <mergeCell ref="G6276:R6277"/>
    <mergeCell ref="G9576:R9577"/>
    <mergeCell ref="G9776:R9777"/>
    <mergeCell ref="G5276:R5277"/>
    <mergeCell ref="H533:T533"/>
    <mergeCell ref="H558:T558"/>
    <mergeCell ref="H1048:T1048"/>
    <mergeCell ref="H762:T762"/>
    <mergeCell ref="H866:T866"/>
    <mergeCell ref="G4376:R4377"/>
    <mergeCell ref="G5176:R5177"/>
    <mergeCell ref="G5076:R5077"/>
    <mergeCell ref="G4876:R4877"/>
    <mergeCell ref="G3288:R3289"/>
    <mergeCell ref="G3352:R3353"/>
    <mergeCell ref="G3672:R3673"/>
    <mergeCell ref="G3608:R3609"/>
    <mergeCell ref="G3480:R3481"/>
    <mergeCell ref="G3416:R3417"/>
    <mergeCell ref="G4248:R4249"/>
    <mergeCell ref="G4776:R4777"/>
    <mergeCell ref="X2:Y2"/>
    <mergeCell ref="X14:Y14"/>
    <mergeCell ref="H456:T456"/>
    <mergeCell ref="H482:T482"/>
    <mergeCell ref="H54:T54"/>
    <mergeCell ref="H32:T32"/>
    <mergeCell ref="H75:T75"/>
    <mergeCell ref="H96:T96"/>
    <mergeCell ref="H162:T162"/>
    <mergeCell ref="H138:T138"/>
    <mergeCell ref="H212:T212"/>
    <mergeCell ref="H236:T236"/>
    <mergeCell ref="H260:T260"/>
    <mergeCell ref="H284:T284"/>
    <mergeCell ref="H308:T308"/>
    <mergeCell ref="H332:T332"/>
    <mergeCell ref="H117:T117"/>
    <mergeCell ref="G3736:R3737"/>
    <mergeCell ref="G3096:R3097"/>
    <mergeCell ref="G4576:R4577"/>
    <mergeCell ref="G4476:R4477"/>
    <mergeCell ref="G4312:R4313"/>
    <mergeCell ref="G4184:R4185"/>
    <mergeCell ref="G4120:R4121"/>
    <mergeCell ref="G3864:R3865"/>
    <mergeCell ref="G3544:R3545"/>
    <mergeCell ref="G7276:R7277"/>
    <mergeCell ref="G7176:R7177"/>
    <mergeCell ref="H187:T187"/>
    <mergeCell ref="H583:T583"/>
    <mergeCell ref="H918:T918"/>
    <mergeCell ref="G3928:R3929"/>
    <mergeCell ref="G2520:R2521"/>
    <mergeCell ref="G2456:R2457"/>
    <mergeCell ref="H970:T970"/>
    <mergeCell ref="H1022:T1022"/>
    <mergeCell ref="G3224:R3225"/>
    <mergeCell ref="G2264:R2265"/>
    <mergeCell ref="G2200:R2201"/>
    <mergeCell ref="H1221:T1221"/>
    <mergeCell ref="G2840:R2841"/>
    <mergeCell ref="G2072:R2073"/>
    <mergeCell ref="G2008:R2009"/>
    <mergeCell ref="H1184:T1184"/>
    <mergeCell ref="H996:T996"/>
    <mergeCell ref="H1140:T1140"/>
    <mergeCell ref="H1076:T1076"/>
    <mergeCell ref="G3160:R3161"/>
    <mergeCell ref="H1258:T1258"/>
    <mergeCell ref="G3800:R3801"/>
    <mergeCell ref="H1332:T1332"/>
    <mergeCell ref="G2776:R2777"/>
    <mergeCell ref="G2904:R2905"/>
    <mergeCell ref="G3032:R3033"/>
    <mergeCell ref="G2712:R2713"/>
    <mergeCell ref="H1295:T1295"/>
    <mergeCell ref="G9676:R9677"/>
    <mergeCell ref="G9476:R9477"/>
    <mergeCell ref="H658:T658"/>
    <mergeCell ref="H684:T684"/>
    <mergeCell ref="H839:T839"/>
    <mergeCell ref="H710:T710"/>
    <mergeCell ref="H788:T788"/>
    <mergeCell ref="G4676:R4677"/>
    <mergeCell ref="G4056:R4057"/>
    <mergeCell ref="G3992:R3993"/>
    <mergeCell ref="G8576:R8577"/>
    <mergeCell ref="G8276:R8277"/>
    <mergeCell ref="G8076:R8077"/>
    <mergeCell ref="G8176:R8177"/>
    <mergeCell ref="G5876:R5877"/>
    <mergeCell ref="G5576:R5577"/>
    <mergeCell ref="G7776:R7777"/>
    <mergeCell ref="G7676:R7677"/>
    <mergeCell ref="G2968:R2969"/>
    <mergeCell ref="G9876:R9877"/>
    <mergeCell ref="G6876:R6877"/>
    <mergeCell ref="H507:T507"/>
    <mergeCell ref="H405:T405"/>
    <mergeCell ref="H431:T431"/>
    <mergeCell ref="H380:T380"/>
    <mergeCell ref="H356:T356"/>
    <mergeCell ref="H608:T608"/>
    <mergeCell ref="H633:T633"/>
    <mergeCell ref="G9276:R9277"/>
    <mergeCell ref="G9176:R9177"/>
    <mergeCell ref="H814:T814"/>
    <mergeCell ref="H736:T736"/>
    <mergeCell ref="G2648:R2649"/>
    <mergeCell ref="H892:T892"/>
    <mergeCell ref="G2584:R2585"/>
    <mergeCell ref="G2392:R2393"/>
    <mergeCell ref="G2328:R2329"/>
    <mergeCell ref="G2136:R2137"/>
    <mergeCell ref="G8876:R8877"/>
    <mergeCell ref="H944:T944"/>
    <mergeCell ref="G1944:R1945"/>
    <mergeCell ref="G1880:R1881"/>
  </mergeCells>
  <phoneticPr fontId="63" type="noConversion"/>
  <conditionalFormatting sqref="F1124:G1125">
    <cfRule type="iconSet" priority="1652">
      <iconSet iconSet="3Arrows">
        <cfvo type="percent" val="0"/>
        <cfvo type="percent" val="1"/>
        <cfvo type="num" val="1"/>
      </iconSet>
    </cfRule>
  </conditionalFormatting>
  <conditionalFormatting sqref="F1155:G1155">
    <cfRule type="cellIs" dxfId="13037" priority="1423" operator="lessThan">
      <formula>-0.01</formula>
    </cfRule>
    <cfRule type="cellIs" dxfId="13036" priority="1424" operator="greaterThan">
      <formula>0.01</formula>
    </cfRule>
  </conditionalFormatting>
  <conditionalFormatting sqref="F1168:G1169">
    <cfRule type="iconSet" priority="1436">
      <iconSet iconSet="3Arrows">
        <cfvo type="percent" val="0"/>
        <cfvo type="percent" val="1"/>
        <cfvo type="num" val="1"/>
      </iconSet>
    </cfRule>
  </conditionalFormatting>
  <conditionalFormatting sqref="F1199:G1199">
    <cfRule type="cellIs" dxfId="13035" priority="1165" operator="greaterThan">
      <formula>0.01</formula>
    </cfRule>
    <cfRule type="cellIs" dxfId="13034" priority="1164" operator="lessThan">
      <formula>-0.01</formula>
    </cfRule>
  </conditionalFormatting>
  <conditionalFormatting sqref="F1212:G1213">
    <cfRule type="iconSet" priority="1170">
      <iconSet iconSet="3Arrows">
        <cfvo type="percent" val="0"/>
        <cfvo type="percent" val="1"/>
        <cfvo type="num" val="1"/>
      </iconSet>
    </cfRule>
  </conditionalFormatting>
  <conditionalFormatting sqref="F1236:G1236">
    <cfRule type="cellIs" dxfId="13033" priority="1155" operator="greaterThan">
      <formula>0.01</formula>
    </cfRule>
    <cfRule type="cellIs" dxfId="13032" priority="1154" operator="lessThan">
      <formula>-0.01</formula>
    </cfRule>
  </conditionalFormatting>
  <conditionalFormatting sqref="F1249:G1250">
    <cfRule type="iconSet" priority="1160">
      <iconSet iconSet="3Arrows">
        <cfvo type="percent" val="0"/>
        <cfvo type="percent" val="1"/>
        <cfvo type="num" val="1"/>
      </iconSet>
    </cfRule>
  </conditionalFormatting>
  <conditionalFormatting sqref="F1273:G1273">
    <cfRule type="cellIs" dxfId="13031" priority="1144" operator="lessThan">
      <formula>-0.01</formula>
    </cfRule>
    <cfRule type="cellIs" dxfId="13030" priority="1145" operator="greaterThan">
      <formula>0.01</formula>
    </cfRule>
  </conditionalFormatting>
  <conditionalFormatting sqref="F1286:G1287">
    <cfRule type="iconSet" priority="1150">
      <iconSet iconSet="3Arrows">
        <cfvo type="percent" val="0"/>
        <cfvo type="percent" val="1"/>
        <cfvo type="num" val="1"/>
      </iconSet>
    </cfRule>
  </conditionalFormatting>
  <conditionalFormatting sqref="F1310:G1310">
    <cfRule type="cellIs" dxfId="13029" priority="1135" operator="greaterThan">
      <formula>0.01</formula>
    </cfRule>
    <cfRule type="cellIs" dxfId="13028" priority="1134" operator="lessThan">
      <formula>-0.01</formula>
    </cfRule>
  </conditionalFormatting>
  <conditionalFormatting sqref="F1323:G1324">
    <cfRule type="iconSet" priority="1140">
      <iconSet iconSet="3Arrows">
        <cfvo type="percent" val="0"/>
        <cfvo type="percent" val="1"/>
        <cfvo type="num" val="1"/>
      </iconSet>
    </cfRule>
  </conditionalFormatting>
  <conditionalFormatting sqref="F1347:G1347">
    <cfRule type="cellIs" dxfId="13027" priority="1124" operator="lessThan">
      <formula>-0.01</formula>
    </cfRule>
    <cfRule type="cellIs" dxfId="13026" priority="1125" operator="greaterThan">
      <formula>0.01</formula>
    </cfRule>
  </conditionalFormatting>
  <conditionalFormatting sqref="F1360:G1361">
    <cfRule type="iconSet" priority="1130">
      <iconSet iconSet="3Arrows">
        <cfvo type="percent" val="0"/>
        <cfvo type="percent" val="1"/>
        <cfvo type="num" val="1"/>
      </iconSet>
    </cfRule>
  </conditionalFormatting>
  <conditionalFormatting sqref="F1384:G1384">
    <cfRule type="cellIs" dxfId="13025" priority="1115" operator="greaterThan">
      <formula>0.01</formula>
    </cfRule>
    <cfRule type="cellIs" dxfId="13024" priority="1114" operator="lessThan">
      <formula>-0.01</formula>
    </cfRule>
  </conditionalFormatting>
  <conditionalFormatting sqref="F1397:G1398">
    <cfRule type="iconSet" priority="1120">
      <iconSet iconSet="3Arrows">
        <cfvo type="percent" val="0"/>
        <cfvo type="percent" val="1"/>
        <cfvo type="num" val="1"/>
      </iconSet>
    </cfRule>
  </conditionalFormatting>
  <conditionalFormatting sqref="F1421:G1421">
    <cfRule type="cellIs" dxfId="13023" priority="1105" operator="greaterThan">
      <formula>0.01</formula>
    </cfRule>
    <cfRule type="cellIs" dxfId="13022" priority="1104" operator="lessThan">
      <formula>-0.01</formula>
    </cfRule>
  </conditionalFormatting>
  <conditionalFormatting sqref="F1434:G1435">
    <cfRule type="iconSet" priority="1110">
      <iconSet iconSet="3Arrows">
        <cfvo type="percent" val="0"/>
        <cfvo type="percent" val="1"/>
        <cfvo type="num" val="1"/>
      </iconSet>
    </cfRule>
  </conditionalFormatting>
  <conditionalFormatting sqref="F1458:G1458">
    <cfRule type="cellIs" dxfId="13021" priority="1094" operator="lessThan">
      <formula>-0.01</formula>
    </cfRule>
    <cfRule type="cellIs" dxfId="13020" priority="1095" operator="greaterThan">
      <formula>0.01</formula>
    </cfRule>
  </conditionalFormatting>
  <conditionalFormatting sqref="F1471:G1472">
    <cfRule type="iconSet" priority="1100">
      <iconSet iconSet="3Arrows">
        <cfvo type="percent" val="0"/>
        <cfvo type="percent" val="1"/>
        <cfvo type="num" val="1"/>
      </iconSet>
    </cfRule>
  </conditionalFormatting>
  <conditionalFormatting sqref="F1495:G1495">
    <cfRule type="cellIs" dxfId="13019" priority="1085" operator="greaterThan">
      <formula>0.01</formula>
    </cfRule>
    <cfRule type="cellIs" dxfId="13018" priority="1084" operator="lessThan">
      <formula>-0.01</formula>
    </cfRule>
  </conditionalFormatting>
  <conditionalFormatting sqref="F1508:G1509">
    <cfRule type="iconSet" priority="1090">
      <iconSet iconSet="3Arrows">
        <cfvo type="percent" val="0"/>
        <cfvo type="percent" val="1"/>
        <cfvo type="num" val="1"/>
      </iconSet>
    </cfRule>
  </conditionalFormatting>
  <conditionalFormatting sqref="F1532:G1532">
    <cfRule type="cellIs" dxfId="13017" priority="1074" operator="lessThan">
      <formula>-0.01</formula>
    </cfRule>
    <cfRule type="cellIs" dxfId="13016" priority="1075" operator="greaterThan">
      <formula>0.01</formula>
    </cfRule>
  </conditionalFormatting>
  <conditionalFormatting sqref="F1545:G1546">
    <cfRule type="iconSet" priority="1080">
      <iconSet iconSet="3Arrows">
        <cfvo type="percent" val="0"/>
        <cfvo type="percent" val="1"/>
        <cfvo type="num" val="1"/>
      </iconSet>
    </cfRule>
  </conditionalFormatting>
  <conditionalFormatting sqref="F1569:G1569">
    <cfRule type="cellIs" dxfId="13015" priority="1065" operator="greaterThan">
      <formula>0.01</formula>
    </cfRule>
    <cfRule type="cellIs" dxfId="13014" priority="1064" operator="lessThan">
      <formula>-0.01</formula>
    </cfRule>
  </conditionalFormatting>
  <conditionalFormatting sqref="F1582:G1583">
    <cfRule type="iconSet" priority="1070">
      <iconSet iconSet="3Arrows">
        <cfvo type="percent" val="0"/>
        <cfvo type="percent" val="1"/>
        <cfvo type="num" val="1"/>
      </iconSet>
    </cfRule>
  </conditionalFormatting>
  <conditionalFormatting sqref="F1606:G1606">
    <cfRule type="cellIs" dxfId="13013" priority="1055" operator="greaterThan">
      <formula>0.01</formula>
    </cfRule>
    <cfRule type="cellIs" dxfId="13012" priority="1054" operator="lessThan">
      <formula>-0.01</formula>
    </cfRule>
  </conditionalFormatting>
  <conditionalFormatting sqref="F1619:G1620">
    <cfRule type="iconSet" priority="1060">
      <iconSet iconSet="3Arrows">
        <cfvo type="percent" val="0"/>
        <cfvo type="percent" val="1"/>
        <cfvo type="num" val="1"/>
      </iconSet>
    </cfRule>
  </conditionalFormatting>
  <conditionalFormatting sqref="F1643:G1643">
    <cfRule type="cellIs" dxfId="13011" priority="1044" operator="lessThan">
      <formula>-0.01</formula>
    </cfRule>
    <cfRule type="cellIs" dxfId="13010" priority="1045" operator="greaterThan">
      <formula>0.01</formula>
    </cfRule>
  </conditionalFormatting>
  <conditionalFormatting sqref="F1656:G1657">
    <cfRule type="iconSet" priority="1050">
      <iconSet iconSet="3Arrows">
        <cfvo type="percent" val="0"/>
        <cfvo type="percent" val="1"/>
        <cfvo type="num" val="1"/>
      </iconSet>
    </cfRule>
  </conditionalFormatting>
  <conditionalFormatting sqref="F1680:G1680">
    <cfRule type="cellIs" dxfId="13009" priority="1034" operator="lessThan">
      <formula>-0.01</formula>
    </cfRule>
    <cfRule type="cellIs" dxfId="13008" priority="1035" operator="greaterThan">
      <formula>0.01</formula>
    </cfRule>
  </conditionalFormatting>
  <conditionalFormatting sqref="F1693:G1694">
    <cfRule type="iconSet" priority="1040">
      <iconSet iconSet="3Arrows">
        <cfvo type="percent" val="0"/>
        <cfvo type="percent" val="1"/>
        <cfvo type="num" val="1"/>
      </iconSet>
    </cfRule>
  </conditionalFormatting>
  <conditionalFormatting sqref="F1717:G1717">
    <cfRule type="cellIs" dxfId="13007" priority="1025" operator="greaterThan">
      <formula>0.01</formula>
    </cfRule>
    <cfRule type="cellIs" dxfId="13006" priority="1024" operator="lessThan">
      <formula>-0.01</formula>
    </cfRule>
  </conditionalFormatting>
  <conditionalFormatting sqref="F1730:G1731">
    <cfRule type="iconSet" priority="1030">
      <iconSet iconSet="3Arrows">
        <cfvo type="percent" val="0"/>
        <cfvo type="percent" val="1"/>
        <cfvo type="num" val="1"/>
      </iconSet>
    </cfRule>
  </conditionalFormatting>
  <conditionalFormatting sqref="F1754:G1754">
    <cfRule type="cellIs" dxfId="13005" priority="1014" operator="lessThan">
      <formula>-0.01</formula>
    </cfRule>
    <cfRule type="cellIs" dxfId="13004" priority="1015" operator="greaterThan">
      <formula>0.01</formula>
    </cfRule>
  </conditionalFormatting>
  <conditionalFormatting sqref="F1767:G1768">
    <cfRule type="iconSet" priority="1020">
      <iconSet iconSet="3Arrows">
        <cfvo type="percent" val="0"/>
        <cfvo type="percent" val="1"/>
        <cfvo type="num" val="1"/>
      </iconSet>
    </cfRule>
  </conditionalFormatting>
  <conditionalFormatting sqref="F1791:G1791">
    <cfRule type="cellIs" dxfId="13003" priority="1005" operator="greaterThan">
      <formula>0.01</formula>
    </cfRule>
    <cfRule type="cellIs" dxfId="13002" priority="1004" operator="lessThan">
      <formula>-0.01</formula>
    </cfRule>
  </conditionalFormatting>
  <conditionalFormatting sqref="F1804:G1805">
    <cfRule type="iconSet" priority="1010">
      <iconSet iconSet="3Arrows">
        <cfvo type="percent" val="0"/>
        <cfvo type="percent" val="1"/>
        <cfvo type="num" val="1"/>
      </iconSet>
    </cfRule>
  </conditionalFormatting>
  <conditionalFormatting sqref="F1827:G1827">
    <cfRule type="cellIs" dxfId="13001" priority="984" operator="lessThan">
      <formula>-0.01</formula>
    </cfRule>
    <cfRule type="cellIs" dxfId="13000" priority="985" operator="greaterThan">
      <formula>0.01</formula>
    </cfRule>
  </conditionalFormatting>
  <conditionalFormatting sqref="F1840:G1841">
    <cfRule type="iconSet" priority="990">
      <iconSet iconSet="3Arrows">
        <cfvo type="percent" val="0"/>
        <cfvo type="percent" val="1"/>
        <cfvo type="num" val="1"/>
      </iconSet>
    </cfRule>
  </conditionalFormatting>
  <conditionalFormatting sqref="F1863:G1863">
    <cfRule type="cellIs" dxfId="12999" priority="975" operator="greaterThan">
      <formula>0.01</formula>
    </cfRule>
    <cfRule type="cellIs" dxfId="12998" priority="974" operator="lessThan">
      <formula>-0.01</formula>
    </cfRule>
  </conditionalFormatting>
  <conditionalFormatting sqref="F1876:G1877">
    <cfRule type="iconSet" priority="980">
      <iconSet iconSet="3Arrows">
        <cfvo type="percent" val="0"/>
        <cfvo type="percent" val="1"/>
        <cfvo type="num" val="1"/>
      </iconSet>
    </cfRule>
  </conditionalFormatting>
  <conditionalFormatting sqref="F1927:G1927">
    <cfRule type="cellIs" dxfId="12997" priority="965" operator="greaterThan">
      <formula>0.01</formula>
    </cfRule>
    <cfRule type="cellIs" dxfId="12996" priority="964" operator="lessThan">
      <formula>-0.01</formula>
    </cfRule>
  </conditionalFormatting>
  <conditionalFormatting sqref="F1940:G1941">
    <cfRule type="iconSet" priority="970">
      <iconSet iconSet="3Arrows">
        <cfvo type="percent" val="0"/>
        <cfvo type="percent" val="1"/>
        <cfvo type="num" val="1"/>
      </iconSet>
    </cfRule>
  </conditionalFormatting>
  <conditionalFormatting sqref="F1991:G1991">
    <cfRule type="cellIs" dxfId="12995" priority="954" operator="lessThan">
      <formula>-0.01</formula>
    </cfRule>
    <cfRule type="cellIs" dxfId="12994" priority="955" operator="greaterThan">
      <formula>0.01</formula>
    </cfRule>
  </conditionalFormatting>
  <conditionalFormatting sqref="F2004:G2005">
    <cfRule type="iconSet" priority="960">
      <iconSet iconSet="3Arrows">
        <cfvo type="percent" val="0"/>
        <cfvo type="percent" val="1"/>
        <cfvo type="num" val="1"/>
      </iconSet>
    </cfRule>
  </conditionalFormatting>
  <conditionalFormatting sqref="F2055:G2055">
    <cfRule type="cellIs" dxfId="12993" priority="945" operator="greaterThan">
      <formula>0.01</formula>
    </cfRule>
    <cfRule type="cellIs" dxfId="12992" priority="944" operator="lessThan">
      <formula>-0.01</formula>
    </cfRule>
  </conditionalFormatting>
  <conditionalFormatting sqref="F2068:G2069">
    <cfRule type="iconSet" priority="950">
      <iconSet iconSet="3Arrows">
        <cfvo type="percent" val="0"/>
        <cfvo type="percent" val="1"/>
        <cfvo type="num" val="1"/>
      </iconSet>
    </cfRule>
  </conditionalFormatting>
  <conditionalFormatting sqref="F2119:G2119">
    <cfRule type="cellIs" dxfId="12991" priority="934" operator="lessThan">
      <formula>-0.01</formula>
    </cfRule>
    <cfRule type="cellIs" dxfId="12990" priority="935" operator="greaterThan">
      <formula>0.01</formula>
    </cfRule>
  </conditionalFormatting>
  <conditionalFormatting sqref="F2132:G2133">
    <cfRule type="iconSet" priority="940">
      <iconSet iconSet="3Arrows">
        <cfvo type="percent" val="0"/>
        <cfvo type="percent" val="1"/>
        <cfvo type="num" val="1"/>
      </iconSet>
    </cfRule>
  </conditionalFormatting>
  <conditionalFormatting sqref="F2183:G2183">
    <cfRule type="cellIs" dxfId="12989" priority="924" operator="lessThan">
      <formula>-0.01</formula>
    </cfRule>
    <cfRule type="cellIs" dxfId="12988" priority="925" operator="greaterThan">
      <formula>0.01</formula>
    </cfRule>
  </conditionalFormatting>
  <conditionalFormatting sqref="F2196:G2197">
    <cfRule type="iconSet" priority="930">
      <iconSet iconSet="3Arrows">
        <cfvo type="percent" val="0"/>
        <cfvo type="percent" val="1"/>
        <cfvo type="num" val="1"/>
      </iconSet>
    </cfRule>
  </conditionalFormatting>
  <conditionalFormatting sqref="F2247:G2247">
    <cfRule type="cellIs" dxfId="12987" priority="914" operator="lessThan">
      <formula>-0.01</formula>
    </cfRule>
    <cfRule type="cellIs" dxfId="12986" priority="915" operator="greaterThan">
      <formula>0.01</formula>
    </cfRule>
  </conditionalFormatting>
  <conditionalFormatting sqref="F2260:G2261">
    <cfRule type="iconSet" priority="920">
      <iconSet iconSet="3Arrows">
        <cfvo type="percent" val="0"/>
        <cfvo type="percent" val="1"/>
        <cfvo type="num" val="1"/>
      </iconSet>
    </cfRule>
  </conditionalFormatting>
  <conditionalFormatting sqref="F2311:G2311">
    <cfRule type="cellIs" dxfId="12985" priority="905" operator="greaterThan">
      <formula>0.01</formula>
    </cfRule>
    <cfRule type="cellIs" dxfId="12984" priority="904" operator="lessThan">
      <formula>-0.01</formula>
    </cfRule>
  </conditionalFormatting>
  <conditionalFormatting sqref="F2324:G2325">
    <cfRule type="iconSet" priority="910">
      <iconSet iconSet="3Arrows">
        <cfvo type="percent" val="0"/>
        <cfvo type="percent" val="1"/>
        <cfvo type="num" val="1"/>
      </iconSet>
    </cfRule>
  </conditionalFormatting>
  <conditionalFormatting sqref="F2375:G2375">
    <cfRule type="cellIs" dxfId="12983" priority="894" operator="lessThan">
      <formula>-0.01</formula>
    </cfRule>
    <cfRule type="cellIs" dxfId="12982" priority="895" operator="greaterThan">
      <formula>0.01</formula>
    </cfRule>
  </conditionalFormatting>
  <conditionalFormatting sqref="F2388:G2389">
    <cfRule type="iconSet" priority="900">
      <iconSet iconSet="3Arrows">
        <cfvo type="percent" val="0"/>
        <cfvo type="percent" val="1"/>
        <cfvo type="num" val="1"/>
      </iconSet>
    </cfRule>
  </conditionalFormatting>
  <conditionalFormatting sqref="F2439:G2439">
    <cfRule type="cellIs" dxfId="12981" priority="884" operator="lessThan">
      <formula>-0.01</formula>
    </cfRule>
    <cfRule type="cellIs" dxfId="12980" priority="885" operator="greaterThan">
      <formula>0.01</formula>
    </cfRule>
  </conditionalFormatting>
  <conditionalFormatting sqref="F2452:G2453">
    <cfRule type="iconSet" priority="890">
      <iconSet iconSet="3Arrows">
        <cfvo type="percent" val="0"/>
        <cfvo type="percent" val="1"/>
        <cfvo type="num" val="1"/>
      </iconSet>
    </cfRule>
  </conditionalFormatting>
  <conditionalFormatting sqref="F2503:G2503">
    <cfRule type="cellIs" dxfId="12979" priority="874" operator="lessThan">
      <formula>-0.01</formula>
    </cfRule>
    <cfRule type="cellIs" dxfId="12978" priority="875" operator="greaterThan">
      <formula>0.01</formula>
    </cfRule>
  </conditionalFormatting>
  <conditionalFormatting sqref="F2516:G2517">
    <cfRule type="iconSet" priority="880">
      <iconSet iconSet="3Arrows">
        <cfvo type="percent" val="0"/>
        <cfvo type="percent" val="1"/>
        <cfvo type="num" val="1"/>
      </iconSet>
    </cfRule>
  </conditionalFormatting>
  <conditionalFormatting sqref="F2567:G2567">
    <cfRule type="cellIs" dxfId="12977" priority="865" operator="greaterThan">
      <formula>0.01</formula>
    </cfRule>
    <cfRule type="cellIs" dxfId="12976" priority="864" operator="lessThan">
      <formula>-0.01</formula>
    </cfRule>
  </conditionalFormatting>
  <conditionalFormatting sqref="F2580:G2581">
    <cfRule type="iconSet" priority="870">
      <iconSet iconSet="3Arrows">
        <cfvo type="percent" val="0"/>
        <cfvo type="percent" val="1"/>
        <cfvo type="num" val="1"/>
      </iconSet>
    </cfRule>
  </conditionalFormatting>
  <conditionalFormatting sqref="F2631:G2631">
    <cfRule type="cellIs" dxfId="12975" priority="854" operator="lessThan">
      <formula>-0.01</formula>
    </cfRule>
    <cfRule type="cellIs" dxfId="12974" priority="855" operator="greaterThan">
      <formula>0.01</formula>
    </cfRule>
  </conditionalFormatting>
  <conditionalFormatting sqref="F2644:G2645">
    <cfRule type="iconSet" priority="860">
      <iconSet iconSet="3Arrows">
        <cfvo type="percent" val="0"/>
        <cfvo type="percent" val="1"/>
        <cfvo type="num" val="1"/>
      </iconSet>
    </cfRule>
  </conditionalFormatting>
  <conditionalFormatting sqref="F2695:G2695">
    <cfRule type="cellIs" dxfId="12973" priority="845" operator="greaterThan">
      <formula>0.01</formula>
    </cfRule>
    <cfRule type="cellIs" dxfId="12972" priority="844" operator="lessThan">
      <formula>-0.01</formula>
    </cfRule>
  </conditionalFormatting>
  <conditionalFormatting sqref="F2708:G2709">
    <cfRule type="iconSet" priority="850">
      <iconSet iconSet="3Arrows">
        <cfvo type="percent" val="0"/>
        <cfvo type="percent" val="1"/>
        <cfvo type="num" val="1"/>
      </iconSet>
    </cfRule>
  </conditionalFormatting>
  <conditionalFormatting sqref="F2759:G2759">
    <cfRule type="cellIs" dxfId="12971" priority="834" operator="lessThan">
      <formula>-0.01</formula>
    </cfRule>
    <cfRule type="cellIs" dxfId="12970" priority="835" operator="greaterThan">
      <formula>0.01</formula>
    </cfRule>
  </conditionalFormatting>
  <conditionalFormatting sqref="F2772:G2773">
    <cfRule type="iconSet" priority="840">
      <iconSet iconSet="3Arrows">
        <cfvo type="percent" val="0"/>
        <cfvo type="percent" val="1"/>
        <cfvo type="num" val="1"/>
      </iconSet>
    </cfRule>
  </conditionalFormatting>
  <conditionalFormatting sqref="F2823:G2823">
    <cfRule type="cellIs" dxfId="12969" priority="824" operator="lessThan">
      <formula>-0.01</formula>
    </cfRule>
    <cfRule type="cellIs" dxfId="12968" priority="825" operator="greaterThan">
      <formula>0.01</formula>
    </cfRule>
  </conditionalFormatting>
  <conditionalFormatting sqref="F2836:G2837">
    <cfRule type="iconSet" priority="830">
      <iconSet iconSet="3Arrows">
        <cfvo type="percent" val="0"/>
        <cfvo type="percent" val="1"/>
        <cfvo type="num" val="1"/>
      </iconSet>
    </cfRule>
  </conditionalFormatting>
  <conditionalFormatting sqref="F2887:G2887">
    <cfRule type="cellIs" dxfId="12967" priority="814" operator="lessThan">
      <formula>-0.01</formula>
    </cfRule>
    <cfRule type="cellIs" dxfId="12966" priority="815" operator="greaterThan">
      <formula>0.01</formula>
    </cfRule>
  </conditionalFormatting>
  <conditionalFormatting sqref="F2900:G2901">
    <cfRule type="iconSet" priority="820">
      <iconSet iconSet="3Arrows">
        <cfvo type="percent" val="0"/>
        <cfvo type="percent" val="1"/>
        <cfvo type="num" val="1"/>
      </iconSet>
    </cfRule>
  </conditionalFormatting>
  <conditionalFormatting sqref="F2951:G2951">
    <cfRule type="cellIs" dxfId="12965" priority="804" operator="lessThan">
      <formula>-0.01</formula>
    </cfRule>
    <cfRule type="cellIs" dxfId="12964" priority="805" operator="greaterThan">
      <formula>0.01</formula>
    </cfRule>
  </conditionalFormatting>
  <conditionalFormatting sqref="F2964:G2965">
    <cfRule type="iconSet" priority="810">
      <iconSet iconSet="3Arrows">
        <cfvo type="percent" val="0"/>
        <cfvo type="percent" val="1"/>
        <cfvo type="num" val="1"/>
      </iconSet>
    </cfRule>
  </conditionalFormatting>
  <conditionalFormatting sqref="F3015:G3015">
    <cfRule type="cellIs" dxfId="12963" priority="794" operator="lessThan">
      <formula>-0.01</formula>
    </cfRule>
    <cfRule type="cellIs" dxfId="12962" priority="795" operator="greaterThan">
      <formula>0.01</formula>
    </cfRule>
  </conditionalFormatting>
  <conditionalFormatting sqref="F3028:G3029">
    <cfRule type="iconSet" priority="800">
      <iconSet iconSet="3Arrows">
        <cfvo type="percent" val="0"/>
        <cfvo type="percent" val="1"/>
        <cfvo type="num" val="1"/>
      </iconSet>
    </cfRule>
  </conditionalFormatting>
  <conditionalFormatting sqref="F3079:G3079">
    <cfRule type="cellIs" dxfId="12961" priority="784" operator="lessThan">
      <formula>-0.01</formula>
    </cfRule>
    <cfRule type="cellIs" dxfId="12960" priority="785" operator="greaterThan">
      <formula>0.01</formula>
    </cfRule>
  </conditionalFormatting>
  <conditionalFormatting sqref="F3092:G3093">
    <cfRule type="iconSet" priority="790">
      <iconSet iconSet="3Arrows">
        <cfvo type="percent" val="0"/>
        <cfvo type="percent" val="1"/>
        <cfvo type="num" val="1"/>
      </iconSet>
    </cfRule>
  </conditionalFormatting>
  <conditionalFormatting sqref="F3143:G3143">
    <cfRule type="cellIs" dxfId="12959" priority="775" operator="greaterThan">
      <formula>0.01</formula>
    </cfRule>
    <cfRule type="cellIs" dxfId="12958" priority="774" operator="lessThan">
      <formula>-0.01</formula>
    </cfRule>
  </conditionalFormatting>
  <conditionalFormatting sqref="F3156:G3157">
    <cfRule type="iconSet" priority="780">
      <iconSet iconSet="3Arrows">
        <cfvo type="percent" val="0"/>
        <cfvo type="percent" val="1"/>
        <cfvo type="num" val="1"/>
      </iconSet>
    </cfRule>
  </conditionalFormatting>
  <conditionalFormatting sqref="F3207:G3207">
    <cfRule type="cellIs" dxfId="12957" priority="764" operator="lessThan">
      <formula>-0.01</formula>
    </cfRule>
    <cfRule type="cellIs" dxfId="12956" priority="765" operator="greaterThan">
      <formula>0.01</formula>
    </cfRule>
  </conditionalFormatting>
  <conditionalFormatting sqref="F3220:G3221">
    <cfRule type="iconSet" priority="770">
      <iconSet iconSet="3Arrows">
        <cfvo type="percent" val="0"/>
        <cfvo type="percent" val="1"/>
        <cfvo type="num" val="1"/>
      </iconSet>
    </cfRule>
  </conditionalFormatting>
  <conditionalFormatting sqref="F3271:G3271">
    <cfRule type="cellIs" dxfId="12955" priority="755" operator="greaterThan">
      <formula>0.01</formula>
    </cfRule>
    <cfRule type="cellIs" dxfId="12954" priority="754" operator="lessThan">
      <formula>-0.01</formula>
    </cfRule>
  </conditionalFormatting>
  <conditionalFormatting sqref="F3284:G3285">
    <cfRule type="iconSet" priority="760">
      <iconSet iconSet="3Arrows">
        <cfvo type="percent" val="0"/>
        <cfvo type="percent" val="1"/>
        <cfvo type="num" val="1"/>
      </iconSet>
    </cfRule>
  </conditionalFormatting>
  <conditionalFormatting sqref="F3335:G3335">
    <cfRule type="cellIs" dxfId="12953" priority="745" operator="greaterThan">
      <formula>0.01</formula>
    </cfRule>
    <cfRule type="cellIs" dxfId="12952" priority="744" operator="lessThan">
      <formula>-0.01</formula>
    </cfRule>
  </conditionalFormatting>
  <conditionalFormatting sqref="F3348:G3349">
    <cfRule type="iconSet" priority="750">
      <iconSet iconSet="3Arrows">
        <cfvo type="percent" val="0"/>
        <cfvo type="percent" val="1"/>
        <cfvo type="num" val="1"/>
      </iconSet>
    </cfRule>
  </conditionalFormatting>
  <conditionalFormatting sqref="F3399:G3399">
    <cfRule type="cellIs" dxfId="12951" priority="735" operator="greaterThan">
      <formula>0.01</formula>
    </cfRule>
    <cfRule type="cellIs" dxfId="12950" priority="734" operator="lessThan">
      <formula>-0.01</formula>
    </cfRule>
  </conditionalFormatting>
  <conditionalFormatting sqref="F3412:G3413">
    <cfRule type="iconSet" priority="740">
      <iconSet iconSet="3Arrows">
        <cfvo type="percent" val="0"/>
        <cfvo type="percent" val="1"/>
        <cfvo type="num" val="1"/>
      </iconSet>
    </cfRule>
  </conditionalFormatting>
  <conditionalFormatting sqref="F3463:G3463">
    <cfRule type="cellIs" dxfId="12949" priority="725" operator="greaterThan">
      <formula>0.01</formula>
    </cfRule>
    <cfRule type="cellIs" dxfId="12948" priority="724" operator="lessThan">
      <formula>-0.01</formula>
    </cfRule>
  </conditionalFormatting>
  <conditionalFormatting sqref="F3476:G3477">
    <cfRule type="iconSet" priority="730">
      <iconSet iconSet="3Arrows">
        <cfvo type="percent" val="0"/>
        <cfvo type="percent" val="1"/>
        <cfvo type="num" val="1"/>
      </iconSet>
    </cfRule>
  </conditionalFormatting>
  <conditionalFormatting sqref="F3527:G3527">
    <cfRule type="cellIs" dxfId="12947" priority="715" operator="greaterThan">
      <formula>0.01</formula>
    </cfRule>
    <cfRule type="cellIs" dxfId="12946" priority="714" operator="lessThan">
      <formula>-0.01</formula>
    </cfRule>
  </conditionalFormatting>
  <conditionalFormatting sqref="F3540:G3541">
    <cfRule type="iconSet" priority="720">
      <iconSet iconSet="3Arrows">
        <cfvo type="percent" val="0"/>
        <cfvo type="percent" val="1"/>
        <cfvo type="num" val="1"/>
      </iconSet>
    </cfRule>
  </conditionalFormatting>
  <conditionalFormatting sqref="F3591:G3591">
    <cfRule type="cellIs" dxfId="12945" priority="705" operator="greaterThan">
      <formula>0.01</formula>
    </cfRule>
    <cfRule type="cellIs" dxfId="12944" priority="704" operator="lessThan">
      <formula>-0.01</formula>
    </cfRule>
  </conditionalFormatting>
  <conditionalFormatting sqref="F3604:G3605">
    <cfRule type="iconSet" priority="710">
      <iconSet iconSet="3Arrows">
        <cfvo type="percent" val="0"/>
        <cfvo type="percent" val="1"/>
        <cfvo type="num" val="1"/>
      </iconSet>
    </cfRule>
  </conditionalFormatting>
  <conditionalFormatting sqref="F3655:G3655">
    <cfRule type="cellIs" dxfId="12943" priority="695" operator="greaterThan">
      <formula>0.01</formula>
    </cfRule>
    <cfRule type="cellIs" dxfId="12942" priority="694" operator="lessThan">
      <formula>-0.01</formula>
    </cfRule>
  </conditionalFormatting>
  <conditionalFormatting sqref="F3668:G3669">
    <cfRule type="iconSet" priority="700">
      <iconSet iconSet="3Arrows">
        <cfvo type="percent" val="0"/>
        <cfvo type="percent" val="1"/>
        <cfvo type="num" val="1"/>
      </iconSet>
    </cfRule>
  </conditionalFormatting>
  <conditionalFormatting sqref="F3719:G3719">
    <cfRule type="cellIs" dxfId="12941" priority="685" operator="greaterThan">
      <formula>0.01</formula>
    </cfRule>
    <cfRule type="cellIs" dxfId="12940" priority="684" operator="lessThan">
      <formula>-0.01</formula>
    </cfRule>
  </conditionalFormatting>
  <conditionalFormatting sqref="F3732:G3733">
    <cfRule type="iconSet" priority="690">
      <iconSet iconSet="3Arrows">
        <cfvo type="percent" val="0"/>
        <cfvo type="percent" val="1"/>
        <cfvo type="num" val="1"/>
      </iconSet>
    </cfRule>
  </conditionalFormatting>
  <conditionalFormatting sqref="F3783:G3783">
    <cfRule type="cellIs" dxfId="12939" priority="674" operator="lessThan">
      <formula>-0.01</formula>
    </cfRule>
    <cfRule type="cellIs" dxfId="12938" priority="675" operator="greaterThan">
      <formula>0.01</formula>
    </cfRule>
  </conditionalFormatting>
  <conditionalFormatting sqref="F3796:G3797">
    <cfRule type="iconSet" priority="680">
      <iconSet iconSet="3Arrows">
        <cfvo type="percent" val="0"/>
        <cfvo type="percent" val="1"/>
        <cfvo type="num" val="1"/>
      </iconSet>
    </cfRule>
  </conditionalFormatting>
  <conditionalFormatting sqref="F3847:G3847">
    <cfRule type="cellIs" dxfId="12937" priority="665" operator="greaterThan">
      <formula>0.01</formula>
    </cfRule>
    <cfRule type="cellIs" dxfId="12936" priority="664" operator="lessThan">
      <formula>-0.01</formula>
    </cfRule>
  </conditionalFormatting>
  <conditionalFormatting sqref="F3860:G3861">
    <cfRule type="iconSet" priority="670">
      <iconSet iconSet="3Arrows">
        <cfvo type="percent" val="0"/>
        <cfvo type="percent" val="1"/>
        <cfvo type="num" val="1"/>
      </iconSet>
    </cfRule>
  </conditionalFormatting>
  <conditionalFormatting sqref="F3911:G3911">
    <cfRule type="cellIs" dxfId="12935" priority="654" operator="lessThan">
      <formula>-0.01</formula>
    </cfRule>
    <cfRule type="cellIs" dxfId="12934" priority="655" operator="greaterThan">
      <formula>0.01</formula>
    </cfRule>
  </conditionalFormatting>
  <conditionalFormatting sqref="F3924:G3925">
    <cfRule type="iconSet" priority="660">
      <iconSet iconSet="3Arrows">
        <cfvo type="percent" val="0"/>
        <cfvo type="percent" val="1"/>
        <cfvo type="num" val="1"/>
      </iconSet>
    </cfRule>
  </conditionalFormatting>
  <conditionalFormatting sqref="F3975:G3975">
    <cfRule type="cellIs" dxfId="12933" priority="645" operator="greaterThan">
      <formula>0.01</formula>
    </cfRule>
    <cfRule type="cellIs" dxfId="12932" priority="644" operator="lessThan">
      <formula>-0.01</formula>
    </cfRule>
  </conditionalFormatting>
  <conditionalFormatting sqref="F3988:G3989">
    <cfRule type="iconSet" priority="650">
      <iconSet iconSet="3Arrows">
        <cfvo type="percent" val="0"/>
        <cfvo type="percent" val="1"/>
        <cfvo type="num" val="1"/>
      </iconSet>
    </cfRule>
  </conditionalFormatting>
  <conditionalFormatting sqref="F4039:G4039">
    <cfRule type="cellIs" dxfId="12931" priority="634" operator="lessThan">
      <formula>-0.01</formula>
    </cfRule>
    <cfRule type="cellIs" dxfId="12930" priority="635" operator="greaterThan">
      <formula>0.01</formula>
    </cfRule>
  </conditionalFormatting>
  <conditionalFormatting sqref="F4052:G4053">
    <cfRule type="iconSet" priority="640">
      <iconSet iconSet="3Arrows">
        <cfvo type="percent" val="0"/>
        <cfvo type="percent" val="1"/>
        <cfvo type="num" val="1"/>
      </iconSet>
    </cfRule>
  </conditionalFormatting>
  <conditionalFormatting sqref="F4103:G4103">
    <cfRule type="cellIs" dxfId="12929" priority="624" operator="lessThan">
      <formula>-0.01</formula>
    </cfRule>
    <cfRule type="cellIs" dxfId="12928" priority="625" operator="greaterThan">
      <formula>0.01</formula>
    </cfRule>
  </conditionalFormatting>
  <conditionalFormatting sqref="F4116:G4117">
    <cfRule type="iconSet" priority="630">
      <iconSet iconSet="3Arrows">
        <cfvo type="percent" val="0"/>
        <cfvo type="percent" val="1"/>
        <cfvo type="num" val="1"/>
      </iconSet>
    </cfRule>
  </conditionalFormatting>
  <conditionalFormatting sqref="F4167:G4167">
    <cfRule type="cellIs" dxfId="12927" priority="614" operator="lessThan">
      <formula>-0.01</formula>
    </cfRule>
    <cfRule type="cellIs" dxfId="12926" priority="615" operator="greaterThan">
      <formula>0.01</formula>
    </cfRule>
  </conditionalFormatting>
  <conditionalFormatting sqref="F4180:G4181">
    <cfRule type="iconSet" priority="620">
      <iconSet iconSet="3Arrows">
        <cfvo type="percent" val="0"/>
        <cfvo type="percent" val="1"/>
        <cfvo type="num" val="1"/>
      </iconSet>
    </cfRule>
  </conditionalFormatting>
  <conditionalFormatting sqref="F4231:G4231">
    <cfRule type="cellIs" dxfId="12925" priority="605" operator="greaterThan">
      <formula>0.01</formula>
    </cfRule>
    <cfRule type="cellIs" dxfId="12924" priority="604" operator="lessThan">
      <formula>-0.01</formula>
    </cfRule>
  </conditionalFormatting>
  <conditionalFormatting sqref="F4244:G4245">
    <cfRule type="iconSet" priority="610">
      <iconSet iconSet="3Arrows">
        <cfvo type="percent" val="0"/>
        <cfvo type="percent" val="1"/>
        <cfvo type="num" val="1"/>
      </iconSet>
    </cfRule>
  </conditionalFormatting>
  <conditionalFormatting sqref="F4295:G4295">
    <cfRule type="cellIs" dxfId="12923" priority="594" operator="lessThan">
      <formula>-0.01</formula>
    </cfRule>
    <cfRule type="cellIs" dxfId="12922" priority="595" operator="greaterThan">
      <formula>0.01</formula>
    </cfRule>
  </conditionalFormatting>
  <conditionalFormatting sqref="F4308:G4309">
    <cfRule type="iconSet" priority="600">
      <iconSet iconSet="3Arrows">
        <cfvo type="percent" val="0"/>
        <cfvo type="percent" val="1"/>
        <cfvo type="num" val="1"/>
      </iconSet>
    </cfRule>
  </conditionalFormatting>
  <conditionalFormatting sqref="F4359:G4359">
    <cfRule type="cellIs" dxfId="12921" priority="584" operator="lessThan">
      <formula>-0.01</formula>
    </cfRule>
    <cfRule type="cellIs" dxfId="12920" priority="585" operator="greaterThan">
      <formula>0.01</formula>
    </cfRule>
  </conditionalFormatting>
  <conditionalFormatting sqref="F4372:G4373">
    <cfRule type="iconSet" priority="590">
      <iconSet iconSet="3Arrows">
        <cfvo type="percent" val="0"/>
        <cfvo type="percent" val="1"/>
        <cfvo type="num" val="1"/>
      </iconSet>
    </cfRule>
  </conditionalFormatting>
  <conditionalFormatting sqref="F4423:G4423">
    <cfRule type="cellIs" dxfId="12919" priority="574" operator="lessThan">
      <formula>-0.01</formula>
    </cfRule>
    <cfRule type="cellIs" dxfId="12918" priority="575" operator="greaterThan">
      <formula>0.01</formula>
    </cfRule>
  </conditionalFormatting>
  <conditionalFormatting sqref="F4436:G4437">
    <cfRule type="iconSet" priority="580">
      <iconSet iconSet="3Arrows">
        <cfvo type="percent" val="0"/>
        <cfvo type="percent" val="1"/>
        <cfvo type="num" val="1"/>
      </iconSet>
    </cfRule>
  </conditionalFormatting>
  <conditionalFormatting sqref="F4523:G4523">
    <cfRule type="cellIs" dxfId="12917" priority="565" operator="greaterThan">
      <formula>0.01</formula>
    </cfRule>
    <cfRule type="cellIs" dxfId="12916" priority="564" operator="lessThan">
      <formula>-0.01</formula>
    </cfRule>
  </conditionalFormatting>
  <conditionalFormatting sqref="F4536:G4537">
    <cfRule type="iconSet" priority="570">
      <iconSet iconSet="3Arrows">
        <cfvo type="percent" val="0"/>
        <cfvo type="percent" val="1"/>
        <cfvo type="num" val="1"/>
      </iconSet>
    </cfRule>
  </conditionalFormatting>
  <conditionalFormatting sqref="F4623:G4623">
    <cfRule type="cellIs" dxfId="12915" priority="544" operator="lessThan">
      <formula>-0.01</formula>
    </cfRule>
    <cfRule type="cellIs" dxfId="12914" priority="545" operator="greaterThan">
      <formula>0.01</formula>
    </cfRule>
  </conditionalFormatting>
  <conditionalFormatting sqref="F4636:G4637">
    <cfRule type="iconSet" priority="550">
      <iconSet iconSet="3Arrows">
        <cfvo type="percent" val="0"/>
        <cfvo type="percent" val="1"/>
        <cfvo type="num" val="1"/>
      </iconSet>
    </cfRule>
  </conditionalFormatting>
  <conditionalFormatting sqref="F4723:G4723">
    <cfRule type="cellIs" dxfId="12913" priority="534" operator="lessThan">
      <formula>-0.01</formula>
    </cfRule>
    <cfRule type="cellIs" dxfId="12912" priority="535" operator="greaterThan">
      <formula>0.01</formula>
    </cfRule>
  </conditionalFormatting>
  <conditionalFormatting sqref="F4736:G4737">
    <cfRule type="iconSet" priority="540">
      <iconSet iconSet="3Arrows">
        <cfvo type="percent" val="0"/>
        <cfvo type="percent" val="1"/>
        <cfvo type="num" val="1"/>
      </iconSet>
    </cfRule>
  </conditionalFormatting>
  <conditionalFormatting sqref="F4823:G4823">
    <cfRule type="cellIs" dxfId="12911" priority="515" operator="greaterThan">
      <formula>0.01</formula>
    </cfRule>
    <cfRule type="cellIs" dxfId="12910" priority="514" operator="lessThan">
      <formula>-0.01</formula>
    </cfRule>
  </conditionalFormatting>
  <conditionalFormatting sqref="F4836:G4837">
    <cfRule type="iconSet" priority="520">
      <iconSet iconSet="3Arrows">
        <cfvo type="percent" val="0"/>
        <cfvo type="percent" val="1"/>
        <cfvo type="num" val="1"/>
      </iconSet>
    </cfRule>
  </conditionalFormatting>
  <conditionalFormatting sqref="F4923:G4923">
    <cfRule type="cellIs" dxfId="12909" priority="505" operator="greaterThan">
      <formula>0.01</formula>
    </cfRule>
    <cfRule type="cellIs" dxfId="12908" priority="504" operator="lessThan">
      <formula>-0.01</formula>
    </cfRule>
  </conditionalFormatting>
  <conditionalFormatting sqref="F4936:G4937">
    <cfRule type="iconSet" priority="510">
      <iconSet iconSet="3Arrows">
        <cfvo type="percent" val="0"/>
        <cfvo type="percent" val="1"/>
        <cfvo type="num" val="1"/>
      </iconSet>
    </cfRule>
  </conditionalFormatting>
  <conditionalFormatting sqref="F5023:G5023">
    <cfRule type="cellIs" dxfId="12907" priority="494" operator="lessThan">
      <formula>-0.01</formula>
    </cfRule>
    <cfRule type="cellIs" dxfId="12906" priority="495" operator="greaterThan">
      <formula>0.01</formula>
    </cfRule>
  </conditionalFormatting>
  <conditionalFormatting sqref="F5036:G5037">
    <cfRule type="iconSet" priority="500">
      <iconSet iconSet="3Arrows">
        <cfvo type="percent" val="0"/>
        <cfvo type="percent" val="1"/>
        <cfvo type="num" val="1"/>
      </iconSet>
    </cfRule>
  </conditionalFormatting>
  <conditionalFormatting sqref="F5123:G5123">
    <cfRule type="cellIs" dxfId="12905" priority="485" operator="greaterThan">
      <formula>0.01</formula>
    </cfRule>
    <cfRule type="cellIs" dxfId="12904" priority="484" operator="lessThan">
      <formula>-0.01</formula>
    </cfRule>
  </conditionalFormatting>
  <conditionalFormatting sqref="F5136:G5137">
    <cfRule type="iconSet" priority="490">
      <iconSet iconSet="3Arrows">
        <cfvo type="percent" val="0"/>
        <cfvo type="percent" val="1"/>
        <cfvo type="num" val="1"/>
      </iconSet>
    </cfRule>
  </conditionalFormatting>
  <conditionalFormatting sqref="F5223:G5223">
    <cfRule type="cellIs" dxfId="12903" priority="474" operator="lessThan">
      <formula>-0.01</formula>
    </cfRule>
    <cfRule type="cellIs" dxfId="12902" priority="475" operator="greaterThan">
      <formula>0.01</formula>
    </cfRule>
  </conditionalFormatting>
  <conditionalFormatting sqref="F5236:G5237">
    <cfRule type="iconSet" priority="480">
      <iconSet iconSet="3Arrows">
        <cfvo type="percent" val="0"/>
        <cfvo type="percent" val="1"/>
        <cfvo type="num" val="1"/>
      </iconSet>
    </cfRule>
  </conditionalFormatting>
  <conditionalFormatting sqref="F5323:G5323">
    <cfRule type="cellIs" dxfId="12901" priority="465" operator="greaterThan">
      <formula>0.01</formula>
    </cfRule>
    <cfRule type="cellIs" dxfId="12900" priority="464" operator="lessThan">
      <formula>-0.01</formula>
    </cfRule>
  </conditionalFormatting>
  <conditionalFormatting sqref="F5336:G5337">
    <cfRule type="iconSet" priority="470">
      <iconSet iconSet="3Arrows">
        <cfvo type="percent" val="0"/>
        <cfvo type="percent" val="1"/>
        <cfvo type="num" val="1"/>
      </iconSet>
    </cfRule>
  </conditionalFormatting>
  <conditionalFormatting sqref="F5423:G5423">
    <cfRule type="cellIs" dxfId="12899" priority="454" operator="lessThan">
      <formula>-0.01</formula>
    </cfRule>
    <cfRule type="cellIs" dxfId="12898" priority="455" operator="greaterThan">
      <formula>0.01</formula>
    </cfRule>
  </conditionalFormatting>
  <conditionalFormatting sqref="F5436:G5437">
    <cfRule type="iconSet" priority="460">
      <iconSet iconSet="3Arrows">
        <cfvo type="percent" val="0"/>
        <cfvo type="percent" val="1"/>
        <cfvo type="num" val="1"/>
      </iconSet>
    </cfRule>
  </conditionalFormatting>
  <conditionalFormatting sqref="F5523:G5523">
    <cfRule type="cellIs" dxfId="12897" priority="444" operator="lessThan">
      <formula>-0.01</formula>
    </cfRule>
    <cfRule type="cellIs" dxfId="12896" priority="445" operator="greaterThan">
      <formula>0.01</formula>
    </cfRule>
  </conditionalFormatting>
  <conditionalFormatting sqref="F5536:G5537">
    <cfRule type="iconSet" priority="450">
      <iconSet iconSet="3Arrows">
        <cfvo type="percent" val="0"/>
        <cfvo type="percent" val="1"/>
        <cfvo type="num" val="1"/>
      </iconSet>
    </cfRule>
  </conditionalFormatting>
  <conditionalFormatting sqref="F5623:G5623">
    <cfRule type="cellIs" dxfId="12895" priority="435" operator="greaterThan">
      <formula>0.01</formula>
    </cfRule>
    <cfRule type="cellIs" dxfId="12894" priority="434" operator="lessThan">
      <formula>-0.01</formula>
    </cfRule>
  </conditionalFormatting>
  <conditionalFormatting sqref="F5636:G5637">
    <cfRule type="iconSet" priority="440">
      <iconSet iconSet="3Arrows">
        <cfvo type="percent" val="0"/>
        <cfvo type="percent" val="1"/>
        <cfvo type="num" val="1"/>
      </iconSet>
    </cfRule>
  </conditionalFormatting>
  <conditionalFormatting sqref="F5723:G5723">
    <cfRule type="cellIs" dxfId="12893" priority="424" operator="lessThan">
      <formula>-0.01</formula>
    </cfRule>
    <cfRule type="cellIs" dxfId="12892" priority="425" operator="greaterThan">
      <formula>0.01</formula>
    </cfRule>
  </conditionalFormatting>
  <conditionalFormatting sqref="F5736:G5737">
    <cfRule type="iconSet" priority="430">
      <iconSet iconSet="3Arrows">
        <cfvo type="percent" val="0"/>
        <cfvo type="percent" val="1"/>
        <cfvo type="num" val="1"/>
      </iconSet>
    </cfRule>
  </conditionalFormatting>
  <conditionalFormatting sqref="F5823:G5823">
    <cfRule type="cellIs" dxfId="12891" priority="414" operator="lessThan">
      <formula>-0.01</formula>
    </cfRule>
    <cfRule type="cellIs" dxfId="12890" priority="415" operator="greaterThan">
      <formula>0.01</formula>
    </cfRule>
  </conditionalFormatting>
  <conditionalFormatting sqref="F5836:G5837">
    <cfRule type="iconSet" priority="420">
      <iconSet iconSet="3Arrows">
        <cfvo type="percent" val="0"/>
        <cfvo type="percent" val="1"/>
        <cfvo type="num" val="1"/>
      </iconSet>
    </cfRule>
  </conditionalFormatting>
  <conditionalFormatting sqref="F5923:G5923">
    <cfRule type="cellIs" dxfId="12889" priority="404" operator="lessThan">
      <formula>-0.01</formula>
    </cfRule>
    <cfRule type="cellIs" dxfId="12888" priority="405" operator="greaterThan">
      <formula>0.01</formula>
    </cfRule>
  </conditionalFormatting>
  <conditionalFormatting sqref="F5936:G5937">
    <cfRule type="iconSet" priority="410">
      <iconSet iconSet="3Arrows">
        <cfvo type="percent" val="0"/>
        <cfvo type="percent" val="1"/>
        <cfvo type="num" val="1"/>
      </iconSet>
    </cfRule>
  </conditionalFormatting>
  <conditionalFormatting sqref="F6023:G6023">
    <cfRule type="cellIs" dxfId="12887" priority="395" operator="greaterThan">
      <formula>0.01</formula>
    </cfRule>
    <cfRule type="cellIs" dxfId="12886" priority="394" operator="lessThan">
      <formula>-0.01</formula>
    </cfRule>
  </conditionalFormatting>
  <conditionalFormatting sqref="F6036:G6037">
    <cfRule type="iconSet" priority="400">
      <iconSet iconSet="3Arrows">
        <cfvo type="percent" val="0"/>
        <cfvo type="percent" val="1"/>
        <cfvo type="num" val="1"/>
      </iconSet>
    </cfRule>
  </conditionalFormatting>
  <conditionalFormatting sqref="F6123:G6123">
    <cfRule type="cellIs" dxfId="12885" priority="385" operator="greaterThan">
      <formula>0.01</formula>
    </cfRule>
    <cfRule type="cellIs" dxfId="12884" priority="384" operator="lessThan">
      <formula>-0.01</formula>
    </cfRule>
  </conditionalFormatting>
  <conditionalFormatting sqref="F6136:G6137">
    <cfRule type="iconSet" priority="390">
      <iconSet iconSet="3Arrows">
        <cfvo type="percent" val="0"/>
        <cfvo type="percent" val="1"/>
        <cfvo type="num" val="1"/>
      </iconSet>
    </cfRule>
  </conditionalFormatting>
  <conditionalFormatting sqref="F6223:G6223">
    <cfRule type="cellIs" dxfId="12883" priority="374" operator="lessThan">
      <formula>-0.01</formula>
    </cfRule>
    <cfRule type="cellIs" dxfId="12882" priority="375" operator="greaterThan">
      <formula>0.01</formula>
    </cfRule>
  </conditionalFormatting>
  <conditionalFormatting sqref="F6236:G6237">
    <cfRule type="iconSet" priority="380">
      <iconSet iconSet="3Arrows">
        <cfvo type="percent" val="0"/>
        <cfvo type="percent" val="1"/>
        <cfvo type="num" val="1"/>
      </iconSet>
    </cfRule>
  </conditionalFormatting>
  <conditionalFormatting sqref="F6323:G6323">
    <cfRule type="cellIs" dxfId="12881" priority="364" operator="lessThan">
      <formula>-0.01</formula>
    </cfRule>
    <cfRule type="cellIs" dxfId="12880" priority="365" operator="greaterThan">
      <formula>0.01</formula>
    </cfRule>
  </conditionalFormatting>
  <conditionalFormatting sqref="F6336:G6337">
    <cfRule type="iconSet" priority="370">
      <iconSet iconSet="3Arrows">
        <cfvo type="percent" val="0"/>
        <cfvo type="percent" val="1"/>
        <cfvo type="num" val="1"/>
      </iconSet>
    </cfRule>
  </conditionalFormatting>
  <conditionalFormatting sqref="F6423:G6423">
    <cfRule type="cellIs" dxfId="12879" priority="354" operator="lessThan">
      <formula>-0.01</formula>
    </cfRule>
    <cfRule type="cellIs" dxfId="12878" priority="355" operator="greaterThan">
      <formula>0.01</formula>
    </cfRule>
  </conditionalFormatting>
  <conditionalFormatting sqref="F6436:G6437">
    <cfRule type="iconSet" priority="360">
      <iconSet iconSet="3Arrows">
        <cfvo type="percent" val="0"/>
        <cfvo type="percent" val="1"/>
        <cfvo type="num" val="1"/>
      </iconSet>
    </cfRule>
  </conditionalFormatting>
  <conditionalFormatting sqref="F6523:G6523">
    <cfRule type="cellIs" dxfId="12877" priority="345" operator="greaterThan">
      <formula>0.01</formula>
    </cfRule>
    <cfRule type="cellIs" dxfId="12876" priority="344" operator="lessThan">
      <formula>-0.01</formula>
    </cfRule>
  </conditionalFormatting>
  <conditionalFormatting sqref="F6536:G6537">
    <cfRule type="iconSet" priority="350">
      <iconSet iconSet="3Arrows">
        <cfvo type="percent" val="0"/>
        <cfvo type="percent" val="1"/>
        <cfvo type="num" val="1"/>
      </iconSet>
    </cfRule>
  </conditionalFormatting>
  <conditionalFormatting sqref="F6623:G6623">
    <cfRule type="cellIs" dxfId="12875" priority="334" operator="lessThan">
      <formula>-0.01</formula>
    </cfRule>
    <cfRule type="cellIs" dxfId="12874" priority="335" operator="greaterThan">
      <formula>0.01</formula>
    </cfRule>
  </conditionalFormatting>
  <conditionalFormatting sqref="F6636:G6637">
    <cfRule type="iconSet" priority="340">
      <iconSet iconSet="3Arrows">
        <cfvo type="percent" val="0"/>
        <cfvo type="percent" val="1"/>
        <cfvo type="num" val="1"/>
      </iconSet>
    </cfRule>
  </conditionalFormatting>
  <conditionalFormatting sqref="F6723:G6723">
    <cfRule type="cellIs" dxfId="12873" priority="325" operator="greaterThan">
      <formula>0.01</formula>
    </cfRule>
    <cfRule type="cellIs" dxfId="12872" priority="324" operator="lessThan">
      <formula>-0.01</formula>
    </cfRule>
  </conditionalFormatting>
  <conditionalFormatting sqref="F6736:G6737">
    <cfRule type="iconSet" priority="330">
      <iconSet iconSet="3Arrows">
        <cfvo type="percent" val="0"/>
        <cfvo type="percent" val="1"/>
        <cfvo type="num" val="1"/>
      </iconSet>
    </cfRule>
  </conditionalFormatting>
  <conditionalFormatting sqref="F6823:G6823">
    <cfRule type="cellIs" dxfId="12871" priority="315" operator="greaterThan">
      <formula>0.01</formula>
    </cfRule>
    <cfRule type="cellIs" dxfId="12870" priority="314" operator="lessThan">
      <formula>-0.01</formula>
    </cfRule>
  </conditionalFormatting>
  <conditionalFormatting sqref="F6836:G6837">
    <cfRule type="iconSet" priority="320">
      <iconSet iconSet="3Arrows">
        <cfvo type="percent" val="0"/>
        <cfvo type="percent" val="1"/>
        <cfvo type="num" val="1"/>
      </iconSet>
    </cfRule>
  </conditionalFormatting>
  <conditionalFormatting sqref="F6923:G6923">
    <cfRule type="cellIs" dxfId="12869" priority="304" operator="lessThan">
      <formula>-0.01</formula>
    </cfRule>
    <cfRule type="cellIs" dxfId="12868" priority="305" operator="greaterThan">
      <formula>0.01</formula>
    </cfRule>
  </conditionalFormatting>
  <conditionalFormatting sqref="F6936:G6937">
    <cfRule type="iconSet" priority="310">
      <iconSet iconSet="3Arrows">
        <cfvo type="percent" val="0"/>
        <cfvo type="percent" val="1"/>
        <cfvo type="num" val="1"/>
      </iconSet>
    </cfRule>
  </conditionalFormatting>
  <conditionalFormatting sqref="F7023:G7023">
    <cfRule type="cellIs" dxfId="12867" priority="295" operator="greaterThan">
      <formula>0.01</formula>
    </cfRule>
    <cfRule type="cellIs" dxfId="12866" priority="294" operator="lessThan">
      <formula>-0.01</formula>
    </cfRule>
  </conditionalFormatting>
  <conditionalFormatting sqref="F7036:G7037">
    <cfRule type="iconSet" priority="300">
      <iconSet iconSet="3Arrows">
        <cfvo type="percent" val="0"/>
        <cfvo type="percent" val="1"/>
        <cfvo type="num" val="1"/>
      </iconSet>
    </cfRule>
  </conditionalFormatting>
  <conditionalFormatting sqref="F7123:G7123">
    <cfRule type="cellIs" dxfId="12865" priority="274" operator="lessThan">
      <formula>-0.01</formula>
    </cfRule>
    <cfRule type="cellIs" dxfId="12864" priority="275" operator="greaterThan">
      <formula>0.01</formula>
    </cfRule>
  </conditionalFormatting>
  <conditionalFormatting sqref="F7136:G7137">
    <cfRule type="iconSet" priority="280">
      <iconSet iconSet="3Arrows">
        <cfvo type="percent" val="0"/>
        <cfvo type="percent" val="1"/>
        <cfvo type="num" val="1"/>
      </iconSet>
    </cfRule>
  </conditionalFormatting>
  <conditionalFormatting sqref="F7223:G7223">
    <cfRule type="cellIs" dxfId="12863" priority="265" operator="greaterThan">
      <formula>0.01</formula>
    </cfRule>
    <cfRule type="cellIs" dxfId="12862" priority="264" operator="lessThan">
      <formula>-0.01</formula>
    </cfRule>
  </conditionalFormatting>
  <conditionalFormatting sqref="F7236:G7237">
    <cfRule type="iconSet" priority="270">
      <iconSet iconSet="3Arrows">
        <cfvo type="percent" val="0"/>
        <cfvo type="percent" val="1"/>
        <cfvo type="num" val="1"/>
      </iconSet>
    </cfRule>
  </conditionalFormatting>
  <conditionalFormatting sqref="F7323:G7323">
    <cfRule type="cellIs" dxfId="12861" priority="255" operator="greaterThan">
      <formula>0.01</formula>
    </cfRule>
    <cfRule type="cellIs" dxfId="12860" priority="254" operator="lessThan">
      <formula>-0.01</formula>
    </cfRule>
  </conditionalFormatting>
  <conditionalFormatting sqref="F7336:G7337">
    <cfRule type="iconSet" priority="260">
      <iconSet iconSet="3Arrows">
        <cfvo type="percent" val="0"/>
        <cfvo type="percent" val="1"/>
        <cfvo type="num" val="1"/>
      </iconSet>
    </cfRule>
  </conditionalFormatting>
  <conditionalFormatting sqref="F7423:G7423">
    <cfRule type="cellIs" dxfId="12859" priority="244" operator="lessThan">
      <formula>-0.01</formula>
    </cfRule>
    <cfRule type="cellIs" dxfId="12858" priority="245" operator="greaterThan">
      <formula>0.01</formula>
    </cfRule>
  </conditionalFormatting>
  <conditionalFormatting sqref="F7436:G7437">
    <cfRule type="iconSet" priority="250">
      <iconSet iconSet="3Arrows">
        <cfvo type="percent" val="0"/>
        <cfvo type="percent" val="1"/>
        <cfvo type="num" val="1"/>
      </iconSet>
    </cfRule>
  </conditionalFormatting>
  <conditionalFormatting sqref="F7523:G7523">
    <cfRule type="cellIs" dxfId="12857" priority="234" operator="lessThan">
      <formula>-0.01</formula>
    </cfRule>
    <cfRule type="cellIs" dxfId="12856" priority="235" operator="greaterThan">
      <formula>0.01</formula>
    </cfRule>
  </conditionalFormatting>
  <conditionalFormatting sqref="F7536:G7537">
    <cfRule type="iconSet" priority="240">
      <iconSet iconSet="3Arrows">
        <cfvo type="percent" val="0"/>
        <cfvo type="percent" val="1"/>
        <cfvo type="num" val="1"/>
      </iconSet>
    </cfRule>
  </conditionalFormatting>
  <conditionalFormatting sqref="F7623:G7623">
    <cfRule type="cellIs" dxfId="12855" priority="224" operator="lessThan">
      <formula>-0.01</formula>
    </cfRule>
    <cfRule type="cellIs" dxfId="12854" priority="225" operator="greaterThan">
      <formula>0.01</formula>
    </cfRule>
  </conditionalFormatting>
  <conditionalFormatting sqref="F7636:G7637">
    <cfRule type="iconSet" priority="230">
      <iconSet iconSet="3Arrows">
        <cfvo type="percent" val="0"/>
        <cfvo type="percent" val="1"/>
        <cfvo type="num" val="1"/>
      </iconSet>
    </cfRule>
  </conditionalFormatting>
  <conditionalFormatting sqref="F7723:G7723">
    <cfRule type="cellIs" dxfId="12853" priority="214" operator="lessThan">
      <formula>-0.01</formula>
    </cfRule>
    <cfRule type="cellIs" dxfId="12852" priority="215" operator="greaterThan">
      <formula>0.01</formula>
    </cfRule>
  </conditionalFormatting>
  <conditionalFormatting sqref="F7736:G7737">
    <cfRule type="iconSet" priority="220">
      <iconSet iconSet="3Arrows">
        <cfvo type="percent" val="0"/>
        <cfvo type="percent" val="1"/>
        <cfvo type="num" val="1"/>
      </iconSet>
    </cfRule>
  </conditionalFormatting>
  <conditionalFormatting sqref="F7823:G7823">
    <cfRule type="cellIs" dxfId="12851" priority="205" operator="greaterThan">
      <formula>0.01</formula>
    </cfRule>
    <cfRule type="cellIs" dxfId="12850" priority="204" operator="lessThan">
      <formula>-0.01</formula>
    </cfRule>
  </conditionalFormatting>
  <conditionalFormatting sqref="F7836:G7837">
    <cfRule type="iconSet" priority="210">
      <iconSet iconSet="3Arrows">
        <cfvo type="percent" val="0"/>
        <cfvo type="percent" val="1"/>
        <cfvo type="num" val="1"/>
      </iconSet>
    </cfRule>
  </conditionalFormatting>
  <conditionalFormatting sqref="F7923:G7923">
    <cfRule type="cellIs" dxfId="12849" priority="194" operator="lessThan">
      <formula>-0.01</formula>
    </cfRule>
    <cfRule type="cellIs" dxfId="12848" priority="195" operator="greaterThan">
      <formula>0.01</formula>
    </cfRule>
  </conditionalFormatting>
  <conditionalFormatting sqref="F7936:G7937">
    <cfRule type="iconSet" priority="200">
      <iconSet iconSet="3Arrows">
        <cfvo type="percent" val="0"/>
        <cfvo type="percent" val="1"/>
        <cfvo type="num" val="1"/>
      </iconSet>
    </cfRule>
  </conditionalFormatting>
  <conditionalFormatting sqref="F8023:G8023">
    <cfRule type="cellIs" dxfId="12847" priority="184" operator="lessThan">
      <formula>-0.01</formula>
    </cfRule>
    <cfRule type="cellIs" dxfId="12846" priority="185" operator="greaterThan">
      <formula>0.01</formula>
    </cfRule>
  </conditionalFormatting>
  <conditionalFormatting sqref="F8036:G8037">
    <cfRule type="iconSet" priority="190">
      <iconSet iconSet="3Arrows">
        <cfvo type="percent" val="0"/>
        <cfvo type="percent" val="1"/>
        <cfvo type="num" val="1"/>
      </iconSet>
    </cfRule>
  </conditionalFormatting>
  <conditionalFormatting sqref="F8123:G8123">
    <cfRule type="cellIs" dxfId="12845" priority="174" operator="lessThan">
      <formula>-0.01</formula>
    </cfRule>
    <cfRule type="cellIs" dxfId="12844" priority="175" operator="greaterThan">
      <formula>0.01</formula>
    </cfRule>
  </conditionalFormatting>
  <conditionalFormatting sqref="F8136:G8137">
    <cfRule type="iconSet" priority="180">
      <iconSet iconSet="3Arrows">
        <cfvo type="percent" val="0"/>
        <cfvo type="percent" val="1"/>
        <cfvo type="num" val="1"/>
      </iconSet>
    </cfRule>
  </conditionalFormatting>
  <conditionalFormatting sqref="F8223:G8223">
    <cfRule type="cellIs" dxfId="12843" priority="164" operator="lessThan">
      <formula>-0.01</formula>
    </cfRule>
    <cfRule type="cellIs" dxfId="12842" priority="165" operator="greaterThan">
      <formula>0.01</formula>
    </cfRule>
  </conditionalFormatting>
  <conditionalFormatting sqref="F8236:G8237">
    <cfRule type="iconSet" priority="170">
      <iconSet iconSet="3Arrows">
        <cfvo type="percent" val="0"/>
        <cfvo type="percent" val="1"/>
        <cfvo type="num" val="1"/>
      </iconSet>
    </cfRule>
  </conditionalFormatting>
  <conditionalFormatting sqref="F8323:G8323">
    <cfRule type="cellIs" dxfId="12841" priority="154" operator="lessThan">
      <formula>-0.01</formula>
    </cfRule>
    <cfRule type="cellIs" dxfId="12840" priority="155" operator="greaterThan">
      <formula>0.01</formula>
    </cfRule>
  </conditionalFormatting>
  <conditionalFormatting sqref="F8336:G8337">
    <cfRule type="iconSet" priority="160">
      <iconSet iconSet="3Arrows">
        <cfvo type="percent" val="0"/>
        <cfvo type="percent" val="1"/>
        <cfvo type="num" val="1"/>
      </iconSet>
    </cfRule>
  </conditionalFormatting>
  <conditionalFormatting sqref="F8423:G8423">
    <cfRule type="cellIs" dxfId="12839" priority="145" operator="greaterThan">
      <formula>0.01</formula>
    </cfRule>
    <cfRule type="cellIs" dxfId="12838" priority="144" operator="lessThan">
      <formula>-0.01</formula>
    </cfRule>
  </conditionalFormatting>
  <conditionalFormatting sqref="F8436:G8437">
    <cfRule type="iconSet" priority="150">
      <iconSet iconSet="3Arrows">
        <cfvo type="percent" val="0"/>
        <cfvo type="percent" val="1"/>
        <cfvo type="num" val="1"/>
      </iconSet>
    </cfRule>
  </conditionalFormatting>
  <conditionalFormatting sqref="F8523:G8523">
    <cfRule type="cellIs" dxfId="12837" priority="135" operator="greaterThan">
      <formula>0.01</formula>
    </cfRule>
    <cfRule type="cellIs" dxfId="12836" priority="134" operator="lessThan">
      <formula>-0.01</formula>
    </cfRule>
  </conditionalFormatting>
  <conditionalFormatting sqref="F8536:G8537">
    <cfRule type="iconSet" priority="140">
      <iconSet iconSet="3Arrows">
        <cfvo type="percent" val="0"/>
        <cfvo type="percent" val="1"/>
        <cfvo type="num" val="1"/>
      </iconSet>
    </cfRule>
  </conditionalFormatting>
  <conditionalFormatting sqref="F8623:G8623">
    <cfRule type="cellIs" dxfId="12835" priority="125" operator="greaterThan">
      <formula>0.01</formula>
    </cfRule>
    <cfRule type="cellIs" dxfId="12834" priority="124" operator="lessThan">
      <formula>-0.01</formula>
    </cfRule>
  </conditionalFormatting>
  <conditionalFormatting sqref="F8636:G8637">
    <cfRule type="iconSet" priority="130">
      <iconSet iconSet="3Arrows">
        <cfvo type="percent" val="0"/>
        <cfvo type="percent" val="1"/>
        <cfvo type="num" val="1"/>
      </iconSet>
    </cfRule>
  </conditionalFormatting>
  <conditionalFormatting sqref="F8723:G8723">
    <cfRule type="cellIs" dxfId="12833" priority="115" operator="greaterThan">
      <formula>0.01</formula>
    </cfRule>
    <cfRule type="cellIs" dxfId="12832" priority="114" operator="lessThan">
      <formula>-0.01</formula>
    </cfRule>
  </conditionalFormatting>
  <conditionalFormatting sqref="F8736:G8737">
    <cfRule type="iconSet" priority="120">
      <iconSet iconSet="3Arrows">
        <cfvo type="percent" val="0"/>
        <cfvo type="percent" val="1"/>
        <cfvo type="num" val="1"/>
      </iconSet>
    </cfRule>
  </conditionalFormatting>
  <conditionalFormatting sqref="F8823:G8823">
    <cfRule type="cellIs" dxfId="12831" priority="104" operator="lessThan">
      <formula>-0.01</formula>
    </cfRule>
    <cfRule type="cellIs" dxfId="12830" priority="105" operator="greaterThan">
      <formula>0.01</formula>
    </cfRule>
  </conditionalFormatting>
  <conditionalFormatting sqref="F8836:G8837">
    <cfRule type="iconSet" priority="110">
      <iconSet iconSet="3Arrows">
        <cfvo type="percent" val="0"/>
        <cfvo type="percent" val="1"/>
        <cfvo type="num" val="1"/>
      </iconSet>
    </cfRule>
  </conditionalFormatting>
  <conditionalFormatting sqref="F8923:G8923">
    <cfRule type="cellIs" dxfId="12829" priority="94" operator="lessThan">
      <formula>-0.01</formula>
    </cfRule>
    <cfRule type="cellIs" dxfId="12828" priority="95" operator="greaterThan">
      <formula>0.01</formula>
    </cfRule>
  </conditionalFormatting>
  <conditionalFormatting sqref="F8936:G8937">
    <cfRule type="iconSet" priority="100">
      <iconSet iconSet="3Arrows">
        <cfvo type="percent" val="0"/>
        <cfvo type="percent" val="1"/>
        <cfvo type="num" val="1"/>
      </iconSet>
    </cfRule>
  </conditionalFormatting>
  <conditionalFormatting sqref="F9023:G9023">
    <cfRule type="cellIs" dxfId="12827" priority="85" operator="greaterThan">
      <formula>0.01</formula>
    </cfRule>
    <cfRule type="cellIs" dxfId="12826" priority="84" operator="lessThan">
      <formula>-0.01</formula>
    </cfRule>
  </conditionalFormatting>
  <conditionalFormatting sqref="F9036:G9037">
    <cfRule type="iconSet" priority="90">
      <iconSet iconSet="3Arrows">
        <cfvo type="percent" val="0"/>
        <cfvo type="percent" val="1"/>
        <cfvo type="num" val="1"/>
      </iconSet>
    </cfRule>
  </conditionalFormatting>
  <conditionalFormatting sqref="F9123:G9123">
    <cfRule type="cellIs" dxfId="12825" priority="75" operator="greaterThan">
      <formula>0.01</formula>
    </cfRule>
    <cfRule type="cellIs" dxfId="12824" priority="74" operator="lessThan">
      <formula>-0.01</formula>
    </cfRule>
  </conditionalFormatting>
  <conditionalFormatting sqref="F9136:G9137">
    <cfRule type="iconSet" priority="80">
      <iconSet iconSet="3Arrows">
        <cfvo type="percent" val="0"/>
        <cfvo type="percent" val="1"/>
        <cfvo type="num" val="1"/>
      </iconSet>
    </cfRule>
  </conditionalFormatting>
  <conditionalFormatting sqref="F9223:G9223">
    <cfRule type="cellIs" dxfId="12823" priority="65" operator="greaterThan">
      <formula>0.01</formula>
    </cfRule>
    <cfRule type="cellIs" dxfId="12822" priority="64" operator="lessThan">
      <formula>-0.01</formula>
    </cfRule>
  </conditionalFormatting>
  <conditionalFormatting sqref="F9236:G9237">
    <cfRule type="iconSet" priority="70">
      <iconSet iconSet="3Arrows">
        <cfvo type="percent" val="0"/>
        <cfvo type="percent" val="1"/>
        <cfvo type="num" val="1"/>
      </iconSet>
    </cfRule>
  </conditionalFormatting>
  <conditionalFormatting sqref="F9323:G9323">
    <cfRule type="cellIs" dxfId="12821" priority="54" operator="lessThan">
      <formula>-0.01</formula>
    </cfRule>
    <cfRule type="cellIs" dxfId="12820" priority="55" operator="greaterThan">
      <formula>0.01</formula>
    </cfRule>
  </conditionalFormatting>
  <conditionalFormatting sqref="F9336:G9337">
    <cfRule type="iconSet" priority="60">
      <iconSet iconSet="3Arrows">
        <cfvo type="percent" val="0"/>
        <cfvo type="percent" val="1"/>
        <cfvo type="num" val="1"/>
      </iconSet>
    </cfRule>
  </conditionalFormatting>
  <conditionalFormatting sqref="F9423:G9423">
    <cfRule type="cellIs" dxfId="12819" priority="45" operator="greaterThan">
      <formula>0.01</formula>
    </cfRule>
    <cfRule type="cellIs" dxfId="12818" priority="44" operator="lessThan">
      <formula>-0.01</formula>
    </cfRule>
  </conditionalFormatting>
  <conditionalFormatting sqref="F9436:G9437">
    <cfRule type="iconSet" priority="50">
      <iconSet iconSet="3Arrows">
        <cfvo type="percent" val="0"/>
        <cfvo type="percent" val="1"/>
        <cfvo type="num" val="1"/>
      </iconSet>
    </cfRule>
  </conditionalFormatting>
  <conditionalFormatting sqref="F9523:G9523">
    <cfRule type="cellIs" dxfId="12817" priority="34" operator="lessThan">
      <formula>-0.01</formula>
    </cfRule>
    <cfRule type="cellIs" dxfId="12816" priority="35" operator="greaterThan">
      <formula>0.01</formula>
    </cfRule>
  </conditionalFormatting>
  <conditionalFormatting sqref="F9536:G9537">
    <cfRule type="iconSet" priority="40">
      <iconSet iconSet="3Arrows">
        <cfvo type="percent" val="0"/>
        <cfvo type="percent" val="1"/>
        <cfvo type="num" val="1"/>
      </iconSet>
    </cfRule>
  </conditionalFormatting>
  <conditionalFormatting sqref="F9623:G9623">
    <cfRule type="cellIs" dxfId="12815" priority="24" operator="lessThan">
      <formula>-0.01</formula>
    </cfRule>
    <cfRule type="cellIs" dxfId="12814" priority="25" operator="greaterThan">
      <formula>0.01</formula>
    </cfRule>
  </conditionalFormatting>
  <conditionalFormatting sqref="F9636:G9637">
    <cfRule type="iconSet" priority="30">
      <iconSet iconSet="3Arrows">
        <cfvo type="percent" val="0"/>
        <cfvo type="percent" val="1"/>
        <cfvo type="num" val="1"/>
      </iconSet>
    </cfRule>
  </conditionalFormatting>
  <conditionalFormatting sqref="F9723:G9723">
    <cfRule type="cellIs" dxfId="12813" priority="15" operator="greaterThan">
      <formula>0.01</formula>
    </cfRule>
    <cfRule type="cellIs" dxfId="12812" priority="14" operator="lessThan">
      <formula>-0.01</formula>
    </cfRule>
  </conditionalFormatting>
  <conditionalFormatting sqref="F9736:G9737">
    <cfRule type="iconSet" priority="20">
      <iconSet iconSet="3Arrows">
        <cfvo type="percent" val="0"/>
        <cfvo type="percent" val="1"/>
        <cfvo type="num" val="1"/>
      </iconSet>
    </cfRule>
  </conditionalFormatting>
  <conditionalFormatting sqref="F9823:G9823">
    <cfRule type="cellIs" dxfId="12811" priority="5" operator="greaterThan">
      <formula>0.01</formula>
    </cfRule>
    <cfRule type="cellIs" dxfId="12810" priority="4" operator="lessThan">
      <formula>-0.01</formula>
    </cfRule>
  </conditionalFormatting>
  <conditionalFormatting sqref="F9836:G9837">
    <cfRule type="iconSet" priority="10">
      <iconSet iconSet="3Arrows">
        <cfvo type="percent" val="0"/>
        <cfvo type="percent" val="1"/>
        <cfvo type="num" val="1"/>
      </iconSet>
    </cfRule>
  </conditionalFormatting>
  <conditionalFormatting sqref="F1093:T1093">
    <cfRule type="cellIs" dxfId="12809" priority="1439" operator="lessThan">
      <formula>0</formula>
    </cfRule>
    <cfRule type="cellIs" dxfId="12808" priority="1440" operator="greaterThan">
      <formula>0.001</formula>
    </cfRule>
    <cfRule type="cellIs" dxfId="12807" priority="1438" operator="greaterThan">
      <formula>0</formula>
    </cfRule>
    <cfRule type="cellIs" dxfId="12806" priority="1437" operator="lessThan">
      <formula>0</formula>
    </cfRule>
  </conditionalFormatting>
  <conditionalFormatting sqref="F1095:T1095">
    <cfRule type="cellIs" dxfId="12805" priority="1648" operator="greaterThan">
      <formula>0.001</formula>
    </cfRule>
    <cfRule type="iconSet" priority="1649">
      <iconSet iconSet="3Arrows">
        <cfvo type="percent" val="0"/>
        <cfvo type="num" val="0" gte="0"/>
        <cfvo type="num" val="0.01"/>
      </iconSet>
    </cfRule>
    <cfRule type="cellIs" dxfId="12804" priority="1647" operator="lessThan">
      <formula>0</formula>
    </cfRule>
  </conditionalFormatting>
  <conditionalFormatting sqref="F1157:T1157">
    <cfRule type="iconSet" priority="1419">
      <iconSet iconSet="3Arrows">
        <cfvo type="percent" val="0"/>
        <cfvo type="num" val="0"/>
        <cfvo type="num" val="0" gte="0"/>
      </iconSet>
    </cfRule>
  </conditionalFormatting>
  <conditionalFormatting sqref="F1159:T1159">
    <cfRule type="iconSet" priority="1434">
      <iconSet iconSet="3Arrows">
        <cfvo type="percent" val="0"/>
        <cfvo type="num" val="0" gte="0"/>
        <cfvo type="num" val="0.01"/>
      </iconSet>
    </cfRule>
    <cfRule type="cellIs" dxfId="12803" priority="1432" operator="lessThan">
      <formula>0</formula>
    </cfRule>
    <cfRule type="cellIs" dxfId="12802" priority="1433" operator="greaterThan">
      <formula>0.001</formula>
    </cfRule>
  </conditionalFormatting>
  <conditionalFormatting sqref="F1201:T1201">
    <cfRule type="iconSet" priority="1161">
      <iconSet iconSet="3Arrows">
        <cfvo type="percent" val="0"/>
        <cfvo type="num" val="0"/>
        <cfvo type="num" val="0" gte="0"/>
      </iconSet>
    </cfRule>
  </conditionalFormatting>
  <conditionalFormatting sqref="F1203:T1203">
    <cfRule type="cellIs" dxfId="12801" priority="1166" operator="lessThan">
      <formula>0</formula>
    </cfRule>
    <cfRule type="iconSet" priority="1168">
      <iconSet iconSet="3Arrows">
        <cfvo type="percent" val="0"/>
        <cfvo type="num" val="0" gte="0"/>
        <cfvo type="num" val="0.01"/>
      </iconSet>
    </cfRule>
    <cfRule type="cellIs" dxfId="12800" priority="1167" operator="greaterThan">
      <formula>0.001</formula>
    </cfRule>
  </conditionalFormatting>
  <conditionalFormatting sqref="F1238:T1238">
    <cfRule type="iconSet" priority="1151">
      <iconSet iconSet="3Arrows">
        <cfvo type="percent" val="0"/>
        <cfvo type="num" val="0"/>
        <cfvo type="num" val="0" gte="0"/>
      </iconSet>
    </cfRule>
  </conditionalFormatting>
  <conditionalFormatting sqref="F1240:T1240">
    <cfRule type="cellIs" dxfId="12799" priority="1157" operator="greaterThan">
      <formula>0.001</formula>
    </cfRule>
    <cfRule type="iconSet" priority="1158">
      <iconSet iconSet="3Arrows">
        <cfvo type="percent" val="0"/>
        <cfvo type="num" val="0" gte="0"/>
        <cfvo type="num" val="0.01"/>
      </iconSet>
    </cfRule>
    <cfRule type="cellIs" dxfId="12798" priority="1156" operator="lessThan">
      <formula>0</formula>
    </cfRule>
  </conditionalFormatting>
  <conditionalFormatting sqref="F1275:T1275">
    <cfRule type="iconSet" priority="1141">
      <iconSet iconSet="3Arrows">
        <cfvo type="percent" val="0"/>
        <cfvo type="num" val="0"/>
        <cfvo type="num" val="0" gte="0"/>
      </iconSet>
    </cfRule>
  </conditionalFormatting>
  <conditionalFormatting sqref="F1277:T1277">
    <cfRule type="iconSet" priority="1148">
      <iconSet iconSet="3Arrows">
        <cfvo type="percent" val="0"/>
        <cfvo type="num" val="0" gte="0"/>
        <cfvo type="num" val="0.01"/>
      </iconSet>
    </cfRule>
    <cfRule type="cellIs" dxfId="12797" priority="1146" operator="lessThan">
      <formula>0</formula>
    </cfRule>
    <cfRule type="cellIs" dxfId="12796" priority="1147" operator="greaterThan">
      <formula>0.001</formula>
    </cfRule>
  </conditionalFormatting>
  <conditionalFormatting sqref="F1312:T1312">
    <cfRule type="iconSet" priority="1131">
      <iconSet iconSet="3Arrows">
        <cfvo type="percent" val="0"/>
        <cfvo type="num" val="0"/>
        <cfvo type="num" val="0" gte="0"/>
      </iconSet>
    </cfRule>
  </conditionalFormatting>
  <conditionalFormatting sqref="F1314:T1314">
    <cfRule type="iconSet" priority="1138">
      <iconSet iconSet="3Arrows">
        <cfvo type="percent" val="0"/>
        <cfvo type="num" val="0" gte="0"/>
        <cfvo type="num" val="0.01"/>
      </iconSet>
    </cfRule>
    <cfRule type="cellIs" dxfId="12795" priority="1136" operator="lessThan">
      <formula>0</formula>
    </cfRule>
    <cfRule type="cellIs" dxfId="12794" priority="1137" operator="greaterThan">
      <formula>0.001</formula>
    </cfRule>
  </conditionalFormatting>
  <conditionalFormatting sqref="F1349:T1349">
    <cfRule type="iconSet" priority="1121">
      <iconSet iconSet="3Arrows">
        <cfvo type="percent" val="0"/>
        <cfvo type="num" val="0"/>
        <cfvo type="num" val="0" gte="0"/>
      </iconSet>
    </cfRule>
  </conditionalFormatting>
  <conditionalFormatting sqref="F1351:T1351">
    <cfRule type="iconSet" priority="1128">
      <iconSet iconSet="3Arrows">
        <cfvo type="percent" val="0"/>
        <cfvo type="num" val="0" gte="0"/>
        <cfvo type="num" val="0.01"/>
      </iconSet>
    </cfRule>
    <cfRule type="cellIs" dxfId="12793" priority="1127" operator="greaterThan">
      <formula>0.001</formula>
    </cfRule>
    <cfRule type="cellIs" dxfId="12792" priority="1126" operator="lessThan">
      <formula>0</formula>
    </cfRule>
  </conditionalFormatting>
  <conditionalFormatting sqref="F1386:T1386">
    <cfRule type="iconSet" priority="1111">
      <iconSet iconSet="3Arrows">
        <cfvo type="percent" val="0"/>
        <cfvo type="num" val="0"/>
        <cfvo type="num" val="0" gte="0"/>
      </iconSet>
    </cfRule>
  </conditionalFormatting>
  <conditionalFormatting sqref="F1388:T1388">
    <cfRule type="cellIs" dxfId="12791" priority="1116" operator="lessThan">
      <formula>0</formula>
    </cfRule>
    <cfRule type="cellIs" dxfId="12790" priority="1117" operator="greaterThan">
      <formula>0.001</formula>
    </cfRule>
    <cfRule type="iconSet" priority="1118">
      <iconSet iconSet="3Arrows">
        <cfvo type="percent" val="0"/>
        <cfvo type="num" val="0" gte="0"/>
        <cfvo type="num" val="0.01"/>
      </iconSet>
    </cfRule>
  </conditionalFormatting>
  <conditionalFormatting sqref="F1423:T1423">
    <cfRule type="iconSet" priority="1101">
      <iconSet iconSet="3Arrows">
        <cfvo type="percent" val="0"/>
        <cfvo type="num" val="0"/>
        <cfvo type="num" val="0" gte="0"/>
      </iconSet>
    </cfRule>
  </conditionalFormatting>
  <conditionalFormatting sqref="F1425:T1425">
    <cfRule type="iconSet" priority="1108">
      <iconSet iconSet="3Arrows">
        <cfvo type="percent" val="0"/>
        <cfvo type="num" val="0" gte="0"/>
        <cfvo type="num" val="0.01"/>
      </iconSet>
    </cfRule>
    <cfRule type="cellIs" dxfId="12789" priority="1106" operator="lessThan">
      <formula>0</formula>
    </cfRule>
    <cfRule type="cellIs" dxfId="12788" priority="1107" operator="greaterThan">
      <formula>0.001</formula>
    </cfRule>
  </conditionalFormatting>
  <conditionalFormatting sqref="F1460:T1460">
    <cfRule type="iconSet" priority="1091">
      <iconSet iconSet="3Arrows">
        <cfvo type="percent" val="0"/>
        <cfvo type="num" val="0"/>
        <cfvo type="num" val="0" gte="0"/>
      </iconSet>
    </cfRule>
  </conditionalFormatting>
  <conditionalFormatting sqref="F1462:T1462">
    <cfRule type="iconSet" priority="1098">
      <iconSet iconSet="3Arrows">
        <cfvo type="percent" val="0"/>
        <cfvo type="num" val="0" gte="0"/>
        <cfvo type="num" val="0.01"/>
      </iconSet>
    </cfRule>
    <cfRule type="cellIs" dxfId="12787" priority="1097" operator="greaterThan">
      <formula>0.001</formula>
    </cfRule>
    <cfRule type="cellIs" dxfId="12786" priority="1096" operator="lessThan">
      <formula>0</formula>
    </cfRule>
  </conditionalFormatting>
  <conditionalFormatting sqref="F1497:T1497">
    <cfRule type="iconSet" priority="1081">
      <iconSet iconSet="3Arrows">
        <cfvo type="percent" val="0"/>
        <cfvo type="num" val="0"/>
        <cfvo type="num" val="0" gte="0"/>
      </iconSet>
    </cfRule>
  </conditionalFormatting>
  <conditionalFormatting sqref="F1499:T1499">
    <cfRule type="cellIs" dxfId="12785" priority="1086" operator="lessThan">
      <formula>0</formula>
    </cfRule>
    <cfRule type="iconSet" priority="1088">
      <iconSet iconSet="3Arrows">
        <cfvo type="percent" val="0"/>
        <cfvo type="num" val="0" gte="0"/>
        <cfvo type="num" val="0.01"/>
      </iconSet>
    </cfRule>
    <cfRule type="cellIs" dxfId="12784" priority="1087" operator="greaterThan">
      <formula>0.001</formula>
    </cfRule>
  </conditionalFormatting>
  <conditionalFormatting sqref="F1534:T1534">
    <cfRule type="iconSet" priority="1071">
      <iconSet iconSet="3Arrows">
        <cfvo type="percent" val="0"/>
        <cfvo type="num" val="0"/>
        <cfvo type="num" val="0" gte="0"/>
      </iconSet>
    </cfRule>
  </conditionalFormatting>
  <conditionalFormatting sqref="F1536:T1536">
    <cfRule type="iconSet" priority="1078">
      <iconSet iconSet="3Arrows">
        <cfvo type="percent" val="0"/>
        <cfvo type="num" val="0" gte="0"/>
        <cfvo type="num" val="0.01"/>
      </iconSet>
    </cfRule>
    <cfRule type="cellIs" dxfId="12783" priority="1076" operator="lessThan">
      <formula>0</formula>
    </cfRule>
    <cfRule type="cellIs" dxfId="12782" priority="1077" operator="greaterThan">
      <formula>0.001</formula>
    </cfRule>
  </conditionalFormatting>
  <conditionalFormatting sqref="F1571:T1571">
    <cfRule type="iconSet" priority="1061">
      <iconSet iconSet="3Arrows">
        <cfvo type="percent" val="0"/>
        <cfvo type="num" val="0"/>
        <cfvo type="num" val="0" gte="0"/>
      </iconSet>
    </cfRule>
  </conditionalFormatting>
  <conditionalFormatting sqref="F1573:T1573">
    <cfRule type="cellIs" dxfId="12781" priority="1067" operator="greaterThan">
      <formula>0.001</formula>
    </cfRule>
    <cfRule type="cellIs" dxfId="12780" priority="1066" operator="lessThan">
      <formula>0</formula>
    </cfRule>
    <cfRule type="iconSet" priority="1068">
      <iconSet iconSet="3Arrows">
        <cfvo type="percent" val="0"/>
        <cfvo type="num" val="0" gte="0"/>
        <cfvo type="num" val="0.01"/>
      </iconSet>
    </cfRule>
  </conditionalFormatting>
  <conditionalFormatting sqref="F1608:T1608">
    <cfRule type="iconSet" priority="1051">
      <iconSet iconSet="3Arrows">
        <cfvo type="percent" val="0"/>
        <cfvo type="num" val="0"/>
        <cfvo type="num" val="0" gte="0"/>
      </iconSet>
    </cfRule>
  </conditionalFormatting>
  <conditionalFormatting sqref="F1610:T1610">
    <cfRule type="iconSet" priority="1058">
      <iconSet iconSet="3Arrows">
        <cfvo type="percent" val="0"/>
        <cfvo type="num" val="0" gte="0"/>
        <cfvo type="num" val="0.01"/>
      </iconSet>
    </cfRule>
    <cfRule type="cellIs" dxfId="12779" priority="1056" operator="lessThan">
      <formula>0</formula>
    </cfRule>
    <cfRule type="cellIs" dxfId="12778" priority="1057" operator="greaterThan">
      <formula>0.001</formula>
    </cfRule>
  </conditionalFormatting>
  <conditionalFormatting sqref="F1645:T1645">
    <cfRule type="iconSet" priority="1041">
      <iconSet iconSet="3Arrows">
        <cfvo type="percent" val="0"/>
        <cfvo type="num" val="0"/>
        <cfvo type="num" val="0" gte="0"/>
      </iconSet>
    </cfRule>
  </conditionalFormatting>
  <conditionalFormatting sqref="F1647:T1647">
    <cfRule type="cellIs" dxfId="12777" priority="1047" operator="greaterThan">
      <formula>0.001</formula>
    </cfRule>
    <cfRule type="iconSet" priority="1048">
      <iconSet iconSet="3Arrows">
        <cfvo type="percent" val="0"/>
        <cfvo type="num" val="0" gte="0"/>
        <cfvo type="num" val="0.01"/>
      </iconSet>
    </cfRule>
    <cfRule type="cellIs" dxfId="12776" priority="1046" operator="lessThan">
      <formula>0</formula>
    </cfRule>
  </conditionalFormatting>
  <conditionalFormatting sqref="F1682:T1682">
    <cfRule type="iconSet" priority="1031">
      <iconSet iconSet="3Arrows">
        <cfvo type="percent" val="0"/>
        <cfvo type="num" val="0"/>
        <cfvo type="num" val="0" gte="0"/>
      </iconSet>
    </cfRule>
  </conditionalFormatting>
  <conditionalFormatting sqref="F1684:T1684">
    <cfRule type="cellIs" dxfId="12775" priority="1037" operator="greaterThan">
      <formula>0.001</formula>
    </cfRule>
    <cfRule type="cellIs" dxfId="12774" priority="1036" operator="lessThan">
      <formula>0</formula>
    </cfRule>
    <cfRule type="iconSet" priority="1038">
      <iconSet iconSet="3Arrows">
        <cfvo type="percent" val="0"/>
        <cfvo type="num" val="0" gte="0"/>
        <cfvo type="num" val="0.01"/>
      </iconSet>
    </cfRule>
  </conditionalFormatting>
  <conditionalFormatting sqref="F1719:T1719">
    <cfRule type="iconSet" priority="1021">
      <iconSet iconSet="3Arrows">
        <cfvo type="percent" val="0"/>
        <cfvo type="num" val="0"/>
        <cfvo type="num" val="0" gte="0"/>
      </iconSet>
    </cfRule>
  </conditionalFormatting>
  <conditionalFormatting sqref="F1721:T1721">
    <cfRule type="cellIs" dxfId="12773" priority="1026" operator="lessThan">
      <formula>0</formula>
    </cfRule>
    <cfRule type="cellIs" dxfId="12772" priority="1027" operator="greaterThan">
      <formula>0.001</formula>
    </cfRule>
    <cfRule type="iconSet" priority="1028">
      <iconSet iconSet="3Arrows">
        <cfvo type="percent" val="0"/>
        <cfvo type="num" val="0" gte="0"/>
        <cfvo type="num" val="0.01"/>
      </iconSet>
    </cfRule>
  </conditionalFormatting>
  <conditionalFormatting sqref="F1756:T1756">
    <cfRule type="iconSet" priority="1011">
      <iconSet iconSet="3Arrows">
        <cfvo type="percent" val="0"/>
        <cfvo type="num" val="0"/>
        <cfvo type="num" val="0" gte="0"/>
      </iconSet>
    </cfRule>
  </conditionalFormatting>
  <conditionalFormatting sqref="F1758:T1758">
    <cfRule type="iconSet" priority="1018">
      <iconSet iconSet="3Arrows">
        <cfvo type="percent" val="0"/>
        <cfvo type="num" val="0" gte="0"/>
        <cfvo type="num" val="0.01"/>
      </iconSet>
    </cfRule>
    <cfRule type="cellIs" dxfId="12771" priority="1017" operator="greaterThan">
      <formula>0.001</formula>
    </cfRule>
    <cfRule type="cellIs" dxfId="12770" priority="1016" operator="lessThan">
      <formula>0</formula>
    </cfRule>
  </conditionalFormatting>
  <conditionalFormatting sqref="F1793:T1793">
    <cfRule type="iconSet" priority="1001">
      <iconSet iconSet="3Arrows">
        <cfvo type="percent" val="0"/>
        <cfvo type="num" val="0"/>
        <cfvo type="num" val="0" gte="0"/>
      </iconSet>
    </cfRule>
  </conditionalFormatting>
  <conditionalFormatting sqref="F1795:T1795">
    <cfRule type="cellIs" dxfId="12769" priority="1007" operator="greaterThan">
      <formula>0.001</formula>
    </cfRule>
    <cfRule type="iconSet" priority="1008">
      <iconSet iconSet="3Arrows">
        <cfvo type="percent" val="0"/>
        <cfvo type="num" val="0" gte="0"/>
        <cfvo type="num" val="0.01"/>
      </iconSet>
    </cfRule>
    <cfRule type="cellIs" dxfId="12768" priority="1006" operator="lessThan">
      <formula>0</formula>
    </cfRule>
  </conditionalFormatting>
  <conditionalFormatting sqref="F1829:T1829">
    <cfRule type="iconSet" priority="981">
      <iconSet iconSet="3Arrows">
        <cfvo type="percent" val="0"/>
        <cfvo type="num" val="0"/>
        <cfvo type="num" val="0" gte="0"/>
      </iconSet>
    </cfRule>
  </conditionalFormatting>
  <conditionalFormatting sqref="F1831:T1831">
    <cfRule type="cellIs" dxfId="12767" priority="986" operator="lessThan">
      <formula>0</formula>
    </cfRule>
    <cfRule type="cellIs" dxfId="12766" priority="987" operator="greaterThan">
      <formula>0.001</formula>
    </cfRule>
    <cfRule type="iconSet" priority="988">
      <iconSet iconSet="3Arrows">
        <cfvo type="percent" val="0"/>
        <cfvo type="num" val="0" gte="0"/>
        <cfvo type="num" val="0.01"/>
      </iconSet>
    </cfRule>
  </conditionalFormatting>
  <conditionalFormatting sqref="F1865:T1865">
    <cfRule type="iconSet" priority="971">
      <iconSet iconSet="3Arrows">
        <cfvo type="percent" val="0"/>
        <cfvo type="num" val="0"/>
        <cfvo type="num" val="0" gte="0"/>
      </iconSet>
    </cfRule>
  </conditionalFormatting>
  <conditionalFormatting sqref="F1867:T1867">
    <cfRule type="cellIs" dxfId="12765" priority="976" operator="lessThan">
      <formula>0</formula>
    </cfRule>
    <cfRule type="cellIs" dxfId="12764" priority="977" operator="greaterThan">
      <formula>0.001</formula>
    </cfRule>
    <cfRule type="iconSet" priority="978">
      <iconSet iconSet="3Arrows">
        <cfvo type="percent" val="0"/>
        <cfvo type="num" val="0" gte="0"/>
        <cfvo type="num" val="0.01"/>
      </iconSet>
    </cfRule>
  </conditionalFormatting>
  <conditionalFormatting sqref="F1929:T1929">
    <cfRule type="iconSet" priority="961">
      <iconSet iconSet="3Arrows">
        <cfvo type="percent" val="0"/>
        <cfvo type="num" val="0"/>
        <cfvo type="num" val="0" gte="0"/>
      </iconSet>
    </cfRule>
  </conditionalFormatting>
  <conditionalFormatting sqref="F1931:T1931">
    <cfRule type="cellIs" dxfId="12763" priority="967" operator="greaterThan">
      <formula>0.001</formula>
    </cfRule>
    <cfRule type="cellIs" dxfId="12762" priority="966" operator="lessThan">
      <formula>0</formula>
    </cfRule>
    <cfRule type="iconSet" priority="968">
      <iconSet iconSet="3Arrows">
        <cfvo type="percent" val="0"/>
        <cfvo type="num" val="0" gte="0"/>
        <cfvo type="num" val="0.01"/>
      </iconSet>
    </cfRule>
  </conditionalFormatting>
  <conditionalFormatting sqref="F1993:T1993">
    <cfRule type="iconSet" priority="951">
      <iconSet iconSet="3Arrows">
        <cfvo type="percent" val="0"/>
        <cfvo type="num" val="0"/>
        <cfvo type="num" val="0" gte="0"/>
      </iconSet>
    </cfRule>
  </conditionalFormatting>
  <conditionalFormatting sqref="F1995:T1995">
    <cfRule type="iconSet" priority="958">
      <iconSet iconSet="3Arrows">
        <cfvo type="percent" val="0"/>
        <cfvo type="num" val="0" gte="0"/>
        <cfvo type="num" val="0.01"/>
      </iconSet>
    </cfRule>
    <cfRule type="cellIs" dxfId="12761" priority="957" operator="greaterThan">
      <formula>0.001</formula>
    </cfRule>
    <cfRule type="cellIs" dxfId="12760" priority="956" operator="lessThan">
      <formula>0</formula>
    </cfRule>
  </conditionalFormatting>
  <conditionalFormatting sqref="F2057:T2057">
    <cfRule type="iconSet" priority="941">
      <iconSet iconSet="3Arrows">
        <cfvo type="percent" val="0"/>
        <cfvo type="num" val="0"/>
        <cfvo type="num" val="0" gte="0"/>
      </iconSet>
    </cfRule>
  </conditionalFormatting>
  <conditionalFormatting sqref="F2059:T2059">
    <cfRule type="cellIs" dxfId="12759" priority="946" operator="lessThan">
      <formula>0</formula>
    </cfRule>
    <cfRule type="iconSet" priority="948">
      <iconSet iconSet="3Arrows">
        <cfvo type="percent" val="0"/>
        <cfvo type="num" val="0" gte="0"/>
        <cfvo type="num" val="0.01"/>
      </iconSet>
    </cfRule>
    <cfRule type="cellIs" dxfId="12758" priority="947" operator="greaterThan">
      <formula>0.001</formula>
    </cfRule>
  </conditionalFormatting>
  <conditionalFormatting sqref="F2121:T2121">
    <cfRule type="iconSet" priority="931">
      <iconSet iconSet="3Arrows">
        <cfvo type="percent" val="0"/>
        <cfvo type="num" val="0"/>
        <cfvo type="num" val="0" gte="0"/>
      </iconSet>
    </cfRule>
  </conditionalFormatting>
  <conditionalFormatting sqref="F2123:T2123">
    <cfRule type="cellIs" dxfId="12757" priority="936" operator="lessThan">
      <formula>0</formula>
    </cfRule>
    <cfRule type="iconSet" priority="938">
      <iconSet iconSet="3Arrows">
        <cfvo type="percent" val="0"/>
        <cfvo type="num" val="0" gte="0"/>
        <cfvo type="num" val="0.01"/>
      </iconSet>
    </cfRule>
    <cfRule type="cellIs" dxfId="12756" priority="937" operator="greaterThan">
      <formula>0.001</formula>
    </cfRule>
  </conditionalFormatting>
  <conditionalFormatting sqref="F2185:T2185">
    <cfRule type="iconSet" priority="921">
      <iconSet iconSet="3Arrows">
        <cfvo type="percent" val="0"/>
        <cfvo type="num" val="0"/>
        <cfvo type="num" val="0" gte="0"/>
      </iconSet>
    </cfRule>
  </conditionalFormatting>
  <conditionalFormatting sqref="F2187:T2187">
    <cfRule type="cellIs" dxfId="12755" priority="927" operator="greaterThan">
      <formula>0.001</formula>
    </cfRule>
    <cfRule type="iconSet" priority="928">
      <iconSet iconSet="3Arrows">
        <cfvo type="percent" val="0"/>
        <cfvo type="num" val="0" gte="0"/>
        <cfvo type="num" val="0.01"/>
      </iconSet>
    </cfRule>
    <cfRule type="cellIs" dxfId="12754" priority="926" operator="lessThan">
      <formula>0</formula>
    </cfRule>
  </conditionalFormatting>
  <conditionalFormatting sqref="F2249:T2249">
    <cfRule type="iconSet" priority="911">
      <iconSet iconSet="3Arrows">
        <cfvo type="percent" val="0"/>
        <cfvo type="num" val="0"/>
        <cfvo type="num" val="0" gte="0"/>
      </iconSet>
    </cfRule>
  </conditionalFormatting>
  <conditionalFormatting sqref="F2251:T2251">
    <cfRule type="cellIs" dxfId="12753" priority="917" operator="greaterThan">
      <formula>0.001</formula>
    </cfRule>
    <cfRule type="cellIs" dxfId="12752" priority="916" operator="lessThan">
      <formula>0</formula>
    </cfRule>
    <cfRule type="iconSet" priority="918">
      <iconSet iconSet="3Arrows">
        <cfvo type="percent" val="0"/>
        <cfvo type="num" val="0" gte="0"/>
        <cfvo type="num" val="0.01"/>
      </iconSet>
    </cfRule>
  </conditionalFormatting>
  <conditionalFormatting sqref="F2313:T2313">
    <cfRule type="iconSet" priority="901">
      <iconSet iconSet="3Arrows">
        <cfvo type="percent" val="0"/>
        <cfvo type="num" val="0"/>
        <cfvo type="num" val="0" gte="0"/>
      </iconSet>
    </cfRule>
  </conditionalFormatting>
  <conditionalFormatting sqref="F2315:T2315">
    <cfRule type="cellIs" dxfId="12751" priority="906" operator="lessThan">
      <formula>0</formula>
    </cfRule>
    <cfRule type="iconSet" priority="908">
      <iconSet iconSet="3Arrows">
        <cfvo type="percent" val="0"/>
        <cfvo type="num" val="0" gte="0"/>
        <cfvo type="num" val="0.01"/>
      </iconSet>
    </cfRule>
    <cfRule type="cellIs" dxfId="12750" priority="907" operator="greaterThan">
      <formula>0.001</formula>
    </cfRule>
  </conditionalFormatting>
  <conditionalFormatting sqref="F2377:T2377">
    <cfRule type="iconSet" priority="891">
      <iconSet iconSet="3Arrows">
        <cfvo type="percent" val="0"/>
        <cfvo type="num" val="0"/>
        <cfvo type="num" val="0" gte="0"/>
      </iconSet>
    </cfRule>
  </conditionalFormatting>
  <conditionalFormatting sqref="F2379:T2379">
    <cfRule type="iconSet" priority="898">
      <iconSet iconSet="3Arrows">
        <cfvo type="percent" val="0"/>
        <cfvo type="num" val="0" gte="0"/>
        <cfvo type="num" val="0.01"/>
      </iconSet>
    </cfRule>
    <cfRule type="cellIs" dxfId="12749" priority="897" operator="greaterThan">
      <formula>0.001</formula>
    </cfRule>
    <cfRule type="cellIs" dxfId="12748" priority="896" operator="lessThan">
      <formula>0</formula>
    </cfRule>
  </conditionalFormatting>
  <conditionalFormatting sqref="F2441:T2441">
    <cfRule type="iconSet" priority="881">
      <iconSet iconSet="3Arrows">
        <cfvo type="percent" val="0"/>
        <cfvo type="num" val="0"/>
        <cfvo type="num" val="0" gte="0"/>
      </iconSet>
    </cfRule>
  </conditionalFormatting>
  <conditionalFormatting sqref="F2443:T2443">
    <cfRule type="iconSet" priority="888">
      <iconSet iconSet="3Arrows">
        <cfvo type="percent" val="0"/>
        <cfvo type="num" val="0" gte="0"/>
        <cfvo type="num" val="0.01"/>
      </iconSet>
    </cfRule>
    <cfRule type="cellIs" dxfId="12747" priority="886" operator="lessThan">
      <formula>0</formula>
    </cfRule>
    <cfRule type="cellIs" dxfId="12746" priority="887" operator="greaterThan">
      <formula>0.001</formula>
    </cfRule>
  </conditionalFormatting>
  <conditionalFormatting sqref="F2505:T2505">
    <cfRule type="iconSet" priority="871">
      <iconSet iconSet="3Arrows">
        <cfvo type="percent" val="0"/>
        <cfvo type="num" val="0"/>
        <cfvo type="num" val="0" gte="0"/>
      </iconSet>
    </cfRule>
  </conditionalFormatting>
  <conditionalFormatting sqref="F2507:T2507">
    <cfRule type="cellIs" dxfId="12745" priority="876" operator="lessThan">
      <formula>0</formula>
    </cfRule>
    <cfRule type="cellIs" dxfId="12744" priority="877" operator="greaterThan">
      <formula>0.001</formula>
    </cfRule>
    <cfRule type="iconSet" priority="878">
      <iconSet iconSet="3Arrows">
        <cfvo type="percent" val="0"/>
        <cfvo type="num" val="0" gte="0"/>
        <cfvo type="num" val="0.01"/>
      </iconSet>
    </cfRule>
  </conditionalFormatting>
  <conditionalFormatting sqref="F2569:T2569">
    <cfRule type="iconSet" priority="861">
      <iconSet iconSet="3Arrows">
        <cfvo type="percent" val="0"/>
        <cfvo type="num" val="0"/>
        <cfvo type="num" val="0" gte="0"/>
      </iconSet>
    </cfRule>
  </conditionalFormatting>
  <conditionalFormatting sqref="F2571:T2571">
    <cfRule type="cellIs" dxfId="12743" priority="866" operator="lessThan">
      <formula>0</formula>
    </cfRule>
    <cfRule type="cellIs" dxfId="12742" priority="867" operator="greaterThan">
      <formula>0.001</formula>
    </cfRule>
    <cfRule type="iconSet" priority="868">
      <iconSet iconSet="3Arrows">
        <cfvo type="percent" val="0"/>
        <cfvo type="num" val="0" gte="0"/>
        <cfvo type="num" val="0.01"/>
      </iconSet>
    </cfRule>
  </conditionalFormatting>
  <conditionalFormatting sqref="F2633:T2633">
    <cfRule type="iconSet" priority="851">
      <iconSet iconSet="3Arrows">
        <cfvo type="percent" val="0"/>
        <cfvo type="num" val="0"/>
        <cfvo type="num" val="0" gte="0"/>
      </iconSet>
    </cfRule>
  </conditionalFormatting>
  <conditionalFormatting sqref="F2635:T2635">
    <cfRule type="iconSet" priority="858">
      <iconSet iconSet="3Arrows">
        <cfvo type="percent" val="0"/>
        <cfvo type="num" val="0" gte="0"/>
        <cfvo type="num" val="0.01"/>
      </iconSet>
    </cfRule>
    <cfRule type="cellIs" dxfId="12741" priority="857" operator="greaterThan">
      <formula>0.001</formula>
    </cfRule>
    <cfRule type="cellIs" dxfId="12740" priority="856" operator="lessThan">
      <formula>0</formula>
    </cfRule>
  </conditionalFormatting>
  <conditionalFormatting sqref="F2697:T2697">
    <cfRule type="iconSet" priority="841">
      <iconSet iconSet="3Arrows">
        <cfvo type="percent" val="0"/>
        <cfvo type="num" val="0"/>
        <cfvo type="num" val="0" gte="0"/>
      </iconSet>
    </cfRule>
  </conditionalFormatting>
  <conditionalFormatting sqref="F2699:T2699">
    <cfRule type="cellIs" dxfId="12739" priority="846" operator="lessThan">
      <formula>0</formula>
    </cfRule>
    <cfRule type="cellIs" dxfId="12738" priority="847" operator="greaterThan">
      <formula>0.001</formula>
    </cfRule>
    <cfRule type="iconSet" priority="848">
      <iconSet iconSet="3Arrows">
        <cfvo type="percent" val="0"/>
        <cfvo type="num" val="0" gte="0"/>
        <cfvo type="num" val="0.01"/>
      </iconSet>
    </cfRule>
  </conditionalFormatting>
  <conditionalFormatting sqref="F2761:T2761">
    <cfRule type="iconSet" priority="831">
      <iconSet iconSet="3Arrows">
        <cfvo type="percent" val="0"/>
        <cfvo type="num" val="0"/>
        <cfvo type="num" val="0" gte="0"/>
      </iconSet>
    </cfRule>
  </conditionalFormatting>
  <conditionalFormatting sqref="F2763:T2763">
    <cfRule type="cellIs" dxfId="12737" priority="836" operator="lessThan">
      <formula>0</formula>
    </cfRule>
    <cfRule type="iconSet" priority="838">
      <iconSet iconSet="3Arrows">
        <cfvo type="percent" val="0"/>
        <cfvo type="num" val="0" gte="0"/>
        <cfvo type="num" val="0.01"/>
      </iconSet>
    </cfRule>
    <cfRule type="cellIs" dxfId="12736" priority="837" operator="greaterThan">
      <formula>0.001</formula>
    </cfRule>
  </conditionalFormatting>
  <conditionalFormatting sqref="F2825:T2825">
    <cfRule type="iconSet" priority="821">
      <iconSet iconSet="3Arrows">
        <cfvo type="percent" val="0"/>
        <cfvo type="num" val="0"/>
        <cfvo type="num" val="0" gte="0"/>
      </iconSet>
    </cfRule>
  </conditionalFormatting>
  <conditionalFormatting sqref="F2827:T2827">
    <cfRule type="cellIs" dxfId="12735" priority="826" operator="lessThan">
      <formula>0</formula>
    </cfRule>
    <cfRule type="cellIs" dxfId="12734" priority="827" operator="greaterThan">
      <formula>0.001</formula>
    </cfRule>
    <cfRule type="iconSet" priority="828">
      <iconSet iconSet="3Arrows">
        <cfvo type="percent" val="0"/>
        <cfvo type="num" val="0" gte="0"/>
        <cfvo type="num" val="0.01"/>
      </iconSet>
    </cfRule>
  </conditionalFormatting>
  <conditionalFormatting sqref="F2889:T2889">
    <cfRule type="iconSet" priority="811">
      <iconSet iconSet="3Arrows">
        <cfvo type="percent" val="0"/>
        <cfvo type="num" val="0"/>
        <cfvo type="num" val="0" gte="0"/>
      </iconSet>
    </cfRule>
  </conditionalFormatting>
  <conditionalFormatting sqref="F2891:T2891">
    <cfRule type="cellIs" dxfId="12733" priority="817" operator="greaterThan">
      <formula>0.001</formula>
    </cfRule>
    <cfRule type="cellIs" dxfId="12732" priority="816" operator="lessThan">
      <formula>0</formula>
    </cfRule>
    <cfRule type="iconSet" priority="818">
      <iconSet iconSet="3Arrows">
        <cfvo type="percent" val="0"/>
        <cfvo type="num" val="0" gte="0"/>
        <cfvo type="num" val="0.01"/>
      </iconSet>
    </cfRule>
  </conditionalFormatting>
  <conditionalFormatting sqref="F2953:T2953">
    <cfRule type="iconSet" priority="801">
      <iconSet iconSet="3Arrows">
        <cfvo type="percent" val="0"/>
        <cfvo type="num" val="0"/>
        <cfvo type="num" val="0" gte="0"/>
      </iconSet>
    </cfRule>
  </conditionalFormatting>
  <conditionalFormatting sqref="F2955:T2955">
    <cfRule type="cellIs" dxfId="12731" priority="806" operator="lessThan">
      <formula>0</formula>
    </cfRule>
    <cfRule type="cellIs" dxfId="12730" priority="807" operator="greaterThan">
      <formula>0.001</formula>
    </cfRule>
    <cfRule type="iconSet" priority="808">
      <iconSet iconSet="3Arrows">
        <cfvo type="percent" val="0"/>
        <cfvo type="num" val="0" gte="0"/>
        <cfvo type="num" val="0.01"/>
      </iconSet>
    </cfRule>
  </conditionalFormatting>
  <conditionalFormatting sqref="F3017:T3017">
    <cfRule type="iconSet" priority="791">
      <iconSet iconSet="3Arrows">
        <cfvo type="percent" val="0"/>
        <cfvo type="num" val="0"/>
        <cfvo type="num" val="0" gte="0"/>
      </iconSet>
    </cfRule>
  </conditionalFormatting>
  <conditionalFormatting sqref="F3019:T3019">
    <cfRule type="iconSet" priority="798">
      <iconSet iconSet="3Arrows">
        <cfvo type="percent" val="0"/>
        <cfvo type="num" val="0" gte="0"/>
        <cfvo type="num" val="0.01"/>
      </iconSet>
    </cfRule>
    <cfRule type="cellIs" dxfId="12729" priority="797" operator="greaterThan">
      <formula>0.001</formula>
    </cfRule>
    <cfRule type="cellIs" dxfId="12728" priority="796" operator="lessThan">
      <formula>0</formula>
    </cfRule>
  </conditionalFormatting>
  <conditionalFormatting sqref="F3081:T3081">
    <cfRule type="iconSet" priority="781">
      <iconSet iconSet="3Arrows">
        <cfvo type="percent" val="0"/>
        <cfvo type="num" val="0"/>
        <cfvo type="num" val="0" gte="0"/>
      </iconSet>
    </cfRule>
  </conditionalFormatting>
  <conditionalFormatting sqref="F3083:T3083">
    <cfRule type="cellIs" dxfId="12727" priority="786" operator="lessThan">
      <formula>0</formula>
    </cfRule>
    <cfRule type="cellIs" dxfId="12726" priority="787" operator="greaterThan">
      <formula>0.001</formula>
    </cfRule>
    <cfRule type="iconSet" priority="788">
      <iconSet iconSet="3Arrows">
        <cfvo type="percent" val="0"/>
        <cfvo type="num" val="0" gte="0"/>
        <cfvo type="num" val="0.01"/>
      </iconSet>
    </cfRule>
  </conditionalFormatting>
  <conditionalFormatting sqref="F3145:T3145">
    <cfRule type="iconSet" priority="771">
      <iconSet iconSet="3Arrows">
        <cfvo type="percent" val="0"/>
        <cfvo type="num" val="0"/>
        <cfvo type="num" val="0" gte="0"/>
      </iconSet>
    </cfRule>
  </conditionalFormatting>
  <conditionalFormatting sqref="F3147:T3147">
    <cfRule type="cellIs" dxfId="12725" priority="777" operator="greaterThan">
      <formula>0.001</formula>
    </cfRule>
    <cfRule type="cellIs" dxfId="12724" priority="776" operator="lessThan">
      <formula>0</formula>
    </cfRule>
    <cfRule type="iconSet" priority="778">
      <iconSet iconSet="3Arrows">
        <cfvo type="percent" val="0"/>
        <cfvo type="num" val="0" gte="0"/>
        <cfvo type="num" val="0.01"/>
      </iconSet>
    </cfRule>
  </conditionalFormatting>
  <conditionalFormatting sqref="F3209:T3209">
    <cfRule type="iconSet" priority="761">
      <iconSet iconSet="3Arrows">
        <cfvo type="percent" val="0"/>
        <cfvo type="num" val="0"/>
        <cfvo type="num" val="0" gte="0"/>
      </iconSet>
    </cfRule>
  </conditionalFormatting>
  <conditionalFormatting sqref="F3211:T3211">
    <cfRule type="cellIs" dxfId="12723" priority="766" operator="lessThan">
      <formula>0</formula>
    </cfRule>
    <cfRule type="iconSet" priority="768">
      <iconSet iconSet="3Arrows">
        <cfvo type="percent" val="0"/>
        <cfvo type="num" val="0" gte="0"/>
        <cfvo type="num" val="0.01"/>
      </iconSet>
    </cfRule>
    <cfRule type="cellIs" dxfId="12722" priority="767" operator="greaterThan">
      <formula>0.001</formula>
    </cfRule>
  </conditionalFormatting>
  <conditionalFormatting sqref="F3273:T3273">
    <cfRule type="iconSet" priority="751">
      <iconSet iconSet="3Arrows">
        <cfvo type="percent" val="0"/>
        <cfvo type="num" val="0"/>
        <cfvo type="num" val="0" gte="0"/>
      </iconSet>
    </cfRule>
  </conditionalFormatting>
  <conditionalFormatting sqref="F3275:T3275">
    <cfRule type="cellIs" dxfId="12721" priority="756" operator="lessThan">
      <formula>0</formula>
    </cfRule>
    <cfRule type="cellIs" dxfId="12720" priority="757" operator="greaterThan">
      <formula>0.001</formula>
    </cfRule>
    <cfRule type="iconSet" priority="758">
      <iconSet iconSet="3Arrows">
        <cfvo type="percent" val="0"/>
        <cfvo type="num" val="0" gte="0"/>
        <cfvo type="num" val="0.01"/>
      </iconSet>
    </cfRule>
  </conditionalFormatting>
  <conditionalFormatting sqref="F3337:T3337">
    <cfRule type="iconSet" priority="741">
      <iconSet iconSet="3Arrows">
        <cfvo type="percent" val="0"/>
        <cfvo type="num" val="0"/>
        <cfvo type="num" val="0" gte="0"/>
      </iconSet>
    </cfRule>
  </conditionalFormatting>
  <conditionalFormatting sqref="F3339:T3339">
    <cfRule type="cellIs" dxfId="12719" priority="746" operator="lessThan">
      <formula>0</formula>
    </cfRule>
    <cfRule type="cellIs" dxfId="12718" priority="747" operator="greaterThan">
      <formula>0.001</formula>
    </cfRule>
    <cfRule type="iconSet" priority="748">
      <iconSet iconSet="3Arrows">
        <cfvo type="percent" val="0"/>
        <cfvo type="num" val="0" gte="0"/>
        <cfvo type="num" val="0.01"/>
      </iconSet>
    </cfRule>
  </conditionalFormatting>
  <conditionalFormatting sqref="F3401:T3401">
    <cfRule type="iconSet" priority="731">
      <iconSet iconSet="3Arrows">
        <cfvo type="percent" val="0"/>
        <cfvo type="num" val="0"/>
        <cfvo type="num" val="0" gte="0"/>
      </iconSet>
    </cfRule>
  </conditionalFormatting>
  <conditionalFormatting sqref="F3403:T3403">
    <cfRule type="cellIs" dxfId="12717" priority="737" operator="greaterThan">
      <formula>0.001</formula>
    </cfRule>
    <cfRule type="iconSet" priority="738">
      <iconSet iconSet="3Arrows">
        <cfvo type="percent" val="0"/>
        <cfvo type="num" val="0" gte="0"/>
        <cfvo type="num" val="0.01"/>
      </iconSet>
    </cfRule>
    <cfRule type="cellIs" dxfId="12716" priority="736" operator="lessThan">
      <formula>0</formula>
    </cfRule>
  </conditionalFormatting>
  <conditionalFormatting sqref="F3465:T3465">
    <cfRule type="iconSet" priority="721">
      <iconSet iconSet="3Arrows">
        <cfvo type="percent" val="0"/>
        <cfvo type="num" val="0"/>
        <cfvo type="num" val="0" gte="0"/>
      </iconSet>
    </cfRule>
  </conditionalFormatting>
  <conditionalFormatting sqref="F3467:T3467">
    <cfRule type="cellIs" dxfId="12715" priority="727" operator="greaterThan">
      <formula>0.001</formula>
    </cfRule>
    <cfRule type="cellIs" dxfId="12714" priority="726" operator="lessThan">
      <formula>0</formula>
    </cfRule>
    <cfRule type="iconSet" priority="728">
      <iconSet iconSet="3Arrows">
        <cfvo type="percent" val="0"/>
        <cfvo type="num" val="0" gte="0"/>
        <cfvo type="num" val="0.01"/>
      </iconSet>
    </cfRule>
  </conditionalFormatting>
  <conditionalFormatting sqref="F3529:T3529">
    <cfRule type="iconSet" priority="711">
      <iconSet iconSet="3Arrows">
        <cfvo type="percent" val="0"/>
        <cfvo type="num" val="0"/>
        <cfvo type="num" val="0" gte="0"/>
      </iconSet>
    </cfRule>
  </conditionalFormatting>
  <conditionalFormatting sqref="F3531:T3531">
    <cfRule type="iconSet" priority="718">
      <iconSet iconSet="3Arrows">
        <cfvo type="percent" val="0"/>
        <cfvo type="num" val="0" gte="0"/>
        <cfvo type="num" val="0.01"/>
      </iconSet>
    </cfRule>
    <cfRule type="cellIs" dxfId="12713" priority="717" operator="greaterThan">
      <formula>0.001</formula>
    </cfRule>
    <cfRule type="cellIs" dxfId="12712" priority="716" operator="lessThan">
      <formula>0</formula>
    </cfRule>
  </conditionalFormatting>
  <conditionalFormatting sqref="F3593:T3593">
    <cfRule type="iconSet" priority="701">
      <iconSet iconSet="3Arrows">
        <cfvo type="percent" val="0"/>
        <cfvo type="num" val="0"/>
        <cfvo type="num" val="0" gte="0"/>
      </iconSet>
    </cfRule>
  </conditionalFormatting>
  <conditionalFormatting sqref="F3595:T3595">
    <cfRule type="iconSet" priority="708">
      <iconSet iconSet="3Arrows">
        <cfvo type="percent" val="0"/>
        <cfvo type="num" val="0" gte="0"/>
        <cfvo type="num" val="0.01"/>
      </iconSet>
    </cfRule>
    <cfRule type="cellIs" dxfId="12711" priority="707" operator="greaterThan">
      <formula>0.001</formula>
    </cfRule>
    <cfRule type="cellIs" dxfId="12710" priority="706" operator="lessThan">
      <formula>0</formula>
    </cfRule>
  </conditionalFormatting>
  <conditionalFormatting sqref="F3657:T3657">
    <cfRule type="iconSet" priority="691">
      <iconSet iconSet="3Arrows">
        <cfvo type="percent" val="0"/>
        <cfvo type="num" val="0"/>
        <cfvo type="num" val="0" gte="0"/>
      </iconSet>
    </cfRule>
  </conditionalFormatting>
  <conditionalFormatting sqref="F3659:T3659">
    <cfRule type="iconSet" priority="698">
      <iconSet iconSet="3Arrows">
        <cfvo type="percent" val="0"/>
        <cfvo type="num" val="0" gte="0"/>
        <cfvo type="num" val="0.01"/>
      </iconSet>
    </cfRule>
    <cfRule type="cellIs" dxfId="12709" priority="697" operator="greaterThan">
      <formula>0.001</formula>
    </cfRule>
    <cfRule type="cellIs" dxfId="12708" priority="696" operator="lessThan">
      <formula>0</formula>
    </cfRule>
  </conditionalFormatting>
  <conditionalFormatting sqref="F3721:T3721">
    <cfRule type="iconSet" priority="681">
      <iconSet iconSet="3Arrows">
        <cfvo type="percent" val="0"/>
        <cfvo type="num" val="0"/>
        <cfvo type="num" val="0" gte="0"/>
      </iconSet>
    </cfRule>
  </conditionalFormatting>
  <conditionalFormatting sqref="F3723:T3723">
    <cfRule type="iconSet" priority="688">
      <iconSet iconSet="3Arrows">
        <cfvo type="percent" val="0"/>
        <cfvo type="num" val="0" gte="0"/>
        <cfvo type="num" val="0.01"/>
      </iconSet>
    </cfRule>
    <cfRule type="cellIs" dxfId="12707" priority="687" operator="greaterThan">
      <formula>0.001</formula>
    </cfRule>
    <cfRule type="cellIs" dxfId="12706" priority="686" operator="lessThan">
      <formula>0</formula>
    </cfRule>
  </conditionalFormatting>
  <conditionalFormatting sqref="F3785:T3785">
    <cfRule type="iconSet" priority="671">
      <iconSet iconSet="3Arrows">
        <cfvo type="percent" val="0"/>
        <cfvo type="num" val="0"/>
        <cfvo type="num" val="0" gte="0"/>
      </iconSet>
    </cfRule>
  </conditionalFormatting>
  <conditionalFormatting sqref="F3787:T3787">
    <cfRule type="iconSet" priority="678">
      <iconSet iconSet="3Arrows">
        <cfvo type="percent" val="0"/>
        <cfvo type="num" val="0" gte="0"/>
        <cfvo type="num" val="0.01"/>
      </iconSet>
    </cfRule>
    <cfRule type="cellIs" dxfId="12705" priority="677" operator="greaterThan">
      <formula>0.001</formula>
    </cfRule>
    <cfRule type="cellIs" dxfId="12704" priority="676" operator="lessThan">
      <formula>0</formula>
    </cfRule>
  </conditionalFormatting>
  <conditionalFormatting sqref="F3849:T3849">
    <cfRule type="iconSet" priority="661">
      <iconSet iconSet="3Arrows">
        <cfvo type="percent" val="0"/>
        <cfvo type="num" val="0"/>
        <cfvo type="num" val="0" gte="0"/>
      </iconSet>
    </cfRule>
  </conditionalFormatting>
  <conditionalFormatting sqref="F3851:T3851">
    <cfRule type="iconSet" priority="668">
      <iconSet iconSet="3Arrows">
        <cfvo type="percent" val="0"/>
        <cfvo type="num" val="0" gte="0"/>
        <cfvo type="num" val="0.01"/>
      </iconSet>
    </cfRule>
    <cfRule type="cellIs" dxfId="12703" priority="667" operator="greaterThan">
      <formula>0.001</formula>
    </cfRule>
    <cfRule type="cellIs" dxfId="12702" priority="666" operator="lessThan">
      <formula>0</formula>
    </cfRule>
  </conditionalFormatting>
  <conditionalFormatting sqref="F3913:T3913">
    <cfRule type="iconSet" priority="651">
      <iconSet iconSet="3Arrows">
        <cfvo type="percent" val="0"/>
        <cfvo type="num" val="0"/>
        <cfvo type="num" val="0" gte="0"/>
      </iconSet>
    </cfRule>
  </conditionalFormatting>
  <conditionalFormatting sqref="F3915:T3915">
    <cfRule type="cellIs" dxfId="12701" priority="657" operator="greaterThan">
      <formula>0.001</formula>
    </cfRule>
    <cfRule type="iconSet" priority="658">
      <iconSet iconSet="3Arrows">
        <cfvo type="percent" val="0"/>
        <cfvo type="num" val="0" gte="0"/>
        <cfvo type="num" val="0.01"/>
      </iconSet>
    </cfRule>
    <cfRule type="cellIs" dxfId="12700" priority="656" operator="lessThan">
      <formula>0</formula>
    </cfRule>
  </conditionalFormatting>
  <conditionalFormatting sqref="F3977:T3977">
    <cfRule type="iconSet" priority="641">
      <iconSet iconSet="3Arrows">
        <cfvo type="percent" val="0"/>
        <cfvo type="num" val="0"/>
        <cfvo type="num" val="0" gte="0"/>
      </iconSet>
    </cfRule>
  </conditionalFormatting>
  <conditionalFormatting sqref="F3979:T3979">
    <cfRule type="iconSet" priority="648">
      <iconSet iconSet="3Arrows">
        <cfvo type="percent" val="0"/>
        <cfvo type="num" val="0" gte="0"/>
        <cfvo type="num" val="0.01"/>
      </iconSet>
    </cfRule>
    <cfRule type="cellIs" dxfId="12699" priority="647" operator="greaterThan">
      <formula>0.001</formula>
    </cfRule>
    <cfRule type="cellIs" dxfId="12698" priority="646" operator="lessThan">
      <formula>0</formula>
    </cfRule>
  </conditionalFormatting>
  <conditionalFormatting sqref="F4041:T4041">
    <cfRule type="iconSet" priority="631">
      <iconSet iconSet="3Arrows">
        <cfvo type="percent" val="0"/>
        <cfvo type="num" val="0"/>
        <cfvo type="num" val="0" gte="0"/>
      </iconSet>
    </cfRule>
  </conditionalFormatting>
  <conditionalFormatting sqref="F4043:T4043">
    <cfRule type="cellIs" dxfId="12697" priority="636" operator="lessThan">
      <formula>0</formula>
    </cfRule>
    <cfRule type="iconSet" priority="638">
      <iconSet iconSet="3Arrows">
        <cfvo type="percent" val="0"/>
        <cfvo type="num" val="0" gte="0"/>
        <cfvo type="num" val="0.01"/>
      </iconSet>
    </cfRule>
    <cfRule type="cellIs" dxfId="12696" priority="637" operator="greaterThan">
      <formula>0.001</formula>
    </cfRule>
  </conditionalFormatting>
  <conditionalFormatting sqref="F4105:T4105">
    <cfRule type="iconSet" priority="621">
      <iconSet iconSet="3Arrows">
        <cfvo type="percent" val="0"/>
        <cfvo type="num" val="0"/>
        <cfvo type="num" val="0" gte="0"/>
      </iconSet>
    </cfRule>
  </conditionalFormatting>
  <conditionalFormatting sqref="F4107:T4107">
    <cfRule type="cellIs" dxfId="12695" priority="626" operator="lessThan">
      <formula>0</formula>
    </cfRule>
    <cfRule type="cellIs" dxfId="12694" priority="627" operator="greaterThan">
      <formula>0.001</formula>
    </cfRule>
    <cfRule type="iconSet" priority="628">
      <iconSet iconSet="3Arrows">
        <cfvo type="percent" val="0"/>
        <cfvo type="num" val="0" gte="0"/>
        <cfvo type="num" val="0.01"/>
      </iconSet>
    </cfRule>
  </conditionalFormatting>
  <conditionalFormatting sqref="F4169:T4169">
    <cfRule type="iconSet" priority="611">
      <iconSet iconSet="3Arrows">
        <cfvo type="percent" val="0"/>
        <cfvo type="num" val="0"/>
        <cfvo type="num" val="0" gte="0"/>
      </iconSet>
    </cfRule>
  </conditionalFormatting>
  <conditionalFormatting sqref="F4171:T4171">
    <cfRule type="iconSet" priority="618">
      <iconSet iconSet="3Arrows">
        <cfvo type="percent" val="0"/>
        <cfvo type="num" val="0" gte="0"/>
        <cfvo type="num" val="0.01"/>
      </iconSet>
    </cfRule>
    <cfRule type="cellIs" dxfId="12693" priority="617" operator="greaterThan">
      <formula>0.001</formula>
    </cfRule>
    <cfRule type="cellIs" dxfId="12692" priority="616" operator="lessThan">
      <formula>0</formula>
    </cfRule>
  </conditionalFormatting>
  <conditionalFormatting sqref="F4233:T4233">
    <cfRule type="iconSet" priority="601">
      <iconSet iconSet="3Arrows">
        <cfvo type="percent" val="0"/>
        <cfvo type="num" val="0"/>
        <cfvo type="num" val="0" gte="0"/>
      </iconSet>
    </cfRule>
  </conditionalFormatting>
  <conditionalFormatting sqref="F4235:T4235">
    <cfRule type="iconSet" priority="608">
      <iconSet iconSet="3Arrows">
        <cfvo type="percent" val="0"/>
        <cfvo type="num" val="0" gte="0"/>
        <cfvo type="num" val="0.01"/>
      </iconSet>
    </cfRule>
    <cfRule type="cellIs" dxfId="12691" priority="606" operator="lessThan">
      <formula>0</formula>
    </cfRule>
    <cfRule type="cellIs" dxfId="12690" priority="607" operator="greaterThan">
      <formula>0.001</formula>
    </cfRule>
  </conditionalFormatting>
  <conditionalFormatting sqref="F4297:T4297">
    <cfRule type="iconSet" priority="591">
      <iconSet iconSet="3Arrows">
        <cfvo type="percent" val="0"/>
        <cfvo type="num" val="0"/>
        <cfvo type="num" val="0" gte="0"/>
      </iconSet>
    </cfRule>
  </conditionalFormatting>
  <conditionalFormatting sqref="F4299:T4299">
    <cfRule type="cellIs" dxfId="12689" priority="596" operator="lessThan">
      <formula>0</formula>
    </cfRule>
    <cfRule type="cellIs" dxfId="12688" priority="597" operator="greaterThan">
      <formula>0.001</formula>
    </cfRule>
    <cfRule type="iconSet" priority="598">
      <iconSet iconSet="3Arrows">
        <cfvo type="percent" val="0"/>
        <cfvo type="num" val="0" gte="0"/>
        <cfvo type="num" val="0.01"/>
      </iconSet>
    </cfRule>
  </conditionalFormatting>
  <conditionalFormatting sqref="F4361:T4361">
    <cfRule type="iconSet" priority="581">
      <iconSet iconSet="3Arrows">
        <cfvo type="percent" val="0"/>
        <cfvo type="num" val="0"/>
        <cfvo type="num" val="0" gte="0"/>
      </iconSet>
    </cfRule>
  </conditionalFormatting>
  <conditionalFormatting sqref="F4363:T4363">
    <cfRule type="cellIs" dxfId="12687" priority="586" operator="lessThan">
      <formula>0</formula>
    </cfRule>
    <cfRule type="iconSet" priority="588">
      <iconSet iconSet="3Arrows">
        <cfvo type="percent" val="0"/>
        <cfvo type="num" val="0" gte="0"/>
        <cfvo type="num" val="0.01"/>
      </iconSet>
    </cfRule>
    <cfRule type="cellIs" dxfId="12686" priority="587" operator="greaterThan">
      <formula>0.001</formula>
    </cfRule>
  </conditionalFormatting>
  <conditionalFormatting sqref="F4425:T4425">
    <cfRule type="iconSet" priority="571">
      <iconSet iconSet="3Arrows">
        <cfvo type="percent" val="0"/>
        <cfvo type="num" val="0"/>
        <cfvo type="num" val="0" gte="0"/>
      </iconSet>
    </cfRule>
  </conditionalFormatting>
  <conditionalFormatting sqref="F4427:T4427">
    <cfRule type="cellIs" dxfId="12685" priority="576" operator="lessThan">
      <formula>0</formula>
    </cfRule>
    <cfRule type="cellIs" dxfId="12684" priority="577" operator="greaterThan">
      <formula>0.001</formula>
    </cfRule>
    <cfRule type="iconSet" priority="578">
      <iconSet iconSet="3Arrows">
        <cfvo type="percent" val="0"/>
        <cfvo type="num" val="0" gte="0"/>
        <cfvo type="num" val="0.01"/>
      </iconSet>
    </cfRule>
  </conditionalFormatting>
  <conditionalFormatting sqref="F4525:T4525">
    <cfRule type="iconSet" priority="561">
      <iconSet iconSet="3Arrows">
        <cfvo type="percent" val="0"/>
        <cfvo type="num" val="0"/>
        <cfvo type="num" val="0" gte="0"/>
      </iconSet>
    </cfRule>
  </conditionalFormatting>
  <conditionalFormatting sqref="F4527:T4527">
    <cfRule type="cellIs" dxfId="12683" priority="567" operator="greaterThan">
      <formula>0.001</formula>
    </cfRule>
    <cfRule type="iconSet" priority="568">
      <iconSet iconSet="3Arrows">
        <cfvo type="percent" val="0"/>
        <cfvo type="num" val="0" gte="0"/>
        <cfvo type="num" val="0.01"/>
      </iconSet>
    </cfRule>
    <cfRule type="cellIs" dxfId="12682" priority="566" operator="lessThan">
      <formula>0</formula>
    </cfRule>
  </conditionalFormatting>
  <conditionalFormatting sqref="F4625:T4625">
    <cfRule type="iconSet" priority="541">
      <iconSet iconSet="3Arrows">
        <cfvo type="percent" val="0"/>
        <cfvo type="num" val="0"/>
        <cfvo type="num" val="0" gte="0"/>
      </iconSet>
    </cfRule>
  </conditionalFormatting>
  <conditionalFormatting sqref="F4627:T4627">
    <cfRule type="cellIs" dxfId="12681" priority="546" operator="lessThan">
      <formula>0</formula>
    </cfRule>
    <cfRule type="iconSet" priority="548">
      <iconSet iconSet="3Arrows">
        <cfvo type="percent" val="0"/>
        <cfvo type="num" val="0" gte="0"/>
        <cfvo type="num" val="0.01"/>
      </iconSet>
    </cfRule>
    <cfRule type="cellIs" dxfId="12680" priority="547" operator="greaterThan">
      <formula>0.001</formula>
    </cfRule>
  </conditionalFormatting>
  <conditionalFormatting sqref="F4725:T4725">
    <cfRule type="iconSet" priority="531">
      <iconSet iconSet="3Arrows">
        <cfvo type="percent" val="0"/>
        <cfvo type="num" val="0"/>
        <cfvo type="num" val="0" gte="0"/>
      </iconSet>
    </cfRule>
  </conditionalFormatting>
  <conditionalFormatting sqref="F4727:T4727">
    <cfRule type="iconSet" priority="538">
      <iconSet iconSet="3Arrows">
        <cfvo type="percent" val="0"/>
        <cfvo type="num" val="0" gte="0"/>
        <cfvo type="num" val="0.01"/>
      </iconSet>
    </cfRule>
    <cfRule type="cellIs" dxfId="12679" priority="537" operator="greaterThan">
      <formula>0.001</formula>
    </cfRule>
    <cfRule type="cellIs" dxfId="12678" priority="536" operator="lessThan">
      <formula>0</formula>
    </cfRule>
  </conditionalFormatting>
  <conditionalFormatting sqref="F4825:T4825">
    <cfRule type="iconSet" priority="511">
      <iconSet iconSet="3Arrows">
        <cfvo type="percent" val="0"/>
        <cfvo type="num" val="0"/>
        <cfvo type="num" val="0" gte="0"/>
      </iconSet>
    </cfRule>
  </conditionalFormatting>
  <conditionalFormatting sqref="F4827:T4827">
    <cfRule type="cellIs" dxfId="12677" priority="516" operator="lessThan">
      <formula>0</formula>
    </cfRule>
    <cfRule type="iconSet" priority="518">
      <iconSet iconSet="3Arrows">
        <cfvo type="percent" val="0"/>
        <cfvo type="num" val="0" gte="0"/>
        <cfvo type="num" val="0.01"/>
      </iconSet>
    </cfRule>
    <cfRule type="cellIs" dxfId="12676" priority="517" operator="greaterThan">
      <formula>0.001</formula>
    </cfRule>
  </conditionalFormatting>
  <conditionalFormatting sqref="F4925:T4925">
    <cfRule type="iconSet" priority="501">
      <iconSet iconSet="3Arrows">
        <cfvo type="percent" val="0"/>
        <cfvo type="num" val="0"/>
        <cfvo type="num" val="0" gte="0"/>
      </iconSet>
    </cfRule>
  </conditionalFormatting>
  <conditionalFormatting sqref="F4927:T4927">
    <cfRule type="iconSet" priority="508">
      <iconSet iconSet="3Arrows">
        <cfvo type="percent" val="0"/>
        <cfvo type="num" val="0" gte="0"/>
        <cfvo type="num" val="0.01"/>
      </iconSet>
    </cfRule>
    <cfRule type="cellIs" dxfId="12675" priority="507" operator="greaterThan">
      <formula>0.001</formula>
    </cfRule>
    <cfRule type="cellIs" dxfId="12674" priority="506" operator="lessThan">
      <formula>0</formula>
    </cfRule>
  </conditionalFormatting>
  <conditionalFormatting sqref="F5025:T5025">
    <cfRule type="iconSet" priority="491">
      <iconSet iconSet="3Arrows">
        <cfvo type="percent" val="0"/>
        <cfvo type="num" val="0"/>
        <cfvo type="num" val="0" gte="0"/>
      </iconSet>
    </cfRule>
  </conditionalFormatting>
  <conditionalFormatting sqref="F5027:T5027">
    <cfRule type="iconSet" priority="498">
      <iconSet iconSet="3Arrows">
        <cfvo type="percent" val="0"/>
        <cfvo type="num" val="0" gte="0"/>
        <cfvo type="num" val="0.01"/>
      </iconSet>
    </cfRule>
    <cfRule type="cellIs" dxfId="12673" priority="497" operator="greaterThan">
      <formula>0.001</formula>
    </cfRule>
    <cfRule type="cellIs" dxfId="12672" priority="496" operator="lessThan">
      <formula>0</formula>
    </cfRule>
  </conditionalFormatting>
  <conditionalFormatting sqref="F5125:T5125">
    <cfRule type="iconSet" priority="481">
      <iconSet iconSet="3Arrows">
        <cfvo type="percent" val="0"/>
        <cfvo type="num" val="0"/>
        <cfvo type="num" val="0" gte="0"/>
      </iconSet>
    </cfRule>
  </conditionalFormatting>
  <conditionalFormatting sqref="F5127:T5127">
    <cfRule type="cellIs" dxfId="12671" priority="487" operator="greaterThan">
      <formula>0.001</formula>
    </cfRule>
    <cfRule type="cellIs" dxfId="12670" priority="486" operator="lessThan">
      <formula>0</formula>
    </cfRule>
    <cfRule type="iconSet" priority="488">
      <iconSet iconSet="3Arrows">
        <cfvo type="percent" val="0"/>
        <cfvo type="num" val="0" gte="0"/>
        <cfvo type="num" val="0.01"/>
      </iconSet>
    </cfRule>
  </conditionalFormatting>
  <conditionalFormatting sqref="F5225:T5225">
    <cfRule type="iconSet" priority="471">
      <iconSet iconSet="3Arrows">
        <cfvo type="percent" val="0"/>
        <cfvo type="num" val="0"/>
        <cfvo type="num" val="0" gte="0"/>
      </iconSet>
    </cfRule>
  </conditionalFormatting>
  <conditionalFormatting sqref="F5227:T5227">
    <cfRule type="cellIs" dxfId="12669" priority="476" operator="lessThan">
      <formula>0</formula>
    </cfRule>
    <cfRule type="iconSet" priority="478">
      <iconSet iconSet="3Arrows">
        <cfvo type="percent" val="0"/>
        <cfvo type="num" val="0" gte="0"/>
        <cfvo type="num" val="0.01"/>
      </iconSet>
    </cfRule>
    <cfRule type="cellIs" dxfId="12668" priority="477" operator="greaterThan">
      <formula>0.001</formula>
    </cfRule>
  </conditionalFormatting>
  <conditionalFormatting sqref="F5325:T5325">
    <cfRule type="iconSet" priority="461">
      <iconSet iconSet="3Arrows">
        <cfvo type="percent" val="0"/>
        <cfvo type="num" val="0"/>
        <cfvo type="num" val="0" gte="0"/>
      </iconSet>
    </cfRule>
  </conditionalFormatting>
  <conditionalFormatting sqref="F5327:T5327">
    <cfRule type="iconSet" priority="468">
      <iconSet iconSet="3Arrows">
        <cfvo type="percent" val="0"/>
        <cfvo type="num" val="0" gte="0"/>
        <cfvo type="num" val="0.01"/>
      </iconSet>
    </cfRule>
    <cfRule type="cellIs" dxfId="12667" priority="467" operator="greaterThan">
      <formula>0.001</formula>
    </cfRule>
    <cfRule type="cellIs" dxfId="12666" priority="466" operator="lessThan">
      <formula>0</formula>
    </cfRule>
  </conditionalFormatting>
  <conditionalFormatting sqref="F5425:T5425">
    <cfRule type="iconSet" priority="451">
      <iconSet iconSet="3Arrows">
        <cfvo type="percent" val="0"/>
        <cfvo type="num" val="0"/>
        <cfvo type="num" val="0" gte="0"/>
      </iconSet>
    </cfRule>
  </conditionalFormatting>
  <conditionalFormatting sqref="F5427:T5427">
    <cfRule type="iconSet" priority="458">
      <iconSet iconSet="3Arrows">
        <cfvo type="percent" val="0"/>
        <cfvo type="num" val="0" gte="0"/>
        <cfvo type="num" val="0.01"/>
      </iconSet>
    </cfRule>
    <cfRule type="cellIs" dxfId="12665" priority="457" operator="greaterThan">
      <formula>0.001</formula>
    </cfRule>
    <cfRule type="cellIs" dxfId="12664" priority="456" operator="lessThan">
      <formula>0</formula>
    </cfRule>
  </conditionalFormatting>
  <conditionalFormatting sqref="F5525:T5525">
    <cfRule type="iconSet" priority="441">
      <iconSet iconSet="3Arrows">
        <cfvo type="percent" val="0"/>
        <cfvo type="num" val="0"/>
        <cfvo type="num" val="0" gte="0"/>
      </iconSet>
    </cfRule>
  </conditionalFormatting>
  <conditionalFormatting sqref="F5527:T5527">
    <cfRule type="cellIs" dxfId="12663" priority="446" operator="lessThan">
      <formula>0</formula>
    </cfRule>
    <cfRule type="iconSet" priority="448">
      <iconSet iconSet="3Arrows">
        <cfvo type="percent" val="0"/>
        <cfvo type="num" val="0" gte="0"/>
        <cfvo type="num" val="0.01"/>
      </iconSet>
    </cfRule>
    <cfRule type="cellIs" dxfId="12662" priority="447" operator="greaterThan">
      <formula>0.001</formula>
    </cfRule>
  </conditionalFormatting>
  <conditionalFormatting sqref="F5625:T5625">
    <cfRule type="iconSet" priority="431">
      <iconSet iconSet="3Arrows">
        <cfvo type="percent" val="0"/>
        <cfvo type="num" val="0"/>
        <cfvo type="num" val="0" gte="0"/>
      </iconSet>
    </cfRule>
  </conditionalFormatting>
  <conditionalFormatting sqref="F5627:T5627">
    <cfRule type="cellIs" dxfId="12661" priority="437" operator="greaterThan">
      <formula>0.001</formula>
    </cfRule>
    <cfRule type="cellIs" dxfId="12660" priority="436" operator="lessThan">
      <formula>0</formula>
    </cfRule>
    <cfRule type="iconSet" priority="438">
      <iconSet iconSet="3Arrows">
        <cfvo type="percent" val="0"/>
        <cfvo type="num" val="0" gte="0"/>
        <cfvo type="num" val="0.01"/>
      </iconSet>
    </cfRule>
  </conditionalFormatting>
  <conditionalFormatting sqref="F5725:T5725">
    <cfRule type="iconSet" priority="421">
      <iconSet iconSet="3Arrows">
        <cfvo type="percent" val="0"/>
        <cfvo type="num" val="0"/>
        <cfvo type="num" val="0" gte="0"/>
      </iconSet>
    </cfRule>
  </conditionalFormatting>
  <conditionalFormatting sqref="F5727:T5727">
    <cfRule type="iconSet" priority="428">
      <iconSet iconSet="3Arrows">
        <cfvo type="percent" val="0"/>
        <cfvo type="num" val="0" gte="0"/>
        <cfvo type="num" val="0.01"/>
      </iconSet>
    </cfRule>
    <cfRule type="cellIs" dxfId="12659" priority="427" operator="greaterThan">
      <formula>0.001</formula>
    </cfRule>
    <cfRule type="cellIs" dxfId="12658" priority="426" operator="lessThan">
      <formula>0</formula>
    </cfRule>
  </conditionalFormatting>
  <conditionalFormatting sqref="F5825:T5825">
    <cfRule type="iconSet" priority="411">
      <iconSet iconSet="3Arrows">
        <cfvo type="percent" val="0"/>
        <cfvo type="num" val="0"/>
        <cfvo type="num" val="0" gte="0"/>
      </iconSet>
    </cfRule>
  </conditionalFormatting>
  <conditionalFormatting sqref="F5827:T5827">
    <cfRule type="iconSet" priority="418">
      <iconSet iconSet="3Arrows">
        <cfvo type="percent" val="0"/>
        <cfvo type="num" val="0" gte="0"/>
        <cfvo type="num" val="0.01"/>
      </iconSet>
    </cfRule>
    <cfRule type="cellIs" dxfId="12657" priority="416" operator="lessThan">
      <formula>0</formula>
    </cfRule>
    <cfRule type="cellIs" dxfId="12656" priority="417" operator="greaterThan">
      <formula>0.001</formula>
    </cfRule>
  </conditionalFormatting>
  <conditionalFormatting sqref="F5925:T5925">
    <cfRule type="iconSet" priority="401">
      <iconSet iconSet="3Arrows">
        <cfvo type="percent" val="0"/>
        <cfvo type="num" val="0"/>
        <cfvo type="num" val="0" gte="0"/>
      </iconSet>
    </cfRule>
  </conditionalFormatting>
  <conditionalFormatting sqref="F5927:T5927">
    <cfRule type="cellIs" dxfId="12655" priority="406" operator="lessThan">
      <formula>0</formula>
    </cfRule>
    <cfRule type="cellIs" dxfId="12654" priority="407" operator="greaterThan">
      <formula>0.001</formula>
    </cfRule>
    <cfRule type="iconSet" priority="408">
      <iconSet iconSet="3Arrows">
        <cfvo type="percent" val="0"/>
        <cfvo type="num" val="0" gte="0"/>
        <cfvo type="num" val="0.01"/>
      </iconSet>
    </cfRule>
  </conditionalFormatting>
  <conditionalFormatting sqref="F6025:T6025">
    <cfRule type="iconSet" priority="391">
      <iconSet iconSet="3Arrows">
        <cfvo type="percent" val="0"/>
        <cfvo type="num" val="0"/>
        <cfvo type="num" val="0" gte="0"/>
      </iconSet>
    </cfRule>
  </conditionalFormatting>
  <conditionalFormatting sqref="F6027:T6027">
    <cfRule type="cellIs" dxfId="12653" priority="396" operator="lessThan">
      <formula>0</formula>
    </cfRule>
    <cfRule type="iconSet" priority="398">
      <iconSet iconSet="3Arrows">
        <cfvo type="percent" val="0"/>
        <cfvo type="num" val="0" gte="0"/>
        <cfvo type="num" val="0.01"/>
      </iconSet>
    </cfRule>
    <cfRule type="cellIs" dxfId="12652" priority="397" operator="greaterThan">
      <formula>0.001</formula>
    </cfRule>
  </conditionalFormatting>
  <conditionalFormatting sqref="F6125:T6125">
    <cfRule type="iconSet" priority="381">
      <iconSet iconSet="3Arrows">
        <cfvo type="percent" val="0"/>
        <cfvo type="num" val="0"/>
        <cfvo type="num" val="0" gte="0"/>
      </iconSet>
    </cfRule>
  </conditionalFormatting>
  <conditionalFormatting sqref="F6127:T6127">
    <cfRule type="cellIs" dxfId="12651" priority="386" operator="lessThan">
      <formula>0</formula>
    </cfRule>
    <cfRule type="iconSet" priority="388">
      <iconSet iconSet="3Arrows">
        <cfvo type="percent" val="0"/>
        <cfvo type="num" val="0" gte="0"/>
        <cfvo type="num" val="0.01"/>
      </iconSet>
    </cfRule>
    <cfRule type="cellIs" dxfId="12650" priority="387" operator="greaterThan">
      <formula>0.001</formula>
    </cfRule>
  </conditionalFormatting>
  <conditionalFormatting sqref="F6225:T6225">
    <cfRule type="iconSet" priority="371">
      <iconSet iconSet="3Arrows">
        <cfvo type="percent" val="0"/>
        <cfvo type="num" val="0"/>
        <cfvo type="num" val="0" gte="0"/>
      </iconSet>
    </cfRule>
  </conditionalFormatting>
  <conditionalFormatting sqref="F6227:T6227">
    <cfRule type="cellIs" dxfId="12649" priority="377" operator="greaterThan">
      <formula>0.001</formula>
    </cfRule>
    <cfRule type="iconSet" priority="378">
      <iconSet iconSet="3Arrows">
        <cfvo type="percent" val="0"/>
        <cfvo type="num" val="0" gte="0"/>
        <cfvo type="num" val="0.01"/>
      </iconSet>
    </cfRule>
    <cfRule type="cellIs" dxfId="12648" priority="376" operator="lessThan">
      <formula>0</formula>
    </cfRule>
  </conditionalFormatting>
  <conditionalFormatting sqref="F6325:T6325">
    <cfRule type="iconSet" priority="361">
      <iconSet iconSet="3Arrows">
        <cfvo type="percent" val="0"/>
        <cfvo type="num" val="0"/>
        <cfvo type="num" val="0" gte="0"/>
      </iconSet>
    </cfRule>
  </conditionalFormatting>
  <conditionalFormatting sqref="F6327:T6327">
    <cfRule type="iconSet" priority="368">
      <iconSet iconSet="3Arrows">
        <cfvo type="percent" val="0"/>
        <cfvo type="num" val="0" gte="0"/>
        <cfvo type="num" val="0.01"/>
      </iconSet>
    </cfRule>
    <cfRule type="cellIs" dxfId="12647" priority="366" operator="lessThan">
      <formula>0</formula>
    </cfRule>
    <cfRule type="cellIs" dxfId="12646" priority="367" operator="greaterThan">
      <formula>0.001</formula>
    </cfRule>
  </conditionalFormatting>
  <conditionalFormatting sqref="F6425:T6425">
    <cfRule type="iconSet" priority="351">
      <iconSet iconSet="3Arrows">
        <cfvo type="percent" val="0"/>
        <cfvo type="num" val="0"/>
        <cfvo type="num" val="0" gte="0"/>
      </iconSet>
    </cfRule>
  </conditionalFormatting>
  <conditionalFormatting sqref="F6427:T6427">
    <cfRule type="cellIs" dxfId="12645" priority="356" operator="lessThan">
      <formula>0</formula>
    </cfRule>
    <cfRule type="cellIs" dxfId="12644" priority="357" operator="greaterThan">
      <formula>0.001</formula>
    </cfRule>
    <cfRule type="iconSet" priority="358">
      <iconSet iconSet="3Arrows">
        <cfvo type="percent" val="0"/>
        <cfvo type="num" val="0" gte="0"/>
        <cfvo type="num" val="0.01"/>
      </iconSet>
    </cfRule>
  </conditionalFormatting>
  <conditionalFormatting sqref="F6525:T6525">
    <cfRule type="iconSet" priority="341">
      <iconSet iconSet="3Arrows">
        <cfvo type="percent" val="0"/>
        <cfvo type="num" val="0"/>
        <cfvo type="num" val="0" gte="0"/>
      </iconSet>
    </cfRule>
  </conditionalFormatting>
  <conditionalFormatting sqref="F6527:T6527">
    <cfRule type="cellIs" dxfId="12643" priority="346" operator="lessThan">
      <formula>0</formula>
    </cfRule>
    <cfRule type="cellIs" dxfId="12642" priority="347" operator="greaterThan">
      <formula>0.001</formula>
    </cfRule>
    <cfRule type="iconSet" priority="348">
      <iconSet iconSet="3Arrows">
        <cfvo type="percent" val="0"/>
        <cfvo type="num" val="0" gte="0"/>
        <cfvo type="num" val="0.01"/>
      </iconSet>
    </cfRule>
  </conditionalFormatting>
  <conditionalFormatting sqref="F6625:T6625">
    <cfRule type="iconSet" priority="331">
      <iconSet iconSet="3Arrows">
        <cfvo type="percent" val="0"/>
        <cfvo type="num" val="0"/>
        <cfvo type="num" val="0" gte="0"/>
      </iconSet>
    </cfRule>
  </conditionalFormatting>
  <conditionalFormatting sqref="F6627:T6627">
    <cfRule type="iconSet" priority="338">
      <iconSet iconSet="3Arrows">
        <cfvo type="percent" val="0"/>
        <cfvo type="num" val="0" gte="0"/>
        <cfvo type="num" val="0.01"/>
      </iconSet>
    </cfRule>
    <cfRule type="cellIs" dxfId="12641" priority="337" operator="greaterThan">
      <formula>0.001</formula>
    </cfRule>
    <cfRule type="cellIs" dxfId="12640" priority="336" operator="lessThan">
      <formula>0</formula>
    </cfRule>
  </conditionalFormatting>
  <conditionalFormatting sqref="F6725:T6725">
    <cfRule type="iconSet" priority="321">
      <iconSet iconSet="3Arrows">
        <cfvo type="percent" val="0"/>
        <cfvo type="num" val="0"/>
        <cfvo type="num" val="0" gte="0"/>
      </iconSet>
    </cfRule>
  </conditionalFormatting>
  <conditionalFormatting sqref="F6727:T6727">
    <cfRule type="cellIs" dxfId="12639" priority="326" operator="lessThan">
      <formula>0</formula>
    </cfRule>
    <cfRule type="cellIs" dxfId="12638" priority="327" operator="greaterThan">
      <formula>0.001</formula>
    </cfRule>
    <cfRule type="iconSet" priority="328">
      <iconSet iconSet="3Arrows">
        <cfvo type="percent" val="0"/>
        <cfvo type="num" val="0" gte="0"/>
        <cfvo type="num" val="0.01"/>
      </iconSet>
    </cfRule>
  </conditionalFormatting>
  <conditionalFormatting sqref="F6825:T6825">
    <cfRule type="iconSet" priority="311">
      <iconSet iconSet="3Arrows">
        <cfvo type="percent" val="0"/>
        <cfvo type="num" val="0"/>
        <cfvo type="num" val="0" gte="0"/>
      </iconSet>
    </cfRule>
  </conditionalFormatting>
  <conditionalFormatting sqref="F6827:T6827">
    <cfRule type="iconSet" priority="318">
      <iconSet iconSet="3Arrows">
        <cfvo type="percent" val="0"/>
        <cfvo type="num" val="0" gte="0"/>
        <cfvo type="num" val="0.01"/>
      </iconSet>
    </cfRule>
    <cfRule type="cellIs" dxfId="12637" priority="317" operator="greaterThan">
      <formula>0.001</formula>
    </cfRule>
    <cfRule type="cellIs" dxfId="12636" priority="316" operator="lessThan">
      <formula>0</formula>
    </cfRule>
  </conditionalFormatting>
  <conditionalFormatting sqref="F6925:T6925">
    <cfRule type="iconSet" priority="301">
      <iconSet iconSet="3Arrows">
        <cfvo type="percent" val="0"/>
        <cfvo type="num" val="0"/>
        <cfvo type="num" val="0" gte="0"/>
      </iconSet>
    </cfRule>
  </conditionalFormatting>
  <conditionalFormatting sqref="F6927:T6927">
    <cfRule type="cellIs" dxfId="12635" priority="306" operator="lessThan">
      <formula>0</formula>
    </cfRule>
    <cfRule type="iconSet" priority="308">
      <iconSet iconSet="3Arrows">
        <cfvo type="percent" val="0"/>
        <cfvo type="num" val="0" gte="0"/>
        <cfvo type="num" val="0.01"/>
      </iconSet>
    </cfRule>
    <cfRule type="cellIs" dxfId="12634" priority="307" operator="greaterThan">
      <formula>0.001</formula>
    </cfRule>
  </conditionalFormatting>
  <conditionalFormatting sqref="F7025:T7025">
    <cfRule type="iconSet" priority="291">
      <iconSet iconSet="3Arrows">
        <cfvo type="percent" val="0"/>
        <cfvo type="num" val="0"/>
        <cfvo type="num" val="0" gte="0"/>
      </iconSet>
    </cfRule>
  </conditionalFormatting>
  <conditionalFormatting sqref="F7027:T7027">
    <cfRule type="iconSet" priority="298">
      <iconSet iconSet="3Arrows">
        <cfvo type="percent" val="0"/>
        <cfvo type="num" val="0" gte="0"/>
        <cfvo type="num" val="0.01"/>
      </iconSet>
    </cfRule>
    <cfRule type="cellIs" dxfId="12633" priority="297" operator="greaterThan">
      <formula>0.001</formula>
    </cfRule>
    <cfRule type="cellIs" dxfId="12632" priority="296" operator="lessThan">
      <formula>0</formula>
    </cfRule>
  </conditionalFormatting>
  <conditionalFormatting sqref="F7125:T7125">
    <cfRule type="iconSet" priority="271">
      <iconSet iconSet="3Arrows">
        <cfvo type="percent" val="0"/>
        <cfvo type="num" val="0"/>
        <cfvo type="num" val="0" gte="0"/>
      </iconSet>
    </cfRule>
  </conditionalFormatting>
  <conditionalFormatting sqref="F7127:T7127">
    <cfRule type="cellIs" dxfId="12631" priority="276" operator="lessThan">
      <formula>0</formula>
    </cfRule>
    <cfRule type="iconSet" priority="278">
      <iconSet iconSet="3Arrows">
        <cfvo type="percent" val="0"/>
        <cfvo type="num" val="0" gte="0"/>
        <cfvo type="num" val="0.01"/>
      </iconSet>
    </cfRule>
    <cfRule type="cellIs" dxfId="12630" priority="277" operator="greaterThan">
      <formula>0.001</formula>
    </cfRule>
  </conditionalFormatting>
  <conditionalFormatting sqref="F7225:T7225">
    <cfRule type="iconSet" priority="261">
      <iconSet iconSet="3Arrows">
        <cfvo type="percent" val="0"/>
        <cfvo type="num" val="0"/>
        <cfvo type="num" val="0" gte="0"/>
      </iconSet>
    </cfRule>
  </conditionalFormatting>
  <conditionalFormatting sqref="F7227:T7227">
    <cfRule type="cellIs" dxfId="12629" priority="267" operator="greaterThan">
      <formula>0.001</formula>
    </cfRule>
    <cfRule type="iconSet" priority="268">
      <iconSet iconSet="3Arrows">
        <cfvo type="percent" val="0"/>
        <cfvo type="num" val="0" gte="0"/>
        <cfvo type="num" val="0.01"/>
      </iconSet>
    </cfRule>
    <cfRule type="cellIs" dxfId="12628" priority="266" operator="lessThan">
      <formula>0</formula>
    </cfRule>
  </conditionalFormatting>
  <conditionalFormatting sqref="F7325:T7325">
    <cfRule type="iconSet" priority="251">
      <iconSet iconSet="3Arrows">
        <cfvo type="percent" val="0"/>
        <cfvo type="num" val="0"/>
        <cfvo type="num" val="0" gte="0"/>
      </iconSet>
    </cfRule>
  </conditionalFormatting>
  <conditionalFormatting sqref="F7327:T7327">
    <cfRule type="cellIs" dxfId="12627" priority="256" operator="lessThan">
      <formula>0</formula>
    </cfRule>
    <cfRule type="cellIs" dxfId="12626" priority="257" operator="greaterThan">
      <formula>0.001</formula>
    </cfRule>
    <cfRule type="iconSet" priority="258">
      <iconSet iconSet="3Arrows">
        <cfvo type="percent" val="0"/>
        <cfvo type="num" val="0" gte="0"/>
        <cfvo type="num" val="0.01"/>
      </iconSet>
    </cfRule>
  </conditionalFormatting>
  <conditionalFormatting sqref="F7425:T7425">
    <cfRule type="iconSet" priority="241">
      <iconSet iconSet="3Arrows">
        <cfvo type="percent" val="0"/>
        <cfvo type="num" val="0"/>
        <cfvo type="num" val="0" gte="0"/>
      </iconSet>
    </cfRule>
  </conditionalFormatting>
  <conditionalFormatting sqref="F7427:T7427">
    <cfRule type="cellIs" dxfId="12625" priority="247" operator="greaterThan">
      <formula>0.001</formula>
    </cfRule>
    <cfRule type="cellIs" dxfId="12624" priority="246" operator="lessThan">
      <formula>0</formula>
    </cfRule>
    <cfRule type="iconSet" priority="248">
      <iconSet iconSet="3Arrows">
        <cfvo type="percent" val="0"/>
        <cfvo type="num" val="0" gte="0"/>
        <cfvo type="num" val="0.01"/>
      </iconSet>
    </cfRule>
  </conditionalFormatting>
  <conditionalFormatting sqref="F7525:T7525">
    <cfRule type="iconSet" priority="231">
      <iconSet iconSet="3Arrows">
        <cfvo type="percent" val="0"/>
        <cfvo type="num" val="0"/>
        <cfvo type="num" val="0" gte="0"/>
      </iconSet>
    </cfRule>
  </conditionalFormatting>
  <conditionalFormatting sqref="F7527:T7527">
    <cfRule type="cellIs" dxfId="12623" priority="237" operator="greaterThan">
      <formula>0.001</formula>
    </cfRule>
    <cfRule type="cellIs" dxfId="12622" priority="236" operator="lessThan">
      <formula>0</formula>
    </cfRule>
    <cfRule type="iconSet" priority="238">
      <iconSet iconSet="3Arrows">
        <cfvo type="percent" val="0"/>
        <cfvo type="num" val="0" gte="0"/>
        <cfvo type="num" val="0.01"/>
      </iconSet>
    </cfRule>
  </conditionalFormatting>
  <conditionalFormatting sqref="F7625:T7625">
    <cfRule type="iconSet" priority="221">
      <iconSet iconSet="3Arrows">
        <cfvo type="percent" val="0"/>
        <cfvo type="num" val="0"/>
        <cfvo type="num" val="0" gte="0"/>
      </iconSet>
    </cfRule>
  </conditionalFormatting>
  <conditionalFormatting sqref="F7627:T7627">
    <cfRule type="cellIs" dxfId="12621" priority="227" operator="greaterThan">
      <formula>0.001</formula>
    </cfRule>
    <cfRule type="cellIs" dxfId="12620" priority="226" operator="lessThan">
      <formula>0</formula>
    </cfRule>
    <cfRule type="iconSet" priority="228">
      <iconSet iconSet="3Arrows">
        <cfvo type="percent" val="0"/>
        <cfvo type="num" val="0" gte="0"/>
        <cfvo type="num" val="0.01"/>
      </iconSet>
    </cfRule>
  </conditionalFormatting>
  <conditionalFormatting sqref="F7725:T7725">
    <cfRule type="iconSet" priority="211">
      <iconSet iconSet="3Arrows">
        <cfvo type="percent" val="0"/>
        <cfvo type="num" val="0"/>
        <cfvo type="num" val="0" gte="0"/>
      </iconSet>
    </cfRule>
  </conditionalFormatting>
  <conditionalFormatting sqref="F7727:T7727">
    <cfRule type="iconSet" priority="218">
      <iconSet iconSet="3Arrows">
        <cfvo type="percent" val="0"/>
        <cfvo type="num" val="0" gte="0"/>
        <cfvo type="num" val="0.01"/>
      </iconSet>
    </cfRule>
    <cfRule type="cellIs" dxfId="12619" priority="217" operator="greaterThan">
      <formula>0.001</formula>
    </cfRule>
    <cfRule type="cellIs" dxfId="12618" priority="216" operator="lessThan">
      <formula>0</formula>
    </cfRule>
  </conditionalFormatting>
  <conditionalFormatting sqref="F7825:T7825">
    <cfRule type="iconSet" priority="201">
      <iconSet iconSet="3Arrows">
        <cfvo type="percent" val="0"/>
        <cfvo type="num" val="0"/>
        <cfvo type="num" val="0" gte="0"/>
      </iconSet>
    </cfRule>
  </conditionalFormatting>
  <conditionalFormatting sqref="F7827:T7827">
    <cfRule type="cellIs" dxfId="12617" priority="207" operator="greaterThan">
      <formula>0.001</formula>
    </cfRule>
    <cfRule type="cellIs" dxfId="12616" priority="206" operator="lessThan">
      <formula>0</formula>
    </cfRule>
    <cfRule type="iconSet" priority="208">
      <iconSet iconSet="3Arrows">
        <cfvo type="percent" val="0"/>
        <cfvo type="num" val="0" gte="0"/>
        <cfvo type="num" val="0.01"/>
      </iconSet>
    </cfRule>
  </conditionalFormatting>
  <conditionalFormatting sqref="F7925:T7925">
    <cfRule type="iconSet" priority="191">
      <iconSet iconSet="3Arrows">
        <cfvo type="percent" val="0"/>
        <cfvo type="num" val="0"/>
        <cfvo type="num" val="0" gte="0"/>
      </iconSet>
    </cfRule>
  </conditionalFormatting>
  <conditionalFormatting sqref="F7927:T7927">
    <cfRule type="cellIs" dxfId="12615" priority="196" operator="lessThan">
      <formula>0</formula>
    </cfRule>
    <cfRule type="iconSet" priority="198">
      <iconSet iconSet="3Arrows">
        <cfvo type="percent" val="0"/>
        <cfvo type="num" val="0" gte="0"/>
        <cfvo type="num" val="0.01"/>
      </iconSet>
    </cfRule>
    <cfRule type="cellIs" dxfId="12614" priority="197" operator="greaterThan">
      <formula>0.001</formula>
    </cfRule>
  </conditionalFormatting>
  <conditionalFormatting sqref="F8025:T8025">
    <cfRule type="iconSet" priority="181">
      <iconSet iconSet="3Arrows">
        <cfvo type="percent" val="0"/>
        <cfvo type="num" val="0"/>
        <cfvo type="num" val="0" gte="0"/>
      </iconSet>
    </cfRule>
  </conditionalFormatting>
  <conditionalFormatting sqref="F8027:T8027">
    <cfRule type="iconSet" priority="188">
      <iconSet iconSet="3Arrows">
        <cfvo type="percent" val="0"/>
        <cfvo type="num" val="0" gte="0"/>
        <cfvo type="num" val="0.01"/>
      </iconSet>
    </cfRule>
    <cfRule type="cellIs" dxfId="12613" priority="186" operator="lessThan">
      <formula>0</formula>
    </cfRule>
    <cfRule type="cellIs" dxfId="12612" priority="187" operator="greaterThan">
      <formula>0.001</formula>
    </cfRule>
  </conditionalFormatting>
  <conditionalFormatting sqref="F8125:T8125">
    <cfRule type="iconSet" priority="171">
      <iconSet iconSet="3Arrows">
        <cfvo type="percent" val="0"/>
        <cfvo type="num" val="0"/>
        <cfvo type="num" val="0" gte="0"/>
      </iconSet>
    </cfRule>
  </conditionalFormatting>
  <conditionalFormatting sqref="F8127:T8127">
    <cfRule type="iconSet" priority="178">
      <iconSet iconSet="3Arrows">
        <cfvo type="percent" val="0"/>
        <cfvo type="num" val="0" gte="0"/>
        <cfvo type="num" val="0.01"/>
      </iconSet>
    </cfRule>
    <cfRule type="cellIs" dxfId="12611" priority="176" operator="lessThan">
      <formula>0</formula>
    </cfRule>
    <cfRule type="cellIs" dxfId="12610" priority="177" operator="greaterThan">
      <formula>0.001</formula>
    </cfRule>
  </conditionalFormatting>
  <conditionalFormatting sqref="F8225:T8225">
    <cfRule type="iconSet" priority="161">
      <iconSet iconSet="3Arrows">
        <cfvo type="percent" val="0"/>
        <cfvo type="num" val="0"/>
        <cfvo type="num" val="0" gte="0"/>
      </iconSet>
    </cfRule>
  </conditionalFormatting>
  <conditionalFormatting sqref="F8227:T8227">
    <cfRule type="cellIs" dxfId="12609" priority="166" operator="lessThan">
      <formula>0</formula>
    </cfRule>
    <cfRule type="cellIs" dxfId="12608" priority="167" operator="greaterThan">
      <formula>0.001</formula>
    </cfRule>
    <cfRule type="iconSet" priority="168">
      <iconSet iconSet="3Arrows">
        <cfvo type="percent" val="0"/>
        <cfvo type="num" val="0" gte="0"/>
        <cfvo type="num" val="0.01"/>
      </iconSet>
    </cfRule>
  </conditionalFormatting>
  <conditionalFormatting sqref="F8325:T8325">
    <cfRule type="iconSet" priority="151">
      <iconSet iconSet="3Arrows">
        <cfvo type="percent" val="0"/>
        <cfvo type="num" val="0"/>
        <cfvo type="num" val="0" gte="0"/>
      </iconSet>
    </cfRule>
  </conditionalFormatting>
  <conditionalFormatting sqref="F8327:T8327">
    <cfRule type="cellIs" dxfId="12607" priority="157" operator="greaterThan">
      <formula>0.001</formula>
    </cfRule>
    <cfRule type="iconSet" priority="158">
      <iconSet iconSet="3Arrows">
        <cfvo type="percent" val="0"/>
        <cfvo type="num" val="0" gte="0"/>
        <cfvo type="num" val="0.01"/>
      </iconSet>
    </cfRule>
    <cfRule type="cellIs" dxfId="12606" priority="156" operator="lessThan">
      <formula>0</formula>
    </cfRule>
  </conditionalFormatting>
  <conditionalFormatting sqref="F8425:T8425">
    <cfRule type="iconSet" priority="141">
      <iconSet iconSet="3Arrows">
        <cfvo type="percent" val="0"/>
        <cfvo type="num" val="0"/>
        <cfvo type="num" val="0" gte="0"/>
      </iconSet>
    </cfRule>
  </conditionalFormatting>
  <conditionalFormatting sqref="F8427:T8427">
    <cfRule type="iconSet" priority="148">
      <iconSet iconSet="3Arrows">
        <cfvo type="percent" val="0"/>
        <cfvo type="num" val="0" gte="0"/>
        <cfvo type="num" val="0.01"/>
      </iconSet>
    </cfRule>
    <cfRule type="cellIs" dxfId="12605" priority="147" operator="greaterThan">
      <formula>0.001</formula>
    </cfRule>
    <cfRule type="cellIs" dxfId="12604" priority="146" operator="lessThan">
      <formula>0</formula>
    </cfRule>
  </conditionalFormatting>
  <conditionalFormatting sqref="F8525:T8525">
    <cfRule type="iconSet" priority="131">
      <iconSet iconSet="3Arrows">
        <cfvo type="percent" val="0"/>
        <cfvo type="num" val="0"/>
        <cfvo type="num" val="0" gte="0"/>
      </iconSet>
    </cfRule>
  </conditionalFormatting>
  <conditionalFormatting sqref="F8527:T8527">
    <cfRule type="cellIs" dxfId="12603" priority="136" operator="lessThan">
      <formula>0</formula>
    </cfRule>
    <cfRule type="cellIs" dxfId="12602" priority="137" operator="greaterThan">
      <formula>0.001</formula>
    </cfRule>
    <cfRule type="iconSet" priority="138">
      <iconSet iconSet="3Arrows">
        <cfvo type="percent" val="0"/>
        <cfvo type="num" val="0" gte="0"/>
        <cfvo type="num" val="0.01"/>
      </iconSet>
    </cfRule>
  </conditionalFormatting>
  <conditionalFormatting sqref="F8625:T8625">
    <cfRule type="iconSet" priority="121">
      <iconSet iconSet="3Arrows">
        <cfvo type="percent" val="0"/>
        <cfvo type="num" val="0"/>
        <cfvo type="num" val="0" gte="0"/>
      </iconSet>
    </cfRule>
  </conditionalFormatting>
  <conditionalFormatting sqref="F8627:T8627">
    <cfRule type="cellIs" dxfId="12601" priority="126" operator="lessThan">
      <formula>0</formula>
    </cfRule>
    <cfRule type="iconSet" priority="128">
      <iconSet iconSet="3Arrows">
        <cfvo type="percent" val="0"/>
        <cfvo type="num" val="0" gte="0"/>
        <cfvo type="num" val="0.01"/>
      </iconSet>
    </cfRule>
    <cfRule type="cellIs" dxfId="12600" priority="127" operator="greaterThan">
      <formula>0.001</formula>
    </cfRule>
  </conditionalFormatting>
  <conditionalFormatting sqref="F8725:T8725">
    <cfRule type="iconSet" priority="111">
      <iconSet iconSet="3Arrows">
        <cfvo type="percent" val="0"/>
        <cfvo type="num" val="0"/>
        <cfvo type="num" val="0" gte="0"/>
      </iconSet>
    </cfRule>
  </conditionalFormatting>
  <conditionalFormatting sqref="F8727:T8727">
    <cfRule type="iconSet" priority="118">
      <iconSet iconSet="3Arrows">
        <cfvo type="percent" val="0"/>
        <cfvo type="num" val="0" gte="0"/>
        <cfvo type="num" val="0.01"/>
      </iconSet>
    </cfRule>
    <cfRule type="cellIs" dxfId="12599" priority="116" operator="lessThan">
      <formula>0</formula>
    </cfRule>
    <cfRule type="cellIs" dxfId="12598" priority="117" operator="greaterThan">
      <formula>0.001</formula>
    </cfRule>
  </conditionalFormatting>
  <conditionalFormatting sqref="F8825:T8825">
    <cfRule type="iconSet" priority="101">
      <iconSet iconSet="3Arrows">
        <cfvo type="percent" val="0"/>
        <cfvo type="num" val="0"/>
        <cfvo type="num" val="0" gte="0"/>
      </iconSet>
    </cfRule>
  </conditionalFormatting>
  <conditionalFormatting sqref="F8827:T8827">
    <cfRule type="iconSet" priority="108">
      <iconSet iconSet="3Arrows">
        <cfvo type="percent" val="0"/>
        <cfvo type="num" val="0" gte="0"/>
        <cfvo type="num" val="0.01"/>
      </iconSet>
    </cfRule>
    <cfRule type="cellIs" dxfId="12597" priority="106" operator="lessThan">
      <formula>0</formula>
    </cfRule>
    <cfRule type="cellIs" dxfId="12596" priority="107" operator="greaterThan">
      <formula>0.001</formula>
    </cfRule>
  </conditionalFormatting>
  <conditionalFormatting sqref="F8925:T8925">
    <cfRule type="iconSet" priority="91">
      <iconSet iconSet="3Arrows">
        <cfvo type="percent" val="0"/>
        <cfvo type="num" val="0"/>
        <cfvo type="num" val="0" gte="0"/>
      </iconSet>
    </cfRule>
  </conditionalFormatting>
  <conditionalFormatting sqref="F8927:T8927">
    <cfRule type="iconSet" priority="98">
      <iconSet iconSet="3Arrows">
        <cfvo type="percent" val="0"/>
        <cfvo type="num" val="0" gte="0"/>
        <cfvo type="num" val="0.01"/>
      </iconSet>
    </cfRule>
    <cfRule type="cellIs" dxfId="12595" priority="96" operator="lessThan">
      <formula>0</formula>
    </cfRule>
    <cfRule type="cellIs" dxfId="12594" priority="97" operator="greaterThan">
      <formula>0.001</formula>
    </cfRule>
  </conditionalFormatting>
  <conditionalFormatting sqref="F9025:T9025">
    <cfRule type="iconSet" priority="81">
      <iconSet iconSet="3Arrows">
        <cfvo type="percent" val="0"/>
        <cfvo type="num" val="0"/>
        <cfvo type="num" val="0" gte="0"/>
      </iconSet>
    </cfRule>
  </conditionalFormatting>
  <conditionalFormatting sqref="F9027:T9027">
    <cfRule type="cellIs" dxfId="12593" priority="86" operator="lessThan">
      <formula>0</formula>
    </cfRule>
    <cfRule type="cellIs" dxfId="12592" priority="87" operator="greaterThan">
      <formula>0.001</formula>
    </cfRule>
    <cfRule type="iconSet" priority="88">
      <iconSet iconSet="3Arrows">
        <cfvo type="percent" val="0"/>
        <cfvo type="num" val="0" gte="0"/>
        <cfvo type="num" val="0.01"/>
      </iconSet>
    </cfRule>
  </conditionalFormatting>
  <conditionalFormatting sqref="F9125:T9125">
    <cfRule type="iconSet" priority="71">
      <iconSet iconSet="3Arrows">
        <cfvo type="percent" val="0"/>
        <cfvo type="num" val="0"/>
        <cfvo type="num" val="0" gte="0"/>
      </iconSet>
    </cfRule>
  </conditionalFormatting>
  <conditionalFormatting sqref="F9127:T9127">
    <cfRule type="iconSet" priority="78">
      <iconSet iconSet="3Arrows">
        <cfvo type="percent" val="0"/>
        <cfvo type="num" val="0" gte="0"/>
        <cfvo type="num" val="0.01"/>
      </iconSet>
    </cfRule>
    <cfRule type="cellIs" dxfId="12591" priority="77" operator="greaterThan">
      <formula>0.001</formula>
    </cfRule>
    <cfRule type="cellIs" dxfId="12590" priority="76" operator="lessThan">
      <formula>0</formula>
    </cfRule>
  </conditionalFormatting>
  <conditionalFormatting sqref="F9225:T9225">
    <cfRule type="iconSet" priority="61">
      <iconSet iconSet="3Arrows">
        <cfvo type="percent" val="0"/>
        <cfvo type="num" val="0"/>
        <cfvo type="num" val="0" gte="0"/>
      </iconSet>
    </cfRule>
  </conditionalFormatting>
  <conditionalFormatting sqref="F9227:T9227">
    <cfRule type="cellIs" dxfId="12589" priority="67" operator="greaterThan">
      <formula>0.001</formula>
    </cfRule>
    <cfRule type="iconSet" priority="68">
      <iconSet iconSet="3Arrows">
        <cfvo type="percent" val="0"/>
        <cfvo type="num" val="0" gte="0"/>
        <cfvo type="num" val="0.01"/>
      </iconSet>
    </cfRule>
    <cfRule type="cellIs" dxfId="12588" priority="66" operator="lessThan">
      <formula>0</formula>
    </cfRule>
  </conditionalFormatting>
  <conditionalFormatting sqref="F9325:T9325">
    <cfRule type="iconSet" priority="51">
      <iconSet iconSet="3Arrows">
        <cfvo type="percent" val="0"/>
        <cfvo type="num" val="0"/>
        <cfvo type="num" val="0" gte="0"/>
      </iconSet>
    </cfRule>
  </conditionalFormatting>
  <conditionalFormatting sqref="F9327:T9327">
    <cfRule type="cellIs" dxfId="12587" priority="56" operator="lessThan">
      <formula>0</formula>
    </cfRule>
    <cfRule type="iconSet" priority="58">
      <iconSet iconSet="3Arrows">
        <cfvo type="percent" val="0"/>
        <cfvo type="num" val="0" gte="0"/>
        <cfvo type="num" val="0.01"/>
      </iconSet>
    </cfRule>
    <cfRule type="cellIs" dxfId="12586" priority="57" operator="greaterThan">
      <formula>0.001</formula>
    </cfRule>
  </conditionalFormatting>
  <conditionalFormatting sqref="F9425:T9425">
    <cfRule type="iconSet" priority="41">
      <iconSet iconSet="3Arrows">
        <cfvo type="percent" val="0"/>
        <cfvo type="num" val="0"/>
        <cfvo type="num" val="0" gte="0"/>
      </iconSet>
    </cfRule>
  </conditionalFormatting>
  <conditionalFormatting sqref="F9427:T9427">
    <cfRule type="cellIs" dxfId="12585" priority="46" operator="lessThan">
      <formula>0</formula>
    </cfRule>
    <cfRule type="cellIs" dxfId="12584" priority="47" operator="greaterThan">
      <formula>0.001</formula>
    </cfRule>
    <cfRule type="iconSet" priority="48">
      <iconSet iconSet="3Arrows">
        <cfvo type="percent" val="0"/>
        <cfvo type="num" val="0" gte="0"/>
        <cfvo type="num" val="0.01"/>
      </iconSet>
    </cfRule>
  </conditionalFormatting>
  <conditionalFormatting sqref="F9525:T9525">
    <cfRule type="iconSet" priority="31">
      <iconSet iconSet="3Arrows">
        <cfvo type="percent" val="0"/>
        <cfvo type="num" val="0"/>
        <cfvo type="num" val="0" gte="0"/>
      </iconSet>
    </cfRule>
  </conditionalFormatting>
  <conditionalFormatting sqref="F9527:T9527">
    <cfRule type="iconSet" priority="38">
      <iconSet iconSet="3Arrows">
        <cfvo type="percent" val="0"/>
        <cfvo type="num" val="0" gte="0"/>
        <cfvo type="num" val="0.01"/>
      </iconSet>
    </cfRule>
    <cfRule type="cellIs" dxfId="12583" priority="36" operator="lessThan">
      <formula>0</formula>
    </cfRule>
    <cfRule type="cellIs" dxfId="12582" priority="37" operator="greaterThan">
      <formula>0.001</formula>
    </cfRule>
  </conditionalFormatting>
  <conditionalFormatting sqref="F9625:T9625">
    <cfRule type="iconSet" priority="21">
      <iconSet iconSet="3Arrows">
        <cfvo type="percent" val="0"/>
        <cfvo type="num" val="0"/>
        <cfvo type="num" val="0" gte="0"/>
      </iconSet>
    </cfRule>
  </conditionalFormatting>
  <conditionalFormatting sqref="F9627:T9627">
    <cfRule type="cellIs" dxfId="12581" priority="27" operator="greaterThan">
      <formula>0.001</formula>
    </cfRule>
    <cfRule type="cellIs" dxfId="12580" priority="26" operator="lessThan">
      <formula>0</formula>
    </cfRule>
    <cfRule type="iconSet" priority="28">
      <iconSet iconSet="3Arrows">
        <cfvo type="percent" val="0"/>
        <cfvo type="num" val="0" gte="0"/>
        <cfvo type="num" val="0.01"/>
      </iconSet>
    </cfRule>
  </conditionalFormatting>
  <conditionalFormatting sqref="F9725:T9725">
    <cfRule type="iconSet" priority="11">
      <iconSet iconSet="3Arrows">
        <cfvo type="percent" val="0"/>
        <cfvo type="num" val="0"/>
        <cfvo type="num" val="0" gte="0"/>
      </iconSet>
    </cfRule>
  </conditionalFormatting>
  <conditionalFormatting sqref="F9727:T9727">
    <cfRule type="iconSet" priority="18">
      <iconSet iconSet="3Arrows">
        <cfvo type="percent" val="0"/>
        <cfvo type="num" val="0" gte="0"/>
        <cfvo type="num" val="0.01"/>
      </iconSet>
    </cfRule>
    <cfRule type="cellIs" dxfId="12579" priority="17" operator="greaterThan">
      <formula>0.001</formula>
    </cfRule>
    <cfRule type="cellIs" dxfId="12578" priority="16" operator="lessThan">
      <formula>0</formula>
    </cfRule>
  </conditionalFormatting>
  <conditionalFormatting sqref="F9825:T9825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F9827:T9827">
    <cfRule type="iconSet" priority="8">
      <iconSet iconSet="3Arrows">
        <cfvo type="percent" val="0"/>
        <cfvo type="num" val="0" gte="0"/>
        <cfvo type="num" val="0.01"/>
      </iconSet>
    </cfRule>
    <cfRule type="cellIs" dxfId="12577" priority="7" operator="greaterThan">
      <formula>0.001</formula>
    </cfRule>
    <cfRule type="cellIs" dxfId="12576" priority="6" operator="lessThan">
      <formula>0</formula>
    </cfRule>
  </conditionalFormatting>
  <conditionalFormatting sqref="H149">
    <cfRule type="cellIs" dxfId="12575" priority="18031" operator="greaterThan">
      <formula>$H$151</formula>
    </cfRule>
    <cfRule type="cellIs" dxfId="12574" priority="18030" operator="lessThan">
      <formula>$H$151</formula>
    </cfRule>
  </conditionalFormatting>
  <conditionalFormatting sqref="H153">
    <cfRule type="cellIs" dxfId="12573" priority="17966" operator="lessThan">
      <formula>$H$149&lt;$H$151</formula>
    </cfRule>
    <cfRule type="cellIs" dxfId="12572" priority="17967" operator="greaterThan">
      <formula>$H$149&gt;$H$151</formula>
    </cfRule>
  </conditionalFormatting>
  <conditionalFormatting sqref="H155">
    <cfRule type="cellIs" dxfId="12571" priority="18056" operator="greaterThan">
      <formula>-0.54</formula>
    </cfRule>
    <cfRule type="cellIs" dxfId="12570" priority="18055" operator="greaterThan">
      <formula>0</formula>
    </cfRule>
  </conditionalFormatting>
  <conditionalFormatting sqref="H173">
    <cfRule type="cellIs" dxfId="12569" priority="18046" operator="lessThan">
      <formula>$H$175</formula>
    </cfRule>
    <cfRule type="cellIs" dxfId="12568" priority="18048" operator="greaterThan">
      <formula>$H$175</formula>
    </cfRule>
    <cfRule type="cellIs" dxfId="12567" priority="18047" operator="greaterThan">
      <formula>40.97</formula>
    </cfRule>
  </conditionalFormatting>
  <conditionalFormatting sqref="H177">
    <cfRule type="cellIs" dxfId="12566" priority="17950" operator="lessThan">
      <formula>-0.88%&lt;0</formula>
    </cfRule>
    <cfRule type="cellIs" dxfId="12565" priority="17951" operator="greaterThan">
      <formula>-0.88%&gt;0</formula>
    </cfRule>
  </conditionalFormatting>
  <conditionalFormatting sqref="H179">
    <cfRule type="cellIs" dxfId="12564" priority="18051" operator="greaterThan">
      <formula>0</formula>
    </cfRule>
    <cfRule type="cellIs" dxfId="12563" priority="18052" operator="greaterThan">
      <formula>-0.54</formula>
    </cfRule>
  </conditionalFormatting>
  <conditionalFormatting sqref="H181">
    <cfRule type="cellIs" dxfId="12562" priority="17984" operator="lessThan">
      <formula>$H$175&lt;$H$173</formula>
    </cfRule>
    <cfRule type="cellIs" dxfId="12561" priority="17985" operator="greaterThan">
      <formula>$H$175&gt;$H$173</formula>
    </cfRule>
  </conditionalFormatting>
  <conditionalFormatting sqref="H198">
    <cfRule type="cellIs" dxfId="12560" priority="17839" operator="greaterThan">
      <formula>" R$ 40,916&lt;$H$200"</formula>
    </cfRule>
    <cfRule type="cellIs" dxfId="12559" priority="17833" operator="greaterThan">
      <formula>40.916</formula>
    </cfRule>
    <cfRule type="cellIs" dxfId="12558" priority="17817" operator="greaterThan">
      <formula>40.922</formula>
    </cfRule>
    <cfRule type="cellIs" dxfId="12557" priority="17838" operator="greaterThan">
      <formula>40.916</formula>
    </cfRule>
    <cfRule type="cellIs" dxfId="12556" priority="17806" operator="greaterThan">
      <formula>40.849</formula>
    </cfRule>
    <cfRule type="cellIs" dxfId="12555" priority="17811" operator="greaterThan">
      <formula>40.922</formula>
    </cfRule>
  </conditionalFormatting>
  <conditionalFormatting sqref="H202">
    <cfRule type="cellIs" dxfId="12554" priority="17858" operator="lessThan">
      <formula>"1,53%&lt;0"</formula>
    </cfRule>
    <cfRule type="cellIs" dxfId="12553" priority="17859" operator="greaterThan">
      <formula>"0&lt;1,53%"</formula>
    </cfRule>
  </conditionalFormatting>
  <conditionalFormatting sqref="H204">
    <cfRule type="cellIs" dxfId="12552" priority="17931" operator="greaterThan">
      <formula>-0.54</formula>
    </cfRule>
    <cfRule type="cellIs" dxfId="12551" priority="17930" operator="greaterThan">
      <formula>0</formula>
    </cfRule>
  </conditionalFormatting>
  <conditionalFormatting sqref="H206">
    <cfRule type="cellIs" dxfId="12550" priority="17850" operator="lessThan">
      <formula>-0.237</formula>
    </cfRule>
    <cfRule type="cellIs" dxfId="12549" priority="17824" operator="lessThan">
      <formula>-0.231</formula>
    </cfRule>
    <cfRule type="cellIs" dxfId="12548" priority="17825" operator="greaterThan">
      <formula>-0.231</formula>
    </cfRule>
    <cfRule type="cellIs" dxfId="12547" priority="17851" operator="greaterThan">
      <formula>$H$206&gt;0</formula>
    </cfRule>
  </conditionalFormatting>
  <conditionalFormatting sqref="H223">
    <cfRule type="cellIs" dxfId="12546" priority="17772" operator="greaterThan">
      <formula>40.916</formula>
    </cfRule>
    <cfRule type="cellIs" dxfId="12545" priority="17767" operator="greaterThan">
      <formula>40.916</formula>
    </cfRule>
    <cfRule type="cellIs" dxfId="12544" priority="17747" operator="greaterThan">
      <formula>40.922</formula>
    </cfRule>
    <cfRule type="cellIs" dxfId="12543" priority="17753" operator="greaterThan">
      <formula>40.922</formula>
    </cfRule>
    <cfRule type="cellIs" dxfId="12542" priority="17732" operator="lessThan">
      <formula>41.457</formula>
    </cfRule>
    <cfRule type="cellIs" dxfId="12541" priority="17773" operator="greaterThan">
      <formula>" R$ 40,916&lt;$H$200"</formula>
    </cfRule>
    <cfRule type="cellIs" dxfId="12540" priority="17733" operator="greaterThan">
      <formula>41.457</formula>
    </cfRule>
    <cfRule type="cellIs" dxfId="12539" priority="17742" operator="greaterThan">
      <formula>40.849</formula>
    </cfRule>
  </conditionalFormatting>
  <conditionalFormatting sqref="H227">
    <cfRule type="cellIs" dxfId="12538" priority="17791" operator="greaterThan">
      <formula>"0&lt;1,53%"</formula>
    </cfRule>
    <cfRule type="cellIs" dxfId="12537" priority="17736" operator="lessThan">
      <formula>-0.0014</formula>
    </cfRule>
    <cfRule type="cellIs" dxfId="12536" priority="17790" operator="lessThan">
      <formula>"1,53%&lt;0"</formula>
    </cfRule>
    <cfRule type="cellIs" dxfId="12535" priority="17737" operator="greaterThan">
      <formula>-0.0014</formula>
    </cfRule>
  </conditionalFormatting>
  <conditionalFormatting sqref="H229">
    <cfRule type="cellIs" dxfId="12534" priority="17800" operator="greaterThan">
      <formula>0</formula>
    </cfRule>
    <cfRule type="cellIs" dxfId="12533" priority="17801" operator="greaterThan">
      <formula>-0.54</formula>
    </cfRule>
  </conditionalFormatting>
  <conditionalFormatting sqref="H231">
    <cfRule type="cellIs" dxfId="12532" priority="17761" operator="greaterThan">
      <formula>-0.231</formula>
    </cfRule>
    <cfRule type="cellIs" dxfId="12531" priority="17760" operator="lessThan">
      <formula>-0.231</formula>
    </cfRule>
    <cfRule type="cellIs" dxfId="12530" priority="17716" operator="lessThan">
      <formula>0.453</formula>
    </cfRule>
    <cfRule type="cellIs" dxfId="12529" priority="17784" operator="greaterThan">
      <formula>$H$206&gt;0</formula>
    </cfRule>
    <cfRule type="cellIs" dxfId="12528" priority="17727" operator="lessThan">
      <formula>0.363</formula>
    </cfRule>
    <cfRule type="cellIs" dxfId="12527" priority="17783" operator="lessThan">
      <formula>-0.237</formula>
    </cfRule>
  </conditionalFormatting>
  <conditionalFormatting sqref="H247">
    <cfRule type="cellIs" dxfId="12526" priority="17646" operator="lessThan">
      <formula>41.457</formula>
    </cfRule>
    <cfRule type="cellIs" dxfId="12525" priority="17608" operator="greaterThan">
      <formula>41.258</formula>
    </cfRule>
    <cfRule type="cellIs" dxfId="12524" priority="17667" operator="greaterThan">
      <formula>40.922</formula>
    </cfRule>
    <cfRule type="cellIs" dxfId="12523" priority="17687" operator="greaterThan">
      <formula>" R$ 40,916&lt;$H$200"</formula>
    </cfRule>
    <cfRule type="cellIs" dxfId="12522" priority="17686" operator="greaterThan">
      <formula>40.916</formula>
    </cfRule>
    <cfRule type="cellIs" dxfId="12521" priority="17681" operator="greaterThan">
      <formula>40.916</formula>
    </cfRule>
    <cfRule type="cellIs" dxfId="12520" priority="17661" operator="greaterThan">
      <formula>40.922</formula>
    </cfRule>
    <cfRule type="cellIs" dxfId="12519" priority="17656" operator="greaterThan">
      <formula>40.849</formula>
    </cfRule>
    <cfRule type="cellIs" dxfId="12518" priority="17647" operator="greaterThan">
      <formula>41.457</formula>
    </cfRule>
  </conditionalFormatting>
  <conditionalFormatting sqref="H251">
    <cfRule type="cellIs" dxfId="12517" priority="17650" operator="lessThan">
      <formula>-0.0014</formula>
    </cfRule>
    <cfRule type="cellIs" dxfId="12516" priority="17629" operator="lessThan">
      <formula>0.0044</formula>
    </cfRule>
    <cfRule type="cellIs" dxfId="12515" priority="17705" operator="greaterThan">
      <formula>"0&lt;1,53%"</formula>
    </cfRule>
    <cfRule type="cellIs" dxfId="12514" priority="17704" operator="lessThan">
      <formula>"1,53%&lt;0"</formula>
    </cfRule>
    <cfRule type="cellIs" dxfId="12513" priority="17651" operator="greaterThan">
      <formula>-0.0014</formula>
    </cfRule>
  </conditionalFormatting>
  <conditionalFormatting sqref="H253">
    <cfRule type="cellIs" dxfId="12512" priority="17715" operator="greaterThan">
      <formula>-0.54</formula>
    </cfRule>
    <cfRule type="cellIs" dxfId="12511" priority="17714" operator="greaterThan">
      <formula>0</formula>
    </cfRule>
  </conditionalFormatting>
  <conditionalFormatting sqref="H255">
    <cfRule type="cellIs" dxfId="12510" priority="17609" operator="greaterThan">
      <formula>-0.015</formula>
    </cfRule>
    <cfRule type="cellIs" dxfId="12509" priority="17610" operator="lessThan">
      <formula>-0.015</formula>
    </cfRule>
    <cfRule type="cellIs" dxfId="12508" priority="17630" operator="lessThan">
      <formula>0.453</formula>
    </cfRule>
    <cfRule type="cellIs" dxfId="12507" priority="17641" operator="lessThan">
      <formula>0.363</formula>
    </cfRule>
    <cfRule type="cellIs" dxfId="12506" priority="17674" operator="lessThan">
      <formula>-0.231</formula>
    </cfRule>
    <cfRule type="cellIs" dxfId="12505" priority="17675" operator="greaterThan">
      <formula>-0.231</formula>
    </cfRule>
    <cfRule type="cellIs" dxfId="12504" priority="17697" operator="lessThan">
      <formula>-0.237</formula>
    </cfRule>
    <cfRule type="cellIs" dxfId="12503" priority="17698" operator="greaterThan">
      <formula>$H$206&gt;0</formula>
    </cfRule>
  </conditionalFormatting>
  <conditionalFormatting sqref="H271">
    <cfRule type="cellIs" dxfId="12502" priority="17489" operator="lessThan">
      <formula>40.509</formula>
    </cfRule>
    <cfRule type="cellIs" dxfId="12501" priority="17488" operator="greaterThan">
      <formula>40.509</formula>
    </cfRule>
    <cfRule type="cellIs" dxfId="12500" priority="17559" operator="greaterThan">
      <formula>40.922</formula>
    </cfRule>
    <cfRule type="cellIs" dxfId="12499" priority="17579" operator="greaterThan">
      <formula>" R$ 40,916&lt;$H$200"</formula>
    </cfRule>
    <cfRule type="cellIs" dxfId="12498" priority="17578" operator="greaterThan">
      <formula>40.916</formula>
    </cfRule>
    <cfRule type="cellIs" dxfId="12497" priority="17573" operator="greaterThan">
      <formula>40.916</formula>
    </cfRule>
    <cfRule type="cellIs" dxfId="12496" priority="17553" operator="greaterThan">
      <formula>40.922</formula>
    </cfRule>
    <cfRule type="cellIs" dxfId="12495" priority="17548" operator="greaterThan">
      <formula>40.849</formula>
    </cfRule>
    <cfRule type="cellIs" dxfId="12494" priority="17539" operator="greaterThan">
      <formula>41.457</formula>
    </cfRule>
    <cfRule type="cellIs" dxfId="12493" priority="17538" operator="lessThan">
      <formula>41.457</formula>
    </cfRule>
    <cfRule type="cellIs" dxfId="12492" priority="17500" operator="greaterThan">
      <formula>41.258</formula>
    </cfRule>
  </conditionalFormatting>
  <conditionalFormatting sqref="H275">
    <cfRule type="cellIs" dxfId="12491" priority="17596" operator="lessThan">
      <formula>"1,53%&lt;0"</formula>
    </cfRule>
    <cfRule type="cellIs" dxfId="12490" priority="17597" operator="greaterThan">
      <formula>"0&lt;1,53%"</formula>
    </cfRule>
    <cfRule type="cellIs" dxfId="12489" priority="17542" operator="lessThan">
      <formula>-0.0014</formula>
    </cfRule>
    <cfRule type="cellIs" dxfId="12488" priority="17543" operator="greaterThan">
      <formula>-0.0014</formula>
    </cfRule>
    <cfRule type="cellIs" dxfId="12487" priority="17521" operator="lessThan">
      <formula>0.0044</formula>
    </cfRule>
    <cfRule type="cellIs" dxfId="12486" priority="17495" operator="lessThan">
      <formula>-0.0004</formula>
    </cfRule>
    <cfRule type="cellIs" dxfId="12485" priority="17494" operator="greaterThan">
      <formula>$H$275</formula>
    </cfRule>
    <cfRule type="cellIs" dxfId="12484" priority="17493" operator="greaterThan">
      <formula>-0.0004</formula>
    </cfRule>
  </conditionalFormatting>
  <conditionalFormatting sqref="H277">
    <cfRule type="cellIs" dxfId="12483" priority="17606" operator="greaterThan">
      <formula>0</formula>
    </cfRule>
    <cfRule type="cellIs" dxfId="12482" priority="17607" operator="greaterThan">
      <formula>-0.54</formula>
    </cfRule>
  </conditionalFormatting>
  <conditionalFormatting sqref="H279">
    <cfRule type="cellIs" dxfId="12481" priority="17533" operator="lessThan">
      <formula>0.363</formula>
    </cfRule>
    <cfRule type="cellIs" dxfId="12480" priority="17590" operator="greaterThan">
      <formula>$H$206&gt;0</formula>
    </cfRule>
    <cfRule type="cellIs" dxfId="12479" priority="17567" operator="greaterThan">
      <formula>-0.231</formula>
    </cfRule>
    <cfRule type="cellIs" dxfId="12478" priority="17502" operator="lessThan">
      <formula>-0.015</formula>
    </cfRule>
    <cfRule type="cellIs" dxfId="12477" priority="17566" operator="lessThan">
      <formula>-0.231</formula>
    </cfRule>
    <cfRule type="cellIs" dxfId="12476" priority="17522" operator="lessThan">
      <formula>0.453</formula>
    </cfRule>
    <cfRule type="cellIs" dxfId="12475" priority="17589" operator="lessThan">
      <formula>-0.237</formula>
    </cfRule>
    <cfRule type="cellIs" dxfId="12474" priority="17501" operator="greaterThan">
      <formula>-0.015</formula>
    </cfRule>
  </conditionalFormatting>
  <conditionalFormatting sqref="H295">
    <cfRule type="cellIs" dxfId="12473" priority="17452" operator="greaterThan">
      <formula>40.916</formula>
    </cfRule>
    <cfRule type="cellIs" dxfId="12472" priority="17433" operator="greaterThan">
      <formula>40.922</formula>
    </cfRule>
    <cfRule type="cellIs" dxfId="12471" priority="17427" operator="greaterThan">
      <formula>40.922</formula>
    </cfRule>
    <cfRule type="cellIs" dxfId="12470" priority="17412" operator="lessThan">
      <formula>41.457</formula>
    </cfRule>
    <cfRule type="cellIs" dxfId="12469" priority="17422" operator="greaterThan">
      <formula>40.849</formula>
    </cfRule>
    <cfRule type="cellIs" dxfId="12468" priority="17453" operator="greaterThan">
      <formula>" R$ 40,916&lt;$H$200"</formula>
    </cfRule>
    <cfRule type="cellIs" dxfId="12467" priority="17337" operator="lessThan">
      <formula>40.406</formula>
    </cfRule>
    <cfRule type="cellIs" dxfId="12466" priority="17374" operator="greaterThan">
      <formula>41.258</formula>
    </cfRule>
    <cfRule type="cellIs" dxfId="12465" priority="17364" operator="lessThan">
      <formula>40.509</formula>
    </cfRule>
    <cfRule type="cellIs" dxfId="12464" priority="17447" operator="greaterThan">
      <formula>40.916</formula>
    </cfRule>
    <cfRule type="cellIs" dxfId="12463" priority="17363" operator="greaterThan">
      <formula>40.509</formula>
    </cfRule>
    <cfRule type="cellIs" dxfId="12462" priority="17413" operator="greaterThan">
      <formula>41.457</formula>
    </cfRule>
  </conditionalFormatting>
  <conditionalFormatting sqref="H299">
    <cfRule type="cellIs" dxfId="12461" priority="17369" operator="greaterThan">
      <formula>$H$275</formula>
    </cfRule>
    <cfRule type="cellIs" dxfId="12460" priority="17470" operator="lessThan">
      <formula>"1,53%&lt;0"</formula>
    </cfRule>
    <cfRule type="cellIs" dxfId="12459" priority="17471" operator="greaterThan">
      <formula>"0&lt;1,53%"</formula>
    </cfRule>
    <cfRule type="cellIs" dxfId="12458" priority="17370" operator="lessThan">
      <formula>-0.0004</formula>
    </cfRule>
    <cfRule type="cellIs" dxfId="12457" priority="17417" operator="greaterThan">
      <formula>-0.0014</formula>
    </cfRule>
    <cfRule type="cellIs" dxfId="12456" priority="17416" operator="lessThan">
      <formula>-0.0014</formula>
    </cfRule>
    <cfRule type="cellIs" dxfId="12455" priority="17395" operator="lessThan">
      <formula>0.0044</formula>
    </cfRule>
    <cfRule type="cellIs" dxfId="12454" priority="17368" operator="greaterThan">
      <formula>-0.0004</formula>
    </cfRule>
  </conditionalFormatting>
  <conditionalFormatting sqref="H301">
    <cfRule type="cellIs" dxfId="12453" priority="17480" operator="greaterThan">
      <formula>0</formula>
    </cfRule>
    <cfRule type="cellIs" dxfId="12452" priority="17481" operator="greaterThan">
      <formula>-0.54</formula>
    </cfRule>
  </conditionalFormatting>
  <conditionalFormatting sqref="H303">
    <cfRule type="cellIs" dxfId="12451" priority="17396" operator="lessThan">
      <formula>0.453</formula>
    </cfRule>
    <cfRule type="cellIs" dxfId="12450" priority="17464" operator="greaterThan">
      <formula>$H$206&gt;0</formula>
    </cfRule>
    <cfRule type="cellIs" dxfId="12449" priority="17463" operator="lessThan">
      <formula>-0.237</formula>
    </cfRule>
    <cfRule type="cellIs" dxfId="12448" priority="17407" operator="lessThan">
      <formula>0.363</formula>
    </cfRule>
    <cfRule type="cellIs" dxfId="12447" priority="17376" operator="lessThan">
      <formula>-0.015</formula>
    </cfRule>
    <cfRule type="cellIs" dxfId="12446" priority="17375" operator="greaterThan">
      <formula>-0.015</formula>
    </cfRule>
    <cfRule type="cellIs" dxfId="12445" priority="17440" operator="lessThan">
      <formula>-0.231</formula>
    </cfRule>
    <cfRule type="cellIs" dxfId="12444" priority="17441" operator="greaterThan">
      <formula>-0.231</formula>
    </cfRule>
    <cfRule type="cellIs" dxfId="12443" priority="17336" operator="lessThan">
      <formula>0.353</formula>
    </cfRule>
  </conditionalFormatting>
  <conditionalFormatting sqref="H319">
    <cfRule type="cellIs" dxfId="12442" priority="17299" operator="greaterThan">
      <formula>40.916</formula>
    </cfRule>
    <cfRule type="cellIs" dxfId="12441" priority="17161" operator="lessThan">
      <formula>40.479</formula>
    </cfRule>
    <cfRule type="cellIs" dxfId="12440" priority="17285" operator="greaterThan">
      <formula>40.922</formula>
    </cfRule>
    <cfRule type="cellIs" dxfId="12439" priority="17162" operator="greaterThan">
      <formula>40.479</formula>
    </cfRule>
    <cfRule type="cellIs" dxfId="12438" priority="17164" operator="greaterThan">
      <formula>40.401</formula>
    </cfRule>
    <cfRule type="cellIs" dxfId="12437" priority="17179" operator="greaterThan">
      <formula>40.564</formula>
    </cfRule>
    <cfRule type="cellIs" dxfId="12436" priority="17274" operator="greaterThan">
      <formula>40.849</formula>
    </cfRule>
    <cfRule type="cellIs" dxfId="12435" priority="17180" operator="lessThan">
      <formula>40.564</formula>
    </cfRule>
    <cfRule type="cellIs" dxfId="12434" priority="17190" operator="lessThan">
      <formula>40.406</formula>
    </cfRule>
    <cfRule type="cellIs" dxfId="12433" priority="17215" operator="greaterThan">
      <formula>40.509</formula>
    </cfRule>
    <cfRule type="cellIs" dxfId="12432" priority="17265" operator="greaterThan">
      <formula>41.457</formula>
    </cfRule>
    <cfRule type="cellIs" dxfId="12431" priority="17264" operator="lessThan">
      <formula>41.457</formula>
    </cfRule>
    <cfRule type="cellIs" dxfId="12430" priority="17279" operator="greaterThan">
      <formula>40.922</formula>
    </cfRule>
    <cfRule type="cellIs" dxfId="12429" priority="17216" operator="lessThan">
      <formula>40.509</formula>
    </cfRule>
    <cfRule type="cellIs" dxfId="12428" priority="17226" operator="greaterThan">
      <formula>41.258</formula>
    </cfRule>
    <cfRule type="cellIs" dxfId="12427" priority="17304" operator="greaterThan">
      <formula>40.916</formula>
    </cfRule>
    <cfRule type="cellIs" dxfId="12426" priority="17305" operator="greaterThan">
      <formula>" R$ 40,916&lt;$H$200"</formula>
    </cfRule>
  </conditionalFormatting>
  <conditionalFormatting sqref="H323">
    <cfRule type="cellIs" dxfId="12425" priority="17322" operator="lessThan">
      <formula>"1,53%&lt;0"</formula>
    </cfRule>
    <cfRule type="cellIs" dxfId="12424" priority="17220" operator="greaterThan">
      <formula>-0.0004</formula>
    </cfRule>
    <cfRule type="cellIs" dxfId="12423" priority="17323" operator="greaterThan">
      <formula>"0&lt;1,53%"</formula>
    </cfRule>
    <cfRule type="cellIs" dxfId="12422" priority="17221" operator="greaterThan">
      <formula>$H$275</formula>
    </cfRule>
    <cfRule type="cellIs" dxfId="12421" priority="17222" operator="lessThan">
      <formula>-0.0004</formula>
    </cfRule>
    <cfRule type="cellIs" dxfId="12420" priority="17247" operator="lessThan">
      <formula>0.0044</formula>
    </cfRule>
    <cfRule type="cellIs" dxfId="12419" priority="17268" operator="lessThan">
      <formula>-0.0014</formula>
    </cfRule>
    <cfRule type="cellIs" dxfId="12418" priority="17269" operator="greaterThan">
      <formula>-0.0014</formula>
    </cfRule>
  </conditionalFormatting>
  <conditionalFormatting sqref="H325">
    <cfRule type="cellIs" dxfId="12417" priority="17333" operator="greaterThan">
      <formula>-0.54</formula>
    </cfRule>
    <cfRule type="cellIs" dxfId="12416" priority="17332" operator="greaterThan">
      <formula>0</formula>
    </cfRule>
  </conditionalFormatting>
  <conditionalFormatting sqref="H327">
    <cfRule type="cellIs" dxfId="12415" priority="17248" operator="lessThan">
      <formula>0.453</formula>
    </cfRule>
    <cfRule type="cellIs" dxfId="12414" priority="17159" operator="greaterThan">
      <formula>0.073</formula>
    </cfRule>
    <cfRule type="cellIs" dxfId="12413" priority="17160" operator="lessThan">
      <formula>0.073</formula>
    </cfRule>
    <cfRule type="cellIs" dxfId="12412" priority="17293" operator="greaterThan">
      <formula>-0.231</formula>
    </cfRule>
    <cfRule type="cellIs" dxfId="12411" priority="17292" operator="lessThan">
      <formula>-0.231</formula>
    </cfRule>
    <cfRule type="cellIs" dxfId="12410" priority="17165" operator="greaterThan">
      <formula>-0.005</formula>
    </cfRule>
    <cfRule type="cellIs" dxfId="12409" priority="17227" operator="greaterThan">
      <formula>-0.015</formula>
    </cfRule>
    <cfRule type="cellIs" dxfId="12408" priority="17316" operator="greaterThan">
      <formula>$H$206&gt;0</formula>
    </cfRule>
    <cfRule type="cellIs" dxfId="12407" priority="17166" operator="lessThan">
      <formula>-0.005</formula>
    </cfRule>
    <cfRule type="cellIs" dxfId="12406" priority="17315" operator="lessThan">
      <formula>-0.237</formula>
    </cfRule>
    <cfRule type="cellIs" dxfId="12405" priority="17189" operator="lessThan">
      <formula>0.353</formula>
    </cfRule>
    <cfRule type="cellIs" dxfId="12404" priority="17228" operator="lessThan">
      <formula>-0.015</formula>
    </cfRule>
    <cfRule type="cellIs" dxfId="12403" priority="17259" operator="lessThan">
      <formula>0.363</formula>
    </cfRule>
  </conditionalFormatting>
  <conditionalFormatting sqref="H343">
    <cfRule type="cellIs" dxfId="12402" priority="17005" operator="lessThan">
      <formula>40.564</formula>
    </cfRule>
    <cfRule type="cellIs" dxfId="12401" priority="16992" operator="greaterThan">
      <formula>40.401</formula>
    </cfRule>
    <cfRule type="cellIs" dxfId="12400" priority="16990" operator="greaterThan">
      <formula>40.479</formula>
    </cfRule>
    <cfRule type="cellIs" dxfId="12399" priority="16989" operator="lessThan">
      <formula>40.479</formula>
    </cfRule>
    <cfRule type="cellIs" dxfId="12398" priority="17015" operator="lessThan">
      <formula>40.406</formula>
    </cfRule>
    <cfRule type="cellIs" dxfId="12397" priority="17040" operator="greaterThan">
      <formula>40.509</formula>
    </cfRule>
    <cfRule type="cellIs" dxfId="12396" priority="17041" operator="lessThan">
      <formula>40.509</formula>
    </cfRule>
    <cfRule type="cellIs" dxfId="12395" priority="17099" operator="greaterThan">
      <formula>40.849</formula>
    </cfRule>
    <cfRule type="cellIs" dxfId="12394" priority="17004" operator="greaterThan">
      <formula>40.564</formula>
    </cfRule>
    <cfRule type="cellIs" dxfId="12393" priority="17051" operator="greaterThan">
      <formula>41.258</formula>
    </cfRule>
    <cfRule type="cellIs" dxfId="12392" priority="17104" operator="greaterThan">
      <formula>40.922</formula>
    </cfRule>
    <cfRule type="cellIs" dxfId="12391" priority="17110" operator="greaterThan">
      <formula>40.922</formula>
    </cfRule>
    <cfRule type="cellIs" dxfId="12390" priority="17129" operator="greaterThan">
      <formula>40.916</formula>
    </cfRule>
    <cfRule type="cellIs" dxfId="12389" priority="17124" operator="greaterThan">
      <formula>40.916</formula>
    </cfRule>
    <cfRule type="cellIs" dxfId="12388" priority="17089" operator="lessThan">
      <formula>41.457</formula>
    </cfRule>
    <cfRule type="cellIs" dxfId="12387" priority="17130" operator="greaterThan">
      <formula>" R$ 40,916&lt;$H$200"</formula>
    </cfRule>
    <cfRule type="cellIs" dxfId="12386" priority="17090" operator="greaterThan">
      <formula>41.457</formula>
    </cfRule>
  </conditionalFormatting>
  <conditionalFormatting sqref="H347">
    <cfRule type="cellIs" dxfId="12385" priority="17094" operator="greaterThan">
      <formula>-0.0014</formula>
    </cfRule>
    <cfRule type="cellIs" dxfId="12384" priority="17045" operator="greaterThan">
      <formula>-0.0004</formula>
    </cfRule>
    <cfRule type="cellIs" dxfId="12383" priority="16986" operator="lessThan">
      <formula>0.0018</formula>
    </cfRule>
    <cfRule type="cellIs" dxfId="12382" priority="16985" operator="greaterThan">
      <formula>0.0018</formula>
    </cfRule>
    <cfRule type="cellIs" dxfId="12381" priority="17147" operator="lessThan">
      <formula>"1,53%&lt;0"</formula>
    </cfRule>
    <cfRule type="cellIs" dxfId="12380" priority="17148" operator="greaterThan">
      <formula>"0&lt;1,53%"</formula>
    </cfRule>
    <cfRule type="cellIs" dxfId="12379" priority="17047" operator="lessThan">
      <formula>-0.0004</formula>
    </cfRule>
    <cfRule type="cellIs" dxfId="12378" priority="17093" operator="lessThan">
      <formula>-0.0014</formula>
    </cfRule>
    <cfRule type="cellIs" dxfId="12377" priority="17072" operator="lessThan">
      <formula>0.0044</formula>
    </cfRule>
    <cfRule type="cellIs" dxfId="12376" priority="17046" operator="greaterThan">
      <formula>$H$275</formula>
    </cfRule>
  </conditionalFormatting>
  <conditionalFormatting sqref="H349">
    <cfRule type="cellIs" dxfId="12375" priority="17158" operator="greaterThan">
      <formula>-0.54</formula>
    </cfRule>
    <cfRule type="cellIs" dxfId="12374" priority="17157" operator="greaterThan">
      <formula>0</formula>
    </cfRule>
  </conditionalFormatting>
  <conditionalFormatting sqref="H351">
    <cfRule type="cellIs" dxfId="12373" priority="16988" operator="lessThan">
      <formula>0.073</formula>
    </cfRule>
    <cfRule type="cellIs" dxfId="12372" priority="16987" operator="greaterThan">
      <formula>0.073</formula>
    </cfRule>
    <cfRule type="cellIs" dxfId="12371" priority="16994" operator="lessThan">
      <formula>-0.005</formula>
    </cfRule>
    <cfRule type="cellIs" dxfId="12370" priority="17014" operator="lessThan">
      <formula>0.353</formula>
    </cfRule>
    <cfRule type="cellIs" dxfId="12369" priority="17073" operator="lessThan">
      <formula>0.453</formula>
    </cfRule>
    <cfRule type="cellIs" dxfId="12368" priority="17084" operator="lessThan">
      <formula>0.363</formula>
    </cfRule>
    <cfRule type="cellIs" dxfId="12367" priority="17053" operator="lessThan">
      <formula>-0.015</formula>
    </cfRule>
    <cfRule type="cellIs" dxfId="12366" priority="17052" operator="greaterThan">
      <formula>-0.015</formula>
    </cfRule>
    <cfRule type="cellIs" dxfId="12365" priority="16993" operator="greaterThan">
      <formula>-0.005</formula>
    </cfRule>
    <cfRule type="cellIs" dxfId="12364" priority="17118" operator="greaterThan">
      <formula>-0.231</formula>
    </cfRule>
    <cfRule type="cellIs" dxfId="12363" priority="17117" operator="lessThan">
      <formula>-0.231</formula>
    </cfRule>
    <cfRule type="cellIs" dxfId="12362" priority="17141" operator="greaterThan">
      <formula>$H$206&gt;0</formula>
    </cfRule>
    <cfRule type="cellIs" dxfId="12361" priority="17140" operator="lessThan">
      <formula>-0.237</formula>
    </cfRule>
  </conditionalFormatting>
  <conditionalFormatting sqref="H367">
    <cfRule type="cellIs" dxfId="12360" priority="16904" operator="greaterThan">
      <formula>41.457</formula>
    </cfRule>
    <cfRule type="cellIs" dxfId="12359" priority="16855" operator="lessThan">
      <formula>40.509</formula>
    </cfRule>
    <cfRule type="cellIs" dxfId="12358" priority="16944" operator="greaterThan">
      <formula>" R$ 40,916&lt;$H$200"</formula>
    </cfRule>
    <cfRule type="cellIs" dxfId="12357" priority="16763" operator="lessThan">
      <formula>" R$ 40,095 $H$369"</formula>
    </cfRule>
    <cfRule type="cellIs" dxfId="12356" priority="16865" operator="greaterThan">
      <formula>41.258</formula>
    </cfRule>
    <cfRule type="cellIs" dxfId="12355" priority="16943" operator="greaterThan">
      <formula>40.916</formula>
    </cfRule>
    <cfRule type="cellIs" dxfId="12354" priority="16806" operator="greaterThan">
      <formula>40.401</formula>
    </cfRule>
    <cfRule type="cellIs" dxfId="12353" priority="16804" operator="greaterThan">
      <formula>40.479</formula>
    </cfRule>
    <cfRule type="cellIs" dxfId="12352" priority="16803" operator="lessThan">
      <formula>40.479</formula>
    </cfRule>
    <cfRule type="cellIs" dxfId="12351" priority="16913" operator="greaterThan">
      <formula>40.849</formula>
    </cfRule>
    <cfRule type="cellIs" dxfId="12350" priority="16918" operator="greaterThan">
      <formula>40.922</formula>
    </cfRule>
    <cfRule type="cellIs" dxfId="12349" priority="16938" operator="greaterThan">
      <formula>40.916</formula>
    </cfRule>
    <cfRule type="cellIs" dxfId="12348" priority="16924" operator="greaterThan">
      <formula>40.922</formula>
    </cfRule>
    <cfRule type="cellIs" dxfId="12347" priority="16854" operator="greaterThan">
      <formula>40.509</formula>
    </cfRule>
    <cfRule type="cellIs" dxfId="12346" priority="16819" operator="lessThan">
      <formula>40.564</formula>
    </cfRule>
    <cfRule type="cellIs" dxfId="12345" priority="16903" operator="lessThan">
      <formula>41.457</formula>
    </cfRule>
    <cfRule type="cellIs" dxfId="12344" priority="16829" operator="lessThan">
      <formula>40.406</formula>
    </cfRule>
    <cfRule type="cellIs" dxfId="12343" priority="16768" operator="greaterThan">
      <formula>40.095</formula>
    </cfRule>
    <cfRule type="cellIs" dxfId="12342" priority="16764" operator="lessThan">
      <formula>40.095</formula>
    </cfRule>
    <cfRule type="cellIs" dxfId="12341" priority="16818" operator="greaterThan">
      <formula>40.564</formula>
    </cfRule>
  </conditionalFormatting>
  <conditionalFormatting sqref="H371">
    <cfRule type="cellIs" dxfId="12340" priority="16860" operator="greaterThan">
      <formula>$H$275</formula>
    </cfRule>
    <cfRule type="cellIs" dxfId="12339" priority="16961" operator="lessThan">
      <formula>"1,53%&lt;0"</formula>
    </cfRule>
    <cfRule type="cellIs" dxfId="12338" priority="16962" operator="greaterThan">
      <formula>"0&lt;1,53%"</formula>
    </cfRule>
    <cfRule type="cellIs" dxfId="12337" priority="16799" operator="greaterThan">
      <formula>0.0018</formula>
    </cfRule>
    <cfRule type="cellIs" dxfId="12336" priority="16800" operator="lessThan">
      <formula>0.0018</formula>
    </cfRule>
    <cfRule type="cellIs" dxfId="12335" priority="16859" operator="greaterThan">
      <formula>-0.0004</formula>
    </cfRule>
    <cfRule type="cellIs" dxfId="12334" priority="16861" operator="lessThan">
      <formula>-0.0004</formula>
    </cfRule>
    <cfRule type="cellIs" dxfId="12333" priority="16886" operator="lessThan">
      <formula>0.0044</formula>
    </cfRule>
    <cfRule type="cellIs" dxfId="12332" priority="16907" operator="lessThan">
      <formula>-0.0014</formula>
    </cfRule>
    <cfRule type="cellIs" dxfId="12331" priority="16908" operator="greaterThan">
      <formula>-0.0014</formula>
    </cfRule>
  </conditionalFormatting>
  <conditionalFormatting sqref="H373">
    <cfRule type="cellIs" dxfId="12330" priority="16972" operator="greaterThan">
      <formula>-0.54</formula>
    </cfRule>
    <cfRule type="cellIs" dxfId="12329" priority="16971" operator="greaterThan">
      <formula>0</formula>
    </cfRule>
  </conditionalFormatting>
  <conditionalFormatting sqref="H375">
    <cfRule type="cellIs" dxfId="12328" priority="16898" operator="lessThan">
      <formula>0.363</formula>
    </cfRule>
    <cfRule type="cellIs" dxfId="12327" priority="16932" operator="greaterThan">
      <formula>-0.231</formula>
    </cfRule>
    <cfRule type="cellIs" dxfId="12326" priority="16801" operator="greaterThan">
      <formula>0.073</formula>
    </cfRule>
    <cfRule type="cellIs" dxfId="12325" priority="16802" operator="lessThan">
      <formula>0.073</formula>
    </cfRule>
    <cfRule type="cellIs" dxfId="12324" priority="16761" operator="greaterThan">
      <formula>-0.829</formula>
    </cfRule>
    <cfRule type="cellIs" dxfId="12323" priority="16931" operator="lessThan">
      <formula>-0.231</formula>
    </cfRule>
    <cfRule type="cellIs" dxfId="12322" priority="16808" operator="lessThan">
      <formula>-0.005</formula>
    </cfRule>
    <cfRule type="cellIs" dxfId="12321" priority="16954" operator="lessThan">
      <formula>-0.237</formula>
    </cfRule>
    <cfRule type="cellIs" dxfId="12320" priority="16776" operator="greaterThan">
      <formula>-0.64</formula>
    </cfRule>
    <cfRule type="cellIs" dxfId="12319" priority="16762" operator="lessThan">
      <formula>-0.829</formula>
    </cfRule>
    <cfRule type="cellIs" dxfId="12318" priority="16807" operator="greaterThan">
      <formula>-0.005</formula>
    </cfRule>
    <cfRule type="cellIs" dxfId="12317" priority="16887" operator="lessThan">
      <formula>0.453</formula>
    </cfRule>
    <cfRule type="cellIs" dxfId="12316" priority="16867" operator="lessThan">
      <formula>-0.015</formula>
    </cfRule>
    <cfRule type="cellIs" dxfId="12315" priority="16955" operator="greaterThan">
      <formula>$H$206&gt;0</formula>
    </cfRule>
    <cfRule type="cellIs" dxfId="12314" priority="16866" operator="greaterThan">
      <formula>-0.015</formula>
    </cfRule>
    <cfRule type="cellIs" dxfId="12313" priority="16828" operator="lessThan">
      <formula>0.353</formula>
    </cfRule>
  </conditionalFormatting>
  <conditionalFormatting sqref="H391">
    <cfRule type="cellIs" dxfId="12312" priority="16617" operator="lessThan">
      <formula>40.406</formula>
    </cfRule>
    <cfRule type="cellIs" dxfId="12311" priority="16706" operator="greaterThan">
      <formula>40.922</formula>
    </cfRule>
    <cfRule type="cellIs" dxfId="12310" priority="16692" operator="greaterThan">
      <formula>41.457</formula>
    </cfRule>
    <cfRule type="cellIs" dxfId="12309" priority="16712" operator="greaterThan">
      <formula>40.922</formula>
    </cfRule>
    <cfRule type="cellIs" dxfId="12308" priority="16643" operator="lessThan">
      <formula>40.509</formula>
    </cfRule>
    <cfRule type="cellIs" dxfId="12307" priority="16522" operator="lessThan">
      <formula>39.868</formula>
    </cfRule>
    <cfRule type="cellIs" dxfId="12306" priority="16726" operator="greaterThan">
      <formula>40.916</formula>
    </cfRule>
    <cfRule type="cellIs" dxfId="12305" priority="16642" operator="greaterThan">
      <formula>40.509</formula>
    </cfRule>
    <cfRule type="cellIs" dxfId="12304" priority="16607" operator="lessThan">
      <formula>40.564</formula>
    </cfRule>
    <cfRule type="cellIs" dxfId="12303" priority="16606" operator="greaterThan">
      <formula>40.564</formula>
    </cfRule>
    <cfRule type="cellIs" dxfId="12302" priority="16592" operator="greaterThan">
      <formula>40.479</formula>
    </cfRule>
    <cfRule type="cellIs" dxfId="12301" priority="16594" operator="greaterThan">
      <formula>40.401</formula>
    </cfRule>
    <cfRule type="cellIs" dxfId="12300" priority="16731" operator="greaterThan">
      <formula>40.916</formula>
    </cfRule>
    <cfRule type="cellIs" dxfId="12299" priority="16653" operator="greaterThan">
      <formula>41.258</formula>
    </cfRule>
    <cfRule type="cellIs" dxfId="12298" priority="16559" operator="lessThan">
      <formula>" R$ 40,095 $H$369"</formula>
    </cfRule>
    <cfRule type="cellIs" dxfId="12297" priority="16517" operator="greaterThan">
      <formula>39.991</formula>
    </cfRule>
    <cfRule type="cellIs" dxfId="12296" priority="16732" operator="greaterThan">
      <formula>" R$ 40,916&lt;$H$200"</formula>
    </cfRule>
    <cfRule type="cellIs" dxfId="12295" priority="16591" operator="lessThan">
      <formula>40.479</formula>
    </cfRule>
    <cfRule type="cellIs" dxfId="12294" priority="16560" operator="lessThan">
      <formula>40.095</formula>
    </cfRule>
    <cfRule type="cellIs" dxfId="12293" priority="16564" operator="greaterThan">
      <formula>40.095</formula>
    </cfRule>
    <cfRule type="cellIs" dxfId="12292" priority="16531" operator="lessThan">
      <formula>39.728</formula>
    </cfRule>
    <cfRule type="cellIs" dxfId="12291" priority="16518" operator="lessThan">
      <formula>39.991</formula>
    </cfRule>
    <cfRule type="cellIs" dxfId="12290" priority="16691" operator="lessThan">
      <formula>41.457</formula>
    </cfRule>
    <cfRule type="cellIs" dxfId="12289" priority="16701" operator="greaterThan">
      <formula>40.849</formula>
    </cfRule>
    <cfRule type="cellIs" dxfId="12288" priority="16538" operator="lessThan">
      <formula>39.536</formula>
    </cfRule>
    <cfRule type="cellIs" dxfId="12287" priority="16550" operator="lessThan">
      <formula>43.057</formula>
    </cfRule>
    <cfRule type="cellIs" dxfId="12286" priority="16521" operator="greaterThan">
      <formula>39.868</formula>
    </cfRule>
  </conditionalFormatting>
  <conditionalFormatting sqref="H395">
    <cfRule type="cellIs" dxfId="12285" priority="16749" operator="lessThan">
      <formula>"1,53%&lt;0"</formula>
    </cfRule>
    <cfRule type="cellIs" dxfId="12284" priority="16648" operator="greaterThan">
      <formula>$H$275</formula>
    </cfRule>
    <cfRule type="cellIs" dxfId="12283" priority="16647" operator="greaterThan">
      <formula>-0.0004</formula>
    </cfRule>
    <cfRule type="cellIs" dxfId="12282" priority="16674" operator="lessThan">
      <formula>0.0044</formula>
    </cfRule>
    <cfRule type="cellIs" dxfId="12281" priority="16695" operator="lessThan">
      <formula>-0.0014</formula>
    </cfRule>
    <cfRule type="cellIs" dxfId="12280" priority="16588" operator="lessThan">
      <formula>0.0018</formula>
    </cfRule>
    <cfRule type="cellIs" dxfId="12279" priority="16649" operator="lessThan">
      <formula>-0.0004</formula>
    </cfRule>
    <cfRule type="cellIs" dxfId="12278" priority="16750" operator="greaterThan">
      <formula>"0&lt;1,53%"</formula>
    </cfRule>
    <cfRule type="cellIs" dxfId="12277" priority="16556" operator="lessThan">
      <formula>-0.019</formula>
    </cfRule>
    <cfRule type="cellIs" dxfId="12276" priority="16587" operator="greaterThan">
      <formula>0.0018</formula>
    </cfRule>
    <cfRule type="cellIs" dxfId="12275" priority="16696" operator="greaterThan">
      <formula>-0.0014</formula>
    </cfRule>
  </conditionalFormatting>
  <conditionalFormatting sqref="H397">
    <cfRule type="cellIs" dxfId="12274" priority="16759" operator="greaterThan">
      <formula>0</formula>
    </cfRule>
    <cfRule type="cellIs" dxfId="12273" priority="16760" operator="greaterThan">
      <formula>-0.54</formula>
    </cfRule>
  </conditionalFormatting>
  <conditionalFormatting sqref="H399">
    <cfRule type="cellIs" dxfId="12272" priority="16720" operator="greaterThan">
      <formula>-0.231</formula>
    </cfRule>
    <cfRule type="cellIs" dxfId="12271" priority="16616" operator="lessThan">
      <formula>0.353</formula>
    </cfRule>
    <cfRule type="cellIs" dxfId="12270" priority="16719" operator="lessThan">
      <formula>-0.231</formula>
    </cfRule>
    <cfRule type="cellIs" dxfId="12269" priority="16520" operator="greaterThan">
      <formula>0.031</formula>
    </cfRule>
    <cfRule type="cellIs" dxfId="12268" priority="16519" operator="lessThan">
      <formula>0.031</formula>
    </cfRule>
    <cfRule type="cellIs" dxfId="12267" priority="16675" operator="lessThan">
      <formula>0.453</formula>
    </cfRule>
    <cfRule type="cellIs" dxfId="12266" priority="16555" operator="greaterThan">
      <formula>3.096</formula>
    </cfRule>
    <cfRule type="cellIs" dxfId="12265" priority="16589" operator="greaterThan">
      <formula>0.073</formula>
    </cfRule>
    <cfRule type="cellIs" dxfId="12264" priority="16557" operator="greaterThan">
      <formula>-0.829</formula>
    </cfRule>
    <cfRule type="cellIs" dxfId="12263" priority="16558" operator="lessThan">
      <formula>-0.829</formula>
    </cfRule>
    <cfRule type="cellIs" dxfId="12262" priority="16686" operator="lessThan">
      <formula>0.363</formula>
    </cfRule>
    <cfRule type="cellIs" dxfId="12261" priority="16570" operator="greaterThan">
      <formula>-0.64</formula>
    </cfRule>
    <cfRule type="cellIs" dxfId="12260" priority="16595" operator="greaterThan">
      <formula>-0.005</formula>
    </cfRule>
    <cfRule type="cellIs" dxfId="12259" priority="16590" operator="lessThan">
      <formula>0.073</formula>
    </cfRule>
    <cfRule type="cellIs" dxfId="12258" priority="16743" operator="greaterThan">
      <formula>$H$206&gt;0</formula>
    </cfRule>
    <cfRule type="cellIs" dxfId="12257" priority="16742" operator="lessThan">
      <formula>-0.237</formula>
    </cfRule>
    <cfRule type="cellIs" dxfId="12256" priority="16654" operator="greaterThan">
      <formula>-0.015</formula>
    </cfRule>
    <cfRule type="cellIs" dxfId="12255" priority="16655" operator="lessThan">
      <formula>-0.015</formula>
    </cfRule>
    <cfRule type="cellIs" dxfId="12254" priority="16596" operator="lessThan">
      <formula>-0.005</formula>
    </cfRule>
  </conditionalFormatting>
  <conditionalFormatting sqref="H416">
    <cfRule type="cellIs" dxfId="12253" priority="16362" operator="greaterThan">
      <formula>40.564</formula>
    </cfRule>
    <cfRule type="cellIs" dxfId="12252" priority="16320" operator="greaterThan">
      <formula>40.095</formula>
    </cfRule>
    <cfRule type="cellIs" dxfId="12251" priority="16280" operator="lessThan">
      <formula>39.868</formula>
    </cfRule>
    <cfRule type="cellIs" dxfId="12250" priority="16347" operator="lessThan">
      <formula>40.479</formula>
    </cfRule>
    <cfRule type="cellIs" dxfId="12249" priority="16482" operator="greaterThan">
      <formula>40.916</formula>
    </cfRule>
    <cfRule type="cellIs" dxfId="12248" priority="16399" operator="lessThan">
      <formula>40.509</formula>
    </cfRule>
    <cfRule type="cellIs" dxfId="12247" priority="16373" operator="lessThan">
      <formula>40.406</formula>
    </cfRule>
    <cfRule type="cellIs" dxfId="12246" priority="16462" operator="greaterThan">
      <formula>40.922</formula>
    </cfRule>
    <cfRule type="cellIs" dxfId="12245" priority="16468" operator="greaterThan">
      <formula>40.922</formula>
    </cfRule>
    <cfRule type="cellIs" dxfId="12244" priority="16350" operator="greaterThan">
      <formula>40.401</formula>
    </cfRule>
    <cfRule type="cellIs" dxfId="12243" priority="16398" operator="greaterThan">
      <formula>40.509</formula>
    </cfRule>
    <cfRule type="cellIs" dxfId="12242" priority="16287" operator="lessThan">
      <formula>39.728</formula>
    </cfRule>
    <cfRule type="cellIs" dxfId="12241" priority="16294" operator="lessThan">
      <formula>39.536</formula>
    </cfRule>
    <cfRule type="cellIs" dxfId="12240" priority="16315" operator="lessThan">
      <formula>" R$ 40,095 $H$369"</formula>
    </cfRule>
    <cfRule type="cellIs" dxfId="12239" priority="16306" operator="lessThan">
      <formula>43.057</formula>
    </cfRule>
    <cfRule type="cellIs" dxfId="12238" priority="16447" operator="lessThan">
      <formula>41.457</formula>
    </cfRule>
    <cfRule type="cellIs" dxfId="12237" priority="16279" operator="greaterThan">
      <formula>39.868</formula>
    </cfRule>
    <cfRule type="cellIs" dxfId="12236" priority="16316" operator="lessThan">
      <formula>40.095</formula>
    </cfRule>
    <cfRule type="cellIs" dxfId="12235" priority="16348" operator="greaterThan">
      <formula>40.479</formula>
    </cfRule>
    <cfRule type="cellIs" dxfId="12234" priority="16448" operator="greaterThan">
      <formula>41.457</formula>
    </cfRule>
    <cfRule type="cellIs" dxfId="12233" priority="16276" operator="lessThan">
      <formula>39.991</formula>
    </cfRule>
    <cfRule type="cellIs" dxfId="12232" priority="16363" operator="lessThan">
      <formula>40.564</formula>
    </cfRule>
    <cfRule type="cellIs" dxfId="12231" priority="16275" operator="greaterThan">
      <formula>39.991</formula>
    </cfRule>
    <cfRule type="cellIs" dxfId="12230" priority="16409" operator="greaterThan">
      <formula>41.258</formula>
    </cfRule>
    <cfRule type="cellIs" dxfId="12229" priority="16457" operator="greaterThan">
      <formula>40.849</formula>
    </cfRule>
    <cfRule type="cellIs" dxfId="12228" priority="16488" operator="greaterThan">
      <formula>" R$ 40,916&lt;$H$200"</formula>
    </cfRule>
    <cfRule type="cellIs" dxfId="12227" priority="16487" operator="greaterThan">
      <formula>40.916</formula>
    </cfRule>
  </conditionalFormatting>
  <conditionalFormatting sqref="H420">
    <cfRule type="cellIs" dxfId="12226" priority="16312" operator="lessThan">
      <formula>-0.019</formula>
    </cfRule>
    <cfRule type="cellIs" dxfId="12225" priority="16430" operator="lessThan">
      <formula>0.0044</formula>
    </cfRule>
    <cfRule type="cellIs" dxfId="12224" priority="16403" operator="greaterThan">
      <formula>-0.0004</formula>
    </cfRule>
    <cfRule type="cellIs" dxfId="12223" priority="16344" operator="lessThan">
      <formula>0.0018</formula>
    </cfRule>
    <cfRule type="cellIs" dxfId="12222" priority="16404" operator="greaterThan">
      <formula>$H$275</formula>
    </cfRule>
    <cfRule type="cellIs" dxfId="12221" priority="16343" operator="greaterThan">
      <formula>0.0018</formula>
    </cfRule>
    <cfRule type="cellIs" dxfId="12220" priority="16405" operator="lessThan">
      <formula>-0.0004</formula>
    </cfRule>
    <cfRule type="cellIs" dxfId="12219" priority="16506" operator="greaterThan">
      <formula>"0&lt;1,53%"</formula>
    </cfRule>
    <cfRule type="cellIs" dxfId="12218" priority="16505" operator="lessThan">
      <formula>"1,53%&lt;0"</formula>
    </cfRule>
    <cfRule type="cellIs" dxfId="12217" priority="16451" operator="lessThan">
      <formula>-0.0014</formula>
    </cfRule>
    <cfRule type="cellIs" dxfId="12216" priority="16452" operator="greaterThan">
      <formula>-0.0014</formula>
    </cfRule>
  </conditionalFormatting>
  <conditionalFormatting sqref="H422">
    <cfRule type="cellIs" dxfId="12215" priority="16516" operator="greaterThan">
      <formula>-0.54</formula>
    </cfRule>
    <cfRule type="cellIs" dxfId="12214" priority="16515" operator="greaterThan">
      <formula>0</formula>
    </cfRule>
  </conditionalFormatting>
  <conditionalFormatting sqref="H424">
    <cfRule type="cellIs" dxfId="12213" priority="16351" operator="greaterThan">
      <formula>-0.005</formula>
    </cfRule>
    <cfRule type="cellIs" dxfId="12212" priority="16311" operator="greaterThan">
      <formula>3.096</formula>
    </cfRule>
    <cfRule type="cellIs" dxfId="12211" priority="16326" operator="greaterThan">
      <formula>-0.64</formula>
    </cfRule>
    <cfRule type="cellIs" dxfId="12210" priority="16372" operator="lessThan">
      <formula>0.353</formula>
    </cfRule>
    <cfRule type="cellIs" dxfId="12209" priority="16476" operator="greaterThan">
      <formula>-0.231</formula>
    </cfRule>
    <cfRule type="cellIs" dxfId="12208" priority="16498" operator="lessThan">
      <formula>-0.237</formula>
    </cfRule>
    <cfRule type="cellIs" dxfId="12207" priority="16314" operator="lessThan">
      <formula>-0.829</formula>
    </cfRule>
    <cfRule type="cellIs" dxfId="12206" priority="16475" operator="lessThan">
      <formula>-0.231</formula>
    </cfRule>
    <cfRule type="cellIs" dxfId="12205" priority="16313" operator="greaterThan">
      <formula>-0.829</formula>
    </cfRule>
    <cfRule type="cellIs" dxfId="12204" priority="16278" operator="greaterThan">
      <formula>0.031</formula>
    </cfRule>
    <cfRule type="cellIs" dxfId="12203" priority="16411" operator="lessThan">
      <formula>-0.015</formula>
    </cfRule>
    <cfRule type="cellIs" dxfId="12202" priority="16277" operator="lessThan">
      <formula>0.031</formula>
    </cfRule>
    <cfRule type="cellIs" dxfId="12201" priority="16431" operator="lessThan">
      <formula>0.453</formula>
    </cfRule>
    <cfRule type="cellIs" dxfId="12200" priority="16442" operator="lessThan">
      <formula>0.363</formula>
    </cfRule>
    <cfRule type="cellIs" dxfId="12199" priority="16352" operator="lessThan">
      <formula>-0.005</formula>
    </cfRule>
    <cfRule type="cellIs" dxfId="12198" priority="16346" operator="lessThan">
      <formula>0.073</formula>
    </cfRule>
    <cfRule type="cellIs" dxfId="12197" priority="16345" operator="greaterThan">
      <formula>0.073</formula>
    </cfRule>
    <cfRule type="cellIs" dxfId="12196" priority="16410" operator="greaterThan">
      <formula>-0.015</formula>
    </cfRule>
    <cfRule type="cellIs" dxfId="12195" priority="16499" operator="greaterThan">
      <formula>$H$206&gt;0</formula>
    </cfRule>
  </conditionalFormatting>
  <conditionalFormatting sqref="H442">
    <cfRule type="cellIs" dxfId="12194" priority="16091" operator="greaterThan">
      <formula>40.479</formula>
    </cfRule>
    <cfRule type="cellIs" dxfId="12193" priority="16093" operator="greaterThan">
      <formula>40.401</formula>
    </cfRule>
    <cfRule type="cellIs" dxfId="12192" priority="16105" operator="greaterThan">
      <formula>40.564</formula>
    </cfRule>
    <cfRule type="cellIs" dxfId="12191" priority="16106" operator="lessThan">
      <formula>40.564</formula>
    </cfRule>
    <cfRule type="cellIs" dxfId="12190" priority="16116" operator="lessThan">
      <formula>40.406</formula>
    </cfRule>
    <cfRule type="cellIs" dxfId="12189" priority="16142" operator="lessThan">
      <formula>40.509</formula>
    </cfRule>
    <cfRule type="cellIs" dxfId="12188" priority="16152" operator="greaterThan">
      <formula>41.258</formula>
    </cfRule>
    <cfRule type="cellIs" dxfId="12187" priority="16190" operator="lessThan">
      <formula>41.457</formula>
    </cfRule>
    <cfRule type="cellIs" dxfId="12186" priority="16191" operator="greaterThan">
      <formula>41.457</formula>
    </cfRule>
    <cfRule type="cellIs" dxfId="12185" priority="16200" operator="greaterThan">
      <formula>40.849</formula>
    </cfRule>
    <cfRule type="cellIs" dxfId="12184" priority="16205" operator="greaterThan">
      <formula>40.922</formula>
    </cfRule>
    <cfRule type="cellIs" dxfId="12183" priority="16037" operator="lessThan">
      <formula>39.536</formula>
    </cfRule>
    <cfRule type="cellIs" dxfId="12182" priority="16211" operator="greaterThan">
      <formula>40.922</formula>
    </cfRule>
    <cfRule type="cellIs" dxfId="12181" priority="16018" operator="greaterThan">
      <formula>39.991</formula>
    </cfRule>
    <cfRule type="cellIs" dxfId="12180" priority="16019" operator="lessThan">
      <formula>39.991</formula>
    </cfRule>
    <cfRule type="cellIs" dxfId="12179" priority="16022" operator="greaterThan">
      <formula>39.868</formula>
    </cfRule>
    <cfRule type="cellIs" dxfId="12178" priority="16023" operator="lessThan">
      <formula>39.868</formula>
    </cfRule>
    <cfRule type="cellIs" dxfId="12177" priority="16030" operator="lessThan">
      <formula>39.728</formula>
    </cfRule>
    <cfRule type="cellIs" dxfId="12176" priority="16049" operator="lessThan">
      <formula>43.057</formula>
    </cfRule>
    <cfRule type="cellIs" dxfId="12175" priority="16141" operator="greaterThan">
      <formula>40.509</formula>
    </cfRule>
    <cfRule type="cellIs" dxfId="12174" priority="16058" operator="lessThan">
      <formula>" R$ 40,095 $H$369"</formula>
    </cfRule>
    <cfRule type="cellIs" dxfId="12173" priority="16059" operator="lessThan">
      <formula>40.095</formula>
    </cfRule>
    <cfRule type="cellIs" dxfId="12172" priority="16063" operator="greaterThan">
      <formula>40.095</formula>
    </cfRule>
    <cfRule type="cellIs" dxfId="12171" priority="16231" operator="greaterThan">
      <formula>" R$ 40,916&lt;$H$200"</formula>
    </cfRule>
    <cfRule type="cellIs" dxfId="12170" priority="16230" operator="greaterThan">
      <formula>40.916</formula>
    </cfRule>
    <cfRule type="cellIs" dxfId="12169" priority="15953" operator="lessThan">
      <formula>39.796</formula>
    </cfRule>
    <cfRule type="cellIs" dxfId="12168" priority="16090" operator="lessThan">
      <formula>40.479</formula>
    </cfRule>
    <cfRule type="cellIs" dxfId="12167" priority="16225" operator="greaterThan">
      <formula>40.916</formula>
    </cfRule>
  </conditionalFormatting>
  <conditionalFormatting sqref="H446">
    <cfRule type="cellIs" dxfId="12166" priority="15989" operator="lessThan">
      <formula>-0.0014</formula>
    </cfRule>
    <cfRule type="cellIs" dxfId="12165" priority="15959" operator="lessThan">
      <formula>-0.019</formula>
    </cfRule>
    <cfRule type="cellIs" dxfId="12164" priority="15979" operator="greaterThan">
      <formula>$H$275</formula>
    </cfRule>
    <cfRule type="cellIs" dxfId="12163" priority="15978" operator="greaterThan">
      <formula>-0.0004</formula>
    </cfRule>
    <cfRule type="cellIs" dxfId="12162" priority="15990" operator="greaterThan">
      <formula>-0.0014</formula>
    </cfRule>
    <cfRule type="cellIs" dxfId="12161" priority="15966" operator="lessThan">
      <formula>0.0018</formula>
    </cfRule>
    <cfRule type="cellIs" dxfId="12160" priority="15965" operator="greaterThan">
      <formula>0.0018</formula>
    </cfRule>
    <cfRule type="cellIs" dxfId="12159" priority="15986" operator="lessThan">
      <formula>0.0044</formula>
    </cfRule>
    <cfRule type="cellIs" dxfId="12158" priority="15996" operator="lessThan">
      <formula>"1,53%&lt;0"</formula>
    </cfRule>
    <cfRule type="cellIs" dxfId="12157" priority="15997" operator="greaterThan">
      <formula>"0&lt;1,53%"</formula>
    </cfRule>
    <cfRule type="cellIs" dxfId="12156" priority="15980" operator="lessThan">
      <formula>-0.0004</formula>
    </cfRule>
  </conditionalFormatting>
  <conditionalFormatting sqref="H448">
    <cfRule type="cellIs" dxfId="12155" priority="16258" operator="greaterThan">
      <formula>0</formula>
    </cfRule>
    <cfRule type="cellIs" dxfId="12154" priority="16259" operator="greaterThan">
      <formula>-0.54</formula>
    </cfRule>
  </conditionalFormatting>
  <conditionalFormatting sqref="H450">
    <cfRule type="cellIs" dxfId="12153" priority="16095" operator="lessThan">
      <formula>-0.005</formula>
    </cfRule>
    <cfRule type="cellIs" dxfId="12152" priority="16115" operator="lessThan">
      <formula>0.353</formula>
    </cfRule>
    <cfRule type="cellIs" dxfId="12151" priority="16020" operator="lessThan">
      <formula>0.031</formula>
    </cfRule>
    <cfRule type="cellIs" dxfId="12150" priority="16021" operator="greaterThan">
      <formula>0.031</formula>
    </cfRule>
    <cfRule type="cellIs" dxfId="12149" priority="16153" operator="greaterThan">
      <formula>-0.015</formula>
    </cfRule>
    <cfRule type="cellIs" dxfId="12148" priority="16154" operator="lessThan">
      <formula>-0.015</formula>
    </cfRule>
    <cfRule type="cellIs" dxfId="12147" priority="16174" operator="lessThan">
      <formula>0.453</formula>
    </cfRule>
    <cfRule type="cellIs" dxfId="12146" priority="16218" operator="lessThan">
      <formula>-0.231</formula>
    </cfRule>
    <cfRule type="cellIs" dxfId="12145" priority="16219" operator="greaterThan">
      <formula>-0.231</formula>
    </cfRule>
    <cfRule type="cellIs" dxfId="12144" priority="16241" operator="lessThan">
      <formula>-0.237</formula>
    </cfRule>
    <cfRule type="cellIs" dxfId="12143" priority="16242" operator="greaterThan">
      <formula>$H$206&gt;0</formula>
    </cfRule>
    <cfRule type="cellIs" dxfId="12142" priority="16185" operator="lessThan">
      <formula>0.363</formula>
    </cfRule>
    <cfRule type="cellIs" dxfId="12141" priority="16054" operator="greaterThan">
      <formula>3.096</formula>
    </cfRule>
    <cfRule type="cellIs" dxfId="12140" priority="16056" operator="greaterThan">
      <formula>-0.829</formula>
    </cfRule>
    <cfRule type="cellIs" dxfId="12139" priority="16057" operator="lessThan">
      <formula>-0.829</formula>
    </cfRule>
    <cfRule type="cellIs" dxfId="12138" priority="15954" operator="lessThan">
      <formula>-0.595</formula>
    </cfRule>
    <cfRule type="cellIs" dxfId="12137" priority="16069" operator="greaterThan">
      <formula>-0.64</formula>
    </cfRule>
    <cfRule type="cellIs" dxfId="12136" priority="16088" operator="greaterThan">
      <formula>0.073</formula>
    </cfRule>
    <cfRule type="cellIs" dxfId="12135" priority="16089" operator="lessThan">
      <formula>0.073</formula>
    </cfRule>
    <cfRule type="cellIs" dxfId="12134" priority="16094" operator="greaterThan">
      <formula>-0.005</formula>
    </cfRule>
  </conditionalFormatting>
  <conditionalFormatting sqref="H467">
    <cfRule type="cellIs" dxfId="12133" priority="15901" operator="greaterThan">
      <formula>40.849</formula>
    </cfRule>
    <cfRule type="cellIs" dxfId="12132" priority="15895" operator="lessThan">
      <formula>41.457</formula>
    </cfRule>
    <cfRule type="cellIs" dxfId="12131" priority="15835" operator="lessThan">
      <formula>40.406</formula>
    </cfRule>
    <cfRule type="cellIs" dxfId="12130" priority="15815" operator="lessThan">
      <formula>40.479</formula>
    </cfRule>
    <cfRule type="cellIs" dxfId="12129" priority="15816" operator="greaterThan">
      <formula>40.479</formula>
    </cfRule>
    <cfRule type="cellIs" dxfId="12128" priority="15818" operator="greaterThan">
      <formula>40.401</formula>
    </cfRule>
    <cfRule type="cellIs" dxfId="12127" priority="15855" operator="greaterThan">
      <formula>40.509</formula>
    </cfRule>
    <cfRule type="cellIs" dxfId="12126" priority="15782" operator="lessThan">
      <formula>43.057</formula>
    </cfRule>
    <cfRule type="cellIs" dxfId="12125" priority="15896" operator="greaterThan">
      <formula>41.457</formula>
    </cfRule>
    <cfRule type="cellIs" dxfId="12124" priority="15931" operator="greaterThan">
      <formula>40.916</formula>
    </cfRule>
    <cfRule type="cellIs" dxfId="12123" priority="15932" operator="greaterThan">
      <formula>" R$ 40,916&lt;$H$200"</formula>
    </cfRule>
    <cfRule type="cellIs" dxfId="12122" priority="15830" operator="greaterThan">
      <formula>40.564</formula>
    </cfRule>
    <cfRule type="cellIs" dxfId="12121" priority="15831" operator="lessThan">
      <formula>40.564</formula>
    </cfRule>
    <cfRule type="cellIs" dxfId="12120" priority="15790" operator="lessThan">
      <formula>" R$ 40,095 $H$369"</formula>
    </cfRule>
    <cfRule type="cellIs" dxfId="12119" priority="15791" operator="lessThan">
      <formula>40.095</formula>
    </cfRule>
    <cfRule type="cellIs" dxfId="12118" priority="15906" operator="greaterThan">
      <formula>40.922</formula>
    </cfRule>
    <cfRule type="cellIs" dxfId="12117" priority="15912" operator="greaterThan">
      <formula>40.922</formula>
    </cfRule>
    <cfRule type="cellIs" dxfId="12116" priority="15795" operator="greaterThan">
      <formula>40.095</formula>
    </cfRule>
    <cfRule type="cellIs" dxfId="12115" priority="15856" operator="lessThan">
      <formula>40.509</formula>
    </cfRule>
    <cfRule type="cellIs" dxfId="12114" priority="15860" operator="greaterThan">
      <formula>41.258</formula>
    </cfRule>
    <cfRule type="cellIs" dxfId="12113" priority="15926" operator="greaterThan">
      <formula>40.916</formula>
    </cfRule>
    <cfRule type="cellIs" dxfId="12112" priority="15756" operator="lessThan">
      <formula>39.868</formula>
    </cfRule>
    <cfRule type="cellIs" dxfId="12111" priority="15689" operator="lessThan">
      <formula>39.796</formula>
    </cfRule>
    <cfRule type="cellIs" dxfId="12110" priority="15676" operator="greaterThan">
      <formula>39.621</formula>
    </cfRule>
    <cfRule type="cellIs" dxfId="12109" priority="15751" operator="greaterThan">
      <formula>39.991</formula>
    </cfRule>
    <cfRule type="cellIs" dxfId="12108" priority="15752" operator="lessThan">
      <formula>39.991</formula>
    </cfRule>
    <cfRule type="cellIs" dxfId="12107" priority="15755" operator="greaterThan">
      <formula>39.868</formula>
    </cfRule>
    <cfRule type="cellIs" dxfId="12106" priority="15763" operator="lessThan">
      <formula>39.728</formula>
    </cfRule>
    <cfRule type="cellIs" dxfId="12105" priority="15770" operator="lessThan">
      <formula>39.536</formula>
    </cfRule>
  </conditionalFormatting>
  <conditionalFormatting sqref="H471">
    <cfRule type="cellIs" dxfId="12104" priority="15702" operator="lessThan">
      <formula>0.0018</formula>
    </cfRule>
    <cfRule type="cellIs" dxfId="12103" priority="15714" operator="greaterThan">
      <formula>-0.0004</formula>
    </cfRule>
    <cfRule type="cellIs" dxfId="12102" priority="15716" operator="lessThan">
      <formula>-0.0004</formula>
    </cfRule>
    <cfRule type="cellIs" dxfId="12101" priority="15733" operator="greaterThan">
      <formula>"0&lt;1,53%"</formula>
    </cfRule>
    <cfRule type="cellIs" dxfId="12100" priority="15715" operator="greaterThan">
      <formula>$H$275</formula>
    </cfRule>
    <cfRule type="cellIs" dxfId="12099" priority="15701" operator="greaterThan">
      <formula>0.0018</formula>
    </cfRule>
    <cfRule type="cellIs" dxfId="12098" priority="15725" operator="lessThan">
      <formula>-0.0014</formula>
    </cfRule>
    <cfRule type="cellIs" dxfId="12097" priority="15726" operator="greaterThan">
      <formula>-0.0014</formula>
    </cfRule>
    <cfRule type="cellIs" dxfId="12096" priority="15695" operator="lessThan">
      <formula>-0.019</formula>
    </cfRule>
    <cfRule type="cellIs" dxfId="12095" priority="15722" operator="lessThan">
      <formula>0.0044</formula>
    </cfRule>
    <cfRule type="cellIs" dxfId="12094" priority="15732" operator="lessThan">
      <formula>"1,53%&lt;0"</formula>
    </cfRule>
  </conditionalFormatting>
  <conditionalFormatting sqref="H473">
    <cfRule type="cellIs" dxfId="12093" priority="15947" operator="greaterThan">
      <formula>-0.54</formula>
    </cfRule>
    <cfRule type="cellIs" dxfId="12092" priority="15946" operator="greaterThan">
      <formula>0</formula>
    </cfRule>
  </conditionalFormatting>
  <conditionalFormatting sqref="H475">
    <cfRule type="cellIs" dxfId="12091" priority="15788" operator="greaterThan">
      <formula>-0.829</formula>
    </cfRule>
    <cfRule type="cellIs" dxfId="12090" priority="15920" operator="greaterThan">
      <formula>-0.231</formula>
    </cfRule>
    <cfRule type="cellIs" dxfId="12089" priority="15942" operator="lessThan">
      <formula>-0.237</formula>
    </cfRule>
    <cfRule type="cellIs" dxfId="12088" priority="15862" operator="lessThan">
      <formula>-0.015</formula>
    </cfRule>
    <cfRule type="cellIs" dxfId="12087" priority="15879" operator="lessThan">
      <formula>0.453</formula>
    </cfRule>
    <cfRule type="cellIs" dxfId="12086" priority="15814" operator="lessThan">
      <formula>0.073</formula>
    </cfRule>
    <cfRule type="cellIs" dxfId="12085" priority="15753" operator="lessThan">
      <formula>0.031</formula>
    </cfRule>
    <cfRule type="cellIs" dxfId="12084" priority="15754" operator="greaterThan">
      <formula>0.031</formula>
    </cfRule>
    <cfRule type="cellIs" dxfId="12083" priority="15819" operator="greaterThan">
      <formula>-0.005</formula>
    </cfRule>
    <cfRule type="cellIs" dxfId="12082" priority="15690" operator="lessThan">
      <formula>-0.595</formula>
    </cfRule>
    <cfRule type="cellIs" dxfId="12081" priority="15890" operator="lessThan">
      <formula>0.363</formula>
    </cfRule>
    <cfRule type="cellIs" dxfId="12080" priority="15943" operator="greaterThan">
      <formula>$H$206&gt;0</formula>
    </cfRule>
    <cfRule type="cellIs" dxfId="12079" priority="15861" operator="greaterThan">
      <formula>-0.015</formula>
    </cfRule>
    <cfRule type="cellIs" dxfId="12078" priority="15787" operator="greaterThan">
      <formula>3.096</formula>
    </cfRule>
    <cfRule type="cellIs" dxfId="12077" priority="15789" operator="lessThan">
      <formula>-0.829</formula>
    </cfRule>
    <cfRule type="cellIs" dxfId="12076" priority="15820" operator="lessThan">
      <formula>-0.005</formula>
    </cfRule>
    <cfRule type="cellIs" dxfId="12075" priority="15834" operator="lessThan">
      <formula>0.353</formula>
    </cfRule>
    <cfRule type="cellIs" dxfId="12074" priority="15919" operator="lessThan">
      <formula>-0.231</formula>
    </cfRule>
    <cfRule type="cellIs" dxfId="12073" priority="15801" operator="greaterThan">
      <formula>-0.64</formula>
    </cfRule>
    <cfRule type="cellIs" dxfId="12072" priority="15813" operator="greaterThan">
      <formula>0.073</formula>
    </cfRule>
  </conditionalFormatting>
  <conditionalFormatting sqref="H493">
    <cfRule type="cellIs" dxfId="12071" priority="15650" operator="greaterThan">
      <formula>" R$ 40,916&lt;$H$200"</formula>
    </cfRule>
    <cfRule type="cellIs" dxfId="12070" priority="15649" operator="greaterThan">
      <formula>40.916</formula>
    </cfRule>
    <cfRule type="cellIs" dxfId="12069" priority="15644" operator="greaterThan">
      <formula>40.916</formula>
    </cfRule>
    <cfRule type="cellIs" dxfId="12068" priority="15630" operator="greaterThan">
      <formula>40.922</formula>
    </cfRule>
    <cfRule type="cellIs" dxfId="12067" priority="15624" operator="greaterThan">
      <formula>40.922</formula>
    </cfRule>
    <cfRule type="cellIs" dxfId="12066" priority="15470" operator="lessThan">
      <formula>39.991</formula>
    </cfRule>
    <cfRule type="cellIs" dxfId="12065" priority="15469" operator="greaterThan">
      <formula>39.991</formula>
    </cfRule>
    <cfRule type="cellIs" dxfId="12064" priority="15407" operator="lessThan">
      <formula>39.796</formula>
    </cfRule>
    <cfRule type="cellIs" dxfId="12063" priority="15619" operator="greaterThan">
      <formula>40.849</formula>
    </cfRule>
    <cfRule type="cellIs" dxfId="12062" priority="15614" operator="greaterThan">
      <formula>41.457</formula>
    </cfRule>
    <cfRule type="cellIs" dxfId="12061" priority="15613" operator="lessThan">
      <formula>41.457</formula>
    </cfRule>
    <cfRule type="cellIs" dxfId="12060" priority="15394" operator="greaterThan">
      <formula>39.621</formula>
    </cfRule>
    <cfRule type="cellIs" dxfId="12059" priority="15500" operator="lessThan">
      <formula>43.057</formula>
    </cfRule>
    <cfRule type="cellIs" dxfId="12058" priority="15534" operator="greaterThan">
      <formula>40.479</formula>
    </cfRule>
    <cfRule type="cellIs" dxfId="12057" priority="15533" operator="lessThan">
      <formula>40.479</formula>
    </cfRule>
    <cfRule type="cellIs" dxfId="12056" priority="15513" operator="greaterThan">
      <formula>40.095</formula>
    </cfRule>
    <cfRule type="cellIs" dxfId="12055" priority="15578" operator="greaterThan">
      <formula>41.258</formula>
    </cfRule>
    <cfRule type="cellIs" dxfId="12054" priority="15509" operator="lessThan">
      <formula>40.095</formula>
    </cfRule>
    <cfRule type="cellIs" dxfId="12053" priority="15508" operator="lessThan">
      <formula>" R$ 40,095 $H$369"</formula>
    </cfRule>
    <cfRule type="cellIs" dxfId="12052" priority="15574" operator="lessThan">
      <formula>40.509</formula>
    </cfRule>
    <cfRule type="cellIs" dxfId="12051" priority="15573" operator="greaterThan">
      <formula>40.509</formula>
    </cfRule>
    <cfRule type="cellIs" dxfId="12050" priority="15488" operator="lessThan">
      <formula>39.536</formula>
    </cfRule>
    <cfRule type="cellIs" dxfId="12049" priority="15553" operator="lessThan">
      <formula>40.406</formula>
    </cfRule>
    <cfRule type="cellIs" dxfId="12048" priority="15549" operator="lessThan">
      <formula>40.564</formula>
    </cfRule>
    <cfRule type="cellIs" dxfId="12047" priority="15481" operator="lessThan">
      <formula>39.728</formula>
    </cfRule>
    <cfRule type="cellIs" dxfId="12046" priority="15474" operator="lessThan">
      <formula>39.868</formula>
    </cfRule>
    <cfRule type="cellIs" dxfId="12045" priority="15473" operator="greaterThan">
      <formula>39.868</formula>
    </cfRule>
    <cfRule type="cellIs" dxfId="12044" priority="15548" operator="greaterThan">
      <formula>40.564</formula>
    </cfRule>
    <cfRule type="cellIs" dxfId="12043" priority="15536" operator="greaterThan">
      <formula>40.401</formula>
    </cfRule>
  </conditionalFormatting>
  <conditionalFormatting sqref="H497">
    <cfRule type="cellIs" dxfId="12042" priority="15434" operator="lessThan">
      <formula>-0.0004</formula>
    </cfRule>
    <cfRule type="cellIs" dxfId="12041" priority="15440" operator="lessThan">
      <formula>0.0044</formula>
    </cfRule>
    <cfRule type="cellIs" dxfId="12040" priority="15443" operator="lessThan">
      <formula>-0.0014</formula>
    </cfRule>
    <cfRule type="cellIs" dxfId="12039" priority="15450" operator="lessThan">
      <formula>"1,53%&lt;0"</formula>
    </cfRule>
    <cfRule type="cellIs" dxfId="12038" priority="15451" operator="greaterThan">
      <formula>"0&lt;1,53%"</formula>
    </cfRule>
    <cfRule type="cellIs" dxfId="12037" priority="15419" operator="greaterThan">
      <formula>0.0018</formula>
    </cfRule>
    <cfRule type="cellIs" dxfId="12036" priority="15420" operator="lessThan">
      <formula>0.0018</formula>
    </cfRule>
    <cfRule type="cellIs" dxfId="12035" priority="15432" operator="greaterThan">
      <formula>-0.0004</formula>
    </cfRule>
    <cfRule type="cellIs" dxfId="12034" priority="15413" operator="lessThan">
      <formula>-0.019</formula>
    </cfRule>
    <cfRule type="cellIs" dxfId="12033" priority="15433" operator="greaterThan">
      <formula>$H$275</formula>
    </cfRule>
    <cfRule type="cellIs" dxfId="12032" priority="15444" operator="greaterThan">
      <formula>-0.0014</formula>
    </cfRule>
  </conditionalFormatting>
  <conditionalFormatting sqref="H499">
    <cfRule type="cellIs" dxfId="12031" priority="15665" operator="greaterThan">
      <formula>-0.54</formula>
    </cfRule>
    <cfRule type="cellIs" dxfId="12030" priority="15664" operator="greaterThan">
      <formula>0</formula>
    </cfRule>
  </conditionalFormatting>
  <conditionalFormatting sqref="H501">
    <cfRule type="cellIs" dxfId="12029" priority="15552" operator="lessThan">
      <formula>0.353</formula>
    </cfRule>
    <cfRule type="cellIs" dxfId="12028" priority="15579" operator="greaterThan">
      <formula>-0.015</formula>
    </cfRule>
    <cfRule type="cellIs" dxfId="12027" priority="15580" operator="lessThan">
      <formula>-0.015</formula>
    </cfRule>
    <cfRule type="cellIs" dxfId="12026" priority="15597" operator="lessThan">
      <formula>0.453</formula>
    </cfRule>
    <cfRule type="cellIs" dxfId="12025" priority="15608" operator="lessThan">
      <formula>0.363</formula>
    </cfRule>
    <cfRule type="cellIs" dxfId="12024" priority="15637" operator="lessThan">
      <formula>-0.231</formula>
    </cfRule>
    <cfRule type="cellIs" dxfId="12023" priority="15638" operator="greaterThan">
      <formula>-0.231</formula>
    </cfRule>
    <cfRule type="cellIs" dxfId="12022" priority="15660" operator="lessThan">
      <formula>-0.237</formula>
    </cfRule>
    <cfRule type="cellIs" dxfId="12021" priority="15661" operator="greaterThan">
      <formula>$H$206&gt;0</formula>
    </cfRule>
    <cfRule type="cellIs" dxfId="12020" priority="15505" operator="greaterThan">
      <formula>3.096</formula>
    </cfRule>
    <cfRule type="cellIs" dxfId="12019" priority="15408" operator="lessThan">
      <formula>-0.595</formula>
    </cfRule>
    <cfRule type="cellIs" dxfId="12018" priority="15471" operator="lessThan">
      <formula>0.031</formula>
    </cfRule>
    <cfRule type="cellIs" dxfId="12017" priority="15472" operator="greaterThan">
      <formula>0.031</formula>
    </cfRule>
    <cfRule type="cellIs" dxfId="12016" priority="15506" operator="greaterThan">
      <formula>-0.829</formula>
    </cfRule>
    <cfRule type="cellIs" dxfId="12015" priority="15507" operator="lessThan">
      <formula>-0.829</formula>
    </cfRule>
    <cfRule type="cellIs" dxfId="12014" priority="15519" operator="greaterThan">
      <formula>-0.64</formula>
    </cfRule>
    <cfRule type="cellIs" dxfId="12013" priority="15531" operator="greaterThan">
      <formula>0.073</formula>
    </cfRule>
    <cfRule type="cellIs" dxfId="12012" priority="15532" operator="lessThan">
      <formula>0.073</formula>
    </cfRule>
    <cfRule type="cellIs" dxfId="12011" priority="15537" operator="greaterThan">
      <formula>-0.005</formula>
    </cfRule>
    <cfRule type="cellIs" dxfId="12010" priority="15538" operator="lessThan">
      <formula>-0.005</formula>
    </cfRule>
  </conditionalFormatting>
  <conditionalFormatting sqref="H518">
    <cfRule type="cellIs" dxfId="12009" priority="15184" operator="lessThan">
      <formula>39.728</formula>
    </cfRule>
    <cfRule type="cellIs" dxfId="12008" priority="15252" operator="lessThan">
      <formula>40.564</formula>
    </cfRule>
    <cfRule type="cellIs" dxfId="12007" priority="15256" operator="lessThan">
      <formula>40.406</formula>
    </cfRule>
    <cfRule type="cellIs" dxfId="12006" priority="15276" operator="greaterThan">
      <formula>40.509</formula>
    </cfRule>
    <cfRule type="cellIs" dxfId="12005" priority="15277" operator="lessThan">
      <formula>40.509</formula>
    </cfRule>
    <cfRule type="cellIs" dxfId="12004" priority="15110" operator="lessThan">
      <formula>39.796</formula>
    </cfRule>
    <cfRule type="cellIs" dxfId="12003" priority="15353" operator="greaterThan">
      <formula>" R$ 40,916&lt;$H$200"</formula>
    </cfRule>
    <cfRule type="cellIs" dxfId="12002" priority="15176" operator="greaterThan">
      <formula>39.868</formula>
    </cfRule>
    <cfRule type="cellIs" dxfId="12001" priority="15211" operator="lessThan">
      <formula>" R$ 40,095 $H$369"</formula>
    </cfRule>
    <cfRule type="cellIs" dxfId="12000" priority="15352" operator="greaterThan">
      <formula>40.916</formula>
    </cfRule>
    <cfRule type="cellIs" dxfId="11999" priority="15216" operator="greaterThan">
      <formula>40.095</formula>
    </cfRule>
    <cfRule type="cellIs" dxfId="11998" priority="15097" operator="greaterThan">
      <formula>39.621</formula>
    </cfRule>
    <cfRule type="cellIs" dxfId="11997" priority="15203" operator="lessThan">
      <formula>43.057</formula>
    </cfRule>
    <cfRule type="cellIs" dxfId="11996" priority="15347" operator="greaterThan">
      <formula>40.916</formula>
    </cfRule>
    <cfRule type="cellIs" dxfId="11995" priority="15281" operator="greaterThan">
      <formula>41.258</formula>
    </cfRule>
    <cfRule type="cellIs" dxfId="11994" priority="15191" operator="lessThan">
      <formula>39.536</formula>
    </cfRule>
    <cfRule type="cellIs" dxfId="11993" priority="15212" operator="lessThan">
      <formula>40.095</formula>
    </cfRule>
    <cfRule type="cellIs" dxfId="11992" priority="15236" operator="lessThan">
      <formula>40.479</formula>
    </cfRule>
    <cfRule type="cellIs" dxfId="11991" priority="15316" operator="lessThan">
      <formula>41.457</formula>
    </cfRule>
    <cfRule type="cellIs" dxfId="11990" priority="15177" operator="lessThan">
      <formula>39.868</formula>
    </cfRule>
    <cfRule type="cellIs" dxfId="11989" priority="15317" operator="greaterThan">
      <formula>41.457</formula>
    </cfRule>
    <cfRule type="cellIs" dxfId="11988" priority="15237" operator="greaterThan">
      <formula>40.479</formula>
    </cfRule>
    <cfRule type="cellIs" dxfId="11987" priority="15239" operator="greaterThan">
      <formula>40.401</formula>
    </cfRule>
    <cfRule type="cellIs" dxfId="11986" priority="15333" operator="greaterThan">
      <formula>40.922</formula>
    </cfRule>
    <cfRule type="cellIs" dxfId="11985" priority="15327" operator="greaterThan">
      <formula>40.922</formula>
    </cfRule>
    <cfRule type="cellIs" dxfId="11984" priority="15322" operator="greaterThan">
      <formula>40.849</formula>
    </cfRule>
    <cfRule type="cellIs" dxfId="11983" priority="15251" operator="greaterThan">
      <formula>40.564</formula>
    </cfRule>
    <cfRule type="cellIs" dxfId="11982" priority="15173" operator="lessThan">
      <formula>39.991</formula>
    </cfRule>
    <cfRule type="cellIs" dxfId="11981" priority="15172" operator="greaterThan">
      <formula>39.991</formula>
    </cfRule>
  </conditionalFormatting>
  <conditionalFormatting sqref="H522">
    <cfRule type="cellIs" dxfId="11980" priority="15122" operator="greaterThan">
      <formula>0.0018</formula>
    </cfRule>
    <cfRule type="cellIs" dxfId="11979" priority="15123" operator="lessThan">
      <formula>0.0018</formula>
    </cfRule>
    <cfRule type="cellIs" dxfId="11978" priority="15154" operator="greaterThan">
      <formula>"0&lt;1,53%"</formula>
    </cfRule>
    <cfRule type="cellIs" dxfId="11977" priority="15135" operator="greaterThan">
      <formula>-0.0004</formula>
    </cfRule>
    <cfRule type="cellIs" dxfId="11976" priority="15153" operator="lessThan">
      <formula>"1,53%&lt;0"</formula>
    </cfRule>
    <cfRule type="cellIs" dxfId="11975" priority="15136" operator="greaterThan">
      <formula>$H$275</formula>
    </cfRule>
    <cfRule type="cellIs" dxfId="11974" priority="15146" operator="lessThan">
      <formula>-0.0014</formula>
    </cfRule>
    <cfRule type="cellIs" dxfId="11973" priority="15137" operator="lessThan">
      <formula>-0.0004</formula>
    </cfRule>
    <cfRule type="cellIs" dxfId="11972" priority="15143" operator="lessThan">
      <formula>0.0044</formula>
    </cfRule>
    <cfRule type="cellIs" dxfId="11971" priority="15147" operator="greaterThan">
      <formula>-0.0014</formula>
    </cfRule>
    <cfRule type="cellIs" dxfId="11970" priority="15116" operator="lessThan">
      <formula>-0.019</formula>
    </cfRule>
  </conditionalFormatting>
  <conditionalFormatting sqref="H524">
    <cfRule type="cellIs" dxfId="11969" priority="15368" operator="greaterThan">
      <formula>-0.54</formula>
    </cfRule>
    <cfRule type="cellIs" dxfId="11968" priority="15367" operator="greaterThan">
      <formula>0</formula>
    </cfRule>
  </conditionalFormatting>
  <conditionalFormatting sqref="H526">
    <cfRule type="cellIs" dxfId="11967" priority="15111" operator="lessThan">
      <formula>-0.595</formula>
    </cfRule>
    <cfRule type="cellIs" dxfId="11966" priority="15175" operator="greaterThan">
      <formula>0.031</formula>
    </cfRule>
    <cfRule type="cellIs" dxfId="11965" priority="15234" operator="greaterThan">
      <formula>0.073</formula>
    </cfRule>
    <cfRule type="cellIs" dxfId="11964" priority="15363" operator="lessThan">
      <formula>-0.237</formula>
    </cfRule>
    <cfRule type="cellIs" dxfId="11963" priority="15255" operator="lessThan">
      <formula>0.353</formula>
    </cfRule>
    <cfRule type="cellIs" dxfId="11962" priority="15070" operator="lessThan">
      <formula>-0.009</formula>
    </cfRule>
    <cfRule type="cellIs" dxfId="11961" priority="15210" operator="lessThan">
      <formula>-0.829</formula>
    </cfRule>
    <cfRule type="cellIs" dxfId="11960" priority="15311" operator="lessThan">
      <formula>0.363</formula>
    </cfRule>
    <cfRule type="cellIs" dxfId="11959" priority="15300" operator="lessThan">
      <formula>0.453</formula>
    </cfRule>
    <cfRule type="cellIs" dxfId="11958" priority="15283" operator="lessThan">
      <formula>-0.015</formula>
    </cfRule>
    <cfRule type="cellIs" dxfId="11957" priority="15340" operator="lessThan">
      <formula>-0.231</formula>
    </cfRule>
    <cfRule type="cellIs" dxfId="11956" priority="15235" operator="lessThan">
      <formula>0.073</formula>
    </cfRule>
    <cfRule type="cellIs" dxfId="11955" priority="15174" operator="lessThan">
      <formula>0.031</formula>
    </cfRule>
    <cfRule type="cellIs" dxfId="11954" priority="15069" operator="greaterThan">
      <formula>-0.009</formula>
    </cfRule>
    <cfRule type="cellIs" dxfId="11953" priority="15241" operator="lessThan">
      <formula>-0.005</formula>
    </cfRule>
    <cfRule type="cellIs" dxfId="11952" priority="15064" operator="greaterThan">
      <formula>0.144</formula>
    </cfRule>
    <cfRule type="cellIs" dxfId="11951" priority="15222" operator="greaterThan">
      <formula>-0.64</formula>
    </cfRule>
    <cfRule type="cellIs" dxfId="11950" priority="15341" operator="greaterThan">
      <formula>-0.231</formula>
    </cfRule>
    <cfRule type="cellIs" dxfId="11949" priority="15282" operator="greaterThan">
      <formula>-0.015</formula>
    </cfRule>
    <cfRule type="cellIs" dxfId="11948" priority="15364" operator="greaterThan">
      <formula>$H$206&gt;0</formula>
    </cfRule>
    <cfRule type="cellIs" dxfId="11947" priority="15208" operator="greaterThan">
      <formula>3.096</formula>
    </cfRule>
    <cfRule type="cellIs" dxfId="11946" priority="15209" operator="greaterThan">
      <formula>-0.829</formula>
    </cfRule>
    <cfRule type="cellIs" dxfId="11945" priority="15240" operator="greaterThan">
      <formula>-0.005</formula>
    </cfRule>
  </conditionalFormatting>
  <conditionalFormatting sqref="H544">
    <cfRule type="cellIs" dxfId="11944" priority="14867" operator="lessThan">
      <formula>39.728</formula>
    </cfRule>
    <cfRule type="cellIs" dxfId="11943" priority="14874" operator="lessThan">
      <formula>39.536</formula>
    </cfRule>
    <cfRule type="cellIs" dxfId="11942" priority="14886" operator="lessThan">
      <formula>43.057</formula>
    </cfRule>
    <cfRule type="cellIs" dxfId="11941" priority="14894" operator="lessThan">
      <formula>" R$ 40,095 $H$369"</formula>
    </cfRule>
    <cfRule type="cellIs" dxfId="11940" priority="14895" operator="lessThan">
      <formula>40.095</formula>
    </cfRule>
    <cfRule type="cellIs" dxfId="11939" priority="14704" operator="greaterThan">
      <formula>40.841</formula>
    </cfRule>
    <cfRule type="cellIs" dxfId="11938" priority="14705" operator="lessThan">
      <formula>40.841</formula>
    </cfRule>
    <cfRule type="cellIs" dxfId="11937" priority="14899" operator="greaterThan">
      <formula>40.095</formula>
    </cfRule>
    <cfRule type="cellIs" dxfId="11936" priority="14706" operator="lessThan">
      <formula>40.841</formula>
    </cfRule>
    <cfRule type="cellIs" dxfId="11935" priority="14919" operator="lessThan">
      <formula>40.479</formula>
    </cfRule>
    <cfRule type="cellIs" dxfId="11934" priority="14709" operator="lessThan">
      <formula>40.836</formula>
    </cfRule>
    <cfRule type="cellIs" dxfId="11933" priority="14920" operator="greaterThan">
      <formula>40.479</formula>
    </cfRule>
    <cfRule type="cellIs" dxfId="11932" priority="14922" operator="greaterThan">
      <formula>40.401</formula>
    </cfRule>
    <cfRule type="cellIs" dxfId="11931" priority="14934" operator="greaterThan">
      <formula>40.564</formula>
    </cfRule>
    <cfRule type="cellIs" dxfId="11930" priority="14935" operator="lessThan">
      <formula>40.564</formula>
    </cfRule>
    <cfRule type="cellIs" dxfId="11929" priority="14939" operator="lessThan">
      <formula>40.406</formula>
    </cfRule>
    <cfRule type="cellIs" dxfId="11928" priority="14860" operator="lessThan">
      <formula>39.868</formula>
    </cfRule>
    <cfRule type="cellIs" dxfId="11927" priority="14960" operator="lessThan">
      <formula>40.509</formula>
    </cfRule>
    <cfRule type="cellIs" dxfId="11926" priority="14780" operator="greaterThan">
      <formula>39.621</formula>
    </cfRule>
    <cfRule type="cellIs" dxfId="11925" priority="14793" operator="lessThan">
      <formula>39.796</formula>
    </cfRule>
    <cfRule type="cellIs" dxfId="11924" priority="14964" operator="greaterThan">
      <formula>41.258</formula>
    </cfRule>
    <cfRule type="cellIs" dxfId="11923" priority="14999" operator="lessThan">
      <formula>41.457</formula>
    </cfRule>
    <cfRule type="cellIs" dxfId="11922" priority="15000" operator="greaterThan">
      <formula>41.457</formula>
    </cfRule>
    <cfRule type="cellIs" dxfId="11921" priority="15005" operator="greaterThan">
      <formula>40.849</formula>
    </cfRule>
    <cfRule type="cellIs" dxfId="11920" priority="15010" operator="greaterThan">
      <formula>40.922</formula>
    </cfRule>
    <cfRule type="cellIs" dxfId="11919" priority="15016" operator="greaterThan">
      <formula>40.922</formula>
    </cfRule>
    <cfRule type="cellIs" dxfId="11918" priority="15030" operator="greaterThan">
      <formula>40.916</formula>
    </cfRule>
    <cfRule type="cellIs" dxfId="11917" priority="15036" operator="greaterThan">
      <formula>" R$ 40,916&lt;$H$200"</formula>
    </cfRule>
    <cfRule type="cellIs" dxfId="11916" priority="14959" operator="greaterThan">
      <formula>40.509</formula>
    </cfRule>
    <cfRule type="cellIs" dxfId="11915" priority="15035" operator="greaterThan">
      <formula>40.916</formula>
    </cfRule>
    <cfRule type="cellIs" dxfId="11914" priority="14855" operator="greaterThan">
      <formula>39.991</formula>
    </cfRule>
    <cfRule type="cellIs" dxfId="11913" priority="14856" operator="lessThan">
      <formula>39.991</formula>
    </cfRule>
    <cfRule type="cellIs" dxfId="11912" priority="14859" operator="greaterThan">
      <formula>39.868</formula>
    </cfRule>
  </conditionalFormatting>
  <conditionalFormatting sqref="H548">
    <cfRule type="cellIs" dxfId="11911" priority="14805" operator="greaterThan">
      <formula>0.0018</formula>
    </cfRule>
    <cfRule type="cellIs" dxfId="11910" priority="14799" operator="lessThan">
      <formula>-0.019</formula>
    </cfRule>
    <cfRule type="cellIs" dxfId="11909" priority="14806" operator="lessThan">
      <formula>0.0018</formula>
    </cfRule>
    <cfRule type="cellIs" dxfId="11908" priority="14818" operator="greaterThan">
      <formula>-0.0004</formula>
    </cfRule>
    <cfRule type="cellIs" dxfId="11907" priority="14819" operator="greaterThan">
      <formula>$H$275</formula>
    </cfRule>
    <cfRule type="cellIs" dxfId="11906" priority="14820" operator="lessThan">
      <formula>-0.0004</formula>
    </cfRule>
    <cfRule type="cellIs" dxfId="11905" priority="14837" operator="greaterThan">
      <formula>"0&lt;1,53%"</formula>
    </cfRule>
    <cfRule type="cellIs" dxfId="11904" priority="14836" operator="lessThan">
      <formula>"1,53%&lt;0"</formula>
    </cfRule>
    <cfRule type="cellIs" dxfId="11903" priority="14830" operator="greaterThan">
      <formula>-0.0014</formula>
    </cfRule>
    <cfRule type="cellIs" dxfId="11902" priority="14829" operator="lessThan">
      <formula>-0.0014</formula>
    </cfRule>
    <cfRule type="cellIs" dxfId="11901" priority="14826" operator="lessThan">
      <formula>0.0044</formula>
    </cfRule>
  </conditionalFormatting>
  <conditionalFormatting sqref="H550">
    <cfRule type="cellIs" dxfId="11900" priority="15050" operator="greaterThan">
      <formula>0</formula>
    </cfRule>
    <cfRule type="cellIs" dxfId="11899" priority="15051" operator="greaterThan">
      <formula>-0.54</formula>
    </cfRule>
  </conditionalFormatting>
  <conditionalFormatting sqref="H552">
    <cfRule type="cellIs" dxfId="11898" priority="14747" operator="greaterThan">
      <formula>0.144</formula>
    </cfRule>
    <cfRule type="cellIs" dxfId="11897" priority="14752" operator="greaterThan">
      <formula>-0.009</formula>
    </cfRule>
    <cfRule type="cellIs" dxfId="11896" priority="14753" operator="lessThan">
      <formula>-0.009</formula>
    </cfRule>
    <cfRule type="cellIs" dxfId="11895" priority="14794" operator="lessThan">
      <formula>-0.595</formula>
    </cfRule>
    <cfRule type="cellIs" dxfId="11894" priority="15046" operator="lessThan">
      <formula>-0.237</formula>
    </cfRule>
    <cfRule type="cellIs" dxfId="11893" priority="15047" operator="greaterThan">
      <formula>$H$206&gt;0</formula>
    </cfRule>
    <cfRule type="cellIs" dxfId="11892" priority="14717" operator="greaterThan">
      <formula>0.072</formula>
    </cfRule>
    <cfRule type="cellIs" dxfId="11891" priority="14918" operator="lessThan">
      <formula>0.073</formula>
    </cfRule>
    <cfRule type="cellIs" dxfId="11890" priority="14965" operator="greaterThan">
      <formula>-0.015</formula>
    </cfRule>
    <cfRule type="cellIs" dxfId="11889" priority="14917" operator="greaterThan">
      <formula>0.073</formula>
    </cfRule>
    <cfRule type="cellIs" dxfId="11888" priority="14924" operator="lessThan">
      <formula>-0.005</formula>
    </cfRule>
    <cfRule type="cellIs" dxfId="11887" priority="14994" operator="lessThan">
      <formula>0.363</formula>
    </cfRule>
    <cfRule type="cellIs" dxfId="11886" priority="15023" operator="lessThan">
      <formula>-0.231</formula>
    </cfRule>
    <cfRule type="cellIs" dxfId="11885" priority="15024" operator="greaterThan">
      <formula>-0.231</formula>
    </cfRule>
    <cfRule type="cellIs" dxfId="11884" priority="14905" operator="greaterThan">
      <formula>-0.64</formula>
    </cfRule>
    <cfRule type="cellIs" dxfId="11883" priority="14966" operator="lessThan">
      <formula>-0.015</formula>
    </cfRule>
    <cfRule type="cellIs" dxfId="11882" priority="14893" operator="lessThan">
      <formula>-0.829</formula>
    </cfRule>
    <cfRule type="cellIs" dxfId="11881" priority="14892" operator="greaterThan">
      <formula>-0.829</formula>
    </cfRule>
    <cfRule type="cellIs" dxfId="11880" priority="14891" operator="greaterThan">
      <formula>3.096</formula>
    </cfRule>
    <cfRule type="cellIs" dxfId="11879" priority="14858" operator="greaterThan">
      <formula>0.031</formula>
    </cfRule>
    <cfRule type="cellIs" dxfId="11878" priority="14857" operator="lessThan">
      <formula>0.031</formula>
    </cfRule>
    <cfRule type="cellIs" dxfId="11877" priority="14708" operator="lessThan">
      <formula>-0.06</formula>
    </cfRule>
    <cfRule type="cellIs" dxfId="11876" priority="14710" operator="lessThan">
      <formula>-0.066</formula>
    </cfRule>
    <cfRule type="cellIs" dxfId="11875" priority="14716" operator="lessThan">
      <formula>0.072</formula>
    </cfRule>
    <cfRule type="cellIs" dxfId="11874" priority="14923" operator="greaterThan">
      <formula>-0.005</formula>
    </cfRule>
    <cfRule type="cellIs" dxfId="11873" priority="14718" operator="greaterThan">
      <formula>0.072</formula>
    </cfRule>
    <cfRule type="cellIs" dxfId="11872" priority="14983" operator="lessThan">
      <formula>0.453</formula>
    </cfRule>
    <cfRule type="cellIs" dxfId="11871" priority="14938" operator="lessThan">
      <formula>0.353</formula>
    </cfRule>
  </conditionalFormatting>
  <conditionalFormatting sqref="H569">
    <cfRule type="cellIs" dxfId="11870" priority="14519" operator="lessThan">
      <formula>39.728</formula>
    </cfRule>
    <cfRule type="cellIs" dxfId="11869" priority="14364" operator="lessThan">
      <formula>40.836</formula>
    </cfRule>
    <cfRule type="cellIs" dxfId="11868" priority="14687" operator="greaterThan">
      <formula>40.916</formula>
    </cfRule>
    <cfRule type="cellIs" dxfId="11867" priority="14507" operator="greaterThan">
      <formula>39.991</formula>
    </cfRule>
    <cfRule type="cellIs" dxfId="11866" priority="14688" operator="greaterThan">
      <formula>" R$ 40,916&lt;$H$200"</formula>
    </cfRule>
    <cfRule type="cellIs" dxfId="11865" priority="14361" operator="lessThan">
      <formula>40.841</formula>
    </cfRule>
    <cfRule type="cellIs" dxfId="11864" priority="14512" operator="lessThan">
      <formula>39.868</formula>
    </cfRule>
    <cfRule type="cellIs" dxfId="11863" priority="14616" operator="greaterThan">
      <formula>41.258</formula>
    </cfRule>
    <cfRule type="cellIs" dxfId="11862" priority="14511" operator="greaterThan">
      <formula>39.868</formula>
    </cfRule>
    <cfRule type="cellIs" dxfId="11861" priority="14445" operator="lessThan">
      <formula>39.796</formula>
    </cfRule>
    <cfRule type="cellIs" dxfId="11860" priority="14612" operator="lessThan">
      <formula>40.509</formula>
    </cfRule>
    <cfRule type="cellIs" dxfId="11859" priority="14682" operator="greaterThan">
      <formula>40.916</formula>
    </cfRule>
    <cfRule type="cellIs" dxfId="11858" priority="14508" operator="lessThan">
      <formula>39.991</formula>
    </cfRule>
    <cfRule type="cellIs" dxfId="11857" priority="14546" operator="lessThan">
      <formula>" R$ 40,095 $H$369"</formula>
    </cfRule>
    <cfRule type="cellIs" dxfId="11856" priority="14432" operator="greaterThan">
      <formula>39.621</formula>
    </cfRule>
    <cfRule type="cellIs" dxfId="11855" priority="14611" operator="greaterThan">
      <formula>40.509</formula>
    </cfRule>
    <cfRule type="cellIs" dxfId="11854" priority="14346" operator="greaterThan">
      <formula>41.03</formula>
    </cfRule>
    <cfRule type="cellIs" dxfId="11853" priority="14538" operator="lessThan">
      <formula>43.057</formula>
    </cfRule>
    <cfRule type="cellIs" dxfId="11852" priority="14360" operator="lessThan">
      <formula>40.841</formula>
    </cfRule>
    <cfRule type="cellIs" dxfId="11851" priority="14359" operator="greaterThan">
      <formula>40.841</formula>
    </cfRule>
    <cfRule type="cellIs" dxfId="11850" priority="14547" operator="lessThan">
      <formula>40.095</formula>
    </cfRule>
    <cfRule type="cellIs" dxfId="11849" priority="14551" operator="greaterThan">
      <formula>40.095</formula>
    </cfRule>
    <cfRule type="cellIs" dxfId="11848" priority="14571" operator="lessThan">
      <formula>40.479</formula>
    </cfRule>
    <cfRule type="cellIs" dxfId="11847" priority="14572" operator="greaterThan">
      <formula>40.479</formula>
    </cfRule>
    <cfRule type="cellIs" dxfId="11846" priority="14574" operator="greaterThan">
      <formula>40.401</formula>
    </cfRule>
    <cfRule type="cellIs" dxfId="11845" priority="14586" operator="greaterThan">
      <formula>40.564</formula>
    </cfRule>
    <cfRule type="cellIs" dxfId="11844" priority="14591" operator="lessThan">
      <formula>40.406</formula>
    </cfRule>
    <cfRule type="cellIs" dxfId="11843" priority="14587" operator="lessThan">
      <formula>40.564</formula>
    </cfRule>
    <cfRule type="cellIs" dxfId="11842" priority="14526" operator="lessThan">
      <formula>39.536</formula>
    </cfRule>
    <cfRule type="cellIs" dxfId="11841" priority="14651" operator="lessThan">
      <formula>41.457</formula>
    </cfRule>
    <cfRule type="cellIs" dxfId="11840" priority="14652" operator="greaterThan">
      <formula>41.457</formula>
    </cfRule>
    <cfRule type="cellIs" dxfId="11839" priority="14657" operator="greaterThan">
      <formula>40.849</formula>
    </cfRule>
    <cfRule type="cellIs" dxfId="11838" priority="14662" operator="greaterThan">
      <formula>40.922</formula>
    </cfRule>
    <cfRule type="cellIs" dxfId="11837" priority="14668" operator="greaterThan">
      <formula>40.922</formula>
    </cfRule>
  </conditionalFormatting>
  <conditionalFormatting sqref="H573">
    <cfRule type="cellIs" dxfId="11836" priority="14470" operator="greaterThan">
      <formula>-0.0004</formula>
    </cfRule>
    <cfRule type="cellIs" dxfId="11835" priority="14354" operator="greaterThan">
      <formula>-0.0015</formula>
    </cfRule>
    <cfRule type="cellIs" dxfId="11834" priority="14355" operator="lessThan">
      <formula>-0.0015</formula>
    </cfRule>
    <cfRule type="cellIs" dxfId="11833" priority="14356" operator="lessThan">
      <formula>-0.0015</formula>
    </cfRule>
    <cfRule type="cellIs" dxfId="11832" priority="14451" operator="lessThan">
      <formula>-0.019</formula>
    </cfRule>
    <cfRule type="cellIs" dxfId="11831" priority="14457" operator="greaterThan">
      <formula>0.0018</formula>
    </cfRule>
    <cfRule type="cellIs" dxfId="11830" priority="14458" operator="lessThan">
      <formula>0.0018</formula>
    </cfRule>
    <cfRule type="cellIs" dxfId="11829" priority="14471" operator="greaterThan">
      <formula>$H$275</formula>
    </cfRule>
    <cfRule type="cellIs" dxfId="11828" priority="14472" operator="lessThan">
      <formula>-0.0004</formula>
    </cfRule>
    <cfRule type="cellIs" dxfId="11827" priority="14478" operator="lessThan">
      <formula>0.0044</formula>
    </cfRule>
    <cfRule type="cellIs" dxfId="11826" priority="14481" operator="lessThan">
      <formula>-0.0014</formula>
    </cfRule>
    <cfRule type="cellIs" dxfId="11825" priority="14482" operator="greaterThan">
      <formula>-0.0014</formula>
    </cfRule>
    <cfRule type="cellIs" dxfId="11824" priority="14488" operator="lessThan">
      <formula>"1,53%&lt;0"</formula>
    </cfRule>
    <cfRule type="cellIs" dxfId="11823" priority="14489" operator="greaterThan">
      <formula>"0&lt;1,53%"</formula>
    </cfRule>
  </conditionalFormatting>
  <conditionalFormatting sqref="H575">
    <cfRule type="cellIs" dxfId="11822" priority="14702" operator="greaterThan">
      <formula>0</formula>
    </cfRule>
    <cfRule type="cellIs" dxfId="11821" priority="14703" operator="greaterThan">
      <formula>-0.54</formula>
    </cfRule>
  </conditionalFormatting>
  <conditionalFormatting sqref="H577">
    <cfRule type="cellIs" dxfId="11820" priority="14371" operator="lessThan">
      <formula>0.072</formula>
    </cfRule>
    <cfRule type="cellIs" dxfId="11819" priority="14699" operator="greaterThan">
      <formula>$H$206&gt;0</formula>
    </cfRule>
    <cfRule type="cellIs" dxfId="11818" priority="14544" operator="greaterThan">
      <formula>-0.829</formula>
    </cfRule>
    <cfRule type="cellIs" dxfId="11817" priority="14545" operator="lessThan">
      <formula>-0.829</formula>
    </cfRule>
    <cfRule type="cellIs" dxfId="11816" priority="14698" operator="lessThan">
      <formula>-0.237</formula>
    </cfRule>
    <cfRule type="cellIs" dxfId="11815" priority="14617" operator="greaterThan">
      <formula>-0.015</formula>
    </cfRule>
    <cfRule type="cellIs" dxfId="11814" priority="14351" operator="lessThan">
      <formula>-0.053</formula>
    </cfRule>
    <cfRule type="cellIs" dxfId="11813" priority="14557" operator="greaterThan">
      <formula>-0.64</formula>
    </cfRule>
    <cfRule type="cellIs" dxfId="11812" priority="14569" operator="greaterThan">
      <formula>0.073</formula>
    </cfRule>
    <cfRule type="cellIs" dxfId="11811" priority="14570" operator="lessThan">
      <formula>0.073</formula>
    </cfRule>
    <cfRule type="cellIs" dxfId="11810" priority="14348" operator="lessThan">
      <formula>0.189</formula>
    </cfRule>
    <cfRule type="cellIs" dxfId="11809" priority="14405" operator="lessThan">
      <formula>-0.009</formula>
    </cfRule>
    <cfRule type="cellIs" dxfId="11808" priority="14363" operator="lessThan">
      <formula>-0.06</formula>
    </cfRule>
    <cfRule type="cellIs" dxfId="11807" priority="14575" operator="greaterThan">
      <formula>-0.005</formula>
    </cfRule>
    <cfRule type="cellIs" dxfId="11806" priority="14576" operator="lessThan">
      <formula>-0.005</formula>
    </cfRule>
    <cfRule type="cellIs" dxfId="11805" priority="14404" operator="greaterThan">
      <formula>-0.009</formula>
    </cfRule>
    <cfRule type="cellIs" dxfId="11804" priority="14543" operator="greaterThan">
      <formula>3.096</formula>
    </cfRule>
    <cfRule type="cellIs" dxfId="11803" priority="14590" operator="lessThan">
      <formula>0.353</formula>
    </cfRule>
    <cfRule type="cellIs" dxfId="11802" priority="14399" operator="greaterThan">
      <formula>0.144</formula>
    </cfRule>
    <cfRule type="cellIs" dxfId="11801" priority="14350" operator="greaterThan">
      <formula>-0.053</formula>
    </cfRule>
    <cfRule type="cellIs" dxfId="11800" priority="14372" operator="greaterThan">
      <formula>0.072</formula>
    </cfRule>
    <cfRule type="cellIs" dxfId="11799" priority="14618" operator="lessThan">
      <formula>-0.015</formula>
    </cfRule>
    <cfRule type="cellIs" dxfId="11798" priority="14635" operator="lessThan">
      <formula>0.453</formula>
    </cfRule>
    <cfRule type="cellIs" dxfId="11797" priority="14646" operator="lessThan">
      <formula>0.363</formula>
    </cfRule>
    <cfRule type="cellIs" dxfId="11796" priority="14373" operator="greaterThan">
      <formula>0.072</formula>
    </cfRule>
    <cfRule type="cellIs" dxfId="11795" priority="14446" operator="lessThan">
      <formula>-0.595</formula>
    </cfRule>
    <cfRule type="cellIs" dxfId="11794" priority="14509" operator="lessThan">
      <formula>0.031</formula>
    </cfRule>
    <cfRule type="cellIs" dxfId="11793" priority="14510" operator="greaterThan">
      <formula>0.031</formula>
    </cfRule>
    <cfRule type="cellIs" dxfId="11792" priority="14365" operator="lessThan">
      <formula>-0.066</formula>
    </cfRule>
    <cfRule type="cellIs" dxfId="11791" priority="14675" operator="lessThan">
      <formula>-0.231</formula>
    </cfRule>
    <cfRule type="cellIs" dxfId="11790" priority="14676" operator="greaterThan">
      <formula>-0.231</formula>
    </cfRule>
    <cfRule type="cellIs" dxfId="11789" priority="14347" operator="greaterThan">
      <formula>0.189</formula>
    </cfRule>
  </conditionalFormatting>
  <conditionalFormatting sqref="H594">
    <cfRule type="cellIs" dxfId="11788" priority="14288" operator="greaterThan">
      <formula>40.849</formula>
    </cfRule>
    <cfRule type="cellIs" dxfId="11787" priority="14293" operator="greaterThan">
      <formula>40.922</formula>
    </cfRule>
    <cfRule type="cellIs" dxfId="11786" priority="14299" operator="greaterThan">
      <formula>40.922</formula>
    </cfRule>
    <cfRule type="cellIs" dxfId="11785" priority="14313" operator="greaterThan">
      <formula>40.916</formula>
    </cfRule>
    <cfRule type="cellIs" dxfId="11784" priority="14218" operator="lessThan">
      <formula>40.564</formula>
    </cfRule>
    <cfRule type="cellIs" dxfId="11783" priority="14217" operator="greaterThan">
      <formula>40.564</formula>
    </cfRule>
    <cfRule type="cellIs" dxfId="11782" priority="14205" operator="greaterThan">
      <formula>40.401</formula>
    </cfRule>
    <cfRule type="cellIs" dxfId="11781" priority="14203" operator="greaterThan">
      <formula>40.479</formula>
    </cfRule>
    <cfRule type="cellIs" dxfId="11780" priority="14202" operator="lessThan">
      <formula>40.479</formula>
    </cfRule>
    <cfRule type="cellIs" dxfId="11779" priority="14178" operator="lessThan">
      <formula>40.095</formula>
    </cfRule>
    <cfRule type="cellIs" dxfId="11778" priority="14177" operator="lessThan">
      <formula>" R$ 40,095 $H$369"</formula>
    </cfRule>
    <cfRule type="cellIs" dxfId="11777" priority="14169" operator="lessThan">
      <formula>43.057</formula>
    </cfRule>
    <cfRule type="cellIs" dxfId="11776" priority="14157" operator="lessThan">
      <formula>39.536</formula>
    </cfRule>
    <cfRule type="cellIs" dxfId="11775" priority="14150" operator="lessThan">
      <formula>39.728</formula>
    </cfRule>
    <cfRule type="cellIs" dxfId="11774" priority="14143" operator="lessThan">
      <formula>39.868</formula>
    </cfRule>
    <cfRule type="cellIs" dxfId="11773" priority="14142" operator="greaterThan">
      <formula>39.868</formula>
    </cfRule>
    <cfRule type="cellIs" dxfId="11772" priority="14139" operator="lessThan">
      <formula>39.991</formula>
    </cfRule>
    <cfRule type="cellIs" dxfId="11771" priority="14138" operator="greaterThan">
      <formula>39.991</formula>
    </cfRule>
    <cfRule type="cellIs" dxfId="11770" priority="14076" operator="lessThan">
      <formula>39.796</formula>
    </cfRule>
    <cfRule type="cellIs" dxfId="11769" priority="14318" operator="greaterThan">
      <formula>40.916</formula>
    </cfRule>
    <cfRule type="cellIs" dxfId="11768" priority="14063" operator="greaterThan">
      <formula>39.621</formula>
    </cfRule>
    <cfRule type="cellIs" dxfId="11767" priority="13995" operator="lessThan">
      <formula>40.836</formula>
    </cfRule>
    <cfRule type="cellIs" dxfId="11766" priority="13992" operator="lessThan">
      <formula>40.841</formula>
    </cfRule>
    <cfRule type="cellIs" dxfId="11765" priority="13991" operator="lessThan">
      <formula>40.841</formula>
    </cfRule>
    <cfRule type="cellIs" dxfId="11764" priority="13990" operator="greaterThan">
      <formula>40.841</formula>
    </cfRule>
    <cfRule type="cellIs" dxfId="11763" priority="13977" operator="greaterThan">
      <formula>41.03</formula>
    </cfRule>
    <cfRule type="cellIs" dxfId="11762" priority="14182" operator="greaterThan">
      <formula>40.095</formula>
    </cfRule>
    <cfRule type="cellIs" dxfId="11761" priority="14242" operator="greaterThan">
      <formula>40.509</formula>
    </cfRule>
    <cfRule type="cellIs" dxfId="11760" priority="14243" operator="lessThan">
      <formula>40.509</formula>
    </cfRule>
    <cfRule type="cellIs" dxfId="11759" priority="14247" operator="greaterThan">
      <formula>41.258</formula>
    </cfRule>
    <cfRule type="cellIs" dxfId="11758" priority="14319" operator="greaterThan">
      <formula>" R$ 40,916&lt;$H$200"</formula>
    </cfRule>
    <cfRule type="cellIs" dxfId="11757" priority="14222" operator="lessThan">
      <formula>40.406</formula>
    </cfRule>
    <cfRule type="cellIs" dxfId="11756" priority="14282" operator="lessThan">
      <formula>41.457</formula>
    </cfRule>
    <cfRule type="cellIs" dxfId="11755" priority="14283" operator="greaterThan">
      <formula>41.457</formula>
    </cfRule>
  </conditionalFormatting>
  <conditionalFormatting sqref="H598">
    <cfRule type="cellIs" dxfId="11754" priority="13985" operator="greaterThan">
      <formula>-0.0015</formula>
    </cfRule>
    <cfRule type="cellIs" dxfId="11753" priority="14101" operator="greaterThan">
      <formula>-0.0004</formula>
    </cfRule>
    <cfRule type="cellIs" dxfId="11752" priority="13987" operator="lessThan">
      <formula>-0.0015</formula>
    </cfRule>
    <cfRule type="cellIs" dxfId="11751" priority="14089" operator="lessThan">
      <formula>0.0018</formula>
    </cfRule>
    <cfRule type="cellIs" dxfId="11750" priority="14088" operator="greaterThan">
      <formula>0.0018</formula>
    </cfRule>
    <cfRule type="cellIs" dxfId="11749" priority="14120" operator="greaterThan">
      <formula>"0&lt;1,53%"</formula>
    </cfRule>
    <cfRule type="cellIs" dxfId="11748" priority="14119" operator="lessThan">
      <formula>"1,53%&lt;0"</formula>
    </cfRule>
    <cfRule type="cellIs" dxfId="11747" priority="14082" operator="lessThan">
      <formula>-0.019</formula>
    </cfRule>
    <cfRule type="cellIs" dxfId="11746" priority="14113" operator="greaterThan">
      <formula>-0.0014</formula>
    </cfRule>
    <cfRule type="cellIs" dxfId="11745" priority="14112" operator="lessThan">
      <formula>-0.0014</formula>
    </cfRule>
    <cfRule type="cellIs" dxfId="11744" priority="14109" operator="lessThan">
      <formula>0.0044</formula>
    </cfRule>
    <cfRule type="cellIs" dxfId="11743" priority="13986" operator="lessThan">
      <formula>-0.0015</formula>
    </cfRule>
    <cfRule type="cellIs" dxfId="11742" priority="14103" operator="lessThan">
      <formula>-0.0004</formula>
    </cfRule>
    <cfRule type="cellIs" dxfId="11741" priority="14102" operator="greaterThan">
      <formula>$H$275</formula>
    </cfRule>
  </conditionalFormatting>
  <conditionalFormatting sqref="H600">
    <cfRule type="cellIs" dxfId="11740" priority="14333" operator="greaterThan">
      <formula>0</formula>
    </cfRule>
    <cfRule type="cellIs" dxfId="11739" priority="14334" operator="greaterThan">
      <formula>-0.54</formula>
    </cfRule>
  </conditionalFormatting>
  <conditionalFormatting sqref="H602">
    <cfRule type="cellIs" dxfId="11738" priority="14221" operator="lessThan">
      <formula>0.353</formula>
    </cfRule>
    <cfRule type="cellIs" dxfId="11737" priority="14003" operator="greaterThan">
      <formula>0.072</formula>
    </cfRule>
    <cfRule type="cellIs" dxfId="11736" priority="14004" operator="greaterThan">
      <formula>0.072</formula>
    </cfRule>
    <cfRule type="cellIs" dxfId="11735" priority="14030" operator="greaterThan">
      <formula>0.144</formula>
    </cfRule>
    <cfRule type="cellIs" dxfId="11734" priority="14329" operator="lessThan">
      <formula>-0.237</formula>
    </cfRule>
    <cfRule type="cellIs" dxfId="11733" priority="14330" operator="greaterThan">
      <formula>$H$206&gt;0</formula>
    </cfRule>
    <cfRule type="cellIs" dxfId="11732" priority="14277" operator="lessThan">
      <formula>0.363</formula>
    </cfRule>
    <cfRule type="cellIs" dxfId="11731" priority="14035" operator="greaterThan">
      <formula>-0.009</formula>
    </cfRule>
    <cfRule type="cellIs" dxfId="11730" priority="14036" operator="lessThan">
      <formula>-0.009</formula>
    </cfRule>
    <cfRule type="cellIs" dxfId="11729" priority="14266" operator="lessThan">
      <formula>0.453</formula>
    </cfRule>
    <cfRule type="cellIs" dxfId="11728" priority="14077" operator="lessThan">
      <formula>-0.595</formula>
    </cfRule>
    <cfRule type="cellIs" dxfId="11727" priority="14140" operator="lessThan">
      <formula>0.031</formula>
    </cfRule>
    <cfRule type="cellIs" dxfId="11726" priority="14141" operator="greaterThan">
      <formula>0.031</formula>
    </cfRule>
    <cfRule type="cellIs" dxfId="11725" priority="14174" operator="greaterThan">
      <formula>3.096</formula>
    </cfRule>
    <cfRule type="cellIs" dxfId="11724" priority="13978" operator="greaterThan">
      <formula>0.189</formula>
    </cfRule>
    <cfRule type="cellIs" dxfId="11723" priority="13979" operator="lessThan">
      <formula>0.189</formula>
    </cfRule>
    <cfRule type="cellIs" dxfId="11722" priority="14175" operator="greaterThan">
      <formula>-0.829</formula>
    </cfRule>
    <cfRule type="cellIs" dxfId="11721" priority="14176" operator="lessThan">
      <formula>-0.829</formula>
    </cfRule>
    <cfRule type="cellIs" dxfId="11720" priority="14188" operator="greaterThan">
      <formula>-0.64</formula>
    </cfRule>
    <cfRule type="cellIs" dxfId="11719" priority="13981" operator="greaterThan">
      <formula>-0.053</formula>
    </cfRule>
    <cfRule type="cellIs" dxfId="11718" priority="13982" operator="lessThan">
      <formula>-0.053</formula>
    </cfRule>
    <cfRule type="cellIs" dxfId="11717" priority="14200" operator="greaterThan">
      <formula>0.073</formula>
    </cfRule>
    <cfRule type="cellIs" dxfId="11716" priority="14201" operator="lessThan">
      <formula>0.073</formula>
    </cfRule>
    <cfRule type="cellIs" dxfId="11715" priority="14206" operator="greaterThan">
      <formula>-0.005</formula>
    </cfRule>
    <cfRule type="cellIs" dxfId="11714" priority="14207" operator="lessThan">
      <formula>-0.005</formula>
    </cfRule>
    <cfRule type="cellIs" dxfId="11713" priority="14307" operator="greaterThan">
      <formula>-0.231</formula>
    </cfRule>
    <cfRule type="cellIs" dxfId="11712" priority="14306" operator="lessThan">
      <formula>-0.231</formula>
    </cfRule>
    <cfRule type="cellIs" dxfId="11711" priority="13994" operator="lessThan">
      <formula>-0.06</formula>
    </cfRule>
    <cfRule type="cellIs" dxfId="11710" priority="13996" operator="lessThan">
      <formula>-0.066</formula>
    </cfRule>
    <cfRule type="cellIs" dxfId="11709" priority="14248" operator="greaterThan">
      <formula>-0.015</formula>
    </cfRule>
    <cfRule type="cellIs" dxfId="11708" priority="14249" operator="lessThan">
      <formula>-0.015</formula>
    </cfRule>
    <cfRule type="cellIs" dxfId="11707" priority="14002" operator="lessThan">
      <formula>0.072</formula>
    </cfRule>
  </conditionalFormatting>
  <conditionalFormatting sqref="H619">
    <cfRule type="cellIs" dxfId="11706" priority="13907" operator="greaterThan">
      <formula>41.457</formula>
    </cfRule>
    <cfRule type="cellIs" dxfId="11705" priority="13943" operator="greaterThan">
      <formula>" R$ 40,916&lt;$H$200"</formula>
    </cfRule>
    <cfRule type="cellIs" dxfId="11704" priority="13774" operator="lessThan">
      <formula>39.728</formula>
    </cfRule>
    <cfRule type="cellIs" dxfId="11703" priority="13767" operator="lessThan">
      <formula>39.868</formula>
    </cfRule>
    <cfRule type="cellIs" dxfId="11702" priority="13762" operator="greaterThan">
      <formula>39.991</formula>
    </cfRule>
    <cfRule type="cellIs" dxfId="11701" priority="13906" operator="lessThan">
      <formula>41.457</formula>
    </cfRule>
    <cfRule type="cellIs" dxfId="11700" priority="13917" operator="greaterThan">
      <formula>40.922</formula>
    </cfRule>
    <cfRule type="cellIs" dxfId="11699" priority="13937" operator="greaterThan">
      <formula>40.916</formula>
    </cfRule>
    <cfRule type="cellIs" dxfId="11698" priority="13923" operator="greaterThan">
      <formula>40.922</formula>
    </cfRule>
    <cfRule type="cellIs" dxfId="11697" priority="13871" operator="greaterThan">
      <formula>41.258</formula>
    </cfRule>
    <cfRule type="cellIs" dxfId="11696" priority="13867" operator="lessThan">
      <formula>40.509</formula>
    </cfRule>
    <cfRule type="cellIs" dxfId="11695" priority="13866" operator="greaterThan">
      <formula>40.509</formula>
    </cfRule>
    <cfRule type="cellIs" dxfId="11694" priority="13793" operator="lessThan">
      <formula>43.057</formula>
    </cfRule>
    <cfRule type="cellIs" dxfId="11693" priority="13766" operator="greaterThan">
      <formula>39.868</formula>
    </cfRule>
    <cfRule type="cellIs" dxfId="11692" priority="13781" operator="lessThan">
      <formula>39.536</formula>
    </cfRule>
    <cfRule type="cellIs" dxfId="11691" priority="13763" operator="lessThan">
      <formula>39.991</formula>
    </cfRule>
    <cfRule type="cellIs" dxfId="11690" priority="13912" operator="greaterThan">
      <formula>40.849</formula>
    </cfRule>
    <cfRule type="cellIs" dxfId="11689" priority="13806" operator="greaterThan">
      <formula>40.095</formula>
    </cfRule>
    <cfRule type="cellIs" dxfId="11688" priority="13846" operator="lessThan">
      <formula>40.406</formula>
    </cfRule>
    <cfRule type="cellIs" dxfId="11687" priority="13700" operator="lessThan">
      <formula>39.796</formula>
    </cfRule>
    <cfRule type="cellIs" dxfId="11686" priority="13687" operator="greaterThan">
      <formula>39.621</formula>
    </cfRule>
    <cfRule type="cellIs" dxfId="11685" priority="13842" operator="lessThan">
      <formula>40.564</formula>
    </cfRule>
    <cfRule type="cellIs" dxfId="11684" priority="13827" operator="greaterThan">
      <formula>40.479</formula>
    </cfRule>
    <cfRule type="cellIs" dxfId="11683" priority="13829" operator="greaterThan">
      <formula>40.401</formula>
    </cfRule>
    <cfRule type="cellIs" dxfId="11682" priority="13942" operator="greaterThan">
      <formula>40.916</formula>
    </cfRule>
    <cfRule type="cellIs" dxfId="11681" priority="13826" operator="lessThan">
      <formula>40.479</formula>
    </cfRule>
    <cfRule type="cellIs" dxfId="11680" priority="13841" operator="greaterThan">
      <formula>40.564</formula>
    </cfRule>
    <cfRule type="cellIs" dxfId="11679" priority="13616" operator="lessThan">
      <formula>40.841</formula>
    </cfRule>
    <cfRule type="cellIs" dxfId="11678" priority="13802" operator="lessThan">
      <formula>40.095</formula>
    </cfRule>
    <cfRule type="cellIs" dxfId="11677" priority="13619" operator="lessThan">
      <formula>40.836</formula>
    </cfRule>
    <cfRule type="cellIs" dxfId="11676" priority="13801" operator="lessThan">
      <formula>" R$ 40,095 $H$369"</formula>
    </cfRule>
    <cfRule type="cellIs" dxfId="11675" priority="13615" operator="lessThan">
      <formula>40.841</formula>
    </cfRule>
    <cfRule type="cellIs" dxfId="11674" priority="13614" operator="greaterThan">
      <formula>40.841</formula>
    </cfRule>
    <cfRule type="cellIs" dxfId="11673" priority="13601" operator="greaterThan">
      <formula>41.03</formula>
    </cfRule>
    <cfRule type="cellIs" dxfId="11672" priority="12802" operator="lessThan">
      <formula>41.191</formula>
    </cfRule>
    <cfRule type="cellIs" dxfId="11671" priority="12803" operator="greaterThan">
      <formula>41.191</formula>
    </cfRule>
    <cfRule type="cellIs" dxfId="11670" priority="12804" operator="greaterThan">
      <formula>41.191</formula>
    </cfRule>
  </conditionalFormatting>
  <conditionalFormatting sqref="H623">
    <cfRule type="cellIs" dxfId="11669" priority="13743" operator="lessThan">
      <formula>"1,53%&lt;0"</formula>
    </cfRule>
    <cfRule type="cellIs" dxfId="11668" priority="13744" operator="greaterThan">
      <formula>"0&lt;1,53%"</formula>
    </cfRule>
    <cfRule type="cellIs" dxfId="11667" priority="13727" operator="lessThan">
      <formula>-0.0004</formula>
    </cfRule>
    <cfRule type="cellIs" dxfId="11666" priority="13726" operator="greaterThan">
      <formula>$H$275</formula>
    </cfRule>
    <cfRule type="cellIs" dxfId="11665" priority="13725" operator="greaterThan">
      <formula>-0.0004</formula>
    </cfRule>
    <cfRule type="cellIs" dxfId="11664" priority="13706" operator="lessThan">
      <formula>-0.019</formula>
    </cfRule>
    <cfRule type="cellIs" dxfId="11663" priority="13713" operator="lessThan">
      <formula>0.0018</formula>
    </cfRule>
    <cfRule type="cellIs" dxfId="11662" priority="13611" operator="lessThan">
      <formula>-0.0015</formula>
    </cfRule>
    <cfRule type="cellIs" dxfId="11661" priority="13736" operator="lessThan">
      <formula>-0.0014</formula>
    </cfRule>
    <cfRule type="cellIs" dxfId="11660" priority="13712" operator="greaterThan">
      <formula>0.0018</formula>
    </cfRule>
    <cfRule type="cellIs" dxfId="11659" priority="13582" operator="lessThan">
      <formula>0.0079</formula>
    </cfRule>
    <cfRule type="cellIs" dxfId="11658" priority="13581" operator="greaterThan">
      <formula>0.0079</formula>
    </cfRule>
    <cfRule type="cellIs" dxfId="11657" priority="13610" operator="lessThan">
      <formula>-0.0015</formula>
    </cfRule>
    <cfRule type="cellIs" dxfId="11656" priority="13609" operator="greaterThan">
      <formula>-0.0015</formula>
    </cfRule>
    <cfRule type="cellIs" dxfId="11655" priority="13733" operator="lessThan">
      <formula>0.0044</formula>
    </cfRule>
    <cfRule type="cellIs" dxfId="11654" priority="13737" operator="greaterThan">
      <formula>-0.0014</formula>
    </cfRule>
  </conditionalFormatting>
  <conditionalFormatting sqref="H625">
    <cfRule type="cellIs" dxfId="11653" priority="13958" operator="greaterThan">
      <formula>-0.54</formula>
    </cfRule>
    <cfRule type="cellIs" dxfId="11652" priority="13957" operator="greaterThan">
      <formula>0</formula>
    </cfRule>
  </conditionalFormatting>
  <conditionalFormatting sqref="H627">
    <cfRule type="cellIs" dxfId="11651" priority="13620" operator="lessThan">
      <formula>-0.066</formula>
    </cfRule>
    <cfRule type="cellIs" dxfId="11650" priority="13825" operator="lessThan">
      <formula>0.073</formula>
    </cfRule>
    <cfRule type="cellIs" dxfId="11649" priority="13618" operator="lessThan">
      <formula>-0.06</formula>
    </cfRule>
    <cfRule type="cellIs" dxfId="11648" priority="13824" operator="greaterThan">
      <formula>0.073</formula>
    </cfRule>
    <cfRule type="cellIs" dxfId="11647" priority="13812" operator="greaterThan">
      <formula>-0.64</formula>
    </cfRule>
    <cfRule type="cellIs" dxfId="11646" priority="13800" operator="lessThan">
      <formula>-0.829</formula>
    </cfRule>
    <cfRule type="cellIs" dxfId="11645" priority="13701" operator="lessThan">
      <formula>-0.595</formula>
    </cfRule>
    <cfRule type="cellIs" dxfId="11644" priority="13799" operator="greaterThan">
      <formula>-0.829</formula>
    </cfRule>
    <cfRule type="cellIs" dxfId="11643" priority="13798" operator="greaterThan">
      <formula>3.096</formula>
    </cfRule>
    <cfRule type="cellIs" dxfId="11642" priority="13606" operator="lessThan">
      <formula>-0.053</formula>
    </cfRule>
    <cfRule type="cellIs" dxfId="11641" priority="13605" operator="greaterThan">
      <formula>-0.053</formula>
    </cfRule>
    <cfRule type="cellIs" dxfId="11640" priority="13603" operator="lessThan">
      <formula>0.189</formula>
    </cfRule>
    <cfRule type="cellIs" dxfId="11639" priority="13602" operator="greaterThan">
      <formula>0.189</formula>
    </cfRule>
    <cfRule type="cellIs" dxfId="11638" priority="13765" operator="greaterThan">
      <formula>0.031</formula>
    </cfRule>
    <cfRule type="cellIs" dxfId="11637" priority="13660" operator="lessThan">
      <formula>-0.009</formula>
    </cfRule>
    <cfRule type="cellIs" dxfId="11636" priority="13659" operator="greaterThan">
      <formula>-0.009</formula>
    </cfRule>
    <cfRule type="cellIs" dxfId="11635" priority="13764" operator="lessThan">
      <formula>0.031</formula>
    </cfRule>
    <cfRule type="cellIs" dxfId="11634" priority="13954" operator="greaterThan">
      <formula>$H$206&gt;0</formula>
    </cfRule>
    <cfRule type="cellIs" dxfId="11633" priority="13953" operator="lessThan">
      <formula>-0.237</formula>
    </cfRule>
    <cfRule type="cellIs" dxfId="11632" priority="13931" operator="greaterThan">
      <formula>-0.231</formula>
    </cfRule>
    <cfRule type="cellIs" dxfId="11631" priority="12805" operator="greaterThan">
      <formula>-0.248</formula>
    </cfRule>
    <cfRule type="cellIs" dxfId="11630" priority="13930" operator="lessThan">
      <formula>-0.231</formula>
    </cfRule>
    <cfRule type="cellIs" dxfId="11629" priority="12806" operator="lessThan">
      <formula>-0.248</formula>
    </cfRule>
    <cfRule type="cellIs" dxfId="11628" priority="12807" operator="lessThan">
      <formula>-0.248</formula>
    </cfRule>
    <cfRule type="cellIs" dxfId="11627" priority="13654" operator="greaterThan">
      <formula>0.144</formula>
    </cfRule>
    <cfRule type="cellIs" dxfId="11626" priority="13901" operator="lessThan">
      <formula>0.363</formula>
    </cfRule>
    <cfRule type="cellIs" dxfId="11625" priority="13890" operator="lessThan">
      <formula>0.453</formula>
    </cfRule>
    <cfRule type="cellIs" dxfId="11624" priority="13873" operator="lessThan">
      <formula>-0.015</formula>
    </cfRule>
    <cfRule type="cellIs" dxfId="11623" priority="13872" operator="greaterThan">
      <formula>-0.015</formula>
    </cfRule>
    <cfRule type="cellIs" dxfId="11622" priority="13845" operator="lessThan">
      <formula>0.353</formula>
    </cfRule>
    <cfRule type="cellIs" dxfId="11621" priority="13831" operator="lessThan">
      <formula>-0.005</formula>
    </cfRule>
    <cfRule type="cellIs" dxfId="11620" priority="13830" operator="greaterThan">
      <formula>-0.005</formula>
    </cfRule>
    <cfRule type="cellIs" dxfId="11619" priority="13628" operator="greaterThan">
      <formula>0.072</formula>
    </cfRule>
    <cfRule type="cellIs" dxfId="11618" priority="13627" operator="greaterThan">
      <formula>0.072</formula>
    </cfRule>
    <cfRule type="cellIs" dxfId="11617" priority="13626" operator="lessThan">
      <formula>0.072</formula>
    </cfRule>
  </conditionalFormatting>
  <conditionalFormatting sqref="H644">
    <cfRule type="cellIs" dxfId="11616" priority="13424" operator="greaterThan">
      <formula>40.095</formula>
    </cfRule>
    <cfRule type="cellIs" dxfId="11615" priority="13237" operator="lessThan">
      <formula>40.836</formula>
    </cfRule>
    <cfRule type="cellIs" dxfId="11614" priority="13460" operator="lessThan">
      <formula>40.564</formula>
    </cfRule>
    <cfRule type="cellIs" dxfId="11613" priority="13485" operator="lessThan">
      <formula>40.509</formula>
    </cfRule>
    <cfRule type="cellIs" dxfId="11612" priority="13484" operator="greaterThan">
      <formula>40.509</formula>
    </cfRule>
    <cfRule type="cellIs" dxfId="11611" priority="13305" operator="greaterThan">
      <formula>39.621</formula>
    </cfRule>
    <cfRule type="cellIs" dxfId="11610" priority="13560" operator="greaterThan">
      <formula>40.916</formula>
    </cfRule>
    <cfRule type="cellIs" dxfId="11609" priority="13232" operator="greaterThan">
      <formula>40.841</formula>
    </cfRule>
    <cfRule type="cellIs" dxfId="11608" priority="13447" operator="greaterThan">
      <formula>40.401</formula>
    </cfRule>
    <cfRule type="cellIs" dxfId="11607" priority="13318" operator="lessThan">
      <formula>39.796</formula>
    </cfRule>
    <cfRule type="cellIs" dxfId="11606" priority="13489" operator="greaterThan">
      <formula>41.258</formula>
    </cfRule>
    <cfRule type="cellIs" dxfId="11605" priority="13384" operator="greaterThan">
      <formula>39.868</formula>
    </cfRule>
    <cfRule type="cellIs" dxfId="11604" priority="13385" operator="lessThan">
      <formula>39.868</formula>
    </cfRule>
    <cfRule type="cellIs" dxfId="11603" priority="13464" operator="lessThan">
      <formula>40.406</formula>
    </cfRule>
    <cfRule type="cellIs" dxfId="11602" priority="13530" operator="greaterThan">
      <formula>40.849</formula>
    </cfRule>
    <cfRule type="cellIs" dxfId="11601" priority="13525" operator="greaterThan">
      <formula>41.457</formula>
    </cfRule>
    <cfRule type="cellIs" dxfId="11600" priority="13392" operator="lessThan">
      <formula>39.728</formula>
    </cfRule>
    <cfRule type="cellIs" dxfId="11599" priority="13399" operator="lessThan">
      <formula>39.536</formula>
    </cfRule>
    <cfRule type="cellIs" dxfId="11598" priority="13535" operator="greaterThan">
      <formula>40.922</formula>
    </cfRule>
    <cfRule type="cellIs" dxfId="11597" priority="13524" operator="lessThan">
      <formula>41.457</formula>
    </cfRule>
    <cfRule type="cellIs" dxfId="11596" priority="13459" operator="greaterThan">
      <formula>40.564</formula>
    </cfRule>
    <cfRule type="cellIs" dxfId="11595" priority="13234" operator="lessThan">
      <formula>40.841</formula>
    </cfRule>
    <cfRule type="cellIs" dxfId="11594" priority="13445" operator="greaterThan">
      <formula>40.479</formula>
    </cfRule>
    <cfRule type="cellIs" dxfId="11593" priority="13419" operator="lessThan">
      <formula>" R$ 40,095 $H$369"</formula>
    </cfRule>
    <cfRule type="cellIs" dxfId="11592" priority="13420" operator="lessThan">
      <formula>40.095</formula>
    </cfRule>
    <cfRule type="cellIs" dxfId="11591" priority="13444" operator="lessThan">
      <formula>40.479</formula>
    </cfRule>
    <cfRule type="cellIs" dxfId="11590" priority="13411" operator="lessThan">
      <formula>43.057</formula>
    </cfRule>
    <cfRule type="cellIs" dxfId="11589" priority="13233" operator="lessThan">
      <formula>40.841</formula>
    </cfRule>
    <cfRule type="cellIs" dxfId="11588" priority="13219" operator="greaterThan">
      <formula>41.03</formula>
    </cfRule>
    <cfRule type="cellIs" dxfId="11587" priority="13380" operator="greaterThan">
      <formula>39.991</formula>
    </cfRule>
    <cfRule type="cellIs" dxfId="11586" priority="13561" operator="greaterThan">
      <formula>" R$ 40,916&lt;$H$200"</formula>
    </cfRule>
    <cfRule type="cellIs" dxfId="11585" priority="13381" operator="lessThan">
      <formula>39.991</formula>
    </cfRule>
    <cfRule type="cellIs" dxfId="11584" priority="13555" operator="greaterThan">
      <formula>40.916</formula>
    </cfRule>
    <cfRule type="cellIs" dxfId="11583" priority="13541" operator="greaterThan">
      <formula>40.922</formula>
    </cfRule>
  </conditionalFormatting>
  <conditionalFormatting sqref="H648">
    <cfRule type="cellIs" dxfId="11582" priority="13361" operator="lessThan">
      <formula>"1,53%&lt;0"</formula>
    </cfRule>
    <cfRule type="cellIs" dxfId="11581" priority="13324" operator="lessThan">
      <formula>-0.019</formula>
    </cfRule>
    <cfRule type="cellIs" dxfId="11580" priority="13330" operator="greaterThan">
      <formula>0.0018</formula>
    </cfRule>
    <cfRule type="cellIs" dxfId="11579" priority="13331" operator="lessThan">
      <formula>0.0018</formula>
    </cfRule>
    <cfRule type="cellIs" dxfId="11578" priority="13199" operator="greaterThan">
      <formula>0.0079</formula>
    </cfRule>
    <cfRule type="cellIs" dxfId="11577" priority="13343" operator="greaterThan">
      <formula>-0.0004</formula>
    </cfRule>
    <cfRule type="cellIs" dxfId="11576" priority="13229" operator="lessThan">
      <formula>-0.0015</formula>
    </cfRule>
    <cfRule type="cellIs" dxfId="11575" priority="13228" operator="lessThan">
      <formula>-0.0015</formula>
    </cfRule>
    <cfRule type="cellIs" dxfId="11574" priority="13344" operator="greaterThan">
      <formula>$H$275</formula>
    </cfRule>
    <cfRule type="cellIs" dxfId="11573" priority="13345" operator="lessThan">
      <formula>-0.0004</formula>
    </cfRule>
    <cfRule type="cellIs" dxfId="11572" priority="13351" operator="lessThan">
      <formula>0.0044</formula>
    </cfRule>
    <cfRule type="cellIs" dxfId="11571" priority="13354" operator="lessThan">
      <formula>-0.0014</formula>
    </cfRule>
    <cfRule type="cellIs" dxfId="11570" priority="13355" operator="greaterThan">
      <formula>-0.0014</formula>
    </cfRule>
    <cfRule type="cellIs" dxfId="11569" priority="13200" operator="lessThan">
      <formula>0.0079</formula>
    </cfRule>
    <cfRule type="cellIs" dxfId="11568" priority="13227" operator="greaterThan">
      <formula>-0.0015</formula>
    </cfRule>
    <cfRule type="cellIs" dxfId="11567" priority="13362" operator="greaterThan">
      <formula>"0&lt;1,53%"</formula>
    </cfRule>
  </conditionalFormatting>
  <conditionalFormatting sqref="H650">
    <cfRule type="cellIs" dxfId="11566" priority="13575" operator="greaterThan">
      <formula>0</formula>
    </cfRule>
    <cfRule type="cellIs" dxfId="11565" priority="13576" operator="greaterThan">
      <formula>-0.54</formula>
    </cfRule>
  </conditionalFormatting>
  <conditionalFormatting sqref="H652">
    <cfRule type="cellIs" dxfId="11564" priority="13220" operator="greaterThan">
      <formula>0.189</formula>
    </cfRule>
    <cfRule type="cellIs" dxfId="11563" priority="13244" operator="lessThan">
      <formula>0.072</formula>
    </cfRule>
    <cfRule type="cellIs" dxfId="11562" priority="13549" operator="greaterThan">
      <formula>-0.231</formula>
    </cfRule>
    <cfRule type="cellIs" dxfId="11561" priority="13548" operator="lessThan">
      <formula>-0.231</formula>
    </cfRule>
    <cfRule type="cellIs" dxfId="11560" priority="13238" operator="lessThan">
      <formula>-0.066</formula>
    </cfRule>
    <cfRule type="cellIs" dxfId="11559" priority="13236" operator="lessThan">
      <formula>-0.06</formula>
    </cfRule>
    <cfRule type="cellIs" dxfId="11558" priority="13383" operator="greaterThan">
      <formula>0.031</formula>
    </cfRule>
    <cfRule type="cellIs" dxfId="11557" priority="13449" operator="lessThan">
      <formula>-0.005</formula>
    </cfRule>
    <cfRule type="cellIs" dxfId="11556" priority="12792" operator="lessThan">
      <formula>-0.17</formula>
    </cfRule>
    <cfRule type="cellIs" dxfId="11555" priority="13224" operator="lessThan">
      <formula>-0.053</formula>
    </cfRule>
    <cfRule type="cellIs" dxfId="11554" priority="13442" operator="greaterThan">
      <formula>0.073</formula>
    </cfRule>
    <cfRule type="cellIs" dxfId="11553" priority="13443" operator="lessThan">
      <formula>0.073</formula>
    </cfRule>
    <cfRule type="cellIs" dxfId="11552" priority="13223" operator="greaterThan">
      <formula>-0.053</formula>
    </cfRule>
    <cfRule type="cellIs" dxfId="11551" priority="13221" operator="lessThan">
      <formula>0.189</formula>
    </cfRule>
    <cfRule type="cellIs" dxfId="11550" priority="13319" operator="lessThan">
      <formula>-0.595</formula>
    </cfRule>
    <cfRule type="cellIs" dxfId="11549" priority="13430" operator="greaterThan">
      <formula>-0.64</formula>
    </cfRule>
    <cfRule type="cellIs" dxfId="11548" priority="13572" operator="greaterThan">
      <formula>$H$206&gt;0</formula>
    </cfRule>
    <cfRule type="cellIs" dxfId="11547" priority="13571" operator="lessThan">
      <formula>-0.237</formula>
    </cfRule>
    <cfRule type="cellIs" dxfId="11546" priority="13278" operator="lessThan">
      <formula>-0.009</formula>
    </cfRule>
    <cfRule type="cellIs" dxfId="11545" priority="13277" operator="greaterThan">
      <formula>-0.009</formula>
    </cfRule>
    <cfRule type="cellIs" dxfId="11544" priority="13416" operator="greaterThan">
      <formula>3.096</formula>
    </cfRule>
    <cfRule type="cellIs" dxfId="11543" priority="13417" operator="greaterThan">
      <formula>-0.829</formula>
    </cfRule>
    <cfRule type="cellIs" dxfId="11542" priority="13448" operator="greaterThan">
      <formula>-0.005</formula>
    </cfRule>
    <cfRule type="cellIs" dxfId="11541" priority="13519" operator="lessThan">
      <formula>0.363</formula>
    </cfRule>
    <cfRule type="cellIs" dxfId="11540" priority="13508" operator="lessThan">
      <formula>0.453</formula>
    </cfRule>
    <cfRule type="cellIs" dxfId="11539" priority="13491" operator="lessThan">
      <formula>-0.015</formula>
    </cfRule>
    <cfRule type="cellIs" dxfId="11538" priority="13272" operator="greaterThan">
      <formula>0.144</formula>
    </cfRule>
    <cfRule type="cellIs" dxfId="11537" priority="13463" operator="lessThan">
      <formula>0.353</formula>
    </cfRule>
    <cfRule type="cellIs" dxfId="11536" priority="13246" operator="greaterThan">
      <formula>0.072</formula>
    </cfRule>
    <cfRule type="cellIs" dxfId="11535" priority="13245" operator="greaterThan">
      <formula>0.072</formula>
    </cfRule>
    <cfRule type="cellIs" dxfId="11534" priority="13382" operator="lessThan">
      <formula>0.031</formula>
    </cfRule>
    <cfRule type="cellIs" dxfId="11533" priority="13490" operator="greaterThan">
      <formula>-0.015</formula>
    </cfRule>
    <cfRule type="cellIs" dxfId="11532" priority="13418" operator="lessThan">
      <formula>-0.829</formula>
    </cfRule>
  </conditionalFormatting>
  <conditionalFormatting sqref="H669">
    <cfRule type="cellIs" dxfId="11531" priority="13159" operator="greaterThan">
      <formula>40.922</formula>
    </cfRule>
    <cfRule type="cellIs" dxfId="11530" priority="13173" operator="greaterThan">
      <formula>40.916</formula>
    </cfRule>
    <cfRule type="cellIs" dxfId="11529" priority="13178" operator="greaterThan">
      <formula>40.916</formula>
    </cfRule>
    <cfRule type="cellIs" dxfId="11528" priority="13179" operator="greaterThan">
      <formula>" R$ 40,916&lt;$H$200"</formula>
    </cfRule>
    <cfRule type="cellIs" dxfId="11527" priority="12998" operator="greaterThan">
      <formula>39.991</formula>
    </cfRule>
    <cfRule type="cellIs" dxfId="11526" priority="13102" operator="greaterThan">
      <formula>40.509</formula>
    </cfRule>
    <cfRule type="cellIs" dxfId="11525" priority="12936" operator="lessThan">
      <formula>39.796</formula>
    </cfRule>
    <cfRule type="cellIs" dxfId="11524" priority="12923" operator="greaterThan">
      <formula>39.621</formula>
    </cfRule>
    <cfRule type="cellIs" dxfId="11523" priority="12855" operator="lessThan">
      <formula>40.836</formula>
    </cfRule>
    <cfRule type="cellIs" dxfId="11522" priority="12852" operator="lessThan">
      <formula>40.841</formula>
    </cfRule>
    <cfRule type="cellIs" dxfId="11521" priority="12851" operator="lessThan">
      <formula>40.841</formula>
    </cfRule>
    <cfRule type="cellIs" dxfId="11520" priority="12850" operator="greaterThan">
      <formula>40.841</formula>
    </cfRule>
    <cfRule type="cellIs" dxfId="11519" priority="12837" operator="greaterThan">
      <formula>41.03</formula>
    </cfRule>
    <cfRule type="cellIs" dxfId="11518" priority="12999" operator="lessThan">
      <formula>39.991</formula>
    </cfRule>
    <cfRule type="cellIs" dxfId="11517" priority="13002" operator="greaterThan">
      <formula>39.868</formula>
    </cfRule>
    <cfRule type="cellIs" dxfId="11516" priority="13003" operator="lessThan">
      <formula>39.868</formula>
    </cfRule>
    <cfRule type="cellIs" dxfId="11515" priority="13010" operator="lessThan">
      <formula>39.728</formula>
    </cfRule>
    <cfRule type="cellIs" dxfId="11514" priority="13017" operator="lessThan">
      <formula>39.536</formula>
    </cfRule>
    <cfRule type="cellIs" dxfId="11513" priority="13029" operator="lessThan">
      <formula>43.057</formula>
    </cfRule>
    <cfRule type="cellIs" dxfId="11512" priority="13107" operator="greaterThan">
      <formula>41.258</formula>
    </cfRule>
    <cfRule type="cellIs" dxfId="11511" priority="13037" operator="lessThan">
      <formula>" R$ 40,095 $H$369"</formula>
    </cfRule>
    <cfRule type="cellIs" dxfId="11510" priority="13038" operator="lessThan">
      <formula>40.095</formula>
    </cfRule>
    <cfRule type="cellIs" dxfId="11509" priority="13042" operator="greaterThan">
      <formula>40.095</formula>
    </cfRule>
    <cfRule type="cellIs" dxfId="11508" priority="13062" operator="lessThan">
      <formula>40.479</formula>
    </cfRule>
    <cfRule type="cellIs" dxfId="11507" priority="13063" operator="greaterThan">
      <formula>40.479</formula>
    </cfRule>
    <cfRule type="cellIs" dxfId="11506" priority="13065" operator="greaterThan">
      <formula>40.401</formula>
    </cfRule>
    <cfRule type="cellIs" dxfId="11505" priority="13077" operator="greaterThan">
      <formula>40.564</formula>
    </cfRule>
    <cfRule type="cellIs" dxfId="11504" priority="13078" operator="lessThan">
      <formula>40.564</formula>
    </cfRule>
    <cfRule type="cellIs" dxfId="11503" priority="13082" operator="lessThan">
      <formula>40.406</formula>
    </cfRule>
    <cfRule type="cellIs" dxfId="11502" priority="13103" operator="lessThan">
      <formula>40.509</formula>
    </cfRule>
    <cfRule type="cellIs" dxfId="11501" priority="13142" operator="lessThan">
      <formula>41.457</formula>
    </cfRule>
    <cfRule type="cellIs" dxfId="11500" priority="13143" operator="greaterThan">
      <formula>41.457</formula>
    </cfRule>
    <cfRule type="cellIs" dxfId="11499" priority="13148" operator="greaterThan">
      <formula>40.849</formula>
    </cfRule>
    <cfRule type="cellIs" dxfId="11498" priority="13153" operator="greaterThan">
      <formula>40.922</formula>
    </cfRule>
  </conditionalFormatting>
  <conditionalFormatting sqref="H673">
    <cfRule type="cellIs" dxfId="11497" priority="12949" operator="lessThan">
      <formula>0.0018</formula>
    </cfRule>
    <cfRule type="cellIs" dxfId="11496" priority="12979" operator="lessThan">
      <formula>"1,53%&lt;0"</formula>
    </cfRule>
    <cfRule type="cellIs" dxfId="11495" priority="12973" operator="greaterThan">
      <formula>-0.0014</formula>
    </cfRule>
    <cfRule type="cellIs" dxfId="11494" priority="12972" operator="lessThan">
      <formula>-0.0014</formula>
    </cfRule>
    <cfRule type="cellIs" dxfId="11493" priority="12969" operator="lessThan">
      <formula>0.0044</formula>
    </cfRule>
    <cfRule type="cellIs" dxfId="11492" priority="12818" operator="lessThan">
      <formula>0.0079</formula>
    </cfRule>
    <cfRule type="cellIs" dxfId="11491" priority="12817" operator="greaterThan">
      <formula>0.0079</formula>
    </cfRule>
    <cfRule type="cellIs" dxfId="11490" priority="12961" operator="greaterThan">
      <formula>-0.0004</formula>
    </cfRule>
    <cfRule type="cellIs" dxfId="11489" priority="12845" operator="greaterThan">
      <formula>-0.0015</formula>
    </cfRule>
    <cfRule type="cellIs" dxfId="11488" priority="12963" operator="lessThan">
      <formula>-0.0004</formula>
    </cfRule>
    <cfRule type="cellIs" dxfId="11487" priority="12942" operator="lessThan">
      <formula>-0.019</formula>
    </cfRule>
    <cfRule type="cellIs" dxfId="11486" priority="12847" operator="lessThan">
      <formula>-0.0015</formula>
    </cfRule>
    <cfRule type="cellIs" dxfId="11485" priority="12948" operator="greaterThan">
      <formula>0.0018</formula>
    </cfRule>
    <cfRule type="cellIs" dxfId="11484" priority="12962" operator="greaterThan">
      <formula>$H$275</formula>
    </cfRule>
    <cfRule type="cellIs" dxfId="11483" priority="12846" operator="lessThan">
      <formula>-0.0015</formula>
    </cfRule>
    <cfRule type="cellIs" dxfId="11482" priority="12777" operator="lessThan">
      <formula>-0.0041</formula>
    </cfRule>
    <cfRule type="cellIs" dxfId="11481" priority="12778" operator="greaterThan">
      <formula>-0.0041</formula>
    </cfRule>
    <cfRule type="cellIs" dxfId="11480" priority="12980" operator="greaterThan">
      <formula>"0&lt;1,53%"</formula>
    </cfRule>
  </conditionalFormatting>
  <conditionalFormatting sqref="H675">
    <cfRule type="cellIs" dxfId="11479" priority="13193" operator="greaterThan">
      <formula>0</formula>
    </cfRule>
    <cfRule type="cellIs" dxfId="11478" priority="13194" operator="greaterThan">
      <formula>-0.54</formula>
    </cfRule>
  </conditionalFormatting>
  <conditionalFormatting sqref="H677">
    <cfRule type="cellIs" dxfId="11477" priority="12838" operator="greaterThan">
      <formula>0.189</formula>
    </cfRule>
    <cfRule type="cellIs" dxfId="11476" priority="13036" operator="lessThan">
      <formula>-0.829</formula>
    </cfRule>
    <cfRule type="cellIs" dxfId="11475" priority="12842" operator="lessThan">
      <formula>-0.053</formula>
    </cfRule>
    <cfRule type="cellIs" dxfId="11474" priority="13108" operator="greaterThan">
      <formula>-0.015</formula>
    </cfRule>
    <cfRule type="cellIs" dxfId="11473" priority="13109" operator="lessThan">
      <formula>-0.015</formula>
    </cfRule>
    <cfRule type="cellIs" dxfId="11472" priority="13126" operator="lessThan">
      <formula>0.453</formula>
    </cfRule>
    <cfRule type="cellIs" dxfId="11471" priority="13137" operator="lessThan">
      <formula>0.363</formula>
    </cfRule>
    <cfRule type="cellIs" dxfId="11470" priority="13035" operator="greaterThan">
      <formula>-0.829</formula>
    </cfRule>
    <cfRule type="cellIs" dxfId="11469" priority="13034" operator="greaterThan">
      <formula>3.096</formula>
    </cfRule>
    <cfRule type="cellIs" dxfId="11468" priority="13066" operator="greaterThan">
      <formula>-0.005</formula>
    </cfRule>
    <cfRule type="cellIs" dxfId="11467" priority="13001" operator="greaterThan">
      <formula>0.031</formula>
    </cfRule>
    <cfRule type="cellIs" dxfId="11466" priority="13067" operator="lessThan">
      <formula>-0.005</formula>
    </cfRule>
    <cfRule type="cellIs" dxfId="11465" priority="13166" operator="lessThan">
      <formula>-0.231</formula>
    </cfRule>
    <cfRule type="cellIs" dxfId="11464" priority="13167" operator="greaterThan">
      <formula>-0.231</formula>
    </cfRule>
    <cfRule type="cellIs" dxfId="11463" priority="13048" operator="greaterThan">
      <formula>-0.64</formula>
    </cfRule>
    <cfRule type="cellIs" dxfId="11462" priority="13060" operator="greaterThan">
      <formula>0.073</formula>
    </cfRule>
    <cfRule type="cellIs" dxfId="11461" priority="13081" operator="lessThan">
      <formula>0.353</formula>
    </cfRule>
    <cfRule type="cellIs" dxfId="11460" priority="13189" operator="lessThan">
      <formula>-0.237</formula>
    </cfRule>
    <cfRule type="cellIs" dxfId="11459" priority="12854" operator="lessThan">
      <formula>-0.06</formula>
    </cfRule>
    <cfRule type="cellIs" dxfId="11458" priority="12856" operator="lessThan">
      <formula>-0.066</formula>
    </cfRule>
    <cfRule type="cellIs" dxfId="11457" priority="13190" operator="greaterThan">
      <formula>$H$206&gt;0</formula>
    </cfRule>
    <cfRule type="cellIs" dxfId="11456" priority="12862" operator="lessThan">
      <formula>0.072</formula>
    </cfRule>
    <cfRule type="cellIs" dxfId="11455" priority="12863" operator="greaterThan">
      <formula>0.072</formula>
    </cfRule>
    <cfRule type="cellIs" dxfId="11454" priority="12864" operator="greaterThan">
      <formula>0.072</formula>
    </cfRule>
    <cfRule type="cellIs" dxfId="11453" priority="12787" operator="lessThan">
      <formula>-0.459</formula>
    </cfRule>
    <cfRule type="cellIs" dxfId="11452" priority="12890" operator="greaterThan">
      <formula>0.144</formula>
    </cfRule>
    <cfRule type="cellIs" dxfId="11451" priority="12895" operator="greaterThan">
      <formula>-0.009</formula>
    </cfRule>
    <cfRule type="cellIs" dxfId="11450" priority="12896" operator="lessThan">
      <formula>-0.009</formula>
    </cfRule>
    <cfRule type="cellIs" dxfId="11449" priority="12937" operator="lessThan">
      <formula>-0.595</formula>
    </cfRule>
    <cfRule type="cellIs" dxfId="11448" priority="12788" operator="lessThan">
      <formula>-0.459</formula>
    </cfRule>
    <cfRule type="cellIs" dxfId="11447" priority="12786" operator="greaterThan">
      <formula>-0.459</formula>
    </cfRule>
    <cfRule type="cellIs" dxfId="11446" priority="13000" operator="lessThan">
      <formula>0.031</formula>
    </cfRule>
    <cfRule type="cellIs" dxfId="11445" priority="12839" operator="lessThan">
      <formula>0.189</formula>
    </cfRule>
    <cfRule type="cellIs" dxfId="11444" priority="12841" operator="greaterThan">
      <formula>-0.053</formula>
    </cfRule>
    <cfRule type="cellIs" dxfId="11443" priority="13061" operator="lessThan">
      <formula>0.073</formula>
    </cfRule>
  </conditionalFormatting>
  <conditionalFormatting sqref="H695">
    <cfRule type="cellIs" dxfId="11442" priority="11579" operator="lessThan">
      <formula>40.836</formula>
    </cfRule>
    <cfRule type="cellIs" dxfId="11441" priority="11802" operator="lessThan">
      <formula>40.564</formula>
    </cfRule>
    <cfRule type="cellIs" dxfId="11440" priority="11801" operator="greaterThan">
      <formula>40.564</formula>
    </cfRule>
    <cfRule type="cellIs" dxfId="11439" priority="11766" operator="greaterThan">
      <formula>40.095</formula>
    </cfRule>
    <cfRule type="cellIs" dxfId="11438" priority="11575" operator="lessThan">
      <formula>40.841</formula>
    </cfRule>
    <cfRule type="cellIs" dxfId="11437" priority="11660" operator="lessThan">
      <formula>39.796</formula>
    </cfRule>
    <cfRule type="cellIs" dxfId="11436" priority="11903" operator="greaterThan">
      <formula>" R$ 40,916&lt;$H$200"</formula>
    </cfRule>
    <cfRule type="cellIs" dxfId="11435" priority="11734" operator="lessThan">
      <formula>39.728</formula>
    </cfRule>
    <cfRule type="cellIs" dxfId="11434" priority="11902" operator="greaterThan">
      <formula>40.916</formula>
    </cfRule>
    <cfRule type="cellIs" dxfId="11433" priority="11897" operator="greaterThan">
      <formula>40.916</formula>
    </cfRule>
    <cfRule type="cellIs" dxfId="11432" priority="11726" operator="greaterThan">
      <formula>39.868</formula>
    </cfRule>
    <cfRule type="cellIs" dxfId="11431" priority="11826" operator="greaterThan">
      <formula>40.509</formula>
    </cfRule>
    <cfRule type="cellIs" dxfId="11430" priority="11877" operator="greaterThan">
      <formula>40.922</formula>
    </cfRule>
    <cfRule type="cellIs" dxfId="11429" priority="11789" operator="greaterThan">
      <formula>40.401</formula>
    </cfRule>
    <cfRule type="cellIs" dxfId="11428" priority="11827" operator="lessThan">
      <formula>40.509</formula>
    </cfRule>
    <cfRule type="cellIs" dxfId="11427" priority="11762" operator="lessThan">
      <formula>40.095</formula>
    </cfRule>
    <cfRule type="cellIs" dxfId="11426" priority="11561" operator="greaterThan">
      <formula>41.03</formula>
    </cfRule>
    <cfRule type="cellIs" dxfId="11425" priority="11727" operator="lessThan">
      <formula>39.868</formula>
    </cfRule>
    <cfRule type="cellIs" dxfId="11424" priority="11574" operator="greaterThan">
      <formula>40.841</formula>
    </cfRule>
    <cfRule type="cellIs" dxfId="11423" priority="11786" operator="lessThan">
      <formula>40.479</formula>
    </cfRule>
    <cfRule type="cellIs" dxfId="11422" priority="11787" operator="greaterThan">
      <formula>40.479</formula>
    </cfRule>
    <cfRule type="cellIs" dxfId="11421" priority="11761" operator="lessThan">
      <formula>" R$ 40,095 $H$369"</formula>
    </cfRule>
    <cfRule type="cellIs" dxfId="11420" priority="11883" operator="greaterThan">
      <formula>40.922</formula>
    </cfRule>
    <cfRule type="cellIs" dxfId="11419" priority="11723" operator="lessThan">
      <formula>39.991</formula>
    </cfRule>
    <cfRule type="cellIs" dxfId="11418" priority="11576" operator="lessThan">
      <formula>40.841</formula>
    </cfRule>
    <cfRule type="cellIs" dxfId="11417" priority="11753" operator="lessThan">
      <formula>43.057</formula>
    </cfRule>
    <cfRule type="cellIs" dxfId="11416" priority="11866" operator="lessThan">
      <formula>41.457</formula>
    </cfRule>
    <cfRule type="cellIs" dxfId="11415" priority="11867" operator="greaterThan">
      <formula>41.457</formula>
    </cfRule>
    <cfRule type="cellIs" dxfId="11414" priority="11741" operator="lessThan">
      <formula>39.536</formula>
    </cfRule>
    <cfRule type="cellIs" dxfId="11413" priority="11722" operator="greaterThan">
      <formula>39.991</formula>
    </cfRule>
    <cfRule type="cellIs" dxfId="11412" priority="11831" operator="greaterThan">
      <formula>41.258</formula>
    </cfRule>
    <cfRule type="cellIs" dxfId="11411" priority="11647" operator="greaterThan">
      <formula>39.621</formula>
    </cfRule>
    <cfRule type="cellIs" dxfId="11410" priority="11806" operator="lessThan">
      <formula>40.406</formula>
    </cfRule>
    <cfRule type="cellIs" dxfId="11409" priority="11872" operator="greaterThan">
      <formula>40.849</formula>
    </cfRule>
  </conditionalFormatting>
  <conditionalFormatting sqref="H699">
    <cfRule type="cellIs" dxfId="11408" priority="11696" operator="lessThan">
      <formula>-0.0014</formula>
    </cfRule>
    <cfRule type="cellIs" dxfId="11407" priority="11693" operator="lessThan">
      <formula>0.0044</formula>
    </cfRule>
    <cfRule type="cellIs" dxfId="11406" priority="11687" operator="lessThan">
      <formula>-0.0004</formula>
    </cfRule>
    <cfRule type="cellIs" dxfId="11405" priority="11686" operator="greaterThan">
      <formula>$H$275</formula>
    </cfRule>
    <cfRule type="cellIs" dxfId="11404" priority="11685" operator="greaterThan">
      <formula>-0.0004</formula>
    </cfRule>
    <cfRule type="cellIs" dxfId="11403" priority="11673" operator="lessThan">
      <formula>0.0018</formula>
    </cfRule>
    <cfRule type="cellIs" dxfId="11402" priority="11672" operator="greaterThan">
      <formula>0.0018</formula>
    </cfRule>
    <cfRule type="cellIs" dxfId="11401" priority="11666" operator="lessThan">
      <formula>-0.019</formula>
    </cfRule>
    <cfRule type="cellIs" dxfId="11400" priority="11571" operator="lessThan">
      <formula>-0.0015</formula>
    </cfRule>
    <cfRule type="cellIs" dxfId="11399" priority="11570" operator="lessThan">
      <formula>-0.0015</formula>
    </cfRule>
    <cfRule type="cellIs" dxfId="11398" priority="11569" operator="greaterThan">
      <formula>-0.0015</formula>
    </cfRule>
    <cfRule type="cellIs" dxfId="11397" priority="11542" operator="lessThan">
      <formula>0.0079</formula>
    </cfRule>
    <cfRule type="cellIs" dxfId="11396" priority="11541" operator="greaterThan">
      <formula>0.0079</formula>
    </cfRule>
    <cfRule type="cellIs" dxfId="11395" priority="11526" operator="greaterThan">
      <formula>-0.0041</formula>
    </cfRule>
    <cfRule type="cellIs" dxfId="11394" priority="11525" operator="lessThan">
      <formula>-0.0041</formula>
    </cfRule>
    <cfRule type="cellIs" dxfId="11393" priority="11704" operator="greaterThan">
      <formula>"0&lt;1,53%"</formula>
    </cfRule>
    <cfRule type="cellIs" dxfId="11392" priority="11703" operator="lessThan">
      <formula>"1,53%&lt;0"</formula>
    </cfRule>
    <cfRule type="cellIs" dxfId="11391" priority="11697" operator="greaterThan">
      <formula>-0.0014</formula>
    </cfRule>
  </conditionalFormatting>
  <conditionalFormatting sqref="H701">
    <cfRule type="cellIs" dxfId="11390" priority="11917" operator="greaterThan">
      <formula>0</formula>
    </cfRule>
    <cfRule type="cellIs" dxfId="11389" priority="11918" operator="greaterThan">
      <formula>-0.54</formula>
    </cfRule>
  </conditionalFormatting>
  <conditionalFormatting sqref="H703">
    <cfRule type="cellIs" dxfId="11388" priority="11724" operator="lessThan">
      <formula>0.031</formula>
    </cfRule>
    <cfRule type="cellIs" dxfId="11387" priority="11913" operator="lessThan">
      <formula>-0.237</formula>
    </cfRule>
    <cfRule type="cellIs" dxfId="11386" priority="11563" operator="lessThan">
      <formula>0.189</formula>
    </cfRule>
    <cfRule type="cellIs" dxfId="11385" priority="11565" operator="greaterThan">
      <formula>-0.053</formula>
    </cfRule>
    <cfRule type="cellIs" dxfId="11384" priority="11566" operator="lessThan">
      <formula>-0.053</formula>
    </cfRule>
    <cfRule type="cellIs" dxfId="11383" priority="11772" operator="greaterThan">
      <formula>-0.64</formula>
    </cfRule>
    <cfRule type="cellIs" dxfId="11382" priority="11785" operator="lessThan">
      <formula>0.073</formula>
    </cfRule>
    <cfRule type="cellIs" dxfId="11381" priority="11725" operator="greaterThan">
      <formula>0.031</formula>
    </cfRule>
    <cfRule type="cellIs" dxfId="11380" priority="11850" operator="lessThan">
      <formula>0.453</formula>
    </cfRule>
    <cfRule type="cellIs" dxfId="11379" priority="11914" operator="greaterThan">
      <formula>$H$206&gt;0</formula>
    </cfRule>
    <cfRule type="cellIs" dxfId="11378" priority="11784" operator="greaterThan">
      <formula>0.073</formula>
    </cfRule>
    <cfRule type="cellIs" dxfId="11377" priority="11790" operator="greaterThan">
      <formula>-0.005</formula>
    </cfRule>
    <cfRule type="cellIs" dxfId="11376" priority="11805" operator="lessThan">
      <formula>0.353</formula>
    </cfRule>
    <cfRule type="cellIs" dxfId="11375" priority="11588" operator="greaterThan">
      <formula>0.072</formula>
    </cfRule>
    <cfRule type="cellIs" dxfId="11374" priority="11832" operator="greaterThan">
      <formula>-0.015</formula>
    </cfRule>
    <cfRule type="cellIs" dxfId="11373" priority="11861" operator="lessThan">
      <formula>0.363</formula>
    </cfRule>
    <cfRule type="cellIs" dxfId="11372" priority="11620" operator="lessThan">
      <formula>-0.009</formula>
    </cfRule>
    <cfRule type="cellIs" dxfId="11371" priority="11580" operator="lessThan">
      <formula>-0.066</formula>
    </cfRule>
    <cfRule type="cellIs" dxfId="11370" priority="11791" operator="lessThan">
      <formula>-0.005</formula>
    </cfRule>
    <cfRule type="cellIs" dxfId="11369" priority="11619" operator="greaterThan">
      <formula>-0.009</formula>
    </cfRule>
    <cfRule type="cellIs" dxfId="11368" priority="11891" operator="greaterThan">
      <formula>-0.231</formula>
    </cfRule>
    <cfRule type="cellIs" dxfId="11367" priority="11833" operator="lessThan">
      <formula>-0.015</formula>
    </cfRule>
    <cfRule type="cellIs" dxfId="11366" priority="11890" operator="lessThan">
      <formula>-0.231</formula>
    </cfRule>
    <cfRule type="cellIs" dxfId="11365" priority="11614" operator="greaterThan">
      <formula>0.144</formula>
    </cfRule>
    <cfRule type="cellIs" dxfId="11364" priority="11760" operator="lessThan">
      <formula>-0.829</formula>
    </cfRule>
    <cfRule type="cellIs" dxfId="11363" priority="11578" operator="lessThan">
      <formula>-0.06</formula>
    </cfRule>
    <cfRule type="cellIs" dxfId="11362" priority="11586" operator="lessThan">
      <formula>0.072</formula>
    </cfRule>
    <cfRule type="cellIs" dxfId="11361" priority="11759" operator="greaterThan">
      <formula>-0.829</formula>
    </cfRule>
    <cfRule type="cellIs" dxfId="11360" priority="11758" operator="greaterThan">
      <formula>3.096</formula>
    </cfRule>
    <cfRule type="cellIs" dxfId="11359" priority="11562" operator="greaterThan">
      <formula>0.189</formula>
    </cfRule>
    <cfRule type="cellIs" dxfId="11358" priority="11534" operator="greaterThan">
      <formula>-0.459</formula>
    </cfRule>
    <cfRule type="cellIs" dxfId="11357" priority="11661" operator="lessThan">
      <formula>-0.595</formula>
    </cfRule>
    <cfRule type="cellIs" dxfId="11356" priority="11536" operator="lessThan">
      <formula>-0.459</formula>
    </cfRule>
    <cfRule type="cellIs" dxfId="11355" priority="11535" operator="lessThan">
      <formula>-0.459</formula>
    </cfRule>
    <cfRule type="cellIs" dxfId="11354" priority="11587" operator="greaterThan">
      <formula>0.072</formula>
    </cfRule>
  </conditionalFormatting>
  <conditionalFormatting sqref="H721">
    <cfRule type="cellIs" dxfId="11353" priority="11255" operator="lessThan">
      <formula>39.796</formula>
    </cfRule>
    <cfRule type="cellIs" dxfId="11352" priority="11498" operator="greaterThan">
      <formula>" R$ 40,916&lt;$H$200"</formula>
    </cfRule>
    <cfRule type="cellIs" dxfId="11351" priority="11242" operator="greaterThan">
      <formula>39.621</formula>
    </cfRule>
    <cfRule type="cellIs" dxfId="11350" priority="11497" operator="greaterThan">
      <formula>40.916</formula>
    </cfRule>
    <cfRule type="cellIs" dxfId="11349" priority="11348" operator="lessThan">
      <formula>43.057</formula>
    </cfRule>
    <cfRule type="cellIs" dxfId="11348" priority="11174" operator="lessThan">
      <formula>40.836</formula>
    </cfRule>
    <cfRule type="cellIs" dxfId="11347" priority="11361" operator="greaterThan">
      <formula>40.095</formula>
    </cfRule>
    <cfRule type="cellIs" dxfId="11346" priority="11171" operator="lessThan">
      <formula>40.841</formula>
    </cfRule>
    <cfRule type="cellIs" dxfId="11345" priority="11492" operator="greaterThan">
      <formula>40.916</formula>
    </cfRule>
    <cfRule type="cellIs" dxfId="11344" priority="11169" operator="greaterThan">
      <formula>40.841</formula>
    </cfRule>
    <cfRule type="cellIs" dxfId="11343" priority="11478" operator="greaterThan">
      <formula>40.922</formula>
    </cfRule>
    <cfRule type="cellIs" dxfId="11342" priority="11472" operator="greaterThan">
      <formula>40.922</formula>
    </cfRule>
    <cfRule type="cellIs" dxfId="11341" priority="11467" operator="greaterThan">
      <formula>40.849</formula>
    </cfRule>
    <cfRule type="cellIs" dxfId="11340" priority="11462" operator="greaterThan">
      <formula>41.457</formula>
    </cfRule>
    <cfRule type="cellIs" dxfId="11339" priority="11461" operator="lessThan">
      <formula>41.457</formula>
    </cfRule>
    <cfRule type="cellIs" dxfId="11338" priority="11156" operator="greaterThan">
      <formula>41.03</formula>
    </cfRule>
    <cfRule type="cellIs" dxfId="11337" priority="11170" operator="lessThan">
      <formula>40.841</formula>
    </cfRule>
    <cfRule type="cellIs" dxfId="11336" priority="11426" operator="greaterThan">
      <formula>41.258</formula>
    </cfRule>
    <cfRule type="cellIs" dxfId="11335" priority="11317" operator="greaterThan">
      <formula>39.991</formula>
    </cfRule>
    <cfRule type="cellIs" dxfId="11334" priority="11396" operator="greaterThan">
      <formula>40.564</formula>
    </cfRule>
    <cfRule type="cellIs" dxfId="11333" priority="11336" operator="lessThan">
      <formula>39.536</formula>
    </cfRule>
    <cfRule type="cellIs" dxfId="11332" priority="11318" operator="lessThan">
      <formula>39.991</formula>
    </cfRule>
    <cfRule type="cellIs" dxfId="11331" priority="11384" operator="greaterThan">
      <formula>40.401</formula>
    </cfRule>
    <cfRule type="cellIs" dxfId="11330" priority="11321" operator="greaterThan">
      <formula>39.868</formula>
    </cfRule>
    <cfRule type="cellIs" dxfId="11329" priority="11382" operator="greaterThan">
      <formula>40.479</formula>
    </cfRule>
    <cfRule type="cellIs" dxfId="11328" priority="11356" operator="lessThan">
      <formula>" R$ 40,095 $H$369"</formula>
    </cfRule>
    <cfRule type="cellIs" dxfId="11327" priority="11322" operator="lessThan">
      <formula>39.868</formula>
    </cfRule>
    <cfRule type="cellIs" dxfId="11326" priority="11401" operator="lessThan">
      <formula>40.406</formula>
    </cfRule>
    <cfRule type="cellIs" dxfId="11325" priority="11422" operator="lessThan">
      <formula>40.509</formula>
    </cfRule>
    <cfRule type="cellIs" dxfId="11324" priority="11329" operator="lessThan">
      <formula>39.728</formula>
    </cfRule>
    <cfRule type="cellIs" dxfId="11323" priority="11357" operator="lessThan">
      <formula>40.095</formula>
    </cfRule>
    <cfRule type="cellIs" dxfId="11322" priority="11421" operator="greaterThan">
      <formula>40.509</formula>
    </cfRule>
    <cfRule type="cellIs" dxfId="11321" priority="11397" operator="lessThan">
      <formula>40.564</formula>
    </cfRule>
    <cfRule type="cellIs" dxfId="11320" priority="11381" operator="lessThan">
      <formula>40.479</formula>
    </cfRule>
  </conditionalFormatting>
  <conditionalFormatting sqref="H725">
    <cfRule type="cellIs" dxfId="11319" priority="11070" operator="lessThan">
      <formula>0.0018</formula>
    </cfRule>
    <cfRule type="cellIs" dxfId="11318" priority="11071" operator="greaterThan">
      <formula>-0.0004</formula>
    </cfRule>
    <cfRule type="cellIs" dxfId="11317" priority="11072" operator="greaterThan">
      <formula>$H$275</formula>
    </cfRule>
    <cfRule type="cellIs" dxfId="11316" priority="11073" operator="lessThan">
      <formula>-0.0004</formula>
    </cfRule>
    <cfRule type="cellIs" dxfId="11315" priority="11074" operator="lessThan">
      <formula>0.0044</formula>
    </cfRule>
    <cfRule type="cellIs" dxfId="11314" priority="11075" operator="lessThan">
      <formula>-0.0014</formula>
    </cfRule>
    <cfRule type="cellIs" dxfId="11313" priority="11076" operator="greaterThan">
      <formula>-0.0014</formula>
    </cfRule>
    <cfRule type="cellIs" dxfId="11312" priority="11077" operator="lessThan">
      <formula>"1,53%&lt;0"</formula>
    </cfRule>
    <cfRule type="cellIs" dxfId="11311" priority="11078" operator="greaterThan">
      <formula>"0&lt;1,53%"</formula>
    </cfRule>
    <cfRule type="cellIs" dxfId="11310" priority="11062" operator="greaterThan">
      <formula>-0.0041</formula>
    </cfRule>
    <cfRule type="cellIs" dxfId="11309" priority="11061" operator="lessThan">
      <formula>-0.0041</formula>
    </cfRule>
    <cfRule type="cellIs" dxfId="11308" priority="11063" operator="greaterThan">
      <formula>0.0079</formula>
    </cfRule>
    <cfRule type="cellIs" dxfId="11307" priority="11064" operator="lessThan">
      <formula>0.0079</formula>
    </cfRule>
    <cfRule type="cellIs" dxfId="11306" priority="11065" operator="greaterThan">
      <formula>-0.0015</formula>
    </cfRule>
    <cfRule type="cellIs" dxfId="11305" priority="11066" operator="lessThan">
      <formula>-0.0015</formula>
    </cfRule>
    <cfRule type="cellIs" dxfId="11304" priority="11067" operator="lessThan">
      <formula>-0.0015</formula>
    </cfRule>
    <cfRule type="cellIs" dxfId="11303" priority="11068" operator="lessThan">
      <formula>-0.019</formula>
    </cfRule>
    <cfRule type="cellIs" dxfId="11302" priority="11069" operator="greaterThan">
      <formula>0.0018</formula>
    </cfRule>
  </conditionalFormatting>
  <conditionalFormatting sqref="H727">
    <cfRule type="cellIs" dxfId="11301" priority="11512" operator="greaterThan">
      <formula>0</formula>
    </cfRule>
    <cfRule type="cellIs" dxfId="11300" priority="11513" operator="greaterThan">
      <formula>-0.54</formula>
    </cfRule>
  </conditionalFormatting>
  <conditionalFormatting sqref="H729">
    <cfRule type="cellIs" dxfId="11299" priority="11215" operator="lessThan">
      <formula>-0.009</formula>
    </cfRule>
    <cfRule type="cellIs" dxfId="11298" priority="11456" operator="lessThan">
      <formula>0.363</formula>
    </cfRule>
    <cfRule type="cellIs" dxfId="11297" priority="11161" operator="lessThan">
      <formula>-0.053</formula>
    </cfRule>
    <cfRule type="cellIs" dxfId="11296" priority="11400" operator="lessThan">
      <formula>0.353</formula>
    </cfRule>
    <cfRule type="cellIs" dxfId="11295" priority="11214" operator="greaterThan">
      <formula>-0.009</formula>
    </cfRule>
    <cfRule type="cellIs" dxfId="11294" priority="11485" operator="lessThan">
      <formula>-0.231</formula>
    </cfRule>
    <cfRule type="cellIs" dxfId="11293" priority="11129" operator="greaterThan">
      <formula>-0.459</formula>
    </cfRule>
    <cfRule type="cellIs" dxfId="11292" priority="11486" operator="greaterThan">
      <formula>-0.231</formula>
    </cfRule>
    <cfRule type="cellIs" dxfId="11291" priority="11209" operator="greaterThan">
      <formula>0.144</formula>
    </cfRule>
    <cfRule type="cellIs" dxfId="11290" priority="11320" operator="greaterThan">
      <formula>0.031</formula>
    </cfRule>
    <cfRule type="cellIs" dxfId="11289" priority="11130" operator="lessThan">
      <formula>-0.459</formula>
    </cfRule>
    <cfRule type="cellIs" dxfId="11288" priority="11427" operator="greaterThan">
      <formula>-0.015</formula>
    </cfRule>
    <cfRule type="cellIs" dxfId="11287" priority="11428" operator="lessThan">
      <formula>-0.015</formula>
    </cfRule>
    <cfRule type="cellIs" dxfId="11286" priority="11445" operator="lessThan">
      <formula>0.453</formula>
    </cfRule>
    <cfRule type="cellIs" dxfId="11285" priority="11131" operator="lessThan">
      <formula>-0.459</formula>
    </cfRule>
    <cfRule type="cellIs" dxfId="11284" priority="11157" operator="greaterThan">
      <formula>0.189</formula>
    </cfRule>
    <cfRule type="cellIs" dxfId="11283" priority="11319" operator="lessThan">
      <formula>0.031</formula>
    </cfRule>
    <cfRule type="cellIs" dxfId="11282" priority="11173" operator="lessThan">
      <formula>-0.06</formula>
    </cfRule>
    <cfRule type="cellIs" dxfId="11281" priority="11175" operator="lessThan">
      <formula>-0.066</formula>
    </cfRule>
    <cfRule type="cellIs" dxfId="11280" priority="11181" operator="lessThan">
      <formula>0.072</formula>
    </cfRule>
    <cfRule type="cellIs" dxfId="11279" priority="11182" operator="greaterThan">
      <formula>0.072</formula>
    </cfRule>
    <cfRule type="cellIs" dxfId="11278" priority="11183" operator="greaterThan">
      <formula>0.072</formula>
    </cfRule>
    <cfRule type="cellIs" dxfId="11277" priority="11256" operator="lessThan">
      <formula>-0.595</formula>
    </cfRule>
    <cfRule type="cellIs" dxfId="11276" priority="11508" operator="lessThan">
      <formula>-0.237</formula>
    </cfRule>
    <cfRule type="cellIs" dxfId="11275" priority="11509" operator="greaterThan">
      <formula>$H$206&gt;0</formula>
    </cfRule>
    <cfRule type="cellIs" dxfId="11274" priority="11354" operator="greaterThan">
      <formula>-0.829</formula>
    </cfRule>
    <cfRule type="cellIs" dxfId="11273" priority="11353" operator="greaterThan">
      <formula>3.096</formula>
    </cfRule>
    <cfRule type="cellIs" dxfId="11272" priority="11160" operator="greaterThan">
      <formula>-0.053</formula>
    </cfRule>
    <cfRule type="cellIs" dxfId="11271" priority="11386" operator="lessThan">
      <formula>-0.005</formula>
    </cfRule>
    <cfRule type="cellIs" dxfId="11270" priority="11158" operator="lessThan">
      <formula>0.189</formula>
    </cfRule>
    <cfRule type="cellIs" dxfId="11269" priority="11355" operator="lessThan">
      <formula>-0.829</formula>
    </cfRule>
    <cfRule type="cellIs" dxfId="11268" priority="11367" operator="greaterThan">
      <formula>-0.64</formula>
    </cfRule>
    <cfRule type="cellIs" dxfId="11267" priority="11379" operator="greaterThan">
      <formula>0.073</formula>
    </cfRule>
    <cfRule type="cellIs" dxfId="11266" priority="11380" operator="lessThan">
      <formula>0.073</formula>
    </cfRule>
    <cfRule type="cellIs" dxfId="11265" priority="11385" operator="greaterThan">
      <formula>-0.005</formula>
    </cfRule>
  </conditionalFormatting>
  <conditionalFormatting sqref="H747">
    <cfRule type="cellIs" dxfId="11264" priority="10864" operator="greaterThan">
      <formula>39.991</formula>
    </cfRule>
    <cfRule type="cellIs" dxfId="11263" priority="10717" operator="greaterThan">
      <formula>41.03</formula>
    </cfRule>
    <cfRule type="cellIs" dxfId="11262" priority="11008" operator="lessThan">
      <formula>41.457</formula>
    </cfRule>
    <cfRule type="cellIs" dxfId="11261" priority="10876" operator="lessThan">
      <formula>39.728</formula>
    </cfRule>
    <cfRule type="cellIs" dxfId="11260" priority="10969" operator="lessThan">
      <formula>40.509</formula>
    </cfRule>
    <cfRule type="cellIs" dxfId="11259" priority="10968" operator="greaterThan">
      <formula>40.509</formula>
    </cfRule>
    <cfRule type="cellIs" dxfId="11258" priority="10928" operator="lessThan">
      <formula>40.479</formula>
    </cfRule>
    <cfRule type="cellIs" dxfId="11257" priority="11014" operator="greaterThan">
      <formula>40.849</formula>
    </cfRule>
    <cfRule type="cellIs" dxfId="11256" priority="10865" operator="lessThan">
      <formula>39.991</formula>
    </cfRule>
    <cfRule type="cellIs" dxfId="11255" priority="10727" operator="greaterThan">
      <formula>40.841</formula>
    </cfRule>
    <cfRule type="cellIs" dxfId="11254" priority="10728" operator="lessThan">
      <formula>40.841</formula>
    </cfRule>
    <cfRule type="cellIs" dxfId="11253" priority="10903" operator="lessThan">
      <formula>" R$ 40,095 $H$369"</formula>
    </cfRule>
    <cfRule type="cellIs" dxfId="11252" priority="10904" operator="lessThan">
      <formula>40.095</formula>
    </cfRule>
    <cfRule type="cellIs" dxfId="11251" priority="10729" operator="lessThan">
      <formula>40.841</formula>
    </cfRule>
    <cfRule type="cellIs" dxfId="11250" priority="10732" operator="lessThan">
      <formula>40.836</formula>
    </cfRule>
    <cfRule type="cellIs" dxfId="11249" priority="10944" operator="lessThan">
      <formula>40.564</formula>
    </cfRule>
    <cfRule type="cellIs" dxfId="11248" priority="10931" operator="greaterThan">
      <formula>40.401</formula>
    </cfRule>
    <cfRule type="cellIs" dxfId="11247" priority="10800" operator="greaterThan">
      <formula>39.621</formula>
    </cfRule>
    <cfRule type="cellIs" dxfId="11246" priority="10813" operator="lessThan">
      <formula>39.796</formula>
    </cfRule>
    <cfRule type="cellIs" dxfId="11245" priority="10908" operator="greaterThan">
      <formula>40.095</formula>
    </cfRule>
    <cfRule type="cellIs" dxfId="11244" priority="11045" operator="greaterThan">
      <formula>" R$ 40,916&lt;$H$200"</formula>
    </cfRule>
    <cfRule type="cellIs" dxfId="11243" priority="11044" operator="greaterThan">
      <formula>40.916</formula>
    </cfRule>
    <cfRule type="cellIs" dxfId="11242" priority="10948" operator="lessThan">
      <formula>40.406</formula>
    </cfRule>
    <cfRule type="cellIs" dxfId="11241" priority="10973" operator="greaterThan">
      <formula>41.258</formula>
    </cfRule>
    <cfRule type="cellIs" dxfId="11240" priority="11039" operator="greaterThan">
      <formula>40.916</formula>
    </cfRule>
    <cfRule type="cellIs" dxfId="11239" priority="10929" operator="greaterThan">
      <formula>40.479</formula>
    </cfRule>
    <cfRule type="cellIs" dxfId="11238" priority="10943" operator="greaterThan">
      <formula>40.564</formula>
    </cfRule>
    <cfRule type="cellIs" dxfId="11237" priority="11009" operator="greaterThan">
      <formula>41.457</formula>
    </cfRule>
    <cfRule type="cellIs" dxfId="11236" priority="11019" operator="greaterThan">
      <formula>40.922</formula>
    </cfRule>
    <cfRule type="cellIs" dxfId="11235" priority="10869" operator="lessThan">
      <formula>39.868</formula>
    </cfRule>
    <cfRule type="cellIs" dxfId="11234" priority="10868" operator="greaterThan">
      <formula>39.868</formula>
    </cfRule>
    <cfRule type="cellIs" dxfId="11233" priority="10883" operator="lessThan">
      <formula>39.536</formula>
    </cfRule>
    <cfRule type="cellIs" dxfId="11232" priority="10895" operator="lessThan">
      <formula>43.057</formula>
    </cfRule>
    <cfRule type="cellIs" dxfId="11231" priority="11025" operator="greaterThan">
      <formula>40.922</formula>
    </cfRule>
  </conditionalFormatting>
  <conditionalFormatting sqref="H751">
    <cfRule type="cellIs" dxfId="11230" priority="10668" operator="lessThan">
      <formula>-0.0015</formula>
    </cfRule>
    <cfRule type="cellIs" dxfId="11229" priority="10670" operator="greaterThan">
      <formula>0.0018</formula>
    </cfRule>
    <cfRule type="cellIs" dxfId="11228" priority="10671" operator="lessThan">
      <formula>0.0018</formula>
    </cfRule>
    <cfRule type="cellIs" dxfId="11227" priority="10672" operator="greaterThan">
      <formula>-0.0004</formula>
    </cfRule>
    <cfRule type="cellIs" dxfId="11226" priority="10673" operator="greaterThan">
      <formula>$H$275</formula>
    </cfRule>
    <cfRule type="cellIs" dxfId="11225" priority="10674" operator="lessThan">
      <formula>-0.0004</formula>
    </cfRule>
    <cfRule type="cellIs" dxfId="11224" priority="10675" operator="lessThan">
      <formula>0.0044</formula>
    </cfRule>
    <cfRule type="cellIs" dxfId="11223" priority="10676" operator="lessThan">
      <formula>-0.0014</formula>
    </cfRule>
    <cfRule type="cellIs" dxfId="11222" priority="10677" operator="greaterThan">
      <formula>-0.0014</formula>
    </cfRule>
    <cfRule type="cellIs" dxfId="11221" priority="10678" operator="lessThan">
      <formula>"1,53%&lt;0"</formula>
    </cfRule>
    <cfRule type="cellIs" dxfId="11220" priority="10679" operator="greaterThan">
      <formula>"0&lt;1,53%"</formula>
    </cfRule>
    <cfRule type="cellIs" dxfId="11219" priority="10669" operator="lessThan">
      <formula>-0.019</formula>
    </cfRule>
    <cfRule type="cellIs" dxfId="11218" priority="10666" operator="greaterThan">
      <formula>-0.0015</formula>
    </cfRule>
    <cfRule type="cellIs" dxfId="11217" priority="10662" operator="lessThan">
      <formula>-0.0041</formula>
    </cfRule>
    <cfRule type="cellIs" dxfId="11216" priority="10663" operator="greaterThan">
      <formula>-0.0041</formula>
    </cfRule>
    <cfRule type="cellIs" dxfId="11215" priority="10664" operator="greaterThan">
      <formula>0.0079</formula>
    </cfRule>
    <cfRule type="cellIs" dxfId="11214" priority="10665" operator="lessThan">
      <formula>0.0079</formula>
    </cfRule>
    <cfRule type="cellIs" dxfId="11213" priority="10667" operator="lessThan">
      <formula>-0.0015</formula>
    </cfRule>
  </conditionalFormatting>
  <conditionalFormatting sqref="H753">
    <cfRule type="cellIs" dxfId="11212" priority="11059" operator="greaterThan">
      <formula>0</formula>
    </cfRule>
    <cfRule type="cellIs" dxfId="11211" priority="11060" operator="greaterThan">
      <formula>-0.54</formula>
    </cfRule>
  </conditionalFormatting>
  <conditionalFormatting sqref="H755">
    <cfRule type="cellIs" dxfId="11210" priority="10866" operator="lessThan">
      <formula>0.031</formula>
    </cfRule>
    <cfRule type="cellIs" dxfId="11209" priority="11055" operator="lessThan">
      <formula>-0.237</formula>
    </cfRule>
    <cfRule type="cellIs" dxfId="11208" priority="10740" operator="greaterThan">
      <formula>0.072</formula>
    </cfRule>
    <cfRule type="cellIs" dxfId="11207" priority="11056" operator="greaterThan">
      <formula>$H$206&gt;0</formula>
    </cfRule>
    <cfRule type="cellIs" dxfId="11206" priority="10773" operator="lessThan">
      <formula>-0.009</formula>
    </cfRule>
    <cfRule type="cellIs" dxfId="11205" priority="10767" operator="greaterThan">
      <formula>0.144</formula>
    </cfRule>
    <cfRule type="cellIs" dxfId="11204" priority="10718" operator="greaterThan">
      <formula>0.189</formula>
    </cfRule>
    <cfRule type="cellIs" dxfId="11203" priority="10731" operator="lessThan">
      <formula>-0.06</formula>
    </cfRule>
    <cfRule type="cellIs" dxfId="11202" priority="10867" operator="greaterThan">
      <formula>0.031</formula>
    </cfRule>
    <cfRule type="cellIs" dxfId="11201" priority="10947" operator="lessThan">
      <formula>0.353</formula>
    </cfRule>
    <cfRule type="cellIs" dxfId="11200" priority="10900" operator="greaterThan">
      <formula>3.096</formula>
    </cfRule>
    <cfRule type="cellIs" dxfId="11199" priority="10739" operator="lessThan">
      <formula>0.072</formula>
    </cfRule>
    <cfRule type="cellIs" dxfId="11198" priority="10902" operator="lessThan">
      <formula>-0.829</formula>
    </cfRule>
    <cfRule type="cellIs" dxfId="11197" priority="10814" operator="lessThan">
      <formula>-0.595</formula>
    </cfRule>
    <cfRule type="cellIs" dxfId="11196" priority="10901" operator="greaterThan">
      <formula>-0.829</formula>
    </cfRule>
    <cfRule type="cellIs" dxfId="11195" priority="10741" operator="greaterThan">
      <formula>0.072</formula>
    </cfRule>
    <cfRule type="cellIs" dxfId="11194" priority="10722" operator="lessThan">
      <formula>-0.053</formula>
    </cfRule>
    <cfRule type="cellIs" dxfId="11193" priority="11003" operator="lessThan">
      <formula>0.363</formula>
    </cfRule>
    <cfRule type="cellIs" dxfId="11192" priority="10721" operator="greaterThan">
      <formula>-0.053</formula>
    </cfRule>
    <cfRule type="cellIs" dxfId="11191" priority="10719" operator="lessThan">
      <formula>0.189</formula>
    </cfRule>
    <cfRule type="cellIs" dxfId="11190" priority="10694" operator="lessThan">
      <formula>-0.459</formula>
    </cfRule>
    <cfRule type="cellIs" dxfId="11189" priority="10693" operator="lessThan">
      <formula>-0.459</formula>
    </cfRule>
    <cfRule type="cellIs" dxfId="11188" priority="10933" operator="lessThan">
      <formula>-0.005</formula>
    </cfRule>
    <cfRule type="cellIs" dxfId="11187" priority="10692" operator="greaterThan">
      <formula>-0.459</formula>
    </cfRule>
    <cfRule type="cellIs" dxfId="11186" priority="10992" operator="lessThan">
      <formula>0.453</formula>
    </cfRule>
    <cfRule type="cellIs" dxfId="11185" priority="10733" operator="lessThan">
      <formula>-0.066</formula>
    </cfRule>
    <cfRule type="cellIs" dxfId="11184" priority="10914" operator="greaterThan">
      <formula>-0.64</formula>
    </cfRule>
    <cfRule type="cellIs" dxfId="11183" priority="10772" operator="greaterThan">
      <formula>-0.009</formula>
    </cfRule>
    <cfRule type="cellIs" dxfId="11182" priority="11033" operator="greaterThan">
      <formula>-0.231</formula>
    </cfRule>
    <cfRule type="cellIs" dxfId="11181" priority="11032" operator="lessThan">
      <formula>-0.231</formula>
    </cfRule>
    <cfRule type="cellIs" dxfId="11180" priority="10974" operator="greaterThan">
      <formula>-0.015</formula>
    </cfRule>
    <cfRule type="cellIs" dxfId="11179" priority="10926" operator="greaterThan">
      <formula>0.073</formula>
    </cfRule>
    <cfRule type="cellIs" dxfId="11178" priority="10927" operator="lessThan">
      <formula>0.073</formula>
    </cfRule>
    <cfRule type="cellIs" dxfId="11177" priority="10975" operator="lessThan">
      <formula>-0.015</formula>
    </cfRule>
    <cfRule type="cellIs" dxfId="11176" priority="10932" operator="greaterThan">
      <formula>-0.005</formula>
    </cfRule>
  </conditionalFormatting>
  <conditionalFormatting sqref="H773">
    <cfRule type="cellIs" dxfId="11175" priority="10470" operator="lessThan">
      <formula>39.868</formula>
    </cfRule>
    <cfRule type="cellIs" dxfId="11174" priority="10477" operator="lessThan">
      <formula>39.728</formula>
    </cfRule>
    <cfRule type="cellIs" dxfId="11173" priority="10484" operator="lessThan">
      <formula>39.536</formula>
    </cfRule>
    <cfRule type="cellIs" dxfId="11172" priority="10530" operator="greaterThan">
      <formula>40.479</formula>
    </cfRule>
    <cfRule type="cellIs" dxfId="11171" priority="10496" operator="lessThan">
      <formula>43.057</formula>
    </cfRule>
    <cfRule type="cellIs" dxfId="11170" priority="10544" operator="greaterThan">
      <formula>40.564</formula>
    </cfRule>
    <cfRule type="cellIs" dxfId="11169" priority="10574" operator="greaterThan">
      <formula>41.258</formula>
    </cfRule>
    <cfRule type="cellIs" dxfId="11168" priority="10529" operator="lessThan">
      <formula>40.479</formula>
    </cfRule>
    <cfRule type="cellIs" dxfId="11167" priority="10328" operator="greaterThan">
      <formula>40.841</formula>
    </cfRule>
    <cfRule type="cellIs" dxfId="11166" priority="10414" operator="lessThan">
      <formula>39.796</formula>
    </cfRule>
    <cfRule type="cellIs" dxfId="11165" priority="10504" operator="lessThan">
      <formula>" R$ 40,095 $H$369"</formula>
    </cfRule>
    <cfRule type="cellIs" dxfId="11164" priority="10505" operator="lessThan">
      <formula>40.095</formula>
    </cfRule>
    <cfRule type="cellIs" dxfId="11163" priority="10509" operator="greaterThan">
      <formula>40.095</formula>
    </cfRule>
    <cfRule type="cellIs" dxfId="11162" priority="10401" operator="greaterThan">
      <formula>39.621</formula>
    </cfRule>
    <cfRule type="cellIs" dxfId="11161" priority="10318" operator="greaterThan">
      <formula>41.03</formula>
    </cfRule>
    <cfRule type="cellIs" dxfId="11160" priority="10610" operator="greaterThan">
      <formula>41.457</formula>
    </cfRule>
    <cfRule type="cellIs" dxfId="11159" priority="10570" operator="lessThan">
      <formula>40.509</formula>
    </cfRule>
    <cfRule type="cellIs" dxfId="11158" priority="10569" operator="greaterThan">
      <formula>40.509</formula>
    </cfRule>
    <cfRule type="cellIs" dxfId="11157" priority="10333" operator="lessThan">
      <formula>40.836</formula>
    </cfRule>
    <cfRule type="cellIs" dxfId="11156" priority="10545" operator="lessThan">
      <formula>40.564</formula>
    </cfRule>
    <cfRule type="cellIs" dxfId="11155" priority="10549" operator="lessThan">
      <formula>40.406</formula>
    </cfRule>
    <cfRule type="cellIs" dxfId="11154" priority="10532" operator="greaterThan">
      <formula>40.401</formula>
    </cfRule>
    <cfRule type="cellIs" dxfId="11153" priority="10469" operator="greaterThan">
      <formula>39.868</formula>
    </cfRule>
    <cfRule type="cellIs" dxfId="11152" priority="10609" operator="lessThan">
      <formula>41.457</formula>
    </cfRule>
    <cfRule type="cellIs" dxfId="11151" priority="10615" operator="greaterThan">
      <formula>40.849</formula>
    </cfRule>
    <cfRule type="cellIs" dxfId="11150" priority="10620" operator="greaterThan">
      <formula>40.922</formula>
    </cfRule>
    <cfRule type="cellIs" dxfId="11149" priority="10626" operator="greaterThan">
      <formula>40.922</formula>
    </cfRule>
    <cfRule type="cellIs" dxfId="11148" priority="10640" operator="greaterThan">
      <formula>40.916</formula>
    </cfRule>
    <cfRule type="cellIs" dxfId="11147" priority="10330" operator="lessThan">
      <formula>40.841</formula>
    </cfRule>
    <cfRule type="cellIs" dxfId="11146" priority="10645" operator="greaterThan">
      <formula>40.916</formula>
    </cfRule>
    <cfRule type="cellIs" dxfId="11145" priority="10329" operator="lessThan">
      <formula>40.841</formula>
    </cfRule>
    <cfRule type="cellIs" dxfId="11144" priority="10466" operator="lessThan">
      <formula>39.991</formula>
    </cfRule>
    <cfRule type="cellIs" dxfId="11143" priority="10465" operator="greaterThan">
      <formula>39.991</formula>
    </cfRule>
    <cfRule type="cellIs" dxfId="11142" priority="10646" operator="greaterThan">
      <formula>" R$ 40,916&lt;$H$200"</formula>
    </cfRule>
  </conditionalFormatting>
  <conditionalFormatting sqref="H777">
    <cfRule type="cellIs" dxfId="11141" priority="10276" operator="lessThan">
      <formula>0.0044</formula>
    </cfRule>
    <cfRule type="cellIs" dxfId="11140" priority="10266" operator="lessThan">
      <formula>0.0079</formula>
    </cfRule>
    <cfRule type="cellIs" dxfId="11139" priority="10275" operator="lessThan">
      <formula>-0.0004</formula>
    </cfRule>
    <cfRule type="cellIs" dxfId="11138" priority="10267" operator="greaterThan">
      <formula>-0.0015</formula>
    </cfRule>
    <cfRule type="cellIs" dxfId="11137" priority="10274" operator="greaterThan">
      <formula>$H$275</formula>
    </cfRule>
    <cfRule type="cellIs" dxfId="11136" priority="10273" operator="greaterThan">
      <formula>-0.0004</formula>
    </cfRule>
    <cfRule type="cellIs" dxfId="11135" priority="10272" operator="lessThan">
      <formula>0.0018</formula>
    </cfRule>
    <cfRule type="cellIs" dxfId="11134" priority="10268" operator="lessThan">
      <formula>-0.0015</formula>
    </cfRule>
    <cfRule type="cellIs" dxfId="11133" priority="10264" operator="greaterThan">
      <formula>-0.0041</formula>
    </cfRule>
    <cfRule type="cellIs" dxfId="11132" priority="10263" operator="lessThan">
      <formula>-0.0041</formula>
    </cfRule>
    <cfRule type="notContainsBlanks" dxfId="11131" priority="10261">
      <formula>LEN(TRIM(H777))&gt;0</formula>
    </cfRule>
    <cfRule type="cellIs" dxfId="11130" priority="10270" operator="lessThan">
      <formula>-0.019</formula>
    </cfRule>
    <cfRule type="cellIs" dxfId="11129" priority="10271" operator="greaterThan">
      <formula>0.0018</formula>
    </cfRule>
    <cfRule type="cellIs" dxfId="11128" priority="10265" operator="greaterThan">
      <formula>0.0079</formula>
    </cfRule>
    <cfRule type="cellIs" dxfId="11127" priority="10269" operator="lessThan">
      <formula>-0.0015</formula>
    </cfRule>
    <cfRule type="cellIs" dxfId="11126" priority="10280" operator="greaterThan">
      <formula>"0&lt;1,53%"</formula>
    </cfRule>
    <cfRule type="cellIs" dxfId="11125" priority="10279" operator="lessThan">
      <formula>"1,53%&lt;0"</formula>
    </cfRule>
    <cfRule type="cellIs" dxfId="11124" priority="10278" operator="greaterThan">
      <formula>-0.0014</formula>
    </cfRule>
    <cfRule type="cellIs" dxfId="11123" priority="10277" operator="lessThan">
      <formula>-0.0014</formula>
    </cfRule>
  </conditionalFormatting>
  <conditionalFormatting sqref="H779">
    <cfRule type="cellIs" dxfId="11122" priority="10661" operator="greaterThan">
      <formula>-0.54</formula>
    </cfRule>
    <cfRule type="cellIs" dxfId="11121" priority="10660" operator="greaterThan">
      <formula>0</formula>
    </cfRule>
  </conditionalFormatting>
  <conditionalFormatting sqref="H781">
    <cfRule type="notContainsBlanks" dxfId="11120" priority="10262">
      <formula>LEN(TRIM(H781))&gt;0</formula>
    </cfRule>
    <cfRule type="cellIs" dxfId="11119" priority="10341" operator="greaterThan">
      <formula>0.072</formula>
    </cfRule>
    <cfRule type="cellIs" dxfId="11118" priority="10340" operator="lessThan">
      <formula>0.072</formula>
    </cfRule>
    <cfRule type="cellIs" dxfId="11117" priority="10548" operator="lessThan">
      <formula>0.353</formula>
    </cfRule>
    <cfRule type="cellIs" dxfId="11116" priority="10502" operator="greaterThan">
      <formula>-0.829</formula>
    </cfRule>
    <cfRule type="cellIs" dxfId="11115" priority="10293" operator="greaterThan">
      <formula>-0.459</formula>
    </cfRule>
    <cfRule type="cellIs" dxfId="11114" priority="10294" operator="lessThan">
      <formula>-0.459</formula>
    </cfRule>
    <cfRule type="cellIs" dxfId="11113" priority="10332" operator="lessThan">
      <formula>-0.06</formula>
    </cfRule>
    <cfRule type="cellIs" dxfId="11112" priority="10295" operator="lessThan">
      <formula>-0.459</formula>
    </cfRule>
    <cfRule type="cellIs" dxfId="11111" priority="10575" operator="greaterThan">
      <formula>-0.015</formula>
    </cfRule>
    <cfRule type="cellIs" dxfId="11110" priority="10515" operator="greaterThan">
      <formula>-0.64</formula>
    </cfRule>
    <cfRule type="cellIs" dxfId="11109" priority="10374" operator="lessThan">
      <formula>-0.009</formula>
    </cfRule>
    <cfRule type="cellIs" dxfId="11108" priority="10319" operator="greaterThan">
      <formula>0.189</formula>
    </cfRule>
    <cfRule type="cellIs" dxfId="11107" priority="10320" operator="lessThan">
      <formula>0.189</formula>
    </cfRule>
    <cfRule type="cellIs" dxfId="11106" priority="10527" operator="greaterThan">
      <formula>0.073</formula>
    </cfRule>
    <cfRule type="cellIs" dxfId="11105" priority="10576" operator="lessThan">
      <formula>-0.015</formula>
    </cfRule>
    <cfRule type="cellIs" dxfId="11104" priority="10593" operator="lessThan">
      <formula>0.453</formula>
    </cfRule>
    <cfRule type="cellIs" dxfId="11103" priority="10604" operator="lessThan">
      <formula>0.363</formula>
    </cfRule>
    <cfRule type="cellIs" dxfId="11102" priority="10373" operator="greaterThan">
      <formula>-0.009</formula>
    </cfRule>
    <cfRule type="cellIs" dxfId="11101" priority="10528" operator="lessThan">
      <formula>0.073</formula>
    </cfRule>
    <cfRule type="cellIs" dxfId="11100" priority="10534" operator="lessThan">
      <formula>-0.005</formula>
    </cfRule>
    <cfRule type="cellIs" dxfId="11099" priority="10503" operator="lessThan">
      <formula>-0.829</formula>
    </cfRule>
    <cfRule type="cellIs" dxfId="11098" priority="10415" operator="lessThan">
      <formula>-0.595</formula>
    </cfRule>
    <cfRule type="cellIs" dxfId="11097" priority="10633" operator="lessThan">
      <formula>-0.231</formula>
    </cfRule>
    <cfRule type="cellIs" dxfId="11096" priority="10634" operator="greaterThan">
      <formula>-0.231</formula>
    </cfRule>
    <cfRule type="cellIs" dxfId="11095" priority="10501" operator="greaterThan">
      <formula>3.096</formula>
    </cfRule>
    <cfRule type="cellIs" dxfId="11094" priority="10322" operator="greaterThan">
      <formula>-0.053</formula>
    </cfRule>
    <cfRule type="cellIs" dxfId="11093" priority="10468" operator="greaterThan">
      <formula>0.031</formula>
    </cfRule>
    <cfRule type="cellIs" dxfId="11092" priority="10368" operator="greaterThan">
      <formula>0.144</formula>
    </cfRule>
    <cfRule type="cellIs" dxfId="11091" priority="10467" operator="lessThan">
      <formula>0.031</formula>
    </cfRule>
    <cfRule type="cellIs" dxfId="11090" priority="10323" operator="lessThan">
      <formula>-0.053</formula>
    </cfRule>
    <cfRule type="cellIs" dxfId="11089" priority="10533" operator="greaterThan">
      <formula>-0.005</formula>
    </cfRule>
    <cfRule type="cellIs" dxfId="11088" priority="10656" operator="lessThan">
      <formula>-0.237</formula>
    </cfRule>
    <cfRule type="cellIs" dxfId="11087" priority="10657" operator="greaterThan">
      <formula>$H$206&gt;0</formula>
    </cfRule>
    <cfRule type="cellIs" dxfId="11086" priority="10342" operator="greaterThan">
      <formula>0.072</formula>
    </cfRule>
    <cfRule type="cellIs" dxfId="11085" priority="10334" operator="lessThan">
      <formula>-0.066</formula>
    </cfRule>
  </conditionalFormatting>
  <conditionalFormatting sqref="H799">
    <cfRule type="cellIs" dxfId="11084" priority="10124" operator="greaterThan">
      <formula>40.401</formula>
    </cfRule>
    <cfRule type="cellIs" dxfId="11083" priority="10122" operator="greaterThan">
      <formula>40.479</formula>
    </cfRule>
    <cfRule type="cellIs" dxfId="11082" priority="10101" operator="greaterThan">
      <formula>40.095</formula>
    </cfRule>
    <cfRule type="cellIs" dxfId="11081" priority="10097" operator="lessThan">
      <formula>40.095</formula>
    </cfRule>
    <cfRule type="cellIs" dxfId="11080" priority="10096" operator="lessThan">
      <formula>" R$ 40,095 $H$369"</formula>
    </cfRule>
    <cfRule type="cellIs" dxfId="11079" priority="10088" operator="lessThan">
      <formula>43.057</formula>
    </cfRule>
    <cfRule type="cellIs" dxfId="11078" priority="10076" operator="lessThan">
      <formula>39.536</formula>
    </cfRule>
    <cfRule type="cellIs" dxfId="11077" priority="10069" operator="lessThan">
      <formula>39.728</formula>
    </cfRule>
    <cfRule type="cellIs" dxfId="11076" priority="10062" operator="lessThan">
      <formula>39.868</formula>
    </cfRule>
    <cfRule type="cellIs" dxfId="11075" priority="10061" operator="greaterThan">
      <formula>39.868</formula>
    </cfRule>
    <cfRule type="cellIs" dxfId="11074" priority="10058" operator="lessThan">
      <formula>39.991</formula>
    </cfRule>
    <cfRule type="cellIs" dxfId="11073" priority="10057" operator="greaterThan">
      <formula>39.991</formula>
    </cfRule>
    <cfRule type="cellIs" dxfId="11072" priority="9993" operator="greaterThan">
      <formula>39.621</formula>
    </cfRule>
    <cfRule type="cellIs" dxfId="11071" priority="10218" operator="greaterThan">
      <formula>40.922</formula>
    </cfRule>
    <cfRule type="cellIs" dxfId="11070" priority="9925" operator="lessThan">
      <formula>40.836</formula>
    </cfRule>
    <cfRule type="cellIs" dxfId="11069" priority="9922" operator="lessThan">
      <formula>40.841</formula>
    </cfRule>
    <cfRule type="cellIs" dxfId="11068" priority="9921" operator="lessThan">
      <formula>40.841</formula>
    </cfRule>
    <cfRule type="cellIs" dxfId="11067" priority="9920" operator="greaterThan">
      <formula>40.841</formula>
    </cfRule>
    <cfRule type="cellIs" dxfId="11066" priority="9910" operator="greaterThan">
      <formula>41.03</formula>
    </cfRule>
    <cfRule type="cellIs" dxfId="11065" priority="10212" operator="greaterThan">
      <formula>40.922</formula>
    </cfRule>
    <cfRule type="cellIs" dxfId="11064" priority="10207" operator="greaterThan">
      <formula>40.849</formula>
    </cfRule>
    <cfRule type="notContainsBlanks" dxfId="11063" priority="9835">
      <formula>LEN(TRIM(H799))&gt;0</formula>
    </cfRule>
    <cfRule type="cellIs" dxfId="11062" priority="10121" operator="lessThan">
      <formula>40.479</formula>
    </cfRule>
    <cfRule type="cellIs" dxfId="11061" priority="10202" operator="greaterThan">
      <formula>41.457</formula>
    </cfRule>
    <cfRule type="cellIs" dxfId="11060" priority="10201" operator="lessThan">
      <formula>41.457</formula>
    </cfRule>
    <cfRule type="cellIs" dxfId="11059" priority="10166" operator="greaterThan">
      <formula>41.258</formula>
    </cfRule>
    <cfRule type="cellIs" dxfId="11058" priority="10162" operator="lessThan">
      <formula>40.509</formula>
    </cfRule>
    <cfRule type="cellIs" dxfId="11057" priority="10161" operator="greaterThan">
      <formula>40.509</formula>
    </cfRule>
    <cfRule type="cellIs" dxfId="11056" priority="10237" operator="greaterThan">
      <formula>40.916</formula>
    </cfRule>
    <cfRule type="cellIs" dxfId="11055" priority="10238" operator="greaterThan">
      <formula>" R$ 40,916&lt;$H$200"</formula>
    </cfRule>
    <cfRule type="cellIs" dxfId="11054" priority="10006" operator="lessThan">
      <formula>39.796</formula>
    </cfRule>
    <cfRule type="cellIs" dxfId="11053" priority="10232" operator="greaterThan">
      <formula>40.916</formula>
    </cfRule>
    <cfRule type="cellIs" dxfId="11052" priority="10141" operator="lessThan">
      <formula>40.406</formula>
    </cfRule>
    <cfRule type="cellIs" dxfId="11051" priority="10137" operator="lessThan">
      <formula>40.564</formula>
    </cfRule>
    <cfRule type="cellIs" dxfId="11050" priority="10136" operator="greaterThan">
      <formula>40.564</formula>
    </cfRule>
  </conditionalFormatting>
  <conditionalFormatting sqref="H803">
    <cfRule type="cellIs" dxfId="11049" priority="9838" operator="lessThan">
      <formula>0</formula>
    </cfRule>
    <cfRule type="cellIs" dxfId="11048" priority="9841" operator="greaterThan">
      <formula>-0.54</formula>
    </cfRule>
    <cfRule type="cellIs" dxfId="11047" priority="9839" operator="greaterThan">
      <formula>0</formula>
    </cfRule>
    <cfRule type="cellIs" dxfId="11046" priority="9840" operator="greaterThan">
      <formula>0</formula>
    </cfRule>
  </conditionalFormatting>
  <conditionalFormatting sqref="H805">
    <cfRule type="cellIs" dxfId="11045" priority="10253" operator="greaterThan">
      <formula>-0.54</formula>
    </cfRule>
    <cfRule type="cellIs" dxfId="11044" priority="10252" operator="greaterThan">
      <formula>0</formula>
    </cfRule>
  </conditionalFormatting>
  <conditionalFormatting sqref="H807">
    <cfRule type="cellIs" dxfId="11043" priority="9965" operator="greaterThan">
      <formula>-0.009</formula>
    </cfRule>
    <cfRule type="cellIs" dxfId="11042" priority="10168" operator="lessThan">
      <formula>-0.015</formula>
    </cfRule>
    <cfRule type="cellIs" dxfId="11041" priority="9933" operator="greaterThan">
      <formula>0.072</formula>
    </cfRule>
    <cfRule type="cellIs" dxfId="11040" priority="10225" operator="lessThan">
      <formula>-0.231</formula>
    </cfRule>
    <cfRule type="cellIs" dxfId="11039" priority="9960" operator="greaterThan">
      <formula>0.144</formula>
    </cfRule>
    <cfRule type="cellIs" dxfId="11038" priority="10226" operator="greaterThan">
      <formula>-0.231</formula>
    </cfRule>
    <cfRule type="cellIs" dxfId="11037" priority="9966" operator="lessThan">
      <formula>-0.009</formula>
    </cfRule>
    <cfRule type="cellIs" dxfId="11036" priority="9911" operator="greaterThan">
      <formula>0.189</formula>
    </cfRule>
    <cfRule type="cellIs" dxfId="11035" priority="10196" operator="lessThan">
      <formula>0.363</formula>
    </cfRule>
    <cfRule type="cellIs" dxfId="11034" priority="9912" operator="lessThan">
      <formula>0.189</formula>
    </cfRule>
    <cfRule type="cellIs" dxfId="11033" priority="9932" operator="lessThan">
      <formula>0.072</formula>
    </cfRule>
    <cfRule type="cellIs" dxfId="11032" priority="9914" operator="greaterThan">
      <formula>-0.053</formula>
    </cfRule>
    <cfRule type="cellIs" dxfId="11031" priority="10125" operator="greaterThan">
      <formula>-0.005</formula>
    </cfRule>
    <cfRule type="cellIs" dxfId="11030" priority="9934" operator="greaterThan">
      <formula>0.072</formula>
    </cfRule>
    <cfRule type="cellIs" dxfId="11029" priority="10119" operator="greaterThan">
      <formula>0.073</formula>
    </cfRule>
    <cfRule type="cellIs" dxfId="11028" priority="10126" operator="lessThan">
      <formula>-0.005</formula>
    </cfRule>
    <cfRule type="cellIs" dxfId="11027" priority="10060" operator="greaterThan">
      <formula>0.031</formula>
    </cfRule>
    <cfRule type="cellIs" dxfId="11026" priority="9915" operator="lessThan">
      <formula>-0.053</formula>
    </cfRule>
    <cfRule type="cellIs" dxfId="11025" priority="10140" operator="lessThan">
      <formula>0.353</formula>
    </cfRule>
    <cfRule type="cellIs" dxfId="11024" priority="10120" operator="lessThan">
      <formula>0.073</formula>
    </cfRule>
    <cfRule type="cellIs" dxfId="11023" priority="10059" operator="lessThan">
      <formula>0.031</formula>
    </cfRule>
    <cfRule type="notContainsBlanks" dxfId="11022" priority="9836">
      <formula>LEN(TRIM(H807))&gt;0</formula>
    </cfRule>
    <cfRule type="cellIs" dxfId="11021" priority="10185" operator="lessThan">
      <formula>0.453</formula>
    </cfRule>
    <cfRule type="notContainsBlanks" dxfId="11020" priority="9854">
      <formula>LEN(TRIM(H807))&gt;0</formula>
    </cfRule>
    <cfRule type="cellIs" dxfId="11019" priority="10093" operator="greaterThan">
      <formula>3.096</formula>
    </cfRule>
    <cfRule type="cellIs" dxfId="11018" priority="10094" operator="greaterThan">
      <formula>-0.829</formula>
    </cfRule>
    <cfRule type="cellIs" dxfId="11017" priority="10095" operator="lessThan">
      <formula>-0.829</formula>
    </cfRule>
    <cfRule type="cellIs" dxfId="11016" priority="9926" operator="lessThan">
      <formula>-0.066</formula>
    </cfRule>
    <cfRule type="cellIs" dxfId="11015" priority="10007" operator="lessThan">
      <formula>-0.595</formula>
    </cfRule>
    <cfRule type="cellIs" dxfId="11014" priority="10167" operator="greaterThan">
      <formula>-0.015</formula>
    </cfRule>
    <cfRule type="cellIs" dxfId="11013" priority="10248" operator="lessThan">
      <formula>-0.237</formula>
    </cfRule>
    <cfRule type="cellIs" dxfId="11012" priority="10249" operator="greaterThan">
      <formula>$H$206&gt;0</formula>
    </cfRule>
    <cfRule type="cellIs" dxfId="11011" priority="10107" operator="greaterThan">
      <formula>-0.64</formula>
    </cfRule>
    <cfRule type="cellIs" dxfId="11010" priority="9924" operator="lessThan">
      <formula>-0.06</formula>
    </cfRule>
    <cfRule type="cellIs" dxfId="11009" priority="9885" operator="greaterThan">
      <formula>-0.459</formula>
    </cfRule>
    <cfRule type="cellIs" dxfId="11008" priority="9886" operator="lessThan">
      <formula>-0.459</formula>
    </cfRule>
    <cfRule type="cellIs" dxfId="11007" priority="9887" operator="lessThan">
      <formula>-0.459</formula>
    </cfRule>
  </conditionalFormatting>
  <conditionalFormatting sqref="H825">
    <cfRule type="cellIs" dxfId="11006" priority="9489" operator="greaterThan">
      <formula>41.03</formula>
    </cfRule>
    <cfRule type="cellIs" dxfId="11005" priority="9655" operator="lessThan">
      <formula>39.536</formula>
    </cfRule>
    <cfRule type="cellIs" dxfId="11004" priority="9703" operator="greaterThan">
      <formula>40.401</formula>
    </cfRule>
    <cfRule type="cellIs" dxfId="11003" priority="9701" operator="greaterThan">
      <formula>40.479</formula>
    </cfRule>
    <cfRule type="cellIs" dxfId="11002" priority="9700" operator="lessThan">
      <formula>40.479</formula>
    </cfRule>
    <cfRule type="cellIs" dxfId="11001" priority="9636" operator="greaterThan">
      <formula>39.991</formula>
    </cfRule>
    <cfRule type="cellIs" dxfId="11000" priority="9637" operator="lessThan">
      <formula>39.991</formula>
    </cfRule>
    <cfRule type="cellIs" dxfId="10999" priority="9640" operator="greaterThan">
      <formula>39.868</formula>
    </cfRule>
    <cfRule type="cellIs" dxfId="10998" priority="9641" operator="lessThan">
      <formula>39.868</formula>
    </cfRule>
    <cfRule type="cellIs" dxfId="10997" priority="9811" operator="greaterThan">
      <formula>40.916</formula>
    </cfRule>
    <cfRule type="cellIs" dxfId="10996" priority="9680" operator="greaterThan">
      <formula>40.095</formula>
    </cfRule>
    <cfRule type="cellIs" dxfId="10995" priority="9741" operator="lessThan">
      <formula>40.509</formula>
    </cfRule>
    <cfRule type="cellIs" dxfId="10994" priority="9740" operator="greaterThan">
      <formula>40.509</formula>
    </cfRule>
    <cfRule type="cellIs" dxfId="10993" priority="9816" operator="greaterThan">
      <formula>40.916</formula>
    </cfRule>
    <cfRule type="cellIs" dxfId="10992" priority="9817" operator="greaterThan">
      <formula>" R$ 40,916&lt;$H$200"</formula>
    </cfRule>
    <cfRule type="notContainsBlanks" dxfId="10991" priority="9437">
      <formula>LEN(TRIM(H825))&gt;0</formula>
    </cfRule>
    <cfRule type="cellIs" dxfId="10990" priority="9780" operator="lessThan">
      <formula>41.457</formula>
    </cfRule>
    <cfRule type="cellIs" dxfId="10989" priority="9648" operator="lessThan">
      <formula>39.728</formula>
    </cfRule>
    <cfRule type="cellIs" dxfId="10988" priority="9786" operator="greaterThan">
      <formula>40.849</formula>
    </cfRule>
    <cfRule type="cellIs" dxfId="10987" priority="9676" operator="lessThan">
      <formula>40.095</formula>
    </cfRule>
    <cfRule type="cellIs" dxfId="10986" priority="9675" operator="lessThan">
      <formula>" R$ 40,095 $H$369"</formula>
    </cfRule>
    <cfRule type="cellIs" dxfId="10985" priority="9720" operator="lessThan">
      <formula>40.406</formula>
    </cfRule>
    <cfRule type="cellIs" dxfId="10984" priority="9572" operator="greaterThan">
      <formula>39.621</formula>
    </cfRule>
    <cfRule type="cellIs" dxfId="10983" priority="9585" operator="lessThan">
      <formula>39.796</formula>
    </cfRule>
    <cfRule type="cellIs" dxfId="10982" priority="9781" operator="greaterThan">
      <formula>41.457</formula>
    </cfRule>
    <cfRule type="cellIs" dxfId="10981" priority="9791" operator="greaterThan">
      <formula>40.922</formula>
    </cfRule>
    <cfRule type="cellIs" dxfId="10980" priority="9797" operator="greaterThan">
      <formula>40.922</formula>
    </cfRule>
    <cfRule type="cellIs" dxfId="10979" priority="9716" operator="lessThan">
      <formula>40.564</formula>
    </cfRule>
    <cfRule type="cellIs" dxfId="10978" priority="9501" operator="lessThan">
      <formula>40.841</formula>
    </cfRule>
    <cfRule type="cellIs" dxfId="10977" priority="9715" operator="greaterThan">
      <formula>40.564</formula>
    </cfRule>
    <cfRule type="cellIs" dxfId="10976" priority="9745" operator="greaterThan">
      <formula>41.258</formula>
    </cfRule>
    <cfRule type="cellIs" dxfId="10975" priority="9667" operator="lessThan">
      <formula>43.057</formula>
    </cfRule>
    <cfRule type="cellIs" dxfId="10974" priority="9500" operator="lessThan">
      <formula>40.841</formula>
    </cfRule>
    <cfRule type="cellIs" dxfId="10973" priority="9499" operator="greaterThan">
      <formula>40.841</formula>
    </cfRule>
    <cfRule type="cellIs" dxfId="10972" priority="9504" operator="lessThan">
      <formula>40.836</formula>
    </cfRule>
  </conditionalFormatting>
  <conditionalFormatting sqref="H829">
    <cfRule type="cellIs" dxfId="10971" priority="9440" operator="lessThan">
      <formula>0</formula>
    </cfRule>
    <cfRule type="cellIs" dxfId="10970" priority="9441" operator="greaterThan">
      <formula>0</formula>
    </cfRule>
    <cfRule type="cellIs" dxfId="10969" priority="9442" operator="greaterThan">
      <formula>0</formula>
    </cfRule>
    <cfRule type="cellIs" dxfId="10968" priority="9443" operator="greaterThan">
      <formula>-0.54</formula>
    </cfRule>
  </conditionalFormatting>
  <conditionalFormatting sqref="H831">
    <cfRule type="cellIs" dxfId="10967" priority="9832" operator="greaterThan">
      <formula>-0.54</formula>
    </cfRule>
    <cfRule type="cellIs" dxfId="10966" priority="9831" operator="greaterThan">
      <formula>0</formula>
    </cfRule>
  </conditionalFormatting>
  <conditionalFormatting sqref="H833">
    <cfRule type="cellIs" dxfId="10965" priority="9672" operator="greaterThan">
      <formula>3.096</formula>
    </cfRule>
    <cfRule type="cellIs" dxfId="10964" priority="9775" operator="lessThan">
      <formula>0.363</formula>
    </cfRule>
    <cfRule type="notContainsBlanks" dxfId="10963" priority="9438">
      <formula>LEN(TRIM(H833))&gt;0</formula>
    </cfRule>
    <cfRule type="cellIs" dxfId="10962" priority="9639" operator="greaterThan">
      <formula>0.031</formula>
    </cfRule>
    <cfRule type="cellIs" dxfId="10961" priority="9638" operator="lessThan">
      <formula>0.031</formula>
    </cfRule>
    <cfRule type="cellIs" dxfId="10960" priority="9747" operator="lessThan">
      <formula>-0.015</formula>
    </cfRule>
    <cfRule type="cellIs" dxfId="10959" priority="9746" operator="greaterThan">
      <formula>-0.015</formula>
    </cfRule>
    <cfRule type="cellIs" dxfId="10958" priority="9464" operator="greaterThan">
      <formula>-0.459</formula>
    </cfRule>
    <cfRule type="cellIs" dxfId="10957" priority="9465" operator="lessThan">
      <formula>-0.459</formula>
    </cfRule>
    <cfRule type="cellIs" dxfId="10956" priority="9466" operator="lessThan">
      <formula>-0.459</formula>
    </cfRule>
    <cfRule type="cellIs" dxfId="10955" priority="9490" operator="greaterThan">
      <formula>0.189</formula>
    </cfRule>
    <cfRule type="cellIs" dxfId="10954" priority="9491" operator="lessThan">
      <formula>0.189</formula>
    </cfRule>
    <cfRule type="cellIs" dxfId="10953" priority="9493" operator="greaterThan">
      <formula>-0.053</formula>
    </cfRule>
    <cfRule type="cellIs" dxfId="10952" priority="9494" operator="lessThan">
      <formula>-0.053</formula>
    </cfRule>
    <cfRule type="cellIs" dxfId="10951" priority="9503" operator="lessThan">
      <formula>-0.06</formula>
    </cfRule>
    <cfRule type="cellIs" dxfId="10950" priority="9586" operator="lessThan">
      <formula>-0.595</formula>
    </cfRule>
    <cfRule type="cellIs" dxfId="10949" priority="9505" operator="lessThan">
      <formula>-0.066</formula>
    </cfRule>
    <cfRule type="cellIs" dxfId="10948" priority="9511" operator="lessThan">
      <formula>0.072</formula>
    </cfRule>
    <cfRule type="cellIs" dxfId="10947" priority="9827" operator="lessThan">
      <formula>-0.237</formula>
    </cfRule>
    <cfRule type="cellIs" dxfId="10946" priority="9828" operator="greaterThan">
      <formula>$H$206&gt;0</formula>
    </cfRule>
    <cfRule type="cellIs" dxfId="10945" priority="9512" operator="greaterThan">
      <formula>0.072</formula>
    </cfRule>
    <cfRule type="cellIs" dxfId="10944" priority="9719" operator="lessThan">
      <formula>0.353</formula>
    </cfRule>
    <cfRule type="cellIs" dxfId="10943" priority="9513" operator="greaterThan">
      <formula>0.072</formula>
    </cfRule>
    <cfRule type="notContainsBlanks" dxfId="10942" priority="9451">
      <formula>LEN(TRIM(H833))&gt;0</formula>
    </cfRule>
    <cfRule type="cellIs" dxfId="10941" priority="9705" operator="lessThan">
      <formula>-0.005</formula>
    </cfRule>
    <cfRule type="cellIs" dxfId="10940" priority="9704" operator="greaterThan">
      <formula>-0.005</formula>
    </cfRule>
    <cfRule type="cellIs" dxfId="10939" priority="9699" operator="lessThan">
      <formula>0.073</formula>
    </cfRule>
    <cfRule type="cellIs" dxfId="10938" priority="9698" operator="greaterThan">
      <formula>0.073</formula>
    </cfRule>
    <cfRule type="cellIs" dxfId="10937" priority="9686" operator="greaterThan">
      <formula>-0.64</formula>
    </cfRule>
    <cfRule type="cellIs" dxfId="10936" priority="9545" operator="lessThan">
      <formula>-0.009</formula>
    </cfRule>
    <cfRule type="cellIs" dxfId="10935" priority="9544" operator="greaterThan">
      <formula>-0.009</formula>
    </cfRule>
    <cfRule type="cellIs" dxfId="10934" priority="9804" operator="lessThan">
      <formula>-0.231</formula>
    </cfRule>
    <cfRule type="cellIs" dxfId="10933" priority="9805" operator="greaterThan">
      <formula>-0.231</formula>
    </cfRule>
    <cfRule type="cellIs" dxfId="10932" priority="9539" operator="greaterThan">
      <formula>0.144</formula>
    </cfRule>
    <cfRule type="cellIs" dxfId="10931" priority="9764" operator="lessThan">
      <formula>0.453</formula>
    </cfRule>
    <cfRule type="cellIs" dxfId="10930" priority="9674" operator="lessThan">
      <formula>-0.829</formula>
    </cfRule>
    <cfRule type="cellIs" dxfId="10929" priority="9673" operator="greaterThan">
      <formula>-0.829</formula>
    </cfRule>
  </conditionalFormatting>
  <conditionalFormatting sqref="H850">
    <cfRule type="cellIs" dxfId="10928" priority="9412" operator="greaterThan">
      <formula>40.916</formula>
    </cfRule>
    <cfRule type="cellIs" dxfId="10927" priority="9413" operator="greaterThan">
      <formula>" R$ 40,916&lt;$H$200"</formula>
    </cfRule>
    <cfRule type="cellIs" dxfId="10926" priority="9299" operator="greaterThan">
      <formula>40.401</formula>
    </cfRule>
    <cfRule type="cellIs" dxfId="10925" priority="9387" operator="greaterThan">
      <formula>40.922</formula>
    </cfRule>
    <cfRule type="cellIs" dxfId="10924" priority="9012" operator="greaterThan">
      <formula>41.623</formula>
    </cfRule>
    <cfRule type="cellIs" dxfId="10923" priority="9382" operator="greaterThan">
      <formula>40.849</formula>
    </cfRule>
    <cfRule type="cellIs" dxfId="10922" priority="9263" operator="lessThan">
      <formula>43.057</formula>
    </cfRule>
    <cfRule type="cellIs" dxfId="10921" priority="9296" operator="lessThan">
      <formula>40.479</formula>
    </cfRule>
    <cfRule type="cellIs" dxfId="10920" priority="9377" operator="greaterThan">
      <formula>41.457</formula>
    </cfRule>
    <cfRule type="cellIs" dxfId="10919" priority="9271" operator="lessThan">
      <formula>" R$ 40,095 $H$369"</formula>
    </cfRule>
    <cfRule type="cellIs" dxfId="10918" priority="9100" operator="lessThan">
      <formula>40.836</formula>
    </cfRule>
    <cfRule type="cellIs" dxfId="10917" priority="9376" operator="lessThan">
      <formula>41.457</formula>
    </cfRule>
    <cfRule type="cellIs" dxfId="10916" priority="9316" operator="lessThan">
      <formula>40.406</formula>
    </cfRule>
    <cfRule type="cellIs" dxfId="10915" priority="9181" operator="lessThan">
      <formula>39.796</formula>
    </cfRule>
    <cfRule type="cellIs" dxfId="10914" priority="9236" operator="greaterThan">
      <formula>39.868</formula>
    </cfRule>
    <cfRule type="cellIs" dxfId="10913" priority="9237" operator="lessThan">
      <formula>39.868</formula>
    </cfRule>
    <cfRule type="cellIs" dxfId="10912" priority="9297" operator="greaterThan">
      <formula>40.479</formula>
    </cfRule>
    <cfRule type="cellIs" dxfId="10911" priority="9011" operator="lessThan">
      <formula>41.623</formula>
    </cfRule>
    <cfRule type="cellIs" dxfId="10910" priority="9232" operator="greaterThan">
      <formula>39.991</formula>
    </cfRule>
    <cfRule type="cellIs" dxfId="10909" priority="9312" operator="lessThan">
      <formula>40.564</formula>
    </cfRule>
    <cfRule type="cellIs" dxfId="10908" priority="9311" operator="greaterThan">
      <formula>40.564</formula>
    </cfRule>
    <cfRule type="cellIs" dxfId="10907" priority="9244" operator="lessThan">
      <formula>39.728</formula>
    </cfRule>
    <cfRule type="cellIs" dxfId="10906" priority="9251" operator="lessThan">
      <formula>39.536</formula>
    </cfRule>
    <cfRule type="cellIs" dxfId="10905" priority="9393" operator="greaterThan">
      <formula>40.922</formula>
    </cfRule>
    <cfRule type="cellIs" dxfId="10904" priority="9097" operator="lessThan">
      <formula>40.841</formula>
    </cfRule>
    <cfRule type="cellIs" dxfId="10903" priority="9168" operator="greaterThan">
      <formula>39.621</formula>
    </cfRule>
    <cfRule type="cellIs" dxfId="10902" priority="9276" operator="greaterThan">
      <formula>40.095</formula>
    </cfRule>
    <cfRule type="cellIs" dxfId="10901" priority="9096" operator="lessThan">
      <formula>40.841</formula>
    </cfRule>
    <cfRule type="cellIs" dxfId="10900" priority="9341" operator="greaterThan">
      <formula>41.258</formula>
    </cfRule>
    <cfRule type="cellIs" dxfId="10899" priority="9095" operator="greaterThan">
      <formula>40.841</formula>
    </cfRule>
    <cfRule type="notContainsBlanks" dxfId="10898" priority="9033">
      <formula>LEN(TRIM(H850))&gt;0</formula>
    </cfRule>
    <cfRule type="cellIs" dxfId="10897" priority="9272" operator="lessThan">
      <formula>40.095</formula>
    </cfRule>
    <cfRule type="cellIs" dxfId="10896" priority="9336" operator="greaterThan">
      <formula>40.509</formula>
    </cfRule>
    <cfRule type="cellIs" dxfId="10895" priority="9085" operator="greaterThan">
      <formula>41.03</formula>
    </cfRule>
    <cfRule type="cellIs" dxfId="10894" priority="9337" operator="lessThan">
      <formula>40.509</formula>
    </cfRule>
    <cfRule type="cellIs" dxfId="10893" priority="9407" operator="greaterThan">
      <formula>40.916</formula>
    </cfRule>
    <cfRule type="cellIs" dxfId="10892" priority="9233" operator="lessThan">
      <formula>39.991</formula>
    </cfRule>
  </conditionalFormatting>
  <conditionalFormatting sqref="H854">
    <cfRule type="cellIs" dxfId="10891" priority="9037" operator="greaterThan">
      <formula>0</formula>
    </cfRule>
    <cfRule type="cellIs" dxfId="10890" priority="9039" operator="greaterThan">
      <formula>-0.54</formula>
    </cfRule>
    <cfRule type="cellIs" dxfId="10889" priority="9036" operator="lessThan">
      <formula>0</formula>
    </cfRule>
    <cfRule type="cellIs" dxfId="10888" priority="9038" operator="greaterThan">
      <formula>0</formula>
    </cfRule>
  </conditionalFormatting>
  <conditionalFormatting sqref="H856">
    <cfRule type="cellIs" dxfId="10887" priority="9427" operator="greaterThan">
      <formula>0</formula>
    </cfRule>
    <cfRule type="cellIs" dxfId="10886" priority="9428" operator="greaterThan">
      <formula>-0.54</formula>
    </cfRule>
  </conditionalFormatting>
  <conditionalFormatting sqref="H858">
    <cfRule type="cellIs" dxfId="10885" priority="9234" operator="lessThan">
      <formula>0.031</formula>
    </cfRule>
    <cfRule type="cellIs" dxfId="10884" priority="9235" operator="greaterThan">
      <formula>0.031</formula>
    </cfRule>
    <cfRule type="cellIs" dxfId="10883" priority="9423" operator="lessThan">
      <formula>-0.237</formula>
    </cfRule>
    <cfRule type="cellIs" dxfId="10882" priority="9424" operator="greaterThan">
      <formula>$H$206&gt;0</formula>
    </cfRule>
    <cfRule type="cellIs" dxfId="10881" priority="9371" operator="lessThan">
      <formula>0.363</formula>
    </cfRule>
    <cfRule type="cellIs" dxfId="10880" priority="9360" operator="lessThan">
      <formula>0.453</formula>
    </cfRule>
    <cfRule type="cellIs" dxfId="10879" priority="9101" operator="lessThan">
      <formula>-0.066</formula>
    </cfRule>
    <cfRule type="cellIs" dxfId="10878" priority="9269" operator="greaterThan">
      <formula>-0.829</formula>
    </cfRule>
    <cfRule type="cellIs" dxfId="10877" priority="8998" operator="lessThan">
      <formula>1.009</formula>
    </cfRule>
    <cfRule type="cellIs" dxfId="10876" priority="9061" operator="lessThan">
      <formula>-0.459</formula>
    </cfRule>
    <cfRule type="cellIs" dxfId="10875" priority="9107" operator="lessThan">
      <formula>0.072</formula>
    </cfRule>
    <cfRule type="cellIs" dxfId="10874" priority="9090" operator="lessThan">
      <formula>-0.053</formula>
    </cfRule>
    <cfRule type="cellIs" dxfId="10873" priority="9182" operator="lessThan">
      <formula>-0.595</formula>
    </cfRule>
    <cfRule type="cellIs" dxfId="10872" priority="9109" operator="greaterThan">
      <formula>0.072</formula>
    </cfRule>
    <cfRule type="notContainsBlanks" dxfId="10871" priority="9047">
      <formula>LEN(TRIM(H858))&gt;0</formula>
    </cfRule>
    <cfRule type="cellIs" dxfId="10870" priority="9141" operator="lessThan">
      <formula>-0.009</formula>
    </cfRule>
    <cfRule type="cellIs" dxfId="10869" priority="9140" operator="greaterThan">
      <formula>-0.009</formula>
    </cfRule>
    <cfRule type="cellIs" dxfId="10868" priority="9301" operator="lessThan">
      <formula>-0.005</formula>
    </cfRule>
    <cfRule type="cellIs" dxfId="10867" priority="9342" operator="greaterThan">
      <formula>-0.015</formula>
    </cfRule>
    <cfRule type="cellIs" dxfId="10866" priority="9086" operator="greaterThan">
      <formula>0.189</formula>
    </cfRule>
    <cfRule type="cellIs" dxfId="10865" priority="9062" operator="lessThan">
      <formula>-0.459</formula>
    </cfRule>
    <cfRule type="cellIs" dxfId="10864" priority="9060" operator="greaterThan">
      <formula>-0.459</formula>
    </cfRule>
    <cfRule type="cellIs" dxfId="10863" priority="9401" operator="greaterThan">
      <formula>-0.231</formula>
    </cfRule>
    <cfRule type="cellIs" dxfId="10862" priority="9400" operator="lessThan">
      <formula>-0.231</formula>
    </cfRule>
    <cfRule type="cellIs" dxfId="10861" priority="9343" operator="lessThan">
      <formula>-0.015</formula>
    </cfRule>
    <cfRule type="cellIs" dxfId="10860" priority="9099" operator="lessThan">
      <formula>-0.06</formula>
    </cfRule>
    <cfRule type="cellIs" dxfId="10859" priority="8997" operator="greaterThan">
      <formula>1.009</formula>
    </cfRule>
    <cfRule type="cellIs" dxfId="10858" priority="9089" operator="greaterThan">
      <formula>-0.053</formula>
    </cfRule>
    <cfRule type="cellIs" dxfId="10857" priority="9135" operator="greaterThan">
      <formula>0.144</formula>
    </cfRule>
    <cfRule type="cellIs" dxfId="10856" priority="9282" operator="greaterThan">
      <formula>-0.64</formula>
    </cfRule>
    <cfRule type="cellIs" dxfId="10855" priority="9295" operator="lessThan">
      <formula>0.073</formula>
    </cfRule>
    <cfRule type="cellIs" dxfId="10854" priority="9315" operator="lessThan">
      <formula>0.353</formula>
    </cfRule>
    <cfRule type="cellIs" dxfId="10853" priority="9300" operator="greaterThan">
      <formula>-0.005</formula>
    </cfRule>
    <cfRule type="notContainsBlanks" dxfId="10852" priority="9034">
      <formula>LEN(TRIM(H858))&gt;0</formula>
    </cfRule>
    <cfRule type="cellIs" dxfId="10851" priority="9108" operator="greaterThan">
      <formula>0.072</formula>
    </cfRule>
    <cfRule type="cellIs" dxfId="10850" priority="9024" operator="lessThan">
      <formula>0.976</formula>
    </cfRule>
    <cfRule type="cellIs" dxfId="10849" priority="9270" operator="lessThan">
      <formula>-0.829</formula>
    </cfRule>
    <cfRule type="cellIs" dxfId="10848" priority="9294" operator="greaterThan">
      <formula>0.073</formula>
    </cfRule>
    <cfRule type="cellIs" dxfId="10847" priority="9087" operator="lessThan">
      <formula>0.189</formula>
    </cfRule>
    <cfRule type="cellIs" dxfId="10846" priority="9268" operator="greaterThan">
      <formula>3.096</formula>
    </cfRule>
  </conditionalFormatting>
  <conditionalFormatting sqref="H877">
    <cfRule type="cellIs" dxfId="10845" priority="8973" operator="greaterThan">
      <formula>40.916</formula>
    </cfRule>
    <cfRule type="cellIs" dxfId="10844" priority="8978" operator="greaterThan">
      <formula>40.916</formula>
    </cfRule>
    <cfRule type="cellIs" dxfId="10843" priority="8979" operator="greaterThan">
      <formula>" R$ 40,916&lt;$H$200"</formula>
    </cfRule>
    <cfRule type="cellIs" dxfId="10842" priority="8862" operator="lessThan">
      <formula>40.479</formula>
    </cfRule>
    <cfRule type="cellIs" dxfId="10841" priority="8747" operator="lessThan">
      <formula>39.796</formula>
    </cfRule>
    <cfRule type="cellIs" dxfId="10840" priority="8802" operator="greaterThan">
      <formula>39.868</formula>
    </cfRule>
    <cfRule type="cellIs" dxfId="10839" priority="8666" operator="lessThan">
      <formula>40.836</formula>
    </cfRule>
    <cfRule type="cellIs" dxfId="10838" priority="8959" operator="greaterThan">
      <formula>40.922</formula>
    </cfRule>
    <cfRule type="cellIs" dxfId="10837" priority="8803" operator="lessThan">
      <formula>39.868</formula>
    </cfRule>
    <cfRule type="cellIs" dxfId="10836" priority="8810" operator="lessThan">
      <formula>39.728</formula>
    </cfRule>
    <cfRule type="cellIs" dxfId="10835" priority="8663" operator="lessThan">
      <formula>40.841</formula>
    </cfRule>
    <cfRule type="cellIs" dxfId="10834" priority="8817" operator="lessThan">
      <formula>39.536</formula>
    </cfRule>
    <cfRule type="cellIs" dxfId="10833" priority="8829" operator="lessThan">
      <formula>43.057</formula>
    </cfRule>
    <cfRule type="cellIs" dxfId="10832" priority="8662" operator="lessThan">
      <formula>40.841</formula>
    </cfRule>
    <cfRule type="cellIs" dxfId="10831" priority="8651" operator="greaterThan">
      <formula>41.03</formula>
    </cfRule>
    <cfRule type="cellIs" dxfId="10830" priority="8577" operator="lessThan">
      <formula>41.623</formula>
    </cfRule>
    <cfRule type="cellIs" dxfId="10829" priority="8863" operator="greaterThan">
      <formula>40.479</formula>
    </cfRule>
    <cfRule type="cellIs" dxfId="10828" priority="8865" operator="greaterThan">
      <formula>40.401</formula>
    </cfRule>
    <cfRule type="cellIs" dxfId="10827" priority="8877" operator="greaterThan">
      <formula>40.564</formula>
    </cfRule>
    <cfRule type="cellIs" dxfId="10826" priority="8734" operator="greaterThan">
      <formula>39.621</formula>
    </cfRule>
    <cfRule type="cellIs" dxfId="10825" priority="8878" operator="lessThan">
      <formula>40.564</formula>
    </cfRule>
    <cfRule type="cellIs" dxfId="10824" priority="8882" operator="lessThan">
      <formula>40.406</formula>
    </cfRule>
    <cfRule type="cellIs" dxfId="10823" priority="8902" operator="greaterThan">
      <formula>40.509</formula>
    </cfRule>
    <cfRule type="cellIs" dxfId="10822" priority="8903" operator="lessThan">
      <formula>40.509</formula>
    </cfRule>
    <cfRule type="cellIs" dxfId="10821" priority="8907" operator="greaterThan">
      <formula>41.258</formula>
    </cfRule>
    <cfRule type="cellIs" dxfId="10820" priority="8942" operator="lessThan">
      <formula>41.457</formula>
    </cfRule>
    <cfRule type="cellIs" dxfId="10819" priority="8943" operator="greaterThan">
      <formula>41.457</formula>
    </cfRule>
    <cfRule type="cellIs" dxfId="10818" priority="8799" operator="lessThan">
      <formula>39.991</formula>
    </cfRule>
    <cfRule type="cellIs" dxfId="10817" priority="8948" operator="greaterThan">
      <formula>40.849</formula>
    </cfRule>
    <cfRule type="cellIs" dxfId="10816" priority="8798" operator="greaterThan">
      <formula>39.991</formula>
    </cfRule>
    <cfRule type="cellIs" dxfId="10815" priority="8661" operator="greaterThan">
      <formula>40.841</formula>
    </cfRule>
    <cfRule type="cellIs" dxfId="10814" priority="8837" operator="lessThan">
      <formula>" R$ 40,095 $H$369"</formula>
    </cfRule>
    <cfRule type="notContainsBlanks" dxfId="10813" priority="8599">
      <formula>LEN(TRIM(H877))&gt;0</formula>
    </cfRule>
    <cfRule type="cellIs" dxfId="10812" priority="8838" operator="lessThan">
      <formula>40.095</formula>
    </cfRule>
    <cfRule type="cellIs" dxfId="10811" priority="8578" operator="greaterThan">
      <formula>41.623</formula>
    </cfRule>
    <cfRule type="cellIs" dxfId="10810" priority="8953" operator="greaterThan">
      <formula>40.922</formula>
    </cfRule>
    <cfRule type="cellIs" dxfId="10809" priority="8842" operator="greaterThan">
      <formula>40.095</formula>
    </cfRule>
  </conditionalFormatting>
  <conditionalFormatting sqref="H881">
    <cfRule type="cellIs" dxfId="10808" priority="8602" operator="lessThan">
      <formula>0</formula>
    </cfRule>
    <cfRule type="cellIs" dxfId="10807" priority="8603" operator="greaterThan">
      <formula>0</formula>
    </cfRule>
    <cfRule type="cellIs" dxfId="10806" priority="8604" operator="greaterThan">
      <formula>0</formula>
    </cfRule>
    <cfRule type="cellIs" dxfId="10805" priority="8605" operator="greaterThan">
      <formula>-0.54</formula>
    </cfRule>
  </conditionalFormatting>
  <conditionalFormatting sqref="H883">
    <cfRule type="cellIs" dxfId="10804" priority="8994" operator="greaterThan">
      <formula>-0.54</formula>
    </cfRule>
    <cfRule type="cellIs" dxfId="10803" priority="8993" operator="greaterThan">
      <formula>0</formula>
    </cfRule>
  </conditionalFormatting>
  <conditionalFormatting sqref="H885">
    <cfRule type="cellIs" dxfId="10802" priority="8990" operator="greaterThan">
      <formula>$H$206&gt;0</formula>
    </cfRule>
    <cfRule type="cellIs" dxfId="10801" priority="8547" operator="greaterThan">
      <formula>-0.038</formula>
    </cfRule>
    <cfRule type="cellIs" dxfId="10800" priority="8548" operator="lessThan">
      <formula>-0.038</formula>
    </cfRule>
    <cfRule type="cellIs" dxfId="10799" priority="8549" operator="lessThan">
      <formula>-0.038</formula>
    </cfRule>
    <cfRule type="cellIs" dxfId="10798" priority="8563" operator="greaterThan">
      <formula>1.009</formula>
    </cfRule>
    <cfRule type="cellIs" dxfId="10797" priority="8564" operator="lessThan">
      <formula>1.009</formula>
    </cfRule>
    <cfRule type="cellIs" dxfId="10796" priority="8834" operator="greaterThan">
      <formula>3.096</formula>
    </cfRule>
    <cfRule type="cellIs" dxfId="10795" priority="8937" operator="lessThan">
      <formula>0.363</formula>
    </cfRule>
    <cfRule type="cellIs" dxfId="10794" priority="8926" operator="lessThan">
      <formula>0.453</formula>
    </cfRule>
    <cfRule type="cellIs" dxfId="10793" priority="8909" operator="lessThan">
      <formula>-0.015</formula>
    </cfRule>
    <cfRule type="cellIs" dxfId="10792" priority="8908" operator="greaterThan">
      <formula>-0.015</formula>
    </cfRule>
    <cfRule type="cellIs" dxfId="10791" priority="8881" operator="lessThan">
      <formula>0.353</formula>
    </cfRule>
    <cfRule type="cellIs" dxfId="10790" priority="8867" operator="lessThan">
      <formula>-0.005</formula>
    </cfRule>
    <cfRule type="cellIs" dxfId="10789" priority="8866" operator="greaterThan">
      <formula>-0.005</formula>
    </cfRule>
    <cfRule type="cellIs" dxfId="10788" priority="8861" operator="lessThan">
      <formula>0.073</formula>
    </cfRule>
    <cfRule type="cellIs" dxfId="10787" priority="8860" operator="greaterThan">
      <formula>0.073</formula>
    </cfRule>
    <cfRule type="cellIs" dxfId="10786" priority="8848" operator="greaterThan">
      <formula>-0.64</formula>
    </cfRule>
    <cfRule type="cellIs" dxfId="10785" priority="8836" operator="lessThan">
      <formula>-0.829</formula>
    </cfRule>
    <cfRule type="cellIs" dxfId="10784" priority="8835" operator="greaterThan">
      <formula>-0.829</formula>
    </cfRule>
    <cfRule type="cellIs" dxfId="10783" priority="8801" operator="greaterThan">
      <formula>0.031</formula>
    </cfRule>
    <cfRule type="cellIs" dxfId="10782" priority="8800" operator="lessThan">
      <formula>0.031</formula>
    </cfRule>
    <cfRule type="cellIs" dxfId="10781" priority="8748" operator="lessThan">
      <formula>-0.595</formula>
    </cfRule>
    <cfRule type="cellIs" dxfId="10780" priority="8707" operator="lessThan">
      <formula>-0.009</formula>
    </cfRule>
    <cfRule type="cellIs" dxfId="10779" priority="8706" operator="greaterThan">
      <formula>-0.009</formula>
    </cfRule>
    <cfRule type="cellIs" dxfId="10778" priority="8701" operator="greaterThan">
      <formula>0.144</formula>
    </cfRule>
    <cfRule type="cellIs" dxfId="10777" priority="8675" operator="greaterThan">
      <formula>0.072</formula>
    </cfRule>
    <cfRule type="cellIs" dxfId="10776" priority="8674" operator="greaterThan">
      <formula>0.072</formula>
    </cfRule>
    <cfRule type="cellIs" dxfId="10775" priority="8673" operator="lessThan">
      <formula>0.072</formula>
    </cfRule>
    <cfRule type="cellIs" dxfId="10774" priority="8667" operator="lessThan">
      <formula>-0.066</formula>
    </cfRule>
    <cfRule type="cellIs" dxfId="10773" priority="8665" operator="lessThan">
      <formula>-0.06</formula>
    </cfRule>
    <cfRule type="cellIs" dxfId="10772" priority="8656" operator="lessThan">
      <formula>-0.053</formula>
    </cfRule>
    <cfRule type="cellIs" dxfId="10771" priority="8655" operator="greaterThan">
      <formula>-0.053</formula>
    </cfRule>
    <cfRule type="cellIs" dxfId="10770" priority="8653" operator="lessThan">
      <formula>0.189</formula>
    </cfRule>
    <cfRule type="cellIs" dxfId="10769" priority="8652" operator="greaterThan">
      <formula>0.189</formula>
    </cfRule>
    <cfRule type="cellIs" dxfId="10768" priority="8628" operator="lessThan">
      <formula>-0.459</formula>
    </cfRule>
    <cfRule type="cellIs" dxfId="10767" priority="8627" operator="lessThan">
      <formula>-0.459</formula>
    </cfRule>
    <cfRule type="cellIs" dxfId="10766" priority="8626" operator="greaterThan">
      <formula>-0.459</formula>
    </cfRule>
    <cfRule type="notContainsBlanks" dxfId="10765" priority="8613">
      <formula>LEN(TRIM(H885))&gt;0</formula>
    </cfRule>
    <cfRule type="notContainsBlanks" dxfId="10764" priority="8600">
      <formula>LEN(TRIM(H885))&gt;0</formula>
    </cfRule>
    <cfRule type="cellIs" dxfId="10763" priority="8590" operator="lessThan">
      <formula>0.976</formula>
    </cfRule>
    <cfRule type="cellIs" dxfId="10762" priority="8966" operator="lessThan">
      <formula>-0.231</formula>
    </cfRule>
    <cfRule type="cellIs" dxfId="10761" priority="8967" operator="greaterThan">
      <formula>-0.231</formula>
    </cfRule>
    <cfRule type="cellIs" dxfId="10760" priority="8989" operator="lessThan">
      <formula>-0.237</formula>
    </cfRule>
  </conditionalFormatting>
  <conditionalFormatting sqref="H903">
    <cfRule type="cellIs" dxfId="10759" priority="8369" operator="lessThan">
      <formula>39.536</formula>
    </cfRule>
    <cfRule type="cellIs" dxfId="10758" priority="8350" operator="greaterThan">
      <formula>39.991</formula>
    </cfRule>
    <cfRule type="cellIs" dxfId="10757" priority="8415" operator="greaterThan">
      <formula>40.479</formula>
    </cfRule>
    <cfRule type="cellIs" dxfId="10756" priority="8218" operator="lessThan">
      <formula>40.836</formula>
    </cfRule>
    <cfRule type="cellIs" dxfId="10755" priority="8414" operator="lessThan">
      <formula>40.479</formula>
    </cfRule>
    <cfRule type="cellIs" dxfId="10754" priority="8215" operator="lessThan">
      <formula>40.841</formula>
    </cfRule>
    <cfRule type="notContainsBlanks" dxfId="10753" priority="8151">
      <formula>LEN(TRIM(H903))&gt;0</formula>
    </cfRule>
    <cfRule type="cellIs" dxfId="10752" priority="8354" operator="greaterThan">
      <formula>39.868</formula>
    </cfRule>
    <cfRule type="cellIs" dxfId="10751" priority="8355" operator="lessThan">
      <formula>39.868</formula>
    </cfRule>
    <cfRule type="cellIs" dxfId="10750" priority="8362" operator="lessThan">
      <formula>39.728</formula>
    </cfRule>
    <cfRule type="cellIs" dxfId="10749" priority="8394" operator="greaterThan">
      <formula>40.095</formula>
    </cfRule>
    <cfRule type="cellIs" dxfId="10748" priority="8203" operator="greaterThan">
      <formula>41.03</formula>
    </cfRule>
    <cfRule type="cellIs" dxfId="10747" priority="8530" operator="greaterThan">
      <formula>40.916</formula>
    </cfRule>
    <cfRule type="cellIs" dxfId="10746" priority="8299" operator="lessThan">
      <formula>39.796</formula>
    </cfRule>
    <cfRule type="cellIs" dxfId="10745" priority="8286" operator="greaterThan">
      <formula>39.621</formula>
    </cfRule>
    <cfRule type="cellIs" dxfId="10744" priority="8525" operator="greaterThan">
      <formula>40.916</formula>
    </cfRule>
    <cfRule type="cellIs" dxfId="10743" priority="8381" operator="lessThan">
      <formula>43.057</formula>
    </cfRule>
    <cfRule type="cellIs" dxfId="10742" priority="8511" operator="greaterThan">
      <formula>40.922</formula>
    </cfRule>
    <cfRule type="cellIs" dxfId="10741" priority="8214" operator="lessThan">
      <formula>40.841</formula>
    </cfRule>
    <cfRule type="cellIs" dxfId="10740" priority="8389" operator="lessThan">
      <formula>" R$ 40,095 $H$369"</formula>
    </cfRule>
    <cfRule type="cellIs" dxfId="10739" priority="8430" operator="lessThan">
      <formula>40.564</formula>
    </cfRule>
    <cfRule type="cellIs" dxfId="10738" priority="8494" operator="lessThan">
      <formula>41.457</formula>
    </cfRule>
    <cfRule type="cellIs" dxfId="10737" priority="8505" operator="greaterThan">
      <formula>40.922</formula>
    </cfRule>
    <cfRule type="cellIs" dxfId="10736" priority="8500" operator="greaterThan">
      <formula>40.849</formula>
    </cfRule>
    <cfRule type="cellIs" dxfId="10735" priority="8495" operator="greaterThan">
      <formula>41.457</formula>
    </cfRule>
    <cfRule type="cellIs" dxfId="10734" priority="8417" operator="greaterThan">
      <formula>40.401</formula>
    </cfRule>
    <cfRule type="cellIs" dxfId="10733" priority="8459" operator="greaterThan">
      <formula>41.258</formula>
    </cfRule>
    <cfRule type="cellIs" dxfId="10732" priority="8429" operator="greaterThan">
      <formula>40.564</formula>
    </cfRule>
    <cfRule type="cellIs" dxfId="10731" priority="8455" operator="lessThan">
      <formula>40.509</formula>
    </cfRule>
    <cfRule type="cellIs" dxfId="10730" priority="8129" operator="lessThan">
      <formula>41.623</formula>
    </cfRule>
    <cfRule type="cellIs" dxfId="10729" priority="8130" operator="greaterThan">
      <formula>41.623</formula>
    </cfRule>
    <cfRule type="cellIs" dxfId="10728" priority="8454" operator="greaterThan">
      <formula>40.509</formula>
    </cfRule>
    <cfRule type="cellIs" dxfId="10727" priority="8531" operator="greaterThan">
      <formula>" R$ 40,916&lt;$H$200"</formula>
    </cfRule>
    <cfRule type="cellIs" dxfId="10726" priority="8213" operator="greaterThan">
      <formula>40.841</formula>
    </cfRule>
    <cfRule type="cellIs" dxfId="10725" priority="8434" operator="lessThan">
      <formula>40.406</formula>
    </cfRule>
    <cfRule type="cellIs" dxfId="10724" priority="8390" operator="lessThan">
      <formula>40.095</formula>
    </cfRule>
    <cfRule type="cellIs" dxfId="10723" priority="8351" operator="lessThan">
      <formula>39.991</formula>
    </cfRule>
  </conditionalFormatting>
  <conditionalFormatting sqref="H907">
    <cfRule type="cellIs" dxfId="10722" priority="8157" operator="greaterThan">
      <formula>-0.54</formula>
    </cfRule>
    <cfRule type="cellIs" dxfId="10721" priority="8154" operator="lessThan">
      <formula>0</formula>
    </cfRule>
    <cfRule type="cellIs" dxfId="10720" priority="8156" operator="greaterThan">
      <formula>0</formula>
    </cfRule>
    <cfRule type="cellIs" dxfId="10719" priority="8155" operator="greaterThan">
      <formula>0</formula>
    </cfRule>
  </conditionalFormatting>
  <conditionalFormatting sqref="H909">
    <cfRule type="cellIs" dxfId="10718" priority="8545" operator="greaterThan">
      <formula>0</formula>
    </cfRule>
    <cfRule type="cellIs" dxfId="10717" priority="8546" operator="greaterThan">
      <formula>-0.54</formula>
    </cfRule>
  </conditionalFormatting>
  <conditionalFormatting sqref="H911">
    <cfRule type="cellIs" dxfId="10716" priority="8205" operator="lessThan">
      <formula>0.189</formula>
    </cfRule>
    <cfRule type="cellIs" dxfId="10715" priority="8217" operator="lessThan">
      <formula>-0.06</formula>
    </cfRule>
    <cfRule type="cellIs" dxfId="10714" priority="8089" operator="greaterThan">
      <formula>0.3</formula>
    </cfRule>
    <cfRule type="cellIs" dxfId="10713" priority="8478" operator="lessThan">
      <formula>0.453</formula>
    </cfRule>
    <cfRule type="cellIs" dxfId="10712" priority="8489" operator="lessThan">
      <formula>0.363</formula>
    </cfRule>
    <cfRule type="cellIs" dxfId="10711" priority="8518" operator="lessThan">
      <formula>-0.231</formula>
    </cfRule>
    <cfRule type="cellIs" dxfId="10710" priority="8300" operator="lessThan">
      <formula>-0.595</formula>
    </cfRule>
    <cfRule type="cellIs" dxfId="10709" priority="8519" operator="greaterThan">
      <formula>-0.231</formula>
    </cfRule>
    <cfRule type="cellIs" dxfId="10708" priority="8387" operator="greaterThan">
      <formula>-0.829</formula>
    </cfRule>
    <cfRule type="cellIs" dxfId="10707" priority="8386" operator="greaterThan">
      <formula>3.096</formula>
    </cfRule>
    <cfRule type="cellIs" dxfId="10706" priority="8259" operator="lessThan">
      <formula>-0.009</formula>
    </cfRule>
    <cfRule type="cellIs" dxfId="10705" priority="8142" operator="lessThan">
      <formula>0.976</formula>
    </cfRule>
    <cfRule type="cellIs" dxfId="10704" priority="8419" operator="lessThan">
      <formula>-0.005</formula>
    </cfRule>
    <cfRule type="cellIs" dxfId="10703" priority="8418" operator="greaterThan">
      <formula>-0.005</formula>
    </cfRule>
    <cfRule type="cellIs" dxfId="10702" priority="8541" operator="lessThan">
      <formula>-0.237</formula>
    </cfRule>
    <cfRule type="cellIs" dxfId="10701" priority="8542" operator="greaterThan">
      <formula>$H$206&gt;0</formula>
    </cfRule>
    <cfRule type="notContainsBlanks" dxfId="10700" priority="8152">
      <formula>LEN(TRIM(H911))&gt;0</formula>
    </cfRule>
    <cfRule type="notContainsBlanks" dxfId="10699" priority="8165">
      <formula>LEN(TRIM(H911))&gt;0</formula>
    </cfRule>
    <cfRule type="cellIs" dxfId="10698" priority="8178" operator="greaterThan">
      <formula>-0.459</formula>
    </cfRule>
    <cfRule type="cellIs" dxfId="10697" priority="8179" operator="lessThan">
      <formula>-0.459</formula>
    </cfRule>
    <cfRule type="cellIs" dxfId="10696" priority="8413" operator="lessThan">
      <formula>0.073</formula>
    </cfRule>
    <cfRule type="cellIs" dxfId="10695" priority="8412" operator="greaterThan">
      <formula>0.073</formula>
    </cfRule>
    <cfRule type="cellIs" dxfId="10694" priority="8400" operator="greaterThan">
      <formula>-0.64</formula>
    </cfRule>
    <cfRule type="cellIs" dxfId="10693" priority="8101" operator="lessThan">
      <formula>-0.038</formula>
    </cfRule>
    <cfRule type="cellIs" dxfId="10692" priority="8258" operator="greaterThan">
      <formula>-0.009</formula>
    </cfRule>
    <cfRule type="cellIs" dxfId="10691" priority="8208" operator="lessThan">
      <formula>-0.053</formula>
    </cfRule>
    <cfRule type="cellIs" dxfId="10690" priority="8180" operator="lessThan">
      <formula>-0.459</formula>
    </cfRule>
    <cfRule type="cellIs" dxfId="10689" priority="8461" operator="lessThan">
      <formula>-0.015</formula>
    </cfRule>
    <cfRule type="cellIs" dxfId="10688" priority="8253" operator="greaterThan">
      <formula>0.144</formula>
    </cfRule>
    <cfRule type="cellIs" dxfId="10687" priority="8227" operator="greaterThan">
      <formula>0.072</formula>
    </cfRule>
    <cfRule type="cellIs" dxfId="10686" priority="8207" operator="greaterThan">
      <formula>-0.053</formula>
    </cfRule>
    <cfRule type="cellIs" dxfId="10685" priority="8226" operator="greaterThan">
      <formula>0.072</formula>
    </cfRule>
    <cfRule type="cellIs" dxfId="10684" priority="8388" operator="lessThan">
      <formula>-0.829</formula>
    </cfRule>
    <cfRule type="cellIs" dxfId="10683" priority="8225" operator="lessThan">
      <formula>0.072</formula>
    </cfRule>
    <cfRule type="cellIs" dxfId="10682" priority="8204" operator="greaterThan">
      <formula>0.189</formula>
    </cfRule>
    <cfRule type="cellIs" dxfId="10681" priority="8219" operator="lessThan">
      <formula>-0.066</formula>
    </cfRule>
    <cfRule type="cellIs" dxfId="10680" priority="8353" operator="greaterThan">
      <formula>0.031</formula>
    </cfRule>
    <cfRule type="cellIs" dxfId="10679" priority="8352" operator="lessThan">
      <formula>0.031</formula>
    </cfRule>
    <cfRule type="cellIs" dxfId="10678" priority="8433" operator="lessThan">
      <formula>0.353</formula>
    </cfRule>
    <cfRule type="cellIs" dxfId="10677" priority="8116" operator="lessThan">
      <formula>1.009</formula>
    </cfRule>
    <cfRule type="cellIs" dxfId="10676" priority="8115" operator="greaterThan">
      <formula>1.009</formula>
    </cfRule>
    <cfRule type="cellIs" dxfId="10675" priority="8100" operator="lessThan">
      <formula>-0.038</formula>
    </cfRule>
    <cfRule type="cellIs" dxfId="10674" priority="8099" operator="greaterThan">
      <formula>-0.038</formula>
    </cfRule>
    <cfRule type="cellIs" dxfId="10673" priority="8098" operator="lessThan">
      <formula>0.18</formula>
    </cfRule>
    <cfRule type="cellIs" dxfId="10672" priority="8091" operator="lessThan">
      <formula>0.3</formula>
    </cfRule>
    <cfRule type="cellIs" dxfId="10671" priority="8460" operator="greaterThan">
      <formula>-0.015</formula>
    </cfRule>
    <cfRule type="cellIs" dxfId="10670" priority="8090" operator="lessThan">
      <formula>0.3</formula>
    </cfRule>
  </conditionalFormatting>
  <conditionalFormatting sqref="H929">
    <cfRule type="cellIs" dxfId="10669" priority="8001" operator="greaterThan">
      <formula>41.258</formula>
    </cfRule>
    <cfRule type="cellIs" dxfId="10668" priority="7997" operator="lessThan">
      <formula>40.509</formula>
    </cfRule>
    <cfRule type="cellIs" dxfId="10667" priority="7996" operator="greaterThan">
      <formula>40.509</formula>
    </cfRule>
    <cfRule type="cellIs" dxfId="10666" priority="7976" operator="lessThan">
      <formula>40.406</formula>
    </cfRule>
    <cfRule type="cellIs" dxfId="10665" priority="7972" operator="lessThan">
      <formula>40.564</formula>
    </cfRule>
    <cfRule type="cellIs" dxfId="10664" priority="7897" operator="lessThan">
      <formula>39.868</formula>
    </cfRule>
    <cfRule type="cellIs" dxfId="10663" priority="7757" operator="lessThan">
      <formula>40.841</formula>
    </cfRule>
    <cfRule type="cellIs" dxfId="10662" priority="7904" operator="lessThan">
      <formula>39.728</formula>
    </cfRule>
    <cfRule type="notContainsBlanks" dxfId="10661" priority="7693">
      <formula>LEN(TRIM(H929))&gt;0</formula>
    </cfRule>
    <cfRule type="cellIs" dxfId="10660" priority="7755" operator="greaterThan">
      <formula>40.841</formula>
    </cfRule>
    <cfRule type="cellIs" dxfId="10659" priority="7911" operator="lessThan">
      <formula>39.536</formula>
    </cfRule>
    <cfRule type="cellIs" dxfId="10658" priority="7892" operator="greaterThan">
      <formula>39.991</formula>
    </cfRule>
    <cfRule type="cellIs" dxfId="10657" priority="7957" operator="greaterThan">
      <formula>40.479</formula>
    </cfRule>
    <cfRule type="cellIs" dxfId="10656" priority="7672" operator="greaterThan">
      <formula>41.623</formula>
    </cfRule>
    <cfRule type="cellIs" dxfId="10655" priority="7893" operator="lessThan">
      <formula>39.991</formula>
    </cfRule>
    <cfRule type="cellIs" dxfId="10654" priority="7671" operator="lessThan">
      <formula>41.623</formula>
    </cfRule>
    <cfRule type="cellIs" dxfId="10653" priority="7923" operator="lessThan">
      <formula>43.057</formula>
    </cfRule>
    <cfRule type="cellIs" dxfId="10652" priority="7971" operator="greaterThan">
      <formula>40.564</formula>
    </cfRule>
    <cfRule type="cellIs" dxfId="10651" priority="7760" operator="lessThan">
      <formula>40.836</formula>
    </cfRule>
    <cfRule type="cellIs" dxfId="10650" priority="7745" operator="greaterThan">
      <formula>41.03</formula>
    </cfRule>
    <cfRule type="cellIs" dxfId="10649" priority="8067" operator="greaterThan">
      <formula>40.916</formula>
    </cfRule>
    <cfRule type="cellIs" dxfId="10648" priority="7756" operator="lessThan">
      <formula>40.841</formula>
    </cfRule>
    <cfRule type="cellIs" dxfId="10647" priority="8073" operator="greaterThan">
      <formula>" R$ 40,916&lt;$H$200"</formula>
    </cfRule>
    <cfRule type="cellIs" dxfId="10646" priority="8072" operator="greaterThan">
      <formula>40.916</formula>
    </cfRule>
    <cfRule type="cellIs" dxfId="10645" priority="7896" operator="greaterThan">
      <formula>39.868</formula>
    </cfRule>
    <cfRule type="cellIs" dxfId="10644" priority="7931" operator="lessThan">
      <formula>" R$ 40,095 $H$369"</formula>
    </cfRule>
    <cfRule type="cellIs" dxfId="10643" priority="7932" operator="lessThan">
      <formula>40.095</formula>
    </cfRule>
    <cfRule type="cellIs" dxfId="10642" priority="8053" operator="greaterThan">
      <formula>40.922</formula>
    </cfRule>
    <cfRule type="cellIs" dxfId="10641" priority="8047" operator="greaterThan">
      <formula>40.922</formula>
    </cfRule>
    <cfRule type="cellIs" dxfId="10640" priority="8042" operator="greaterThan">
      <formula>40.849</formula>
    </cfRule>
    <cfRule type="cellIs" dxfId="10639" priority="8037" operator="greaterThan">
      <formula>41.457</formula>
    </cfRule>
    <cfRule type="cellIs" dxfId="10638" priority="8036" operator="lessThan">
      <formula>41.457</formula>
    </cfRule>
    <cfRule type="cellIs" dxfId="10637" priority="7936" operator="greaterThan">
      <formula>40.095</formula>
    </cfRule>
    <cfRule type="cellIs" dxfId="10636" priority="7956" operator="lessThan">
      <formula>40.479</formula>
    </cfRule>
    <cfRule type="cellIs" dxfId="10635" priority="7828" operator="greaterThan">
      <formula>39.621</formula>
    </cfRule>
    <cfRule type="cellIs" dxfId="10634" priority="7841" operator="lessThan">
      <formula>39.796</formula>
    </cfRule>
    <cfRule type="cellIs" dxfId="10633" priority="7959" operator="greaterThan">
      <formula>40.401</formula>
    </cfRule>
  </conditionalFormatting>
  <conditionalFormatting sqref="H933">
    <cfRule type="cellIs" dxfId="10632" priority="7698" operator="greaterThan">
      <formula>0</formula>
    </cfRule>
    <cfRule type="cellIs" dxfId="10631" priority="7696" operator="lessThan">
      <formula>0</formula>
    </cfRule>
    <cfRule type="cellIs" dxfId="10630" priority="7699" operator="greaterThan">
      <formula>-0.54</formula>
    </cfRule>
    <cfRule type="cellIs" dxfId="10629" priority="7697" operator="greaterThan">
      <formula>0</formula>
    </cfRule>
  </conditionalFormatting>
  <conditionalFormatting sqref="H935">
    <cfRule type="cellIs" dxfId="10628" priority="8087" operator="greaterThan">
      <formula>0</formula>
    </cfRule>
    <cfRule type="cellIs" dxfId="10627" priority="8088" operator="greaterThan">
      <formula>-0.54</formula>
    </cfRule>
  </conditionalFormatting>
  <conditionalFormatting sqref="H937">
    <cfRule type="cellIs" dxfId="10626" priority="7642" operator="lessThan">
      <formula>-0.038</formula>
    </cfRule>
    <cfRule type="cellIs" dxfId="10625" priority="7641" operator="greaterThan">
      <formula>-0.038</formula>
    </cfRule>
    <cfRule type="cellIs" dxfId="10624" priority="7633" operator="lessThan">
      <formula>0.3</formula>
    </cfRule>
    <cfRule type="cellIs" dxfId="10623" priority="7632" operator="lessThan">
      <formula>0.3</formula>
    </cfRule>
    <cfRule type="cellIs" dxfId="10622" priority="7631" operator="greaterThan">
      <formula>0.3</formula>
    </cfRule>
    <cfRule type="cellIs" dxfId="10621" priority="7761" operator="lessThan">
      <formula>-0.066</formula>
    </cfRule>
    <cfRule type="cellIs" dxfId="10620" priority="8031" operator="lessThan">
      <formula>0.363</formula>
    </cfRule>
    <cfRule type="cellIs" dxfId="10619" priority="7640" operator="lessThan">
      <formula>0.18</formula>
    </cfRule>
    <cfRule type="cellIs" dxfId="10618" priority="8020" operator="lessThan">
      <formula>0.453</formula>
    </cfRule>
    <cfRule type="cellIs" dxfId="10617" priority="8003" operator="lessThan">
      <formula>-0.015</formula>
    </cfRule>
    <cfRule type="cellIs" dxfId="10616" priority="8002" operator="greaterThan">
      <formula>-0.015</formula>
    </cfRule>
    <cfRule type="cellIs" dxfId="10615" priority="7975" operator="lessThan">
      <formula>0.353</formula>
    </cfRule>
    <cfRule type="cellIs" dxfId="10614" priority="7961" operator="lessThan">
      <formula>-0.005</formula>
    </cfRule>
    <cfRule type="cellIs" dxfId="10613" priority="7960" operator="greaterThan">
      <formula>-0.005</formula>
    </cfRule>
    <cfRule type="cellIs" dxfId="10612" priority="7955" operator="lessThan">
      <formula>0.073</formula>
    </cfRule>
    <cfRule type="cellIs" dxfId="10611" priority="7954" operator="greaterThan">
      <formula>0.073</formula>
    </cfRule>
    <cfRule type="cellIs" dxfId="10610" priority="7942" operator="greaterThan">
      <formula>-0.64</formula>
    </cfRule>
    <cfRule type="cellIs" dxfId="10609" priority="7930" operator="lessThan">
      <formula>-0.829</formula>
    </cfRule>
    <cfRule type="cellIs" dxfId="10608" priority="7929" operator="greaterThan">
      <formula>-0.829</formula>
    </cfRule>
    <cfRule type="cellIs" dxfId="10607" priority="7928" operator="greaterThan">
      <formula>3.096</formula>
    </cfRule>
    <cfRule type="cellIs" dxfId="10606" priority="7895" operator="greaterThan">
      <formula>0.031</formula>
    </cfRule>
    <cfRule type="cellIs" dxfId="10605" priority="7894" operator="lessThan">
      <formula>0.031</formula>
    </cfRule>
    <cfRule type="cellIs" dxfId="10604" priority="7842" operator="lessThan">
      <formula>-0.595</formula>
    </cfRule>
    <cfRule type="cellIs" dxfId="10603" priority="8084" operator="greaterThan">
      <formula>$H$206&gt;0</formula>
    </cfRule>
    <cfRule type="cellIs" dxfId="10602" priority="8083" operator="lessThan">
      <formula>-0.237</formula>
    </cfRule>
    <cfRule type="cellIs" dxfId="10601" priority="7801" operator="lessThan">
      <formula>-0.009</formula>
    </cfRule>
    <cfRule type="cellIs" dxfId="10600" priority="7800" operator="greaterThan">
      <formula>-0.009</formula>
    </cfRule>
    <cfRule type="cellIs" dxfId="10599" priority="7795" operator="greaterThan">
      <formula>0.144</formula>
    </cfRule>
    <cfRule type="cellIs" dxfId="10598" priority="7769" operator="greaterThan">
      <formula>0.072</formula>
    </cfRule>
    <cfRule type="cellIs" dxfId="10597" priority="8061" operator="greaterThan">
      <formula>-0.231</formula>
    </cfRule>
    <cfRule type="cellIs" dxfId="10596" priority="7768" operator="greaterThan">
      <formula>0.072</formula>
    </cfRule>
    <cfRule type="cellIs" dxfId="10595" priority="8060" operator="lessThan">
      <formula>-0.231</formula>
    </cfRule>
    <cfRule type="cellIs" dxfId="10594" priority="7767" operator="lessThan">
      <formula>0.072</formula>
    </cfRule>
    <cfRule type="cellIs" dxfId="10593" priority="7759" operator="lessThan">
      <formula>-0.06</formula>
    </cfRule>
    <cfRule type="cellIs" dxfId="10592" priority="7750" operator="lessThan">
      <formula>-0.053</formula>
    </cfRule>
    <cfRule type="cellIs" dxfId="10591" priority="7749" operator="greaterThan">
      <formula>-0.053</formula>
    </cfRule>
    <cfRule type="cellIs" dxfId="10590" priority="7747" operator="lessThan">
      <formula>0.189</formula>
    </cfRule>
    <cfRule type="cellIs" dxfId="10589" priority="7746" operator="greaterThan">
      <formula>0.189</formula>
    </cfRule>
    <cfRule type="cellIs" dxfId="10588" priority="7722" operator="lessThan">
      <formula>-0.459</formula>
    </cfRule>
    <cfRule type="cellIs" dxfId="10587" priority="7721" operator="lessThan">
      <formula>-0.459</formula>
    </cfRule>
    <cfRule type="cellIs" dxfId="10586" priority="7720" operator="greaterThan">
      <formula>-0.459</formula>
    </cfRule>
    <cfRule type="notContainsBlanks" dxfId="10585" priority="7707">
      <formula>LEN(TRIM(H937))&gt;0</formula>
    </cfRule>
    <cfRule type="notContainsBlanks" dxfId="10584" priority="7694">
      <formula>LEN(TRIM(H937))&gt;0</formula>
    </cfRule>
    <cfRule type="cellIs" dxfId="10583" priority="7684" operator="lessThan">
      <formula>0.976</formula>
    </cfRule>
    <cfRule type="cellIs" dxfId="10582" priority="7658" operator="lessThan">
      <formula>1.009</formula>
    </cfRule>
    <cfRule type="cellIs" dxfId="10581" priority="7657" operator="greaterThan">
      <formula>1.009</formula>
    </cfRule>
    <cfRule type="cellIs" dxfId="10580" priority="7643" operator="lessThan">
      <formula>-0.038</formula>
    </cfRule>
  </conditionalFormatting>
  <conditionalFormatting sqref="H955">
    <cfRule type="cellIs" dxfId="10579" priority="7602" operator="greaterThan">
      <formula>40.916</formula>
    </cfRule>
    <cfRule type="cellIs" dxfId="10578" priority="7207" operator="greaterThan">
      <formula>41.623</formula>
    </cfRule>
    <cfRule type="cellIs" dxfId="10577" priority="7295" operator="lessThan">
      <formula>40.836</formula>
    </cfRule>
    <cfRule type="cellIs" dxfId="10576" priority="7588" operator="greaterThan">
      <formula>40.922</formula>
    </cfRule>
    <cfRule type="cellIs" dxfId="10575" priority="7491" operator="lessThan">
      <formula>40.479</formula>
    </cfRule>
    <cfRule type="cellIs" dxfId="10574" priority="7427" operator="greaterThan">
      <formula>39.991</formula>
    </cfRule>
    <cfRule type="cellIs" dxfId="10573" priority="7571" operator="lessThan">
      <formula>41.457</formula>
    </cfRule>
    <cfRule type="notContainsBlanks" dxfId="10572" priority="7228">
      <formula>LEN(TRIM(H955))&gt;0</formula>
    </cfRule>
    <cfRule type="cellIs" dxfId="10571" priority="7572" operator="greaterThan">
      <formula>41.457</formula>
    </cfRule>
    <cfRule type="cellIs" dxfId="10570" priority="7608" operator="greaterThan">
      <formula>" R$ 40,916&lt;$H$200"</formula>
    </cfRule>
    <cfRule type="cellIs" dxfId="10569" priority="7607" operator="greaterThan">
      <formula>40.916</formula>
    </cfRule>
    <cfRule type="cellIs" dxfId="10568" priority="7471" operator="greaterThan">
      <formula>40.095</formula>
    </cfRule>
    <cfRule type="cellIs" dxfId="10567" priority="7582" operator="greaterThan">
      <formula>40.922</formula>
    </cfRule>
    <cfRule type="cellIs" dxfId="10566" priority="7431" operator="greaterThan">
      <formula>39.868</formula>
    </cfRule>
    <cfRule type="cellIs" dxfId="10565" priority="7292" operator="lessThan">
      <formula>40.841</formula>
    </cfRule>
    <cfRule type="cellIs" dxfId="10564" priority="7432" operator="lessThan">
      <formula>39.868</formula>
    </cfRule>
    <cfRule type="cellIs" dxfId="10563" priority="7507" operator="lessThan">
      <formula>40.564</formula>
    </cfRule>
    <cfRule type="cellIs" dxfId="10562" priority="7439" operator="lessThan">
      <formula>39.728</formula>
    </cfRule>
    <cfRule type="cellIs" dxfId="10561" priority="7446" operator="lessThan">
      <formula>39.536</formula>
    </cfRule>
    <cfRule type="cellIs" dxfId="10560" priority="7511" operator="lessThan">
      <formula>40.406</formula>
    </cfRule>
    <cfRule type="cellIs" dxfId="10559" priority="7363" operator="greaterThan">
      <formula>39.621</formula>
    </cfRule>
    <cfRule type="cellIs" dxfId="10558" priority="7376" operator="lessThan">
      <formula>39.796</formula>
    </cfRule>
    <cfRule type="cellIs" dxfId="10557" priority="7458" operator="lessThan">
      <formula>43.057</formula>
    </cfRule>
    <cfRule type="cellIs" dxfId="10556" priority="7280" operator="greaterThan">
      <formula>41.03</formula>
    </cfRule>
    <cfRule type="cellIs" dxfId="10555" priority="7577" operator="greaterThan">
      <formula>40.849</formula>
    </cfRule>
    <cfRule type="cellIs" dxfId="10554" priority="7506" operator="greaterThan">
      <formula>40.564</formula>
    </cfRule>
    <cfRule type="cellIs" dxfId="10553" priority="7531" operator="greaterThan">
      <formula>40.509</formula>
    </cfRule>
    <cfRule type="cellIs" dxfId="10552" priority="7466" operator="lessThan">
      <formula>" R$ 40,095 $H$369"</formula>
    </cfRule>
    <cfRule type="cellIs" dxfId="10551" priority="7467" operator="lessThan">
      <formula>40.095</formula>
    </cfRule>
    <cfRule type="cellIs" dxfId="10550" priority="7291" operator="lessThan">
      <formula>40.841</formula>
    </cfRule>
    <cfRule type="cellIs" dxfId="10549" priority="7494" operator="greaterThan">
      <formula>40.401</formula>
    </cfRule>
    <cfRule type="cellIs" dxfId="10548" priority="7290" operator="greaterThan">
      <formula>40.841</formula>
    </cfRule>
    <cfRule type="cellIs" dxfId="10547" priority="7492" operator="greaterThan">
      <formula>40.479</formula>
    </cfRule>
    <cfRule type="cellIs" dxfId="10546" priority="7206" operator="lessThan">
      <formula>41.623</formula>
    </cfRule>
    <cfRule type="cellIs" dxfId="10545" priority="7428" operator="lessThan">
      <formula>39.991</formula>
    </cfRule>
    <cfRule type="cellIs" dxfId="10544" priority="7532" operator="lessThan">
      <formula>40.509</formula>
    </cfRule>
    <cfRule type="cellIs" dxfId="10543" priority="7536" operator="greaterThan">
      <formula>41.258</formula>
    </cfRule>
  </conditionalFormatting>
  <conditionalFormatting sqref="H959">
    <cfRule type="cellIs" dxfId="10542" priority="7231" operator="lessThan">
      <formula>0</formula>
    </cfRule>
    <cfRule type="cellIs" dxfId="10541" priority="7233" operator="greaterThan">
      <formula>0</formula>
    </cfRule>
    <cfRule type="cellIs" dxfId="10540" priority="7232" operator="greaterThan">
      <formula>0</formula>
    </cfRule>
    <cfRule type="cellIs" dxfId="10539" priority="7234" operator="greaterThan">
      <formula>-0.54</formula>
    </cfRule>
  </conditionalFormatting>
  <conditionalFormatting sqref="H961">
    <cfRule type="cellIs" dxfId="10538" priority="7622" operator="greaterThan">
      <formula>0</formula>
    </cfRule>
    <cfRule type="cellIs" dxfId="10537" priority="7623" operator="greaterThan">
      <formula>-0.54</formula>
    </cfRule>
  </conditionalFormatting>
  <conditionalFormatting sqref="H963">
    <cfRule type="cellIs" dxfId="10536" priority="7285" operator="lessThan">
      <formula>-0.053</formula>
    </cfRule>
    <cfRule type="cellIs" dxfId="10535" priority="7257" operator="lessThan">
      <formula>-0.459</formula>
    </cfRule>
    <cfRule type="cellIs" dxfId="10534" priority="7178" operator="lessThan">
      <formula>-0.038</formula>
    </cfRule>
    <cfRule type="cellIs" dxfId="10533" priority="7330" operator="greaterThan">
      <formula>0.144</formula>
    </cfRule>
    <cfRule type="cellIs" dxfId="10532" priority="7596" operator="greaterThan">
      <formula>-0.231</formula>
    </cfRule>
    <cfRule type="cellIs" dxfId="10531" priority="7489" operator="greaterThan">
      <formula>0.073</formula>
    </cfRule>
    <cfRule type="cellIs" dxfId="10530" priority="7377" operator="lessThan">
      <formula>-0.595</formula>
    </cfRule>
    <cfRule type="cellIs" dxfId="10529" priority="7566" operator="lessThan">
      <formula>0.363</formula>
    </cfRule>
    <cfRule type="cellIs" dxfId="10528" priority="7555" operator="lessThan">
      <formula>0.453</formula>
    </cfRule>
    <cfRule type="notContainsBlanks" dxfId="10527" priority="7229">
      <formula>LEN(TRIM(H963))&gt;0</formula>
    </cfRule>
    <cfRule type="cellIs" dxfId="10526" priority="7296" operator="lessThan">
      <formula>-0.066</formula>
    </cfRule>
    <cfRule type="cellIs" dxfId="10525" priority="7192" operator="greaterThan">
      <formula>1.009</formula>
    </cfRule>
    <cfRule type="cellIs" dxfId="10524" priority="7281" operator="greaterThan">
      <formula>0.189</formula>
    </cfRule>
    <cfRule type="cellIs" dxfId="10523" priority="7282" operator="lessThan">
      <formula>0.189</formula>
    </cfRule>
    <cfRule type="cellIs" dxfId="10522" priority="7490" operator="lessThan">
      <formula>0.073</formula>
    </cfRule>
    <cfRule type="cellIs" dxfId="10521" priority="7537" operator="greaterThan">
      <formula>-0.015</formula>
    </cfRule>
    <cfRule type="cellIs" dxfId="10520" priority="7176" operator="greaterThan">
      <formula>-0.038</formula>
    </cfRule>
    <cfRule type="cellIs" dxfId="10519" priority="7177" operator="lessThan">
      <formula>-0.038</formula>
    </cfRule>
    <cfRule type="cellIs" dxfId="10518" priority="7284" operator="greaterThan">
      <formula>-0.053</formula>
    </cfRule>
    <cfRule type="cellIs" dxfId="10517" priority="7167" operator="lessThan">
      <formula>0.3</formula>
    </cfRule>
    <cfRule type="cellIs" dxfId="10516" priority="7166" operator="greaterThan">
      <formula>0.3</formula>
    </cfRule>
    <cfRule type="cellIs" dxfId="10515" priority="7294" operator="lessThan">
      <formula>-0.06</formula>
    </cfRule>
    <cfRule type="cellIs" dxfId="10514" priority="7175" operator="lessThan">
      <formula>0.18</formula>
    </cfRule>
    <cfRule type="cellIs" dxfId="10513" priority="7495" operator="greaterThan">
      <formula>-0.005</formula>
    </cfRule>
    <cfRule type="cellIs" dxfId="10512" priority="7618" operator="lessThan">
      <formula>-0.237</formula>
    </cfRule>
    <cfRule type="cellIs" dxfId="10511" priority="7193" operator="lessThan">
      <formula>1.009</formula>
    </cfRule>
    <cfRule type="cellIs" dxfId="10510" priority="7302" operator="lessThan">
      <formula>0.072</formula>
    </cfRule>
    <cfRule type="cellIs" dxfId="10509" priority="7496" operator="lessThan">
      <formula>-0.005</formula>
    </cfRule>
    <cfRule type="cellIs" dxfId="10508" priority="7465" operator="lessThan">
      <formula>-0.829</formula>
    </cfRule>
    <cfRule type="cellIs" dxfId="10507" priority="7464" operator="greaterThan">
      <formula>-0.829</formula>
    </cfRule>
    <cfRule type="notContainsBlanks" dxfId="10506" priority="7242">
      <formula>LEN(TRIM(H963))&gt;0</formula>
    </cfRule>
    <cfRule type="cellIs" dxfId="10505" priority="7219" operator="lessThan">
      <formula>0.976</formula>
    </cfRule>
    <cfRule type="cellIs" dxfId="10504" priority="7463" operator="greaterThan">
      <formula>3.096</formula>
    </cfRule>
    <cfRule type="cellIs" dxfId="10503" priority="7619" operator="greaterThan">
      <formula>$H$206&gt;0</formula>
    </cfRule>
    <cfRule type="cellIs" dxfId="10502" priority="7510" operator="lessThan">
      <formula>0.353</formula>
    </cfRule>
    <cfRule type="cellIs" dxfId="10501" priority="7168" operator="lessThan">
      <formula>0.3</formula>
    </cfRule>
    <cfRule type="cellIs" dxfId="10500" priority="7303" operator="greaterThan">
      <formula>0.072</formula>
    </cfRule>
    <cfRule type="cellIs" dxfId="10499" priority="7336" operator="lessThan">
      <formula>-0.009</formula>
    </cfRule>
    <cfRule type="cellIs" dxfId="10498" priority="7335" operator="greaterThan">
      <formula>-0.009</formula>
    </cfRule>
    <cfRule type="cellIs" dxfId="10497" priority="7477" operator="greaterThan">
      <formula>-0.64</formula>
    </cfRule>
    <cfRule type="cellIs" dxfId="10496" priority="7255" operator="greaterThan">
      <formula>-0.459</formula>
    </cfRule>
    <cfRule type="cellIs" dxfId="10495" priority="7304" operator="greaterThan">
      <formula>0.072</formula>
    </cfRule>
    <cfRule type="cellIs" dxfId="10494" priority="7256" operator="lessThan">
      <formula>-0.459</formula>
    </cfRule>
    <cfRule type="cellIs" dxfId="10493" priority="7595" operator="lessThan">
      <formula>-0.231</formula>
    </cfRule>
    <cfRule type="cellIs" dxfId="10492" priority="7430" operator="greaterThan">
      <formula>0.031</formula>
    </cfRule>
    <cfRule type="cellIs" dxfId="10491" priority="7429" operator="lessThan">
      <formula>0.031</formula>
    </cfRule>
    <cfRule type="cellIs" dxfId="10490" priority="7538" operator="lessThan">
      <formula>-0.015</formula>
    </cfRule>
  </conditionalFormatting>
  <conditionalFormatting sqref="H981">
    <cfRule type="cellIs" dxfId="10489" priority="6956" operator="lessThan">
      <formula>39.868</formula>
    </cfRule>
    <cfRule type="cellIs" dxfId="10488" priority="6963" operator="lessThan">
      <formula>39.728</formula>
    </cfRule>
    <cfRule type="cellIs" dxfId="10487" priority="6970" operator="lessThan">
      <formula>39.536</formula>
    </cfRule>
    <cfRule type="cellIs" dxfId="10486" priority="6982" operator="lessThan">
      <formula>43.057</formula>
    </cfRule>
    <cfRule type="cellIs" dxfId="10485" priority="6819" operator="lessThan">
      <formula>40.836</formula>
    </cfRule>
    <cfRule type="cellIs" dxfId="10484" priority="6990" operator="lessThan">
      <formula>" R$ 40,095 $H$369"</formula>
    </cfRule>
    <cfRule type="cellIs" dxfId="10483" priority="6816" operator="lessThan">
      <formula>40.841</formula>
    </cfRule>
    <cfRule type="cellIs" dxfId="10482" priority="6815" operator="lessThan">
      <formula>40.841</formula>
    </cfRule>
    <cfRule type="cellIs" dxfId="10481" priority="6814" operator="greaterThan">
      <formula>40.841</formula>
    </cfRule>
    <cfRule type="cellIs" dxfId="10480" priority="6991" operator="lessThan">
      <formula>40.095</formula>
    </cfRule>
    <cfRule type="cellIs" dxfId="10479" priority="6666" operator="lessThan">
      <formula>43.67</formula>
    </cfRule>
    <cfRule type="cellIs" dxfId="10478" priority="6804" operator="greaterThan">
      <formula>41.03</formula>
    </cfRule>
    <cfRule type="cellIs" dxfId="10477" priority="6995" operator="greaterThan">
      <formula>40.095</formula>
    </cfRule>
    <cfRule type="cellIs" dxfId="10476" priority="7015" operator="lessThan">
      <formula>40.479</formula>
    </cfRule>
    <cfRule type="cellIs" dxfId="10475" priority="7016" operator="greaterThan">
      <formula>40.479</formula>
    </cfRule>
    <cfRule type="notContainsBlanks" dxfId="10474" priority="6752">
      <formula>LEN(TRIM(H981))&gt;0</formula>
    </cfRule>
    <cfRule type="cellIs" dxfId="10473" priority="7018" operator="greaterThan">
      <formula>40.401</formula>
    </cfRule>
    <cfRule type="cellIs" dxfId="10472" priority="6731" operator="greaterThan">
      <formula>41.623</formula>
    </cfRule>
    <cfRule type="cellIs" dxfId="10471" priority="6730" operator="lessThan">
      <formula>41.623</formula>
    </cfRule>
    <cfRule type="cellIs" dxfId="10470" priority="7030" operator="greaterThan">
      <formula>40.564</formula>
    </cfRule>
    <cfRule type="cellIs" dxfId="10469" priority="7031" operator="lessThan">
      <formula>40.564</formula>
    </cfRule>
    <cfRule type="cellIs" dxfId="10468" priority="7035" operator="lessThan">
      <formula>40.406</formula>
    </cfRule>
    <cfRule type="cellIs" dxfId="10467" priority="7132" operator="greaterThan">
      <formula>" R$ 40,916&lt;$H$200"</formula>
    </cfRule>
    <cfRule type="cellIs" dxfId="10466" priority="7055" operator="greaterThan">
      <formula>40.509</formula>
    </cfRule>
    <cfRule type="cellIs" dxfId="10465" priority="7056" operator="lessThan">
      <formula>40.509</formula>
    </cfRule>
    <cfRule type="cellIs" dxfId="10464" priority="7060" operator="greaterThan">
      <formula>41.258</formula>
    </cfRule>
    <cfRule type="cellIs" dxfId="10463" priority="7126" operator="greaterThan">
      <formula>40.916</formula>
    </cfRule>
    <cfRule type="cellIs" dxfId="10462" priority="7112" operator="greaterThan">
      <formula>40.922</formula>
    </cfRule>
    <cfRule type="cellIs" dxfId="10461" priority="7106" operator="greaterThan">
      <formula>40.922</formula>
    </cfRule>
    <cfRule type="cellIs" dxfId="10460" priority="7101" operator="greaterThan">
      <formula>40.849</formula>
    </cfRule>
    <cfRule type="cellIs" dxfId="10459" priority="7096" operator="greaterThan">
      <formula>41.457</formula>
    </cfRule>
    <cfRule type="cellIs" dxfId="10458" priority="7095" operator="lessThan">
      <formula>41.457</formula>
    </cfRule>
    <cfRule type="cellIs" dxfId="10457" priority="6665" operator="greaterThan">
      <formula>43.67</formula>
    </cfRule>
    <cfRule type="cellIs" dxfId="10456" priority="6900" operator="lessThan">
      <formula>39.796</formula>
    </cfRule>
    <cfRule type="cellIs" dxfId="10455" priority="7131" operator="greaterThan">
      <formula>40.916</formula>
    </cfRule>
    <cfRule type="cellIs" dxfId="10454" priority="6887" operator="greaterThan">
      <formula>39.621</formula>
    </cfRule>
    <cfRule type="cellIs" dxfId="10453" priority="6951" operator="greaterThan">
      <formula>39.991</formula>
    </cfRule>
    <cfRule type="cellIs" dxfId="10452" priority="6952" operator="lessThan">
      <formula>39.991</formula>
    </cfRule>
    <cfRule type="cellIs" dxfId="10451" priority="6955" operator="greaterThan">
      <formula>39.868</formula>
    </cfRule>
  </conditionalFormatting>
  <conditionalFormatting sqref="H985">
    <cfRule type="cellIs" dxfId="10450" priority="6758" operator="greaterThan">
      <formula>-0.54</formula>
    </cfRule>
    <cfRule type="cellIs" dxfId="10449" priority="6757" operator="greaterThan">
      <formula>0</formula>
    </cfRule>
    <cfRule type="cellIs" dxfId="10448" priority="6756" operator="greaterThan">
      <formula>0</formula>
    </cfRule>
    <cfRule type="cellIs" dxfId="10447" priority="6755" operator="lessThan">
      <formula>0</formula>
    </cfRule>
  </conditionalFormatting>
  <conditionalFormatting sqref="H987">
    <cfRule type="cellIs" dxfId="10446" priority="7146" operator="greaterThan">
      <formula>0</formula>
    </cfRule>
    <cfRule type="cellIs" dxfId="10445" priority="7147" operator="greaterThan">
      <formula>-0.54</formula>
    </cfRule>
  </conditionalFormatting>
  <conditionalFormatting sqref="H989">
    <cfRule type="cellIs" dxfId="10444" priority="7019" operator="greaterThan">
      <formula>-0.005</formula>
    </cfRule>
    <cfRule type="cellIs" dxfId="10443" priority="7034" operator="lessThan">
      <formula>0.353</formula>
    </cfRule>
    <cfRule type="cellIs" dxfId="10442" priority="7020" operator="lessThan">
      <formula>-0.005</formula>
    </cfRule>
    <cfRule type="cellIs" dxfId="10441" priority="6805" operator="greaterThan">
      <formula>0.189</formula>
    </cfRule>
    <cfRule type="cellIs" dxfId="10440" priority="6743" operator="lessThan">
      <formula>0.976</formula>
    </cfRule>
    <cfRule type="cellIs" dxfId="10439" priority="6781" operator="lessThan">
      <formula>-0.459</formula>
    </cfRule>
    <cfRule type="cellIs" dxfId="10438" priority="6780" operator="lessThan">
      <formula>-0.459</formula>
    </cfRule>
    <cfRule type="cellIs" dxfId="10437" priority="6779" operator="greaterThan">
      <formula>-0.459</formula>
    </cfRule>
    <cfRule type="cellIs" dxfId="10436" priority="7062" operator="lessThan">
      <formula>-0.015</formula>
    </cfRule>
    <cfRule type="cellIs" dxfId="10435" priority="7001" operator="greaterThan">
      <formula>-0.64</formula>
    </cfRule>
    <cfRule type="notContainsBlanks" dxfId="10434" priority="6766">
      <formula>LEN(TRIM(H989))&gt;0</formula>
    </cfRule>
    <cfRule type="cellIs" dxfId="10433" priority="6670" operator="greaterThan">
      <formula>-0.643</formula>
    </cfRule>
    <cfRule type="cellIs" dxfId="10432" priority="7079" operator="lessThan">
      <formula>0.453</formula>
    </cfRule>
    <cfRule type="cellIs" dxfId="10431" priority="7013" operator="greaterThan">
      <formula>0.073</formula>
    </cfRule>
    <cfRule type="cellIs" dxfId="10430" priority="7061" operator="greaterThan">
      <formula>-0.015</formula>
    </cfRule>
    <cfRule type="cellIs" dxfId="10429" priority="7090" operator="lessThan">
      <formula>0.363</formula>
    </cfRule>
    <cfRule type="cellIs" dxfId="10428" priority="7143" operator="greaterThan">
      <formula>$H$206&gt;0</formula>
    </cfRule>
    <cfRule type="cellIs" dxfId="10427" priority="6701" operator="lessThan">
      <formula>-0.038</formula>
    </cfRule>
    <cfRule type="cellIs" dxfId="10426" priority="6702" operator="lessThan">
      <formula>-0.038</formula>
    </cfRule>
    <cfRule type="cellIs" dxfId="10425" priority="7142" operator="lessThan">
      <formula>-0.237</formula>
    </cfRule>
    <cfRule type="cellIs" dxfId="10424" priority="6901" operator="lessThan">
      <formula>-0.595</formula>
    </cfRule>
    <cfRule type="cellIs" dxfId="10423" priority="6716" operator="greaterThan">
      <formula>1.009</formula>
    </cfRule>
    <cfRule type="cellIs" dxfId="10422" priority="6953" operator="lessThan">
      <formula>0.031</formula>
    </cfRule>
    <cfRule type="cellIs" dxfId="10421" priority="6717" operator="lessThan">
      <formula>1.009</formula>
    </cfRule>
    <cfRule type="cellIs" dxfId="10420" priority="6806" operator="lessThan">
      <formula>0.189</formula>
    </cfRule>
    <cfRule type="cellIs" dxfId="10419" priority="6860" operator="lessThan">
      <formula>-0.009</formula>
    </cfRule>
    <cfRule type="cellIs" dxfId="10418" priority="6859" operator="greaterThan">
      <formula>-0.009</formula>
    </cfRule>
    <cfRule type="cellIs" dxfId="10417" priority="6854" operator="greaterThan">
      <formula>0.144</formula>
    </cfRule>
    <cfRule type="cellIs" dxfId="10416" priority="7014" operator="lessThan">
      <formula>0.073</formula>
    </cfRule>
    <cfRule type="cellIs" dxfId="10415" priority="6691" operator="lessThan">
      <formula>0.3</formula>
    </cfRule>
    <cfRule type="cellIs" dxfId="10414" priority="6690" operator="greaterThan">
      <formula>0.3</formula>
    </cfRule>
    <cfRule type="cellIs" dxfId="10413" priority="6987" operator="greaterThan">
      <formula>3.096</formula>
    </cfRule>
    <cfRule type="cellIs" dxfId="10412" priority="6828" operator="greaterThan">
      <formula>0.072</formula>
    </cfRule>
    <cfRule type="cellIs" dxfId="10411" priority="6671" operator="lessThan">
      <formula>-0.643</formula>
    </cfRule>
    <cfRule type="notContainsBlanks" dxfId="10410" priority="6753">
      <formula>LEN(TRIM(H989))&gt;0</formula>
    </cfRule>
    <cfRule type="cellIs" dxfId="10409" priority="7120" operator="greaterThan">
      <formula>-0.231</formula>
    </cfRule>
    <cfRule type="cellIs" dxfId="10408" priority="6692" operator="lessThan">
      <formula>0.3</formula>
    </cfRule>
    <cfRule type="cellIs" dxfId="10407" priority="6827" operator="greaterThan">
      <formula>0.072</formula>
    </cfRule>
    <cfRule type="cellIs" dxfId="10406" priority="6954" operator="greaterThan">
      <formula>0.031</formula>
    </cfRule>
    <cfRule type="cellIs" dxfId="10405" priority="6826" operator="lessThan">
      <formula>0.072</formula>
    </cfRule>
    <cfRule type="cellIs" dxfId="10404" priority="6988" operator="greaterThan">
      <formula>-0.829</formula>
    </cfRule>
    <cfRule type="cellIs" dxfId="10403" priority="6699" operator="lessThan">
      <formula>0.18</formula>
    </cfRule>
    <cfRule type="cellIs" dxfId="10402" priority="6700" operator="greaterThan">
      <formula>-0.038</formula>
    </cfRule>
    <cfRule type="cellIs" dxfId="10401" priority="7119" operator="lessThan">
      <formula>-0.231</formula>
    </cfRule>
    <cfRule type="cellIs" dxfId="10400" priority="6989" operator="lessThan">
      <formula>-0.829</formula>
    </cfRule>
    <cfRule type="cellIs" dxfId="10399" priority="6820" operator="lessThan">
      <formula>-0.066</formula>
    </cfRule>
    <cfRule type="cellIs" dxfId="10398" priority="6818" operator="lessThan">
      <formula>-0.06</formula>
    </cfRule>
    <cfRule type="cellIs" dxfId="10397" priority="6809" operator="lessThan">
      <formula>-0.053</formula>
    </cfRule>
    <cfRule type="cellIs" dxfId="10396" priority="6808" operator="greaterThan">
      <formula>-0.053</formula>
    </cfRule>
  </conditionalFormatting>
  <conditionalFormatting sqref="H1007">
    <cfRule type="cellIs" dxfId="10395" priority="6180" operator="greaterThan">
      <formula>43.67</formula>
    </cfRule>
    <cfRule type="cellIs" dxfId="10394" priority="6485" operator="lessThan">
      <formula>39.536</formula>
    </cfRule>
    <cfRule type="cellIs" dxfId="10393" priority="6331" operator="lessThan">
      <formula>40.841</formula>
    </cfRule>
    <cfRule type="cellIs" dxfId="10392" priority="6329" operator="greaterThan">
      <formula>40.841</formula>
    </cfRule>
    <cfRule type="cellIs" dxfId="10391" priority="6402" operator="greaterThan">
      <formula>39.621</formula>
    </cfRule>
    <cfRule type="notContainsBlanks" dxfId="10390" priority="6267">
      <formula>LEN(TRIM(H1007))&gt;0</formula>
    </cfRule>
    <cfRule type="cellIs" dxfId="10389" priority="6173" operator="greaterThan">
      <formula>44.82</formula>
    </cfRule>
    <cfRule type="cellIs" dxfId="10388" priority="6550" operator="lessThan">
      <formula>40.406</formula>
    </cfRule>
    <cfRule type="cellIs" dxfId="10387" priority="6415" operator="lessThan">
      <formula>39.796</formula>
    </cfRule>
    <cfRule type="cellIs" dxfId="10386" priority="6319" operator="greaterThan">
      <formula>41.03</formula>
    </cfRule>
    <cfRule type="cellIs" dxfId="10385" priority="6246" operator="greaterThan">
      <formula>41.623</formula>
    </cfRule>
    <cfRule type="cellIs" dxfId="10384" priority="6530" operator="lessThan">
      <formula>40.479</formula>
    </cfRule>
    <cfRule type="cellIs" dxfId="10383" priority="6531" operator="greaterThan">
      <formula>40.479</formula>
    </cfRule>
    <cfRule type="cellIs" dxfId="10382" priority="6334" operator="lessThan">
      <formula>40.836</formula>
    </cfRule>
    <cfRule type="cellIs" dxfId="10381" priority="6533" operator="greaterThan">
      <formula>40.401</formula>
    </cfRule>
    <cfRule type="cellIs" dxfId="10380" priority="6545" operator="greaterThan">
      <formula>40.564</formula>
    </cfRule>
    <cfRule type="cellIs" dxfId="10379" priority="6546" operator="lessThan">
      <formula>40.564</formula>
    </cfRule>
    <cfRule type="cellIs" dxfId="10378" priority="6497" operator="lessThan">
      <formula>43.057</formula>
    </cfRule>
    <cfRule type="cellIs" dxfId="10377" priority="6245" operator="lessThan">
      <formula>41.623</formula>
    </cfRule>
    <cfRule type="cellIs" dxfId="10376" priority="6570" operator="greaterThan">
      <formula>40.509</formula>
    </cfRule>
    <cfRule type="cellIs" dxfId="10375" priority="6571" operator="lessThan">
      <formula>40.509</formula>
    </cfRule>
    <cfRule type="cellIs" dxfId="10374" priority="6575" operator="greaterThan">
      <formula>41.258</formula>
    </cfRule>
    <cfRule type="cellIs" dxfId="10373" priority="6610" operator="lessThan">
      <formula>41.457</formula>
    </cfRule>
    <cfRule type="cellIs" dxfId="10372" priority="6611" operator="greaterThan">
      <formula>41.457</formula>
    </cfRule>
    <cfRule type="cellIs" dxfId="10371" priority="6616" operator="greaterThan">
      <formula>40.849</formula>
    </cfRule>
    <cfRule type="cellIs" dxfId="10370" priority="6505" operator="lessThan">
      <formula>" R$ 40,095 $H$369"</formula>
    </cfRule>
    <cfRule type="cellIs" dxfId="10369" priority="6466" operator="greaterThan">
      <formula>39.991</formula>
    </cfRule>
    <cfRule type="cellIs" dxfId="10368" priority="6467" operator="lessThan">
      <formula>39.991</formula>
    </cfRule>
    <cfRule type="cellIs" dxfId="10367" priority="6506" operator="lessThan">
      <formula>40.095</formula>
    </cfRule>
    <cfRule type="cellIs" dxfId="10366" priority="6621" operator="greaterThan">
      <formula>40.922</formula>
    </cfRule>
    <cfRule type="cellIs" dxfId="10365" priority="6470" operator="greaterThan">
      <formula>39.868</formula>
    </cfRule>
    <cfRule type="cellIs" dxfId="10364" priority="6471" operator="lessThan">
      <formula>39.868</formula>
    </cfRule>
    <cfRule type="cellIs" dxfId="10363" priority="5128" operator="lessThan">
      <formula>44.292</formula>
    </cfRule>
    <cfRule type="cellIs" dxfId="10362" priority="6627" operator="greaterThan">
      <formula>40.922</formula>
    </cfRule>
    <cfRule type="cellIs" dxfId="10361" priority="6478" operator="lessThan">
      <formula>39.728</formula>
    </cfRule>
    <cfRule type="cellIs" dxfId="10360" priority="6510" operator="greaterThan">
      <formula>40.095</formula>
    </cfRule>
    <cfRule type="cellIs" dxfId="10359" priority="6641" operator="greaterThan">
      <formula>40.916</formula>
    </cfRule>
    <cfRule type="cellIs" dxfId="10358" priority="6646" operator="greaterThan">
      <formula>40.916</formula>
    </cfRule>
    <cfRule type="cellIs" dxfId="10357" priority="6181" operator="lessThan">
      <formula>43.67</formula>
    </cfRule>
    <cfRule type="cellIs" dxfId="10356" priority="6647" operator="greaterThan">
      <formula>" R$ 40,916&lt;$H$200"</formula>
    </cfRule>
    <cfRule type="cellIs" dxfId="10355" priority="6330" operator="lessThan">
      <formula>40.841</formula>
    </cfRule>
  </conditionalFormatting>
  <conditionalFormatting sqref="H1011">
    <cfRule type="cellIs" dxfId="10354" priority="6272" operator="greaterThan">
      <formula>0</formula>
    </cfRule>
    <cfRule type="cellIs" dxfId="10353" priority="6273" operator="greaterThan">
      <formula>-0.54</formula>
    </cfRule>
    <cfRule type="cellIs" dxfId="10352" priority="6270" operator="lessThan">
      <formula>0</formula>
    </cfRule>
    <cfRule type="cellIs" dxfId="10351" priority="6271" operator="greaterThan">
      <formula>0</formula>
    </cfRule>
  </conditionalFormatting>
  <conditionalFormatting sqref="H1013">
    <cfRule type="cellIs" dxfId="10350" priority="6661" operator="greaterThan">
      <formula>0</formula>
    </cfRule>
    <cfRule type="cellIs" dxfId="10349" priority="6662" operator="greaterThan">
      <formula>-0.54</formula>
    </cfRule>
  </conditionalFormatting>
  <conditionalFormatting sqref="H1015">
    <cfRule type="cellIs" dxfId="10348" priority="6215" operator="greaterThan">
      <formula>-0.038</formula>
    </cfRule>
    <cfRule type="cellIs" dxfId="10347" priority="6214" operator="lessThan">
      <formula>0.18</formula>
    </cfRule>
    <cfRule type="cellIs" dxfId="10346" priority="6577" operator="lessThan">
      <formula>-0.015</formula>
    </cfRule>
    <cfRule type="cellIs" dxfId="10345" priority="6503" operator="greaterThan">
      <formula>-0.829</formula>
    </cfRule>
    <cfRule type="cellIs" dxfId="10344" priority="6158" operator="lessThan">
      <formula>2.178</formula>
    </cfRule>
    <cfRule type="cellIs" dxfId="10343" priority="6185" operator="greaterThan">
      <formula>-0.643</formula>
    </cfRule>
    <cfRule type="cellIs" dxfId="10342" priority="6335" operator="lessThan">
      <formula>-0.066</formula>
    </cfRule>
    <cfRule type="cellIs" dxfId="10341" priority="6502" operator="greaterThan">
      <formula>3.096</formula>
    </cfRule>
    <cfRule type="cellIs" dxfId="10340" priority="6258" operator="lessThan">
      <formula>0.976</formula>
    </cfRule>
    <cfRule type="cellIs" dxfId="10339" priority="6207" operator="lessThan">
      <formula>0.3</formula>
    </cfRule>
    <cfRule type="cellIs" dxfId="10338" priority="6205" operator="greaterThan">
      <formula>0.3</formula>
    </cfRule>
    <cfRule type="cellIs" dxfId="10337" priority="6294" operator="greaterThan">
      <formula>-0.459</formula>
    </cfRule>
    <cfRule type="cellIs" dxfId="10336" priority="6164" operator="lessThan">
      <formula>2.008</formula>
    </cfRule>
    <cfRule type="cellIs" dxfId="10335" priority="6341" operator="lessThan">
      <formula>0.072</formula>
    </cfRule>
    <cfRule type="notContainsBlanks" dxfId="10334" priority="6268">
      <formula>LEN(TRIM(H1015))&gt;0</formula>
    </cfRule>
    <cfRule type="cellIs" dxfId="10333" priority="6468" operator="lessThan">
      <formula>0.031</formula>
    </cfRule>
    <cfRule type="cellIs" dxfId="10332" priority="6342" operator="greaterThan">
      <formula>0.072</formula>
    </cfRule>
    <cfRule type="cellIs" dxfId="10331" priority="6343" operator="greaterThan">
      <formula>0.072</formula>
    </cfRule>
    <cfRule type="cellIs" dxfId="10330" priority="6177" operator="lessThan">
      <formula>1.264</formula>
    </cfRule>
    <cfRule type="cellIs" dxfId="10329" priority="6469" operator="greaterThan">
      <formula>0.031</formula>
    </cfRule>
    <cfRule type="cellIs" dxfId="10328" priority="6576" operator="greaterThan">
      <formula>-0.015</formula>
    </cfRule>
    <cfRule type="cellIs" dxfId="10327" priority="6635" operator="greaterThan">
      <formula>-0.231</formula>
    </cfRule>
    <cfRule type="cellIs" dxfId="10326" priority="6186" operator="lessThan">
      <formula>-0.643</formula>
    </cfRule>
    <cfRule type="cellIs" dxfId="10325" priority="6605" operator="lessThan">
      <formula>0.363</formula>
    </cfRule>
    <cfRule type="cellIs" dxfId="10324" priority="6634" operator="lessThan">
      <formula>-0.231</formula>
    </cfRule>
    <cfRule type="cellIs" dxfId="10323" priority="6217" operator="lessThan">
      <formula>-0.038</formula>
    </cfRule>
    <cfRule type="notContainsBlanks" dxfId="10322" priority="6281">
      <formula>LEN(TRIM(H1015))&gt;0</formula>
    </cfRule>
    <cfRule type="cellIs" dxfId="10321" priority="6216" operator="lessThan">
      <formula>-0.038</formula>
    </cfRule>
    <cfRule type="cellIs" dxfId="10320" priority="6504" operator="lessThan">
      <formula>-0.829</formula>
    </cfRule>
    <cfRule type="cellIs" dxfId="10319" priority="6416" operator="lessThan">
      <formula>-0.595</formula>
    </cfRule>
    <cfRule type="cellIs" dxfId="10318" priority="6516" operator="greaterThan">
      <formula>-0.64</formula>
    </cfRule>
    <cfRule type="cellIs" dxfId="10317" priority="6296" operator="lessThan">
      <formula>-0.459</formula>
    </cfRule>
    <cfRule type="cellIs" dxfId="10316" priority="6232" operator="lessThan">
      <formula>1.009</formula>
    </cfRule>
    <cfRule type="cellIs" dxfId="10315" priority="6231" operator="greaterThan">
      <formula>1.009</formula>
    </cfRule>
    <cfRule type="cellIs" dxfId="10314" priority="6594" operator="lessThan">
      <formula>0.453</formula>
    </cfRule>
    <cfRule type="cellIs" dxfId="10313" priority="6657" operator="lessThan">
      <formula>-0.237</formula>
    </cfRule>
    <cfRule type="cellIs" dxfId="10312" priority="6658" operator="greaterThan">
      <formula>$H$206&gt;0</formula>
    </cfRule>
    <cfRule type="cellIs" dxfId="10311" priority="6333" operator="lessThan">
      <formula>-0.06</formula>
    </cfRule>
    <cfRule type="cellIs" dxfId="10310" priority="6295" operator="lessThan">
      <formula>-0.459</formula>
    </cfRule>
    <cfRule type="cellIs" dxfId="10309" priority="6549" operator="lessThan">
      <formula>0.353</formula>
    </cfRule>
    <cfRule type="cellIs" dxfId="10308" priority="6535" operator="lessThan">
      <formula>-0.005</formula>
    </cfRule>
    <cfRule type="cellIs" dxfId="10307" priority="6534" operator="greaterThan">
      <formula>-0.005</formula>
    </cfRule>
    <cfRule type="cellIs" dxfId="10306" priority="6529" operator="lessThan">
      <formula>0.073</formula>
    </cfRule>
    <cfRule type="cellIs" dxfId="10305" priority="6528" operator="greaterThan">
      <formula>0.073</formula>
    </cfRule>
    <cfRule type="cellIs" dxfId="10304" priority="6206" operator="lessThan">
      <formula>0.3</formula>
    </cfRule>
    <cfRule type="cellIs" dxfId="10303" priority="6369" operator="greaterThan">
      <formula>0.144</formula>
    </cfRule>
    <cfRule type="cellIs" dxfId="10302" priority="6324" operator="lessThan">
      <formula>-0.053</formula>
    </cfRule>
    <cfRule type="cellIs" dxfId="10301" priority="6323" operator="greaterThan">
      <formula>-0.053</formula>
    </cfRule>
    <cfRule type="cellIs" dxfId="10300" priority="6321" operator="lessThan">
      <formula>0.189</formula>
    </cfRule>
    <cfRule type="cellIs" dxfId="10299" priority="6374" operator="greaterThan">
      <formula>-0.009</formula>
    </cfRule>
    <cfRule type="cellIs" dxfId="10298" priority="6375" operator="lessThan">
      <formula>-0.009</formula>
    </cfRule>
    <cfRule type="cellIs" dxfId="10297" priority="6320" operator="greaterThan">
      <formula>0.189</formula>
    </cfRule>
  </conditionalFormatting>
  <conditionalFormatting sqref="H1033">
    <cfRule type="cellIs" dxfId="10296" priority="5012" operator="lessThan">
      <formula>40.406</formula>
    </cfRule>
    <cfRule type="cellIs" dxfId="10295" priority="5073" operator="greaterThan">
      <formula>41.457</formula>
    </cfRule>
    <cfRule type="cellIs" dxfId="10294" priority="5008" operator="lessThan">
      <formula>40.564</formula>
    </cfRule>
    <cfRule type="cellIs" dxfId="10293" priority="5072" operator="lessThan">
      <formula>41.457</formula>
    </cfRule>
    <cfRule type="cellIs" dxfId="10292" priority="4947" operator="lessThan">
      <formula>39.536</formula>
    </cfRule>
    <cfRule type="cellIs" dxfId="10291" priority="5007" operator="greaterThan">
      <formula>40.564</formula>
    </cfRule>
    <cfRule type="notContainsBlanks" dxfId="10290" priority="4729">
      <formula>LEN(TRIM(H1033))&gt;0</formula>
    </cfRule>
    <cfRule type="cellIs" dxfId="10289" priority="4933" operator="lessThan">
      <formula>39.868</formula>
    </cfRule>
    <cfRule type="cellIs" dxfId="10288" priority="4932" operator="greaterThan">
      <formula>39.868</formula>
    </cfRule>
    <cfRule type="cellIs" dxfId="10287" priority="4959" operator="lessThan">
      <formula>43.057</formula>
    </cfRule>
    <cfRule type="cellIs" dxfId="10286" priority="4781" operator="greaterThan">
      <formula>41.03</formula>
    </cfRule>
    <cfRule type="cellIs" dxfId="10285" priority="5083" operator="greaterThan">
      <formula>40.922</formula>
    </cfRule>
    <cfRule type="cellIs" dxfId="10284" priority="4928" operator="greaterThan">
      <formula>39.991</formula>
    </cfRule>
    <cfRule type="cellIs" dxfId="10283" priority="5078" operator="greaterThan">
      <formula>40.849</formula>
    </cfRule>
    <cfRule type="cellIs" dxfId="10282" priority="5037" operator="greaterThan">
      <formula>41.258</formula>
    </cfRule>
    <cfRule type="cellIs" dxfId="10281" priority="4929" operator="lessThan">
      <formula>39.991</formula>
    </cfRule>
    <cfRule type="cellIs" dxfId="10280" priority="4792" operator="lessThan">
      <formula>40.841</formula>
    </cfRule>
    <cfRule type="cellIs" dxfId="10279" priority="5089" operator="greaterThan">
      <formula>40.922</formula>
    </cfRule>
    <cfRule type="cellIs" dxfId="10278" priority="4793" operator="lessThan">
      <formula>40.841</formula>
    </cfRule>
    <cfRule type="cellIs" dxfId="10277" priority="4993" operator="greaterThan">
      <formula>40.479</formula>
    </cfRule>
    <cfRule type="cellIs" dxfId="10276" priority="4708" operator="greaterThan">
      <formula>41.623</formula>
    </cfRule>
    <cfRule type="cellIs" dxfId="10275" priority="5103" operator="greaterThan">
      <formula>40.916</formula>
    </cfRule>
    <cfRule type="cellIs" dxfId="10274" priority="4968" operator="lessThan">
      <formula>40.095</formula>
    </cfRule>
    <cfRule type="cellIs" dxfId="10273" priority="4972" operator="greaterThan">
      <formula>40.095</formula>
    </cfRule>
    <cfRule type="cellIs" dxfId="10272" priority="4643" operator="lessThan">
      <formula>43.67</formula>
    </cfRule>
    <cfRule type="cellIs" dxfId="10271" priority="4967" operator="lessThan">
      <formula>" R$ 40,095 $H$369"</formula>
    </cfRule>
    <cfRule type="cellIs" dxfId="10270" priority="4796" operator="lessThan">
      <formula>40.836</formula>
    </cfRule>
    <cfRule type="cellIs" dxfId="10269" priority="5108" operator="greaterThan">
      <formula>40.916</formula>
    </cfRule>
    <cfRule type="cellIs" dxfId="10268" priority="4877" operator="lessThan">
      <formula>39.796</formula>
    </cfRule>
    <cfRule type="cellIs" dxfId="10267" priority="4642" operator="greaterThan">
      <formula>43.67</formula>
    </cfRule>
    <cfRule type="cellIs" dxfId="10266" priority="5109" operator="greaterThan">
      <formula>" R$ 40,916&lt;$H$200"</formula>
    </cfRule>
    <cfRule type="cellIs" dxfId="10265" priority="4864" operator="greaterThan">
      <formula>39.621</formula>
    </cfRule>
    <cfRule type="cellIs" dxfId="10264" priority="4992" operator="lessThan">
      <formula>40.479</formula>
    </cfRule>
    <cfRule type="cellIs" dxfId="10263" priority="5033" operator="lessThan">
      <formula>40.509</formula>
    </cfRule>
    <cfRule type="cellIs" dxfId="10262" priority="4791" operator="greaterThan">
      <formula>40.841</formula>
    </cfRule>
    <cfRule type="cellIs" dxfId="10261" priority="5032" operator="greaterThan">
      <formula>40.509</formula>
    </cfRule>
    <cfRule type="cellIs" dxfId="10260" priority="4635" operator="greaterThan">
      <formula>44.82</formula>
    </cfRule>
    <cfRule type="cellIs" dxfId="10259" priority="4707" operator="lessThan">
      <formula>41.623</formula>
    </cfRule>
    <cfRule type="cellIs" dxfId="10258" priority="4940" operator="lessThan">
      <formula>39.728</formula>
    </cfRule>
    <cfRule type="cellIs" dxfId="10257" priority="4995" operator="greaterThan">
      <formula>40.401</formula>
    </cfRule>
    <cfRule type="cellIs" dxfId="10256" priority="4615" operator="lessThan">
      <formula>44.292</formula>
    </cfRule>
  </conditionalFormatting>
  <conditionalFormatting sqref="H1037">
    <cfRule type="cellIs" dxfId="10255" priority="4735" operator="greaterThan">
      <formula>-0.54</formula>
    </cfRule>
    <cfRule type="cellIs" dxfId="10254" priority="4734" operator="greaterThan">
      <formula>0</formula>
    </cfRule>
    <cfRule type="cellIs" dxfId="10253" priority="4733" operator="greaterThan">
      <formula>0</formula>
    </cfRule>
    <cfRule type="cellIs" dxfId="10252" priority="4732" operator="lessThan">
      <formula>0</formula>
    </cfRule>
  </conditionalFormatting>
  <conditionalFormatting sqref="H1039">
    <cfRule type="cellIs" dxfId="10251" priority="5124" operator="greaterThan">
      <formula>-0.54</formula>
    </cfRule>
    <cfRule type="cellIs" dxfId="10250" priority="5123" operator="greaterThan">
      <formula>0</formula>
    </cfRule>
  </conditionalFormatting>
  <conditionalFormatting sqref="H1041">
    <cfRule type="cellIs" dxfId="10249" priority="4676" operator="lessThan">
      <formula>0.18</formula>
    </cfRule>
    <cfRule type="cellIs" dxfId="10248" priority="4677" operator="greaterThan">
      <formula>-0.038</formula>
    </cfRule>
    <cfRule type="cellIs" dxfId="10247" priority="4678" operator="lessThan">
      <formula>-0.038</formula>
    </cfRule>
    <cfRule type="cellIs" dxfId="10246" priority="4931" operator="greaterThan">
      <formula>0.031</formula>
    </cfRule>
    <cfRule type="cellIs" dxfId="10245" priority="4679" operator="lessThan">
      <formula>-0.038</formula>
    </cfRule>
    <cfRule type="cellIs" dxfId="10244" priority="4757" operator="lessThan">
      <formula>-0.459</formula>
    </cfRule>
    <cfRule type="cellIs" dxfId="10243" priority="4756" operator="greaterThan">
      <formula>-0.459</formula>
    </cfRule>
    <cfRule type="cellIs" dxfId="10242" priority="5067" operator="lessThan">
      <formula>0.363</formula>
    </cfRule>
    <cfRule type="cellIs" dxfId="10241" priority="4693" operator="greaterThan">
      <formula>1.009</formula>
    </cfRule>
    <cfRule type="cellIs" dxfId="10240" priority="4694" operator="lessThan">
      <formula>1.009</formula>
    </cfRule>
    <cfRule type="cellIs" dxfId="10239" priority="4930" operator="lessThan">
      <formula>0.031</formula>
    </cfRule>
    <cfRule type="notContainsBlanks" dxfId="10238" priority="4743">
      <formula>LEN(TRIM(H1041))&gt;0</formula>
    </cfRule>
    <cfRule type="cellIs" dxfId="10237" priority="4758" operator="lessThan">
      <formula>-0.459</formula>
    </cfRule>
    <cfRule type="cellIs" dxfId="10236" priority="4991" operator="lessThan">
      <formula>0.073</formula>
    </cfRule>
    <cfRule type="notContainsBlanks" dxfId="10235" priority="4730">
      <formula>LEN(TRIM(H1041))&gt;0</formula>
    </cfRule>
    <cfRule type="cellIs" dxfId="10234" priority="5056" operator="lessThan">
      <formula>0.453</formula>
    </cfRule>
    <cfRule type="cellIs" dxfId="10233" priority="4786" operator="lessThan">
      <formula>-0.053</formula>
    </cfRule>
    <cfRule type="cellIs" dxfId="10232" priority="4785" operator="greaterThan">
      <formula>-0.053</formula>
    </cfRule>
    <cfRule type="cellIs" dxfId="10231" priority="5096" operator="lessThan">
      <formula>-0.231</formula>
    </cfRule>
    <cfRule type="cellIs" dxfId="10230" priority="5097" operator="greaterThan">
      <formula>-0.231</formula>
    </cfRule>
    <cfRule type="cellIs" dxfId="10229" priority="5038" operator="greaterThan">
      <formula>-0.015</formula>
    </cfRule>
    <cfRule type="cellIs" dxfId="10228" priority="4783" operator="lessThan">
      <formula>0.189</formula>
    </cfRule>
    <cfRule type="cellIs" dxfId="10227" priority="4782" operator="greaterThan">
      <formula>0.189</formula>
    </cfRule>
    <cfRule type="cellIs" dxfId="10226" priority="4964" operator="greaterThan">
      <formula>3.096</formula>
    </cfRule>
    <cfRule type="cellIs" dxfId="10225" priority="4990" operator="greaterThan">
      <formula>0.073</formula>
    </cfRule>
    <cfRule type="cellIs" dxfId="10224" priority="4795" operator="lessThan">
      <formula>-0.06</formula>
    </cfRule>
    <cfRule type="cellIs" dxfId="10223" priority="5120" operator="greaterThan">
      <formula>$H$206&gt;0</formula>
    </cfRule>
    <cfRule type="cellIs" dxfId="10222" priority="4797" operator="lessThan">
      <formula>-0.066</formula>
    </cfRule>
    <cfRule type="cellIs" dxfId="10221" priority="5039" operator="lessThan">
      <formula>-0.015</formula>
    </cfRule>
    <cfRule type="cellIs" dxfId="10220" priority="5119" operator="lessThan">
      <formula>-0.237</formula>
    </cfRule>
    <cfRule type="cellIs" dxfId="10219" priority="4803" operator="lessThan">
      <formula>0.072</formula>
    </cfRule>
    <cfRule type="cellIs" dxfId="10218" priority="4804" operator="greaterThan">
      <formula>0.072</formula>
    </cfRule>
    <cfRule type="cellIs" dxfId="10217" priority="4805" operator="greaterThan">
      <formula>0.072</formula>
    </cfRule>
    <cfRule type="cellIs" dxfId="10216" priority="4878" operator="lessThan">
      <formula>-0.595</formula>
    </cfRule>
    <cfRule type="cellIs" dxfId="10215" priority="4997" operator="lessThan">
      <formula>-0.005</formula>
    </cfRule>
    <cfRule type="cellIs" dxfId="10214" priority="4626" operator="lessThan">
      <formula>2.008</formula>
    </cfRule>
    <cfRule type="cellIs" dxfId="10213" priority="4996" operator="greaterThan">
      <formula>-0.005</formula>
    </cfRule>
    <cfRule type="cellIs" dxfId="10212" priority="4978" operator="greaterThan">
      <formula>-0.64</formula>
    </cfRule>
    <cfRule type="cellIs" dxfId="10211" priority="4648" operator="lessThan">
      <formula>-0.643</formula>
    </cfRule>
    <cfRule type="cellIs" dxfId="10210" priority="5011" operator="lessThan">
      <formula>0.353</formula>
    </cfRule>
    <cfRule type="cellIs" dxfId="10209" priority="4831" operator="greaterThan">
      <formula>0.144</formula>
    </cfRule>
    <cfRule type="cellIs" dxfId="10208" priority="4836" operator="greaterThan">
      <formula>-0.009</formula>
    </cfRule>
    <cfRule type="cellIs" dxfId="10207" priority="4837" operator="lessThan">
      <formula>-0.009</formula>
    </cfRule>
    <cfRule type="cellIs" dxfId="10206" priority="4647" operator="greaterThan">
      <formula>-0.643</formula>
    </cfRule>
    <cfRule type="cellIs" dxfId="10205" priority="4720" operator="lessThan">
      <formula>0.976</formula>
    </cfRule>
    <cfRule type="cellIs" dxfId="10204" priority="4965" operator="greaterThan">
      <formula>-0.829</formula>
    </cfRule>
    <cfRule type="cellIs" dxfId="10203" priority="4966" operator="lessThan">
      <formula>-0.829</formula>
    </cfRule>
    <cfRule type="cellIs" dxfId="10202" priority="4667" operator="greaterThan">
      <formula>0.3</formula>
    </cfRule>
    <cfRule type="cellIs" dxfId="10201" priority="4668" operator="lessThan">
      <formula>0.3</formula>
    </cfRule>
    <cfRule type="cellIs" dxfId="10200" priority="4669" operator="lessThan">
      <formula>0.3</formula>
    </cfRule>
    <cfRule type="cellIs" dxfId="10199" priority="4639" operator="lessThan">
      <formula>1.264</formula>
    </cfRule>
    <cfRule type="cellIs" dxfId="10198" priority="4620" operator="lessThan">
      <formula>2.178</formula>
    </cfRule>
  </conditionalFormatting>
  <conditionalFormatting sqref="H1059">
    <cfRule type="cellIs" dxfId="10197" priority="4476" operator="greaterThan">
      <formula>40.401</formula>
    </cfRule>
    <cfRule type="cellIs" dxfId="10196" priority="4096" operator="lessThan">
      <formula>44.292</formula>
    </cfRule>
    <cfRule type="cellIs" dxfId="10195" priority="4428" operator="lessThan">
      <formula>39.536</formula>
    </cfRule>
    <cfRule type="cellIs" dxfId="10194" priority="4421" operator="lessThan">
      <formula>39.728</formula>
    </cfRule>
    <cfRule type="cellIs" dxfId="10193" priority="4453" operator="greaterThan">
      <formula>40.095</formula>
    </cfRule>
    <cfRule type="cellIs" dxfId="10192" priority="4413" operator="greaterThan">
      <formula>39.868</formula>
    </cfRule>
    <cfRule type="cellIs" dxfId="10191" priority="4116" operator="greaterThan">
      <formula>44.82</formula>
    </cfRule>
    <cfRule type="cellIs" dxfId="10190" priority="4449" operator="lessThan">
      <formula>40.095</formula>
    </cfRule>
    <cfRule type="cellIs" dxfId="10189" priority="4123" operator="greaterThan">
      <formula>43.67</formula>
    </cfRule>
    <cfRule type="cellIs" dxfId="10188" priority="4493" operator="lessThan">
      <formula>40.406</formula>
    </cfRule>
    <cfRule type="cellIs" dxfId="10187" priority="4410" operator="lessThan">
      <formula>39.991</formula>
    </cfRule>
    <cfRule type="cellIs" dxfId="10186" priority="4124" operator="lessThan">
      <formula>43.67</formula>
    </cfRule>
    <cfRule type="cellIs" dxfId="10185" priority="4188" operator="lessThan">
      <formula>41.623</formula>
    </cfRule>
    <cfRule type="cellIs" dxfId="10184" priority="4189" operator="greaterThan">
      <formula>41.623</formula>
    </cfRule>
    <cfRule type="notContainsBlanks" dxfId="10183" priority="4210">
      <formula>LEN(TRIM(H1059))&gt;0</formula>
    </cfRule>
    <cfRule type="cellIs" dxfId="10182" priority="4570" operator="greaterThan">
      <formula>40.922</formula>
    </cfRule>
    <cfRule type="cellIs" dxfId="10181" priority="4564" operator="greaterThan">
      <formula>40.922</formula>
    </cfRule>
    <cfRule type="cellIs" dxfId="10180" priority="4559" operator="greaterThan">
      <formula>40.849</formula>
    </cfRule>
    <cfRule type="cellIs" dxfId="10179" priority="4554" operator="greaterThan">
      <formula>41.457</formula>
    </cfRule>
    <cfRule type="cellIs" dxfId="10178" priority="4553" operator="lessThan">
      <formula>41.457</formula>
    </cfRule>
    <cfRule type="cellIs" dxfId="10177" priority="4589" operator="greaterThan">
      <formula>40.916</formula>
    </cfRule>
    <cfRule type="cellIs" dxfId="10176" priority="4518" operator="greaterThan">
      <formula>41.258</formula>
    </cfRule>
    <cfRule type="cellIs" dxfId="10175" priority="4514" operator="lessThan">
      <formula>40.509</formula>
    </cfRule>
    <cfRule type="cellIs" dxfId="10174" priority="4409" operator="greaterThan">
      <formula>39.991</formula>
    </cfRule>
    <cfRule type="cellIs" dxfId="10173" priority="4513" operator="greaterThan">
      <formula>40.509</formula>
    </cfRule>
    <cfRule type="cellIs" dxfId="10172" priority="4358" operator="lessThan">
      <formula>39.796</formula>
    </cfRule>
    <cfRule type="cellIs" dxfId="10171" priority="4345" operator="greaterThan">
      <formula>39.621</formula>
    </cfRule>
    <cfRule type="cellIs" dxfId="10170" priority="4448" operator="lessThan">
      <formula>" R$ 40,095 $H$369"</formula>
    </cfRule>
    <cfRule type="cellIs" dxfId="10169" priority="4277" operator="lessThan">
      <formula>40.836</formula>
    </cfRule>
    <cfRule type="cellIs" dxfId="10168" priority="4274" operator="lessThan">
      <formula>40.841</formula>
    </cfRule>
    <cfRule type="cellIs" dxfId="10167" priority="4273" operator="lessThan">
      <formula>40.841</formula>
    </cfRule>
    <cfRule type="cellIs" dxfId="10166" priority="4272" operator="greaterThan">
      <formula>40.841</formula>
    </cfRule>
    <cfRule type="cellIs" dxfId="10165" priority="4584" operator="greaterThan">
      <formula>40.916</formula>
    </cfRule>
    <cfRule type="cellIs" dxfId="10164" priority="4414" operator="lessThan">
      <formula>39.868</formula>
    </cfRule>
    <cfRule type="cellIs" dxfId="10163" priority="4440" operator="lessThan">
      <formula>43.057</formula>
    </cfRule>
    <cfRule type="cellIs" dxfId="10162" priority="4590" operator="greaterThan">
      <formula>" R$ 40,916&lt;$H$200"</formula>
    </cfRule>
    <cfRule type="cellIs" dxfId="10161" priority="4488" operator="greaterThan">
      <formula>40.564</formula>
    </cfRule>
    <cfRule type="cellIs" dxfId="10160" priority="4489" operator="lessThan">
      <formula>40.564</formula>
    </cfRule>
    <cfRule type="cellIs" dxfId="10159" priority="4262" operator="greaterThan">
      <formula>41.03</formula>
    </cfRule>
    <cfRule type="cellIs" dxfId="10158" priority="4473" operator="lessThan">
      <formula>40.479</formula>
    </cfRule>
    <cfRule type="cellIs" dxfId="10157" priority="4474" operator="greaterThan">
      <formula>40.479</formula>
    </cfRule>
  </conditionalFormatting>
  <conditionalFormatting sqref="H1063">
    <cfRule type="cellIs" dxfId="10156" priority="4216" operator="greaterThan">
      <formula>-0.54</formula>
    </cfRule>
    <cfRule type="cellIs" dxfId="10155" priority="4215" operator="greaterThan">
      <formula>0</formula>
    </cfRule>
    <cfRule type="cellIs" dxfId="10154" priority="4214" operator="greaterThan">
      <formula>0</formula>
    </cfRule>
    <cfRule type="cellIs" dxfId="10153" priority="4213" operator="lessThan">
      <formula>0</formula>
    </cfRule>
  </conditionalFormatting>
  <conditionalFormatting sqref="H1065">
    <cfRule type="cellIs" dxfId="10152" priority="4605" operator="greaterThan">
      <formula>-0.54</formula>
    </cfRule>
    <cfRule type="cellIs" dxfId="10151" priority="4604" operator="greaterThan">
      <formula>0</formula>
    </cfRule>
  </conditionalFormatting>
  <conditionalFormatting sqref="H1067">
    <cfRule type="cellIs" dxfId="10150" priority="4519" operator="greaterThan">
      <formula>-0.015</formula>
    </cfRule>
    <cfRule type="cellIs" dxfId="10149" priority="4520" operator="lessThan">
      <formula>-0.015</formula>
    </cfRule>
    <cfRule type="cellIs" dxfId="10148" priority="4537" operator="lessThan">
      <formula>0.453</formula>
    </cfRule>
    <cfRule type="cellIs" dxfId="10147" priority="4548" operator="lessThan">
      <formula>0.363</formula>
    </cfRule>
    <cfRule type="cellIs" dxfId="10146" priority="3473" operator="greaterThan">
      <formula>0</formula>
    </cfRule>
    <cfRule type="cellIs" dxfId="10145" priority="4601" operator="greaterThan">
      <formula>$H$206&gt;0</formula>
    </cfRule>
    <cfRule type="cellIs" dxfId="10144" priority="4577" operator="lessThan">
      <formula>-0.231</formula>
    </cfRule>
    <cfRule type="cellIs" dxfId="10143" priority="4600" operator="lessThan">
      <formula>-0.237</formula>
    </cfRule>
    <cfRule type="cellIs" dxfId="10142" priority="4578" operator="greaterThan">
      <formula>-0.231</formula>
    </cfRule>
    <cfRule type="cellIs" dxfId="10141" priority="4201" operator="lessThan">
      <formula>0.976</formula>
    </cfRule>
    <cfRule type="cellIs" dxfId="10140" priority="4411" operator="lessThan">
      <formula>0.031</formula>
    </cfRule>
    <cfRule type="cellIs" dxfId="10139" priority="4478" operator="lessThan">
      <formula>-0.005</formula>
    </cfRule>
    <cfRule type="cellIs" dxfId="10138" priority="4175" operator="lessThan">
      <formula>1.009</formula>
    </cfRule>
    <cfRule type="cellIs" dxfId="10137" priority="4174" operator="greaterThan">
      <formula>1.009</formula>
    </cfRule>
    <cfRule type="cellIs" dxfId="10136" priority="4359" operator="lessThan">
      <formula>-0.595</formula>
    </cfRule>
    <cfRule type="cellIs" dxfId="10135" priority="4477" operator="greaterThan">
      <formula>-0.005</formula>
    </cfRule>
    <cfRule type="cellIs" dxfId="10134" priority="4472" operator="lessThan">
      <formula>0.073</formula>
    </cfRule>
    <cfRule type="cellIs" dxfId="10133" priority="4286" operator="greaterThan">
      <formula>0.072</formula>
    </cfRule>
    <cfRule type="cellIs" dxfId="10132" priority="4160" operator="lessThan">
      <formula>-0.038</formula>
    </cfRule>
    <cfRule type="cellIs" dxfId="10131" priority="4285" operator="greaterThan">
      <formula>0.072</formula>
    </cfRule>
    <cfRule type="cellIs" dxfId="10130" priority="4459" operator="greaterThan">
      <formula>-0.64</formula>
    </cfRule>
    <cfRule type="cellIs" dxfId="10129" priority="4278" operator="lessThan">
      <formula>-0.066</formula>
    </cfRule>
    <cfRule type="cellIs" dxfId="10128" priority="4159" operator="lessThan">
      <formula>-0.038</formula>
    </cfRule>
    <cfRule type="cellIs" dxfId="10127" priority="4276" operator="lessThan">
      <formula>-0.06</formula>
    </cfRule>
    <cfRule type="cellIs" dxfId="10126" priority="4158" operator="greaterThan">
      <formula>-0.038</formula>
    </cfRule>
    <cfRule type="cellIs" dxfId="10125" priority="4157" operator="lessThan">
      <formula>0.18</formula>
    </cfRule>
    <cfRule type="cellIs" dxfId="10124" priority="4150" operator="lessThan">
      <formula>0.3</formula>
    </cfRule>
    <cfRule type="cellIs" dxfId="10123" priority="4267" operator="lessThan">
      <formula>-0.053</formula>
    </cfRule>
    <cfRule type="cellIs" dxfId="10122" priority="4471" operator="greaterThan">
      <formula>0.073</formula>
    </cfRule>
    <cfRule type="cellIs" dxfId="10121" priority="4492" operator="lessThan">
      <formula>0.353</formula>
    </cfRule>
    <cfRule type="cellIs" dxfId="10120" priority="4149" operator="lessThan">
      <formula>0.3</formula>
    </cfRule>
    <cfRule type="cellIs" dxfId="10119" priority="4148" operator="greaterThan">
      <formula>0.3</formula>
    </cfRule>
    <cfRule type="cellIs" dxfId="10118" priority="4129" operator="lessThan">
      <formula>-0.643</formula>
    </cfRule>
    <cfRule type="cellIs" dxfId="10117" priority="4447" operator="lessThan">
      <formula>-0.829</formula>
    </cfRule>
    <cfRule type="cellIs" dxfId="10116" priority="4266" operator="greaterThan">
      <formula>-0.053</formula>
    </cfRule>
    <cfRule type="cellIs" dxfId="10115" priority="4264" operator="lessThan">
      <formula>0.189</formula>
    </cfRule>
    <cfRule type="cellIs" dxfId="10114" priority="4263" operator="greaterThan">
      <formula>0.189</formula>
    </cfRule>
    <cfRule type="cellIs" dxfId="10113" priority="4128" operator="greaterThan">
      <formula>-0.643</formula>
    </cfRule>
    <cfRule type="cellIs" dxfId="10112" priority="4120" operator="lessThan">
      <formula>1.264</formula>
    </cfRule>
    <cfRule type="cellIs" dxfId="10111" priority="4412" operator="greaterThan">
      <formula>0.031</formula>
    </cfRule>
    <cfRule type="cellIs" dxfId="10110" priority="4239" operator="lessThan">
      <formula>-0.459</formula>
    </cfRule>
    <cfRule type="cellIs" dxfId="10109" priority="4318" operator="lessThan">
      <formula>-0.009</formula>
    </cfRule>
    <cfRule type="cellIs" dxfId="10108" priority="4238" operator="lessThan">
      <formula>-0.459</formula>
    </cfRule>
    <cfRule type="cellIs" dxfId="10107" priority="4237" operator="greaterThan">
      <formula>-0.459</formula>
    </cfRule>
    <cfRule type="cellIs" dxfId="10106" priority="4107" operator="lessThan">
      <formula>2.008</formula>
    </cfRule>
    <cfRule type="cellIs" dxfId="10105" priority="4101" operator="lessThan">
      <formula>2.178</formula>
    </cfRule>
    <cfRule type="notContainsBlanks" dxfId="10104" priority="4224">
      <formula>LEN(TRIM(H1067))&gt;0</formula>
    </cfRule>
    <cfRule type="cellIs" dxfId="10103" priority="4317" operator="greaterThan">
      <formula>-0.009</formula>
    </cfRule>
    <cfRule type="cellIs" dxfId="10102" priority="4445" operator="greaterThan">
      <formula>3.096</formula>
    </cfRule>
    <cfRule type="cellIs" dxfId="10101" priority="4312" operator="greaterThan">
      <formula>0.144</formula>
    </cfRule>
    <cfRule type="cellIs" dxfId="10100" priority="4446" operator="greaterThan">
      <formula>-0.829</formula>
    </cfRule>
    <cfRule type="notContainsBlanks" dxfId="10099" priority="4211">
      <formula>LEN(TRIM(H1067))&gt;0</formula>
    </cfRule>
    <cfRule type="cellIs" dxfId="10098" priority="4284" operator="lessThan">
      <formula>0.072</formula>
    </cfRule>
  </conditionalFormatting>
  <conditionalFormatting sqref="H1132">
    <cfRule type="cellIs" dxfId="10097" priority="3280" operator="lessThan">
      <formula>43.67</formula>
    </cfRule>
    <cfRule type="cellIs" dxfId="10096" priority="3466" operator="greaterThan">
      <formula>40.916</formula>
    </cfRule>
    <cfRule type="cellIs" dxfId="10095" priority="3279" operator="greaterThan">
      <formula>43.67</formula>
    </cfRule>
    <cfRule type="cellIs" dxfId="10094" priority="3276" operator="greaterThan">
      <formula>44.82</formula>
    </cfRule>
    <cfRule type="cellIs" dxfId="10093" priority="3265" operator="lessThan">
      <formula>44.292</formula>
    </cfRule>
    <cfRule type="cellIs" dxfId="10092" priority="3455" operator="greaterThan">
      <formula>40.922</formula>
    </cfRule>
    <cfRule type="cellIs" dxfId="10091" priority="3449" operator="greaterThan">
      <formula>40.922</formula>
    </cfRule>
    <cfRule type="cellIs" dxfId="10090" priority="3447" operator="greaterThan">
      <formula>40.849</formula>
    </cfRule>
    <cfRule type="cellIs" dxfId="10089" priority="3444" operator="greaterThan">
      <formula>41.457</formula>
    </cfRule>
    <cfRule type="cellIs" dxfId="10088" priority="3443" operator="lessThan">
      <formula>41.457</formula>
    </cfRule>
    <cfRule type="cellIs" dxfId="10087" priority="3426" operator="greaterThan">
      <formula>41.258</formula>
    </cfRule>
    <cfRule type="cellIs" dxfId="10086" priority="3425" operator="lessThan">
      <formula>40.509</formula>
    </cfRule>
    <cfRule type="cellIs" dxfId="10085" priority="3424" operator="greaterThan">
      <formula>40.509</formula>
    </cfRule>
    <cfRule type="cellIs" dxfId="10084" priority="3409" operator="lessThan">
      <formula>40.406</formula>
    </cfRule>
    <cfRule type="cellIs" dxfId="10083" priority="3406" operator="lessThan">
      <formula>40.564</formula>
    </cfRule>
    <cfRule type="cellIs" dxfId="10082" priority="3405" operator="greaterThan">
      <formula>40.564</formula>
    </cfRule>
    <cfRule type="cellIs" dxfId="10081" priority="3397" operator="greaterThan">
      <formula>40.479</formula>
    </cfRule>
    <cfRule type="cellIs" dxfId="10080" priority="3396" operator="lessThan">
      <formula>40.479</formula>
    </cfRule>
    <cfRule type="cellIs" dxfId="10079" priority="3390" operator="greaterThan">
      <formula>40.095</formula>
    </cfRule>
    <cfRule type="cellIs" dxfId="10078" priority="3386" operator="lessThan">
      <formula>40.095</formula>
    </cfRule>
    <cfRule type="cellIs" dxfId="10077" priority="3385" operator="lessThan">
      <formula>" R$ 40,095 $H$369"</formula>
    </cfRule>
    <cfRule type="cellIs" dxfId="10076" priority="3384" operator="lessThan">
      <formula>43.057</formula>
    </cfRule>
    <cfRule type="cellIs" dxfId="10075" priority="3377" operator="lessThan">
      <formula>39.536</formula>
    </cfRule>
    <cfRule type="cellIs" dxfId="10074" priority="3374" operator="lessThan">
      <formula>39.728</formula>
    </cfRule>
    <cfRule type="cellIs" dxfId="10073" priority="3369" operator="greaterThan">
      <formula>39.868</formula>
    </cfRule>
    <cfRule type="cellIs" dxfId="10072" priority="3368" operator="lessThan">
      <formula>39.991</formula>
    </cfRule>
    <cfRule type="cellIs" dxfId="10071" priority="3367" operator="greaterThan">
      <formula>39.991</formula>
    </cfRule>
    <cfRule type="cellIs" dxfId="10070" priority="3360" operator="lessThan">
      <formula>39.796</formula>
    </cfRule>
    <cfRule type="cellIs" dxfId="10069" priority="3351" operator="greaterThan">
      <formula>39.621</formula>
    </cfRule>
    <cfRule type="cellIs" dxfId="10068" priority="3330" operator="lessThan">
      <formula>40.836</formula>
    </cfRule>
    <cfRule type="cellIs" dxfId="10067" priority="3328" operator="lessThan">
      <formula>40.841</formula>
    </cfRule>
    <cfRule type="cellIs" dxfId="10066" priority="3370" operator="lessThan">
      <formula>39.868</formula>
    </cfRule>
    <cfRule type="cellIs" dxfId="10065" priority="3398" operator="greaterThan">
      <formula>40.401</formula>
    </cfRule>
    <cfRule type="cellIs" dxfId="10064" priority="3327" operator="lessThan">
      <formula>40.841</formula>
    </cfRule>
    <cfRule type="cellIs" dxfId="10063" priority="3326" operator="greaterThan">
      <formula>40.841</formula>
    </cfRule>
    <cfRule type="cellIs" dxfId="10062" priority="3472" operator="greaterThan">
      <formula>" R$ 40,916&lt;$H$200"</formula>
    </cfRule>
    <cfRule type="cellIs" dxfId="10061" priority="3471" operator="greaterThan">
      <formula>40.916</formula>
    </cfRule>
    <cfRule type="cellIs" dxfId="10060" priority="3325" operator="greaterThan">
      <formula>41.03</formula>
    </cfRule>
    <cfRule type="notContainsBlanks" dxfId="10059" priority="3310">
      <formula>LEN(TRIM(H1132))&gt;0</formula>
    </cfRule>
    <cfRule type="cellIs" dxfId="10058" priority="3303" operator="greaterThan">
      <formula>41.623</formula>
    </cfRule>
    <cfRule type="cellIs" dxfId="10057" priority="3302" operator="lessThan">
      <formula>41.623</formula>
    </cfRule>
  </conditionalFormatting>
  <conditionalFormatting sqref="H1176">
    <cfRule type="cellIs" dxfId="10056" priority="1390" operator="greaterThan">
      <formula>39.991</formula>
    </cfRule>
    <cfRule type="cellIs" dxfId="10055" priority="1385" operator="lessThan">
      <formula>40.841</formula>
    </cfRule>
    <cfRule type="cellIs" dxfId="10054" priority="1386" operator="lessThan">
      <formula>40.841</formula>
    </cfRule>
    <cfRule type="cellIs" dxfId="10053" priority="1379" operator="lessThan">
      <formula>43.67</formula>
    </cfRule>
    <cfRule type="cellIs" dxfId="10052" priority="1395" operator="lessThan">
      <formula>39.536</formula>
    </cfRule>
    <cfRule type="cellIs" dxfId="10051" priority="1394" operator="lessThan">
      <formula>39.728</formula>
    </cfRule>
    <cfRule type="cellIs" dxfId="10050" priority="1387" operator="lessThan">
      <formula>40.836</formula>
    </cfRule>
    <cfRule type="cellIs" dxfId="10049" priority="1388" operator="greaterThan">
      <formula>39.621</formula>
    </cfRule>
    <cfRule type="cellIs" dxfId="10048" priority="1389" operator="lessThan">
      <formula>39.796</formula>
    </cfRule>
    <cfRule type="cellIs" dxfId="10047" priority="1406" operator="greaterThan">
      <formula>40.509</formula>
    </cfRule>
    <cfRule type="cellIs" dxfId="10046" priority="1399" operator="greaterThan">
      <formula>40.095</formula>
    </cfRule>
    <cfRule type="cellIs" dxfId="10045" priority="1400" operator="lessThan">
      <formula>40.479</formula>
    </cfRule>
    <cfRule type="cellIs" dxfId="10044" priority="1401" operator="greaterThan">
      <formula>40.479</formula>
    </cfRule>
    <cfRule type="cellIs" dxfId="10043" priority="1402" operator="greaterThan">
      <formula>40.401</formula>
    </cfRule>
    <cfRule type="cellIs" dxfId="10042" priority="1380" operator="lessThan">
      <formula>41.623</formula>
    </cfRule>
    <cfRule type="cellIs" dxfId="10041" priority="1403" operator="greaterThan">
      <formula>40.564</formula>
    </cfRule>
    <cfRule type="cellIs" dxfId="10040" priority="1404" operator="lessThan">
      <formula>40.564</formula>
    </cfRule>
    <cfRule type="cellIs" dxfId="10039" priority="1405" operator="lessThan">
      <formula>40.406</formula>
    </cfRule>
    <cfRule type="cellIs" dxfId="10038" priority="1384" operator="greaterThan">
      <formula>40.841</formula>
    </cfRule>
    <cfRule type="cellIs" dxfId="10037" priority="1393" operator="lessThan">
      <formula>39.868</formula>
    </cfRule>
    <cfRule type="cellIs" dxfId="10036" priority="1381" operator="greaterThan">
      <formula>41.623</formula>
    </cfRule>
    <cfRule type="cellIs" dxfId="10035" priority="1391" operator="lessThan">
      <formula>39.991</formula>
    </cfRule>
    <cfRule type="cellIs" dxfId="10034" priority="1407" operator="lessThan">
      <formula>40.509</formula>
    </cfRule>
    <cfRule type="cellIs" dxfId="10033" priority="1392" operator="greaterThan">
      <formula>39.868</formula>
    </cfRule>
    <cfRule type="cellIs" dxfId="10032" priority="1408" operator="greaterThan">
      <formula>41.258</formula>
    </cfRule>
    <cfRule type="cellIs" dxfId="10031" priority="1409" operator="lessThan">
      <formula>41.457</formula>
    </cfRule>
    <cfRule type="cellIs" dxfId="10030" priority="1410" operator="greaterThan">
      <formula>41.457</formula>
    </cfRule>
    <cfRule type="cellIs" dxfId="10029" priority="1376" operator="lessThan">
      <formula>44.292</formula>
    </cfRule>
    <cfRule type="cellIs" dxfId="10028" priority="1411" operator="greaterThan">
      <formula>40.849</formula>
    </cfRule>
    <cfRule type="cellIs" dxfId="10027" priority="1412" operator="greaterThan">
      <formula>40.922</formula>
    </cfRule>
    <cfRule type="notContainsBlanks" dxfId="10026" priority="1382">
      <formula>LEN(TRIM(H1176))&gt;0</formula>
    </cfRule>
    <cfRule type="cellIs" dxfId="10025" priority="1413" operator="greaterThan">
      <formula>40.922</formula>
    </cfRule>
    <cfRule type="cellIs" dxfId="10024" priority="1416" operator="greaterThan">
      <formula>40.916</formula>
    </cfRule>
    <cfRule type="cellIs" dxfId="10023" priority="1383" operator="greaterThan">
      <formula>41.03</formula>
    </cfRule>
    <cfRule type="cellIs" dxfId="10022" priority="1417" operator="greaterThan">
      <formula>40.916</formula>
    </cfRule>
    <cfRule type="cellIs" dxfId="10021" priority="1418" operator="greaterThan">
      <formula>" R$ 40,916&lt;$H$200"</formula>
    </cfRule>
    <cfRule type="cellIs" dxfId="10020" priority="1378" operator="greaterThan">
      <formula>43.67</formula>
    </cfRule>
    <cfRule type="cellIs" dxfId="10019" priority="1397" operator="lessThan">
      <formula>" R$ 40,095 $H$369"</formula>
    </cfRule>
    <cfRule type="cellIs" dxfId="10018" priority="1377" operator="greaterThan">
      <formula>44.82</formula>
    </cfRule>
    <cfRule type="cellIs" dxfId="10017" priority="1396" operator="lessThan">
      <formula>43.057</formula>
    </cfRule>
    <cfRule type="cellIs" dxfId="10016" priority="1398" operator="lessThan">
      <formula>40.095</formula>
    </cfRule>
  </conditionalFormatting>
  <conditionalFormatting sqref="H155:T155">
    <cfRule type="cellIs" dxfId="10015" priority="18054" operator="greaterThan">
      <formula>0</formula>
    </cfRule>
    <cfRule type="cellIs" dxfId="10014" priority="18053" operator="lessThan">
      <formula>0</formula>
    </cfRule>
  </conditionalFormatting>
  <conditionalFormatting sqref="H179:T179">
    <cfRule type="cellIs" dxfId="10013" priority="18050" operator="greaterThan">
      <formula>0</formula>
    </cfRule>
    <cfRule type="cellIs" dxfId="10012" priority="18049" operator="lessThan">
      <formula>0</formula>
    </cfRule>
  </conditionalFormatting>
  <conditionalFormatting sqref="H204:T204">
    <cfRule type="cellIs" dxfId="10011" priority="17928" operator="lessThan">
      <formula>0</formula>
    </cfRule>
    <cfRule type="cellIs" dxfId="10010" priority="17929" operator="greaterThan">
      <formula>0</formula>
    </cfRule>
  </conditionalFormatting>
  <conditionalFormatting sqref="H229:T229">
    <cfRule type="cellIs" dxfId="10009" priority="17798" operator="lessThan">
      <formula>0</formula>
    </cfRule>
    <cfRule type="cellIs" dxfId="10008" priority="17799" operator="greaterThan">
      <formula>0</formula>
    </cfRule>
  </conditionalFormatting>
  <conditionalFormatting sqref="H253:T253">
    <cfRule type="cellIs" dxfId="10007" priority="17712" operator="lessThan">
      <formula>0</formula>
    </cfRule>
    <cfRule type="cellIs" dxfId="10006" priority="17713" operator="greaterThan">
      <formula>0</formula>
    </cfRule>
  </conditionalFormatting>
  <conditionalFormatting sqref="H277:T277">
    <cfRule type="cellIs" dxfId="10005" priority="17604" operator="lessThan">
      <formula>0</formula>
    </cfRule>
    <cfRule type="cellIs" dxfId="10004" priority="17605" operator="greaterThan">
      <formula>0</formula>
    </cfRule>
  </conditionalFormatting>
  <conditionalFormatting sqref="H301:T301">
    <cfRule type="cellIs" dxfId="10003" priority="17478" operator="lessThan">
      <formula>0</formula>
    </cfRule>
    <cfRule type="cellIs" dxfId="10002" priority="17479" operator="greaterThan">
      <formula>0</formula>
    </cfRule>
  </conditionalFormatting>
  <conditionalFormatting sqref="H325:T325">
    <cfRule type="cellIs" dxfId="10001" priority="17330" operator="lessThan">
      <formula>0</formula>
    </cfRule>
    <cfRule type="cellIs" dxfId="10000" priority="17331" operator="greaterThan">
      <formula>0</formula>
    </cfRule>
  </conditionalFormatting>
  <conditionalFormatting sqref="H349:T349">
    <cfRule type="cellIs" dxfId="9999" priority="17156" operator="greaterThan">
      <formula>0</formula>
    </cfRule>
    <cfRule type="cellIs" dxfId="9998" priority="17155" operator="lessThan">
      <formula>0</formula>
    </cfRule>
  </conditionalFormatting>
  <conditionalFormatting sqref="H373:T373">
    <cfRule type="cellIs" dxfId="9997" priority="16970" operator="greaterThan">
      <formula>0</formula>
    </cfRule>
    <cfRule type="cellIs" dxfId="9996" priority="16969" operator="lessThan">
      <formula>0</formula>
    </cfRule>
  </conditionalFormatting>
  <conditionalFormatting sqref="H397:T397">
    <cfRule type="cellIs" dxfId="9995" priority="16757" operator="lessThan">
      <formula>0</formula>
    </cfRule>
    <cfRule type="cellIs" dxfId="9994" priority="16758" operator="greaterThan">
      <formula>0</formula>
    </cfRule>
  </conditionalFormatting>
  <conditionalFormatting sqref="H422:T422">
    <cfRule type="cellIs" dxfId="9993" priority="16513" operator="lessThan">
      <formula>0</formula>
    </cfRule>
    <cfRule type="cellIs" dxfId="9992" priority="16514" operator="greaterThan">
      <formula>0</formula>
    </cfRule>
  </conditionalFormatting>
  <conditionalFormatting sqref="H448:T448">
    <cfRule type="cellIs" dxfId="9991" priority="16257" operator="greaterThan">
      <formula>0</formula>
    </cfRule>
    <cfRule type="cellIs" dxfId="9990" priority="16256" operator="lessThan">
      <formula>0</formula>
    </cfRule>
  </conditionalFormatting>
  <conditionalFormatting sqref="H473:T473">
    <cfRule type="cellIs" dxfId="9989" priority="15944" operator="lessThan">
      <formula>0</formula>
    </cfRule>
    <cfRule type="cellIs" dxfId="9988" priority="15945" operator="greaterThan">
      <formula>0</formula>
    </cfRule>
  </conditionalFormatting>
  <conditionalFormatting sqref="H499:T499">
    <cfRule type="cellIs" dxfId="9987" priority="15663" operator="greaterThan">
      <formula>0</formula>
    </cfRule>
    <cfRule type="cellIs" dxfId="9986" priority="15662" operator="lessThan">
      <formula>0</formula>
    </cfRule>
  </conditionalFormatting>
  <conditionalFormatting sqref="H524:T524">
    <cfRule type="cellIs" dxfId="9985" priority="15365" operator="lessThan">
      <formula>0</formula>
    </cfRule>
    <cfRule type="cellIs" dxfId="9984" priority="15366" operator="greaterThan">
      <formula>0</formula>
    </cfRule>
  </conditionalFormatting>
  <conditionalFormatting sqref="H550:T550">
    <cfRule type="cellIs" dxfId="9983" priority="15048" operator="lessThan">
      <formula>0</formula>
    </cfRule>
    <cfRule type="cellIs" dxfId="9982" priority="15049" operator="greaterThan">
      <formula>0</formula>
    </cfRule>
  </conditionalFormatting>
  <conditionalFormatting sqref="H575:T575">
    <cfRule type="cellIs" dxfId="9981" priority="14700" operator="lessThan">
      <formula>0</formula>
    </cfRule>
    <cfRule type="cellIs" dxfId="9980" priority="14701" operator="greaterThan">
      <formula>0</formula>
    </cfRule>
  </conditionalFormatting>
  <conditionalFormatting sqref="H600:T600">
    <cfRule type="cellIs" dxfId="9979" priority="14332" operator="greaterThan">
      <formula>0</formula>
    </cfRule>
    <cfRule type="cellIs" dxfId="9978" priority="14331" operator="lessThan">
      <formula>0</formula>
    </cfRule>
  </conditionalFormatting>
  <conditionalFormatting sqref="H625:T625">
    <cfRule type="cellIs" dxfId="9977" priority="13956" operator="greaterThan">
      <formula>0</formula>
    </cfRule>
    <cfRule type="cellIs" dxfId="9976" priority="13955" operator="lessThan">
      <formula>0</formula>
    </cfRule>
  </conditionalFormatting>
  <conditionalFormatting sqref="H650:T650">
    <cfRule type="cellIs" dxfId="9975" priority="13573" operator="lessThan">
      <formula>0</formula>
    </cfRule>
    <cfRule type="cellIs" dxfId="9974" priority="13574" operator="greaterThan">
      <formula>0</formula>
    </cfRule>
  </conditionalFormatting>
  <conditionalFormatting sqref="H675:T675">
    <cfRule type="cellIs" dxfId="9973" priority="13192" operator="greaterThan">
      <formula>0</formula>
    </cfRule>
    <cfRule type="cellIs" dxfId="9972" priority="13191" operator="lessThan">
      <formula>0</formula>
    </cfRule>
  </conditionalFormatting>
  <conditionalFormatting sqref="H701:T701">
    <cfRule type="cellIs" dxfId="9971" priority="11915" operator="lessThan">
      <formula>0</formula>
    </cfRule>
    <cfRule type="cellIs" dxfId="9970" priority="11916" operator="greaterThan">
      <formula>0</formula>
    </cfRule>
  </conditionalFormatting>
  <conditionalFormatting sqref="H727:T727">
    <cfRule type="cellIs" dxfId="9969" priority="11511" operator="greaterThan">
      <formula>0</formula>
    </cfRule>
    <cfRule type="cellIs" dxfId="9968" priority="11510" operator="lessThan">
      <formula>0</formula>
    </cfRule>
  </conditionalFormatting>
  <conditionalFormatting sqref="H753:T753">
    <cfRule type="cellIs" dxfId="9967" priority="11058" operator="greaterThan">
      <formula>0</formula>
    </cfRule>
    <cfRule type="cellIs" dxfId="9966" priority="11057" operator="lessThan">
      <formula>0</formula>
    </cfRule>
  </conditionalFormatting>
  <conditionalFormatting sqref="H779:T779">
    <cfRule type="cellIs" dxfId="9965" priority="10658" operator="lessThan">
      <formula>0</formula>
    </cfRule>
    <cfRule type="cellIs" dxfId="9964" priority="10659" operator="greaterThan">
      <formula>0</formula>
    </cfRule>
  </conditionalFormatting>
  <conditionalFormatting sqref="H805:T805">
    <cfRule type="cellIs" dxfId="9963" priority="10251" operator="greaterThan">
      <formula>0</formula>
    </cfRule>
    <cfRule type="cellIs" dxfId="9962" priority="10250" operator="lessThan">
      <formula>0</formula>
    </cfRule>
  </conditionalFormatting>
  <conditionalFormatting sqref="H831:T831">
    <cfRule type="cellIs" dxfId="9961" priority="9829" operator="lessThan">
      <formula>0</formula>
    </cfRule>
    <cfRule type="cellIs" dxfId="9960" priority="9830" operator="greaterThan">
      <formula>0</formula>
    </cfRule>
  </conditionalFormatting>
  <conditionalFormatting sqref="H856:T856">
    <cfRule type="cellIs" dxfId="9959" priority="9426" operator="greaterThan">
      <formula>0</formula>
    </cfRule>
    <cfRule type="cellIs" dxfId="9958" priority="9425" operator="lessThan">
      <formula>0</formula>
    </cfRule>
  </conditionalFormatting>
  <conditionalFormatting sqref="H883:T883">
    <cfRule type="cellIs" dxfId="9957" priority="8991" operator="lessThan">
      <formula>0</formula>
    </cfRule>
    <cfRule type="cellIs" dxfId="9956" priority="8992" operator="greaterThan">
      <formula>0</formula>
    </cfRule>
  </conditionalFormatting>
  <conditionalFormatting sqref="H909:T909">
    <cfRule type="cellIs" dxfId="9955" priority="8543" operator="lessThan">
      <formula>0</formula>
    </cfRule>
    <cfRule type="cellIs" dxfId="9954" priority="8544" operator="greaterThan">
      <formula>0</formula>
    </cfRule>
  </conditionalFormatting>
  <conditionalFormatting sqref="H935:T935">
    <cfRule type="cellIs" dxfId="9953" priority="8085" operator="lessThan">
      <formula>0</formula>
    </cfRule>
    <cfRule type="cellIs" dxfId="9952" priority="8086" operator="greaterThan">
      <formula>0</formula>
    </cfRule>
  </conditionalFormatting>
  <conditionalFormatting sqref="H961:T961">
    <cfRule type="cellIs" dxfId="9951" priority="7620" operator="lessThan">
      <formula>0</formula>
    </cfRule>
    <cfRule type="cellIs" dxfId="9950" priority="7621" operator="greaterThan">
      <formula>0</formula>
    </cfRule>
  </conditionalFormatting>
  <conditionalFormatting sqref="H987:T987">
    <cfRule type="cellIs" dxfId="9949" priority="7145" operator="greaterThan">
      <formula>0</formula>
    </cfRule>
    <cfRule type="cellIs" dxfId="9948" priority="7144" operator="lessThan">
      <formula>0</formula>
    </cfRule>
  </conditionalFormatting>
  <conditionalFormatting sqref="H1013:T1013">
    <cfRule type="cellIs" dxfId="9947" priority="6660" operator="greaterThan">
      <formula>0</formula>
    </cfRule>
    <cfRule type="cellIs" dxfId="9946" priority="6659" operator="lessThan">
      <formula>0</formula>
    </cfRule>
  </conditionalFormatting>
  <conditionalFormatting sqref="H1039:T1039">
    <cfRule type="cellIs" dxfId="9945" priority="5121" operator="lessThan">
      <formula>0</formula>
    </cfRule>
    <cfRule type="cellIs" dxfId="9944" priority="5122" operator="greaterThan">
      <formula>0</formula>
    </cfRule>
  </conditionalFormatting>
  <conditionalFormatting sqref="H1065:T1065">
    <cfRule type="cellIs" dxfId="9943" priority="4603" operator="greaterThan">
      <formula>0</formula>
    </cfRule>
    <cfRule type="cellIs" dxfId="9942" priority="4602" operator="lessThan">
      <formula>0</formula>
    </cfRule>
  </conditionalFormatting>
  <conditionalFormatting sqref="H1067:T1067">
    <cfRule type="cellIs" dxfId="9941" priority="4086" operator="lessThan">
      <formula>0</formula>
    </cfRule>
  </conditionalFormatting>
  <conditionalFormatting sqref="H1093:T1093">
    <cfRule type="iconSet" priority="1441">
      <iconSet iconSet="3Arrows">
        <cfvo type="percent" val="0"/>
        <cfvo type="percent" val="0" gte="0"/>
        <cfvo type="percent" val="1"/>
      </iconSet>
    </cfRule>
  </conditionalFormatting>
  <conditionalFormatting sqref="H1124:T1125">
    <cfRule type="iconSet" priority="1650">
      <iconSet iconSet="3Arrows">
        <cfvo type="percent" val="0"/>
        <cfvo type="num" val="0" gte="0"/>
        <cfvo type="num" val="1E-3"/>
      </iconSet>
    </cfRule>
  </conditionalFormatting>
  <conditionalFormatting sqref="H1155:T1155">
    <cfRule type="cellIs" dxfId="9940" priority="1421" operator="greaterThan">
      <formula>0</formula>
    </cfRule>
    <cfRule type="cellIs" dxfId="9939" priority="1420" operator="lessThan">
      <formula>0</formula>
    </cfRule>
  </conditionalFormatting>
  <conditionalFormatting sqref="H1168:T1169">
    <cfRule type="iconSet" priority="1435">
      <iconSet iconSet="3Arrows">
        <cfvo type="percent" val="0"/>
        <cfvo type="num" val="0" gte="0"/>
        <cfvo type="num" val="1E-3"/>
      </iconSet>
    </cfRule>
  </conditionalFormatting>
  <conditionalFormatting sqref="H1199:T1199">
    <cfRule type="cellIs" dxfId="9938" priority="1163" operator="greaterThan">
      <formula>0</formula>
    </cfRule>
    <cfRule type="cellIs" dxfId="9937" priority="1162" operator="lessThan">
      <formula>0</formula>
    </cfRule>
  </conditionalFormatting>
  <conditionalFormatting sqref="H1212:T1213">
    <cfRule type="iconSet" priority="1169">
      <iconSet iconSet="3Arrows">
        <cfvo type="percent" val="0"/>
        <cfvo type="num" val="0" gte="0"/>
        <cfvo type="num" val="1E-3"/>
      </iconSet>
    </cfRule>
  </conditionalFormatting>
  <conditionalFormatting sqref="H1236:T1236">
    <cfRule type="cellIs" dxfId="9936" priority="1152" operator="lessThan">
      <formula>0</formula>
    </cfRule>
    <cfRule type="cellIs" dxfId="9935" priority="1153" operator="greaterThan">
      <formula>0</formula>
    </cfRule>
  </conditionalFormatting>
  <conditionalFormatting sqref="H1249:T1250">
    <cfRule type="iconSet" priority="1159">
      <iconSet iconSet="3Arrows">
        <cfvo type="percent" val="0"/>
        <cfvo type="num" val="0" gte="0"/>
        <cfvo type="num" val="1E-3"/>
      </iconSet>
    </cfRule>
  </conditionalFormatting>
  <conditionalFormatting sqref="H1273:T1273">
    <cfRule type="cellIs" dxfId="9934" priority="1142" operator="lessThan">
      <formula>0</formula>
    </cfRule>
    <cfRule type="cellIs" dxfId="9933" priority="1143" operator="greaterThan">
      <formula>0</formula>
    </cfRule>
  </conditionalFormatting>
  <conditionalFormatting sqref="H1286:T1287">
    <cfRule type="iconSet" priority="1149">
      <iconSet iconSet="3Arrows">
        <cfvo type="percent" val="0"/>
        <cfvo type="num" val="0" gte="0"/>
        <cfvo type="num" val="1E-3"/>
      </iconSet>
    </cfRule>
  </conditionalFormatting>
  <conditionalFormatting sqref="H1310:T1310">
    <cfRule type="cellIs" dxfId="9932" priority="1132" operator="lessThan">
      <formula>0</formula>
    </cfRule>
    <cfRule type="cellIs" dxfId="9931" priority="1133" operator="greaterThan">
      <formula>0</formula>
    </cfRule>
  </conditionalFormatting>
  <conditionalFormatting sqref="H1323:T1324">
    <cfRule type="iconSet" priority="1139">
      <iconSet iconSet="3Arrows">
        <cfvo type="percent" val="0"/>
        <cfvo type="num" val="0" gte="0"/>
        <cfvo type="num" val="1E-3"/>
      </iconSet>
    </cfRule>
  </conditionalFormatting>
  <conditionalFormatting sqref="H1347:T1347">
    <cfRule type="cellIs" dxfId="9930" priority="1123" operator="greaterThan">
      <formula>0</formula>
    </cfRule>
    <cfRule type="cellIs" dxfId="9929" priority="1122" operator="lessThan">
      <formula>0</formula>
    </cfRule>
  </conditionalFormatting>
  <conditionalFormatting sqref="H1360:T1361">
    <cfRule type="iconSet" priority="1129">
      <iconSet iconSet="3Arrows">
        <cfvo type="percent" val="0"/>
        <cfvo type="num" val="0" gte="0"/>
        <cfvo type="num" val="1E-3"/>
      </iconSet>
    </cfRule>
  </conditionalFormatting>
  <conditionalFormatting sqref="H1384:T1384">
    <cfRule type="cellIs" dxfId="9928" priority="1112" operator="lessThan">
      <formula>0</formula>
    </cfRule>
    <cfRule type="cellIs" dxfId="9927" priority="1113" operator="greaterThan">
      <formula>0</formula>
    </cfRule>
  </conditionalFormatting>
  <conditionalFormatting sqref="H1397:T1398">
    <cfRule type="iconSet" priority="1119">
      <iconSet iconSet="3Arrows">
        <cfvo type="percent" val="0"/>
        <cfvo type="num" val="0" gte="0"/>
        <cfvo type="num" val="1E-3"/>
      </iconSet>
    </cfRule>
  </conditionalFormatting>
  <conditionalFormatting sqref="H1421:T1421">
    <cfRule type="cellIs" dxfId="9926" priority="1103" operator="greaterThan">
      <formula>0</formula>
    </cfRule>
    <cfRule type="cellIs" dxfId="9925" priority="1102" operator="lessThan">
      <formula>0</formula>
    </cfRule>
  </conditionalFormatting>
  <conditionalFormatting sqref="H1434:T1435">
    <cfRule type="iconSet" priority="1109">
      <iconSet iconSet="3Arrows">
        <cfvo type="percent" val="0"/>
        <cfvo type="num" val="0" gte="0"/>
        <cfvo type="num" val="1E-3"/>
      </iconSet>
    </cfRule>
  </conditionalFormatting>
  <conditionalFormatting sqref="H1458:T1458">
    <cfRule type="cellIs" dxfId="9924" priority="1093" operator="greaterThan">
      <formula>0</formula>
    </cfRule>
    <cfRule type="cellIs" dxfId="9923" priority="1092" operator="lessThan">
      <formula>0</formula>
    </cfRule>
  </conditionalFormatting>
  <conditionalFormatting sqref="H1471:T1472">
    <cfRule type="iconSet" priority="1099">
      <iconSet iconSet="3Arrows">
        <cfvo type="percent" val="0"/>
        <cfvo type="num" val="0" gte="0"/>
        <cfvo type="num" val="1E-3"/>
      </iconSet>
    </cfRule>
  </conditionalFormatting>
  <conditionalFormatting sqref="H1495:T1495">
    <cfRule type="cellIs" dxfId="9922" priority="1082" operator="lessThan">
      <formula>0</formula>
    </cfRule>
    <cfRule type="cellIs" dxfId="9921" priority="1083" operator="greaterThan">
      <formula>0</formula>
    </cfRule>
  </conditionalFormatting>
  <conditionalFormatting sqref="H1508:T1509">
    <cfRule type="iconSet" priority="1089">
      <iconSet iconSet="3Arrows">
        <cfvo type="percent" val="0"/>
        <cfvo type="num" val="0" gte="0"/>
        <cfvo type="num" val="1E-3"/>
      </iconSet>
    </cfRule>
  </conditionalFormatting>
  <conditionalFormatting sqref="H1532:T1532">
    <cfRule type="cellIs" dxfId="9920" priority="1073" operator="greaterThan">
      <formula>0</formula>
    </cfRule>
    <cfRule type="cellIs" dxfId="9919" priority="1072" operator="lessThan">
      <formula>0</formula>
    </cfRule>
  </conditionalFormatting>
  <conditionalFormatting sqref="H1545:T1546">
    <cfRule type="iconSet" priority="1079">
      <iconSet iconSet="3Arrows">
        <cfvo type="percent" val="0"/>
        <cfvo type="num" val="0" gte="0"/>
        <cfvo type="num" val="1E-3"/>
      </iconSet>
    </cfRule>
  </conditionalFormatting>
  <conditionalFormatting sqref="H1569:T1569">
    <cfRule type="cellIs" dxfId="9918" priority="1063" operator="greaterThan">
      <formula>0</formula>
    </cfRule>
    <cfRule type="cellIs" dxfId="9917" priority="1062" operator="lessThan">
      <formula>0</formula>
    </cfRule>
  </conditionalFormatting>
  <conditionalFormatting sqref="H1582:T1583">
    <cfRule type="iconSet" priority="1069">
      <iconSet iconSet="3Arrows">
        <cfvo type="percent" val="0"/>
        <cfvo type="num" val="0" gte="0"/>
        <cfvo type="num" val="1E-3"/>
      </iconSet>
    </cfRule>
  </conditionalFormatting>
  <conditionalFormatting sqref="H1606:T1606">
    <cfRule type="cellIs" dxfId="9916" priority="1052" operator="lessThan">
      <formula>0</formula>
    </cfRule>
    <cfRule type="cellIs" dxfId="9915" priority="1053" operator="greaterThan">
      <formula>0</formula>
    </cfRule>
  </conditionalFormatting>
  <conditionalFormatting sqref="H1619:T1620">
    <cfRule type="iconSet" priority="1059">
      <iconSet iconSet="3Arrows">
        <cfvo type="percent" val="0"/>
        <cfvo type="num" val="0" gte="0"/>
        <cfvo type="num" val="1E-3"/>
      </iconSet>
    </cfRule>
  </conditionalFormatting>
  <conditionalFormatting sqref="H1643:T1643">
    <cfRule type="cellIs" dxfId="9914" priority="1043" operator="greaterThan">
      <formula>0</formula>
    </cfRule>
    <cfRule type="cellIs" dxfId="9913" priority="1042" operator="lessThan">
      <formula>0</formula>
    </cfRule>
  </conditionalFormatting>
  <conditionalFormatting sqref="H1656:T1657">
    <cfRule type="iconSet" priority="1049">
      <iconSet iconSet="3Arrows">
        <cfvo type="percent" val="0"/>
        <cfvo type="num" val="0" gte="0"/>
        <cfvo type="num" val="1E-3"/>
      </iconSet>
    </cfRule>
  </conditionalFormatting>
  <conditionalFormatting sqref="H1680:T1680">
    <cfRule type="cellIs" dxfId="9912" priority="1032" operator="lessThan">
      <formula>0</formula>
    </cfRule>
    <cfRule type="cellIs" dxfId="9911" priority="1033" operator="greaterThan">
      <formula>0</formula>
    </cfRule>
  </conditionalFormatting>
  <conditionalFormatting sqref="H1693:T1694">
    <cfRule type="iconSet" priority="1039">
      <iconSet iconSet="3Arrows">
        <cfvo type="percent" val="0"/>
        <cfvo type="num" val="0" gte="0"/>
        <cfvo type="num" val="1E-3"/>
      </iconSet>
    </cfRule>
  </conditionalFormatting>
  <conditionalFormatting sqref="H1717:T1717">
    <cfRule type="cellIs" dxfId="9910" priority="1023" operator="greaterThan">
      <formula>0</formula>
    </cfRule>
    <cfRule type="cellIs" dxfId="9909" priority="1022" operator="lessThan">
      <formula>0</formula>
    </cfRule>
  </conditionalFormatting>
  <conditionalFormatting sqref="H1730:T1731">
    <cfRule type="iconSet" priority="1029">
      <iconSet iconSet="3Arrows">
        <cfvo type="percent" val="0"/>
        <cfvo type="num" val="0" gte="0"/>
        <cfvo type="num" val="1E-3"/>
      </iconSet>
    </cfRule>
  </conditionalFormatting>
  <conditionalFormatting sqref="H1754:T1754">
    <cfRule type="cellIs" dxfId="9908" priority="1013" operator="greaterThan">
      <formula>0</formula>
    </cfRule>
    <cfRule type="cellIs" dxfId="9907" priority="1012" operator="lessThan">
      <formula>0</formula>
    </cfRule>
  </conditionalFormatting>
  <conditionalFormatting sqref="H1767:T1768">
    <cfRule type="iconSet" priority="1019">
      <iconSet iconSet="3Arrows">
        <cfvo type="percent" val="0"/>
        <cfvo type="num" val="0" gte="0"/>
        <cfvo type="num" val="1E-3"/>
      </iconSet>
    </cfRule>
  </conditionalFormatting>
  <conditionalFormatting sqref="H1791:T1791">
    <cfRule type="cellIs" dxfId="9906" priority="1003" operator="greaterThan">
      <formula>0</formula>
    </cfRule>
    <cfRule type="cellIs" dxfId="9905" priority="1002" operator="lessThan">
      <formula>0</formula>
    </cfRule>
  </conditionalFormatting>
  <conditionalFormatting sqref="H1804:T1805">
    <cfRule type="iconSet" priority="1009">
      <iconSet iconSet="3Arrows">
        <cfvo type="percent" val="0"/>
        <cfvo type="num" val="0" gte="0"/>
        <cfvo type="num" val="1E-3"/>
      </iconSet>
    </cfRule>
  </conditionalFormatting>
  <conditionalFormatting sqref="H1827:T1827">
    <cfRule type="cellIs" dxfId="9904" priority="983" operator="greaterThan">
      <formula>0</formula>
    </cfRule>
    <cfRule type="cellIs" dxfId="9903" priority="982" operator="lessThan">
      <formula>0</formula>
    </cfRule>
  </conditionalFormatting>
  <conditionalFormatting sqref="H1840:T1841">
    <cfRule type="iconSet" priority="989">
      <iconSet iconSet="3Arrows">
        <cfvo type="percent" val="0"/>
        <cfvo type="num" val="0" gte="0"/>
        <cfvo type="num" val="1E-3"/>
      </iconSet>
    </cfRule>
  </conditionalFormatting>
  <conditionalFormatting sqref="H1863:T1863">
    <cfRule type="cellIs" dxfId="9902" priority="972" operator="lessThan">
      <formula>0</formula>
    </cfRule>
    <cfRule type="cellIs" dxfId="9901" priority="973" operator="greaterThan">
      <formula>0</formula>
    </cfRule>
  </conditionalFormatting>
  <conditionalFormatting sqref="H1876:T1877">
    <cfRule type="iconSet" priority="979">
      <iconSet iconSet="3Arrows">
        <cfvo type="percent" val="0"/>
        <cfvo type="num" val="0" gte="0"/>
        <cfvo type="num" val="1E-3"/>
      </iconSet>
    </cfRule>
  </conditionalFormatting>
  <conditionalFormatting sqref="H1927:T1927">
    <cfRule type="cellIs" dxfId="9900" priority="963" operator="greaterThan">
      <formula>0</formula>
    </cfRule>
    <cfRule type="cellIs" dxfId="9899" priority="962" operator="lessThan">
      <formula>0</formula>
    </cfRule>
  </conditionalFormatting>
  <conditionalFormatting sqref="H1940:T1941">
    <cfRule type="iconSet" priority="969">
      <iconSet iconSet="3Arrows">
        <cfvo type="percent" val="0"/>
        <cfvo type="num" val="0" gte="0"/>
        <cfvo type="num" val="1E-3"/>
      </iconSet>
    </cfRule>
  </conditionalFormatting>
  <conditionalFormatting sqref="H1991:T1991">
    <cfRule type="cellIs" dxfId="9898" priority="952" operator="lessThan">
      <formula>0</formula>
    </cfRule>
    <cfRule type="cellIs" dxfId="9897" priority="953" operator="greaterThan">
      <formula>0</formula>
    </cfRule>
  </conditionalFormatting>
  <conditionalFormatting sqref="H2004:T2005">
    <cfRule type="iconSet" priority="959">
      <iconSet iconSet="3Arrows">
        <cfvo type="percent" val="0"/>
        <cfvo type="num" val="0" gte="0"/>
        <cfvo type="num" val="1E-3"/>
      </iconSet>
    </cfRule>
  </conditionalFormatting>
  <conditionalFormatting sqref="H2055:T2055">
    <cfRule type="cellIs" dxfId="9896" priority="943" operator="greaterThan">
      <formula>0</formula>
    </cfRule>
    <cfRule type="cellIs" dxfId="9895" priority="942" operator="lessThan">
      <formula>0</formula>
    </cfRule>
  </conditionalFormatting>
  <conditionalFormatting sqref="H2068:T2069">
    <cfRule type="iconSet" priority="949">
      <iconSet iconSet="3Arrows">
        <cfvo type="percent" val="0"/>
        <cfvo type="num" val="0" gte="0"/>
        <cfvo type="num" val="1E-3"/>
      </iconSet>
    </cfRule>
  </conditionalFormatting>
  <conditionalFormatting sqref="H2119:T2119">
    <cfRule type="cellIs" dxfId="9894" priority="932" operator="lessThan">
      <formula>0</formula>
    </cfRule>
    <cfRule type="cellIs" dxfId="9893" priority="933" operator="greaterThan">
      <formula>0</formula>
    </cfRule>
  </conditionalFormatting>
  <conditionalFormatting sqref="H2132:T2133">
    <cfRule type="iconSet" priority="939">
      <iconSet iconSet="3Arrows">
        <cfvo type="percent" val="0"/>
        <cfvo type="num" val="0" gte="0"/>
        <cfvo type="num" val="1E-3"/>
      </iconSet>
    </cfRule>
  </conditionalFormatting>
  <conditionalFormatting sqref="H2183:T2183">
    <cfRule type="cellIs" dxfId="9892" priority="922" operator="lessThan">
      <formula>0</formula>
    </cfRule>
    <cfRule type="cellIs" dxfId="9891" priority="923" operator="greaterThan">
      <formula>0</formula>
    </cfRule>
  </conditionalFormatting>
  <conditionalFormatting sqref="H2196:T2197">
    <cfRule type="iconSet" priority="929">
      <iconSet iconSet="3Arrows">
        <cfvo type="percent" val="0"/>
        <cfvo type="num" val="0" gte="0"/>
        <cfvo type="num" val="1E-3"/>
      </iconSet>
    </cfRule>
  </conditionalFormatting>
  <conditionalFormatting sqref="H2247:T2247">
    <cfRule type="cellIs" dxfId="9890" priority="912" operator="lessThan">
      <formula>0</formula>
    </cfRule>
    <cfRule type="cellIs" dxfId="9889" priority="913" operator="greaterThan">
      <formula>0</formula>
    </cfRule>
  </conditionalFormatting>
  <conditionalFormatting sqref="H2260:T2261">
    <cfRule type="iconSet" priority="919">
      <iconSet iconSet="3Arrows">
        <cfvo type="percent" val="0"/>
        <cfvo type="num" val="0" gte="0"/>
        <cfvo type="num" val="1E-3"/>
      </iconSet>
    </cfRule>
  </conditionalFormatting>
  <conditionalFormatting sqref="H2311:T2311">
    <cfRule type="cellIs" dxfId="9888" priority="902" operator="lessThan">
      <formula>0</formula>
    </cfRule>
    <cfRule type="cellIs" dxfId="9887" priority="903" operator="greaterThan">
      <formula>0</formula>
    </cfRule>
  </conditionalFormatting>
  <conditionalFormatting sqref="H2324:T2325">
    <cfRule type="iconSet" priority="909">
      <iconSet iconSet="3Arrows">
        <cfvo type="percent" val="0"/>
        <cfvo type="num" val="0" gte="0"/>
        <cfvo type="num" val="1E-3"/>
      </iconSet>
    </cfRule>
  </conditionalFormatting>
  <conditionalFormatting sqref="H2375:T2375">
    <cfRule type="cellIs" dxfId="9886" priority="892" operator="lessThan">
      <formula>0</formula>
    </cfRule>
    <cfRule type="cellIs" dxfId="9885" priority="893" operator="greaterThan">
      <formula>0</formula>
    </cfRule>
  </conditionalFormatting>
  <conditionalFormatting sqref="H2388:T2389">
    <cfRule type="iconSet" priority="899">
      <iconSet iconSet="3Arrows">
        <cfvo type="percent" val="0"/>
        <cfvo type="num" val="0" gte="0"/>
        <cfvo type="num" val="1E-3"/>
      </iconSet>
    </cfRule>
  </conditionalFormatting>
  <conditionalFormatting sqref="H2439:T2439">
    <cfRule type="cellIs" dxfId="9884" priority="883" operator="greaterThan">
      <formula>0</formula>
    </cfRule>
    <cfRule type="cellIs" dxfId="9883" priority="882" operator="lessThan">
      <formula>0</formula>
    </cfRule>
  </conditionalFormatting>
  <conditionalFormatting sqref="H2452:T2453">
    <cfRule type="iconSet" priority="889">
      <iconSet iconSet="3Arrows">
        <cfvo type="percent" val="0"/>
        <cfvo type="num" val="0" gte="0"/>
        <cfvo type="num" val="1E-3"/>
      </iconSet>
    </cfRule>
  </conditionalFormatting>
  <conditionalFormatting sqref="H2503:T2503">
    <cfRule type="cellIs" dxfId="9882" priority="873" operator="greaterThan">
      <formula>0</formula>
    </cfRule>
    <cfRule type="cellIs" dxfId="9881" priority="872" operator="lessThan">
      <formula>0</formula>
    </cfRule>
  </conditionalFormatting>
  <conditionalFormatting sqref="H2516:T2517">
    <cfRule type="iconSet" priority="879">
      <iconSet iconSet="3Arrows">
        <cfvo type="percent" val="0"/>
        <cfvo type="num" val="0" gte="0"/>
        <cfvo type="num" val="1E-3"/>
      </iconSet>
    </cfRule>
  </conditionalFormatting>
  <conditionalFormatting sqref="H2567:T2567">
    <cfRule type="cellIs" dxfId="9880" priority="862" operator="lessThan">
      <formula>0</formula>
    </cfRule>
    <cfRule type="cellIs" dxfId="9879" priority="863" operator="greaterThan">
      <formula>0</formula>
    </cfRule>
  </conditionalFormatting>
  <conditionalFormatting sqref="H2580:T2581">
    <cfRule type="iconSet" priority="869">
      <iconSet iconSet="3Arrows">
        <cfvo type="percent" val="0"/>
        <cfvo type="num" val="0" gte="0"/>
        <cfvo type="num" val="1E-3"/>
      </iconSet>
    </cfRule>
  </conditionalFormatting>
  <conditionalFormatting sqref="H2631:T2631">
    <cfRule type="cellIs" dxfId="9878" priority="852" operator="lessThan">
      <formula>0</formula>
    </cfRule>
    <cfRule type="cellIs" dxfId="9877" priority="853" operator="greaterThan">
      <formula>0</formula>
    </cfRule>
  </conditionalFormatting>
  <conditionalFormatting sqref="H2644:T2645">
    <cfRule type="iconSet" priority="859">
      <iconSet iconSet="3Arrows">
        <cfvo type="percent" val="0"/>
        <cfvo type="num" val="0" gte="0"/>
        <cfvo type="num" val="1E-3"/>
      </iconSet>
    </cfRule>
  </conditionalFormatting>
  <conditionalFormatting sqref="H2695:T2695">
    <cfRule type="cellIs" dxfId="9876" priority="842" operator="lessThan">
      <formula>0</formula>
    </cfRule>
    <cfRule type="cellIs" dxfId="9875" priority="843" operator="greaterThan">
      <formula>0</formula>
    </cfRule>
  </conditionalFormatting>
  <conditionalFormatting sqref="H2708:T2709">
    <cfRule type="iconSet" priority="849">
      <iconSet iconSet="3Arrows">
        <cfvo type="percent" val="0"/>
        <cfvo type="num" val="0" gte="0"/>
        <cfvo type="num" val="1E-3"/>
      </iconSet>
    </cfRule>
  </conditionalFormatting>
  <conditionalFormatting sqref="H2759:T2759">
    <cfRule type="cellIs" dxfId="9874" priority="832" operator="lessThan">
      <formula>0</formula>
    </cfRule>
    <cfRule type="cellIs" dxfId="9873" priority="833" operator="greaterThan">
      <formula>0</formula>
    </cfRule>
  </conditionalFormatting>
  <conditionalFormatting sqref="H2772:T2773">
    <cfRule type="iconSet" priority="839">
      <iconSet iconSet="3Arrows">
        <cfvo type="percent" val="0"/>
        <cfvo type="num" val="0" gte="0"/>
        <cfvo type="num" val="1E-3"/>
      </iconSet>
    </cfRule>
  </conditionalFormatting>
  <conditionalFormatting sqref="H2823:T2823">
    <cfRule type="cellIs" dxfId="9872" priority="823" operator="greaterThan">
      <formula>0</formula>
    </cfRule>
    <cfRule type="cellIs" dxfId="9871" priority="822" operator="lessThan">
      <formula>0</formula>
    </cfRule>
  </conditionalFormatting>
  <conditionalFormatting sqref="H2836:T2837">
    <cfRule type="iconSet" priority="829">
      <iconSet iconSet="3Arrows">
        <cfvo type="percent" val="0"/>
        <cfvo type="num" val="0" gte="0"/>
        <cfvo type="num" val="1E-3"/>
      </iconSet>
    </cfRule>
  </conditionalFormatting>
  <conditionalFormatting sqref="H2887:T2887">
    <cfRule type="cellIs" dxfId="9870" priority="812" operator="lessThan">
      <formula>0</formula>
    </cfRule>
    <cfRule type="cellIs" dxfId="9869" priority="813" operator="greaterThan">
      <formula>0</formula>
    </cfRule>
  </conditionalFormatting>
  <conditionalFormatting sqref="H2900:T2901">
    <cfRule type="iconSet" priority="819">
      <iconSet iconSet="3Arrows">
        <cfvo type="percent" val="0"/>
        <cfvo type="num" val="0" gte="0"/>
        <cfvo type="num" val="1E-3"/>
      </iconSet>
    </cfRule>
  </conditionalFormatting>
  <conditionalFormatting sqref="H2951:T2951">
    <cfRule type="cellIs" dxfId="9868" priority="803" operator="greaterThan">
      <formula>0</formula>
    </cfRule>
    <cfRule type="cellIs" dxfId="9867" priority="802" operator="lessThan">
      <formula>0</formula>
    </cfRule>
  </conditionalFormatting>
  <conditionalFormatting sqref="H2964:T2965">
    <cfRule type="iconSet" priority="809">
      <iconSet iconSet="3Arrows">
        <cfvo type="percent" val="0"/>
        <cfvo type="num" val="0" gte="0"/>
        <cfvo type="num" val="1E-3"/>
      </iconSet>
    </cfRule>
  </conditionalFormatting>
  <conditionalFormatting sqref="H3015:T3015">
    <cfRule type="cellIs" dxfId="9866" priority="792" operator="lessThan">
      <formula>0</formula>
    </cfRule>
    <cfRule type="cellIs" dxfId="9865" priority="793" operator="greaterThan">
      <formula>0</formula>
    </cfRule>
  </conditionalFormatting>
  <conditionalFormatting sqref="H3028:T3029">
    <cfRule type="iconSet" priority="799">
      <iconSet iconSet="3Arrows">
        <cfvo type="percent" val="0"/>
        <cfvo type="num" val="0" gte="0"/>
        <cfvo type="num" val="1E-3"/>
      </iconSet>
    </cfRule>
  </conditionalFormatting>
  <conditionalFormatting sqref="H3079:T3079">
    <cfRule type="cellIs" dxfId="9864" priority="783" operator="greaterThan">
      <formula>0</formula>
    </cfRule>
    <cfRule type="cellIs" dxfId="9863" priority="782" operator="lessThan">
      <formula>0</formula>
    </cfRule>
  </conditionalFormatting>
  <conditionalFormatting sqref="H3092:T3093">
    <cfRule type="iconSet" priority="789">
      <iconSet iconSet="3Arrows">
        <cfvo type="percent" val="0"/>
        <cfvo type="num" val="0" gte="0"/>
        <cfvo type="num" val="1E-3"/>
      </iconSet>
    </cfRule>
  </conditionalFormatting>
  <conditionalFormatting sqref="H3143:T3143">
    <cfRule type="cellIs" dxfId="9862" priority="772" operator="lessThan">
      <formula>0</formula>
    </cfRule>
    <cfRule type="cellIs" dxfId="9861" priority="773" operator="greaterThan">
      <formula>0</formula>
    </cfRule>
  </conditionalFormatting>
  <conditionalFormatting sqref="H3156:T3157">
    <cfRule type="iconSet" priority="779">
      <iconSet iconSet="3Arrows">
        <cfvo type="percent" val="0"/>
        <cfvo type="num" val="0" gte="0"/>
        <cfvo type="num" val="1E-3"/>
      </iconSet>
    </cfRule>
  </conditionalFormatting>
  <conditionalFormatting sqref="H3207:T3207">
    <cfRule type="cellIs" dxfId="9860" priority="763" operator="greaterThan">
      <formula>0</formula>
    </cfRule>
    <cfRule type="cellIs" dxfId="9859" priority="762" operator="lessThan">
      <formula>0</formula>
    </cfRule>
  </conditionalFormatting>
  <conditionalFormatting sqref="H3220:T3221">
    <cfRule type="iconSet" priority="769">
      <iconSet iconSet="3Arrows">
        <cfvo type="percent" val="0"/>
        <cfvo type="num" val="0" gte="0"/>
        <cfvo type="num" val="1E-3"/>
      </iconSet>
    </cfRule>
  </conditionalFormatting>
  <conditionalFormatting sqref="H3271:T3271">
    <cfRule type="cellIs" dxfId="9858" priority="753" operator="greaterThan">
      <formula>0</formula>
    </cfRule>
    <cfRule type="cellIs" dxfId="9857" priority="752" operator="lessThan">
      <formula>0</formula>
    </cfRule>
  </conditionalFormatting>
  <conditionalFormatting sqref="H3284:T3285">
    <cfRule type="iconSet" priority="759">
      <iconSet iconSet="3Arrows">
        <cfvo type="percent" val="0"/>
        <cfvo type="num" val="0" gte="0"/>
        <cfvo type="num" val="1E-3"/>
      </iconSet>
    </cfRule>
  </conditionalFormatting>
  <conditionalFormatting sqref="H3335:T3335">
    <cfRule type="cellIs" dxfId="9856" priority="742" operator="lessThan">
      <formula>0</formula>
    </cfRule>
    <cfRule type="cellIs" dxfId="9855" priority="743" operator="greaterThan">
      <formula>0</formula>
    </cfRule>
  </conditionalFormatting>
  <conditionalFormatting sqref="H3348:T3349">
    <cfRule type="iconSet" priority="749">
      <iconSet iconSet="3Arrows">
        <cfvo type="percent" val="0"/>
        <cfvo type="num" val="0" gte="0"/>
        <cfvo type="num" val="1E-3"/>
      </iconSet>
    </cfRule>
  </conditionalFormatting>
  <conditionalFormatting sqref="H3399:T3399">
    <cfRule type="cellIs" dxfId="9854" priority="733" operator="greaterThan">
      <formula>0</formula>
    </cfRule>
    <cfRule type="cellIs" dxfId="9853" priority="732" operator="lessThan">
      <formula>0</formula>
    </cfRule>
  </conditionalFormatting>
  <conditionalFormatting sqref="H3412:T3413">
    <cfRule type="iconSet" priority="739">
      <iconSet iconSet="3Arrows">
        <cfvo type="percent" val="0"/>
        <cfvo type="num" val="0" gte="0"/>
        <cfvo type="num" val="1E-3"/>
      </iconSet>
    </cfRule>
  </conditionalFormatting>
  <conditionalFormatting sqref="H3463:T3463">
    <cfRule type="cellIs" dxfId="9852" priority="723" operator="greaterThan">
      <formula>0</formula>
    </cfRule>
    <cfRule type="cellIs" dxfId="9851" priority="722" operator="lessThan">
      <formula>0</formula>
    </cfRule>
  </conditionalFormatting>
  <conditionalFormatting sqref="H3476:T3477">
    <cfRule type="iconSet" priority="729">
      <iconSet iconSet="3Arrows">
        <cfvo type="percent" val="0"/>
        <cfvo type="num" val="0" gte="0"/>
        <cfvo type="num" val="1E-3"/>
      </iconSet>
    </cfRule>
  </conditionalFormatting>
  <conditionalFormatting sqref="H3527:T3527">
    <cfRule type="cellIs" dxfId="9850" priority="712" operator="lessThan">
      <formula>0</formula>
    </cfRule>
    <cfRule type="cellIs" dxfId="9849" priority="713" operator="greaterThan">
      <formula>0</formula>
    </cfRule>
  </conditionalFormatting>
  <conditionalFormatting sqref="H3540:T3541">
    <cfRule type="iconSet" priority="719">
      <iconSet iconSet="3Arrows">
        <cfvo type="percent" val="0"/>
        <cfvo type="num" val="0" gte="0"/>
        <cfvo type="num" val="1E-3"/>
      </iconSet>
    </cfRule>
  </conditionalFormatting>
  <conditionalFormatting sqref="H3591:T3591">
    <cfRule type="cellIs" dxfId="9848" priority="703" operator="greaterThan">
      <formula>0</formula>
    </cfRule>
    <cfRule type="cellIs" dxfId="9847" priority="702" operator="lessThan">
      <formula>0</formula>
    </cfRule>
  </conditionalFormatting>
  <conditionalFormatting sqref="H3604:T3605">
    <cfRule type="iconSet" priority="709">
      <iconSet iconSet="3Arrows">
        <cfvo type="percent" val="0"/>
        <cfvo type="num" val="0" gte="0"/>
        <cfvo type="num" val="1E-3"/>
      </iconSet>
    </cfRule>
  </conditionalFormatting>
  <conditionalFormatting sqref="H3655:T3655">
    <cfRule type="cellIs" dxfId="9846" priority="693" operator="greaterThan">
      <formula>0</formula>
    </cfRule>
    <cfRule type="cellIs" dxfId="9845" priority="692" operator="lessThan">
      <formula>0</formula>
    </cfRule>
  </conditionalFormatting>
  <conditionalFormatting sqref="H3668:T3669">
    <cfRule type="iconSet" priority="699">
      <iconSet iconSet="3Arrows">
        <cfvo type="percent" val="0"/>
        <cfvo type="num" val="0" gte="0"/>
        <cfvo type="num" val="1E-3"/>
      </iconSet>
    </cfRule>
  </conditionalFormatting>
  <conditionalFormatting sqref="H3719:T3719">
    <cfRule type="cellIs" dxfId="9844" priority="682" operator="lessThan">
      <formula>0</formula>
    </cfRule>
    <cfRule type="cellIs" dxfId="9843" priority="683" operator="greaterThan">
      <formula>0</formula>
    </cfRule>
  </conditionalFormatting>
  <conditionalFormatting sqref="H3732:T3733">
    <cfRule type="iconSet" priority="689">
      <iconSet iconSet="3Arrows">
        <cfvo type="percent" val="0"/>
        <cfvo type="num" val="0" gte="0"/>
        <cfvo type="num" val="1E-3"/>
      </iconSet>
    </cfRule>
  </conditionalFormatting>
  <conditionalFormatting sqref="H3783:T3783">
    <cfRule type="cellIs" dxfId="9842" priority="673" operator="greaterThan">
      <formula>0</formula>
    </cfRule>
    <cfRule type="cellIs" dxfId="9841" priority="672" operator="lessThan">
      <formula>0</formula>
    </cfRule>
  </conditionalFormatting>
  <conditionalFormatting sqref="H3796:T3797">
    <cfRule type="iconSet" priority="679">
      <iconSet iconSet="3Arrows">
        <cfvo type="percent" val="0"/>
        <cfvo type="num" val="0" gte="0"/>
        <cfvo type="num" val="1E-3"/>
      </iconSet>
    </cfRule>
  </conditionalFormatting>
  <conditionalFormatting sqref="H3847:T3847">
    <cfRule type="cellIs" dxfId="9840" priority="662" operator="lessThan">
      <formula>0</formula>
    </cfRule>
    <cfRule type="cellIs" dxfId="9839" priority="663" operator="greaterThan">
      <formula>0</formula>
    </cfRule>
  </conditionalFormatting>
  <conditionalFormatting sqref="H3860:T3861">
    <cfRule type="iconSet" priority="669">
      <iconSet iconSet="3Arrows">
        <cfvo type="percent" val="0"/>
        <cfvo type="num" val="0" gte="0"/>
        <cfvo type="num" val="1E-3"/>
      </iconSet>
    </cfRule>
  </conditionalFormatting>
  <conditionalFormatting sqref="H3911:T3911">
    <cfRule type="cellIs" dxfId="9838" priority="653" operator="greaterThan">
      <formula>0</formula>
    </cfRule>
    <cfRule type="cellIs" dxfId="9837" priority="652" operator="lessThan">
      <formula>0</formula>
    </cfRule>
  </conditionalFormatting>
  <conditionalFormatting sqref="H3924:T3925">
    <cfRule type="iconSet" priority="659">
      <iconSet iconSet="3Arrows">
        <cfvo type="percent" val="0"/>
        <cfvo type="num" val="0" gte="0"/>
        <cfvo type="num" val="1E-3"/>
      </iconSet>
    </cfRule>
  </conditionalFormatting>
  <conditionalFormatting sqref="H3975:T3975">
    <cfRule type="cellIs" dxfId="9836" priority="643" operator="greaterThan">
      <formula>0</formula>
    </cfRule>
    <cfRule type="cellIs" dxfId="9835" priority="642" operator="lessThan">
      <formula>0</formula>
    </cfRule>
  </conditionalFormatting>
  <conditionalFormatting sqref="H3988:T3989">
    <cfRule type="iconSet" priority="649">
      <iconSet iconSet="3Arrows">
        <cfvo type="percent" val="0"/>
        <cfvo type="num" val="0" gte="0"/>
        <cfvo type="num" val="1E-3"/>
      </iconSet>
    </cfRule>
  </conditionalFormatting>
  <conditionalFormatting sqref="H4039:T4039">
    <cfRule type="cellIs" dxfId="9834" priority="633" operator="greaterThan">
      <formula>0</formula>
    </cfRule>
    <cfRule type="cellIs" dxfId="9833" priority="632" operator="lessThan">
      <formula>0</formula>
    </cfRule>
  </conditionalFormatting>
  <conditionalFormatting sqref="H4052:T4053">
    <cfRule type="iconSet" priority="639">
      <iconSet iconSet="3Arrows">
        <cfvo type="percent" val="0"/>
        <cfvo type="num" val="0" gte="0"/>
        <cfvo type="num" val="1E-3"/>
      </iconSet>
    </cfRule>
  </conditionalFormatting>
  <conditionalFormatting sqref="H4103:T4103">
    <cfRule type="cellIs" dxfId="9832" priority="622" operator="lessThan">
      <formula>0</formula>
    </cfRule>
    <cfRule type="cellIs" dxfId="9831" priority="623" operator="greaterThan">
      <formula>0</formula>
    </cfRule>
  </conditionalFormatting>
  <conditionalFormatting sqref="H4116:T4117">
    <cfRule type="iconSet" priority="629">
      <iconSet iconSet="3Arrows">
        <cfvo type="percent" val="0"/>
        <cfvo type="num" val="0" gte="0"/>
        <cfvo type="num" val="1E-3"/>
      </iconSet>
    </cfRule>
  </conditionalFormatting>
  <conditionalFormatting sqref="H4167:T4167">
    <cfRule type="cellIs" dxfId="9830" priority="613" operator="greaterThan">
      <formula>0</formula>
    </cfRule>
    <cfRule type="cellIs" dxfId="9829" priority="612" operator="lessThan">
      <formula>0</formula>
    </cfRule>
  </conditionalFormatting>
  <conditionalFormatting sqref="H4180:T4181">
    <cfRule type="iconSet" priority="619">
      <iconSet iconSet="3Arrows">
        <cfvo type="percent" val="0"/>
        <cfvo type="num" val="0" gte="0"/>
        <cfvo type="num" val="1E-3"/>
      </iconSet>
    </cfRule>
  </conditionalFormatting>
  <conditionalFormatting sqref="H4231:T4231">
    <cfRule type="cellIs" dxfId="9828" priority="602" operator="lessThan">
      <formula>0</formula>
    </cfRule>
    <cfRule type="cellIs" dxfId="9827" priority="603" operator="greaterThan">
      <formula>0</formula>
    </cfRule>
  </conditionalFormatting>
  <conditionalFormatting sqref="H4244:T4245">
    <cfRule type="iconSet" priority="609">
      <iconSet iconSet="3Arrows">
        <cfvo type="percent" val="0"/>
        <cfvo type="num" val="0" gte="0"/>
        <cfvo type="num" val="1E-3"/>
      </iconSet>
    </cfRule>
  </conditionalFormatting>
  <conditionalFormatting sqref="H4295:T4295">
    <cfRule type="cellIs" dxfId="9826" priority="592" operator="lessThan">
      <formula>0</formula>
    </cfRule>
    <cfRule type="cellIs" dxfId="9825" priority="593" operator="greaterThan">
      <formula>0</formula>
    </cfRule>
  </conditionalFormatting>
  <conditionalFormatting sqref="H4308:T4309">
    <cfRule type="iconSet" priority="599">
      <iconSet iconSet="3Arrows">
        <cfvo type="percent" val="0"/>
        <cfvo type="num" val="0" gte="0"/>
        <cfvo type="num" val="1E-3"/>
      </iconSet>
    </cfRule>
  </conditionalFormatting>
  <conditionalFormatting sqref="H4359:T4359">
    <cfRule type="cellIs" dxfId="9824" priority="582" operator="lessThan">
      <formula>0</formula>
    </cfRule>
    <cfRule type="cellIs" dxfId="9823" priority="583" operator="greaterThan">
      <formula>0</formula>
    </cfRule>
  </conditionalFormatting>
  <conditionalFormatting sqref="H4372:T4373">
    <cfRule type="iconSet" priority="589">
      <iconSet iconSet="3Arrows">
        <cfvo type="percent" val="0"/>
        <cfvo type="num" val="0" gte="0"/>
        <cfvo type="num" val="1E-3"/>
      </iconSet>
    </cfRule>
  </conditionalFormatting>
  <conditionalFormatting sqref="H4423:T4423">
    <cfRule type="cellIs" dxfId="9822" priority="573" operator="greaterThan">
      <formula>0</formula>
    </cfRule>
    <cfRule type="cellIs" dxfId="9821" priority="572" operator="lessThan">
      <formula>0</formula>
    </cfRule>
  </conditionalFormatting>
  <conditionalFormatting sqref="H4436:T4437">
    <cfRule type="iconSet" priority="579">
      <iconSet iconSet="3Arrows">
        <cfvo type="percent" val="0"/>
        <cfvo type="num" val="0" gte="0"/>
        <cfvo type="num" val="1E-3"/>
      </iconSet>
    </cfRule>
  </conditionalFormatting>
  <conditionalFormatting sqref="H4523:T4523">
    <cfRule type="cellIs" dxfId="9820" priority="563" operator="greaterThan">
      <formula>0</formula>
    </cfRule>
    <cfRule type="cellIs" dxfId="9819" priority="562" operator="lessThan">
      <formula>0</formula>
    </cfRule>
  </conditionalFormatting>
  <conditionalFormatting sqref="H4536:T4537">
    <cfRule type="iconSet" priority="569">
      <iconSet iconSet="3Arrows">
        <cfvo type="percent" val="0"/>
        <cfvo type="num" val="0" gte="0"/>
        <cfvo type="num" val="1E-3"/>
      </iconSet>
    </cfRule>
  </conditionalFormatting>
  <conditionalFormatting sqref="H4623:T4623">
    <cfRule type="cellIs" dxfId="9818" priority="542" operator="lessThan">
      <formula>0</formula>
    </cfRule>
    <cfRule type="cellIs" dxfId="9817" priority="543" operator="greaterThan">
      <formula>0</formula>
    </cfRule>
  </conditionalFormatting>
  <conditionalFormatting sqref="H4636:T4637">
    <cfRule type="iconSet" priority="549">
      <iconSet iconSet="3Arrows">
        <cfvo type="percent" val="0"/>
        <cfvo type="num" val="0" gte="0"/>
        <cfvo type="num" val="1E-3"/>
      </iconSet>
    </cfRule>
  </conditionalFormatting>
  <conditionalFormatting sqref="H4723:T4723">
    <cfRule type="cellIs" dxfId="9816" priority="532" operator="lessThan">
      <formula>0</formula>
    </cfRule>
    <cfRule type="cellIs" dxfId="9815" priority="533" operator="greaterThan">
      <formula>0</formula>
    </cfRule>
  </conditionalFormatting>
  <conditionalFormatting sqref="H4736:T4737">
    <cfRule type="iconSet" priority="539">
      <iconSet iconSet="3Arrows">
        <cfvo type="percent" val="0"/>
        <cfvo type="num" val="0" gte="0"/>
        <cfvo type="num" val="1E-3"/>
      </iconSet>
    </cfRule>
  </conditionalFormatting>
  <conditionalFormatting sqref="H4823:T4823">
    <cfRule type="cellIs" dxfId="9814" priority="512" operator="lessThan">
      <formula>0</formula>
    </cfRule>
    <cfRule type="cellIs" dxfId="9813" priority="513" operator="greaterThan">
      <formula>0</formula>
    </cfRule>
  </conditionalFormatting>
  <conditionalFormatting sqref="H4836:T4837">
    <cfRule type="iconSet" priority="519">
      <iconSet iconSet="3Arrows">
        <cfvo type="percent" val="0"/>
        <cfvo type="num" val="0" gte="0"/>
        <cfvo type="num" val="1E-3"/>
      </iconSet>
    </cfRule>
  </conditionalFormatting>
  <conditionalFormatting sqref="H4923:T4923">
    <cfRule type="cellIs" dxfId="9812" priority="502" operator="lessThan">
      <formula>0</formula>
    </cfRule>
    <cfRule type="cellIs" dxfId="9811" priority="503" operator="greaterThan">
      <formula>0</formula>
    </cfRule>
  </conditionalFormatting>
  <conditionalFormatting sqref="H4936:T4937">
    <cfRule type="iconSet" priority="509">
      <iconSet iconSet="3Arrows">
        <cfvo type="percent" val="0"/>
        <cfvo type="num" val="0" gte="0"/>
        <cfvo type="num" val="1E-3"/>
      </iconSet>
    </cfRule>
  </conditionalFormatting>
  <conditionalFormatting sqref="H5023:T5023">
    <cfRule type="cellIs" dxfId="9810" priority="492" operator="lessThan">
      <formula>0</formula>
    </cfRule>
    <cfRule type="cellIs" dxfId="9809" priority="493" operator="greaterThan">
      <formula>0</formula>
    </cfRule>
  </conditionalFormatting>
  <conditionalFormatting sqref="H5036:T5037">
    <cfRule type="iconSet" priority="499">
      <iconSet iconSet="3Arrows">
        <cfvo type="percent" val="0"/>
        <cfvo type="num" val="0" gte="0"/>
        <cfvo type="num" val="1E-3"/>
      </iconSet>
    </cfRule>
  </conditionalFormatting>
  <conditionalFormatting sqref="H5123:T5123">
    <cfRule type="cellIs" dxfId="9808" priority="483" operator="greaterThan">
      <formula>0</formula>
    </cfRule>
    <cfRule type="cellIs" dxfId="9807" priority="482" operator="lessThan">
      <formula>0</formula>
    </cfRule>
  </conditionalFormatting>
  <conditionalFormatting sqref="H5136:T5137">
    <cfRule type="iconSet" priority="489">
      <iconSet iconSet="3Arrows">
        <cfvo type="percent" val="0"/>
        <cfvo type="num" val="0" gte="0"/>
        <cfvo type="num" val="1E-3"/>
      </iconSet>
    </cfRule>
  </conditionalFormatting>
  <conditionalFormatting sqref="H5223:T5223">
    <cfRule type="cellIs" dxfId="9806" priority="473" operator="greaterThan">
      <formula>0</formula>
    </cfRule>
    <cfRule type="cellIs" dxfId="9805" priority="472" operator="lessThan">
      <formula>0</formula>
    </cfRule>
  </conditionalFormatting>
  <conditionalFormatting sqref="H5236:T5237">
    <cfRule type="iconSet" priority="479">
      <iconSet iconSet="3Arrows">
        <cfvo type="percent" val="0"/>
        <cfvo type="num" val="0" gte="0"/>
        <cfvo type="num" val="1E-3"/>
      </iconSet>
    </cfRule>
  </conditionalFormatting>
  <conditionalFormatting sqref="H5323:T5323">
    <cfRule type="cellIs" dxfId="9804" priority="462" operator="lessThan">
      <formula>0</formula>
    </cfRule>
    <cfRule type="cellIs" dxfId="9803" priority="463" operator="greaterThan">
      <formula>0</formula>
    </cfRule>
  </conditionalFormatting>
  <conditionalFormatting sqref="H5336:T5337">
    <cfRule type="iconSet" priority="469">
      <iconSet iconSet="3Arrows">
        <cfvo type="percent" val="0"/>
        <cfvo type="num" val="0" gte="0"/>
        <cfvo type="num" val="1E-3"/>
      </iconSet>
    </cfRule>
  </conditionalFormatting>
  <conditionalFormatting sqref="H5423:T5423">
    <cfRule type="cellIs" dxfId="9802" priority="453" operator="greaterThan">
      <formula>0</formula>
    </cfRule>
    <cfRule type="cellIs" dxfId="9801" priority="452" operator="lessThan">
      <formula>0</formula>
    </cfRule>
  </conditionalFormatting>
  <conditionalFormatting sqref="H5436:T5437">
    <cfRule type="iconSet" priority="459">
      <iconSet iconSet="3Arrows">
        <cfvo type="percent" val="0"/>
        <cfvo type="num" val="0" gte="0"/>
        <cfvo type="num" val="1E-3"/>
      </iconSet>
    </cfRule>
  </conditionalFormatting>
  <conditionalFormatting sqref="H5523:T5523">
    <cfRule type="cellIs" dxfId="9800" priority="442" operator="lessThan">
      <formula>0</formula>
    </cfRule>
    <cfRule type="cellIs" dxfId="9799" priority="443" operator="greaterThan">
      <formula>0</formula>
    </cfRule>
  </conditionalFormatting>
  <conditionalFormatting sqref="H5536:T5537">
    <cfRule type="iconSet" priority="449">
      <iconSet iconSet="3Arrows">
        <cfvo type="percent" val="0"/>
        <cfvo type="num" val="0" gte="0"/>
        <cfvo type="num" val="1E-3"/>
      </iconSet>
    </cfRule>
  </conditionalFormatting>
  <conditionalFormatting sqref="H5623:T5623">
    <cfRule type="cellIs" dxfId="9798" priority="432" operator="lessThan">
      <formula>0</formula>
    </cfRule>
    <cfRule type="cellIs" dxfId="9797" priority="433" operator="greaterThan">
      <formula>0</formula>
    </cfRule>
  </conditionalFormatting>
  <conditionalFormatting sqref="H5636:T5637">
    <cfRule type="iconSet" priority="439">
      <iconSet iconSet="3Arrows">
        <cfvo type="percent" val="0"/>
        <cfvo type="num" val="0" gte="0"/>
        <cfvo type="num" val="1E-3"/>
      </iconSet>
    </cfRule>
  </conditionalFormatting>
  <conditionalFormatting sqref="H5723:T5723">
    <cfRule type="cellIs" dxfId="9796" priority="422" operator="lessThan">
      <formula>0</formula>
    </cfRule>
    <cfRule type="cellIs" dxfId="9795" priority="423" operator="greaterThan">
      <formula>0</formula>
    </cfRule>
  </conditionalFormatting>
  <conditionalFormatting sqref="H5736:T5737">
    <cfRule type="iconSet" priority="429">
      <iconSet iconSet="3Arrows">
        <cfvo type="percent" val="0"/>
        <cfvo type="num" val="0" gte="0"/>
        <cfvo type="num" val="1E-3"/>
      </iconSet>
    </cfRule>
  </conditionalFormatting>
  <conditionalFormatting sqref="H5823:T5823">
    <cfRule type="cellIs" dxfId="9794" priority="413" operator="greaterThan">
      <formula>0</formula>
    </cfRule>
    <cfRule type="cellIs" dxfId="9793" priority="412" operator="lessThan">
      <formula>0</formula>
    </cfRule>
  </conditionalFormatting>
  <conditionalFormatting sqref="H5836:T5837">
    <cfRule type="iconSet" priority="419">
      <iconSet iconSet="3Arrows">
        <cfvo type="percent" val="0"/>
        <cfvo type="num" val="0" gte="0"/>
        <cfvo type="num" val="1E-3"/>
      </iconSet>
    </cfRule>
  </conditionalFormatting>
  <conditionalFormatting sqref="H5923:T5923">
    <cfRule type="cellIs" dxfId="9792" priority="403" operator="greaterThan">
      <formula>0</formula>
    </cfRule>
    <cfRule type="cellIs" dxfId="9791" priority="402" operator="lessThan">
      <formula>0</formula>
    </cfRule>
  </conditionalFormatting>
  <conditionalFormatting sqref="H5936:T5937">
    <cfRule type="iconSet" priority="409">
      <iconSet iconSet="3Arrows">
        <cfvo type="percent" val="0"/>
        <cfvo type="num" val="0" gte="0"/>
        <cfvo type="num" val="1E-3"/>
      </iconSet>
    </cfRule>
  </conditionalFormatting>
  <conditionalFormatting sqref="H6023:T6023">
    <cfRule type="cellIs" dxfId="9790" priority="393" operator="greaterThan">
      <formula>0</formula>
    </cfRule>
    <cfRule type="cellIs" dxfId="9789" priority="392" operator="lessThan">
      <formula>0</formula>
    </cfRule>
  </conditionalFormatting>
  <conditionalFormatting sqref="H6036:T6037">
    <cfRule type="iconSet" priority="399">
      <iconSet iconSet="3Arrows">
        <cfvo type="percent" val="0"/>
        <cfvo type="num" val="0" gte="0"/>
        <cfvo type="num" val="1E-3"/>
      </iconSet>
    </cfRule>
  </conditionalFormatting>
  <conditionalFormatting sqref="H6123:T6123">
    <cfRule type="cellIs" dxfId="9788" priority="383" operator="greaterThan">
      <formula>0</formula>
    </cfRule>
    <cfRule type="cellIs" dxfId="9787" priority="382" operator="lessThan">
      <formula>0</formula>
    </cfRule>
  </conditionalFormatting>
  <conditionalFormatting sqref="H6136:T6137">
    <cfRule type="iconSet" priority="389">
      <iconSet iconSet="3Arrows">
        <cfvo type="percent" val="0"/>
        <cfvo type="num" val="0" gte="0"/>
        <cfvo type="num" val="1E-3"/>
      </iconSet>
    </cfRule>
  </conditionalFormatting>
  <conditionalFormatting sqref="H6223:T6223">
    <cfRule type="cellIs" dxfId="9786" priority="373" operator="greaterThan">
      <formula>0</formula>
    </cfRule>
    <cfRule type="cellIs" dxfId="9785" priority="372" operator="lessThan">
      <formula>0</formula>
    </cfRule>
  </conditionalFormatting>
  <conditionalFormatting sqref="H6236:T6237">
    <cfRule type="iconSet" priority="379">
      <iconSet iconSet="3Arrows">
        <cfvo type="percent" val="0"/>
        <cfvo type="num" val="0" gte="0"/>
        <cfvo type="num" val="1E-3"/>
      </iconSet>
    </cfRule>
  </conditionalFormatting>
  <conditionalFormatting sqref="H6323:T6323">
    <cfRule type="cellIs" dxfId="9784" priority="362" operator="lessThan">
      <formula>0</formula>
    </cfRule>
    <cfRule type="cellIs" dxfId="9783" priority="363" operator="greaterThan">
      <formula>0</formula>
    </cfRule>
  </conditionalFormatting>
  <conditionalFormatting sqref="H6336:T6337">
    <cfRule type="iconSet" priority="369">
      <iconSet iconSet="3Arrows">
        <cfvo type="percent" val="0"/>
        <cfvo type="num" val="0" gte="0"/>
        <cfvo type="num" val="1E-3"/>
      </iconSet>
    </cfRule>
  </conditionalFormatting>
  <conditionalFormatting sqref="H6423:T6423">
    <cfRule type="cellIs" dxfId="9782" priority="353" operator="greaterThan">
      <formula>0</formula>
    </cfRule>
    <cfRule type="cellIs" dxfId="9781" priority="352" operator="lessThan">
      <formula>0</formula>
    </cfRule>
  </conditionalFormatting>
  <conditionalFormatting sqref="H6436:T6437">
    <cfRule type="iconSet" priority="359">
      <iconSet iconSet="3Arrows">
        <cfvo type="percent" val="0"/>
        <cfvo type="num" val="0" gte="0"/>
        <cfvo type="num" val="1E-3"/>
      </iconSet>
    </cfRule>
  </conditionalFormatting>
  <conditionalFormatting sqref="H6523:T6523">
    <cfRule type="cellIs" dxfId="9780" priority="343" operator="greaterThan">
      <formula>0</formula>
    </cfRule>
    <cfRule type="cellIs" dxfId="9779" priority="342" operator="lessThan">
      <formula>0</formula>
    </cfRule>
  </conditionalFormatting>
  <conditionalFormatting sqref="H6536:T6537">
    <cfRule type="iconSet" priority="349">
      <iconSet iconSet="3Arrows">
        <cfvo type="percent" val="0"/>
        <cfvo type="num" val="0" gte="0"/>
        <cfvo type="num" val="1E-3"/>
      </iconSet>
    </cfRule>
  </conditionalFormatting>
  <conditionalFormatting sqref="H6623:T6623">
    <cfRule type="cellIs" dxfId="9778" priority="333" operator="greaterThan">
      <formula>0</formula>
    </cfRule>
    <cfRule type="cellIs" dxfId="9777" priority="332" operator="lessThan">
      <formula>0</formula>
    </cfRule>
  </conditionalFormatting>
  <conditionalFormatting sqref="H6636:T6637">
    <cfRule type="iconSet" priority="339">
      <iconSet iconSet="3Arrows">
        <cfvo type="percent" val="0"/>
        <cfvo type="num" val="0" gte="0"/>
        <cfvo type="num" val="1E-3"/>
      </iconSet>
    </cfRule>
  </conditionalFormatting>
  <conditionalFormatting sqref="H6723:T6723">
    <cfRule type="cellIs" dxfId="9776" priority="323" operator="greaterThan">
      <formula>0</formula>
    </cfRule>
    <cfRule type="cellIs" dxfId="9775" priority="322" operator="lessThan">
      <formula>0</formula>
    </cfRule>
  </conditionalFormatting>
  <conditionalFormatting sqref="H6736:T6737">
    <cfRule type="iconSet" priority="329">
      <iconSet iconSet="3Arrows">
        <cfvo type="percent" val="0"/>
        <cfvo type="num" val="0" gte="0"/>
        <cfvo type="num" val="1E-3"/>
      </iconSet>
    </cfRule>
  </conditionalFormatting>
  <conditionalFormatting sqref="H6823:T6823">
    <cfRule type="cellIs" dxfId="9774" priority="313" operator="greaterThan">
      <formula>0</formula>
    </cfRule>
    <cfRule type="cellIs" dxfId="9773" priority="312" operator="lessThan">
      <formula>0</formula>
    </cfRule>
  </conditionalFormatting>
  <conditionalFormatting sqref="H6836:T6837">
    <cfRule type="iconSet" priority="319">
      <iconSet iconSet="3Arrows">
        <cfvo type="percent" val="0"/>
        <cfvo type="num" val="0" gte="0"/>
        <cfvo type="num" val="1E-3"/>
      </iconSet>
    </cfRule>
  </conditionalFormatting>
  <conditionalFormatting sqref="H6923:T6923">
    <cfRule type="cellIs" dxfId="9772" priority="303" operator="greaterThan">
      <formula>0</formula>
    </cfRule>
    <cfRule type="cellIs" dxfId="9771" priority="302" operator="lessThan">
      <formula>0</formula>
    </cfRule>
  </conditionalFormatting>
  <conditionalFormatting sqref="H6936:T6937">
    <cfRule type="iconSet" priority="309">
      <iconSet iconSet="3Arrows">
        <cfvo type="percent" val="0"/>
        <cfvo type="num" val="0" gte="0"/>
        <cfvo type="num" val="1E-3"/>
      </iconSet>
    </cfRule>
  </conditionalFormatting>
  <conditionalFormatting sqref="H7023:T7023">
    <cfRule type="cellIs" dxfId="9770" priority="293" operator="greaterThan">
      <formula>0</formula>
    </cfRule>
    <cfRule type="cellIs" dxfId="9769" priority="292" operator="lessThan">
      <formula>0</formula>
    </cfRule>
  </conditionalFormatting>
  <conditionalFormatting sqref="H7036:T7037">
    <cfRule type="iconSet" priority="299">
      <iconSet iconSet="3Arrows">
        <cfvo type="percent" val="0"/>
        <cfvo type="num" val="0" gte="0"/>
        <cfvo type="num" val="1E-3"/>
      </iconSet>
    </cfRule>
  </conditionalFormatting>
  <conditionalFormatting sqref="H7123:T7123">
    <cfRule type="cellIs" dxfId="9768" priority="272" operator="lessThan">
      <formula>0</formula>
    </cfRule>
    <cfRule type="cellIs" dxfId="9767" priority="273" operator="greaterThan">
      <formula>0</formula>
    </cfRule>
  </conditionalFormatting>
  <conditionalFormatting sqref="H7136:T7137">
    <cfRule type="iconSet" priority="279">
      <iconSet iconSet="3Arrows">
        <cfvo type="percent" val="0"/>
        <cfvo type="num" val="0" gte="0"/>
        <cfvo type="num" val="1E-3"/>
      </iconSet>
    </cfRule>
  </conditionalFormatting>
  <conditionalFormatting sqref="H7223:T7223">
    <cfRule type="cellIs" dxfId="9766" priority="263" operator="greaterThan">
      <formula>0</formula>
    </cfRule>
    <cfRule type="cellIs" dxfId="9765" priority="262" operator="lessThan">
      <formula>0</formula>
    </cfRule>
  </conditionalFormatting>
  <conditionalFormatting sqref="H7236:T7237">
    <cfRule type="iconSet" priority="269">
      <iconSet iconSet="3Arrows">
        <cfvo type="percent" val="0"/>
        <cfvo type="num" val="0" gte="0"/>
        <cfvo type="num" val="1E-3"/>
      </iconSet>
    </cfRule>
  </conditionalFormatting>
  <conditionalFormatting sqref="H7323:T7323">
    <cfRule type="cellIs" dxfId="9764" priority="253" operator="greaterThan">
      <formula>0</formula>
    </cfRule>
    <cfRule type="cellIs" dxfId="9763" priority="252" operator="lessThan">
      <formula>0</formula>
    </cfRule>
  </conditionalFormatting>
  <conditionalFormatting sqref="H7336:T7337">
    <cfRule type="iconSet" priority="259">
      <iconSet iconSet="3Arrows">
        <cfvo type="percent" val="0"/>
        <cfvo type="num" val="0" gte="0"/>
        <cfvo type="num" val="1E-3"/>
      </iconSet>
    </cfRule>
  </conditionalFormatting>
  <conditionalFormatting sqref="H7423:T7423">
    <cfRule type="cellIs" dxfId="9762" priority="242" operator="lessThan">
      <formula>0</formula>
    </cfRule>
    <cfRule type="cellIs" dxfId="9761" priority="243" operator="greaterThan">
      <formula>0</formula>
    </cfRule>
  </conditionalFormatting>
  <conditionalFormatting sqref="H7436:T7437">
    <cfRule type="iconSet" priority="249">
      <iconSet iconSet="3Arrows">
        <cfvo type="percent" val="0"/>
        <cfvo type="num" val="0" gte="0"/>
        <cfvo type="num" val="1E-3"/>
      </iconSet>
    </cfRule>
  </conditionalFormatting>
  <conditionalFormatting sqref="H7523:T7523">
    <cfRule type="cellIs" dxfId="9760" priority="233" operator="greaterThan">
      <formula>0</formula>
    </cfRule>
    <cfRule type="cellIs" dxfId="9759" priority="232" operator="lessThan">
      <formula>0</formula>
    </cfRule>
  </conditionalFormatting>
  <conditionalFormatting sqref="H7536:T7537">
    <cfRule type="iconSet" priority="239">
      <iconSet iconSet="3Arrows">
        <cfvo type="percent" val="0"/>
        <cfvo type="num" val="0" gte="0"/>
        <cfvo type="num" val="1E-3"/>
      </iconSet>
    </cfRule>
  </conditionalFormatting>
  <conditionalFormatting sqref="H7623:T7623">
    <cfRule type="cellIs" dxfId="9758" priority="222" operator="lessThan">
      <formula>0</formula>
    </cfRule>
    <cfRule type="cellIs" dxfId="9757" priority="223" operator="greaterThan">
      <formula>0</formula>
    </cfRule>
  </conditionalFormatting>
  <conditionalFormatting sqref="H7636:T7637">
    <cfRule type="iconSet" priority="229">
      <iconSet iconSet="3Arrows">
        <cfvo type="percent" val="0"/>
        <cfvo type="num" val="0" gte="0"/>
        <cfvo type="num" val="1E-3"/>
      </iconSet>
    </cfRule>
  </conditionalFormatting>
  <conditionalFormatting sqref="H7723:T7723">
    <cfRule type="cellIs" dxfId="9756" priority="212" operator="lessThan">
      <formula>0</formula>
    </cfRule>
    <cfRule type="cellIs" dxfId="9755" priority="213" operator="greaterThan">
      <formula>0</formula>
    </cfRule>
  </conditionalFormatting>
  <conditionalFormatting sqref="H7736:T7737">
    <cfRule type="iconSet" priority="219">
      <iconSet iconSet="3Arrows">
        <cfvo type="percent" val="0"/>
        <cfvo type="num" val="0" gte="0"/>
        <cfvo type="num" val="1E-3"/>
      </iconSet>
    </cfRule>
  </conditionalFormatting>
  <conditionalFormatting sqref="H7823:T7823">
    <cfRule type="cellIs" dxfId="9754" priority="203" operator="greaterThan">
      <formula>0</formula>
    </cfRule>
    <cfRule type="cellIs" dxfId="9753" priority="202" operator="lessThan">
      <formula>0</formula>
    </cfRule>
  </conditionalFormatting>
  <conditionalFormatting sqref="H7836:T7837">
    <cfRule type="iconSet" priority="209">
      <iconSet iconSet="3Arrows">
        <cfvo type="percent" val="0"/>
        <cfvo type="num" val="0" gte="0"/>
        <cfvo type="num" val="1E-3"/>
      </iconSet>
    </cfRule>
  </conditionalFormatting>
  <conditionalFormatting sqref="H7923:T7923">
    <cfRule type="cellIs" dxfId="9752" priority="193" operator="greaterThan">
      <formula>0</formula>
    </cfRule>
    <cfRule type="cellIs" dxfId="9751" priority="192" operator="lessThan">
      <formula>0</formula>
    </cfRule>
  </conditionalFormatting>
  <conditionalFormatting sqref="H7936:T7937">
    <cfRule type="iconSet" priority="199">
      <iconSet iconSet="3Arrows">
        <cfvo type="percent" val="0"/>
        <cfvo type="num" val="0" gte="0"/>
        <cfvo type="num" val="1E-3"/>
      </iconSet>
    </cfRule>
  </conditionalFormatting>
  <conditionalFormatting sqref="H8023:T8023">
    <cfRule type="cellIs" dxfId="9750" priority="183" operator="greaterThan">
      <formula>0</formula>
    </cfRule>
    <cfRule type="cellIs" dxfId="9749" priority="182" operator="lessThan">
      <formula>0</formula>
    </cfRule>
  </conditionalFormatting>
  <conditionalFormatting sqref="H8036:T8037">
    <cfRule type="iconSet" priority="189">
      <iconSet iconSet="3Arrows">
        <cfvo type="percent" val="0"/>
        <cfvo type="num" val="0" gte="0"/>
        <cfvo type="num" val="1E-3"/>
      </iconSet>
    </cfRule>
  </conditionalFormatting>
  <conditionalFormatting sqref="H8123:T8123">
    <cfRule type="cellIs" dxfId="9748" priority="173" operator="greaterThan">
      <formula>0</formula>
    </cfRule>
    <cfRule type="cellIs" dxfId="9747" priority="172" operator="lessThan">
      <formula>0</formula>
    </cfRule>
  </conditionalFormatting>
  <conditionalFormatting sqref="H8136:T8137">
    <cfRule type="iconSet" priority="179">
      <iconSet iconSet="3Arrows">
        <cfvo type="percent" val="0"/>
        <cfvo type="num" val="0" gte="0"/>
        <cfvo type="num" val="1E-3"/>
      </iconSet>
    </cfRule>
  </conditionalFormatting>
  <conditionalFormatting sqref="H8223:T8223">
    <cfRule type="cellIs" dxfId="9746" priority="163" operator="greaterThan">
      <formula>0</formula>
    </cfRule>
    <cfRule type="cellIs" dxfId="9745" priority="162" operator="lessThan">
      <formula>0</formula>
    </cfRule>
  </conditionalFormatting>
  <conditionalFormatting sqref="H8236:T8237">
    <cfRule type="iconSet" priority="169">
      <iconSet iconSet="3Arrows">
        <cfvo type="percent" val="0"/>
        <cfvo type="num" val="0" gte="0"/>
        <cfvo type="num" val="1E-3"/>
      </iconSet>
    </cfRule>
  </conditionalFormatting>
  <conditionalFormatting sqref="H8323:T8323">
    <cfRule type="cellIs" dxfId="9744" priority="152" operator="lessThan">
      <formula>0</formula>
    </cfRule>
    <cfRule type="cellIs" dxfId="9743" priority="153" operator="greaterThan">
      <formula>0</formula>
    </cfRule>
  </conditionalFormatting>
  <conditionalFormatting sqref="H8336:T8337">
    <cfRule type="iconSet" priority="159">
      <iconSet iconSet="3Arrows">
        <cfvo type="percent" val="0"/>
        <cfvo type="num" val="0" gte="0"/>
        <cfvo type="num" val="1E-3"/>
      </iconSet>
    </cfRule>
  </conditionalFormatting>
  <conditionalFormatting sqref="H8423:T8423">
    <cfRule type="cellIs" dxfId="9742" priority="142" operator="lessThan">
      <formula>0</formula>
    </cfRule>
    <cfRule type="cellIs" dxfId="9741" priority="143" operator="greaterThan">
      <formula>0</formula>
    </cfRule>
  </conditionalFormatting>
  <conditionalFormatting sqref="H8436:T8437">
    <cfRule type="iconSet" priority="149">
      <iconSet iconSet="3Arrows">
        <cfvo type="percent" val="0"/>
        <cfvo type="num" val="0" gte="0"/>
        <cfvo type="num" val="1E-3"/>
      </iconSet>
    </cfRule>
  </conditionalFormatting>
  <conditionalFormatting sqref="H8523:T8523">
    <cfRule type="cellIs" dxfId="9740" priority="133" operator="greaterThan">
      <formula>0</formula>
    </cfRule>
    <cfRule type="cellIs" dxfId="9739" priority="132" operator="lessThan">
      <formula>0</formula>
    </cfRule>
  </conditionalFormatting>
  <conditionalFormatting sqref="H8536:T8537">
    <cfRule type="iconSet" priority="139">
      <iconSet iconSet="3Arrows">
        <cfvo type="percent" val="0"/>
        <cfvo type="num" val="0" gte="0"/>
        <cfvo type="num" val="1E-3"/>
      </iconSet>
    </cfRule>
  </conditionalFormatting>
  <conditionalFormatting sqref="H8623:T8623">
    <cfRule type="cellIs" dxfId="9738" priority="123" operator="greaterThan">
      <formula>0</formula>
    </cfRule>
    <cfRule type="cellIs" dxfId="9737" priority="122" operator="lessThan">
      <formula>0</formula>
    </cfRule>
  </conditionalFormatting>
  <conditionalFormatting sqref="H8636:T8637">
    <cfRule type="iconSet" priority="129">
      <iconSet iconSet="3Arrows">
        <cfvo type="percent" val="0"/>
        <cfvo type="num" val="0" gte="0"/>
        <cfvo type="num" val="1E-3"/>
      </iconSet>
    </cfRule>
  </conditionalFormatting>
  <conditionalFormatting sqref="H8723:T8723">
    <cfRule type="cellIs" dxfId="9736" priority="113" operator="greaterThan">
      <formula>0</formula>
    </cfRule>
    <cfRule type="cellIs" dxfId="9735" priority="112" operator="lessThan">
      <formula>0</formula>
    </cfRule>
  </conditionalFormatting>
  <conditionalFormatting sqref="H8736:T8737">
    <cfRule type="iconSet" priority="119">
      <iconSet iconSet="3Arrows">
        <cfvo type="percent" val="0"/>
        <cfvo type="num" val="0" gte="0"/>
        <cfvo type="num" val="1E-3"/>
      </iconSet>
    </cfRule>
  </conditionalFormatting>
  <conditionalFormatting sqref="H8823:T8823">
    <cfRule type="cellIs" dxfId="9734" priority="102" operator="lessThan">
      <formula>0</formula>
    </cfRule>
    <cfRule type="cellIs" dxfId="9733" priority="103" operator="greaterThan">
      <formula>0</formula>
    </cfRule>
  </conditionalFormatting>
  <conditionalFormatting sqref="H8836:T8837">
    <cfRule type="iconSet" priority="109">
      <iconSet iconSet="3Arrows">
        <cfvo type="percent" val="0"/>
        <cfvo type="num" val="0" gte="0"/>
        <cfvo type="num" val="1E-3"/>
      </iconSet>
    </cfRule>
  </conditionalFormatting>
  <conditionalFormatting sqref="H8923:T8923">
    <cfRule type="cellIs" dxfId="9732" priority="92" operator="lessThan">
      <formula>0</formula>
    </cfRule>
    <cfRule type="cellIs" dxfId="9731" priority="93" operator="greaterThan">
      <formula>0</formula>
    </cfRule>
  </conditionalFormatting>
  <conditionalFormatting sqref="H8936:T8937">
    <cfRule type="iconSet" priority="99">
      <iconSet iconSet="3Arrows">
        <cfvo type="percent" val="0"/>
        <cfvo type="num" val="0" gte="0"/>
        <cfvo type="num" val="1E-3"/>
      </iconSet>
    </cfRule>
  </conditionalFormatting>
  <conditionalFormatting sqref="H9023:T9023">
    <cfRule type="cellIs" dxfId="9730" priority="82" operator="lessThan">
      <formula>0</formula>
    </cfRule>
    <cfRule type="cellIs" dxfId="9729" priority="83" operator="greaterThan">
      <formula>0</formula>
    </cfRule>
  </conditionalFormatting>
  <conditionalFormatting sqref="H9036:T9037">
    <cfRule type="iconSet" priority="89">
      <iconSet iconSet="3Arrows">
        <cfvo type="percent" val="0"/>
        <cfvo type="num" val="0" gte="0"/>
        <cfvo type="num" val="1E-3"/>
      </iconSet>
    </cfRule>
  </conditionalFormatting>
  <conditionalFormatting sqref="H9123:T9123">
    <cfRule type="cellIs" dxfId="9728" priority="73" operator="greaterThan">
      <formula>0</formula>
    </cfRule>
    <cfRule type="cellIs" dxfId="9727" priority="72" operator="lessThan">
      <formula>0</formula>
    </cfRule>
  </conditionalFormatting>
  <conditionalFormatting sqref="H9136:T9137">
    <cfRule type="iconSet" priority="79">
      <iconSet iconSet="3Arrows">
        <cfvo type="percent" val="0"/>
        <cfvo type="num" val="0" gte="0"/>
        <cfvo type="num" val="1E-3"/>
      </iconSet>
    </cfRule>
  </conditionalFormatting>
  <conditionalFormatting sqref="H9223:T9223">
    <cfRule type="cellIs" dxfId="9726" priority="63" operator="greaterThan">
      <formula>0</formula>
    </cfRule>
    <cfRule type="cellIs" dxfId="9725" priority="62" operator="lessThan">
      <formula>0</formula>
    </cfRule>
  </conditionalFormatting>
  <conditionalFormatting sqref="H9236:T9237">
    <cfRule type="iconSet" priority="69">
      <iconSet iconSet="3Arrows">
        <cfvo type="percent" val="0"/>
        <cfvo type="num" val="0" gte="0"/>
        <cfvo type="num" val="1E-3"/>
      </iconSet>
    </cfRule>
  </conditionalFormatting>
  <conditionalFormatting sqref="H9323:T9323">
    <cfRule type="cellIs" dxfId="9724" priority="53" operator="greaterThan">
      <formula>0</formula>
    </cfRule>
    <cfRule type="cellIs" dxfId="9723" priority="52" operator="lessThan">
      <formula>0</formula>
    </cfRule>
  </conditionalFormatting>
  <conditionalFormatting sqref="H9336:T9337">
    <cfRule type="iconSet" priority="59">
      <iconSet iconSet="3Arrows">
        <cfvo type="percent" val="0"/>
        <cfvo type="num" val="0" gte="0"/>
        <cfvo type="num" val="1E-3"/>
      </iconSet>
    </cfRule>
  </conditionalFormatting>
  <conditionalFormatting sqref="H9423:T9423">
    <cfRule type="cellIs" dxfId="9722" priority="43" operator="greaterThan">
      <formula>0</formula>
    </cfRule>
    <cfRule type="cellIs" dxfId="9721" priority="42" operator="lessThan">
      <formula>0</formula>
    </cfRule>
  </conditionalFormatting>
  <conditionalFormatting sqref="H9436:T9437">
    <cfRule type="iconSet" priority="49">
      <iconSet iconSet="3Arrows">
        <cfvo type="percent" val="0"/>
        <cfvo type="num" val="0" gte="0"/>
        <cfvo type="num" val="1E-3"/>
      </iconSet>
    </cfRule>
  </conditionalFormatting>
  <conditionalFormatting sqref="H9523:T9523">
    <cfRule type="cellIs" dxfId="9720" priority="33" operator="greaterThan">
      <formula>0</formula>
    </cfRule>
    <cfRule type="cellIs" dxfId="9719" priority="32" operator="lessThan">
      <formula>0</formula>
    </cfRule>
  </conditionalFormatting>
  <conditionalFormatting sqref="H9536:T9537">
    <cfRule type="iconSet" priority="39">
      <iconSet iconSet="3Arrows">
        <cfvo type="percent" val="0"/>
        <cfvo type="num" val="0" gte="0"/>
        <cfvo type="num" val="1E-3"/>
      </iconSet>
    </cfRule>
  </conditionalFormatting>
  <conditionalFormatting sqref="H9623:T9623">
    <cfRule type="cellIs" dxfId="9718" priority="22" operator="lessThan">
      <formula>0</formula>
    </cfRule>
    <cfRule type="cellIs" dxfId="9717" priority="23" operator="greaterThan">
      <formula>0</formula>
    </cfRule>
  </conditionalFormatting>
  <conditionalFormatting sqref="H9636:T9637">
    <cfRule type="iconSet" priority="29">
      <iconSet iconSet="3Arrows">
        <cfvo type="percent" val="0"/>
        <cfvo type="num" val="0" gte="0"/>
        <cfvo type="num" val="1E-3"/>
      </iconSet>
    </cfRule>
  </conditionalFormatting>
  <conditionalFormatting sqref="H9723:T9723">
    <cfRule type="cellIs" dxfId="9716" priority="13" operator="greaterThan">
      <formula>0</formula>
    </cfRule>
    <cfRule type="cellIs" dxfId="9715" priority="12" operator="lessThan">
      <formula>0</formula>
    </cfRule>
  </conditionalFormatting>
  <conditionalFormatting sqref="H9736:T9737">
    <cfRule type="iconSet" priority="19">
      <iconSet iconSet="3Arrows">
        <cfvo type="percent" val="0"/>
        <cfvo type="num" val="0" gte="0"/>
        <cfvo type="num" val="1E-3"/>
      </iconSet>
    </cfRule>
  </conditionalFormatting>
  <conditionalFormatting sqref="H9823:T9823">
    <cfRule type="cellIs" dxfId="9714" priority="3" operator="greaterThan">
      <formula>0</formula>
    </cfRule>
    <cfRule type="cellIs" dxfId="9713" priority="2" operator="lessThan">
      <formula>0</formula>
    </cfRule>
  </conditionalFormatting>
  <conditionalFormatting sqref="H9836:T9837">
    <cfRule type="iconSet" priority="9">
      <iconSet iconSet="3Arrows">
        <cfvo type="percent" val="0"/>
        <cfvo type="num" val="0" gte="0"/>
        <cfvo type="num" val="1E-3"/>
      </iconSet>
    </cfRule>
  </conditionalFormatting>
  <conditionalFormatting sqref="J149">
    <cfRule type="cellIs" dxfId="9712" priority="18029" operator="greaterThan">
      <formula>$J$151</formula>
    </cfRule>
    <cfRule type="cellIs" dxfId="9711" priority="18028" operator="lessThan">
      <formula>$J$151</formula>
    </cfRule>
  </conditionalFormatting>
  <conditionalFormatting sqref="J153">
    <cfRule type="cellIs" dxfId="9710" priority="17965" operator="greaterThan">
      <formula>$J$149&gt;$J$151</formula>
    </cfRule>
    <cfRule type="cellIs" dxfId="9709" priority="17964" operator="lessThan">
      <formula>$J$149&lt;$J$151</formula>
    </cfRule>
  </conditionalFormatting>
  <conditionalFormatting sqref="J173">
    <cfRule type="cellIs" dxfId="9708" priority="18044" operator="lessThan">
      <formula>$J$175</formula>
    </cfRule>
    <cfRule type="cellIs" dxfId="9707" priority="18045" operator="greaterThan">
      <formula>$J$175</formula>
    </cfRule>
  </conditionalFormatting>
  <conditionalFormatting sqref="J177">
    <cfRule type="cellIs" dxfId="9706" priority="17949" operator="greaterThan">
      <formula>-5.3%&gt;0</formula>
    </cfRule>
    <cfRule type="cellIs" dxfId="9705" priority="17948" operator="lessThan">
      <formula>-5.3%&lt;0</formula>
    </cfRule>
  </conditionalFormatting>
  <conditionalFormatting sqref="J181">
    <cfRule type="cellIs" dxfId="9704" priority="17982" operator="lessThan">
      <formula>$J$175&lt;$J$173</formula>
    </cfRule>
    <cfRule type="cellIs" dxfId="9703" priority="17969" operator="lessThan">
      <formula>$J$175&gt;$J$173</formula>
    </cfRule>
    <cfRule type="cellIs" dxfId="9702" priority="17983" operator="greaterThan">
      <formula>$J$175&gt;$J$173</formula>
    </cfRule>
    <cfRule type="cellIs" dxfId="9701" priority="17981" operator="lessThan">
      <formula>$J$175&lt;$J$173</formula>
    </cfRule>
  </conditionalFormatting>
  <conditionalFormatting sqref="J198">
    <cfRule type="cellIs" dxfId="9700" priority="17836" operator="lessThan">
      <formula>11.823</formula>
    </cfRule>
    <cfRule type="cellIs" dxfId="9699" priority="17837" operator="greaterThan">
      <formula>11.823</formula>
    </cfRule>
  </conditionalFormatting>
  <conditionalFormatting sqref="J202">
    <cfRule type="cellIs" dxfId="9698" priority="17857" operator="lessThan">
      <formula>"0,85%&lt;0"</formula>
    </cfRule>
    <cfRule type="cellIs" dxfId="9697" priority="17860" operator="greaterThan">
      <formula>"0&lt;0,85%"</formula>
    </cfRule>
  </conditionalFormatting>
  <conditionalFormatting sqref="J206">
    <cfRule type="cellIs" dxfId="9696" priority="17807" operator="lessThan">
      <formula>0.278</formula>
    </cfRule>
    <cfRule type="cellIs" dxfId="9695" priority="17849" operator="lessThan">
      <formula>0.302</formula>
    </cfRule>
    <cfRule type="cellIs" dxfId="9694" priority="17848" operator="greaterThan">
      <formula>0.302</formula>
    </cfRule>
    <cfRule type="cellIs" dxfId="9693" priority="17808" operator="greaterThan">
      <formula>0.278</formula>
    </cfRule>
  </conditionalFormatting>
  <conditionalFormatting sqref="J223">
    <cfRule type="cellIs" dxfId="9692" priority="17771" operator="greaterThan">
      <formula>11.823</formula>
    </cfRule>
    <cfRule type="cellIs" dxfId="9691" priority="17770" operator="lessThan">
      <formula>11.823</formula>
    </cfRule>
  </conditionalFormatting>
  <conditionalFormatting sqref="J227">
    <cfRule type="cellIs" dxfId="9690" priority="17789" operator="lessThan">
      <formula>"0,85%&lt;0"</formula>
    </cfRule>
    <cfRule type="cellIs" dxfId="9689" priority="17792" operator="greaterThan">
      <formula>"0&lt;0,85%"</formula>
    </cfRule>
  </conditionalFormatting>
  <conditionalFormatting sqref="J231">
    <cfRule type="cellIs" dxfId="9688" priority="17744" operator="greaterThan">
      <formula>0.278</formula>
    </cfRule>
    <cfRule type="cellIs" dxfId="9687" priority="17782" operator="lessThan">
      <formula>0.302</formula>
    </cfRule>
    <cfRule type="cellIs" dxfId="9686" priority="17781" operator="greaterThan">
      <formula>0.302</formula>
    </cfRule>
    <cfRule type="cellIs" dxfId="9685" priority="17743" operator="lessThan">
      <formula>0.278</formula>
    </cfRule>
  </conditionalFormatting>
  <conditionalFormatting sqref="J247">
    <cfRule type="cellIs" dxfId="9684" priority="17685" operator="greaterThan">
      <formula>11.823</formula>
    </cfRule>
    <cfRule type="cellIs" dxfId="9683" priority="17684" operator="lessThan">
      <formula>11.823</formula>
    </cfRule>
  </conditionalFormatting>
  <conditionalFormatting sqref="J251">
    <cfRule type="cellIs" dxfId="9682" priority="17703" operator="lessThan">
      <formula>"0,85%&lt;0"</formula>
    </cfRule>
    <cfRule type="cellIs" dxfId="9681" priority="17706" operator="greaterThan">
      <formula>"0&lt;0,85%"</formula>
    </cfRule>
  </conditionalFormatting>
  <conditionalFormatting sqref="J255">
    <cfRule type="cellIs" dxfId="9680" priority="17696" operator="lessThan">
      <formula>0.302</formula>
    </cfRule>
    <cfRule type="cellIs" dxfId="9679" priority="17695" operator="greaterThan">
      <formula>0.302</formula>
    </cfRule>
    <cfRule type="cellIs" dxfId="9678" priority="17658" operator="greaterThan">
      <formula>0.278</formula>
    </cfRule>
    <cfRule type="cellIs" dxfId="9677" priority="17657" operator="lessThan">
      <formula>0.278</formula>
    </cfRule>
  </conditionalFormatting>
  <conditionalFormatting sqref="J271">
    <cfRule type="cellIs" dxfId="9676" priority="17486" operator="greaterThan">
      <formula>12.138</formula>
    </cfRule>
    <cfRule type="cellIs" dxfId="9675" priority="17487" operator="lessThan">
      <formula>12.138</formula>
    </cfRule>
    <cfRule type="cellIs" dxfId="9674" priority="17577" operator="greaterThan">
      <formula>11.823</formula>
    </cfRule>
    <cfRule type="cellIs" dxfId="9673" priority="17576" operator="lessThan">
      <formula>11.823</formula>
    </cfRule>
  </conditionalFormatting>
  <conditionalFormatting sqref="J275">
    <cfRule type="cellIs" dxfId="9672" priority="17595" operator="lessThan">
      <formula>"0,85%&lt;0"</formula>
    </cfRule>
    <cfRule type="cellIs" dxfId="9671" priority="17598" operator="greaterThan">
      <formula>"0&lt;0,85%"</formula>
    </cfRule>
  </conditionalFormatting>
  <conditionalFormatting sqref="J279">
    <cfRule type="cellIs" dxfId="9670" priority="17587" operator="greaterThan">
      <formula>0.302</formula>
    </cfRule>
    <cfRule type="cellIs" dxfId="9669" priority="17491" operator="lessThan">
      <formula>-0.142</formula>
    </cfRule>
    <cfRule type="cellIs" dxfId="9668" priority="17492" operator="greaterThan">
      <formula>-0.142</formula>
    </cfRule>
    <cfRule type="cellIs" dxfId="9667" priority="17549" operator="lessThan">
      <formula>0.278</formula>
    </cfRule>
    <cfRule type="cellIs" dxfId="9666" priority="17550" operator="greaterThan">
      <formula>0.278</formula>
    </cfRule>
    <cfRule type="cellIs" dxfId="9665" priority="17588" operator="lessThan">
      <formula>0.302</formula>
    </cfRule>
  </conditionalFormatting>
  <conditionalFormatting sqref="J295">
    <cfRule type="cellIs" dxfId="9664" priority="17350" operator="greaterThan">
      <formula>12.302</formula>
    </cfRule>
    <cfRule type="cellIs" dxfId="9663" priority="17361" operator="greaterThan">
      <formula>12.138</formula>
    </cfRule>
    <cfRule type="cellIs" dxfId="9662" priority="17451" operator="greaterThan">
      <formula>11.823</formula>
    </cfRule>
    <cfRule type="cellIs" dxfId="9661" priority="17450" operator="lessThan">
      <formula>11.823</formula>
    </cfRule>
    <cfRule type="cellIs" dxfId="9660" priority="17362" operator="lessThan">
      <formula>12.138</formula>
    </cfRule>
  </conditionalFormatting>
  <conditionalFormatting sqref="J299">
    <cfRule type="cellIs" dxfId="9659" priority="17356" operator="lessThan">
      <formula>-0.0094</formula>
    </cfRule>
    <cfRule type="cellIs" dxfId="9658" priority="17469" operator="lessThan">
      <formula>"0,85%&lt;0"</formula>
    </cfRule>
    <cfRule type="cellIs" dxfId="9657" priority="17472" operator="greaterThan">
      <formula>"0&lt;0,85%"</formula>
    </cfRule>
  </conditionalFormatting>
  <conditionalFormatting sqref="J303">
    <cfRule type="cellIs" dxfId="9656" priority="17423" operator="lessThan">
      <formula>0.278</formula>
    </cfRule>
    <cfRule type="cellIs" dxfId="9655" priority="17349" operator="greaterThan">
      <formula>0.138</formula>
    </cfRule>
    <cfRule type="cellIs" dxfId="9654" priority="17462" operator="lessThan">
      <formula>0.302</formula>
    </cfRule>
    <cfRule type="cellIs" dxfId="9653" priority="17367" operator="greaterThan">
      <formula>-0.142</formula>
    </cfRule>
    <cfRule type="cellIs" dxfId="9652" priority="17461" operator="greaterThan">
      <formula>0.302</formula>
    </cfRule>
    <cfRule type="cellIs" dxfId="9651" priority="17348" operator="lessThan">
      <formula>0.138</formula>
    </cfRule>
    <cfRule type="cellIs" dxfId="9650" priority="17424" operator="greaterThan">
      <formula>0.278</formula>
    </cfRule>
    <cfRule type="cellIs" dxfId="9649" priority="17366" operator="lessThan">
      <formula>-0.142</formula>
    </cfRule>
  </conditionalFormatting>
  <conditionalFormatting sqref="J319">
    <cfRule type="cellIs" dxfId="9648" priority="17213" operator="greaterThan">
      <formula>12.138</formula>
    </cfRule>
    <cfRule type="cellIs" dxfId="9647" priority="17214" operator="lessThan">
      <formula>12.138</formula>
    </cfRule>
    <cfRule type="cellIs" dxfId="9646" priority="17303" operator="greaterThan">
      <formula>11.823</formula>
    </cfRule>
    <cfRule type="cellIs" dxfId="9645" priority="17302" operator="lessThan">
      <formula>11.823</formula>
    </cfRule>
    <cfRule type="cellIs" dxfId="9644" priority="17203" operator="greaterThan">
      <formula>12.302</formula>
    </cfRule>
  </conditionalFormatting>
  <conditionalFormatting sqref="J323">
    <cfRule type="cellIs" dxfId="9643" priority="17208" operator="lessThan">
      <formula>-0.0094</formula>
    </cfRule>
    <cfRule type="cellIs" dxfId="9642" priority="17321" operator="lessThan">
      <formula>"0,85%&lt;0"</formula>
    </cfRule>
    <cfRule type="cellIs" dxfId="9641" priority="17324" operator="greaterThan">
      <formula>"0&lt;0,85%"</formula>
    </cfRule>
  </conditionalFormatting>
  <conditionalFormatting sqref="J327">
    <cfRule type="cellIs" dxfId="9640" priority="17314" operator="lessThan">
      <formula>0.302</formula>
    </cfRule>
    <cfRule type="cellIs" dxfId="9639" priority="17275" operator="lessThan">
      <formula>0.278</formula>
    </cfRule>
    <cfRule type="cellIs" dxfId="9638" priority="17219" operator="greaterThan">
      <formula>-0.142</formula>
    </cfRule>
    <cfRule type="cellIs" dxfId="9637" priority="17218" operator="lessThan">
      <formula>-0.142</formula>
    </cfRule>
    <cfRule type="cellIs" dxfId="9636" priority="17313" operator="greaterThan">
      <formula>0.302</formula>
    </cfRule>
    <cfRule type="cellIs" dxfId="9635" priority="17201" operator="lessThan">
      <formula>0.138</formula>
    </cfRule>
    <cfRule type="cellIs" dxfId="9634" priority="17202" operator="greaterThan">
      <formula>0.138</formula>
    </cfRule>
    <cfRule type="cellIs" dxfId="9633" priority="17276" operator="greaterThan">
      <formula>0.278</formula>
    </cfRule>
  </conditionalFormatting>
  <conditionalFormatting sqref="J343">
    <cfRule type="cellIs" dxfId="9632" priority="17028" operator="greaterThan">
      <formula>12.302</formula>
    </cfRule>
    <cfRule type="cellIs" dxfId="9631" priority="16974" operator="lessThan">
      <formula>12.719</formula>
    </cfRule>
    <cfRule type="cellIs" dxfId="9630" priority="17128" operator="greaterThan">
      <formula>11.823</formula>
    </cfRule>
    <cfRule type="cellIs" dxfId="9629" priority="17038" operator="greaterThan">
      <formula>12.138</formula>
    </cfRule>
    <cfRule type="cellIs" dxfId="9628" priority="17127" operator="lessThan">
      <formula>11.823</formula>
    </cfRule>
    <cfRule type="cellIs" dxfId="9627" priority="17039" operator="lessThan">
      <formula>12.138</formula>
    </cfRule>
    <cfRule type="cellIs" dxfId="9626" priority="16975" operator="greaterThan">
      <formula>12.719</formula>
    </cfRule>
  </conditionalFormatting>
  <conditionalFormatting sqref="J347">
    <cfRule type="cellIs" dxfId="9625" priority="17146" operator="lessThan">
      <formula>"0,85%&lt;0"</formula>
    </cfRule>
    <cfRule type="cellIs" dxfId="9624" priority="17149" operator="greaterThan">
      <formula>"0&lt;0,85%"</formula>
    </cfRule>
    <cfRule type="cellIs" dxfId="9623" priority="17033" operator="lessThan">
      <formula>-0.0094</formula>
    </cfRule>
  </conditionalFormatting>
  <conditionalFormatting sqref="J351">
    <cfRule type="cellIs" dxfId="9622" priority="17043" operator="lessThan">
      <formula>-0.142</formula>
    </cfRule>
    <cfRule type="cellIs" dxfId="9621" priority="17101" operator="greaterThan">
      <formula>0.278</formula>
    </cfRule>
    <cfRule type="cellIs" dxfId="9620" priority="17044" operator="greaterThan">
      <formula>-0.142</formula>
    </cfRule>
    <cfRule type="cellIs" dxfId="9619" priority="16977" operator="greaterThan">
      <formula>-0.08</formula>
    </cfRule>
    <cfRule type="cellIs" dxfId="9618" priority="16973" operator="lessThan">
      <formula>-0.275</formula>
    </cfRule>
    <cfRule type="cellIs" dxfId="9617" priority="17138" operator="greaterThan">
      <formula>0.302</formula>
    </cfRule>
    <cfRule type="cellIs" dxfId="9616" priority="17139" operator="lessThan">
      <formula>0.302</formula>
    </cfRule>
    <cfRule type="cellIs" dxfId="9615" priority="17100" operator="lessThan">
      <formula>0.278</formula>
    </cfRule>
    <cfRule type="cellIs" dxfId="9614" priority="17026" operator="lessThan">
      <formula>0.138</formula>
    </cfRule>
    <cfRule type="cellIs" dxfId="9613" priority="17027" operator="greaterThan">
      <formula>0.138</formula>
    </cfRule>
  </conditionalFormatting>
  <conditionalFormatting sqref="J367">
    <cfRule type="cellIs" dxfId="9612" priority="16852" operator="greaterThan">
      <formula>12.138</formula>
    </cfRule>
    <cfRule type="cellIs" dxfId="9611" priority="16941" operator="lessThan">
      <formula>11.823</formula>
    </cfRule>
    <cfRule type="cellIs" dxfId="9610" priority="16842" operator="greaterThan">
      <formula>12.302</formula>
    </cfRule>
    <cfRule type="cellIs" dxfId="9609" priority="16853" operator="lessThan">
      <formula>12.138</formula>
    </cfRule>
    <cfRule type="cellIs" dxfId="9608" priority="16789" operator="lessThan">
      <formula>12.719</formula>
    </cfRule>
    <cfRule type="cellIs" dxfId="9607" priority="16790" operator="greaterThan">
      <formula>12.719</formula>
    </cfRule>
    <cfRule type="cellIs" dxfId="9606" priority="16942" operator="greaterThan">
      <formula>11.823</formula>
    </cfRule>
  </conditionalFormatting>
  <conditionalFormatting sqref="J371">
    <cfRule type="cellIs" dxfId="9605" priority="16847" operator="lessThan">
      <formula>-0.0094</formula>
    </cfRule>
    <cfRule type="cellIs" dxfId="9604" priority="16963" operator="greaterThan">
      <formula>"0&lt;0,85%"</formula>
    </cfRule>
    <cfRule type="cellIs" dxfId="9603" priority="16960" operator="lessThan">
      <formula>"0,85%&lt;0"</formula>
    </cfRule>
  </conditionalFormatting>
  <conditionalFormatting sqref="J375">
    <cfRule type="cellIs" dxfId="9602" priority="16841" operator="greaterThan">
      <formula>0.138</formula>
    </cfRule>
    <cfRule type="cellIs" dxfId="9601" priority="16840" operator="lessThan">
      <formula>0.138</formula>
    </cfRule>
    <cfRule type="cellIs" dxfId="9600" priority="16774" operator="greaterThan">
      <formula>-0.199</formula>
    </cfRule>
    <cfRule type="cellIs" dxfId="9599" priority="16953" operator="lessThan">
      <formula>0.302</formula>
    </cfRule>
    <cfRule type="cellIs" dxfId="9598" priority="16791" operator="greaterThan">
      <formula>-0.08</formula>
    </cfRule>
    <cfRule type="cellIs" dxfId="9597" priority="16775" operator="lessThan">
      <formula>-0.199</formula>
    </cfRule>
    <cfRule type="cellIs" dxfId="9596" priority="16788" operator="lessThan">
      <formula>-0.275</formula>
    </cfRule>
    <cfRule type="cellIs" dxfId="9595" priority="16915" operator="greaterThan">
      <formula>0.278</formula>
    </cfRule>
    <cfRule type="cellIs" dxfId="9594" priority="16914" operator="lessThan">
      <formula>0.278</formula>
    </cfRule>
    <cfRule type="cellIs" dxfId="9593" priority="16952" operator="greaterThan">
      <formula>0.302</formula>
    </cfRule>
    <cfRule type="cellIs" dxfId="9592" priority="16858" operator="greaterThan">
      <formula>-0.142</formula>
    </cfRule>
    <cfRule type="cellIs" dxfId="9591" priority="16857" operator="lessThan">
      <formula>-0.142</formula>
    </cfRule>
  </conditionalFormatting>
  <conditionalFormatting sqref="J391">
    <cfRule type="cellIs" dxfId="9590" priority="16577" operator="lessThan">
      <formula>12.719</formula>
    </cfRule>
    <cfRule type="cellIs" dxfId="9589" priority="16641" operator="lessThan">
      <formula>12.138</formula>
    </cfRule>
    <cfRule type="cellIs" dxfId="9588" priority="16640" operator="greaterThan">
      <formula>12.138</formula>
    </cfRule>
    <cfRule type="cellIs" dxfId="9587" priority="16730" operator="greaterThan">
      <formula>11.823</formula>
    </cfRule>
    <cfRule type="cellIs" dxfId="9586" priority="16578" operator="greaterThan">
      <formula>12.719</formula>
    </cfRule>
    <cfRule type="cellIs" dxfId="9585" priority="16630" operator="greaterThan">
      <formula>12.302</formula>
    </cfRule>
    <cfRule type="cellIs" dxfId="9584" priority="16530" operator="lessThan">
      <formula>12.179</formula>
    </cfRule>
    <cfRule type="cellIs" dxfId="9583" priority="16539" operator="lessThan">
      <formula>12.147</formula>
    </cfRule>
    <cfRule type="cellIs" dxfId="9582" priority="16549" operator="lessThan">
      <formula>13.229</formula>
    </cfRule>
    <cfRule type="cellIs" dxfId="9581" priority="16729" operator="lessThan">
      <formula>11.823</formula>
    </cfRule>
  </conditionalFormatting>
  <conditionalFormatting sqref="J395">
    <cfRule type="cellIs" dxfId="9580" priority="16635" operator="lessThan">
      <formula>-0.0094</formula>
    </cfRule>
    <cfRule type="cellIs" dxfId="9579" priority="16748" operator="lessThan">
      <formula>"0,85%&lt;0"</formula>
    </cfRule>
    <cfRule type="cellIs" dxfId="9578" priority="16751" operator="greaterThan">
      <formula>"0&lt;0,85%"</formula>
    </cfRule>
  </conditionalFormatting>
  <conditionalFormatting sqref="J399">
    <cfRule type="cellIs" dxfId="9577" priority="16628" operator="lessThan">
      <formula>0.138</formula>
    </cfRule>
    <cfRule type="cellIs" dxfId="9576" priority="16529" operator="greaterThan">
      <formula>0.061</formula>
    </cfRule>
    <cfRule type="cellIs" dxfId="9575" priority="16579" operator="greaterThan">
      <formula>-0.08</formula>
    </cfRule>
    <cfRule type="cellIs" dxfId="9574" priority="16576" operator="lessThan">
      <formula>-0.275</formula>
    </cfRule>
    <cfRule type="cellIs" dxfId="9573" priority="16629" operator="greaterThan">
      <formula>0.138</formula>
    </cfRule>
    <cfRule type="cellIs" dxfId="9572" priority="16569" operator="lessThan">
      <formula>-0.199</formula>
    </cfRule>
    <cfRule type="cellIs" dxfId="9571" priority="16568" operator="greaterThan">
      <formula>-0.199</formula>
    </cfRule>
    <cfRule type="cellIs" dxfId="9570" priority="16554" operator="greaterThan">
      <formula>1.031</formula>
    </cfRule>
    <cfRule type="cellIs" dxfId="9569" priority="16741" operator="lessThan">
      <formula>0.302</formula>
    </cfRule>
    <cfRule type="cellIs" dxfId="9568" priority="16740" operator="greaterThan">
      <formula>0.302</formula>
    </cfRule>
    <cfRule type="cellIs" dxfId="9567" priority="16645" operator="lessThan">
      <formula>-0.142</formula>
    </cfRule>
    <cfRule type="cellIs" dxfId="9566" priority="16553" operator="lessThan">
      <formula>1.031</formula>
    </cfRule>
    <cfRule type="cellIs" dxfId="9565" priority="16546" operator="lessThan">
      <formula>-0.051</formula>
    </cfRule>
    <cfRule type="cellIs" dxfId="9564" priority="16535" operator="greaterThan">
      <formula>-0.019</formula>
    </cfRule>
    <cfRule type="cellIs" dxfId="9563" priority="16534" operator="lessThan">
      <formula>-0.019</formula>
    </cfRule>
    <cfRule type="cellIs" dxfId="9562" priority="16528" operator="lessThan">
      <formula>0.061</formula>
    </cfRule>
    <cfRule type="cellIs" dxfId="9561" priority="16703" operator="greaterThan">
      <formula>0.278</formula>
    </cfRule>
    <cfRule type="cellIs" dxfId="9560" priority="16702" operator="lessThan">
      <formula>0.278</formula>
    </cfRule>
    <cfRule type="cellIs" dxfId="9559" priority="16646" operator="greaterThan">
      <formula>-0.142</formula>
    </cfRule>
  </conditionalFormatting>
  <conditionalFormatting sqref="J416">
    <cfRule type="cellIs" dxfId="9558" priority="16295" operator="lessThan">
      <formula>12.147</formula>
    </cfRule>
    <cfRule type="cellIs" dxfId="9557" priority="16334" operator="greaterThan">
      <formula>12.719</formula>
    </cfRule>
    <cfRule type="cellIs" dxfId="9556" priority="16333" operator="lessThan">
      <formula>12.719</formula>
    </cfRule>
    <cfRule type="cellIs" dxfId="9555" priority="16397" operator="lessThan">
      <formula>12.138</formula>
    </cfRule>
    <cfRule type="cellIs" dxfId="9554" priority="16485" operator="lessThan">
      <formula>11.823</formula>
    </cfRule>
    <cfRule type="cellIs" dxfId="9553" priority="16260" operator="greaterThan">
      <formula>12.403</formula>
    </cfRule>
    <cfRule type="cellIs" dxfId="9552" priority="16305" operator="lessThan">
      <formula>13.229</formula>
    </cfRule>
    <cfRule type="cellIs" dxfId="9551" priority="16286" operator="lessThan">
      <formula>12.179</formula>
    </cfRule>
    <cfRule type="cellIs" dxfId="9550" priority="16486" operator="greaterThan">
      <formula>11.823</formula>
    </cfRule>
    <cfRule type="cellIs" dxfId="9549" priority="16263" operator="lessThan">
      <formula>12.304</formula>
    </cfRule>
    <cfRule type="cellIs" dxfId="9548" priority="16386" operator="greaterThan">
      <formula>12.302</formula>
    </cfRule>
    <cfRule type="cellIs" dxfId="9547" priority="16268" operator="greaterThan">
      <formula>12.185</formula>
    </cfRule>
    <cfRule type="cellIs" dxfId="9546" priority="16396" operator="greaterThan">
      <formula>12.138</formula>
    </cfRule>
  </conditionalFormatting>
  <conditionalFormatting sqref="J420">
    <cfRule type="cellIs" dxfId="9545" priority="16504" operator="lessThan">
      <formula>"0,85%&lt;0"</formula>
    </cfRule>
    <cfRule type="cellIs" dxfId="9544" priority="16507" operator="greaterThan">
      <formula>"0&lt;0,85%"</formula>
    </cfRule>
    <cfRule type="cellIs" dxfId="9543" priority="16391" operator="lessThan">
      <formula>-0.0094</formula>
    </cfRule>
  </conditionalFormatting>
  <conditionalFormatting sqref="J424">
    <cfRule type="cellIs" dxfId="9542" priority="16497" operator="lessThan">
      <formula>0.302</formula>
    </cfRule>
    <cfRule type="cellIs" dxfId="9541" priority="16496" operator="greaterThan">
      <formula>0.302</formula>
    </cfRule>
    <cfRule type="cellIs" dxfId="9540" priority="16270" operator="lessThan">
      <formula>-0.099</formula>
    </cfRule>
    <cfRule type="cellIs" dxfId="9539" priority="16285" operator="greaterThan">
      <formula>0.061</formula>
    </cfRule>
    <cfRule type="cellIs" dxfId="9538" priority="16335" operator="greaterThan">
      <formula>-0.08</formula>
    </cfRule>
    <cfRule type="cellIs" dxfId="9537" priority="16290" operator="lessThan">
      <formula>-0.019</formula>
    </cfRule>
    <cfRule type="cellIs" dxfId="9536" priority="16291" operator="greaterThan">
      <formula>-0.019</formula>
    </cfRule>
    <cfRule type="cellIs" dxfId="9535" priority="16284" operator="lessThan">
      <formula>0.061</formula>
    </cfRule>
    <cfRule type="cellIs" dxfId="9534" priority="16261" operator="greaterThan">
      <formula>0.119</formula>
    </cfRule>
    <cfRule type="cellIs" dxfId="9533" priority="16262" operator="lessThan">
      <formula>0.119</formula>
    </cfRule>
    <cfRule type="cellIs" dxfId="9532" priority="16310" operator="greaterThan">
      <formula>1.031</formula>
    </cfRule>
    <cfRule type="cellIs" dxfId="9531" priority="16309" operator="lessThan">
      <formula>1.031</formula>
    </cfRule>
    <cfRule type="cellIs" dxfId="9530" priority="16324" operator="greaterThan">
      <formula>-0.199</formula>
    </cfRule>
    <cfRule type="cellIs" dxfId="9529" priority="16402" operator="greaterThan">
      <formula>-0.142</formula>
    </cfRule>
    <cfRule type="cellIs" dxfId="9528" priority="16302" operator="lessThan">
      <formula>-0.051</formula>
    </cfRule>
    <cfRule type="cellIs" dxfId="9527" priority="16401" operator="lessThan">
      <formula>-0.142</formula>
    </cfRule>
    <cfRule type="cellIs" dxfId="9526" priority="16385" operator="greaterThan">
      <formula>0.138</formula>
    </cfRule>
    <cfRule type="cellIs" dxfId="9525" priority="16269" operator="greaterThan">
      <formula>-0.099</formula>
    </cfRule>
    <cfRule type="cellIs" dxfId="9524" priority="16264" operator="lessThan">
      <formula>0.02</formula>
    </cfRule>
    <cfRule type="cellIs" dxfId="9523" priority="16384" operator="lessThan">
      <formula>0.138</formula>
    </cfRule>
    <cfRule type="cellIs" dxfId="9522" priority="16332" operator="lessThan">
      <formula>-0.275</formula>
    </cfRule>
    <cfRule type="cellIs" dxfId="9521" priority="16458" operator="lessThan">
      <formula>0.278</formula>
    </cfRule>
    <cfRule type="cellIs" dxfId="9520" priority="16459" operator="greaterThan">
      <formula>0.278</formula>
    </cfRule>
    <cfRule type="cellIs" dxfId="9519" priority="16325" operator="lessThan">
      <formula>-0.199</formula>
    </cfRule>
  </conditionalFormatting>
  <conditionalFormatting sqref="J442">
    <cfRule type="cellIs" dxfId="9518" priority="16129" operator="greaterThan">
      <formula>12.302</formula>
    </cfRule>
    <cfRule type="cellIs" dxfId="9517" priority="16229" operator="greaterThan">
      <formula>11.823</formula>
    </cfRule>
    <cfRule type="cellIs" dxfId="9516" priority="16140" operator="lessThan">
      <formula>12.138</formula>
    </cfRule>
    <cfRule type="cellIs" dxfId="9515" priority="16076" operator="lessThan">
      <formula>12.719</formula>
    </cfRule>
    <cfRule type="cellIs" dxfId="9514" priority="16048" operator="lessThan">
      <formula>13.229</formula>
    </cfRule>
    <cfRule type="cellIs" dxfId="9513" priority="16038" operator="lessThan">
      <formula>12.147</formula>
    </cfRule>
    <cfRule type="cellIs" dxfId="9512" priority="16077" operator="greaterThan">
      <formula>12.719</formula>
    </cfRule>
    <cfRule type="cellIs" dxfId="9511" priority="16228" operator="lessThan">
      <formula>11.823</formula>
    </cfRule>
    <cfRule type="cellIs" dxfId="9510" priority="16139" operator="greaterThan">
      <formula>12.138</formula>
    </cfRule>
    <cfRule type="cellIs" dxfId="9509" priority="16011" operator="greaterThan">
      <formula>12.185</formula>
    </cfRule>
    <cfRule type="cellIs" dxfId="9508" priority="16007" operator="lessThan">
      <formula>12.304</formula>
    </cfRule>
    <cfRule type="cellIs" dxfId="9507" priority="16004" operator="greaterThan">
      <formula>12.403</formula>
    </cfRule>
    <cfRule type="cellIs" dxfId="9506" priority="16029" operator="lessThan">
      <formula>12.179</formula>
    </cfRule>
  </conditionalFormatting>
  <conditionalFormatting sqref="J446">
    <cfRule type="cellIs" dxfId="9505" priority="15977" operator="lessThan">
      <formula>-0.0094</formula>
    </cfRule>
    <cfRule type="cellIs" dxfId="9504" priority="15995" operator="lessThan">
      <formula>"0,85%&lt;0"</formula>
    </cfRule>
    <cfRule type="cellIs" dxfId="9503" priority="15998" operator="greaterThan">
      <formula>"0&lt;0,85%"</formula>
    </cfRule>
  </conditionalFormatting>
  <conditionalFormatting sqref="J450">
    <cfRule type="cellIs" dxfId="9502" priority="16127" operator="lessThan">
      <formula>0.138</formula>
    </cfRule>
    <cfRule type="cellIs" dxfId="9501" priority="16078" operator="greaterThan">
      <formula>-0.08</formula>
    </cfRule>
    <cfRule type="cellIs" dxfId="9500" priority="16075" operator="lessThan">
      <formula>-0.275</formula>
    </cfRule>
    <cfRule type="cellIs" dxfId="9499" priority="16068" operator="lessThan">
      <formula>-0.199</formula>
    </cfRule>
    <cfRule type="cellIs" dxfId="9498" priority="16067" operator="greaterThan">
      <formula>-0.199</formula>
    </cfRule>
    <cfRule type="cellIs" dxfId="9497" priority="16053" operator="greaterThan">
      <formula>1.031</formula>
    </cfRule>
    <cfRule type="cellIs" dxfId="9496" priority="16052" operator="lessThan">
      <formula>1.031</formula>
    </cfRule>
    <cfRule type="cellIs" dxfId="9495" priority="16045" operator="lessThan">
      <formula>-0.051</formula>
    </cfRule>
    <cfRule type="cellIs" dxfId="9494" priority="16034" operator="greaterThan">
      <formula>-0.019</formula>
    </cfRule>
    <cfRule type="cellIs" dxfId="9493" priority="16033" operator="lessThan">
      <formula>-0.019</formula>
    </cfRule>
    <cfRule type="cellIs" dxfId="9492" priority="16028" operator="greaterThan">
      <formula>0.061</formula>
    </cfRule>
    <cfRule type="cellIs" dxfId="9491" priority="16027" operator="lessThan">
      <formula>0.061</formula>
    </cfRule>
    <cfRule type="cellIs" dxfId="9490" priority="16013" operator="lessThan">
      <formula>-0.099</formula>
    </cfRule>
    <cfRule type="cellIs" dxfId="9489" priority="16012" operator="greaterThan">
      <formula>-0.099</formula>
    </cfRule>
    <cfRule type="cellIs" dxfId="9488" priority="16008" operator="lessThan">
      <formula>0.02</formula>
    </cfRule>
    <cfRule type="cellIs" dxfId="9487" priority="16006" operator="lessThan">
      <formula>0.119</formula>
    </cfRule>
    <cfRule type="cellIs" dxfId="9486" priority="16005" operator="greaterThan">
      <formula>0.119</formula>
    </cfRule>
    <cfRule type="cellIs" dxfId="9485" priority="16239" operator="greaterThan">
      <formula>0.302</formula>
    </cfRule>
    <cfRule type="cellIs" dxfId="9484" priority="16144" operator="lessThan">
      <formula>-0.142</formula>
    </cfRule>
    <cfRule type="cellIs" dxfId="9483" priority="16240" operator="lessThan">
      <formula>0.302</formula>
    </cfRule>
    <cfRule type="cellIs" dxfId="9482" priority="16202" operator="greaterThan">
      <formula>0.278</formula>
    </cfRule>
    <cfRule type="cellIs" dxfId="9481" priority="16201" operator="lessThan">
      <formula>0.278</formula>
    </cfRule>
    <cfRule type="cellIs" dxfId="9480" priority="16145" operator="greaterThan">
      <formula>-0.142</formula>
    </cfRule>
    <cfRule type="cellIs" dxfId="9479" priority="16128" operator="greaterThan">
      <formula>0.138</formula>
    </cfRule>
  </conditionalFormatting>
  <conditionalFormatting sqref="J467">
    <cfRule type="cellIs" dxfId="9478" priority="15682" operator="greaterThan">
      <formula>12.492</formula>
    </cfRule>
    <cfRule type="cellIs" dxfId="9477" priority="15854" operator="lessThan">
      <formula>12.138</formula>
    </cfRule>
    <cfRule type="cellIs" dxfId="9476" priority="15740" operator="greaterThan">
      <formula>12.403</formula>
    </cfRule>
    <cfRule type="cellIs" dxfId="9475" priority="15930" operator="greaterThan">
      <formula>11.823</formula>
    </cfRule>
    <cfRule type="cellIs" dxfId="9474" priority="15929" operator="lessThan">
      <formula>11.823</formula>
    </cfRule>
    <cfRule type="cellIs" dxfId="9473" priority="15670" operator="lessThan">
      <formula>12.627</formula>
    </cfRule>
    <cfRule type="cellIs" dxfId="9472" priority="15848" operator="greaterThan">
      <formula>12.302</formula>
    </cfRule>
    <cfRule type="cellIs" dxfId="9471" priority="15771" operator="lessThan">
      <formula>12.147</formula>
    </cfRule>
    <cfRule type="cellIs" dxfId="9470" priority="15672" operator="greaterThan">
      <formula>12.627</formula>
    </cfRule>
    <cfRule type="cellIs" dxfId="9469" priority="15747" operator="greaterThan">
      <formula>12.185</formula>
    </cfRule>
    <cfRule type="cellIs" dxfId="9468" priority="15853" operator="greaterThan">
      <formula>12.138</formula>
    </cfRule>
    <cfRule type="cellIs" dxfId="9467" priority="15781" operator="lessThan">
      <formula>13.229</formula>
    </cfRule>
    <cfRule type="cellIs" dxfId="9466" priority="15681" operator="lessThan">
      <formula>12.492</formula>
    </cfRule>
    <cfRule type="cellIs" dxfId="9465" priority="15803" operator="lessThan">
      <formula>12.719</formula>
    </cfRule>
    <cfRule type="cellIs" dxfId="9464" priority="15762" operator="lessThan">
      <formula>12.179</formula>
    </cfRule>
    <cfRule type="cellIs" dxfId="9463" priority="15804" operator="greaterThan">
      <formula>12.719</formula>
    </cfRule>
    <cfRule type="cellIs" dxfId="9462" priority="15743" operator="lessThan">
      <formula>12.304</formula>
    </cfRule>
    <cfRule type="cellIs" dxfId="9461" priority="15667" operator="lessThan">
      <formula>12.591</formula>
    </cfRule>
    <cfRule type="cellIs" dxfId="9460" priority="15668" operator="greaterThan">
      <formula>12.591</formula>
    </cfRule>
  </conditionalFormatting>
  <conditionalFormatting sqref="J471">
    <cfRule type="cellIs" dxfId="9459" priority="15713" operator="lessThan">
      <formula>-0.0094</formula>
    </cfRule>
    <cfRule type="cellIs" dxfId="9458" priority="15734" operator="greaterThan">
      <formula>"0&lt;0,85%"</formula>
    </cfRule>
    <cfRule type="cellIs" dxfId="9457" priority="15731" operator="lessThan">
      <formula>"0,85%&lt;0"</formula>
    </cfRule>
  </conditionalFormatting>
  <conditionalFormatting sqref="J475">
    <cfRule type="cellIs" dxfId="9456" priority="15941" operator="lessThan">
      <formula>0.302</formula>
    </cfRule>
    <cfRule type="cellIs" dxfId="9455" priority="15671" operator="lessThan">
      <formula>0.035</formula>
    </cfRule>
    <cfRule type="cellIs" dxfId="9454" priority="15846" operator="lessThan">
      <formula>0.138</formula>
    </cfRule>
    <cfRule type="cellIs" dxfId="9453" priority="15903" operator="greaterThan">
      <formula>0.278</formula>
    </cfRule>
    <cfRule type="cellIs" dxfId="9452" priority="15748" operator="greaterThan">
      <formula>-0.099</formula>
    </cfRule>
    <cfRule type="cellIs" dxfId="9451" priority="15767" operator="greaterThan">
      <formula>-0.019</formula>
    </cfRule>
    <cfRule type="cellIs" dxfId="9450" priority="15778" operator="lessThan">
      <formula>-0.051</formula>
    </cfRule>
    <cfRule type="cellIs" dxfId="9449" priority="15669" operator="greaterThan">
      <formula>-0.001</formula>
    </cfRule>
    <cfRule type="cellIs" dxfId="9448" priority="15744" operator="lessThan">
      <formula>0.02</formula>
    </cfRule>
    <cfRule type="cellIs" dxfId="9447" priority="15847" operator="greaterThan">
      <formula>0.138</formula>
    </cfRule>
    <cfRule type="cellIs" dxfId="9446" priority="15785" operator="lessThan">
      <formula>1.031</formula>
    </cfRule>
    <cfRule type="cellIs" dxfId="9445" priority="15786" operator="greaterThan">
      <formula>1.031</formula>
    </cfRule>
    <cfRule type="cellIs" dxfId="9444" priority="15940" operator="greaterThan">
      <formula>0.302</formula>
    </cfRule>
    <cfRule type="cellIs" dxfId="9443" priority="15858" operator="lessThan">
      <formula>-0.142</formula>
    </cfRule>
    <cfRule type="cellIs" dxfId="9442" priority="15859" operator="greaterThan">
      <formula>-0.142</formula>
    </cfRule>
    <cfRule type="cellIs" dxfId="9441" priority="15742" operator="lessThan">
      <formula>0.119</formula>
    </cfRule>
    <cfRule type="cellIs" dxfId="9440" priority="15741" operator="greaterThan">
      <formula>0.119</formula>
    </cfRule>
    <cfRule type="cellIs" dxfId="9439" priority="15761" operator="greaterThan">
      <formula>0.061</formula>
    </cfRule>
    <cfRule type="cellIs" dxfId="9438" priority="15799" operator="greaterThan">
      <formula>-0.199</formula>
    </cfRule>
    <cfRule type="cellIs" dxfId="9437" priority="15766" operator="lessThan">
      <formula>-0.019</formula>
    </cfRule>
    <cfRule type="cellIs" dxfId="9436" priority="15800" operator="lessThan">
      <formula>-0.199</formula>
    </cfRule>
    <cfRule type="cellIs" dxfId="9435" priority="15802" operator="lessThan">
      <formula>-0.275</formula>
    </cfRule>
    <cfRule type="cellIs" dxfId="9434" priority="15805" operator="greaterThan">
      <formula>-0.08</formula>
    </cfRule>
    <cfRule type="cellIs" dxfId="9433" priority="15683" operator="greaterThan">
      <formula>-0.1</formula>
    </cfRule>
    <cfRule type="cellIs" dxfId="9432" priority="15749" operator="lessThan">
      <formula>-0.099</formula>
    </cfRule>
    <cfRule type="cellIs" dxfId="9431" priority="15673" operator="greaterThan">
      <formula>0.035</formula>
    </cfRule>
    <cfRule type="cellIs" dxfId="9430" priority="15902" operator="lessThan">
      <formula>0.278</formula>
    </cfRule>
    <cfRule type="cellIs" dxfId="9429" priority="15760" operator="lessThan">
      <formula>0.061</formula>
    </cfRule>
  </conditionalFormatting>
  <conditionalFormatting sqref="J493">
    <cfRule type="cellIs" dxfId="9428" priority="15572" operator="lessThan">
      <formula>12.138</formula>
    </cfRule>
    <cfRule type="cellIs" dxfId="9427" priority="15522" operator="greaterThan">
      <formula>12.719</formula>
    </cfRule>
    <cfRule type="cellIs" dxfId="9426" priority="15385" operator="lessThan">
      <formula>12.591</formula>
    </cfRule>
    <cfRule type="cellIs" dxfId="9425" priority="15399" operator="lessThan">
      <formula>12.492</formula>
    </cfRule>
    <cfRule type="cellIs" dxfId="9424" priority="15386" operator="greaterThan">
      <formula>12.591</formula>
    </cfRule>
    <cfRule type="cellIs" dxfId="9423" priority="15648" operator="greaterThan">
      <formula>11.823</formula>
    </cfRule>
    <cfRule type="cellIs" dxfId="9422" priority="15647" operator="lessThan">
      <formula>11.823</formula>
    </cfRule>
    <cfRule type="cellIs" dxfId="9421" priority="15480" operator="lessThan">
      <formula>12.179</formula>
    </cfRule>
    <cfRule type="cellIs" dxfId="9420" priority="15388" operator="lessThan">
      <formula>12.627</formula>
    </cfRule>
    <cfRule type="cellIs" dxfId="9419" priority="15566" operator="greaterThan">
      <formula>12.302</formula>
    </cfRule>
    <cfRule type="cellIs" dxfId="9418" priority="15571" operator="greaterThan">
      <formula>12.138</formula>
    </cfRule>
    <cfRule type="cellIs" dxfId="9417" priority="15400" operator="greaterThan">
      <formula>12.492</formula>
    </cfRule>
    <cfRule type="cellIs" dxfId="9416" priority="15521" operator="lessThan">
      <formula>12.719</formula>
    </cfRule>
    <cfRule type="cellIs" dxfId="9415" priority="15390" operator="greaterThan">
      <formula>12.627</formula>
    </cfRule>
    <cfRule type="cellIs" dxfId="9414" priority="15489" operator="lessThan">
      <formula>12.147</formula>
    </cfRule>
    <cfRule type="cellIs" dxfId="9413" priority="15499" operator="lessThan">
      <formula>13.229</formula>
    </cfRule>
    <cfRule type="cellIs" dxfId="9412" priority="15458" operator="greaterThan">
      <formula>12.403</formula>
    </cfRule>
    <cfRule type="cellIs" dxfId="9411" priority="15461" operator="lessThan">
      <formula>12.304</formula>
    </cfRule>
    <cfRule type="cellIs" dxfId="9410" priority="15465" operator="greaterThan">
      <formula>12.185</formula>
    </cfRule>
  </conditionalFormatting>
  <conditionalFormatting sqref="J497">
    <cfRule type="cellIs" dxfId="9409" priority="15381" operator="greaterThan">
      <formula>-0.0001</formula>
    </cfRule>
    <cfRule type="cellIs" dxfId="9408" priority="15382" operator="greaterThan">
      <formula>-0.0001</formula>
    </cfRule>
    <cfRule type="cellIs" dxfId="9407" priority="15431" operator="lessThan">
      <formula>-0.0094</formula>
    </cfRule>
    <cfRule type="cellIs" dxfId="9406" priority="15449" operator="lessThan">
      <formula>"0,85%&lt;0"</formula>
    </cfRule>
    <cfRule type="cellIs" dxfId="9405" priority="15452" operator="greaterThan">
      <formula>"0&lt;0,85%"</formula>
    </cfRule>
    <cfRule type="cellIs" dxfId="9404" priority="15383" operator="lessThan">
      <formula>-0.0001</formula>
    </cfRule>
  </conditionalFormatting>
  <conditionalFormatting sqref="J501">
    <cfRule type="cellIs" dxfId="9403" priority="15484" operator="lessThan">
      <formula>-0.019</formula>
    </cfRule>
    <cfRule type="cellIs" dxfId="9402" priority="15377" operator="greaterThan">
      <formula>-0.071</formula>
    </cfRule>
    <cfRule type="cellIs" dxfId="9401" priority="15565" operator="greaterThan">
      <formula>0.138</formula>
    </cfRule>
    <cfRule type="cellIs" dxfId="9400" priority="15523" operator="greaterThan">
      <formula>-0.08</formula>
    </cfRule>
    <cfRule type="cellIs" dxfId="9399" priority="15401" operator="greaterThan">
      <formula>-0.1</formula>
    </cfRule>
    <cfRule type="cellIs" dxfId="9398" priority="15620" operator="lessThan">
      <formula>0.278</formula>
    </cfRule>
    <cfRule type="cellIs" dxfId="9397" priority="15520" operator="lessThan">
      <formula>-0.275</formula>
    </cfRule>
    <cfRule type="cellIs" dxfId="9396" priority="15577" operator="greaterThan">
      <formula>-0.142</formula>
    </cfRule>
    <cfRule type="cellIs" dxfId="9395" priority="15378" operator="lessThan">
      <formula>-0.071</formula>
    </cfRule>
    <cfRule type="cellIs" dxfId="9394" priority="15518" operator="lessThan">
      <formula>-0.199</formula>
    </cfRule>
    <cfRule type="cellIs" dxfId="9393" priority="15517" operator="greaterThan">
      <formula>-0.199</formula>
    </cfRule>
    <cfRule type="cellIs" dxfId="9392" priority="15576" operator="lessThan">
      <formula>-0.142</formula>
    </cfRule>
    <cfRule type="cellIs" dxfId="9391" priority="15391" operator="greaterThan">
      <formula>0.035</formula>
    </cfRule>
    <cfRule type="cellIs" dxfId="9390" priority="15564" operator="lessThan">
      <formula>0.138</formula>
    </cfRule>
    <cfRule type="cellIs" dxfId="9389" priority="15504" operator="greaterThan">
      <formula>1.031</formula>
    </cfRule>
    <cfRule type="cellIs" dxfId="9388" priority="15387" operator="greaterThan">
      <formula>-0.001</formula>
    </cfRule>
    <cfRule type="cellIs" dxfId="9387" priority="15479" operator="greaterThan">
      <formula>0.061</formula>
    </cfRule>
    <cfRule type="cellIs" dxfId="9386" priority="15659" operator="lessThan">
      <formula>0.302</formula>
    </cfRule>
    <cfRule type="cellIs" dxfId="9385" priority="15658" operator="greaterThan">
      <formula>0.302</formula>
    </cfRule>
    <cfRule type="cellIs" dxfId="9384" priority="15496" operator="lessThan">
      <formula>-0.051</formula>
    </cfRule>
    <cfRule type="cellIs" dxfId="9383" priority="15621" operator="greaterThan">
      <formula>0.278</formula>
    </cfRule>
    <cfRule type="cellIs" dxfId="9382" priority="15459" operator="greaterThan">
      <formula>0.119</formula>
    </cfRule>
    <cfRule type="cellIs" dxfId="9381" priority="15460" operator="lessThan">
      <formula>0.119</formula>
    </cfRule>
    <cfRule type="cellIs" dxfId="9380" priority="15503" operator="lessThan">
      <formula>1.031</formula>
    </cfRule>
    <cfRule type="cellIs" dxfId="9379" priority="15478" operator="lessThan">
      <formula>0.061</formula>
    </cfRule>
    <cfRule type="cellIs" dxfId="9378" priority="15485" operator="greaterThan">
      <formula>-0.019</formula>
    </cfRule>
    <cfRule type="cellIs" dxfId="9377" priority="15462" operator="lessThan">
      <formula>0.02</formula>
    </cfRule>
    <cfRule type="cellIs" dxfId="9376" priority="15389" operator="lessThan">
      <formula>0.035</formula>
    </cfRule>
    <cfRule type="cellIs" dxfId="9375" priority="15466" operator="greaterThan">
      <formula>-0.099</formula>
    </cfRule>
    <cfRule type="cellIs" dxfId="9374" priority="15467" operator="lessThan">
      <formula>-0.099</formula>
    </cfRule>
  </conditionalFormatting>
  <conditionalFormatting sqref="J518">
    <cfRule type="cellIs" dxfId="9373" priority="15192" operator="lessThan">
      <formula>12.147</formula>
    </cfRule>
    <cfRule type="cellIs" dxfId="9372" priority="15202" operator="lessThan">
      <formula>13.229</formula>
    </cfRule>
    <cfRule type="cellIs" dxfId="9371" priority="15088" operator="lessThan">
      <formula>12.591</formula>
    </cfRule>
    <cfRule type="cellIs" dxfId="9370" priority="15269" operator="greaterThan">
      <formula>12.302</formula>
    </cfRule>
    <cfRule type="cellIs" dxfId="9369" priority="15224" operator="lessThan">
      <formula>12.719</formula>
    </cfRule>
    <cfRule type="cellIs" dxfId="9368" priority="15161" operator="greaterThan">
      <formula>12.403</formula>
    </cfRule>
    <cfRule type="cellIs" dxfId="9367" priority="15274" operator="greaterThan">
      <formula>12.138</formula>
    </cfRule>
    <cfRule type="cellIs" dxfId="9366" priority="15275" operator="lessThan">
      <formula>12.138</formula>
    </cfRule>
    <cfRule type="cellIs" dxfId="9365" priority="15091" operator="lessThan">
      <formula>12.627</formula>
    </cfRule>
    <cfRule type="cellIs" dxfId="9364" priority="15225" operator="greaterThan">
      <formula>12.719</formula>
    </cfRule>
    <cfRule type="cellIs" dxfId="9363" priority="15164" operator="lessThan">
      <formula>12.304</formula>
    </cfRule>
    <cfRule type="cellIs" dxfId="9362" priority="15089" operator="greaterThan">
      <formula>12.591</formula>
    </cfRule>
    <cfRule type="cellIs" dxfId="9361" priority="15102" operator="lessThan">
      <formula>12.492</formula>
    </cfRule>
    <cfRule type="cellIs" dxfId="9360" priority="15059" operator="lessThan">
      <formula>12.37</formula>
    </cfRule>
    <cfRule type="cellIs" dxfId="9359" priority="15060" operator="greaterThan">
      <formula>12.37</formula>
    </cfRule>
    <cfRule type="cellIs" dxfId="9358" priority="15351" operator="greaterThan">
      <formula>11.823</formula>
    </cfRule>
    <cfRule type="cellIs" dxfId="9357" priority="15168" operator="greaterThan">
      <formula>12.185</formula>
    </cfRule>
    <cfRule type="cellIs" dxfId="9356" priority="15093" operator="greaterThan">
      <formula>12.627</formula>
    </cfRule>
    <cfRule type="cellIs" dxfId="9355" priority="15350" operator="lessThan">
      <formula>11.823</formula>
    </cfRule>
    <cfRule type="cellIs" dxfId="9354" priority="15103" operator="greaterThan">
      <formula>12.492</formula>
    </cfRule>
    <cfRule type="cellIs" dxfId="9353" priority="15183" operator="lessThan">
      <formula>12.179</formula>
    </cfRule>
    <cfRule type="cellIs" dxfId="9352" priority="15066" operator="lessThan">
      <formula>12.427</formula>
    </cfRule>
    <cfRule type="cellIs" dxfId="9351" priority="15061" operator="greaterThan">
      <formula>12.37</formula>
    </cfRule>
  </conditionalFormatting>
  <conditionalFormatting sqref="J522">
    <cfRule type="cellIs" dxfId="9350" priority="15155" operator="greaterThan">
      <formula>"0&lt;0,85%"</formula>
    </cfRule>
    <cfRule type="cellIs" dxfId="9349" priority="15134" operator="lessThan">
      <formula>-0.0094</formula>
    </cfRule>
    <cfRule type="cellIs" dxfId="9348" priority="15152" operator="lessThan">
      <formula>"0,85%&lt;0"</formula>
    </cfRule>
    <cfRule type="cellIs" dxfId="9347" priority="15086" operator="lessThan">
      <formula>-0.0001</formula>
    </cfRule>
    <cfRule type="cellIs" dxfId="9346" priority="15085" operator="greaterThan">
      <formula>-0.0001</formula>
    </cfRule>
    <cfRule type="cellIs" dxfId="9345" priority="15084" operator="greaterThan">
      <formula>-0.0001</formula>
    </cfRule>
  </conditionalFormatting>
  <conditionalFormatting sqref="J526">
    <cfRule type="cellIs" dxfId="9344" priority="15080" operator="greaterThan">
      <formula>-0.071</formula>
    </cfRule>
    <cfRule type="cellIs" dxfId="9343" priority="15068" operator="greaterThan">
      <formula>0.092</formula>
    </cfRule>
    <cfRule type="cellIs" dxfId="9342" priority="15187" operator="lessThan">
      <formula>-0.019</formula>
    </cfRule>
    <cfRule type="cellIs" dxfId="9341" priority="15188" operator="greaterThan">
      <formula>-0.019</formula>
    </cfRule>
    <cfRule type="cellIs" dxfId="9340" priority="15062" operator="lessThan">
      <formula>-0.007</formula>
    </cfRule>
    <cfRule type="cellIs" dxfId="9339" priority="15199" operator="lessThan">
      <formula>-0.051</formula>
    </cfRule>
    <cfRule type="cellIs" dxfId="9338" priority="15268" operator="greaterThan">
      <formula>0.138</formula>
    </cfRule>
    <cfRule type="cellIs" dxfId="9337" priority="15169" operator="greaterThan">
      <formula>-0.099</formula>
    </cfRule>
    <cfRule type="cellIs" dxfId="9336" priority="15206" operator="lessThan">
      <formula>1.031</formula>
    </cfRule>
    <cfRule type="cellIs" dxfId="9335" priority="15207" operator="greaterThan">
      <formula>1.031</formula>
    </cfRule>
    <cfRule type="cellIs" dxfId="9334" priority="15220" operator="greaterThan">
      <formula>-0.199</formula>
    </cfRule>
    <cfRule type="cellIs" dxfId="9333" priority="15221" operator="lessThan">
      <formula>-0.199</formula>
    </cfRule>
    <cfRule type="cellIs" dxfId="9332" priority="15223" operator="lessThan">
      <formula>-0.275</formula>
    </cfRule>
    <cfRule type="cellIs" dxfId="9331" priority="15063" operator="greaterThan">
      <formula>-0.007</formula>
    </cfRule>
    <cfRule type="cellIs" dxfId="9330" priority="15067" operator="lessThan">
      <formula>0.05</formula>
    </cfRule>
    <cfRule type="cellIs" dxfId="9329" priority="15094" operator="greaterThan">
      <formula>0.035</formula>
    </cfRule>
    <cfRule type="cellIs" dxfId="9328" priority="15280" operator="greaterThan">
      <formula>-0.142</formula>
    </cfRule>
    <cfRule type="cellIs" dxfId="9327" priority="15162" operator="greaterThan">
      <formula>0.119</formula>
    </cfRule>
    <cfRule type="cellIs" dxfId="9326" priority="15163" operator="lessThan">
      <formula>0.119</formula>
    </cfRule>
    <cfRule type="cellIs" dxfId="9325" priority="15279" operator="lessThan">
      <formula>-0.142</formula>
    </cfRule>
    <cfRule type="cellIs" dxfId="9324" priority="15181" operator="lessThan">
      <formula>0.061</formula>
    </cfRule>
    <cfRule type="cellIs" dxfId="9323" priority="15092" operator="lessThan">
      <formula>0.035</formula>
    </cfRule>
    <cfRule type="cellIs" dxfId="9322" priority="15323" operator="lessThan">
      <formula>0.278</formula>
    </cfRule>
    <cfRule type="cellIs" dxfId="9321" priority="15226" operator="greaterThan">
      <formula>-0.08</formula>
    </cfRule>
    <cfRule type="cellIs" dxfId="9320" priority="15090" operator="greaterThan">
      <formula>-0.001</formula>
    </cfRule>
    <cfRule type="cellIs" dxfId="9319" priority="15104" operator="greaterThan">
      <formula>-0.1</formula>
    </cfRule>
    <cfRule type="cellIs" dxfId="9318" priority="15362" operator="lessThan">
      <formula>0.302</formula>
    </cfRule>
    <cfRule type="cellIs" dxfId="9317" priority="15165" operator="lessThan">
      <formula>0.02</formula>
    </cfRule>
    <cfRule type="cellIs" dxfId="9316" priority="15182" operator="greaterThan">
      <formula>0.061</formula>
    </cfRule>
    <cfRule type="cellIs" dxfId="9315" priority="15361" operator="greaterThan">
      <formula>0.302</formula>
    </cfRule>
    <cfRule type="cellIs" dxfId="9314" priority="15081" operator="lessThan">
      <formula>-0.071</formula>
    </cfRule>
    <cfRule type="cellIs" dxfId="9313" priority="15170" operator="lessThan">
      <formula>-0.099</formula>
    </cfRule>
    <cfRule type="cellIs" dxfId="9312" priority="15324" operator="greaterThan">
      <formula>0.278</formula>
    </cfRule>
    <cfRule type="cellIs" dxfId="9311" priority="15267" operator="lessThan">
      <formula>0.138</formula>
    </cfRule>
  </conditionalFormatting>
  <conditionalFormatting sqref="J544">
    <cfRule type="cellIs" dxfId="9310" priority="14743" operator="greaterThan">
      <formula>12.37</formula>
    </cfRule>
    <cfRule type="cellIs" dxfId="9309" priority="14742" operator="lessThan">
      <formula>12.37</formula>
    </cfRule>
    <cfRule type="cellIs" dxfId="9308" priority="14844" operator="greaterThan">
      <formula>12.403</formula>
    </cfRule>
    <cfRule type="cellIs" dxfId="9307" priority="14847" operator="lessThan">
      <formula>12.304</formula>
    </cfRule>
    <cfRule type="cellIs" dxfId="9306" priority="14851" operator="greaterThan">
      <formula>12.185</formula>
    </cfRule>
    <cfRule type="cellIs" dxfId="9305" priority="14866" operator="lessThan">
      <formula>12.179</formula>
    </cfRule>
    <cfRule type="cellIs" dxfId="9304" priority="14875" operator="lessThan">
      <formula>12.147</formula>
    </cfRule>
    <cfRule type="cellIs" dxfId="9303" priority="14885" operator="lessThan">
      <formula>13.229</formula>
    </cfRule>
    <cfRule type="cellIs" dxfId="9302" priority="14907" operator="lessThan">
      <formula>12.719</formula>
    </cfRule>
    <cfRule type="cellIs" dxfId="9301" priority="14908" operator="greaterThan">
      <formula>12.719</formula>
    </cfRule>
    <cfRule type="cellIs" dxfId="9300" priority="14952" operator="greaterThan">
      <formula>12.302</formula>
    </cfRule>
    <cfRule type="cellIs" dxfId="9299" priority="14957" operator="greaterThan">
      <formula>12.138</formula>
    </cfRule>
    <cfRule type="cellIs" dxfId="9298" priority="14958" operator="lessThan">
      <formula>12.138</formula>
    </cfRule>
    <cfRule type="cellIs" dxfId="9297" priority="15033" operator="lessThan">
      <formula>11.823</formula>
    </cfRule>
    <cfRule type="cellIs" dxfId="9296" priority="15034" operator="greaterThan">
      <formula>11.823</formula>
    </cfRule>
    <cfRule type="cellIs" dxfId="9295" priority="14786" operator="greaterThan">
      <formula>12.492</formula>
    </cfRule>
    <cfRule type="cellIs" dxfId="9294" priority="14785" operator="lessThan">
      <formula>12.492</formula>
    </cfRule>
    <cfRule type="cellIs" dxfId="9293" priority="14776" operator="greaterThan">
      <formula>12.627</formula>
    </cfRule>
    <cfRule type="cellIs" dxfId="9292" priority="14774" operator="lessThan">
      <formula>12.627</formula>
    </cfRule>
    <cfRule type="cellIs" dxfId="9291" priority="14772" operator="greaterThan">
      <formula>12.591</formula>
    </cfRule>
    <cfRule type="cellIs" dxfId="9290" priority="14771" operator="lessThan">
      <formula>12.591</formula>
    </cfRule>
    <cfRule type="cellIs" dxfId="9289" priority="14749" operator="lessThan">
      <formula>12.427</formula>
    </cfRule>
    <cfRule type="cellIs" dxfId="9288" priority="14744" operator="greaterThan">
      <formula>12.37</formula>
    </cfRule>
  </conditionalFormatting>
  <conditionalFormatting sqref="J548">
    <cfRule type="cellIs" dxfId="9287" priority="14838" operator="greaterThan">
      <formula>"0&lt;0,85%"</formula>
    </cfRule>
    <cfRule type="cellIs" dxfId="9286" priority="14835" operator="lessThan">
      <formula>"0,85%&lt;0"</formula>
    </cfRule>
    <cfRule type="cellIs" dxfId="9285" priority="14817" operator="lessThan">
      <formula>-0.0094</formula>
    </cfRule>
    <cfRule type="cellIs" dxfId="9284" priority="14769" operator="lessThan">
      <formula>-0.0001</formula>
    </cfRule>
    <cfRule type="cellIs" dxfId="9283" priority="14768" operator="greaterThan">
      <formula>-0.0001</formula>
    </cfRule>
    <cfRule type="cellIs" dxfId="9282" priority="14767" operator="greaterThan">
      <formula>-0.0001</formula>
    </cfRule>
  </conditionalFormatting>
  <conditionalFormatting sqref="J552">
    <cfRule type="cellIs" dxfId="9281" priority="14846" operator="lessThan">
      <formula>0.119</formula>
    </cfRule>
    <cfRule type="cellIs" dxfId="9280" priority="14848" operator="lessThan">
      <formula>0.02</formula>
    </cfRule>
    <cfRule type="cellIs" dxfId="9279" priority="14777" operator="greaterThan">
      <formula>0.035</formula>
    </cfRule>
    <cfRule type="cellIs" dxfId="9278" priority="14870" operator="lessThan">
      <formula>-0.019</formula>
    </cfRule>
    <cfRule type="cellIs" dxfId="9277" priority="14864" operator="lessThan">
      <formula>0.061</formula>
    </cfRule>
    <cfRule type="cellIs" dxfId="9276" priority="14890" operator="greaterThan">
      <formula>1.031</formula>
    </cfRule>
    <cfRule type="cellIs" dxfId="9275" priority="14963" operator="greaterThan">
      <formula>-0.142</formula>
    </cfRule>
    <cfRule type="cellIs" dxfId="9274" priority="15007" operator="greaterThan">
      <formula>0.278</formula>
    </cfRule>
    <cfRule type="cellIs" dxfId="9273" priority="14889" operator="lessThan">
      <formula>1.031</formula>
    </cfRule>
    <cfRule type="cellIs" dxfId="9272" priority="14951" operator="greaterThan">
      <formula>0.138</formula>
    </cfRule>
    <cfRule type="cellIs" dxfId="9271" priority="14882" operator="lessThan">
      <formula>-0.051</formula>
    </cfRule>
    <cfRule type="cellIs" dxfId="9270" priority="14962" operator="lessThan">
      <formula>-0.142</formula>
    </cfRule>
    <cfRule type="cellIs" dxfId="9269" priority="14904" operator="lessThan">
      <formula>-0.199</formula>
    </cfRule>
    <cfRule type="cellIs" dxfId="9268" priority="14852" operator="greaterThan">
      <formula>-0.099</formula>
    </cfRule>
    <cfRule type="cellIs" dxfId="9267" priority="15006" operator="lessThan">
      <formula>0.278</formula>
    </cfRule>
    <cfRule type="cellIs" dxfId="9266" priority="14853" operator="lessThan">
      <formula>-0.099</formula>
    </cfRule>
    <cfRule type="cellIs" dxfId="9265" priority="15044" operator="greaterThan">
      <formula>0.302</formula>
    </cfRule>
    <cfRule type="cellIs" dxfId="9264" priority="14903" operator="greaterThan">
      <formula>-0.199</formula>
    </cfRule>
    <cfRule type="cellIs" dxfId="9263" priority="14906" operator="lessThan">
      <formula>-0.275</formula>
    </cfRule>
    <cfRule type="cellIs" dxfId="9262" priority="14950" operator="lessThan">
      <formula>0.138</formula>
    </cfRule>
    <cfRule type="cellIs" dxfId="9261" priority="14787" operator="greaterThan">
      <formula>-0.1</formula>
    </cfRule>
    <cfRule type="cellIs" dxfId="9260" priority="14746" operator="greaterThan">
      <formula>-0.007</formula>
    </cfRule>
    <cfRule type="cellIs" dxfId="9259" priority="14845" operator="greaterThan">
      <formula>0.119</formula>
    </cfRule>
    <cfRule type="cellIs" dxfId="9258" priority="14775" operator="lessThan">
      <formula>0.035</formula>
    </cfRule>
    <cfRule type="cellIs" dxfId="9257" priority="14773" operator="greaterThan">
      <formula>-0.001</formula>
    </cfRule>
    <cfRule type="cellIs" dxfId="9256" priority="14871" operator="greaterThan">
      <formula>-0.019</formula>
    </cfRule>
    <cfRule type="cellIs" dxfId="9255" priority="14865" operator="greaterThan">
      <formula>0.061</formula>
    </cfRule>
    <cfRule type="cellIs" dxfId="9254" priority="15045" operator="lessThan">
      <formula>0.302</formula>
    </cfRule>
    <cfRule type="cellIs" dxfId="9253" priority="14764" operator="lessThan">
      <formula>-0.071</formula>
    </cfRule>
    <cfRule type="cellIs" dxfId="9252" priority="14763" operator="greaterThan">
      <formula>-0.071</formula>
    </cfRule>
    <cfRule type="cellIs" dxfId="9251" priority="14750" operator="lessThan">
      <formula>0.05</formula>
    </cfRule>
    <cfRule type="cellIs" dxfId="9250" priority="14745" operator="lessThan">
      <formula>-0.007</formula>
    </cfRule>
    <cfRule type="cellIs" dxfId="9249" priority="14909" operator="greaterThan">
      <formula>-0.08</formula>
    </cfRule>
    <cfRule type="cellIs" dxfId="9248" priority="14751" operator="greaterThan">
      <formula>0.092</formula>
    </cfRule>
  </conditionalFormatting>
  <conditionalFormatting sqref="J569">
    <cfRule type="cellIs" dxfId="9247" priority="14518" operator="lessThan">
      <formula>12.179</formula>
    </cfRule>
    <cfRule type="cellIs" dxfId="9246" priority="14395" operator="greaterThan">
      <formula>12.37</formula>
    </cfRule>
    <cfRule type="cellIs" dxfId="9245" priority="14537" operator="lessThan">
      <formula>13.229</formula>
    </cfRule>
    <cfRule type="cellIs" dxfId="9244" priority="14496" operator="greaterThan">
      <formula>12.403</formula>
    </cfRule>
    <cfRule type="cellIs" dxfId="9243" priority="14560" operator="greaterThan">
      <formula>12.719</formula>
    </cfRule>
    <cfRule type="cellIs" dxfId="9242" priority="14423" operator="lessThan">
      <formula>12.591</formula>
    </cfRule>
    <cfRule type="cellIs" dxfId="9241" priority="14559" operator="lessThan">
      <formula>12.719</formula>
    </cfRule>
    <cfRule type="cellIs" dxfId="9240" priority="14610" operator="lessThan">
      <formula>12.138</formula>
    </cfRule>
    <cfRule type="cellIs" dxfId="9239" priority="14424" operator="greaterThan">
      <formula>12.591</formula>
    </cfRule>
    <cfRule type="cellIs" dxfId="9238" priority="14503" operator="greaterThan">
      <formula>12.185</formula>
    </cfRule>
    <cfRule type="cellIs" dxfId="9237" priority="14499" operator="lessThan">
      <formula>12.304</formula>
    </cfRule>
    <cfRule type="cellIs" dxfId="9236" priority="14338" operator="greaterThan">
      <formula>12.091</formula>
    </cfRule>
    <cfRule type="cellIs" dxfId="9235" priority="14438" operator="greaterThan">
      <formula>12.492</formula>
    </cfRule>
    <cfRule type="cellIs" dxfId="9234" priority="14437" operator="lessThan">
      <formula>12.492</formula>
    </cfRule>
    <cfRule type="cellIs" dxfId="9233" priority="14344" operator="lessThan">
      <formula>12.027</formula>
    </cfRule>
    <cfRule type="cellIs" dxfId="9232" priority="14604" operator="greaterThan">
      <formula>12.302</formula>
    </cfRule>
    <cfRule type="cellIs" dxfId="9231" priority="14527" operator="lessThan">
      <formula>12.147</formula>
    </cfRule>
    <cfRule type="cellIs" dxfId="9230" priority="14609" operator="greaterThan">
      <formula>12.138</formula>
    </cfRule>
    <cfRule type="cellIs" dxfId="9229" priority="14394" operator="lessThan">
      <formula>12.37</formula>
    </cfRule>
    <cfRule type="cellIs" dxfId="9228" priority="14401" operator="lessThan">
      <formula>12.427</formula>
    </cfRule>
    <cfRule type="cellIs" dxfId="9227" priority="14396" operator="greaterThan">
      <formula>12.37</formula>
    </cfRule>
    <cfRule type="cellIs" dxfId="9226" priority="14686" operator="greaterThan">
      <formula>11.823</formula>
    </cfRule>
    <cfRule type="cellIs" dxfId="9225" priority="14685" operator="lessThan">
      <formula>11.823</formula>
    </cfRule>
    <cfRule type="cellIs" dxfId="9224" priority="14426" operator="lessThan">
      <formula>12.627</formula>
    </cfRule>
    <cfRule type="cellIs" dxfId="9223" priority="14428" operator="greaterThan">
      <formula>12.627</formula>
    </cfRule>
  </conditionalFormatting>
  <conditionalFormatting sqref="J573">
    <cfRule type="cellIs" dxfId="9222" priority="14421" operator="lessThan">
      <formula>-0.0001</formula>
    </cfRule>
    <cfRule type="cellIs" dxfId="9221" priority="14420" operator="greaterThan">
      <formula>-0.0001</formula>
    </cfRule>
    <cfRule type="cellIs" dxfId="9220" priority="14490" operator="greaterThan">
      <formula>"0&lt;0,85%"</formula>
    </cfRule>
    <cfRule type="cellIs" dxfId="9219" priority="14469" operator="lessThan">
      <formula>-0.0094</formula>
    </cfRule>
    <cfRule type="cellIs" dxfId="9218" priority="14419" operator="greaterThan">
      <formula>-0.0001</formula>
    </cfRule>
    <cfRule type="cellIs" dxfId="9217" priority="14487" operator="lessThan">
      <formula>"0,85%&lt;0"</formula>
    </cfRule>
  </conditionalFormatting>
  <conditionalFormatting sqref="J577">
    <cfRule type="cellIs" dxfId="9216" priority="14523" operator="greaterThan">
      <formula>-0.019</formula>
    </cfRule>
    <cfRule type="cellIs" dxfId="9215" priority="14522" operator="lessThan">
      <formula>-0.019</formula>
    </cfRule>
    <cfRule type="cellIs" dxfId="9214" priority="14516" operator="lessThan">
      <formula>0.061</formula>
    </cfRule>
    <cfRule type="cellIs" dxfId="9213" priority="14337" operator="greaterThan">
      <formula>0.151</formula>
    </cfRule>
    <cfRule type="cellIs" dxfId="9212" priority="14425" operator="greaterThan">
      <formula>-0.001</formula>
    </cfRule>
    <cfRule type="cellIs" dxfId="9211" priority="14505" operator="lessThan">
      <formula>-0.099</formula>
    </cfRule>
    <cfRule type="cellIs" dxfId="9210" priority="14397" operator="lessThan">
      <formula>-0.007</formula>
    </cfRule>
    <cfRule type="cellIs" dxfId="9209" priority="14504" operator="greaterThan">
      <formula>-0.099</formula>
    </cfRule>
    <cfRule type="cellIs" dxfId="9208" priority="14415" operator="greaterThan">
      <formula>-0.071</formula>
    </cfRule>
    <cfRule type="cellIs" dxfId="9207" priority="14339" operator="lessThan">
      <formula>0.151</formula>
    </cfRule>
    <cfRule type="cellIs" dxfId="9206" priority="14498" operator="lessThan">
      <formula>0.119</formula>
    </cfRule>
    <cfRule type="cellIs" dxfId="9205" priority="14497" operator="greaterThan">
      <formula>0.119</formula>
    </cfRule>
    <cfRule type="cellIs" dxfId="9204" priority="14398" operator="greaterThan">
      <formula>-0.007</formula>
    </cfRule>
    <cfRule type="cellIs" dxfId="9203" priority="14500" operator="lessThan">
      <formula>0.02</formula>
    </cfRule>
    <cfRule type="cellIs" dxfId="9202" priority="14402" operator="lessThan">
      <formula>0.05</formula>
    </cfRule>
    <cfRule type="cellIs" dxfId="9201" priority="14603" operator="greaterThan">
      <formula>0.138</formula>
    </cfRule>
    <cfRule type="cellIs" dxfId="9200" priority="14429" operator="greaterThan">
      <formula>0.035</formula>
    </cfRule>
    <cfRule type="cellIs" dxfId="9199" priority="14416" operator="lessThan">
      <formula>-0.071</formula>
    </cfRule>
    <cfRule type="cellIs" dxfId="9198" priority="14602" operator="lessThan">
      <formula>0.138</formula>
    </cfRule>
    <cfRule type="cellIs" dxfId="9197" priority="14561" operator="greaterThan">
      <formula>-0.08</formula>
    </cfRule>
    <cfRule type="cellIs" dxfId="9196" priority="14558" operator="lessThan">
      <formula>-0.275</formula>
    </cfRule>
    <cfRule type="cellIs" dxfId="9195" priority="14345" operator="lessThan">
      <formula>0.087</formula>
    </cfRule>
    <cfRule type="cellIs" dxfId="9194" priority="14556" operator="lessThan">
      <formula>-0.199</formula>
    </cfRule>
    <cfRule type="cellIs" dxfId="9193" priority="14542" operator="greaterThan">
      <formula>1.031</formula>
    </cfRule>
    <cfRule type="cellIs" dxfId="9192" priority="14427" operator="lessThan">
      <formula>0.035</formula>
    </cfRule>
    <cfRule type="cellIs" dxfId="9191" priority="14555" operator="greaterThan">
      <formula>-0.199</formula>
    </cfRule>
    <cfRule type="cellIs" dxfId="9190" priority="14541" operator="lessThan">
      <formula>1.031</formula>
    </cfRule>
    <cfRule type="cellIs" dxfId="9189" priority="14697" operator="lessThan">
      <formula>0.302</formula>
    </cfRule>
    <cfRule type="cellIs" dxfId="9188" priority="14696" operator="greaterThan">
      <formula>0.302</formula>
    </cfRule>
    <cfRule type="cellIs" dxfId="9187" priority="14439" operator="greaterThan">
      <formula>-0.1</formula>
    </cfRule>
    <cfRule type="cellIs" dxfId="9186" priority="14517" operator="greaterThan">
      <formula>0.061</formula>
    </cfRule>
    <cfRule type="cellIs" dxfId="9185" priority="14534" operator="lessThan">
      <formula>-0.051</formula>
    </cfRule>
    <cfRule type="cellIs" dxfId="9184" priority="14659" operator="greaterThan">
      <formula>0.278</formula>
    </cfRule>
    <cfRule type="cellIs" dxfId="9183" priority="14658" operator="lessThan">
      <formula>0.278</formula>
    </cfRule>
    <cfRule type="cellIs" dxfId="9182" priority="14403" operator="greaterThan">
      <formula>0.092</formula>
    </cfRule>
    <cfRule type="cellIs" dxfId="9181" priority="14615" operator="greaterThan">
      <formula>-0.142</formula>
    </cfRule>
    <cfRule type="cellIs" dxfId="9180" priority="14614" operator="lessThan">
      <formula>-0.142</formula>
    </cfRule>
  </conditionalFormatting>
  <conditionalFormatting sqref="J594">
    <cfRule type="cellIs" dxfId="9179" priority="14068" operator="lessThan">
      <formula>12.492</formula>
    </cfRule>
    <cfRule type="cellIs" dxfId="9178" priority="14069" operator="greaterThan">
      <formula>12.492</formula>
    </cfRule>
    <cfRule type="cellIs" dxfId="9177" priority="14127" operator="greaterThan">
      <formula>12.403</formula>
    </cfRule>
    <cfRule type="cellIs" dxfId="9176" priority="14130" operator="lessThan">
      <formula>12.304</formula>
    </cfRule>
    <cfRule type="cellIs" dxfId="9175" priority="14241" operator="lessThan">
      <formula>12.138</formula>
    </cfRule>
    <cfRule type="cellIs" dxfId="9174" priority="14134" operator="greaterThan">
      <formula>12.185</formula>
    </cfRule>
    <cfRule type="cellIs" dxfId="9173" priority="14316" operator="lessThan">
      <formula>11.823</formula>
    </cfRule>
    <cfRule type="cellIs" dxfId="9172" priority="14149" operator="lessThan">
      <formula>12.179</formula>
    </cfRule>
    <cfRule type="cellIs" dxfId="9171" priority="14317" operator="greaterThan">
      <formula>11.823</formula>
    </cfRule>
    <cfRule type="cellIs" dxfId="9170" priority="14190" operator="lessThan">
      <formula>12.719</formula>
    </cfRule>
    <cfRule type="cellIs" dxfId="9169" priority="14191" operator="greaterThan">
      <formula>12.719</formula>
    </cfRule>
    <cfRule type="cellIs" dxfId="9168" priority="13969" operator="greaterThan">
      <formula>12.091</formula>
    </cfRule>
    <cfRule type="cellIs" dxfId="9167" priority="13975" operator="lessThan">
      <formula>12.027</formula>
    </cfRule>
    <cfRule type="cellIs" dxfId="9166" priority="14158" operator="lessThan">
      <formula>12.147</formula>
    </cfRule>
    <cfRule type="cellIs" dxfId="9165" priority="14027" operator="greaterThan">
      <formula>12.37</formula>
    </cfRule>
    <cfRule type="cellIs" dxfId="9164" priority="14032" operator="lessThan">
      <formula>12.427</formula>
    </cfRule>
    <cfRule type="cellIs" dxfId="9163" priority="14054" operator="lessThan">
      <formula>12.591</formula>
    </cfRule>
    <cfRule type="cellIs" dxfId="9162" priority="14168" operator="lessThan">
      <formula>13.229</formula>
    </cfRule>
    <cfRule type="cellIs" dxfId="9161" priority="14235" operator="greaterThan">
      <formula>12.302</formula>
    </cfRule>
    <cfRule type="cellIs" dxfId="9160" priority="14240" operator="greaterThan">
      <formula>12.138</formula>
    </cfRule>
    <cfRule type="cellIs" dxfId="9159" priority="14055" operator="greaterThan">
      <formula>12.591</formula>
    </cfRule>
    <cfRule type="cellIs" dxfId="9158" priority="14025" operator="lessThan">
      <formula>12.37</formula>
    </cfRule>
    <cfRule type="cellIs" dxfId="9157" priority="14026" operator="greaterThan">
      <formula>12.37</formula>
    </cfRule>
    <cfRule type="cellIs" dxfId="9156" priority="14057" operator="lessThan">
      <formula>12.627</formula>
    </cfRule>
    <cfRule type="cellIs" dxfId="9155" priority="14059" operator="greaterThan">
      <formula>12.627</formula>
    </cfRule>
  </conditionalFormatting>
  <conditionalFormatting sqref="J598">
    <cfRule type="cellIs" dxfId="9154" priority="14121" operator="greaterThan">
      <formula>"0&lt;0,85%"</formula>
    </cfRule>
    <cfRule type="cellIs" dxfId="9153" priority="14118" operator="lessThan">
      <formula>"0,85%&lt;0"</formula>
    </cfRule>
    <cfRule type="cellIs" dxfId="9152" priority="14052" operator="lessThan">
      <formula>-0.0001</formula>
    </cfRule>
    <cfRule type="cellIs" dxfId="9151" priority="14100" operator="lessThan">
      <formula>-0.0094</formula>
    </cfRule>
    <cfRule type="cellIs" dxfId="9150" priority="14051" operator="greaterThan">
      <formula>-0.0001</formula>
    </cfRule>
    <cfRule type="cellIs" dxfId="9149" priority="14050" operator="greaterThan">
      <formula>-0.0001</formula>
    </cfRule>
  </conditionalFormatting>
  <conditionalFormatting sqref="J602">
    <cfRule type="cellIs" dxfId="9148" priority="14234" operator="greaterThan">
      <formula>0.138</formula>
    </cfRule>
    <cfRule type="cellIs" dxfId="9147" priority="14046" operator="greaterThan">
      <formula>-0.071</formula>
    </cfRule>
    <cfRule type="cellIs" dxfId="9146" priority="14056" operator="greaterThan">
      <formula>-0.001</formula>
    </cfRule>
    <cfRule type="cellIs" dxfId="9145" priority="14128" operator="greaterThan">
      <formula>0.119</formula>
    </cfRule>
    <cfRule type="cellIs" dxfId="9144" priority="14033" operator="lessThan">
      <formula>0.05</formula>
    </cfRule>
    <cfRule type="cellIs" dxfId="9143" priority="14029" operator="greaterThan">
      <formula>-0.007</formula>
    </cfRule>
    <cfRule type="cellIs" dxfId="9142" priority="14129" operator="lessThan">
      <formula>0.119</formula>
    </cfRule>
    <cfRule type="cellIs" dxfId="9141" priority="14028" operator="lessThan">
      <formula>-0.007</formula>
    </cfRule>
    <cfRule type="cellIs" dxfId="9140" priority="14186" operator="greaterThan">
      <formula>-0.199</formula>
    </cfRule>
    <cfRule type="cellIs" dxfId="9139" priority="13976" operator="lessThan">
      <formula>0.087</formula>
    </cfRule>
    <cfRule type="cellIs" dxfId="9138" priority="13970" operator="lessThan">
      <formula>0.151</formula>
    </cfRule>
    <cfRule type="cellIs" dxfId="9137" priority="13968" operator="greaterThan">
      <formula>0.151</formula>
    </cfRule>
    <cfRule type="cellIs" dxfId="9136" priority="14328" operator="lessThan">
      <formula>0.302</formula>
    </cfRule>
    <cfRule type="cellIs" dxfId="9135" priority="14058" operator="lessThan">
      <formula>0.035</formula>
    </cfRule>
    <cfRule type="cellIs" dxfId="9134" priority="14154" operator="greaterThan">
      <formula>-0.019</formula>
    </cfRule>
    <cfRule type="cellIs" dxfId="9133" priority="14131" operator="lessThan">
      <formula>0.02</formula>
    </cfRule>
    <cfRule type="cellIs" dxfId="9132" priority="14189" operator="lessThan">
      <formula>-0.275</formula>
    </cfRule>
    <cfRule type="cellIs" dxfId="9131" priority="14135" operator="greaterThan">
      <formula>-0.099</formula>
    </cfRule>
    <cfRule type="cellIs" dxfId="9130" priority="14136" operator="lessThan">
      <formula>-0.099</formula>
    </cfRule>
    <cfRule type="cellIs" dxfId="9129" priority="14192" operator="greaterThan">
      <formula>-0.08</formula>
    </cfRule>
    <cfRule type="cellIs" dxfId="9128" priority="14187" operator="lessThan">
      <formula>-0.199</formula>
    </cfRule>
    <cfRule type="cellIs" dxfId="9127" priority="14327" operator="greaterThan">
      <formula>0.302</formula>
    </cfRule>
    <cfRule type="cellIs" dxfId="9126" priority="14290" operator="greaterThan">
      <formula>0.278</formula>
    </cfRule>
    <cfRule type="cellIs" dxfId="9125" priority="14289" operator="lessThan">
      <formula>0.278</formula>
    </cfRule>
    <cfRule type="cellIs" dxfId="9124" priority="14246" operator="greaterThan">
      <formula>-0.142</formula>
    </cfRule>
    <cfRule type="cellIs" dxfId="9123" priority="14173" operator="greaterThan">
      <formula>1.031</formula>
    </cfRule>
    <cfRule type="cellIs" dxfId="9122" priority="14165" operator="lessThan">
      <formula>-0.051</formula>
    </cfRule>
    <cfRule type="cellIs" dxfId="9121" priority="14147" operator="lessThan">
      <formula>0.061</formula>
    </cfRule>
    <cfRule type="cellIs" dxfId="9120" priority="14148" operator="greaterThan">
      <formula>0.061</formula>
    </cfRule>
    <cfRule type="cellIs" dxfId="9119" priority="14233" operator="lessThan">
      <formula>0.138</formula>
    </cfRule>
    <cfRule type="cellIs" dxfId="9118" priority="14034" operator="greaterThan">
      <formula>0.092</formula>
    </cfRule>
    <cfRule type="cellIs" dxfId="9117" priority="14153" operator="lessThan">
      <formula>-0.019</formula>
    </cfRule>
    <cfRule type="cellIs" dxfId="9116" priority="14060" operator="greaterThan">
      <formula>0.035</formula>
    </cfRule>
    <cfRule type="cellIs" dxfId="9115" priority="14172" operator="lessThan">
      <formula>1.031</formula>
    </cfRule>
    <cfRule type="cellIs" dxfId="9114" priority="14070" operator="greaterThan">
      <formula>-0.1</formula>
    </cfRule>
    <cfRule type="cellIs" dxfId="9113" priority="14047" operator="lessThan">
      <formula>-0.071</formula>
    </cfRule>
    <cfRule type="cellIs" dxfId="9112" priority="14245" operator="lessThan">
      <formula>-0.142</formula>
    </cfRule>
  </conditionalFormatting>
  <conditionalFormatting sqref="J619">
    <cfRule type="cellIs" dxfId="9111" priority="13814" operator="lessThan">
      <formula>12.719</formula>
    </cfRule>
    <cfRule type="cellIs" dxfId="9110" priority="13815" operator="greaterThan">
      <formula>12.719</formula>
    </cfRule>
    <cfRule type="cellIs" dxfId="9109" priority="13859" operator="greaterThan">
      <formula>12.302</formula>
    </cfRule>
    <cfRule type="cellIs" dxfId="9108" priority="13864" operator="greaterThan">
      <formula>12.138</formula>
    </cfRule>
    <cfRule type="cellIs" dxfId="9107" priority="13940" operator="lessThan">
      <formula>11.823</formula>
    </cfRule>
    <cfRule type="cellIs" dxfId="9106" priority="13941" operator="greaterThan">
      <formula>11.823</formula>
    </cfRule>
    <cfRule type="cellIs" dxfId="9105" priority="13593" operator="greaterThan">
      <formula>12.091</formula>
    </cfRule>
    <cfRule type="cellIs" dxfId="9104" priority="13599" operator="lessThan">
      <formula>12.027</formula>
    </cfRule>
    <cfRule type="cellIs" dxfId="9103" priority="13649" operator="lessThan">
      <formula>12.37</formula>
    </cfRule>
    <cfRule type="cellIs" dxfId="9102" priority="13650" operator="greaterThan">
      <formula>12.37</formula>
    </cfRule>
    <cfRule type="cellIs" dxfId="9101" priority="13651" operator="greaterThan">
      <formula>12.37</formula>
    </cfRule>
    <cfRule type="cellIs" dxfId="9100" priority="13656" operator="lessThan">
      <formula>12.427</formula>
    </cfRule>
    <cfRule type="cellIs" dxfId="9099" priority="13865" operator="lessThan">
      <formula>12.138</formula>
    </cfRule>
    <cfRule type="cellIs" dxfId="9098" priority="13678" operator="lessThan">
      <formula>12.591</formula>
    </cfRule>
    <cfRule type="cellIs" dxfId="9097" priority="13679" operator="greaterThan">
      <formula>12.591</formula>
    </cfRule>
    <cfRule type="cellIs" dxfId="9096" priority="13681" operator="lessThan">
      <formula>12.627</formula>
    </cfRule>
    <cfRule type="cellIs" dxfId="9095" priority="13683" operator="greaterThan">
      <formula>12.627</formula>
    </cfRule>
    <cfRule type="cellIs" dxfId="9094" priority="13692" operator="lessThan">
      <formula>12.492</formula>
    </cfRule>
    <cfRule type="cellIs" dxfId="9093" priority="13693" operator="greaterThan">
      <formula>12.492</formula>
    </cfRule>
    <cfRule type="cellIs" dxfId="9092" priority="13751" operator="greaterThan">
      <formula>12.403</formula>
    </cfRule>
    <cfRule type="cellIs" dxfId="9091" priority="13754" operator="lessThan">
      <formula>12.304</formula>
    </cfRule>
    <cfRule type="cellIs" dxfId="9090" priority="13758" operator="greaterThan">
      <formula>12.185</formula>
    </cfRule>
    <cfRule type="cellIs" dxfId="9089" priority="13773" operator="lessThan">
      <formula>12.179</formula>
    </cfRule>
    <cfRule type="cellIs" dxfId="9088" priority="13782" operator="lessThan">
      <formula>12.147</formula>
    </cfRule>
    <cfRule type="cellIs" dxfId="9087" priority="13792" operator="lessThan">
      <formula>13.229</formula>
    </cfRule>
  </conditionalFormatting>
  <conditionalFormatting sqref="J623">
    <cfRule type="cellIs" dxfId="9086" priority="13745" operator="greaterThan">
      <formula>"0&lt;0,85%"</formula>
    </cfRule>
    <cfRule type="cellIs" dxfId="9085" priority="13742" operator="lessThan">
      <formula>"0,85%&lt;0"</formula>
    </cfRule>
    <cfRule type="cellIs" dxfId="9084" priority="13724" operator="lessThan">
      <formula>-0.0094</formula>
    </cfRule>
    <cfRule type="cellIs" dxfId="9083" priority="13674" operator="greaterThan">
      <formula>-0.0001</formula>
    </cfRule>
    <cfRule type="cellIs" dxfId="9082" priority="13675" operator="greaterThan">
      <formula>-0.0001</formula>
    </cfRule>
    <cfRule type="cellIs" dxfId="9081" priority="13580" operator="greaterThan">
      <formula>0.0371</formula>
    </cfRule>
    <cfRule type="cellIs" dxfId="9080" priority="13676" operator="lessThan">
      <formula>-0.0001</formula>
    </cfRule>
  </conditionalFormatting>
  <conditionalFormatting sqref="J627">
    <cfRule type="cellIs" dxfId="9079" priority="13760" operator="lessThan">
      <formula>-0.099</formula>
    </cfRule>
    <cfRule type="cellIs" dxfId="9078" priority="13857" operator="lessThan">
      <formula>0.138</formula>
    </cfRule>
    <cfRule type="cellIs" dxfId="9077" priority="13869" operator="lessThan">
      <formula>-0.142</formula>
    </cfRule>
    <cfRule type="cellIs" dxfId="9076" priority="13752" operator="greaterThan">
      <formula>0.119</formula>
    </cfRule>
    <cfRule type="cellIs" dxfId="9075" priority="13816" operator="greaterThan">
      <formula>-0.08</formula>
    </cfRule>
    <cfRule type="cellIs" dxfId="9074" priority="13680" operator="greaterThan">
      <formula>-0.001</formula>
    </cfRule>
    <cfRule type="cellIs" dxfId="9073" priority="13951" operator="greaterThan">
      <formula>0.302</formula>
    </cfRule>
    <cfRule type="cellIs" dxfId="9072" priority="13913" operator="lessThan">
      <formula>0.278</formula>
    </cfRule>
    <cfRule type="cellIs" dxfId="9071" priority="13753" operator="lessThan">
      <formula>0.119</formula>
    </cfRule>
    <cfRule type="cellIs" dxfId="9070" priority="13777" operator="lessThan">
      <formula>-0.019</formula>
    </cfRule>
    <cfRule type="cellIs" dxfId="9069" priority="13914" operator="greaterThan">
      <formula>0.278</formula>
    </cfRule>
    <cfRule type="cellIs" dxfId="9068" priority="13670" operator="greaterThan">
      <formula>-0.071</formula>
    </cfRule>
    <cfRule type="cellIs" dxfId="9067" priority="13813" operator="lessThan">
      <formula>-0.275</formula>
    </cfRule>
    <cfRule type="cellIs" dxfId="9066" priority="13778" operator="greaterThan">
      <formula>-0.019</formula>
    </cfRule>
    <cfRule type="cellIs" dxfId="9065" priority="13789" operator="lessThan">
      <formula>-0.051</formula>
    </cfRule>
    <cfRule type="cellIs" dxfId="9064" priority="13952" operator="lessThan">
      <formula>0.302</formula>
    </cfRule>
    <cfRule type="cellIs" dxfId="9063" priority="13811" operator="lessThan">
      <formula>-0.199</formula>
    </cfRule>
    <cfRule type="cellIs" dxfId="9062" priority="13810" operator="greaterThan">
      <formula>-0.199</formula>
    </cfRule>
    <cfRule type="cellIs" dxfId="9061" priority="13652" operator="lessThan">
      <formula>-0.007</formula>
    </cfRule>
    <cfRule type="cellIs" dxfId="9060" priority="13653" operator="greaterThan">
      <formula>-0.007</formula>
    </cfRule>
    <cfRule type="cellIs" dxfId="9059" priority="13755" operator="lessThan">
      <formula>0.02</formula>
    </cfRule>
    <cfRule type="cellIs" dxfId="9058" priority="13657" operator="lessThan">
      <formula>0.05</formula>
    </cfRule>
    <cfRule type="cellIs" dxfId="9057" priority="13694" operator="greaterThan">
      <formula>-0.1</formula>
    </cfRule>
    <cfRule type="cellIs" dxfId="9056" priority="13658" operator="greaterThan">
      <formula>0.092</formula>
    </cfRule>
    <cfRule type="cellIs" dxfId="9055" priority="13759" operator="greaterThan">
      <formula>-0.099</formula>
    </cfRule>
    <cfRule type="cellIs" dxfId="9054" priority="13858" operator="greaterThan">
      <formula>0.138</formula>
    </cfRule>
    <cfRule type="cellIs" dxfId="9053" priority="13684" operator="greaterThan">
      <formula>0.035</formula>
    </cfRule>
    <cfRule type="cellIs" dxfId="9052" priority="13771" operator="lessThan">
      <formula>0.061</formula>
    </cfRule>
    <cfRule type="cellIs" dxfId="9051" priority="13772" operator="greaterThan">
      <formula>0.061</formula>
    </cfRule>
    <cfRule type="cellIs" dxfId="9050" priority="13594" operator="lessThan">
      <formula>0.151</formula>
    </cfRule>
    <cfRule type="cellIs" dxfId="9049" priority="13796" operator="lessThan">
      <formula>1.031</formula>
    </cfRule>
    <cfRule type="cellIs" dxfId="9048" priority="13592" operator="greaterThan">
      <formula>0.151</formula>
    </cfRule>
    <cfRule type="cellIs" dxfId="9047" priority="13600" operator="lessThan">
      <formula>0.087</formula>
    </cfRule>
    <cfRule type="cellIs" dxfId="9046" priority="13797" operator="greaterThan">
      <formula>1.031</formula>
    </cfRule>
    <cfRule type="cellIs" dxfId="9045" priority="13870" operator="greaterThan">
      <formula>-0.142</formula>
    </cfRule>
    <cfRule type="cellIs" dxfId="9044" priority="13682" operator="lessThan">
      <formula>0.035</formula>
    </cfRule>
    <cfRule type="cellIs" dxfId="9043" priority="13671" operator="lessThan">
      <formula>-0.071</formula>
    </cfRule>
  </conditionalFormatting>
  <conditionalFormatting sqref="J644">
    <cfRule type="cellIs" dxfId="9042" priority="13267" operator="lessThan">
      <formula>12.37</formula>
    </cfRule>
    <cfRule type="cellIs" dxfId="9041" priority="13296" operator="lessThan">
      <formula>12.591</formula>
    </cfRule>
    <cfRule type="cellIs" dxfId="9040" priority="13297" operator="greaterThan">
      <formula>12.591</formula>
    </cfRule>
    <cfRule type="cellIs" dxfId="9039" priority="13482" operator="greaterThan">
      <formula>12.138</formula>
    </cfRule>
    <cfRule type="cellIs" dxfId="9038" priority="13483" operator="lessThan">
      <formula>12.138</formula>
    </cfRule>
    <cfRule type="cellIs" dxfId="9037" priority="13269" operator="greaterThan">
      <formula>12.37</formula>
    </cfRule>
    <cfRule type="cellIs" dxfId="9036" priority="13299" operator="lessThan">
      <formula>12.627</formula>
    </cfRule>
    <cfRule type="cellIs" dxfId="9035" priority="13301" operator="greaterThan">
      <formula>12.627</formula>
    </cfRule>
    <cfRule type="cellIs" dxfId="9034" priority="13477" operator="greaterThan">
      <formula>12.302</formula>
    </cfRule>
    <cfRule type="cellIs" dxfId="9033" priority="13372" operator="lessThan">
      <formula>12.304</formula>
    </cfRule>
    <cfRule type="cellIs" dxfId="9032" priority="13376" operator="greaterThan">
      <formula>12.185</formula>
    </cfRule>
    <cfRule type="cellIs" dxfId="9031" priority="13391" operator="lessThan">
      <formula>12.179</formula>
    </cfRule>
    <cfRule type="cellIs" dxfId="9030" priority="13310" operator="lessThan">
      <formula>12.492</formula>
    </cfRule>
    <cfRule type="cellIs" dxfId="9029" priority="13311" operator="greaterThan">
      <formula>12.492</formula>
    </cfRule>
    <cfRule type="cellIs" dxfId="9028" priority="13432" operator="lessThan">
      <formula>12.719</formula>
    </cfRule>
    <cfRule type="cellIs" dxfId="9027" priority="12789" operator="greaterThan">
      <formula>12.508</formula>
    </cfRule>
    <cfRule type="cellIs" dxfId="9026" priority="13274" operator="lessThan">
      <formula>12.427</formula>
    </cfRule>
    <cfRule type="cellIs" dxfId="9025" priority="13410" operator="lessThan">
      <formula>13.229</formula>
    </cfRule>
    <cfRule type="cellIs" dxfId="9024" priority="13217" operator="lessThan">
      <formula>12.027</formula>
    </cfRule>
    <cfRule type="cellIs" dxfId="9023" priority="13211" operator="greaterThan">
      <formula>12.091</formula>
    </cfRule>
    <cfRule type="cellIs" dxfId="9022" priority="13369" operator="greaterThan">
      <formula>12.403</formula>
    </cfRule>
    <cfRule type="cellIs" dxfId="9021" priority="12790" operator="lessThan">
      <formula>12.508</formula>
    </cfRule>
    <cfRule type="cellIs" dxfId="9020" priority="13559" operator="greaterThan">
      <formula>11.823</formula>
    </cfRule>
    <cfRule type="cellIs" dxfId="9019" priority="13268" operator="greaterThan">
      <formula>12.37</formula>
    </cfRule>
    <cfRule type="cellIs" dxfId="9018" priority="13558" operator="lessThan">
      <formula>11.823</formula>
    </cfRule>
    <cfRule type="cellIs" dxfId="9017" priority="13400" operator="lessThan">
      <formula>12.147</formula>
    </cfRule>
    <cfRule type="cellIs" dxfId="9016" priority="12791" operator="lessThan">
      <formula>12.508</formula>
    </cfRule>
    <cfRule type="cellIs" dxfId="9015" priority="13433" operator="greaterThan">
      <formula>12.719</formula>
    </cfRule>
  </conditionalFormatting>
  <conditionalFormatting sqref="J648">
    <cfRule type="cellIs" dxfId="9014" priority="13292" operator="greaterThan">
      <formula>-0.0001</formula>
    </cfRule>
    <cfRule type="cellIs" dxfId="9013" priority="13293" operator="greaterThan">
      <formula>-0.0001</formula>
    </cfRule>
    <cfRule type="cellIs" dxfId="9012" priority="13342" operator="lessThan">
      <formula>-0.0094</formula>
    </cfRule>
    <cfRule type="cellIs" dxfId="9011" priority="13198" operator="greaterThan">
      <formula>0.0371</formula>
    </cfRule>
    <cfRule type="cellIs" dxfId="9010" priority="13360" operator="lessThan">
      <formula>"0,85%&lt;0"</formula>
    </cfRule>
    <cfRule type="cellIs" dxfId="9009" priority="13294" operator="lessThan">
      <formula>-0.0001</formula>
    </cfRule>
    <cfRule type="cellIs" dxfId="9008" priority="13363" operator="greaterThan">
      <formula>"0&lt;0,85%"</formula>
    </cfRule>
  </conditionalFormatting>
  <conditionalFormatting sqref="J652">
    <cfRule type="cellIs" dxfId="9007" priority="13389" operator="lessThan">
      <formula>0.061</formula>
    </cfRule>
    <cfRule type="cellIs" dxfId="9006" priority="13377" operator="greaterThan">
      <formula>-0.099</formula>
    </cfRule>
    <cfRule type="cellIs" dxfId="9005" priority="12793" operator="lessThan">
      <formula>-0.189</formula>
    </cfRule>
    <cfRule type="cellIs" dxfId="9004" priority="12794" operator="greaterThan">
      <formula>-0.189</formula>
    </cfRule>
    <cfRule type="cellIs" dxfId="9003" priority="13275" operator="lessThan">
      <formula>0.05</formula>
    </cfRule>
    <cfRule type="cellIs" dxfId="9002" priority="13371" operator="lessThan">
      <formula>0.119</formula>
    </cfRule>
    <cfRule type="cellIs" dxfId="9001" priority="12795" operator="greaterThan">
      <formula>-0.189</formula>
    </cfRule>
    <cfRule type="cellIs" dxfId="9000" priority="13370" operator="greaterThan">
      <formula>0.119</formula>
    </cfRule>
    <cfRule type="cellIs" dxfId="8999" priority="13312" operator="greaterThan">
      <formula>-0.1</formula>
    </cfRule>
    <cfRule type="cellIs" dxfId="8998" priority="13302" operator="greaterThan">
      <formula>0.035</formula>
    </cfRule>
    <cfRule type="cellIs" dxfId="8997" priority="13300" operator="lessThan">
      <formula>0.035</formula>
    </cfRule>
    <cfRule type="cellIs" dxfId="8996" priority="13298" operator="greaterThan">
      <formula>-0.001</formula>
    </cfRule>
    <cfRule type="cellIs" dxfId="8995" priority="13407" operator="lessThan">
      <formula>-0.051</formula>
    </cfRule>
    <cfRule type="cellIs" dxfId="8994" priority="13210" operator="greaterThan">
      <formula>0.151</formula>
    </cfRule>
    <cfRule type="cellIs" dxfId="8993" priority="13212" operator="lessThan">
      <formula>0.151</formula>
    </cfRule>
    <cfRule type="cellIs" dxfId="8992" priority="13218" operator="lessThan">
      <formula>0.087</formula>
    </cfRule>
    <cfRule type="cellIs" dxfId="8991" priority="13289" operator="lessThan">
      <formula>-0.071</formula>
    </cfRule>
    <cfRule type="cellIs" dxfId="8990" priority="13570" operator="lessThan">
      <formula>0.302</formula>
    </cfRule>
    <cfRule type="cellIs" dxfId="8989" priority="13569" operator="greaterThan">
      <formula>0.302</formula>
    </cfRule>
    <cfRule type="cellIs" dxfId="8988" priority="13373" operator="lessThan">
      <formula>0.02</formula>
    </cfRule>
    <cfRule type="cellIs" dxfId="8987" priority="13288" operator="greaterThan">
      <formula>-0.071</formula>
    </cfRule>
    <cfRule type="cellIs" dxfId="8986" priority="13276" operator="greaterThan">
      <formula>0.092</formula>
    </cfRule>
    <cfRule type="cellIs" dxfId="8985" priority="13532" operator="greaterThan">
      <formula>0.278</formula>
    </cfRule>
    <cfRule type="cellIs" dxfId="8984" priority="13531" operator="lessThan">
      <formula>0.278</formula>
    </cfRule>
    <cfRule type="cellIs" dxfId="8983" priority="13271" operator="greaterThan">
      <formula>-0.007</formula>
    </cfRule>
    <cfRule type="cellIs" dxfId="8982" priority="13488" operator="greaterThan">
      <formula>-0.142</formula>
    </cfRule>
    <cfRule type="cellIs" dxfId="8981" priority="13487" operator="lessThan">
      <formula>-0.142</formula>
    </cfRule>
    <cfRule type="cellIs" dxfId="8980" priority="13270" operator="lessThan">
      <formula>-0.007</formula>
    </cfRule>
    <cfRule type="cellIs" dxfId="8979" priority="13476" operator="greaterThan">
      <formula>0.138</formula>
    </cfRule>
    <cfRule type="cellIs" dxfId="8978" priority="13475" operator="lessThan">
      <formula>0.138</formula>
    </cfRule>
    <cfRule type="cellIs" dxfId="8977" priority="13434" operator="greaterThan">
      <formula>-0.08</formula>
    </cfRule>
    <cfRule type="cellIs" dxfId="8976" priority="13431" operator="lessThan">
      <formula>-0.275</formula>
    </cfRule>
    <cfRule type="cellIs" dxfId="8975" priority="13429" operator="lessThan">
      <formula>-0.199</formula>
    </cfRule>
    <cfRule type="cellIs" dxfId="8974" priority="13428" operator="greaterThan">
      <formula>-0.199</formula>
    </cfRule>
    <cfRule type="cellIs" dxfId="8973" priority="13415" operator="greaterThan">
      <formula>1.031</formula>
    </cfRule>
    <cfRule type="cellIs" dxfId="8972" priority="13414" operator="lessThan">
      <formula>1.031</formula>
    </cfRule>
    <cfRule type="cellIs" dxfId="8971" priority="13378" operator="lessThan">
      <formula>-0.099</formula>
    </cfRule>
    <cfRule type="cellIs" dxfId="8970" priority="13396" operator="greaterThan">
      <formula>-0.019</formula>
    </cfRule>
    <cfRule type="cellIs" dxfId="8969" priority="13395" operator="lessThan">
      <formula>-0.019</formula>
    </cfRule>
    <cfRule type="cellIs" dxfId="8968" priority="13390" operator="greaterThan">
      <formula>0.061</formula>
    </cfRule>
  </conditionalFormatting>
  <conditionalFormatting sqref="J669">
    <cfRule type="cellIs" dxfId="8967" priority="13177" operator="greaterThan">
      <formula>11.823</formula>
    </cfRule>
    <cfRule type="cellIs" dxfId="8966" priority="12784" operator="lessThan">
      <formula>12.156</formula>
    </cfRule>
    <cfRule type="cellIs" dxfId="8965" priority="13101" operator="lessThan">
      <formula>12.138</formula>
    </cfRule>
    <cfRule type="cellIs" dxfId="8964" priority="13009" operator="lessThan">
      <formula>12.179</formula>
    </cfRule>
    <cfRule type="cellIs" dxfId="8963" priority="12929" operator="greaterThan">
      <formula>12.492</formula>
    </cfRule>
    <cfRule type="cellIs" dxfId="8962" priority="12987" operator="greaterThan">
      <formula>12.403</formula>
    </cfRule>
    <cfRule type="cellIs" dxfId="8961" priority="12829" operator="greaterThan">
      <formula>12.091</formula>
    </cfRule>
    <cfRule type="cellIs" dxfId="8960" priority="12783" operator="lessThan">
      <formula>12.156</formula>
    </cfRule>
    <cfRule type="cellIs" dxfId="8959" priority="12994" operator="greaterThan">
      <formula>12.185</formula>
    </cfRule>
    <cfRule type="cellIs" dxfId="8958" priority="13050" operator="lessThan">
      <formula>12.719</formula>
    </cfRule>
    <cfRule type="cellIs" dxfId="8957" priority="12928" operator="lessThan">
      <formula>12.492</formula>
    </cfRule>
    <cfRule type="cellIs" dxfId="8956" priority="13176" operator="lessThan">
      <formula>11.823</formula>
    </cfRule>
    <cfRule type="cellIs" dxfId="8955" priority="12919" operator="greaterThan">
      <formula>12.627</formula>
    </cfRule>
    <cfRule type="cellIs" dxfId="8954" priority="12835" operator="lessThan">
      <formula>12.027</formula>
    </cfRule>
    <cfRule type="cellIs" dxfId="8953" priority="12914" operator="lessThan">
      <formula>12.591</formula>
    </cfRule>
    <cfRule type="cellIs" dxfId="8952" priority="12887" operator="greaterThan">
      <formula>12.37</formula>
    </cfRule>
    <cfRule type="cellIs" dxfId="8951" priority="12990" operator="lessThan">
      <formula>12.304</formula>
    </cfRule>
    <cfRule type="cellIs" dxfId="8950" priority="13100" operator="greaterThan">
      <formula>12.138</formula>
    </cfRule>
    <cfRule type="cellIs" dxfId="8949" priority="12782" operator="greaterThan">
      <formula>12.156</formula>
    </cfRule>
    <cfRule type="cellIs" dxfId="8948" priority="13028" operator="lessThan">
      <formula>13.229</formula>
    </cfRule>
    <cfRule type="cellIs" dxfId="8947" priority="12892" operator="lessThan">
      <formula>12.427</formula>
    </cfRule>
    <cfRule type="cellIs" dxfId="8946" priority="12885" operator="lessThan">
      <formula>12.37</formula>
    </cfRule>
    <cfRule type="cellIs" dxfId="8945" priority="13018" operator="lessThan">
      <formula>12.147</formula>
    </cfRule>
    <cfRule type="cellIs" dxfId="8944" priority="13051" operator="greaterThan">
      <formula>12.719</formula>
    </cfRule>
    <cfRule type="cellIs" dxfId="8943" priority="13095" operator="greaterThan">
      <formula>12.302</formula>
    </cfRule>
    <cfRule type="cellIs" dxfId="8942" priority="12917" operator="lessThan">
      <formula>12.627</formula>
    </cfRule>
    <cfRule type="cellIs" dxfId="8941" priority="12886" operator="greaterThan">
      <formula>12.37</formula>
    </cfRule>
    <cfRule type="cellIs" dxfId="8940" priority="12915" operator="greaterThan">
      <formula>12.591</formula>
    </cfRule>
  </conditionalFormatting>
  <conditionalFormatting sqref="J673">
    <cfRule type="cellIs" dxfId="8939" priority="12816" operator="greaterThan">
      <formula>0.0371</formula>
    </cfRule>
    <cfRule type="cellIs" dxfId="8938" priority="12981" operator="greaterThan">
      <formula>"0&lt;0,85%"</formula>
    </cfRule>
    <cfRule type="cellIs" dxfId="8937" priority="12978" operator="lessThan">
      <formula>"0,85%&lt;0"</formula>
    </cfRule>
    <cfRule type="cellIs" dxfId="8936" priority="12912" operator="lessThan">
      <formula>-0.0001</formula>
    </cfRule>
    <cfRule type="cellIs" dxfId="8935" priority="12910" operator="greaterThan">
      <formula>-0.0001</formula>
    </cfRule>
    <cfRule type="cellIs" dxfId="8934" priority="12911" operator="greaterThan">
      <formula>-0.0001</formula>
    </cfRule>
    <cfRule type="cellIs" dxfId="8933" priority="12960" operator="lessThan">
      <formula>-0.0094</formula>
    </cfRule>
  </conditionalFormatting>
  <conditionalFormatting sqref="J677">
    <cfRule type="cellIs" dxfId="8932" priority="12988" operator="greaterThan">
      <formula>0.119</formula>
    </cfRule>
    <cfRule type="cellIs" dxfId="8931" priority="12930" operator="greaterThan">
      <formula>-0.1</formula>
    </cfRule>
    <cfRule type="cellIs" dxfId="8930" priority="12989" operator="lessThan">
      <formula>0.119</formula>
    </cfRule>
    <cfRule type="cellIs" dxfId="8929" priority="12920" operator="greaterThan">
      <formula>0.035</formula>
    </cfRule>
    <cfRule type="cellIs" dxfId="8928" priority="12785" operator="lessThan">
      <formula>-0.352</formula>
    </cfRule>
    <cfRule type="cellIs" dxfId="8927" priority="12991" operator="lessThan">
      <formula>0.02</formula>
    </cfRule>
    <cfRule type="cellIs" dxfId="8926" priority="13032" operator="lessThan">
      <formula>1.031</formula>
    </cfRule>
    <cfRule type="cellIs" dxfId="8925" priority="12830" operator="lessThan">
      <formula>0.151</formula>
    </cfRule>
    <cfRule type="cellIs" dxfId="8924" priority="13094" operator="greaterThan">
      <formula>0.138</formula>
    </cfRule>
    <cfRule type="cellIs" dxfId="8923" priority="13025" operator="lessThan">
      <formula>-0.051</formula>
    </cfRule>
    <cfRule type="cellIs" dxfId="8922" priority="12916" operator="greaterThan">
      <formula>-0.001</formula>
    </cfRule>
    <cfRule type="cellIs" dxfId="8921" priority="13047" operator="lessThan">
      <formula>-0.199</formula>
    </cfRule>
    <cfRule type="cellIs" dxfId="8920" priority="12907" operator="lessThan">
      <formula>-0.071</formula>
    </cfRule>
    <cfRule type="cellIs" dxfId="8919" priority="12906" operator="greaterThan">
      <formula>-0.071</formula>
    </cfRule>
    <cfRule type="cellIs" dxfId="8918" priority="13105" operator="lessThan">
      <formula>-0.142</formula>
    </cfRule>
    <cfRule type="cellIs" dxfId="8917" priority="12894" operator="greaterThan">
      <formula>0.092</formula>
    </cfRule>
    <cfRule type="cellIs" dxfId="8916" priority="13052" operator="greaterThan">
      <formula>-0.08</formula>
    </cfRule>
    <cfRule type="cellIs" dxfId="8915" priority="12893" operator="lessThan">
      <formula>0.05</formula>
    </cfRule>
    <cfRule type="cellIs" dxfId="8914" priority="12889" operator="greaterThan">
      <formula>-0.007</formula>
    </cfRule>
    <cfRule type="cellIs" dxfId="8913" priority="12888" operator="lessThan">
      <formula>-0.007</formula>
    </cfRule>
    <cfRule type="cellIs" dxfId="8912" priority="13106" operator="greaterThan">
      <formula>-0.142</formula>
    </cfRule>
    <cfRule type="cellIs" dxfId="8911" priority="13149" operator="lessThan">
      <formula>0.278</formula>
    </cfRule>
    <cfRule type="cellIs" dxfId="8910" priority="13150" operator="greaterThan">
      <formula>0.278</formula>
    </cfRule>
    <cfRule type="cellIs" dxfId="8909" priority="12828" operator="greaterThan">
      <formula>0.151</formula>
    </cfRule>
    <cfRule type="cellIs" dxfId="8908" priority="12918" operator="lessThan">
      <formula>0.035</formula>
    </cfRule>
    <cfRule type="cellIs" dxfId="8907" priority="12776" operator="lessThan">
      <formula>-0.317</formula>
    </cfRule>
    <cfRule type="cellIs" dxfId="8906" priority="12836" operator="lessThan">
      <formula>0.087</formula>
    </cfRule>
    <cfRule type="cellIs" dxfId="8905" priority="13014" operator="greaterThan">
      <formula>-0.019</formula>
    </cfRule>
    <cfRule type="cellIs" dxfId="8904" priority="13013" operator="lessThan">
      <formula>-0.019</formula>
    </cfRule>
    <cfRule type="cellIs" dxfId="8903" priority="13187" operator="greaterThan">
      <formula>0.302</formula>
    </cfRule>
    <cfRule type="cellIs" dxfId="8902" priority="13188" operator="lessThan">
      <formula>0.302</formula>
    </cfRule>
    <cfRule type="cellIs" dxfId="8901" priority="13046" operator="greaterThan">
      <formula>-0.199</formula>
    </cfRule>
    <cfRule type="cellIs" dxfId="8900" priority="13008" operator="greaterThan">
      <formula>0.061</formula>
    </cfRule>
    <cfRule type="cellIs" dxfId="8899" priority="13007" operator="lessThan">
      <formula>0.061</formula>
    </cfRule>
    <cfRule type="cellIs" dxfId="8898" priority="12996" operator="lessThan">
      <formula>-0.099</formula>
    </cfRule>
    <cfRule type="cellIs" dxfId="8897" priority="12995" operator="greaterThan">
      <formula>-0.099</formula>
    </cfRule>
    <cfRule type="cellIs" dxfId="8896" priority="13049" operator="lessThan">
      <formula>-0.275</formula>
    </cfRule>
    <cfRule type="cellIs" dxfId="8895" priority="12775" operator="greaterThan">
      <formula>-0.317</formula>
    </cfRule>
    <cfRule type="cellIs" dxfId="8894" priority="13093" operator="lessThan">
      <formula>0.138</formula>
    </cfRule>
    <cfRule type="cellIs" dxfId="8893" priority="13033" operator="greaterThan">
      <formula>1.031</formula>
    </cfRule>
  </conditionalFormatting>
  <conditionalFormatting sqref="J695">
    <cfRule type="cellIs" dxfId="8892" priority="11901" operator="greaterThan">
      <formula>11.823</formula>
    </cfRule>
    <cfRule type="cellIs" dxfId="8891" priority="11718" operator="greaterThan">
      <formula>12.185</formula>
    </cfRule>
    <cfRule type="cellIs" dxfId="8890" priority="11824" operator="greaterThan">
      <formula>12.138</formula>
    </cfRule>
    <cfRule type="cellIs" dxfId="8889" priority="11616" operator="lessThan">
      <formula>12.427</formula>
    </cfRule>
    <cfRule type="cellIs" dxfId="8888" priority="11652" operator="lessThan">
      <formula>12.492</formula>
    </cfRule>
    <cfRule type="cellIs" dxfId="8887" priority="11774" operator="lessThan">
      <formula>12.719</formula>
    </cfRule>
    <cfRule type="cellIs" dxfId="8886" priority="11733" operator="lessThan">
      <formula>12.179</formula>
    </cfRule>
    <cfRule type="cellIs" dxfId="8885" priority="11752" operator="lessThan">
      <formula>13.229</formula>
    </cfRule>
    <cfRule type="cellIs" dxfId="8884" priority="11825" operator="lessThan">
      <formula>12.138</formula>
    </cfRule>
    <cfRule type="cellIs" dxfId="8883" priority="11531" operator="lessThan">
      <formula>12.156</formula>
    </cfRule>
    <cfRule type="cellIs" dxfId="8882" priority="11559" operator="lessThan">
      <formula>12.027</formula>
    </cfRule>
    <cfRule type="cellIs" dxfId="8881" priority="11714" operator="lessThan">
      <formula>12.304</formula>
    </cfRule>
    <cfRule type="cellIs" dxfId="8880" priority="11711" operator="greaterThan">
      <formula>12.403</formula>
    </cfRule>
    <cfRule type="cellIs" dxfId="8879" priority="11553" operator="greaterThan">
      <formula>12.091</formula>
    </cfRule>
    <cfRule type="cellIs" dxfId="8878" priority="11641" operator="lessThan">
      <formula>12.627</formula>
    </cfRule>
    <cfRule type="cellIs" dxfId="8877" priority="11611" operator="greaterThan">
      <formula>12.37</formula>
    </cfRule>
    <cfRule type="cellIs" dxfId="8876" priority="11639" operator="greaterThan">
      <formula>12.591</formula>
    </cfRule>
    <cfRule type="cellIs" dxfId="8875" priority="11775" operator="greaterThan">
      <formula>12.719</formula>
    </cfRule>
    <cfRule type="cellIs" dxfId="8874" priority="11609" operator="lessThan">
      <formula>12.37</formula>
    </cfRule>
    <cfRule type="cellIs" dxfId="8873" priority="11532" operator="lessThan">
      <formula>12.156</formula>
    </cfRule>
    <cfRule type="cellIs" dxfId="8872" priority="11519" operator="lessThan">
      <formula>"J$J$695"</formula>
    </cfRule>
    <cfRule type="cellIs" dxfId="8871" priority="11742" operator="lessThan">
      <formula>12.147</formula>
    </cfRule>
    <cfRule type="cellIs" dxfId="8870" priority="11638" operator="lessThan">
      <formula>12.591</formula>
    </cfRule>
    <cfRule type="cellIs" dxfId="8869" priority="11610" operator="greaterThan">
      <formula>12.37</formula>
    </cfRule>
    <cfRule type="cellIs" dxfId="8868" priority="11530" operator="greaterThan">
      <formula>12.156</formula>
    </cfRule>
    <cfRule type="cellIs" dxfId="8867" priority="11643" operator="greaterThan">
      <formula>12.627</formula>
    </cfRule>
    <cfRule type="cellIs" dxfId="8866" priority="11900" operator="lessThan">
      <formula>11.823</formula>
    </cfRule>
    <cfRule type="cellIs" dxfId="8865" priority="11653" operator="greaterThan">
      <formula>12.492</formula>
    </cfRule>
    <cfRule type="cellIs" dxfId="8864" priority="11819" operator="greaterThan">
      <formula>12.302</formula>
    </cfRule>
  </conditionalFormatting>
  <conditionalFormatting sqref="J699">
    <cfRule type="cellIs" dxfId="8863" priority="11702" operator="lessThan">
      <formula>"0,85%&lt;0"</formula>
    </cfRule>
    <cfRule type="cellIs" dxfId="8862" priority="11634" operator="greaterThan">
      <formula>-0.0001</formula>
    </cfRule>
    <cfRule type="cellIs" dxfId="8861" priority="11635" operator="greaterThan">
      <formula>-0.0001</formula>
    </cfRule>
    <cfRule type="cellIs" dxfId="8860" priority="11705" operator="greaterThan">
      <formula>"0&lt;0,85%"</formula>
    </cfRule>
    <cfRule type="cellIs" dxfId="8859" priority="11684" operator="lessThan">
      <formula>-0.0094</formula>
    </cfRule>
    <cfRule type="cellIs" dxfId="8858" priority="11636" operator="lessThan">
      <formula>-0.0001</formula>
    </cfRule>
    <cfRule type="cellIs" dxfId="8857" priority="11540" operator="greaterThan">
      <formula>0.0371</formula>
    </cfRule>
  </conditionalFormatting>
  <conditionalFormatting sqref="J703">
    <cfRule type="cellIs" dxfId="8856" priority="11776" operator="greaterThan">
      <formula>-0.08</formula>
    </cfRule>
    <cfRule type="cellIs" dxfId="8855" priority="11732" operator="greaterThan">
      <formula>0.061</formula>
    </cfRule>
    <cfRule type="cellIs" dxfId="8854" priority="11737" operator="lessThan">
      <formula>-0.019</formula>
    </cfRule>
    <cfRule type="cellIs" dxfId="8853" priority="11771" operator="lessThan">
      <formula>-0.199</formula>
    </cfRule>
    <cfRule type="cellIs" dxfId="8852" priority="11770" operator="greaterThan">
      <formula>-0.199</formula>
    </cfRule>
    <cfRule type="cellIs" dxfId="8851" priority="11738" operator="greaterThan">
      <formula>-0.019</formula>
    </cfRule>
    <cfRule type="cellIs" dxfId="8850" priority="11749" operator="lessThan">
      <formula>-0.051</formula>
    </cfRule>
    <cfRule type="cellIs" dxfId="8849" priority="11757" operator="greaterThan">
      <formula>1.031</formula>
    </cfRule>
    <cfRule type="cellIs" dxfId="8848" priority="11756" operator="lessThan">
      <formula>1.031</formula>
    </cfRule>
    <cfRule type="cellIs" dxfId="8847" priority="11644" operator="greaterThan">
      <formula>0.035</formula>
    </cfRule>
    <cfRule type="cellIs" dxfId="8846" priority="11642" operator="lessThan">
      <formula>0.035</formula>
    </cfRule>
    <cfRule type="cellIs" dxfId="8845" priority="11640" operator="greaterThan">
      <formula>-0.001</formula>
    </cfRule>
    <cfRule type="cellIs" dxfId="8844" priority="11631" operator="lessThan">
      <formula>-0.071</formula>
    </cfRule>
    <cfRule type="cellIs" dxfId="8843" priority="11630" operator="greaterThan">
      <formula>-0.071</formula>
    </cfRule>
    <cfRule type="cellIs" dxfId="8842" priority="11618" operator="greaterThan">
      <formula>0.092</formula>
    </cfRule>
    <cfRule type="cellIs" dxfId="8841" priority="11617" operator="lessThan">
      <formula>0.05</formula>
    </cfRule>
    <cfRule type="cellIs" dxfId="8840" priority="11613" operator="greaterThan">
      <formula>-0.007</formula>
    </cfRule>
    <cfRule type="cellIs" dxfId="8839" priority="11612" operator="lessThan">
      <formula>-0.007</formula>
    </cfRule>
    <cfRule type="cellIs" dxfId="8838" priority="11560" operator="lessThan">
      <formula>0.087</formula>
    </cfRule>
    <cfRule type="cellIs" dxfId="8837" priority="11554" operator="lessThan">
      <formula>0.151</formula>
    </cfRule>
    <cfRule type="cellIs" dxfId="8836" priority="11773" operator="lessThan">
      <formula>-0.275</formula>
    </cfRule>
    <cfRule type="cellIs" dxfId="8835" priority="11552" operator="greaterThan">
      <formula>0.151</formula>
    </cfRule>
    <cfRule type="cellIs" dxfId="8834" priority="11533" operator="lessThan">
      <formula>-0.352</formula>
    </cfRule>
    <cfRule type="cellIs" dxfId="8833" priority="11654" operator="greaterThan">
      <formula>-0.1</formula>
    </cfRule>
    <cfRule type="cellIs" dxfId="8832" priority="11524" operator="lessThan">
      <formula>-0.317</formula>
    </cfRule>
    <cfRule type="cellIs" dxfId="8831" priority="11523" operator="greaterThan">
      <formula>-0.317</formula>
    </cfRule>
    <cfRule type="cellIs" dxfId="8830" priority="11518" operator="greaterThan">
      <formula>"J"</formula>
    </cfRule>
    <cfRule type="cellIs" dxfId="8829" priority="11873" operator="lessThan">
      <formula>0.278</formula>
    </cfRule>
    <cfRule type="cellIs" dxfId="8828" priority="11874" operator="greaterThan">
      <formula>0.278</formula>
    </cfRule>
    <cfRule type="cellIs" dxfId="8827" priority="11712" operator="greaterThan">
      <formula>0.119</formula>
    </cfRule>
    <cfRule type="cellIs" dxfId="8826" priority="11713" operator="lessThan">
      <formula>0.119</formula>
    </cfRule>
    <cfRule type="cellIs" dxfId="8825" priority="11715" operator="lessThan">
      <formula>0.02</formula>
    </cfRule>
    <cfRule type="cellIs" dxfId="8824" priority="11829" operator="lessThan">
      <formula>-0.142</formula>
    </cfRule>
    <cfRule type="cellIs" dxfId="8823" priority="11818" operator="greaterThan">
      <formula>0.138</formula>
    </cfRule>
    <cfRule type="cellIs" dxfId="8822" priority="11817" operator="lessThan">
      <formula>0.138</formula>
    </cfRule>
    <cfRule type="cellIs" dxfId="8821" priority="11911" operator="greaterThan">
      <formula>0.302</formula>
    </cfRule>
    <cfRule type="cellIs" dxfId="8820" priority="11912" operator="lessThan">
      <formula>0.302</formula>
    </cfRule>
    <cfRule type="cellIs" dxfId="8819" priority="11830" operator="greaterThan">
      <formula>-0.142</formula>
    </cfRule>
    <cfRule type="cellIs" dxfId="8818" priority="11719" operator="greaterThan">
      <formula>-0.099</formula>
    </cfRule>
    <cfRule type="cellIs" dxfId="8817" priority="11720" operator="lessThan">
      <formula>-0.099</formula>
    </cfRule>
    <cfRule type="cellIs" dxfId="8816" priority="11731" operator="lessThan">
      <formula>0.061</formula>
    </cfRule>
  </conditionalFormatting>
  <conditionalFormatting sqref="J721">
    <cfRule type="cellIs" dxfId="8815" priority="11347" operator="lessThan">
      <formula>13.229</formula>
    </cfRule>
    <cfRule type="cellIs" dxfId="8814" priority="11126" operator="lessThan">
      <formula>12.156</formula>
    </cfRule>
    <cfRule type="cellIs" dxfId="8813" priority="11236" operator="lessThan">
      <formula>12.627</formula>
    </cfRule>
    <cfRule type="cellIs" dxfId="8812" priority="11496" operator="greaterThan">
      <formula>11.823</formula>
    </cfRule>
    <cfRule type="cellIs" dxfId="8811" priority="11495" operator="lessThan">
      <formula>11.823</formula>
    </cfRule>
    <cfRule type="cellIs" dxfId="8810" priority="11125" operator="greaterThan">
      <formula>12.156</formula>
    </cfRule>
    <cfRule type="cellIs" dxfId="8809" priority="11328" operator="lessThan">
      <formula>12.179</formula>
    </cfRule>
    <cfRule type="cellIs" dxfId="8808" priority="11233" operator="lessThan">
      <formula>12.591</formula>
    </cfRule>
    <cfRule type="cellIs" dxfId="8807" priority="11211" operator="lessThan">
      <formula>12.427</formula>
    </cfRule>
    <cfRule type="cellIs" dxfId="8806" priority="11420" operator="lessThan">
      <formula>12.138</formula>
    </cfRule>
    <cfRule type="cellIs" dxfId="8805" priority="11419" operator="greaterThan">
      <formula>12.138</formula>
    </cfRule>
    <cfRule type="cellIs" dxfId="8804" priority="11247" operator="lessThan">
      <formula>12.492</formula>
    </cfRule>
    <cfRule type="cellIs" dxfId="8803" priority="11238" operator="greaterThan">
      <formula>12.627</formula>
    </cfRule>
    <cfRule type="cellIs" dxfId="8802" priority="11337" operator="lessThan">
      <formula>12.147</formula>
    </cfRule>
    <cfRule type="cellIs" dxfId="8801" priority="11313" operator="greaterThan">
      <formula>12.185</formula>
    </cfRule>
    <cfRule type="cellIs" dxfId="8800" priority="11370" operator="greaterThan">
      <formula>12.719</formula>
    </cfRule>
    <cfRule type="cellIs" dxfId="8799" priority="11369" operator="lessThan">
      <formula>12.719</formula>
    </cfRule>
    <cfRule type="cellIs" dxfId="8798" priority="11204" operator="lessThan">
      <formula>12.37</formula>
    </cfRule>
    <cfRule type="cellIs" dxfId="8797" priority="11206" operator="greaterThan">
      <formula>12.37</formula>
    </cfRule>
    <cfRule type="cellIs" dxfId="8796" priority="11205" operator="greaterThan">
      <formula>12.37</formula>
    </cfRule>
    <cfRule type="cellIs" dxfId="8795" priority="11309" operator="lessThan">
      <formula>12.304</formula>
    </cfRule>
    <cfRule type="cellIs" dxfId="8794" priority="11306" operator="greaterThan">
      <formula>12.403</formula>
    </cfRule>
    <cfRule type="cellIs" dxfId="8793" priority="11234" operator="greaterThan">
      <formula>12.591</formula>
    </cfRule>
    <cfRule type="cellIs" dxfId="8792" priority="11127" operator="lessThan">
      <formula>12.156</formula>
    </cfRule>
    <cfRule type="cellIs" dxfId="8791" priority="11148" operator="greaterThan">
      <formula>12.091</formula>
    </cfRule>
    <cfRule type="cellIs" dxfId="8790" priority="11414" operator="greaterThan">
      <formula>12.302</formula>
    </cfRule>
    <cfRule type="cellIs" dxfId="8789" priority="11248" operator="greaterThan">
      <formula>12.492</formula>
    </cfRule>
    <cfRule type="cellIs" dxfId="8788" priority="11154" operator="lessThan">
      <formula>12.027</formula>
    </cfRule>
  </conditionalFormatting>
  <conditionalFormatting sqref="J725">
    <cfRule type="cellIs" dxfId="8787" priority="11229" operator="greaterThan">
      <formula>-0.0001</formula>
    </cfRule>
    <cfRule type="cellIs" dxfId="8786" priority="11135" operator="greaterThan">
      <formula>0.0371</formula>
    </cfRule>
    <cfRule type="cellIs" dxfId="8785" priority="11297" operator="lessThan">
      <formula>"0,85%&lt;0"</formula>
    </cfRule>
    <cfRule type="cellIs" dxfId="8784" priority="11231" operator="lessThan">
      <formula>-0.0001</formula>
    </cfRule>
    <cfRule type="cellIs" dxfId="8783" priority="11230" operator="greaterThan">
      <formula>-0.0001</formula>
    </cfRule>
    <cfRule type="cellIs" dxfId="8782" priority="11279" operator="lessThan">
      <formula>-0.0094</formula>
    </cfRule>
    <cfRule type="cellIs" dxfId="8781" priority="11300" operator="greaterThan">
      <formula>"0&lt;0,85%"</formula>
    </cfRule>
  </conditionalFormatting>
  <conditionalFormatting sqref="J729">
    <cfRule type="cellIs" dxfId="8780" priority="11412" operator="lessThan">
      <formula>0.138</formula>
    </cfRule>
    <cfRule type="cellIs" dxfId="8779" priority="11371" operator="greaterThan">
      <formula>-0.08</formula>
    </cfRule>
    <cfRule type="cellIs" dxfId="8778" priority="11368" operator="lessThan">
      <formula>-0.275</formula>
    </cfRule>
    <cfRule type="cellIs" dxfId="8777" priority="11366" operator="lessThan">
      <formula>-0.199</formula>
    </cfRule>
    <cfRule type="cellIs" dxfId="8776" priority="11365" operator="greaterThan">
      <formula>-0.199</formula>
    </cfRule>
    <cfRule type="cellIs" dxfId="8775" priority="11352" operator="greaterThan">
      <formula>1.031</formula>
    </cfRule>
    <cfRule type="cellIs" dxfId="8774" priority="11351" operator="lessThan">
      <formula>1.031</formula>
    </cfRule>
    <cfRule type="cellIs" dxfId="8773" priority="11226" operator="lessThan">
      <formula>-0.071</formula>
    </cfRule>
    <cfRule type="cellIs" dxfId="8772" priority="11344" operator="lessThan">
      <formula>-0.051</formula>
    </cfRule>
    <cfRule type="cellIs" dxfId="8771" priority="11333" operator="greaterThan">
      <formula>-0.019</formula>
    </cfRule>
    <cfRule type="cellIs" dxfId="8770" priority="11332" operator="lessThan">
      <formula>-0.019</formula>
    </cfRule>
    <cfRule type="cellIs" dxfId="8769" priority="11237" operator="lessThan">
      <formula>0.035</formula>
    </cfRule>
    <cfRule type="cellIs" dxfId="8768" priority="11327" operator="greaterThan">
      <formula>0.061</formula>
    </cfRule>
    <cfRule type="cellIs" dxfId="8767" priority="11326" operator="lessThan">
      <formula>0.061</formula>
    </cfRule>
    <cfRule type="cellIs" dxfId="8766" priority="11315" operator="lessThan">
      <formula>-0.099</formula>
    </cfRule>
    <cfRule type="cellIs" dxfId="8765" priority="11314" operator="greaterThan">
      <formula>-0.099</formula>
    </cfRule>
    <cfRule type="cellIs" dxfId="8764" priority="11310" operator="lessThan">
      <formula>0.02</formula>
    </cfRule>
    <cfRule type="cellIs" dxfId="8763" priority="11308" operator="lessThan">
      <formula>0.119</formula>
    </cfRule>
    <cfRule type="cellIs" dxfId="8762" priority="11307" operator="greaterThan">
      <formula>0.119</formula>
    </cfRule>
    <cfRule type="cellIs" dxfId="8761" priority="11235" operator="greaterThan">
      <formula>-0.001</formula>
    </cfRule>
    <cfRule type="cellIs" dxfId="8760" priority="11212" operator="lessThan">
      <formula>0.05</formula>
    </cfRule>
    <cfRule type="cellIs" dxfId="8759" priority="11207" operator="lessThan">
      <formula>-0.007</formula>
    </cfRule>
    <cfRule type="cellIs" dxfId="8758" priority="11208" operator="greaterThan">
      <formula>-0.007</formula>
    </cfRule>
    <cfRule type="cellIs" dxfId="8757" priority="11118" operator="greaterThan">
      <formula>-0.317</formula>
    </cfRule>
    <cfRule type="cellIs" dxfId="8756" priority="11119" operator="lessThan">
      <formula>-0.317</formula>
    </cfRule>
    <cfRule type="cellIs" dxfId="8755" priority="11128" operator="lessThan">
      <formula>-0.352</formula>
    </cfRule>
    <cfRule type="cellIs" dxfId="8754" priority="11213" operator="greaterThan">
      <formula>0.092</formula>
    </cfRule>
    <cfRule type="cellIs" dxfId="8753" priority="11249" operator="greaterThan">
      <formula>-0.1</formula>
    </cfRule>
    <cfRule type="cellIs" dxfId="8752" priority="11507" operator="lessThan">
      <formula>0.302</formula>
    </cfRule>
    <cfRule type="cellIs" dxfId="8751" priority="11149" operator="lessThan">
      <formula>0.151</formula>
    </cfRule>
    <cfRule type="cellIs" dxfId="8750" priority="11506" operator="greaterThan">
      <formula>0.302</formula>
    </cfRule>
    <cfRule type="cellIs" dxfId="8749" priority="11469" operator="greaterThan">
      <formula>0.278</formula>
    </cfRule>
    <cfRule type="cellIs" dxfId="8748" priority="11225" operator="greaterThan">
      <formula>-0.071</formula>
    </cfRule>
    <cfRule type="cellIs" dxfId="8747" priority="11468" operator="lessThan">
      <formula>0.278</formula>
    </cfRule>
    <cfRule type="cellIs" dxfId="8746" priority="11425" operator="greaterThan">
      <formula>-0.142</formula>
    </cfRule>
    <cfRule type="cellIs" dxfId="8745" priority="11424" operator="lessThan">
      <formula>-0.142</formula>
    </cfRule>
    <cfRule type="cellIs" dxfId="8744" priority="11239" operator="greaterThan">
      <formula>0.035</formula>
    </cfRule>
    <cfRule type="cellIs" dxfId="8743" priority="11155" operator="lessThan">
      <formula>0.087</formula>
    </cfRule>
    <cfRule type="cellIs" dxfId="8742" priority="11413" operator="greaterThan">
      <formula>0.138</formula>
    </cfRule>
    <cfRule type="cellIs" dxfId="8741" priority="11147" operator="greaterThan">
      <formula>0.151</formula>
    </cfRule>
  </conditionalFormatting>
  <conditionalFormatting sqref="J747">
    <cfRule type="cellIs" dxfId="8740" priority="10763" operator="greaterThan">
      <formula>12.37</formula>
    </cfRule>
    <cfRule type="cellIs" dxfId="8739" priority="10715" operator="lessThan">
      <formula>12.027</formula>
    </cfRule>
    <cfRule type="cellIs" dxfId="8738" priority="10884" operator="lessThan">
      <formula>12.147</formula>
    </cfRule>
    <cfRule type="cellIs" dxfId="8737" priority="10764" operator="greaterThan">
      <formula>12.37</formula>
    </cfRule>
    <cfRule type="cellIs" dxfId="8736" priority="10860" operator="greaterThan">
      <formula>12.185</formula>
    </cfRule>
    <cfRule type="cellIs" dxfId="8735" priority="10853" operator="greaterThan">
      <formula>12.403</formula>
    </cfRule>
    <cfRule type="cellIs" dxfId="8734" priority="10688" operator="greaterThan">
      <formula>12.156</formula>
    </cfRule>
    <cfRule type="cellIs" dxfId="8733" priority="10875" operator="lessThan">
      <formula>12.179</formula>
    </cfRule>
    <cfRule type="cellIs" dxfId="8732" priority="10806" operator="greaterThan">
      <formula>12.492</formula>
    </cfRule>
    <cfRule type="cellIs" dxfId="8731" priority="10769" operator="lessThan">
      <formula>12.427</formula>
    </cfRule>
    <cfRule type="cellIs" dxfId="8730" priority="10916" operator="lessThan">
      <formula>12.719</formula>
    </cfRule>
    <cfRule type="cellIs" dxfId="8729" priority="11043" operator="greaterThan">
      <formula>11.823</formula>
    </cfRule>
    <cfRule type="cellIs" dxfId="8728" priority="10794" operator="lessThan">
      <formula>12.627</formula>
    </cfRule>
    <cfRule type="cellIs" dxfId="8727" priority="10792" operator="greaterThan">
      <formula>12.591</formula>
    </cfRule>
    <cfRule type="cellIs" dxfId="8726" priority="10856" operator="lessThan">
      <formula>12.304</formula>
    </cfRule>
    <cfRule type="cellIs" dxfId="8725" priority="10690" operator="lessThan">
      <formula>12.156</formula>
    </cfRule>
    <cfRule type="cellIs" dxfId="8724" priority="10805" operator="lessThan">
      <formula>12.492</formula>
    </cfRule>
    <cfRule type="cellIs" dxfId="8723" priority="10709" operator="greaterThan">
      <formula>12.091</formula>
    </cfRule>
    <cfRule type="cellIs" dxfId="8722" priority="10894" operator="lessThan">
      <formula>13.229</formula>
    </cfRule>
    <cfRule type="cellIs" dxfId="8721" priority="10689" operator="lessThan">
      <formula>12.156</formula>
    </cfRule>
    <cfRule type="cellIs" dxfId="8720" priority="10762" operator="lessThan">
      <formula>12.37</formula>
    </cfRule>
    <cfRule type="cellIs" dxfId="8719" priority="10917" operator="greaterThan">
      <formula>12.719</formula>
    </cfRule>
    <cfRule type="cellIs" dxfId="8718" priority="10961" operator="greaterThan">
      <formula>12.302</formula>
    </cfRule>
    <cfRule type="cellIs" dxfId="8717" priority="10966" operator="greaterThan">
      <formula>12.138</formula>
    </cfRule>
    <cfRule type="cellIs" dxfId="8716" priority="10967" operator="lessThan">
      <formula>12.138</formula>
    </cfRule>
    <cfRule type="cellIs" dxfId="8715" priority="10791" operator="lessThan">
      <formula>12.591</formula>
    </cfRule>
    <cfRule type="cellIs" dxfId="8714" priority="10796" operator="greaterThan">
      <formula>12.627</formula>
    </cfRule>
    <cfRule type="cellIs" dxfId="8713" priority="11042" operator="lessThan">
      <formula>11.823</formula>
    </cfRule>
  </conditionalFormatting>
  <conditionalFormatting sqref="J751">
    <cfRule type="cellIs" dxfId="8712" priority="10847" operator="greaterThan">
      <formula>"0&lt;0,85%"</formula>
    </cfRule>
    <cfRule type="cellIs" dxfId="8711" priority="10846" operator="lessThan">
      <formula>"0,85%&lt;0"</formula>
    </cfRule>
    <cfRule type="cellIs" dxfId="8710" priority="10698" operator="greaterThan">
      <formula>0.0371</formula>
    </cfRule>
    <cfRule type="cellIs" dxfId="8709" priority="10789" operator="lessThan">
      <formula>-0.0001</formula>
    </cfRule>
    <cfRule type="cellIs" dxfId="8708" priority="10834" operator="lessThan">
      <formula>-0.0094</formula>
    </cfRule>
    <cfRule type="cellIs" dxfId="8707" priority="10788" operator="greaterThan">
      <formula>-0.0001</formula>
    </cfRule>
    <cfRule type="cellIs" dxfId="8706" priority="10787" operator="greaterThan">
      <formula>-0.0001</formula>
    </cfRule>
  </conditionalFormatting>
  <conditionalFormatting sqref="J755">
    <cfRule type="cellIs" dxfId="8705" priority="10861" operator="greaterThan">
      <formula>-0.099</formula>
    </cfRule>
    <cfRule type="cellIs" dxfId="8704" priority="10862" operator="lessThan">
      <formula>-0.099</formula>
    </cfRule>
    <cfRule type="cellIs" dxfId="8703" priority="11054" operator="lessThan">
      <formula>0.302</formula>
    </cfRule>
    <cfRule type="cellIs" dxfId="8702" priority="10874" operator="greaterThan">
      <formula>0.061</formula>
    </cfRule>
    <cfRule type="cellIs" dxfId="8701" priority="10879" operator="lessThan">
      <formula>-0.019</formula>
    </cfRule>
    <cfRule type="cellIs" dxfId="8700" priority="10873" operator="lessThan">
      <formula>0.061</formula>
    </cfRule>
    <cfRule type="cellIs" dxfId="8699" priority="10880" operator="greaterThan">
      <formula>-0.019</formula>
    </cfRule>
    <cfRule type="cellIs" dxfId="8698" priority="10891" operator="lessThan">
      <formula>-0.051</formula>
    </cfRule>
    <cfRule type="cellIs" dxfId="8697" priority="10898" operator="lessThan">
      <formula>1.031</formula>
    </cfRule>
    <cfRule type="cellIs" dxfId="8696" priority="10899" operator="greaterThan">
      <formula>1.031</formula>
    </cfRule>
    <cfRule type="cellIs" dxfId="8695" priority="10912" operator="greaterThan">
      <formula>-0.199</formula>
    </cfRule>
    <cfRule type="cellIs" dxfId="8694" priority="10913" operator="lessThan">
      <formula>-0.199</formula>
    </cfRule>
    <cfRule type="cellIs" dxfId="8693" priority="10915" operator="lessThan">
      <formula>-0.275</formula>
    </cfRule>
    <cfRule type="cellIs" dxfId="8692" priority="10766" operator="greaterThan">
      <formula>-0.007</formula>
    </cfRule>
    <cfRule type="cellIs" dxfId="8691" priority="10918" operator="greaterThan">
      <formula>-0.08</formula>
    </cfRule>
    <cfRule type="cellIs" dxfId="8690" priority="10959" operator="lessThan">
      <formula>0.138</formula>
    </cfRule>
    <cfRule type="cellIs" dxfId="8689" priority="10960" operator="greaterThan">
      <formula>0.138</formula>
    </cfRule>
    <cfRule type="cellIs" dxfId="8688" priority="10765" operator="lessThan">
      <formula>-0.007</formula>
    </cfRule>
    <cfRule type="cellIs" dxfId="8687" priority="10807" operator="greaterThan">
      <formula>-0.1</formula>
    </cfRule>
    <cfRule type="cellIs" dxfId="8686" priority="10716" operator="lessThan">
      <formula>0.087</formula>
    </cfRule>
    <cfRule type="cellIs" dxfId="8685" priority="10710" operator="lessThan">
      <formula>0.151</formula>
    </cfRule>
    <cfRule type="cellIs" dxfId="8684" priority="10971" operator="lessThan">
      <formula>-0.142</formula>
    </cfRule>
    <cfRule type="cellIs" dxfId="8683" priority="10972" operator="greaterThan">
      <formula>-0.142</formula>
    </cfRule>
    <cfRule type="cellIs" dxfId="8682" priority="11015" operator="lessThan">
      <formula>0.278</formula>
    </cfRule>
    <cfRule type="cellIs" dxfId="8681" priority="11016" operator="greaterThan">
      <formula>0.278</formula>
    </cfRule>
    <cfRule type="cellIs" dxfId="8680" priority="10708" operator="greaterThan">
      <formula>0.151</formula>
    </cfRule>
    <cfRule type="cellIs" dxfId="8679" priority="10691" operator="lessThan">
      <formula>-0.352</formula>
    </cfRule>
    <cfRule type="cellIs" dxfId="8678" priority="10795" operator="lessThan">
      <formula>0.035</formula>
    </cfRule>
    <cfRule type="cellIs" dxfId="8677" priority="10684" operator="lessThan">
      <formula>-0.317</formula>
    </cfRule>
    <cfRule type="cellIs" dxfId="8676" priority="10683" operator="greaterThan">
      <formula>-0.317</formula>
    </cfRule>
    <cfRule type="cellIs" dxfId="8675" priority="10784" operator="lessThan">
      <formula>-0.071</formula>
    </cfRule>
    <cfRule type="cellIs" dxfId="8674" priority="10854" operator="greaterThan">
      <formula>0.119</formula>
    </cfRule>
    <cfRule type="cellIs" dxfId="8673" priority="10855" operator="lessThan">
      <formula>0.119</formula>
    </cfRule>
    <cfRule type="cellIs" dxfId="8672" priority="10783" operator="greaterThan">
      <formula>-0.071</formula>
    </cfRule>
    <cfRule type="cellIs" dxfId="8671" priority="10771" operator="greaterThan">
      <formula>0.092</formula>
    </cfRule>
    <cfRule type="cellIs" dxfId="8670" priority="10857" operator="lessThan">
      <formula>0.02</formula>
    </cfRule>
    <cfRule type="cellIs" dxfId="8669" priority="10797" operator="greaterThan">
      <formula>0.035</formula>
    </cfRule>
    <cfRule type="cellIs" dxfId="8668" priority="10793" operator="greaterThan">
      <formula>-0.001</formula>
    </cfRule>
    <cfRule type="cellIs" dxfId="8667" priority="11053" operator="greaterThan">
      <formula>0.302</formula>
    </cfRule>
    <cfRule type="cellIs" dxfId="8666" priority="10770" operator="lessThan">
      <formula>0.05</formula>
    </cfRule>
  </conditionalFormatting>
  <conditionalFormatting sqref="J773">
    <cfRule type="cellIs" dxfId="8665" priority="10370" operator="lessThan">
      <formula>12.427</formula>
    </cfRule>
    <cfRule type="notContainsBlanks" dxfId="8664" priority="10255">
      <formula>LEN(TRIM(J773))&gt;0</formula>
    </cfRule>
    <cfRule type="notContainsBlanks" dxfId="8663" priority="10258">
      <formula>LEN(TRIM(J773))&gt;0</formula>
    </cfRule>
    <cfRule type="cellIs" dxfId="8662" priority="10291" operator="lessThan">
      <formula>12.156</formula>
    </cfRule>
    <cfRule type="cellIs" dxfId="8661" priority="10517" operator="lessThan">
      <formula>12.719</formula>
    </cfRule>
    <cfRule type="cellIs" dxfId="8660" priority="10290" operator="lessThan">
      <formula>12.156</formula>
    </cfRule>
    <cfRule type="cellIs" dxfId="8659" priority="10518" operator="greaterThan">
      <formula>12.719</formula>
    </cfRule>
    <cfRule type="cellIs" dxfId="8658" priority="10461" operator="greaterThan">
      <formula>12.185</formula>
    </cfRule>
    <cfRule type="cellIs" dxfId="8657" priority="10407" operator="greaterThan">
      <formula>12.492</formula>
    </cfRule>
    <cfRule type="cellIs" dxfId="8656" priority="10392" operator="lessThan">
      <formula>12.591</formula>
    </cfRule>
    <cfRule type="cellIs" dxfId="8655" priority="10457" operator="lessThan">
      <formula>12.304</formula>
    </cfRule>
    <cfRule type="cellIs" dxfId="8654" priority="10316" operator="lessThan">
      <formula>12.027</formula>
    </cfRule>
    <cfRule type="cellIs" dxfId="8653" priority="10310" operator="greaterThan">
      <formula>12.091</formula>
    </cfRule>
    <cfRule type="cellIs" dxfId="8652" priority="10393" operator="greaterThan">
      <formula>12.591</formula>
    </cfRule>
    <cfRule type="cellIs" dxfId="8651" priority="10289" operator="greaterThan">
      <formula>12.156</formula>
    </cfRule>
    <cfRule type="cellIs" dxfId="8650" priority="10476" operator="lessThan">
      <formula>12.179</formula>
    </cfRule>
    <cfRule type="cellIs" dxfId="8649" priority="10643" operator="lessThan">
      <formula>11.823</formula>
    </cfRule>
    <cfRule type="cellIs" dxfId="8648" priority="10644" operator="greaterThan">
      <formula>11.823</formula>
    </cfRule>
    <cfRule type="cellIs" dxfId="8647" priority="10365" operator="greaterThan">
      <formula>12.37</formula>
    </cfRule>
    <cfRule type="cellIs" dxfId="8646" priority="10454" operator="greaterThan">
      <formula>12.403</formula>
    </cfRule>
    <cfRule type="cellIs" dxfId="8645" priority="10395" operator="lessThan">
      <formula>12.627</formula>
    </cfRule>
    <cfRule type="cellIs" dxfId="8644" priority="10363" operator="lessThan">
      <formula>12.37</formula>
    </cfRule>
    <cfRule type="cellIs" dxfId="8643" priority="10562" operator="greaterThan">
      <formula>12.302</formula>
    </cfRule>
    <cfRule type="cellIs" dxfId="8642" priority="10567" operator="greaterThan">
      <formula>12.138</formula>
    </cfRule>
    <cfRule type="cellIs" dxfId="8641" priority="10364" operator="greaterThan">
      <formula>12.37</formula>
    </cfRule>
    <cfRule type="cellIs" dxfId="8640" priority="10495" operator="lessThan">
      <formula>13.229</formula>
    </cfRule>
    <cfRule type="cellIs" dxfId="8639" priority="10568" operator="lessThan">
      <formula>12.138</formula>
    </cfRule>
    <cfRule type="cellIs" dxfId="8638" priority="10485" operator="lessThan">
      <formula>12.147</formula>
    </cfRule>
    <cfRule type="cellIs" dxfId="8637" priority="10397" operator="greaterThan">
      <formula>12.627</formula>
    </cfRule>
    <cfRule type="cellIs" dxfId="8636" priority="10406" operator="lessThan">
      <formula>12.492</formula>
    </cfRule>
  </conditionalFormatting>
  <conditionalFormatting sqref="J777">
    <cfRule type="cellIs" dxfId="8635" priority="10390" operator="lessThan">
      <formula>-0.0001</formula>
    </cfRule>
    <cfRule type="cellIs" dxfId="8634" priority="10388" operator="greaterThan">
      <formula>-0.0001</formula>
    </cfRule>
    <cfRule type="cellIs" dxfId="8633" priority="10299" operator="greaterThan">
      <formula>0.0371</formula>
    </cfRule>
    <cfRule type="notContainsBlanks" dxfId="8632" priority="10260">
      <formula>LEN(TRIM(J777))&gt;0</formula>
    </cfRule>
    <cfRule type="cellIs" dxfId="8631" priority="10435" operator="lessThan">
      <formula>-0.0094</formula>
    </cfRule>
    <cfRule type="cellIs" dxfId="8630" priority="10448" operator="greaterThan">
      <formula>"0&lt;0,85%"</formula>
    </cfRule>
    <cfRule type="cellIs" dxfId="8629" priority="10447" operator="lessThan">
      <formula>"0,85%&lt;0"</formula>
    </cfRule>
    <cfRule type="cellIs" dxfId="8628" priority="10389" operator="greaterThan">
      <formula>-0.0001</formula>
    </cfRule>
  </conditionalFormatting>
  <conditionalFormatting sqref="J781">
    <cfRule type="cellIs" dxfId="8627" priority="10500" operator="greaterThan">
      <formula>1.031</formula>
    </cfRule>
    <cfRule type="cellIs" dxfId="8626" priority="10499" operator="lessThan">
      <formula>1.031</formula>
    </cfRule>
    <cfRule type="cellIs" dxfId="8625" priority="10561" operator="greaterThan">
      <formula>0.138</formula>
    </cfRule>
    <cfRule type="cellIs" dxfId="8624" priority="10514" operator="lessThan">
      <formula>-0.199</formula>
    </cfRule>
    <cfRule type="cellIs" dxfId="8623" priority="10463" operator="lessThan">
      <formula>-0.099</formula>
    </cfRule>
    <cfRule type="cellIs" dxfId="8622" priority="10366" operator="lessThan">
      <formula>-0.007</formula>
    </cfRule>
    <cfRule type="cellIs" dxfId="8621" priority="10462" operator="greaterThan">
      <formula>-0.099</formula>
    </cfRule>
    <cfRule type="cellIs" dxfId="8620" priority="10394" operator="greaterThan">
      <formula>-0.001</formula>
    </cfRule>
    <cfRule type="cellIs" dxfId="8619" priority="10371" operator="lessThan">
      <formula>0.05</formula>
    </cfRule>
    <cfRule type="cellIs" dxfId="8618" priority="10372" operator="greaterThan">
      <formula>0.092</formula>
    </cfRule>
    <cfRule type="cellIs" dxfId="8617" priority="10367" operator="greaterThan">
      <formula>-0.007</formula>
    </cfRule>
    <cfRule type="cellIs" dxfId="8616" priority="10285" operator="lessThan">
      <formula>-0.317</formula>
    </cfRule>
    <cfRule type="cellIs" dxfId="8615" priority="10284" operator="greaterThan">
      <formula>-0.317</formula>
    </cfRule>
    <cfRule type="notContainsBlanks" dxfId="8614" priority="10259">
      <formula>LEN(TRIM(J781))&gt;0</formula>
    </cfRule>
    <cfRule type="cellIs" dxfId="8613" priority="10408" operator="greaterThan">
      <formula>-0.1</formula>
    </cfRule>
    <cfRule type="cellIs" dxfId="8612" priority="10384" operator="greaterThan">
      <formula>-0.071</formula>
    </cfRule>
    <cfRule type="cellIs" dxfId="8611" priority="10385" operator="lessThan">
      <formula>-0.071</formula>
    </cfRule>
    <cfRule type="cellIs" dxfId="8610" priority="10458" operator="lessThan">
      <formula>0.02</formula>
    </cfRule>
    <cfRule type="cellIs" dxfId="8609" priority="10519" operator="greaterThan">
      <formula>-0.08</formula>
    </cfRule>
    <cfRule type="notContainsBlanks" dxfId="8608" priority="10254">
      <formula>LEN(TRIM(J781))&gt;0</formula>
    </cfRule>
    <cfRule type="cellIs" dxfId="8607" priority="10492" operator="lessThan">
      <formula>-0.051</formula>
    </cfRule>
    <cfRule type="cellIs" dxfId="8606" priority="10456" operator="lessThan">
      <formula>0.119</formula>
    </cfRule>
    <cfRule type="cellIs" dxfId="8605" priority="10572" operator="lessThan">
      <formula>-0.142</formula>
    </cfRule>
    <cfRule type="cellIs" dxfId="8604" priority="10573" operator="greaterThan">
      <formula>-0.142</formula>
    </cfRule>
    <cfRule type="cellIs" dxfId="8603" priority="10481" operator="greaterThan">
      <formula>-0.019</formula>
    </cfRule>
    <cfRule type="cellIs" dxfId="8602" priority="10311" operator="lessThan">
      <formula>0.151</formula>
    </cfRule>
    <cfRule type="cellIs" dxfId="8601" priority="10398" operator="greaterThan">
      <formula>0.035</formula>
    </cfRule>
    <cfRule type="cellIs" dxfId="8600" priority="10480" operator="lessThan">
      <formula>-0.019</formula>
    </cfRule>
    <cfRule type="cellIs" dxfId="8599" priority="10560" operator="lessThan">
      <formula>0.138</formula>
    </cfRule>
    <cfRule type="cellIs" dxfId="8598" priority="10455" operator="greaterThan">
      <formula>0.119</formula>
    </cfRule>
    <cfRule type="cellIs" dxfId="8597" priority="10616" operator="lessThan">
      <formula>0.278</formula>
    </cfRule>
    <cfRule type="cellIs" dxfId="8596" priority="10617" operator="greaterThan">
      <formula>0.278</formula>
    </cfRule>
    <cfRule type="cellIs" dxfId="8595" priority="10309" operator="greaterThan">
      <formula>0.151</formula>
    </cfRule>
    <cfRule type="cellIs" dxfId="8594" priority="10475" operator="greaterThan">
      <formula>0.061</formula>
    </cfRule>
    <cfRule type="cellIs" dxfId="8593" priority="10513" operator="greaterThan">
      <formula>-0.199</formula>
    </cfRule>
    <cfRule type="cellIs" dxfId="8592" priority="10292" operator="lessThan">
      <formula>-0.352</formula>
    </cfRule>
    <cfRule type="cellIs" dxfId="8591" priority="10317" operator="lessThan">
      <formula>0.087</formula>
    </cfRule>
    <cfRule type="cellIs" dxfId="8590" priority="10474" operator="lessThan">
      <formula>0.061</formula>
    </cfRule>
    <cfRule type="cellIs" dxfId="8589" priority="10654" operator="greaterThan">
      <formula>0.302</formula>
    </cfRule>
    <cfRule type="cellIs" dxfId="8588" priority="10655" operator="lessThan">
      <formula>0.302</formula>
    </cfRule>
    <cfRule type="cellIs" dxfId="8587" priority="10516" operator="lessThan">
      <formula>-0.275</formula>
    </cfRule>
    <cfRule type="cellIs" dxfId="8586" priority="10396" operator="lessThan">
      <formula>0.035</formula>
    </cfRule>
  </conditionalFormatting>
  <conditionalFormatting sqref="J799">
    <cfRule type="cellIs" dxfId="8585" priority="10087" operator="lessThan">
      <formula>13.229</formula>
    </cfRule>
    <cfRule type="cellIs" dxfId="8584" priority="10109" operator="lessThan">
      <formula>12.719</formula>
    </cfRule>
    <cfRule type="cellIs" dxfId="8583" priority="10110" operator="greaterThan">
      <formula>12.719</formula>
    </cfRule>
    <cfRule type="cellIs" dxfId="8582" priority="10154" operator="greaterThan">
      <formula>12.302</formula>
    </cfRule>
    <cfRule type="cellIs" dxfId="8581" priority="10159" operator="greaterThan">
      <formula>12.138</formula>
    </cfRule>
    <cfRule type="cellIs" dxfId="8580" priority="10160" operator="lessThan">
      <formula>12.138</formula>
    </cfRule>
    <cfRule type="cellIs" dxfId="8579" priority="10235" operator="lessThan">
      <formula>11.823</formula>
    </cfRule>
    <cfRule type="cellIs" dxfId="8578" priority="10236" operator="greaterThan">
      <formula>11.823</formula>
    </cfRule>
    <cfRule type="notContainsBlanks" dxfId="8577" priority="9847">
      <formula>LEN(TRIM(J799))&gt;0</formula>
    </cfRule>
    <cfRule type="notContainsBlanks" dxfId="8576" priority="9850">
      <formula>LEN(TRIM(J799))&gt;0</formula>
    </cfRule>
    <cfRule type="cellIs" dxfId="8575" priority="9881" operator="greaterThan">
      <formula>12.156</formula>
    </cfRule>
    <cfRule type="cellIs" dxfId="8574" priority="9882" operator="lessThan">
      <formula>12.156</formula>
    </cfRule>
    <cfRule type="cellIs" dxfId="8573" priority="9883" operator="lessThan">
      <formula>12.156</formula>
    </cfRule>
    <cfRule type="cellIs" dxfId="8572" priority="9902" operator="greaterThan">
      <formula>12.091</formula>
    </cfRule>
    <cfRule type="cellIs" dxfId="8571" priority="9908" operator="lessThan">
      <formula>12.027</formula>
    </cfRule>
    <cfRule type="cellIs" dxfId="8570" priority="9955" operator="lessThan">
      <formula>12.37</formula>
    </cfRule>
    <cfRule type="cellIs" dxfId="8569" priority="9956" operator="greaterThan">
      <formula>12.37</formula>
    </cfRule>
    <cfRule type="cellIs" dxfId="8568" priority="9957" operator="greaterThan">
      <formula>12.37</formula>
    </cfRule>
    <cfRule type="cellIs" dxfId="8567" priority="9962" operator="lessThan">
      <formula>12.427</formula>
    </cfRule>
    <cfRule type="cellIs" dxfId="8566" priority="9984" operator="lessThan">
      <formula>12.591</formula>
    </cfRule>
    <cfRule type="cellIs" dxfId="8565" priority="9985" operator="greaterThan">
      <formula>12.591</formula>
    </cfRule>
    <cfRule type="cellIs" dxfId="8564" priority="9987" operator="lessThan">
      <formula>12.627</formula>
    </cfRule>
    <cfRule type="cellIs" dxfId="8563" priority="9989" operator="greaterThan">
      <formula>12.627</formula>
    </cfRule>
    <cfRule type="cellIs" dxfId="8562" priority="9998" operator="lessThan">
      <formula>12.492</formula>
    </cfRule>
    <cfRule type="cellIs" dxfId="8561" priority="9999" operator="greaterThan">
      <formula>12.492</formula>
    </cfRule>
    <cfRule type="cellIs" dxfId="8560" priority="10046" operator="greaterThan">
      <formula>12.403</formula>
    </cfRule>
    <cfRule type="cellIs" dxfId="8559" priority="10049" operator="lessThan">
      <formula>12.304</formula>
    </cfRule>
    <cfRule type="cellIs" dxfId="8558" priority="10053" operator="greaterThan">
      <formula>12.185</formula>
    </cfRule>
    <cfRule type="cellIs" dxfId="8557" priority="10068" operator="lessThan">
      <formula>12.179</formula>
    </cfRule>
    <cfRule type="cellIs" dxfId="8556" priority="10077" operator="lessThan">
      <formula>12.147</formula>
    </cfRule>
  </conditionalFormatting>
  <conditionalFormatting sqref="J803">
    <cfRule type="cellIs" dxfId="8555" priority="10040" operator="greaterThan">
      <formula>"0&lt;0,85%"</formula>
    </cfRule>
    <cfRule type="cellIs" dxfId="8554" priority="10027" operator="lessThan">
      <formula>-0.0094</formula>
    </cfRule>
    <cfRule type="cellIs" dxfId="8553" priority="9981" operator="greaterThan">
      <formula>-0.0001</formula>
    </cfRule>
    <cfRule type="cellIs" dxfId="8552" priority="9891" operator="greaterThan">
      <formula>0.0371</formula>
    </cfRule>
    <cfRule type="cellIs" dxfId="8551" priority="10039" operator="lessThan">
      <formula>"0,85%&lt;0"</formula>
    </cfRule>
    <cfRule type="cellIs" dxfId="8550" priority="9980" operator="greaterThan">
      <formula>-0.0001</formula>
    </cfRule>
    <cfRule type="notContainsBlanks" dxfId="8549" priority="9852">
      <formula>LEN(TRIM(J803))&gt;0</formula>
    </cfRule>
    <cfRule type="cellIs" dxfId="8548" priority="9982" operator="lessThan">
      <formula>-0.0001</formula>
    </cfRule>
    <cfRule type="notContainsBlanks" dxfId="8547" priority="9837">
      <formula>LEN(TRIM(J803))&gt;0</formula>
    </cfRule>
  </conditionalFormatting>
  <conditionalFormatting sqref="J807">
    <cfRule type="cellIs" dxfId="8546" priority="9909" operator="lessThan">
      <formula>0.087</formula>
    </cfRule>
    <cfRule type="cellIs" dxfId="8545" priority="9884" operator="lessThan">
      <formula>-0.352</formula>
    </cfRule>
    <cfRule type="cellIs" dxfId="8544" priority="10164" operator="lessThan">
      <formula>-0.142</formula>
    </cfRule>
    <cfRule type="cellIs" dxfId="8543" priority="9877" operator="lessThan">
      <formula>-0.317</formula>
    </cfRule>
    <cfRule type="cellIs" dxfId="8542" priority="10165" operator="greaterThan">
      <formula>-0.142</formula>
    </cfRule>
    <cfRule type="cellIs" dxfId="8541" priority="10047" operator="greaterThan">
      <formula>0.119</formula>
    </cfRule>
    <cfRule type="cellIs" dxfId="8540" priority="9876" operator="greaterThan">
      <formula>-0.317</formula>
    </cfRule>
    <cfRule type="cellIs" dxfId="8539" priority="10209" operator="greaterThan">
      <formula>0.278</formula>
    </cfRule>
    <cfRule type="cellIs" dxfId="8538" priority="9903" operator="lessThan">
      <formula>0.151</formula>
    </cfRule>
    <cfRule type="cellIs" dxfId="8537" priority="9901" operator="greaterThan">
      <formula>0.151</formula>
    </cfRule>
    <cfRule type="cellIs" dxfId="8536" priority="9964" operator="greaterThan">
      <formula>0.092</formula>
    </cfRule>
    <cfRule type="cellIs" dxfId="8535" priority="9963" operator="lessThan">
      <formula>0.05</formula>
    </cfRule>
    <cfRule type="cellIs" dxfId="8534" priority="10247" operator="lessThan">
      <formula>0.302</formula>
    </cfRule>
    <cfRule type="cellIs" dxfId="8533" priority="9959" operator="greaterThan">
      <formula>-0.007</formula>
    </cfRule>
    <cfRule type="cellIs" dxfId="8532" priority="10246" operator="greaterThan">
      <formula>0.302</formula>
    </cfRule>
    <cfRule type="cellIs" dxfId="8531" priority="9958" operator="lessThan">
      <formula>-0.007</formula>
    </cfRule>
    <cfRule type="cellIs" dxfId="8530" priority="9977" operator="lessThan">
      <formula>-0.071</formula>
    </cfRule>
    <cfRule type="cellIs" dxfId="8529" priority="9990" operator="greaterThan">
      <formula>0.035</formula>
    </cfRule>
    <cfRule type="cellIs" dxfId="8528" priority="9988" operator="lessThan">
      <formula>0.035</formula>
    </cfRule>
    <cfRule type="cellIs" dxfId="8527" priority="10152" operator="lessThan">
      <formula>0.138</formula>
    </cfRule>
    <cfRule type="cellIs" dxfId="8526" priority="9986" operator="greaterThan">
      <formula>-0.001</formula>
    </cfRule>
    <cfRule type="cellIs" dxfId="8525" priority="10073" operator="greaterThan">
      <formula>-0.019</formula>
    </cfRule>
    <cfRule type="cellIs" dxfId="8524" priority="10000" operator="greaterThan">
      <formula>-0.1</formula>
    </cfRule>
    <cfRule type="notContainsBlanks" dxfId="8523" priority="9846">
      <formula>LEN(TRIM(J807))&gt;0</formula>
    </cfRule>
    <cfRule type="cellIs" dxfId="8522" priority="10084" operator="lessThan">
      <formula>-0.051</formula>
    </cfRule>
    <cfRule type="cellIs" dxfId="8521" priority="10091" operator="lessThan">
      <formula>1.031</formula>
    </cfRule>
    <cfRule type="cellIs" dxfId="8520" priority="10092" operator="greaterThan">
      <formula>1.031</formula>
    </cfRule>
    <cfRule type="cellIs" dxfId="8519" priority="10105" operator="greaterThan">
      <formula>-0.199</formula>
    </cfRule>
    <cfRule type="cellIs" dxfId="8518" priority="10106" operator="lessThan">
      <formula>-0.199</formula>
    </cfRule>
    <cfRule type="notContainsBlanks" dxfId="8517" priority="9851">
      <formula>LEN(TRIM(J807))&gt;0</formula>
    </cfRule>
    <cfRule type="cellIs" dxfId="8516" priority="10108" operator="lessThan">
      <formula>-0.275</formula>
    </cfRule>
    <cfRule type="cellIs" dxfId="8515" priority="10111" operator="greaterThan">
      <formula>-0.08</formula>
    </cfRule>
    <cfRule type="cellIs" dxfId="8514" priority="10208" operator="lessThan">
      <formula>0.278</formula>
    </cfRule>
    <cfRule type="cellIs" dxfId="8513" priority="10072" operator="lessThan">
      <formula>-0.019</formula>
    </cfRule>
    <cfRule type="cellIs" dxfId="8512" priority="10067" operator="greaterThan">
      <formula>0.061</formula>
    </cfRule>
    <cfRule type="cellIs" dxfId="8511" priority="10066" operator="lessThan">
      <formula>0.061</formula>
    </cfRule>
    <cfRule type="cellIs" dxfId="8510" priority="10055" operator="lessThan">
      <formula>-0.099</formula>
    </cfRule>
    <cfRule type="cellIs" dxfId="8509" priority="9976" operator="greaterThan">
      <formula>-0.071</formula>
    </cfRule>
    <cfRule type="cellIs" dxfId="8508" priority="10153" operator="greaterThan">
      <formula>0.138</formula>
    </cfRule>
    <cfRule type="cellIs" dxfId="8507" priority="10054" operator="greaterThan">
      <formula>-0.099</formula>
    </cfRule>
    <cfRule type="cellIs" dxfId="8506" priority="10050" operator="lessThan">
      <formula>0.02</formula>
    </cfRule>
    <cfRule type="cellIs" dxfId="8505" priority="10048" operator="lessThan">
      <formula>0.119</formula>
    </cfRule>
  </conditionalFormatting>
  <conditionalFormatting sqref="J825">
    <cfRule type="notContainsBlanks" dxfId="8504" priority="9448">
      <formula>LEN(TRIM(J825))&gt;0</formula>
    </cfRule>
    <cfRule type="cellIs" dxfId="8503" priority="9535" operator="greaterThan">
      <formula>12.37</formula>
    </cfRule>
    <cfRule type="cellIs" dxfId="8502" priority="9541" operator="lessThan">
      <formula>12.427</formula>
    </cfRule>
    <cfRule type="notContainsBlanks" dxfId="8501" priority="9445">
      <formula>LEN(TRIM(J825))&gt;0</formula>
    </cfRule>
    <cfRule type="cellIs" dxfId="8500" priority="9481" operator="greaterThan">
      <formula>12.091</formula>
    </cfRule>
    <cfRule type="cellIs" dxfId="8499" priority="9534" operator="lessThan">
      <formula>12.37</formula>
    </cfRule>
    <cfRule type="cellIs" dxfId="8498" priority="9656" operator="lessThan">
      <formula>12.147</formula>
    </cfRule>
    <cfRule type="cellIs" dxfId="8497" priority="9689" operator="greaterThan">
      <formula>12.719</formula>
    </cfRule>
    <cfRule type="cellIs" dxfId="8496" priority="9739" operator="lessThan">
      <formula>12.138</formula>
    </cfRule>
    <cfRule type="cellIs" dxfId="8495" priority="9568" operator="greaterThan">
      <formula>12.627</formula>
    </cfRule>
    <cfRule type="cellIs" dxfId="8494" priority="9733" operator="greaterThan">
      <formula>12.302</formula>
    </cfRule>
    <cfRule type="cellIs" dxfId="8493" priority="9814" operator="lessThan">
      <formula>11.823</formula>
    </cfRule>
    <cfRule type="cellIs" dxfId="8492" priority="9815" operator="greaterThan">
      <formula>11.823</formula>
    </cfRule>
    <cfRule type="cellIs" dxfId="8491" priority="9628" operator="lessThan">
      <formula>12.304</formula>
    </cfRule>
    <cfRule type="cellIs" dxfId="8490" priority="9461" operator="lessThan">
      <formula>12.156</formula>
    </cfRule>
    <cfRule type="cellIs" dxfId="8489" priority="9625" operator="greaterThan">
      <formula>12.403</formula>
    </cfRule>
    <cfRule type="cellIs" dxfId="8488" priority="9666" operator="lessThan">
      <formula>13.229</formula>
    </cfRule>
    <cfRule type="cellIs" dxfId="8487" priority="9738" operator="greaterThan">
      <formula>12.138</formula>
    </cfRule>
    <cfRule type="cellIs" dxfId="8486" priority="9563" operator="lessThan">
      <formula>12.591</formula>
    </cfRule>
    <cfRule type="cellIs" dxfId="8485" priority="9564" operator="greaterThan">
      <formula>12.591</formula>
    </cfRule>
    <cfRule type="cellIs" dxfId="8484" priority="9566" operator="lessThan">
      <formula>12.627</formula>
    </cfRule>
    <cfRule type="cellIs" dxfId="8483" priority="9578" operator="greaterThan">
      <formula>12.492</formula>
    </cfRule>
    <cfRule type="cellIs" dxfId="8482" priority="9577" operator="lessThan">
      <formula>12.492</formula>
    </cfRule>
    <cfRule type="cellIs" dxfId="8481" priority="9647" operator="lessThan">
      <formula>12.179</formula>
    </cfRule>
    <cfRule type="cellIs" dxfId="8480" priority="9632" operator="greaterThan">
      <formula>12.185</formula>
    </cfRule>
    <cfRule type="cellIs" dxfId="8479" priority="9462" operator="lessThan">
      <formula>12.156</formula>
    </cfRule>
    <cfRule type="cellIs" dxfId="8478" priority="9460" operator="greaterThan">
      <formula>12.156</formula>
    </cfRule>
    <cfRule type="cellIs" dxfId="8477" priority="9688" operator="lessThan">
      <formula>12.719</formula>
    </cfRule>
    <cfRule type="cellIs" dxfId="8476" priority="9536" operator="greaterThan">
      <formula>12.37</formula>
    </cfRule>
    <cfRule type="cellIs" dxfId="8475" priority="9487" operator="lessThan">
      <formula>12.027</formula>
    </cfRule>
  </conditionalFormatting>
  <conditionalFormatting sqref="J829">
    <cfRule type="cellIs" dxfId="8474" priority="9560" operator="greaterThan">
      <formula>-0.0001</formula>
    </cfRule>
    <cfRule type="cellIs" dxfId="8473" priority="9618" operator="lessThan">
      <formula>"0,85%&lt;0"</formula>
    </cfRule>
    <cfRule type="cellIs" dxfId="8472" priority="9559" operator="greaterThan">
      <formula>-0.0001</formula>
    </cfRule>
    <cfRule type="cellIs" dxfId="8471" priority="9561" operator="lessThan">
      <formula>-0.0001</formula>
    </cfRule>
    <cfRule type="cellIs" dxfId="8470" priority="9606" operator="lessThan">
      <formula>-0.0094</formula>
    </cfRule>
    <cfRule type="cellIs" dxfId="8469" priority="9470" operator="greaterThan">
      <formula>0.0371</formula>
    </cfRule>
    <cfRule type="cellIs" dxfId="8468" priority="9619" operator="greaterThan">
      <formula>"0&lt;0,85%"</formula>
    </cfRule>
    <cfRule type="notContainsBlanks" dxfId="8467" priority="9439">
      <formula>LEN(TRIM(J829))&gt;0</formula>
    </cfRule>
    <cfRule type="notContainsBlanks" dxfId="8466" priority="9450">
      <formula>LEN(TRIM(J829))&gt;0</formula>
    </cfRule>
  </conditionalFormatting>
  <conditionalFormatting sqref="J833">
    <cfRule type="cellIs" dxfId="8465" priority="9456" operator="lessThan">
      <formula>-0.317</formula>
    </cfRule>
    <cfRule type="cellIs" dxfId="8464" priority="9569" operator="greaterThan">
      <formula>0.035</formula>
    </cfRule>
    <cfRule type="cellIs" dxfId="8463" priority="9556" operator="lessThan">
      <formula>-0.071</formula>
    </cfRule>
    <cfRule type="cellIs" dxfId="8462" priority="9731" operator="lessThan">
      <formula>0.138</formula>
    </cfRule>
    <cfRule type="cellIs" dxfId="8461" priority="9825" operator="greaterThan">
      <formula>0.302</formula>
    </cfRule>
    <cfRule type="cellIs" dxfId="8460" priority="9690" operator="greaterThan">
      <formula>-0.08</formula>
    </cfRule>
    <cfRule type="cellIs" dxfId="8459" priority="9743" operator="lessThan">
      <formula>-0.142</formula>
    </cfRule>
    <cfRule type="cellIs" dxfId="8458" priority="9555" operator="greaterThan">
      <formula>-0.071</formula>
    </cfRule>
    <cfRule type="cellIs" dxfId="8457" priority="9744" operator="greaterThan">
      <formula>-0.142</formula>
    </cfRule>
    <cfRule type="cellIs" dxfId="8456" priority="9488" operator="lessThan">
      <formula>0.087</formula>
    </cfRule>
    <cfRule type="cellIs" dxfId="8455" priority="9579" operator="greaterThan">
      <formula>-0.1</formula>
    </cfRule>
    <cfRule type="cellIs" dxfId="8454" priority="9826" operator="lessThan">
      <formula>0.302</formula>
    </cfRule>
    <cfRule type="cellIs" dxfId="8453" priority="9567" operator="lessThan">
      <formula>0.035</formula>
    </cfRule>
    <cfRule type="cellIs" dxfId="8452" priority="9565" operator="greaterThan">
      <formula>-0.001</formula>
    </cfRule>
    <cfRule type="cellIs" dxfId="8451" priority="9788" operator="greaterThan">
      <formula>0.278</formula>
    </cfRule>
    <cfRule type="cellIs" dxfId="8450" priority="9482" operator="lessThan">
      <formula>0.151</formula>
    </cfRule>
    <cfRule type="cellIs" dxfId="8449" priority="9685" operator="lessThan">
      <formula>-0.199</formula>
    </cfRule>
    <cfRule type="cellIs" dxfId="8448" priority="9684" operator="greaterThan">
      <formula>-0.199</formula>
    </cfRule>
    <cfRule type="cellIs" dxfId="8447" priority="9463" operator="lessThan">
      <formula>-0.352</formula>
    </cfRule>
    <cfRule type="cellIs" dxfId="8446" priority="9480" operator="greaterThan">
      <formula>0.151</formula>
    </cfRule>
    <cfRule type="cellIs" dxfId="8445" priority="9626" operator="greaterThan">
      <formula>0.119</formula>
    </cfRule>
    <cfRule type="cellIs" dxfId="8444" priority="9787" operator="lessThan">
      <formula>0.278</formula>
    </cfRule>
    <cfRule type="cellIs" dxfId="8443" priority="9671" operator="greaterThan">
      <formula>1.031</formula>
    </cfRule>
    <cfRule type="cellIs" dxfId="8442" priority="9627" operator="lessThan">
      <formula>0.119</formula>
    </cfRule>
    <cfRule type="cellIs" dxfId="8441" priority="9543" operator="greaterThan">
      <formula>0.092</formula>
    </cfRule>
    <cfRule type="cellIs" dxfId="8440" priority="9732" operator="greaterThan">
      <formula>0.138</formula>
    </cfRule>
    <cfRule type="cellIs" dxfId="8439" priority="9670" operator="lessThan">
      <formula>1.031</formula>
    </cfRule>
    <cfRule type="cellIs" dxfId="8438" priority="9645" operator="lessThan">
      <formula>0.061</formula>
    </cfRule>
    <cfRule type="cellIs" dxfId="8437" priority="9455" operator="greaterThan">
      <formula>-0.317</formula>
    </cfRule>
    <cfRule type="cellIs" dxfId="8436" priority="9538" operator="greaterThan">
      <formula>-0.007</formula>
    </cfRule>
    <cfRule type="cellIs" dxfId="8435" priority="9663" operator="lessThan">
      <formula>-0.051</formula>
    </cfRule>
    <cfRule type="cellIs" dxfId="8434" priority="9542" operator="lessThan">
      <formula>0.05</formula>
    </cfRule>
    <cfRule type="cellIs" dxfId="8433" priority="9687" operator="lessThan">
      <formula>-0.275</formula>
    </cfRule>
    <cfRule type="cellIs" dxfId="8432" priority="9633" operator="greaterThan">
      <formula>-0.099</formula>
    </cfRule>
    <cfRule type="cellIs" dxfId="8431" priority="9652" operator="greaterThan">
      <formula>-0.019</formula>
    </cfRule>
    <cfRule type="cellIs" dxfId="8430" priority="9651" operator="lessThan">
      <formula>-0.019</formula>
    </cfRule>
    <cfRule type="cellIs" dxfId="8429" priority="9629" operator="lessThan">
      <formula>0.02</formula>
    </cfRule>
    <cfRule type="notContainsBlanks" dxfId="8428" priority="9444">
      <formula>LEN(TRIM(J833))&gt;0</formula>
    </cfRule>
    <cfRule type="cellIs" dxfId="8427" priority="9634" operator="lessThan">
      <formula>-0.099</formula>
    </cfRule>
    <cfRule type="notContainsBlanks" dxfId="8426" priority="9449">
      <formula>LEN(TRIM(J833))&gt;0</formula>
    </cfRule>
    <cfRule type="cellIs" dxfId="8425" priority="9537" operator="lessThan">
      <formula>-0.007</formula>
    </cfRule>
    <cfRule type="cellIs" dxfId="8424" priority="9646" operator="greaterThan">
      <formula>0.061</formula>
    </cfRule>
  </conditionalFormatting>
  <conditionalFormatting sqref="J850">
    <cfRule type="cellIs" dxfId="8423" priority="9228" operator="greaterThan">
      <formula>12.185</formula>
    </cfRule>
    <cfRule type="cellIs" dxfId="8422" priority="9160" operator="greaterThan">
      <formula>12.591</formula>
    </cfRule>
    <cfRule type="cellIs" dxfId="8421" priority="9252" operator="lessThan">
      <formula>12.147</formula>
    </cfRule>
    <cfRule type="cellIs" dxfId="8420" priority="9130" operator="lessThan">
      <formula>12.37</formula>
    </cfRule>
    <cfRule type="cellIs" dxfId="8419" priority="9137" operator="lessThan">
      <formula>12.427</formula>
    </cfRule>
    <cfRule type="cellIs" dxfId="8418" priority="9162" operator="lessThan">
      <formula>12.627</formula>
    </cfRule>
    <cfRule type="cellIs" dxfId="8417" priority="9334" operator="greaterThan">
      <formula>12.138</formula>
    </cfRule>
    <cfRule type="cellIs" dxfId="8416" priority="9335" operator="lessThan">
      <formula>12.138</formula>
    </cfRule>
    <cfRule type="cellIs" dxfId="8415" priority="9164" operator="greaterThan">
      <formula>12.627</formula>
    </cfRule>
    <cfRule type="cellIs" dxfId="8414" priority="9131" operator="greaterThan">
      <formula>12.37</formula>
    </cfRule>
    <cfRule type="cellIs" dxfId="8413" priority="9329" operator="greaterThan">
      <formula>12.302</formula>
    </cfRule>
    <cfRule type="cellIs" dxfId="8412" priority="9262" operator="lessThan">
      <formula>13.229</formula>
    </cfRule>
    <cfRule type="cellIs" dxfId="8411" priority="9077" operator="greaterThan">
      <formula>12.091</formula>
    </cfRule>
    <cfRule type="cellIs" dxfId="8410" priority="9411" operator="greaterThan">
      <formula>11.823</formula>
    </cfRule>
    <cfRule type="cellIs" dxfId="8409" priority="9243" operator="lessThan">
      <formula>12.179</formula>
    </cfRule>
    <cfRule type="cellIs" dxfId="8408" priority="9173" operator="lessThan">
      <formula>12.492</formula>
    </cfRule>
    <cfRule type="cellIs" dxfId="8407" priority="9285" operator="greaterThan">
      <formula>12.719</formula>
    </cfRule>
    <cfRule type="cellIs" dxfId="8406" priority="9284" operator="lessThan">
      <formula>12.719</formula>
    </cfRule>
    <cfRule type="cellIs" dxfId="8405" priority="9013" operator="greaterThan">
      <formula>11.659</formula>
    </cfRule>
    <cfRule type="cellIs" dxfId="8404" priority="9221" operator="greaterThan">
      <formula>12.403</formula>
    </cfRule>
    <cfRule type="cellIs" dxfId="8403" priority="9224" operator="lessThan">
      <formula>12.304</formula>
    </cfRule>
    <cfRule type="cellIs" dxfId="8402" priority="9058" operator="lessThan">
      <formula>12.156</formula>
    </cfRule>
    <cfRule type="cellIs" dxfId="8401" priority="9132" operator="greaterThan">
      <formula>12.37</formula>
    </cfRule>
    <cfRule type="cellIs" dxfId="8400" priority="9174" operator="greaterThan">
      <formula>12.492</formula>
    </cfRule>
    <cfRule type="cellIs" dxfId="8399" priority="9159" operator="lessThan">
      <formula>12.591</formula>
    </cfRule>
    <cfRule type="cellIs" dxfId="8398" priority="9083" operator="lessThan">
      <formula>12.027</formula>
    </cfRule>
    <cfRule type="cellIs" dxfId="8397" priority="9410" operator="lessThan">
      <formula>11.823</formula>
    </cfRule>
    <cfRule type="cellIs" dxfId="8396" priority="9057" operator="lessThan">
      <formula>12.156</formula>
    </cfRule>
    <cfRule type="cellIs" dxfId="8395" priority="9056" operator="greaterThan">
      <formula>12.156</formula>
    </cfRule>
    <cfRule type="notContainsBlanks" dxfId="8394" priority="9044">
      <formula>LEN(TRIM(J850))&gt;0</formula>
    </cfRule>
    <cfRule type="notContainsBlanks" dxfId="8393" priority="9041">
      <formula>LEN(TRIM(J850))&gt;0</formula>
    </cfRule>
    <cfRule type="cellIs" dxfId="8392" priority="9014" operator="lessThan">
      <formula>11.659</formula>
    </cfRule>
  </conditionalFormatting>
  <conditionalFormatting sqref="J854">
    <cfRule type="cellIs" dxfId="8391" priority="9155" operator="greaterThan">
      <formula>-0.0001</formula>
    </cfRule>
    <cfRule type="cellIs" dxfId="8390" priority="9157" operator="lessThan">
      <formula>-0.0001</formula>
    </cfRule>
    <cfRule type="cellIs" dxfId="8389" priority="9066" operator="greaterThan">
      <formula>0.0371</formula>
    </cfRule>
    <cfRule type="cellIs" dxfId="8388" priority="9156" operator="greaterThan">
      <formula>-0.0001</formula>
    </cfRule>
    <cfRule type="notContainsBlanks" dxfId="8387" priority="9046">
      <formula>LEN(TRIM(J854))&gt;0</formula>
    </cfRule>
    <cfRule type="cellIs" dxfId="8386" priority="9215" operator="greaterThan">
      <formula>"0&lt;0,85%"</formula>
    </cfRule>
    <cfRule type="cellIs" dxfId="8385" priority="9214" operator="lessThan">
      <formula>"0,85%&lt;0"</formula>
    </cfRule>
    <cfRule type="notContainsBlanks" dxfId="8384" priority="9035">
      <formula>LEN(TRIM(J854))&gt;0</formula>
    </cfRule>
    <cfRule type="cellIs" dxfId="8383" priority="9202" operator="lessThan">
      <formula>-0.0094</formula>
    </cfRule>
  </conditionalFormatting>
  <conditionalFormatting sqref="J858">
    <cfRule type="cellIs" dxfId="8382" priority="9161" operator="greaterThan">
      <formula>-0.001</formula>
    </cfRule>
    <cfRule type="cellIs" dxfId="8381" priority="9229" operator="greaterThan">
      <formula>-0.099</formula>
    </cfRule>
    <cfRule type="cellIs" dxfId="8380" priority="9384" operator="greaterThan">
      <formula>0.278</formula>
    </cfRule>
    <cfRule type="cellIs" dxfId="8379" priority="9133" operator="lessThan">
      <formula>-0.007</formula>
    </cfRule>
    <cfRule type="cellIs" dxfId="8378" priority="9248" operator="greaterThan">
      <formula>-0.019</formula>
    </cfRule>
    <cfRule type="cellIs" dxfId="8377" priority="9175" operator="greaterThan">
      <formula>-0.1</formula>
    </cfRule>
    <cfRule type="cellIs" dxfId="8376" priority="9134" operator="greaterThan">
      <formula>-0.007</formula>
    </cfRule>
    <cfRule type="cellIs" dxfId="8375" priority="9266" operator="lessThan">
      <formula>1.031</formula>
    </cfRule>
    <cfRule type="cellIs" dxfId="8374" priority="9267" operator="greaterThan">
      <formula>1.031</formula>
    </cfRule>
    <cfRule type="cellIs" dxfId="8373" priority="9059" operator="lessThan">
      <formula>-0.352</formula>
    </cfRule>
    <cfRule type="cellIs" dxfId="8372" priority="9327" operator="lessThan">
      <formula>0.138</formula>
    </cfRule>
    <cfRule type="cellIs" dxfId="8371" priority="9383" operator="lessThan">
      <formula>0.278</formula>
    </cfRule>
    <cfRule type="cellIs" dxfId="8370" priority="9076" operator="greaterThan">
      <formula>0.151</formula>
    </cfRule>
    <cfRule type="cellIs" dxfId="8369" priority="9286" operator="greaterThan">
      <formula>-0.08</formula>
    </cfRule>
    <cfRule type="cellIs" dxfId="8368" priority="9230" operator="lessThan">
      <formula>-0.099</formula>
    </cfRule>
    <cfRule type="cellIs" dxfId="8367" priority="9283" operator="lessThan">
      <formula>-0.275</formula>
    </cfRule>
    <cfRule type="cellIs" dxfId="8366" priority="9281" operator="lessThan">
      <formula>-0.199</formula>
    </cfRule>
    <cfRule type="cellIs" dxfId="8365" priority="9078" operator="lessThan">
      <formula>0.151</formula>
    </cfRule>
    <cfRule type="cellIs" dxfId="8364" priority="9247" operator="lessThan">
      <formula>-0.019</formula>
    </cfRule>
    <cfRule type="cellIs" dxfId="8363" priority="9339" operator="lessThan">
      <formula>-0.142</formula>
    </cfRule>
    <cfRule type="cellIs" dxfId="8362" priority="9280" operator="greaterThan">
      <formula>-0.199</formula>
    </cfRule>
    <cfRule type="cellIs" dxfId="8361" priority="9259" operator="lessThan">
      <formula>-0.051</formula>
    </cfRule>
    <cfRule type="cellIs" dxfId="8360" priority="9138" operator="lessThan">
      <formula>0.05</formula>
    </cfRule>
    <cfRule type="cellIs" dxfId="8359" priority="9328" operator="greaterThan">
      <formula>0.138</formula>
    </cfRule>
    <cfRule type="cellIs" dxfId="8358" priority="9139" operator="greaterThan">
      <formula>0.092</formula>
    </cfRule>
    <cfRule type="cellIs" dxfId="8357" priority="9422" operator="lessThan">
      <formula>0.302</formula>
    </cfRule>
    <cfRule type="cellIs" dxfId="8356" priority="9084" operator="lessThan">
      <formula>0.087</formula>
    </cfRule>
    <cfRule type="cellIs" dxfId="8355" priority="9421" operator="greaterThan">
      <formula>0.302</formula>
    </cfRule>
    <cfRule type="cellIs" dxfId="8354" priority="9340" operator="greaterThan">
      <formula>-0.142</formula>
    </cfRule>
    <cfRule type="cellIs" dxfId="8353" priority="9151" operator="greaterThan">
      <formula>-0.071</formula>
    </cfRule>
    <cfRule type="cellIs" dxfId="8352" priority="9152" operator="lessThan">
      <formula>-0.071</formula>
    </cfRule>
    <cfRule type="cellIs" dxfId="8351" priority="9225" operator="lessThan">
      <formula>0.02</formula>
    </cfRule>
    <cfRule type="cellIs" dxfId="8350" priority="9222" operator="greaterThan">
      <formula>0.119</formula>
    </cfRule>
    <cfRule type="cellIs" dxfId="8349" priority="9051" operator="greaterThan">
      <formula>-0.317</formula>
    </cfRule>
    <cfRule type="cellIs" dxfId="8348" priority="9165" operator="greaterThan">
      <formula>0.035</formula>
    </cfRule>
    <cfRule type="notContainsBlanks" dxfId="8347" priority="9045">
      <formula>LEN(TRIM(J858))&gt;0</formula>
    </cfRule>
    <cfRule type="cellIs" dxfId="8346" priority="9242" operator="greaterThan">
      <formula>0.061</formula>
    </cfRule>
    <cfRule type="cellIs" dxfId="8345" priority="9241" operator="lessThan">
      <formula>0.061</formula>
    </cfRule>
    <cfRule type="notContainsBlanks" dxfId="8344" priority="9040">
      <formula>LEN(TRIM(J858))&gt;0</formula>
    </cfRule>
    <cfRule type="cellIs" dxfId="8343" priority="9223" operator="lessThan">
      <formula>0.119</formula>
    </cfRule>
    <cfRule type="cellIs" dxfId="8342" priority="9018" operator="lessThan">
      <formula>0.183</formula>
    </cfRule>
    <cfRule type="cellIs" dxfId="8341" priority="9017" operator="lessThan">
      <formula>0.183</formula>
    </cfRule>
    <cfRule type="cellIs" dxfId="8340" priority="9016" operator="lessThan">
      <formula>0.183</formula>
    </cfRule>
    <cfRule type="cellIs" dxfId="8339" priority="9015" operator="greaterThan">
      <formula>0.183</formula>
    </cfRule>
    <cfRule type="cellIs" dxfId="8338" priority="9163" operator="lessThan">
      <formula>0.035</formula>
    </cfRule>
    <cfRule type="cellIs" dxfId="8337" priority="9052" operator="lessThan">
      <formula>-0.317</formula>
    </cfRule>
  </conditionalFormatting>
  <conditionalFormatting sqref="J877">
    <cfRule type="cellIs" dxfId="8336" priority="8787" operator="greaterThan">
      <formula>12.403</formula>
    </cfRule>
    <cfRule type="cellIs" dxfId="8335" priority="8901" operator="lessThan">
      <formula>12.138</formula>
    </cfRule>
    <cfRule type="cellIs" dxfId="8334" priority="8900" operator="greaterThan">
      <formula>12.138</formula>
    </cfRule>
    <cfRule type="cellIs" dxfId="8333" priority="8622" operator="greaterThan">
      <formula>12.156</formula>
    </cfRule>
    <cfRule type="cellIs" dxfId="8332" priority="8623" operator="lessThan">
      <formula>12.156</formula>
    </cfRule>
    <cfRule type="cellIs" dxfId="8331" priority="8624" operator="lessThan">
      <formula>12.156</formula>
    </cfRule>
    <cfRule type="cellIs" dxfId="8330" priority="8697" operator="greaterThan">
      <formula>12.37</formula>
    </cfRule>
    <cfRule type="cellIs" dxfId="8329" priority="8850" operator="lessThan">
      <formula>12.719</formula>
    </cfRule>
    <cfRule type="cellIs" dxfId="8328" priority="8579" operator="greaterThan">
      <formula>11.659</formula>
    </cfRule>
    <cfRule type="cellIs" dxfId="8327" priority="8698" operator="greaterThan">
      <formula>12.37</formula>
    </cfRule>
    <cfRule type="notContainsBlanks" dxfId="8326" priority="8607">
      <formula>LEN(TRIM(J877))&gt;0</formula>
    </cfRule>
    <cfRule type="notContainsBlanks" dxfId="8325" priority="8610">
      <formula>LEN(TRIM(J877))&gt;0</formula>
    </cfRule>
    <cfRule type="cellIs" dxfId="8324" priority="8818" operator="lessThan">
      <formula>12.147</formula>
    </cfRule>
    <cfRule type="cellIs" dxfId="8323" priority="8580" operator="lessThan">
      <formula>11.659</formula>
    </cfRule>
    <cfRule type="cellIs" dxfId="8322" priority="8643" operator="greaterThan">
      <formula>12.091</formula>
    </cfRule>
    <cfRule type="cellIs" dxfId="8321" priority="8895" operator="greaterThan">
      <formula>12.302</formula>
    </cfRule>
    <cfRule type="cellIs" dxfId="8320" priority="8703" operator="lessThan">
      <formula>12.427</formula>
    </cfRule>
    <cfRule type="cellIs" dxfId="8319" priority="8977" operator="greaterThan">
      <formula>11.823</formula>
    </cfRule>
    <cfRule type="cellIs" dxfId="8318" priority="8976" operator="lessThan">
      <formula>11.823</formula>
    </cfRule>
    <cfRule type="cellIs" dxfId="8317" priority="8649" operator="lessThan">
      <formula>12.027</formula>
    </cfRule>
    <cfRule type="cellIs" dxfId="8316" priority="8851" operator="greaterThan">
      <formula>12.719</formula>
    </cfRule>
    <cfRule type="cellIs" dxfId="8315" priority="8726" operator="greaterThan">
      <formula>12.591</formula>
    </cfRule>
    <cfRule type="cellIs" dxfId="8314" priority="8809" operator="lessThan">
      <formula>12.179</formula>
    </cfRule>
    <cfRule type="cellIs" dxfId="8313" priority="8725" operator="lessThan">
      <formula>12.591</formula>
    </cfRule>
    <cfRule type="cellIs" dxfId="8312" priority="8828" operator="lessThan">
      <formula>13.229</formula>
    </cfRule>
    <cfRule type="cellIs" dxfId="8311" priority="8728" operator="lessThan">
      <formula>12.627</formula>
    </cfRule>
    <cfRule type="cellIs" dxfId="8310" priority="8730" operator="greaterThan">
      <formula>12.627</formula>
    </cfRule>
    <cfRule type="cellIs" dxfId="8309" priority="8696" operator="lessThan">
      <formula>12.37</formula>
    </cfRule>
    <cfRule type="cellIs" dxfId="8308" priority="8794" operator="greaterThan">
      <formula>12.185</formula>
    </cfRule>
    <cfRule type="cellIs" dxfId="8307" priority="8790" operator="lessThan">
      <formula>12.304</formula>
    </cfRule>
    <cfRule type="cellIs" dxfId="8306" priority="8739" operator="lessThan">
      <formula>12.492</formula>
    </cfRule>
    <cfRule type="cellIs" dxfId="8305" priority="8740" operator="greaterThan">
      <formula>12.492</formula>
    </cfRule>
  </conditionalFormatting>
  <conditionalFormatting sqref="J881">
    <cfRule type="cellIs" dxfId="8304" priority="8632" operator="greaterThan">
      <formula>0.0371</formula>
    </cfRule>
    <cfRule type="cellIs" dxfId="8303" priority="8781" operator="greaterThan">
      <formula>"0&lt;0,85%"</formula>
    </cfRule>
    <cfRule type="cellIs" dxfId="8302" priority="8780" operator="lessThan">
      <formula>"0,85%&lt;0"</formula>
    </cfRule>
    <cfRule type="cellIs" dxfId="8301" priority="8768" operator="lessThan">
      <formula>-0.0094</formula>
    </cfRule>
    <cfRule type="cellIs" dxfId="8300" priority="8721" operator="greaterThan">
      <formula>-0.0001</formula>
    </cfRule>
    <cfRule type="cellIs" dxfId="8299" priority="8555" operator="greaterThan">
      <formula>0.0124</formula>
    </cfRule>
    <cfRule type="cellIs" dxfId="8298" priority="8556" operator="lessThan">
      <formula>0.0124</formula>
    </cfRule>
    <cfRule type="cellIs" dxfId="8297" priority="8723" operator="lessThan">
      <formula>-0.0001</formula>
    </cfRule>
    <cfRule type="notContainsBlanks" dxfId="8296" priority="8612">
      <formula>LEN(TRIM(J881))&gt;0</formula>
    </cfRule>
    <cfRule type="cellIs" dxfId="8295" priority="8722" operator="greaterThan">
      <formula>-0.0001</formula>
    </cfRule>
    <cfRule type="notContainsBlanks" dxfId="8294" priority="8601">
      <formula>LEN(TRIM(J881))&gt;0</formula>
    </cfRule>
  </conditionalFormatting>
  <conditionalFormatting sqref="J885">
    <cfRule type="cellIs" dxfId="8293" priority="8833" operator="greaterThan">
      <formula>1.031</formula>
    </cfRule>
    <cfRule type="cellIs" dxfId="8292" priority="8894" operator="greaterThan">
      <formula>0.138</formula>
    </cfRule>
    <cfRule type="cellIs" dxfId="8291" priority="8846" operator="greaterThan">
      <formula>-0.199</formula>
    </cfRule>
    <cfRule type="cellIs" dxfId="8290" priority="8847" operator="lessThan">
      <formula>-0.199</formula>
    </cfRule>
    <cfRule type="cellIs" dxfId="8289" priority="8849" operator="lessThan">
      <formula>-0.275</formula>
    </cfRule>
    <cfRule type="cellIs" dxfId="8288" priority="8852" operator="greaterThan">
      <formula>-0.08</formula>
    </cfRule>
    <cfRule type="cellIs" dxfId="8287" priority="8906" operator="greaterThan">
      <formula>-0.142</formula>
    </cfRule>
    <cfRule type="cellIs" dxfId="8286" priority="8905" operator="lessThan">
      <formula>-0.142</formula>
    </cfRule>
    <cfRule type="cellIs" dxfId="8285" priority="8893" operator="lessThan">
      <formula>0.138</formula>
    </cfRule>
    <cfRule type="cellIs" dxfId="8284" priority="8717" operator="greaterThan">
      <formula>-0.071</formula>
    </cfRule>
    <cfRule type="cellIs" dxfId="8283" priority="8705" operator="greaterThan">
      <formula>0.092</formula>
    </cfRule>
    <cfRule type="cellIs" dxfId="8282" priority="8704" operator="lessThan">
      <formula>0.05</formula>
    </cfRule>
    <cfRule type="cellIs" dxfId="8281" priority="8700" operator="greaterThan">
      <formula>-0.007</formula>
    </cfRule>
    <cfRule type="cellIs" dxfId="8280" priority="8699" operator="lessThan">
      <formula>-0.007</formula>
    </cfRule>
    <cfRule type="cellIs" dxfId="8279" priority="8788" operator="greaterThan">
      <formula>0.119</formula>
    </cfRule>
    <cfRule type="cellIs" dxfId="8278" priority="8789" operator="lessThan">
      <formula>0.119</formula>
    </cfRule>
    <cfRule type="cellIs" dxfId="8277" priority="8950" operator="greaterThan">
      <formula>0.278</formula>
    </cfRule>
    <cfRule type="cellIs" dxfId="8276" priority="8718" operator="lessThan">
      <formula>-0.071</formula>
    </cfRule>
    <cfRule type="cellIs" dxfId="8275" priority="8949" operator="lessThan">
      <formula>0.278</formula>
    </cfRule>
    <cfRule type="cellIs" dxfId="8274" priority="8791" operator="lessThan">
      <formula>0.02</formula>
    </cfRule>
    <cfRule type="cellIs" dxfId="8273" priority="8795" operator="greaterThan">
      <formula>-0.099</formula>
    </cfRule>
    <cfRule type="cellIs" dxfId="8272" priority="8796" operator="lessThan">
      <formula>-0.099</formula>
    </cfRule>
    <cfRule type="cellIs" dxfId="8271" priority="8807" operator="lessThan">
      <formula>0.061</formula>
    </cfRule>
    <cfRule type="cellIs" dxfId="8270" priority="8808" operator="greaterThan">
      <formula>0.061</formula>
    </cfRule>
    <cfRule type="cellIs" dxfId="8269" priority="8813" operator="lessThan">
      <formula>-0.019</formula>
    </cfRule>
    <cfRule type="cellIs" dxfId="8268" priority="8727" operator="greaterThan">
      <formula>-0.001</formula>
    </cfRule>
    <cfRule type="cellIs" dxfId="8267" priority="8814" operator="greaterThan">
      <formula>-0.019</formula>
    </cfRule>
    <cfRule type="cellIs" dxfId="8266" priority="8650" operator="lessThan">
      <formula>0.087</formula>
    </cfRule>
    <cfRule type="cellIs" dxfId="8265" priority="8644" operator="lessThan">
      <formula>0.151</formula>
    </cfRule>
    <cfRule type="cellIs" dxfId="8264" priority="8642" operator="greaterThan">
      <formula>0.151</formula>
    </cfRule>
    <cfRule type="cellIs" dxfId="8263" priority="8729" operator="lessThan">
      <formula>0.035</formula>
    </cfRule>
    <cfRule type="cellIs" dxfId="8262" priority="8625" operator="lessThan">
      <formula>-0.352</formula>
    </cfRule>
    <cfRule type="cellIs" dxfId="8261" priority="8731" operator="greaterThan">
      <formula>0.035</formula>
    </cfRule>
    <cfRule type="cellIs" dxfId="8260" priority="8618" operator="lessThan">
      <formula>-0.317</formula>
    </cfRule>
    <cfRule type="cellIs" dxfId="8259" priority="8617" operator="greaterThan">
      <formula>-0.317</formula>
    </cfRule>
    <cfRule type="notContainsBlanks" dxfId="8258" priority="8611">
      <formula>LEN(TRIM(J885))&gt;0</formula>
    </cfRule>
    <cfRule type="notContainsBlanks" dxfId="8257" priority="8606">
      <formula>LEN(TRIM(J885))&gt;0</formula>
    </cfRule>
    <cfRule type="cellIs" dxfId="8256" priority="8584" operator="lessThan">
      <formula>0.183</formula>
    </cfRule>
    <cfRule type="cellIs" dxfId="8255" priority="8741" operator="greaterThan">
      <formula>-0.1</formula>
    </cfRule>
    <cfRule type="cellIs" dxfId="8254" priority="8583" operator="lessThan">
      <formula>0.183</formula>
    </cfRule>
    <cfRule type="cellIs" dxfId="8253" priority="8582" operator="lessThan">
      <formula>0.183</formula>
    </cfRule>
    <cfRule type="cellIs" dxfId="8252" priority="8581" operator="greaterThan">
      <formula>0.183</formula>
    </cfRule>
    <cfRule type="cellIs" dxfId="8251" priority="8825" operator="lessThan">
      <formula>-0.051</formula>
    </cfRule>
    <cfRule type="cellIs" dxfId="8250" priority="8987" operator="greaterThan">
      <formula>0.302</formula>
    </cfRule>
    <cfRule type="cellIs" dxfId="8249" priority="8832" operator="lessThan">
      <formula>1.031</formula>
    </cfRule>
    <cfRule type="cellIs" dxfId="8248" priority="8988" operator="lessThan">
      <formula>0.302</formula>
    </cfRule>
  </conditionalFormatting>
  <conditionalFormatting sqref="J903">
    <cfRule type="cellIs" dxfId="8247" priority="8250" operator="greaterThan">
      <formula>12.37</formula>
    </cfRule>
    <cfRule type="cellIs" dxfId="8246" priority="8528" operator="lessThan">
      <formula>11.823</formula>
    </cfRule>
    <cfRule type="cellIs" dxfId="8245" priority="8201" operator="lessThan">
      <formula>12.027</formula>
    </cfRule>
    <cfRule type="notContainsBlanks" dxfId="8244" priority="8159">
      <formula>LEN(TRIM(J903))&gt;0</formula>
    </cfRule>
    <cfRule type="cellIs" dxfId="8243" priority="8280" operator="lessThan">
      <formula>12.627</formula>
    </cfRule>
    <cfRule type="cellIs" dxfId="8242" priority="8255" operator="lessThan">
      <formula>12.427</formula>
    </cfRule>
    <cfRule type="cellIs" dxfId="8241" priority="8380" operator="lessThan">
      <formula>13.229</formula>
    </cfRule>
    <cfRule type="notContainsBlanks" dxfId="8240" priority="8162">
      <formula>LEN(TRIM(J903))&gt;0</formula>
    </cfRule>
    <cfRule type="cellIs" dxfId="8239" priority="8282" operator="greaterThan">
      <formula>12.627</formula>
    </cfRule>
    <cfRule type="cellIs" dxfId="8238" priority="8339" operator="greaterThan">
      <formula>12.403</formula>
    </cfRule>
    <cfRule type="cellIs" dxfId="8237" priority="8131" operator="greaterThan">
      <formula>11.659</formula>
    </cfRule>
    <cfRule type="cellIs" dxfId="8236" priority="8176" operator="lessThan">
      <formula>12.156</formula>
    </cfRule>
    <cfRule type="cellIs" dxfId="8235" priority="8174" operator="greaterThan">
      <formula>12.156</formula>
    </cfRule>
    <cfRule type="cellIs" dxfId="8234" priority="8292" operator="greaterThan">
      <formula>12.492</formula>
    </cfRule>
    <cfRule type="cellIs" dxfId="8233" priority="8346" operator="greaterThan">
      <formula>12.185</formula>
    </cfRule>
    <cfRule type="cellIs" dxfId="8232" priority="8370" operator="lessThan">
      <formula>12.147</formula>
    </cfRule>
    <cfRule type="cellIs" dxfId="8231" priority="8278" operator="greaterThan">
      <formula>12.591</formula>
    </cfRule>
    <cfRule type="cellIs" dxfId="8230" priority="8453" operator="lessThan">
      <formula>12.138</formula>
    </cfRule>
    <cfRule type="cellIs" dxfId="8229" priority="8175" operator="lessThan">
      <formula>12.156</formula>
    </cfRule>
    <cfRule type="cellIs" dxfId="8228" priority="8361" operator="lessThan">
      <formula>12.179</formula>
    </cfRule>
    <cfRule type="cellIs" dxfId="8227" priority="8452" operator="greaterThan">
      <formula>12.138</formula>
    </cfRule>
    <cfRule type="cellIs" dxfId="8226" priority="8248" operator="lessThan">
      <formula>12.37</formula>
    </cfRule>
    <cfRule type="cellIs" dxfId="8225" priority="8291" operator="lessThan">
      <formula>12.492</formula>
    </cfRule>
    <cfRule type="cellIs" dxfId="8224" priority="8447" operator="greaterThan">
      <formula>12.302</formula>
    </cfRule>
    <cfRule type="cellIs" dxfId="8223" priority="8342" operator="lessThan">
      <formula>12.304</formula>
    </cfRule>
    <cfRule type="cellIs" dxfId="8222" priority="8249" operator="greaterThan">
      <formula>12.37</formula>
    </cfRule>
    <cfRule type="cellIs" dxfId="8221" priority="8529" operator="greaterThan">
      <formula>11.823</formula>
    </cfRule>
    <cfRule type="cellIs" dxfId="8220" priority="8403" operator="greaterThan">
      <formula>12.719</formula>
    </cfRule>
    <cfRule type="cellIs" dxfId="8219" priority="8402" operator="lessThan">
      <formula>12.719</formula>
    </cfRule>
    <cfRule type="cellIs" dxfId="8218" priority="8277" operator="lessThan">
      <formula>12.591</formula>
    </cfRule>
    <cfRule type="cellIs" dxfId="8217" priority="8132" operator="lessThan">
      <formula>11.659</formula>
    </cfRule>
    <cfRule type="cellIs" dxfId="8216" priority="8195" operator="greaterThan">
      <formula>12.091</formula>
    </cfRule>
  </conditionalFormatting>
  <conditionalFormatting sqref="J907">
    <cfRule type="cellIs" dxfId="8215" priority="8273" operator="greaterThan">
      <formula>-0.0001</formula>
    </cfRule>
    <cfRule type="cellIs" dxfId="8214" priority="8184" operator="greaterThan">
      <formula>0.0371</formula>
    </cfRule>
    <cfRule type="cellIs" dxfId="8213" priority="8107" operator="greaterThan">
      <formula>0.0124</formula>
    </cfRule>
    <cfRule type="cellIs" dxfId="8212" priority="8332" operator="lessThan">
      <formula>"0,85%&lt;0"</formula>
    </cfRule>
    <cfRule type="cellIs" dxfId="8211" priority="8274" operator="greaterThan">
      <formula>-0.0001</formula>
    </cfRule>
    <cfRule type="cellIs" dxfId="8210" priority="8333" operator="greaterThan">
      <formula>"0&lt;0,85%"</formula>
    </cfRule>
    <cfRule type="notContainsBlanks" dxfId="8209" priority="8164">
      <formula>LEN(TRIM(J907))&gt;0</formula>
    </cfRule>
    <cfRule type="notContainsBlanks" dxfId="8208" priority="8153">
      <formula>LEN(TRIM(J907))&gt;0</formula>
    </cfRule>
    <cfRule type="cellIs" dxfId="8207" priority="8108" operator="lessThan">
      <formula>0.0124</formula>
    </cfRule>
    <cfRule type="cellIs" dxfId="8206" priority="8320" operator="lessThan">
      <formula>-0.0094</formula>
    </cfRule>
    <cfRule type="cellIs" dxfId="8205" priority="8275" operator="lessThan">
      <formula>-0.0001</formula>
    </cfRule>
  </conditionalFormatting>
  <conditionalFormatting sqref="J911">
    <cfRule type="cellIs" dxfId="8204" priority="8399" operator="lessThan">
      <formula>-0.199</formula>
    </cfRule>
    <cfRule type="cellIs" dxfId="8203" priority="8252" operator="greaterThan">
      <formula>-0.007</formula>
    </cfRule>
    <cfRule type="cellIs" dxfId="8202" priority="8256" operator="lessThan">
      <formula>0.05</formula>
    </cfRule>
    <cfRule type="cellIs" dxfId="8201" priority="8360" operator="greaterThan">
      <formula>0.061</formula>
    </cfRule>
    <cfRule type="cellIs" dxfId="8200" priority="8177" operator="lessThan">
      <formula>-0.352</formula>
    </cfRule>
    <cfRule type="cellIs" dxfId="8199" priority="8194" operator="greaterThan">
      <formula>0.151</formula>
    </cfRule>
    <cfRule type="cellIs" dxfId="8198" priority="8502" operator="greaterThan">
      <formula>0.278</formula>
    </cfRule>
    <cfRule type="cellIs" dxfId="8197" priority="8458" operator="greaterThan">
      <formula>-0.142</formula>
    </cfRule>
    <cfRule type="cellIs" dxfId="8196" priority="8457" operator="lessThan">
      <formula>-0.142</formula>
    </cfRule>
    <cfRule type="cellIs" dxfId="8195" priority="8359" operator="lessThan">
      <formula>0.061</formula>
    </cfRule>
    <cfRule type="cellIs" dxfId="8194" priority="8251" operator="lessThan">
      <formula>-0.007</formula>
    </cfRule>
    <cfRule type="cellIs" dxfId="8193" priority="8404" operator="greaterThan">
      <formula>-0.08</formula>
    </cfRule>
    <cfRule type="notContainsBlanks" dxfId="8192" priority="8158">
      <formula>LEN(TRIM(J911))&gt;0</formula>
    </cfRule>
    <cfRule type="cellIs" dxfId="8191" priority="8446" operator="greaterThan">
      <formula>0.138</formula>
    </cfRule>
    <cfRule type="cellIs" dxfId="8190" priority="8445" operator="lessThan">
      <formula>0.138</formula>
    </cfRule>
    <cfRule type="cellIs" dxfId="8189" priority="8269" operator="greaterThan">
      <formula>-0.071</formula>
    </cfRule>
    <cfRule type="cellIs" dxfId="8188" priority="8501" operator="lessThan">
      <formula>0.278</formula>
    </cfRule>
    <cfRule type="cellIs" dxfId="8187" priority="8377" operator="lessThan">
      <formula>-0.051</formula>
    </cfRule>
    <cfRule type="cellIs" dxfId="8186" priority="8270" operator="lessThan">
      <formula>-0.071</formula>
    </cfRule>
    <cfRule type="cellIs" dxfId="8185" priority="8257" operator="greaterThan">
      <formula>0.092</formula>
    </cfRule>
    <cfRule type="cellIs" dxfId="8184" priority="8279" operator="greaterThan">
      <formula>-0.001</formula>
    </cfRule>
    <cfRule type="cellIs" dxfId="8183" priority="8340" operator="greaterThan">
      <formula>0.119</formula>
    </cfRule>
    <cfRule type="cellIs" dxfId="8182" priority="8348" operator="lessThan">
      <formula>-0.099</formula>
    </cfRule>
    <cfRule type="cellIs" dxfId="8181" priority="8281" operator="lessThan">
      <formula>0.035</formula>
    </cfRule>
    <cfRule type="cellIs" dxfId="8180" priority="8347" operator="greaterThan">
      <formula>-0.099</formula>
    </cfRule>
    <cfRule type="cellIs" dxfId="8179" priority="8283" operator="greaterThan">
      <formula>0.035</formula>
    </cfRule>
    <cfRule type="cellIs" dxfId="8178" priority="8366" operator="greaterThan">
      <formula>-0.019</formula>
    </cfRule>
    <cfRule type="cellIs" dxfId="8177" priority="8343" operator="lessThan">
      <formula>0.02</formula>
    </cfRule>
    <cfRule type="cellIs" dxfId="8176" priority="8365" operator="lessThan">
      <formula>-0.019</formula>
    </cfRule>
    <cfRule type="cellIs" dxfId="8175" priority="8341" operator="lessThan">
      <formula>0.119</formula>
    </cfRule>
    <cfRule type="cellIs" dxfId="8174" priority="8293" operator="greaterThan">
      <formula>-0.1</formula>
    </cfRule>
    <cfRule type="cellIs" dxfId="8173" priority="8202" operator="lessThan">
      <formula>0.087</formula>
    </cfRule>
    <cfRule type="cellIs" dxfId="8172" priority="8539" operator="greaterThan">
      <formula>0.302</formula>
    </cfRule>
    <cfRule type="cellIs" dxfId="8171" priority="8196" operator="lessThan">
      <formula>0.151</formula>
    </cfRule>
    <cfRule type="cellIs" dxfId="8170" priority="8401" operator="lessThan">
      <formula>-0.275</formula>
    </cfRule>
    <cfRule type="cellIs" dxfId="8169" priority="8398" operator="greaterThan">
      <formula>-0.199</formula>
    </cfRule>
    <cfRule type="cellIs" dxfId="8168" priority="8136" operator="lessThan">
      <formula>0.183</formula>
    </cfRule>
    <cfRule type="notContainsBlanks" dxfId="8167" priority="8163">
      <formula>LEN(TRIM(J911))&gt;0</formula>
    </cfRule>
    <cfRule type="cellIs" dxfId="8166" priority="8135" operator="lessThan">
      <formula>0.183</formula>
    </cfRule>
    <cfRule type="cellIs" dxfId="8165" priority="8133" operator="greaterThan">
      <formula>0.183</formula>
    </cfRule>
    <cfRule type="cellIs" dxfId="8164" priority="8134" operator="lessThan">
      <formula>0.183</formula>
    </cfRule>
    <cfRule type="cellIs" dxfId="8163" priority="8540" operator="lessThan">
      <formula>0.302</formula>
    </cfRule>
    <cfRule type="cellIs" dxfId="8162" priority="8385" operator="greaterThan">
      <formula>1.031</formula>
    </cfRule>
    <cfRule type="cellIs" dxfId="8161" priority="8169" operator="greaterThan">
      <formula>-0.317</formula>
    </cfRule>
    <cfRule type="cellIs" dxfId="8160" priority="8384" operator="lessThan">
      <formula>1.031</formula>
    </cfRule>
    <cfRule type="cellIs" dxfId="8159" priority="8170" operator="lessThan">
      <formula>-0.317</formula>
    </cfRule>
  </conditionalFormatting>
  <conditionalFormatting sqref="J929">
    <cfRule type="cellIs" dxfId="8158" priority="7922" operator="lessThan">
      <formula>13.229</formula>
    </cfRule>
    <cfRule type="cellIs" dxfId="8157" priority="7822" operator="lessThan">
      <formula>12.627</formula>
    </cfRule>
    <cfRule type="cellIs" dxfId="8156" priority="7912" operator="lessThan">
      <formula>12.147</formula>
    </cfRule>
    <cfRule type="cellIs" dxfId="8155" priority="7790" operator="lessThan">
      <formula>12.37</formula>
    </cfRule>
    <cfRule type="cellIs" dxfId="8154" priority="7674" operator="lessThan">
      <formula>11.659</formula>
    </cfRule>
    <cfRule type="cellIs" dxfId="8153" priority="7834" operator="greaterThan">
      <formula>12.492</formula>
    </cfRule>
    <cfRule type="cellIs" dxfId="8152" priority="7824" operator="greaterThan">
      <formula>12.627</formula>
    </cfRule>
    <cfRule type="cellIs" dxfId="8151" priority="7881" operator="greaterThan">
      <formula>12.403</formula>
    </cfRule>
    <cfRule type="cellIs" dxfId="8150" priority="7673" operator="greaterThan">
      <formula>11.659</formula>
    </cfRule>
    <cfRule type="cellIs" dxfId="8149" priority="7833" operator="lessThan">
      <formula>12.492</formula>
    </cfRule>
    <cfRule type="cellIs" dxfId="8148" priority="7716" operator="greaterThan">
      <formula>12.156</formula>
    </cfRule>
    <cfRule type="cellIs" dxfId="8147" priority="7888" operator="greaterThan">
      <formula>12.185</formula>
    </cfRule>
    <cfRule type="cellIs" dxfId="8146" priority="7884" operator="lessThan">
      <formula>12.304</formula>
    </cfRule>
    <cfRule type="cellIs" dxfId="8145" priority="7737" operator="greaterThan">
      <formula>12.091</formula>
    </cfRule>
    <cfRule type="cellIs" dxfId="8144" priority="7994" operator="greaterThan">
      <formula>12.138</formula>
    </cfRule>
    <cfRule type="notContainsBlanks" dxfId="8143" priority="7701">
      <formula>LEN(TRIM(J929))&gt;0</formula>
    </cfRule>
    <cfRule type="cellIs" dxfId="8142" priority="7792" operator="greaterThan">
      <formula>12.37</formula>
    </cfRule>
    <cfRule type="cellIs" dxfId="8141" priority="7718" operator="lessThan">
      <formula>12.156</formula>
    </cfRule>
    <cfRule type="cellIs" dxfId="8140" priority="7797" operator="lessThan">
      <formula>12.427</formula>
    </cfRule>
    <cfRule type="cellIs" dxfId="8139" priority="7717" operator="lessThan">
      <formula>12.156</formula>
    </cfRule>
    <cfRule type="cellIs" dxfId="8138" priority="7989" operator="greaterThan">
      <formula>12.302</formula>
    </cfRule>
    <cfRule type="cellIs" dxfId="8137" priority="8071" operator="greaterThan">
      <formula>11.823</formula>
    </cfRule>
    <cfRule type="cellIs" dxfId="8136" priority="7995" operator="lessThan">
      <formula>12.138</formula>
    </cfRule>
    <cfRule type="notContainsBlanks" dxfId="8135" priority="7704">
      <formula>LEN(TRIM(J929))&gt;0</formula>
    </cfRule>
    <cfRule type="cellIs" dxfId="8134" priority="8070" operator="lessThan">
      <formula>11.823</formula>
    </cfRule>
    <cfRule type="cellIs" dxfId="8133" priority="7945" operator="greaterThan">
      <formula>12.719</formula>
    </cfRule>
    <cfRule type="cellIs" dxfId="8132" priority="7819" operator="lessThan">
      <formula>12.591</formula>
    </cfRule>
    <cfRule type="cellIs" dxfId="8131" priority="7820" operator="greaterThan">
      <formula>12.591</formula>
    </cfRule>
    <cfRule type="cellIs" dxfId="8130" priority="7743" operator="lessThan">
      <formula>12.027</formula>
    </cfRule>
    <cfRule type="cellIs" dxfId="8129" priority="7791" operator="greaterThan">
      <formula>12.37</formula>
    </cfRule>
    <cfRule type="cellIs" dxfId="8128" priority="7944" operator="lessThan">
      <formula>12.719</formula>
    </cfRule>
    <cfRule type="cellIs" dxfId="8127" priority="7903" operator="lessThan">
      <formula>12.179</formula>
    </cfRule>
  </conditionalFormatting>
  <conditionalFormatting sqref="J933">
    <cfRule type="cellIs" dxfId="8126" priority="7875" operator="greaterThan">
      <formula>"0&lt;0,85%"</formula>
    </cfRule>
    <cfRule type="cellIs" dxfId="8125" priority="7874" operator="lessThan">
      <formula>"0,85%&lt;0"</formula>
    </cfRule>
    <cfRule type="cellIs" dxfId="8124" priority="7862" operator="lessThan">
      <formula>-0.0094</formula>
    </cfRule>
    <cfRule type="cellIs" dxfId="8123" priority="7649" operator="greaterThan">
      <formula>0.0124</formula>
    </cfRule>
    <cfRule type="notContainsBlanks" dxfId="8122" priority="7706">
      <formula>LEN(TRIM(J933))&gt;0</formula>
    </cfRule>
    <cfRule type="notContainsBlanks" dxfId="8121" priority="7695">
      <formula>LEN(TRIM(J933))&gt;0</formula>
    </cfRule>
    <cfRule type="cellIs" dxfId="8120" priority="7816" operator="greaterThan">
      <formula>-0.0001</formula>
    </cfRule>
    <cfRule type="cellIs" dxfId="8119" priority="7726" operator="greaterThan">
      <formula>0.0371</formula>
    </cfRule>
    <cfRule type="cellIs" dxfId="8118" priority="7650" operator="lessThan">
      <formula>0.0124</formula>
    </cfRule>
    <cfRule type="cellIs" dxfId="8117" priority="7815" operator="greaterThan">
      <formula>-0.0001</formula>
    </cfRule>
    <cfRule type="cellIs" dxfId="8116" priority="7817" operator="lessThan">
      <formula>-0.0001</formula>
    </cfRule>
  </conditionalFormatting>
  <conditionalFormatting sqref="J937">
    <cfRule type="cellIs" dxfId="8115" priority="7736" operator="greaterThan">
      <formula>0.151</formula>
    </cfRule>
    <cfRule type="cellIs" dxfId="8114" priority="7738" operator="lessThan">
      <formula>0.151</formula>
    </cfRule>
    <cfRule type="cellIs" dxfId="8113" priority="7744" operator="lessThan">
      <formula>0.087</formula>
    </cfRule>
    <cfRule type="cellIs" dxfId="8112" priority="7793" operator="lessThan">
      <formula>-0.007</formula>
    </cfRule>
    <cfRule type="cellIs" dxfId="8111" priority="7794" operator="greaterThan">
      <formula>-0.007</formula>
    </cfRule>
    <cfRule type="cellIs" dxfId="8110" priority="7798" operator="lessThan">
      <formula>0.05</formula>
    </cfRule>
    <cfRule type="cellIs" dxfId="8109" priority="7799" operator="greaterThan">
      <formula>0.092</formula>
    </cfRule>
    <cfRule type="cellIs" dxfId="8108" priority="7811" operator="greaterThan">
      <formula>-0.071</formula>
    </cfRule>
    <cfRule type="cellIs" dxfId="8107" priority="7719" operator="lessThan">
      <formula>-0.352</formula>
    </cfRule>
    <cfRule type="cellIs" dxfId="8106" priority="7812" operator="lessThan">
      <formula>-0.071</formula>
    </cfRule>
    <cfRule type="cellIs" dxfId="8105" priority="7926" operator="lessThan">
      <formula>1.031</formula>
    </cfRule>
    <cfRule type="cellIs" dxfId="8104" priority="7919" operator="lessThan">
      <formula>-0.051</formula>
    </cfRule>
    <cfRule type="cellIs" dxfId="8103" priority="7908" operator="greaterThan">
      <formula>-0.019</formula>
    </cfRule>
    <cfRule type="cellIs" dxfId="8102" priority="7907" operator="lessThan">
      <formula>-0.019</formula>
    </cfRule>
    <cfRule type="cellIs" dxfId="8101" priority="7902" operator="greaterThan">
      <formula>0.061</formula>
    </cfRule>
    <cfRule type="cellIs" dxfId="8100" priority="8000" operator="greaterThan">
      <formula>-0.142</formula>
    </cfRule>
    <cfRule type="cellIs" dxfId="8099" priority="7999" operator="lessThan">
      <formula>-0.142</formula>
    </cfRule>
    <cfRule type="cellIs" dxfId="8098" priority="7901" operator="lessThan">
      <formula>0.061</formula>
    </cfRule>
    <cfRule type="cellIs" dxfId="8097" priority="7890" operator="lessThan">
      <formula>-0.099</formula>
    </cfRule>
    <cfRule type="cellIs" dxfId="8096" priority="7889" operator="greaterThan">
      <formula>-0.099</formula>
    </cfRule>
    <cfRule type="cellIs" dxfId="8095" priority="7988" operator="greaterThan">
      <formula>0.138</formula>
    </cfRule>
    <cfRule type="cellIs" dxfId="8094" priority="7987" operator="lessThan">
      <formula>0.138</formula>
    </cfRule>
    <cfRule type="cellIs" dxfId="8093" priority="7885" operator="lessThan">
      <formula>0.02</formula>
    </cfRule>
    <cfRule type="cellIs" dxfId="8092" priority="7883" operator="lessThan">
      <formula>0.119</formula>
    </cfRule>
    <cfRule type="cellIs" dxfId="8091" priority="7882" operator="greaterThan">
      <formula>0.119</formula>
    </cfRule>
    <cfRule type="cellIs" dxfId="8090" priority="7821" operator="greaterThan">
      <formula>-0.001</formula>
    </cfRule>
    <cfRule type="cellIs" dxfId="8089" priority="7823" operator="lessThan">
      <formula>0.035</formula>
    </cfRule>
    <cfRule type="cellIs" dxfId="8088" priority="7825" operator="greaterThan">
      <formula>0.035</formula>
    </cfRule>
    <cfRule type="cellIs" dxfId="8087" priority="8043" operator="lessThan">
      <formula>0.278</formula>
    </cfRule>
    <cfRule type="cellIs" dxfId="8086" priority="8044" operator="greaterThan">
      <formula>0.278</formula>
    </cfRule>
    <cfRule type="cellIs" dxfId="8085" priority="7675" operator="greaterThan">
      <formula>0.183</formula>
    </cfRule>
    <cfRule type="cellIs" dxfId="8084" priority="7676" operator="lessThan">
      <formula>0.183</formula>
    </cfRule>
    <cfRule type="cellIs" dxfId="8083" priority="7677" operator="lessThan">
      <formula>0.183</formula>
    </cfRule>
    <cfRule type="cellIs" dxfId="8082" priority="7678" operator="lessThan">
      <formula>0.183</formula>
    </cfRule>
    <cfRule type="notContainsBlanks" dxfId="8081" priority="7700">
      <formula>LEN(TRIM(J937))&gt;0</formula>
    </cfRule>
    <cfRule type="notContainsBlanks" dxfId="8080" priority="7705">
      <formula>LEN(TRIM(J937))&gt;0</formula>
    </cfRule>
    <cfRule type="cellIs" dxfId="8079" priority="7835" operator="greaterThan">
      <formula>-0.1</formula>
    </cfRule>
    <cfRule type="cellIs" dxfId="8078" priority="7711" operator="greaterThan">
      <formula>-0.317</formula>
    </cfRule>
    <cfRule type="cellIs" dxfId="8077" priority="7712" operator="lessThan">
      <formula>-0.317</formula>
    </cfRule>
    <cfRule type="cellIs" dxfId="8076" priority="7946" operator="greaterThan">
      <formula>-0.08</formula>
    </cfRule>
    <cfRule type="cellIs" dxfId="8075" priority="8081" operator="greaterThan">
      <formula>0.302</formula>
    </cfRule>
    <cfRule type="cellIs" dxfId="8074" priority="8082" operator="lessThan">
      <formula>0.302</formula>
    </cfRule>
    <cfRule type="cellIs" dxfId="8073" priority="7943" operator="lessThan">
      <formula>-0.275</formula>
    </cfRule>
    <cfRule type="cellIs" dxfId="8072" priority="7941" operator="lessThan">
      <formula>-0.199</formula>
    </cfRule>
    <cfRule type="cellIs" dxfId="8071" priority="7940" operator="greaterThan">
      <formula>-0.199</formula>
    </cfRule>
    <cfRule type="cellIs" dxfId="8070" priority="7927" operator="greaterThan">
      <formula>1.031</formula>
    </cfRule>
  </conditionalFormatting>
  <conditionalFormatting sqref="J955">
    <cfRule type="cellIs" dxfId="8069" priority="7605" operator="lessThan">
      <formula>11.823</formula>
    </cfRule>
    <cfRule type="cellIs" dxfId="8068" priority="7272" operator="greaterThan">
      <formula>12.091</formula>
    </cfRule>
    <cfRule type="notContainsBlanks" dxfId="8067" priority="7239">
      <formula>LEN(TRIM(J955))&gt;0</formula>
    </cfRule>
    <cfRule type="cellIs" dxfId="8066" priority="7479" operator="lessThan">
      <formula>12.719</formula>
    </cfRule>
    <cfRule type="cellIs" dxfId="8065" priority="7530" operator="lessThan">
      <formula>12.138</formula>
    </cfRule>
    <cfRule type="cellIs" dxfId="8064" priority="7457" operator="lessThan">
      <formula>13.229</formula>
    </cfRule>
    <cfRule type="cellIs" dxfId="8063" priority="7447" operator="lessThan">
      <formula>12.147</formula>
    </cfRule>
    <cfRule type="notContainsBlanks" dxfId="8062" priority="7236">
      <formula>LEN(TRIM(J955))&gt;0</formula>
    </cfRule>
    <cfRule type="cellIs" dxfId="8061" priority="7332" operator="lessThan">
      <formula>12.427</formula>
    </cfRule>
    <cfRule type="cellIs" dxfId="8060" priority="7252" operator="lessThan">
      <formula>12.156</formula>
    </cfRule>
    <cfRule type="cellIs" dxfId="8059" priority="7354" operator="lessThan">
      <formula>12.591</formula>
    </cfRule>
    <cfRule type="cellIs" dxfId="8058" priority="7327" operator="greaterThan">
      <formula>12.37</formula>
    </cfRule>
    <cfRule type="cellIs" dxfId="8057" priority="7278" operator="lessThan">
      <formula>12.027</formula>
    </cfRule>
    <cfRule type="cellIs" dxfId="8056" priority="7423" operator="greaterThan">
      <formula>12.185</formula>
    </cfRule>
    <cfRule type="cellIs" dxfId="8055" priority="7325" operator="lessThan">
      <formula>12.37</formula>
    </cfRule>
    <cfRule type="cellIs" dxfId="8054" priority="7480" operator="greaterThan">
      <formula>12.719</formula>
    </cfRule>
    <cfRule type="cellIs" dxfId="8053" priority="7355" operator="greaterThan">
      <formula>12.591</formula>
    </cfRule>
    <cfRule type="cellIs" dxfId="8052" priority="7368" operator="lessThan">
      <formula>12.492</formula>
    </cfRule>
    <cfRule type="cellIs" dxfId="8051" priority="7416" operator="greaterThan">
      <formula>12.403</formula>
    </cfRule>
    <cfRule type="cellIs" dxfId="8050" priority="7438" operator="lessThan">
      <formula>12.179</formula>
    </cfRule>
    <cfRule type="cellIs" dxfId="8049" priority="7156" operator="greaterThan">
      <formula>12.562</formula>
    </cfRule>
    <cfRule type="cellIs" dxfId="8048" priority="7208" operator="greaterThan">
      <formula>11.659</formula>
    </cfRule>
    <cfRule type="cellIs" dxfId="8047" priority="7606" operator="greaterThan">
      <formula>11.823</formula>
    </cfRule>
    <cfRule type="cellIs" dxfId="8046" priority="7357" operator="lessThan">
      <formula>12.627</formula>
    </cfRule>
    <cfRule type="cellIs" dxfId="8045" priority="7326" operator="greaterThan">
      <formula>12.37</formula>
    </cfRule>
    <cfRule type="cellIs" dxfId="8044" priority="7419" operator="lessThan">
      <formula>12.304</formula>
    </cfRule>
    <cfRule type="cellIs" dxfId="8043" priority="7359" operator="greaterThan">
      <formula>12.627</formula>
    </cfRule>
    <cfRule type="cellIs" dxfId="8042" priority="7251" operator="greaterThan">
      <formula>12.156</formula>
    </cfRule>
    <cfRule type="cellIs" dxfId="8041" priority="7529" operator="greaterThan">
      <formula>12.138</formula>
    </cfRule>
    <cfRule type="cellIs" dxfId="8040" priority="7369" operator="greaterThan">
      <formula>12.492</formula>
    </cfRule>
    <cfRule type="cellIs" dxfId="8039" priority="7209" operator="lessThan">
      <formula>11.659</formula>
    </cfRule>
    <cfRule type="cellIs" dxfId="8038" priority="7155" operator="lessThan">
      <formula>12.562</formula>
    </cfRule>
    <cfRule type="cellIs" dxfId="8037" priority="7524" operator="greaterThan">
      <formula>12.302</formula>
    </cfRule>
    <cfRule type="cellIs" dxfId="8036" priority="7253" operator="lessThan">
      <formula>12.156</formula>
    </cfRule>
  </conditionalFormatting>
  <conditionalFormatting sqref="J959">
    <cfRule type="notContainsBlanks" dxfId="8035" priority="7241">
      <formula>LEN(TRIM(J959))&gt;0</formula>
    </cfRule>
    <cfRule type="cellIs" dxfId="8034" priority="7350" operator="greaterThan">
      <formula>-0.0001</formula>
    </cfRule>
    <cfRule type="notContainsBlanks" dxfId="8033" priority="7230">
      <formula>LEN(TRIM(J959))&gt;0</formula>
    </cfRule>
    <cfRule type="cellIs" dxfId="8032" priority="7261" operator="greaterThan">
      <formula>0.0371</formula>
    </cfRule>
    <cfRule type="cellIs" dxfId="8031" priority="7185" operator="lessThan">
      <formula>0.0124</formula>
    </cfRule>
    <cfRule type="cellIs" dxfId="8030" priority="7184" operator="greaterThan">
      <formula>0.0124</formula>
    </cfRule>
    <cfRule type="cellIs" dxfId="8029" priority="7410" operator="greaterThan">
      <formula>"0&lt;0,85%"</formula>
    </cfRule>
    <cfRule type="cellIs" dxfId="8028" priority="7409" operator="lessThan">
      <formula>"0,85%&lt;0"</formula>
    </cfRule>
    <cfRule type="cellIs" dxfId="8027" priority="7351" operator="greaterThan">
      <formula>-0.0001</formula>
    </cfRule>
    <cfRule type="cellIs" dxfId="8026" priority="7397" operator="lessThan">
      <formula>-0.0094</formula>
    </cfRule>
    <cfRule type="cellIs" dxfId="8025" priority="7352" operator="lessThan">
      <formula>-0.0001</formula>
    </cfRule>
  </conditionalFormatting>
  <conditionalFormatting sqref="J963">
    <cfRule type="cellIs" dxfId="8024" priority="7347" operator="lessThan">
      <formula>-0.071</formula>
    </cfRule>
    <cfRule type="cellIs" dxfId="8023" priority="7346" operator="greaterThan">
      <formula>-0.071</formula>
    </cfRule>
    <cfRule type="notContainsBlanks" dxfId="8022" priority="7235">
      <formula>LEN(TRIM(J963))&gt;0</formula>
    </cfRule>
    <cfRule type="cellIs" dxfId="8021" priority="7334" operator="greaterThan">
      <formula>0.092</formula>
    </cfRule>
    <cfRule type="cellIs" dxfId="8020" priority="7443" operator="greaterThan">
      <formula>-0.019</formula>
    </cfRule>
    <cfRule type="cellIs" dxfId="8019" priority="7333" operator="lessThan">
      <formula>0.05</formula>
    </cfRule>
    <cfRule type="cellIs" dxfId="8018" priority="7454" operator="lessThan">
      <formula>-0.051</formula>
    </cfRule>
    <cfRule type="cellIs" dxfId="8017" priority="7273" operator="lessThan">
      <formula>0.151</formula>
    </cfRule>
    <cfRule type="cellIs" dxfId="8016" priority="7328" operator="lessThan">
      <formula>-0.007</formula>
    </cfRule>
    <cfRule type="cellIs" dxfId="8015" priority="7279" operator="lessThan">
      <formula>0.087</formula>
    </cfRule>
    <cfRule type="cellIs" dxfId="8014" priority="7535" operator="greaterThan">
      <formula>-0.142</formula>
    </cfRule>
    <cfRule type="cellIs" dxfId="8013" priority="7442" operator="lessThan">
      <formula>-0.019</formula>
    </cfRule>
    <cfRule type="cellIs" dxfId="8012" priority="7425" operator="lessThan">
      <formula>-0.099</formula>
    </cfRule>
    <cfRule type="cellIs" dxfId="8011" priority="7462" operator="greaterThan">
      <formula>1.031</formula>
    </cfRule>
    <cfRule type="cellIs" dxfId="8010" priority="7617" operator="lessThan">
      <formula>0.302</formula>
    </cfRule>
    <cfRule type="cellIs" dxfId="8009" priority="7616" operator="greaterThan">
      <formula>0.302</formula>
    </cfRule>
    <cfRule type="cellIs" dxfId="8008" priority="7437" operator="greaterThan">
      <formula>0.061</formula>
    </cfRule>
    <cfRule type="cellIs" dxfId="8007" priority="7436" operator="lessThan">
      <formula>0.061</formula>
    </cfRule>
    <cfRule type="cellIs" dxfId="8006" priority="7329" operator="greaterThan">
      <formula>-0.007</formula>
    </cfRule>
    <cfRule type="cellIs" dxfId="8005" priority="7476" operator="lessThan">
      <formula>-0.199</formula>
    </cfRule>
    <cfRule type="cellIs" dxfId="8004" priority="7475" operator="greaterThan">
      <formula>-0.199</formula>
    </cfRule>
    <cfRule type="cellIs" dxfId="8003" priority="7461" operator="lessThan">
      <formula>1.031</formula>
    </cfRule>
    <cfRule type="cellIs" dxfId="8002" priority="7247" operator="lessThan">
      <formula>-0.317</formula>
    </cfRule>
    <cfRule type="cellIs" dxfId="8001" priority="7478" operator="lessThan">
      <formula>-0.275</formula>
    </cfRule>
    <cfRule type="cellIs" dxfId="8000" priority="7370" operator="greaterThan">
      <formula>-0.1</formula>
    </cfRule>
    <cfRule type="cellIs" dxfId="7999" priority="7158" operator="lessThan">
      <formula>-0.002</formula>
    </cfRule>
    <cfRule type="cellIs" dxfId="7998" priority="7523" operator="greaterThan">
      <formula>0.138</formula>
    </cfRule>
    <cfRule type="cellIs" dxfId="7997" priority="7157" operator="greaterThan">
      <formula>-0.002</formula>
    </cfRule>
    <cfRule type="cellIs" dxfId="7996" priority="7481" operator="greaterThan">
      <formula>-0.08</formula>
    </cfRule>
    <cfRule type="cellIs" dxfId="7995" priority="7417" operator="greaterThan">
      <formula>0.119</formula>
    </cfRule>
    <cfRule type="cellIs" dxfId="7994" priority="7254" operator="lessThan">
      <formula>-0.352</formula>
    </cfRule>
    <cfRule type="cellIs" dxfId="7993" priority="7578" operator="lessThan">
      <formula>0.278</formula>
    </cfRule>
    <cfRule type="cellIs" dxfId="7992" priority="7579" operator="greaterThan">
      <formula>0.278</formula>
    </cfRule>
    <cfRule type="cellIs" dxfId="7991" priority="7210" operator="greaterThan">
      <formula>0.183</formula>
    </cfRule>
    <cfRule type="cellIs" dxfId="7990" priority="7534" operator="lessThan">
      <formula>-0.142</formula>
    </cfRule>
    <cfRule type="cellIs" dxfId="7989" priority="7360" operator="greaterThan">
      <formula>0.035</formula>
    </cfRule>
    <cfRule type="cellIs" dxfId="7988" priority="7211" operator="lessThan">
      <formula>0.183</formula>
    </cfRule>
    <cfRule type="cellIs" dxfId="7987" priority="7418" operator="lessThan">
      <formula>0.119</formula>
    </cfRule>
    <cfRule type="cellIs" dxfId="7986" priority="7212" operator="lessThan">
      <formula>0.183</formula>
    </cfRule>
    <cfRule type="cellIs" dxfId="7985" priority="7522" operator="lessThan">
      <formula>0.138</formula>
    </cfRule>
    <cfRule type="cellIs" dxfId="7984" priority="7358" operator="lessThan">
      <formula>0.035</formula>
    </cfRule>
    <cfRule type="cellIs" dxfId="7983" priority="7271" operator="greaterThan">
      <formula>0.151</formula>
    </cfRule>
    <cfRule type="cellIs" dxfId="7982" priority="7420" operator="lessThan">
      <formula>0.02</formula>
    </cfRule>
    <cfRule type="cellIs" dxfId="7981" priority="7356" operator="greaterThan">
      <formula>-0.001</formula>
    </cfRule>
    <cfRule type="cellIs" dxfId="7980" priority="7213" operator="lessThan">
      <formula>0.183</formula>
    </cfRule>
    <cfRule type="cellIs" dxfId="7979" priority="7246" operator="greaterThan">
      <formula>-0.317</formula>
    </cfRule>
    <cfRule type="cellIs" dxfId="7978" priority="7424" operator="greaterThan">
      <formula>-0.099</formula>
    </cfRule>
    <cfRule type="notContainsBlanks" dxfId="7977" priority="7240">
      <formula>LEN(TRIM(J963))&gt;0</formula>
    </cfRule>
  </conditionalFormatting>
  <conditionalFormatting sqref="J981">
    <cfRule type="cellIs" dxfId="7976" priority="6851" operator="greaterThan">
      <formula>12.37</formula>
    </cfRule>
    <cfRule type="cellIs" dxfId="7975" priority="6679" operator="lessThan">
      <formula>12.562</formula>
    </cfRule>
    <cfRule type="cellIs" dxfId="7974" priority="6680" operator="greaterThan">
      <formula>12.562</formula>
    </cfRule>
    <cfRule type="cellIs" dxfId="7973" priority="7130" operator="greaterThan">
      <formula>11.823</formula>
    </cfRule>
    <cfRule type="cellIs" dxfId="7972" priority="6878" operator="lessThan">
      <formula>12.591</formula>
    </cfRule>
    <cfRule type="cellIs" dxfId="7971" priority="6879" operator="greaterThan">
      <formula>12.591</formula>
    </cfRule>
    <cfRule type="cellIs" dxfId="7970" priority="7129" operator="lessThan">
      <formula>11.823</formula>
    </cfRule>
    <cfRule type="cellIs" dxfId="7969" priority="6881" operator="lessThan">
      <formula>12.627</formula>
    </cfRule>
    <cfRule type="notContainsBlanks" dxfId="7968" priority="6760">
      <formula>LEN(TRIM(J981))&gt;0</formula>
    </cfRule>
    <cfRule type="cellIs" dxfId="7967" priority="7053" operator="greaterThan">
      <formula>12.138</formula>
    </cfRule>
    <cfRule type="notContainsBlanks" dxfId="7966" priority="6763">
      <formula>LEN(TRIM(J981))&gt;0</formula>
    </cfRule>
    <cfRule type="cellIs" dxfId="7965" priority="6892" operator="lessThan">
      <formula>12.492</formula>
    </cfRule>
    <cfRule type="cellIs" dxfId="7964" priority="6962" operator="lessThan">
      <formula>12.179</formula>
    </cfRule>
    <cfRule type="cellIs" dxfId="7963" priority="6796" operator="greaterThan">
      <formula>12.091</formula>
    </cfRule>
    <cfRule type="cellIs" dxfId="7962" priority="7048" operator="greaterThan">
      <formula>12.302</formula>
    </cfRule>
    <cfRule type="cellIs" dxfId="7961" priority="6849" operator="lessThan">
      <formula>12.37</formula>
    </cfRule>
    <cfRule type="cellIs" dxfId="7960" priority="6850" operator="greaterThan">
      <formula>12.37</formula>
    </cfRule>
    <cfRule type="cellIs" dxfId="7959" priority="7054" operator="lessThan">
      <formula>12.138</formula>
    </cfRule>
    <cfRule type="cellIs" dxfId="7958" priority="6733" operator="lessThan">
      <formula>11.659</formula>
    </cfRule>
    <cfRule type="cellIs" dxfId="7957" priority="6947" operator="greaterThan">
      <formula>12.185</formula>
    </cfRule>
    <cfRule type="cellIs" dxfId="7956" priority="6943" operator="lessThan">
      <formula>12.304</formula>
    </cfRule>
    <cfRule type="cellIs" dxfId="7955" priority="6776" operator="lessThan">
      <formula>12.156</formula>
    </cfRule>
    <cfRule type="cellIs" dxfId="7954" priority="6856" operator="lessThan">
      <formula>12.427</formula>
    </cfRule>
    <cfRule type="cellIs" dxfId="7953" priority="6732" operator="greaterThan">
      <formula>11.659</formula>
    </cfRule>
    <cfRule type="cellIs" dxfId="7952" priority="6775" operator="greaterThan">
      <formula>12.156</formula>
    </cfRule>
    <cfRule type="cellIs" dxfId="7951" priority="6981" operator="lessThan">
      <formula>13.229</formula>
    </cfRule>
    <cfRule type="cellIs" dxfId="7950" priority="6940" operator="greaterThan">
      <formula>12.403</formula>
    </cfRule>
    <cfRule type="cellIs" dxfId="7949" priority="6971" operator="lessThan">
      <formula>12.147</formula>
    </cfRule>
    <cfRule type="cellIs" dxfId="7948" priority="7003" operator="lessThan">
      <formula>12.719</formula>
    </cfRule>
    <cfRule type="cellIs" dxfId="7947" priority="7004" operator="greaterThan">
      <formula>12.719</formula>
    </cfRule>
    <cfRule type="cellIs" dxfId="7946" priority="6883" operator="greaterThan">
      <formula>12.627</formula>
    </cfRule>
    <cfRule type="cellIs" dxfId="7945" priority="6802" operator="lessThan">
      <formula>12.027</formula>
    </cfRule>
    <cfRule type="cellIs" dxfId="7944" priority="6893" operator="greaterThan">
      <formula>12.492</formula>
    </cfRule>
    <cfRule type="cellIs" dxfId="7943" priority="6777" operator="lessThan">
      <formula>12.156</formula>
    </cfRule>
  </conditionalFormatting>
  <conditionalFormatting sqref="J985">
    <cfRule type="cellIs" dxfId="7942" priority="6876" operator="lessThan">
      <formula>-0.0001</formula>
    </cfRule>
    <cfRule type="cellIs" dxfId="7941" priority="6708" operator="greaterThan">
      <formula>0.0124</formula>
    </cfRule>
    <cfRule type="cellIs" dxfId="7940" priority="6709" operator="lessThan">
      <formula>0.0124</formula>
    </cfRule>
    <cfRule type="notContainsBlanks" dxfId="7939" priority="6754">
      <formula>LEN(TRIM(J985))&gt;0</formula>
    </cfRule>
    <cfRule type="notContainsBlanks" dxfId="7938" priority="6765">
      <formula>LEN(TRIM(J985))&gt;0</formula>
    </cfRule>
    <cfRule type="cellIs" dxfId="7937" priority="6874" operator="greaterThan">
      <formula>-0.0001</formula>
    </cfRule>
    <cfRule type="cellIs" dxfId="7936" priority="6934" operator="greaterThan">
      <formula>"0&lt;0,85%"</formula>
    </cfRule>
    <cfRule type="cellIs" dxfId="7935" priority="6933" operator="lessThan">
      <formula>"0,85%&lt;0"</formula>
    </cfRule>
    <cfRule type="cellIs" dxfId="7934" priority="6785" operator="greaterThan">
      <formula>0.0371</formula>
    </cfRule>
    <cfRule type="cellIs" dxfId="7933" priority="6921" operator="lessThan">
      <formula>-0.0094</formula>
    </cfRule>
    <cfRule type="cellIs" dxfId="7932" priority="6667" operator="lessThan">
      <formula>-0.0121</formula>
    </cfRule>
    <cfRule type="cellIs" dxfId="7931" priority="6875" operator="greaterThan">
      <formula>-0.0001</formula>
    </cfRule>
  </conditionalFormatting>
  <conditionalFormatting sqref="J989">
    <cfRule type="cellIs" dxfId="7930" priority="6961" operator="greaterThan">
      <formula>0.061</formula>
    </cfRule>
    <cfRule type="cellIs" dxfId="7929" priority="7047" operator="greaterThan">
      <formula>0.138</formula>
    </cfRule>
    <cfRule type="cellIs" dxfId="7928" priority="7046" operator="lessThan">
      <formula>0.138</formula>
    </cfRule>
    <cfRule type="cellIs" dxfId="7927" priority="7140" operator="greaterThan">
      <formula>0.302</formula>
    </cfRule>
    <cfRule type="cellIs" dxfId="7926" priority="6884" operator="greaterThan">
      <formula>0.035</formula>
    </cfRule>
    <cfRule type="cellIs" dxfId="7925" priority="6803" operator="lessThan">
      <formula>0.087</formula>
    </cfRule>
    <cfRule type="cellIs" dxfId="7924" priority="6797" operator="lessThan">
      <formula>0.151</formula>
    </cfRule>
    <cfRule type="cellIs" dxfId="7923" priority="6795" operator="greaterThan">
      <formula>0.151</formula>
    </cfRule>
    <cfRule type="cellIs" dxfId="7922" priority="6681" operator="greaterThan">
      <formula>-0.002</formula>
    </cfRule>
    <cfRule type="cellIs" dxfId="7921" priority="6978" operator="lessThan">
      <formula>-0.051</formula>
    </cfRule>
    <cfRule type="cellIs" dxfId="7920" priority="6778" operator="lessThan">
      <formula>-0.352</formula>
    </cfRule>
    <cfRule type="cellIs" dxfId="7919" priority="6734" operator="greaterThan">
      <formula>0.183</formula>
    </cfRule>
    <cfRule type="cellIs" dxfId="7918" priority="6735" operator="lessThan">
      <formula>0.183</formula>
    </cfRule>
    <cfRule type="cellIs" dxfId="7917" priority="6852" operator="lessThan">
      <formula>-0.007</formula>
    </cfRule>
    <cfRule type="cellIs" dxfId="7916" priority="6771" operator="lessThan">
      <formula>-0.317</formula>
    </cfRule>
    <cfRule type="cellIs" dxfId="7915" priority="6942" operator="lessThan">
      <formula>0.119</formula>
    </cfRule>
    <cfRule type="cellIs" dxfId="7914" priority="6941" operator="greaterThan">
      <formula>0.119</formula>
    </cfRule>
    <cfRule type="cellIs" dxfId="7913" priority="6770" operator="greaterThan">
      <formula>-0.317</formula>
    </cfRule>
    <cfRule type="cellIs" dxfId="7912" priority="6894" operator="greaterThan">
      <formula>-0.1</formula>
    </cfRule>
    <cfRule type="cellIs" dxfId="7911" priority="6882" operator="lessThan">
      <formula>0.035</formula>
    </cfRule>
    <cfRule type="notContainsBlanks" dxfId="7910" priority="6764">
      <formula>LEN(TRIM(J989))&gt;0</formula>
    </cfRule>
    <cfRule type="notContainsBlanks" dxfId="7909" priority="6759">
      <formula>LEN(TRIM(J989))&gt;0</formula>
    </cfRule>
    <cfRule type="cellIs" dxfId="7908" priority="6880" operator="greaterThan">
      <formula>-0.001</formula>
    </cfRule>
    <cfRule type="cellIs" dxfId="7907" priority="6682" operator="lessThan">
      <formula>-0.002</formula>
    </cfRule>
    <cfRule type="cellIs" dxfId="7906" priority="6737" operator="lessThan">
      <formula>0.183</formula>
    </cfRule>
    <cfRule type="cellIs" dxfId="7905" priority="6853" operator="greaterThan">
      <formula>-0.007</formula>
    </cfRule>
    <cfRule type="cellIs" dxfId="7904" priority="6736" operator="lessThan">
      <formula>0.183</formula>
    </cfRule>
    <cfRule type="cellIs" dxfId="7903" priority="7103" operator="greaterThan">
      <formula>0.278</formula>
    </cfRule>
    <cfRule type="cellIs" dxfId="7902" priority="6966" operator="lessThan">
      <formula>-0.019</formula>
    </cfRule>
    <cfRule type="cellIs" dxfId="7901" priority="7102" operator="lessThan">
      <formula>0.278</formula>
    </cfRule>
    <cfRule type="cellIs" dxfId="7900" priority="6944" operator="lessThan">
      <formula>0.02</formula>
    </cfRule>
    <cfRule type="cellIs" dxfId="7899" priority="6857" operator="lessThan">
      <formula>0.05</formula>
    </cfRule>
    <cfRule type="cellIs" dxfId="7898" priority="6985" operator="lessThan">
      <formula>1.031</formula>
    </cfRule>
    <cfRule type="cellIs" dxfId="7897" priority="6986" operator="greaterThan">
      <formula>1.031</formula>
    </cfRule>
    <cfRule type="cellIs" dxfId="7896" priority="6999" operator="greaterThan">
      <formula>-0.199</formula>
    </cfRule>
    <cfRule type="cellIs" dxfId="7895" priority="6967" operator="greaterThan">
      <formula>-0.019</formula>
    </cfRule>
    <cfRule type="cellIs" dxfId="7894" priority="7000" operator="lessThan">
      <formula>-0.199</formula>
    </cfRule>
    <cfRule type="cellIs" dxfId="7893" priority="7002" operator="lessThan">
      <formula>-0.275</formula>
    </cfRule>
    <cfRule type="cellIs" dxfId="7892" priority="6858" operator="greaterThan">
      <formula>0.092</formula>
    </cfRule>
    <cfRule type="cellIs" dxfId="7891" priority="7059" operator="greaterThan">
      <formula>-0.142</formula>
    </cfRule>
    <cfRule type="cellIs" dxfId="7890" priority="7005" operator="greaterThan">
      <formula>-0.08</formula>
    </cfRule>
    <cfRule type="cellIs" dxfId="7889" priority="6870" operator="greaterThan">
      <formula>-0.071</formula>
    </cfRule>
    <cfRule type="cellIs" dxfId="7888" priority="6948" operator="greaterThan">
      <formula>-0.099</formula>
    </cfRule>
    <cfRule type="cellIs" dxfId="7887" priority="6871" operator="lessThan">
      <formula>-0.071</formula>
    </cfRule>
    <cfRule type="cellIs" dxfId="7886" priority="6949" operator="lessThan">
      <formula>-0.099</formula>
    </cfRule>
    <cfRule type="cellIs" dxfId="7885" priority="7141" operator="lessThan">
      <formula>0.302</formula>
    </cfRule>
    <cfRule type="cellIs" dxfId="7884" priority="6960" operator="lessThan">
      <formula>0.061</formula>
    </cfRule>
    <cfRule type="cellIs" dxfId="7883" priority="7058" operator="lessThan">
      <formula>-0.142</formula>
    </cfRule>
  </conditionalFormatting>
  <conditionalFormatting sqref="J1007">
    <cfRule type="cellIs" dxfId="7882" priority="6247" operator="greaterThan">
      <formula>11.659</formula>
    </cfRule>
    <cfRule type="cellIs" dxfId="7881" priority="6563" operator="greaterThan">
      <formula>12.302</formula>
    </cfRule>
    <cfRule type="cellIs" dxfId="7880" priority="6291" operator="lessThan">
      <formula>12.156</formula>
    </cfRule>
    <cfRule type="cellIs" dxfId="7879" priority="6398" operator="greaterThan">
      <formula>12.627</formula>
    </cfRule>
    <cfRule type="notContainsBlanks" dxfId="7878" priority="6278">
      <formula>LEN(TRIM(J1007))&gt;0</formula>
    </cfRule>
    <cfRule type="cellIs" dxfId="7877" priority="6408" operator="greaterThan">
      <formula>12.492</formula>
    </cfRule>
    <cfRule type="cellIs" dxfId="7876" priority="6569" operator="lessThan">
      <formula>12.138</formula>
    </cfRule>
    <cfRule type="cellIs" dxfId="7875" priority="6317" operator="lessThan">
      <formula>12.027</formula>
    </cfRule>
    <cfRule type="cellIs" dxfId="7874" priority="6568" operator="greaterThan">
      <formula>12.138</formula>
    </cfRule>
    <cfRule type="cellIs" dxfId="7873" priority="6486" operator="lessThan">
      <formula>12.147</formula>
    </cfRule>
    <cfRule type="cellIs" dxfId="7872" priority="6477" operator="lessThan">
      <formula>12.179</formula>
    </cfRule>
    <cfRule type="cellIs" dxfId="7871" priority="6462" operator="greaterThan">
      <formula>12.185</formula>
    </cfRule>
    <cfRule type="cellIs" dxfId="7870" priority="6458" operator="lessThan">
      <formula>12.304</formula>
    </cfRule>
    <cfRule type="cellIs" dxfId="7869" priority="6393" operator="lessThan">
      <formula>12.591</formula>
    </cfRule>
    <cfRule type="cellIs" dxfId="7868" priority="6311" operator="greaterThan">
      <formula>12.091</formula>
    </cfRule>
    <cfRule type="cellIs" dxfId="7867" priority="6407" operator="lessThan">
      <formula>12.492</formula>
    </cfRule>
    <cfRule type="notContainsBlanks" dxfId="7866" priority="6275">
      <formula>LEN(TRIM(J1007))&gt;0</formula>
    </cfRule>
    <cfRule type="cellIs" dxfId="7865" priority="6455" operator="greaterThan">
      <formula>12.403</formula>
    </cfRule>
    <cfRule type="cellIs" dxfId="7864" priority="6371" operator="lessThan">
      <formula>12.427</formula>
    </cfRule>
    <cfRule type="cellIs" dxfId="7863" priority="6292" operator="lessThan">
      <formula>12.156</formula>
    </cfRule>
    <cfRule type="cellIs" dxfId="7862" priority="6644" operator="lessThan">
      <formula>11.823</formula>
    </cfRule>
    <cfRule type="cellIs" dxfId="7861" priority="6394" operator="greaterThan">
      <formula>12.591</formula>
    </cfRule>
    <cfRule type="cellIs" dxfId="7860" priority="6170" operator="greaterThan">
      <formula>12.245</formula>
    </cfRule>
    <cfRule type="cellIs" dxfId="7859" priority="6194" operator="lessThan">
      <formula>12.562</formula>
    </cfRule>
    <cfRule type="cellIs" dxfId="7858" priority="6195" operator="greaterThan">
      <formula>12.562</formula>
    </cfRule>
    <cfRule type="cellIs" dxfId="7857" priority="6248" operator="lessThan">
      <formula>11.659</formula>
    </cfRule>
    <cfRule type="cellIs" dxfId="7856" priority="6645" operator="greaterThan">
      <formula>11.823</formula>
    </cfRule>
    <cfRule type="cellIs" dxfId="7855" priority="6519" operator="greaterThan">
      <formula>12.719</formula>
    </cfRule>
    <cfRule type="cellIs" dxfId="7854" priority="6518" operator="lessThan">
      <formula>12.719</formula>
    </cfRule>
    <cfRule type="cellIs" dxfId="7853" priority="6366" operator="greaterThan">
      <formula>12.37</formula>
    </cfRule>
    <cfRule type="cellIs" dxfId="7852" priority="6365" operator="greaterThan">
      <formula>12.37</formula>
    </cfRule>
    <cfRule type="cellIs" dxfId="7851" priority="6496" operator="lessThan">
      <formula>13.229</formula>
    </cfRule>
    <cfRule type="cellIs" dxfId="7850" priority="6364" operator="lessThan">
      <formula>12.37</formula>
    </cfRule>
    <cfRule type="cellIs" dxfId="7849" priority="6290" operator="greaterThan">
      <formula>12.156</formula>
    </cfRule>
    <cfRule type="cellIs" dxfId="7848" priority="6171" operator="lessThan">
      <formula>12.245</formula>
    </cfRule>
    <cfRule type="cellIs" dxfId="7847" priority="6396" operator="lessThan">
      <formula>12.627</formula>
    </cfRule>
    <cfRule type="cellIs" dxfId="7846" priority="6172" operator="greaterThan">
      <formula>12.245</formula>
    </cfRule>
  </conditionalFormatting>
  <conditionalFormatting sqref="J1011">
    <cfRule type="cellIs" dxfId="7845" priority="6390" operator="greaterThan">
      <formula>-0.0001</formula>
    </cfRule>
    <cfRule type="cellIs" dxfId="7844" priority="6182" operator="lessThan">
      <formula>-0.0121</formula>
    </cfRule>
    <cfRule type="cellIs" dxfId="7843" priority="6448" operator="lessThan">
      <formula>"0,85%&lt;0"</formula>
    </cfRule>
    <cfRule type="cellIs" dxfId="7842" priority="6449" operator="greaterThan">
      <formula>"0&lt;0,85%"</formula>
    </cfRule>
    <cfRule type="cellIs" dxfId="7841" priority="6391" operator="lessThan">
      <formula>-0.0001</formula>
    </cfRule>
    <cfRule type="notContainsBlanks" dxfId="7840" priority="6269">
      <formula>LEN(TRIM(J1011))&gt;0</formula>
    </cfRule>
    <cfRule type="cellIs" dxfId="7839" priority="6300" operator="greaterThan">
      <formula>0.0371</formula>
    </cfRule>
    <cfRule type="cellIs" dxfId="7838" priority="6436" operator="lessThan">
      <formula>-0.0094</formula>
    </cfRule>
    <cfRule type="cellIs" dxfId="7837" priority="6224" operator="lessThan">
      <formula>0.0124</formula>
    </cfRule>
    <cfRule type="notContainsBlanks" dxfId="7836" priority="6280">
      <formula>LEN(TRIM(J1011))&gt;0</formula>
    </cfRule>
    <cfRule type="cellIs" dxfId="7835" priority="6223" operator="greaterThan">
      <formula>0.0124</formula>
    </cfRule>
    <cfRule type="cellIs" dxfId="7834" priority="6389" operator="greaterThan">
      <formula>-0.0001</formula>
    </cfRule>
  </conditionalFormatting>
  <conditionalFormatting sqref="J1015">
    <cfRule type="cellIs" dxfId="7833" priority="6157" operator="greaterThan">
      <formula>0.611</formula>
    </cfRule>
    <cfRule type="cellIs" dxfId="7832" priority="6156" operator="lessThan">
      <formula>0.611</formula>
    </cfRule>
    <cfRule type="cellIs" dxfId="7831" priority="6656" operator="lessThan">
      <formula>0.302</formula>
    </cfRule>
    <cfRule type="cellIs" dxfId="7830" priority="6655" operator="greaterThan">
      <formula>0.302</formula>
    </cfRule>
    <cfRule type="cellIs" dxfId="7829" priority="6618" operator="greaterThan">
      <formula>0.278</formula>
    </cfRule>
    <cfRule type="cellIs" dxfId="7828" priority="6617" operator="lessThan">
      <formula>0.278</formula>
    </cfRule>
    <cfRule type="cellIs" dxfId="7827" priority="6574" operator="greaterThan">
      <formula>-0.142</formula>
    </cfRule>
    <cfRule type="cellIs" dxfId="7826" priority="6573" operator="lessThan">
      <formula>-0.142</formula>
    </cfRule>
    <cfRule type="cellIs" dxfId="7825" priority="6562" operator="greaterThan">
      <formula>0.138</formula>
    </cfRule>
    <cfRule type="cellIs" dxfId="7824" priority="6561" operator="lessThan">
      <formula>0.138</formula>
    </cfRule>
    <cfRule type="cellIs" dxfId="7823" priority="6520" operator="greaterThan">
      <formula>-0.08</formula>
    </cfRule>
    <cfRule type="cellIs" dxfId="7822" priority="6517" operator="lessThan">
      <formula>-0.275</formula>
    </cfRule>
    <cfRule type="cellIs" dxfId="7821" priority="6515" operator="lessThan">
      <formula>-0.199</formula>
    </cfRule>
    <cfRule type="cellIs" dxfId="7820" priority="6514" operator="greaterThan">
      <formula>-0.199</formula>
    </cfRule>
    <cfRule type="cellIs" dxfId="7819" priority="6501" operator="greaterThan">
      <formula>1.031</formula>
    </cfRule>
    <cfRule type="cellIs" dxfId="7818" priority="6500" operator="lessThan">
      <formula>1.031</formula>
    </cfRule>
    <cfRule type="cellIs" dxfId="7817" priority="6493" operator="lessThan">
      <formula>-0.051</formula>
    </cfRule>
    <cfRule type="cellIs" dxfId="7816" priority="6482" operator="greaterThan">
      <formula>-0.019</formula>
    </cfRule>
    <cfRule type="cellIs" dxfId="7815" priority="6293" operator="lessThan">
      <formula>-0.352</formula>
    </cfRule>
    <cfRule type="cellIs" dxfId="7814" priority="6481" operator="lessThan">
      <formula>-0.019</formula>
    </cfRule>
    <cfRule type="cellIs" dxfId="7813" priority="6475" operator="lessThan">
      <formula>0.061</formula>
    </cfRule>
    <cfRule type="cellIs" dxfId="7812" priority="6464" operator="lessThan">
      <formula>-0.099</formula>
    </cfRule>
    <cfRule type="cellIs" dxfId="7811" priority="6463" operator="greaterThan">
      <formula>-0.099</formula>
    </cfRule>
    <cfRule type="cellIs" dxfId="7810" priority="6459" operator="lessThan">
      <formula>0.02</formula>
    </cfRule>
    <cfRule type="cellIs" dxfId="7809" priority="6457" operator="lessThan">
      <formula>0.119</formula>
    </cfRule>
    <cfRule type="cellIs" dxfId="7808" priority="6456" operator="greaterThan">
      <formula>0.119</formula>
    </cfRule>
    <cfRule type="cellIs" dxfId="7807" priority="6409" operator="greaterThan">
      <formula>-0.1</formula>
    </cfRule>
    <cfRule type="cellIs" dxfId="7806" priority="6399" operator="greaterThan">
      <formula>0.035</formula>
    </cfRule>
    <cfRule type="cellIs" dxfId="7805" priority="6397" operator="lessThan">
      <formula>0.035</formula>
    </cfRule>
    <cfRule type="cellIs" dxfId="7804" priority="6395" operator="greaterThan">
      <formula>-0.001</formula>
    </cfRule>
    <cfRule type="cellIs" dxfId="7803" priority="6386" operator="lessThan">
      <formula>-0.071</formula>
    </cfRule>
    <cfRule type="cellIs" dxfId="7802" priority="6385" operator="greaterThan">
      <formula>-0.071</formula>
    </cfRule>
    <cfRule type="cellIs" dxfId="7801" priority="6373" operator="greaterThan">
      <formula>0.092</formula>
    </cfRule>
    <cfRule type="cellIs" dxfId="7800" priority="6372" operator="lessThan">
      <formula>0.05</formula>
    </cfRule>
    <cfRule type="cellIs" dxfId="7799" priority="6368" operator="greaterThan">
      <formula>-0.007</formula>
    </cfRule>
    <cfRule type="cellIs" dxfId="7798" priority="6367" operator="lessThan">
      <formula>-0.007</formula>
    </cfRule>
    <cfRule type="cellIs" dxfId="7797" priority="6318" operator="lessThan">
      <formula>0.087</formula>
    </cfRule>
    <cfRule type="cellIs" dxfId="7796" priority="6312" operator="lessThan">
      <formula>0.151</formula>
    </cfRule>
    <cfRule type="cellIs" dxfId="7795" priority="6310" operator="greaterThan">
      <formula>0.151</formula>
    </cfRule>
    <cfRule type="cellIs" dxfId="7794" priority="6476" operator="greaterThan">
      <formula>0.061</formula>
    </cfRule>
    <cfRule type="cellIs" dxfId="7793" priority="6286" operator="lessThan">
      <formula>-0.317</formula>
    </cfRule>
    <cfRule type="cellIs" dxfId="7792" priority="6285" operator="greaterThan">
      <formula>-0.317</formula>
    </cfRule>
    <cfRule type="notContainsBlanks" dxfId="7791" priority="6279">
      <formula>LEN(TRIM(J1015))&gt;0</formula>
    </cfRule>
    <cfRule type="notContainsBlanks" dxfId="7790" priority="6274">
      <formula>LEN(TRIM(J1015))&gt;0</formula>
    </cfRule>
    <cfRule type="cellIs" dxfId="7789" priority="6252" operator="lessThan">
      <formula>0.183</formula>
    </cfRule>
    <cfRule type="cellIs" dxfId="7788" priority="6251" operator="lessThan">
      <formula>0.183</formula>
    </cfRule>
    <cfRule type="cellIs" dxfId="7787" priority="6250" operator="lessThan">
      <formula>0.183</formula>
    </cfRule>
    <cfRule type="cellIs" dxfId="7786" priority="6249" operator="greaterThan">
      <formula>0.183</formula>
    </cfRule>
    <cfRule type="cellIs" dxfId="7785" priority="6197" operator="lessThan">
      <formula>-0.002</formula>
    </cfRule>
    <cfRule type="cellIs" dxfId="7784" priority="6196" operator="greaterThan">
      <formula>-0.002</formula>
    </cfRule>
    <cfRule type="cellIs" dxfId="7783" priority="6176" operator="lessThan">
      <formula>0.252</formula>
    </cfRule>
    <cfRule type="cellIs" dxfId="7782" priority="6163" operator="lessThan">
      <formula>0.476</formula>
    </cfRule>
  </conditionalFormatting>
  <conditionalFormatting sqref="J1033">
    <cfRule type="cellIs" dxfId="7781" priority="4920" operator="lessThan">
      <formula>12.304</formula>
    </cfRule>
    <cfRule type="notContainsBlanks" dxfId="7780" priority="4740">
      <formula>LEN(TRIM(J1033))&gt;0</formula>
    </cfRule>
    <cfRule type="cellIs" dxfId="7779" priority="5030" operator="greaterThan">
      <formula>12.138</formula>
    </cfRule>
    <cfRule type="cellIs" dxfId="7778" priority="4855" operator="lessThan">
      <formula>12.591</formula>
    </cfRule>
    <cfRule type="cellIs" dxfId="7777" priority="4827" operator="greaterThan">
      <formula>12.37</formula>
    </cfRule>
    <cfRule type="cellIs" dxfId="7776" priority="5031" operator="lessThan">
      <formula>12.138</formula>
    </cfRule>
    <cfRule type="cellIs" dxfId="7775" priority="4858" operator="lessThan">
      <formula>12.627</formula>
    </cfRule>
    <cfRule type="notContainsBlanks" dxfId="7774" priority="4737">
      <formula>LEN(TRIM(J1033))&gt;0</formula>
    </cfRule>
    <cfRule type="cellIs" dxfId="7773" priority="4826" operator="lessThan">
      <formula>12.37</formula>
    </cfRule>
    <cfRule type="cellIs" dxfId="7772" priority="4656" operator="lessThan">
      <formula>12.562</formula>
    </cfRule>
    <cfRule type="cellIs" dxfId="7771" priority="4833" operator="lessThan">
      <formula>12.427</formula>
    </cfRule>
    <cfRule type="cellIs" dxfId="7770" priority="4917" operator="greaterThan">
      <formula>12.403</formula>
    </cfRule>
    <cfRule type="cellIs" dxfId="7769" priority="4752" operator="greaterThan">
      <formula>12.156</formula>
    </cfRule>
    <cfRule type="cellIs" dxfId="7768" priority="4924" operator="greaterThan">
      <formula>12.185</formula>
    </cfRule>
    <cfRule type="cellIs" dxfId="7767" priority="5107" operator="greaterThan">
      <formula>11.823</formula>
    </cfRule>
    <cfRule type="cellIs" dxfId="7766" priority="5106" operator="lessThan">
      <formula>11.823</formula>
    </cfRule>
    <cfRule type="cellIs" dxfId="7765" priority="4981" operator="greaterThan">
      <formula>12.719</formula>
    </cfRule>
    <cfRule type="cellIs" dxfId="7764" priority="4980" operator="lessThan">
      <formula>12.719</formula>
    </cfRule>
    <cfRule type="cellIs" dxfId="7763" priority="4856" operator="greaterThan">
      <formula>12.591</formula>
    </cfRule>
    <cfRule type="cellIs" dxfId="7762" priority="4958" operator="lessThan">
      <formula>13.229</formula>
    </cfRule>
    <cfRule type="cellIs" dxfId="7761" priority="4828" operator="greaterThan">
      <formula>12.37</formula>
    </cfRule>
    <cfRule type="cellIs" dxfId="7760" priority="4754" operator="lessThan">
      <formula>12.156</formula>
    </cfRule>
    <cfRule type="cellIs" dxfId="7759" priority="4773" operator="greaterThan">
      <formula>12.091</formula>
    </cfRule>
    <cfRule type="cellIs" dxfId="7758" priority="4779" operator="lessThan">
      <formula>12.027</formula>
    </cfRule>
    <cfRule type="cellIs" dxfId="7757" priority="4860" operator="greaterThan">
      <formula>12.627</formula>
    </cfRule>
    <cfRule type="cellIs" dxfId="7756" priority="4753" operator="lessThan">
      <formula>12.156</formula>
    </cfRule>
    <cfRule type="cellIs" dxfId="7755" priority="4870" operator="greaterThan">
      <formula>12.492</formula>
    </cfRule>
    <cfRule type="cellIs" dxfId="7754" priority="4869" operator="lessThan">
      <formula>12.492</formula>
    </cfRule>
    <cfRule type="cellIs" dxfId="7753" priority="4939" operator="lessThan">
      <formula>12.179</formula>
    </cfRule>
    <cfRule type="cellIs" dxfId="7752" priority="4948" operator="lessThan">
      <formula>12.147</formula>
    </cfRule>
    <cfRule type="cellIs" dxfId="7751" priority="4710" operator="lessThan">
      <formula>11.659</formula>
    </cfRule>
    <cfRule type="cellIs" dxfId="7750" priority="4709" operator="greaterThan">
      <formula>11.659</formula>
    </cfRule>
    <cfRule type="cellIs" dxfId="7749" priority="5025" operator="greaterThan">
      <formula>12.302</formula>
    </cfRule>
    <cfRule type="cellIs" dxfId="7748" priority="4657" operator="greaterThan">
      <formula>12.562</formula>
    </cfRule>
    <cfRule type="cellIs" dxfId="7747" priority="4632" operator="greaterThan">
      <formula>12.245</formula>
    </cfRule>
    <cfRule type="cellIs" dxfId="7746" priority="4633" operator="lessThan">
      <formula>12.245</formula>
    </cfRule>
    <cfRule type="cellIs" dxfId="7745" priority="4634" operator="greaterThan">
      <formula>12.245</formula>
    </cfRule>
  </conditionalFormatting>
  <conditionalFormatting sqref="J1037">
    <cfRule type="cellIs" dxfId="7744" priority="4853" operator="lessThan">
      <formula>-0.0001</formula>
    </cfRule>
    <cfRule type="cellIs" dxfId="7743" priority="4644" operator="lessThan">
      <formula>-0.0121</formula>
    </cfRule>
    <cfRule type="notContainsBlanks" dxfId="7742" priority="4731">
      <formula>LEN(TRIM(J1037))&gt;0</formula>
    </cfRule>
    <cfRule type="cellIs" dxfId="7741" priority="4762" operator="greaterThan">
      <formula>0.0371</formula>
    </cfRule>
    <cfRule type="cellIs" dxfId="7740" priority="4910" operator="lessThan">
      <formula>"0,85%&lt;0"</formula>
    </cfRule>
    <cfRule type="cellIs" dxfId="7739" priority="4686" operator="lessThan">
      <formula>0.0124</formula>
    </cfRule>
    <cfRule type="cellIs" dxfId="7738" priority="4911" operator="greaterThan">
      <formula>"0&lt;0,85%"</formula>
    </cfRule>
    <cfRule type="notContainsBlanks" dxfId="7737" priority="4742">
      <formula>LEN(TRIM(J1037))&gt;0</formula>
    </cfRule>
    <cfRule type="cellIs" dxfId="7736" priority="4852" operator="greaterThan">
      <formula>-0.0001</formula>
    </cfRule>
    <cfRule type="cellIs" dxfId="7735" priority="4851" operator="greaterThan">
      <formula>-0.0001</formula>
    </cfRule>
    <cfRule type="cellIs" dxfId="7734" priority="4898" operator="lessThan">
      <formula>-0.0094</formula>
    </cfRule>
    <cfRule type="cellIs" dxfId="7733" priority="4685" operator="greaterThan">
      <formula>0.0124</formula>
    </cfRule>
  </conditionalFormatting>
  <conditionalFormatting sqref="J1041">
    <cfRule type="cellIs" dxfId="7732" priority="5036" operator="greaterThan">
      <formula>-0.142</formula>
    </cfRule>
    <cfRule type="cellIs" dxfId="7731" priority="4861" operator="greaterThan">
      <formula>0.035</formula>
    </cfRule>
    <cfRule type="cellIs" dxfId="7730" priority="4921" operator="lessThan">
      <formula>0.02</formula>
    </cfRule>
    <cfRule type="notContainsBlanks" dxfId="7729" priority="4736">
      <formula>LEN(TRIM(J1041))&gt;0</formula>
    </cfRule>
    <cfRule type="cellIs" dxfId="7728" priority="4937" operator="lessThan">
      <formula>0.061</formula>
    </cfRule>
    <cfRule type="cellIs" dxfId="7727" priority="5118" operator="lessThan">
      <formula>0.302</formula>
    </cfRule>
    <cfRule type="cellIs" dxfId="7726" priority="5023" operator="lessThan">
      <formula>0.138</formula>
    </cfRule>
    <cfRule type="cellIs" dxfId="7725" priority="4835" operator="greaterThan">
      <formula>0.092</formula>
    </cfRule>
    <cfRule type="cellIs" dxfId="7724" priority="4955" operator="lessThan">
      <formula>-0.051</formula>
    </cfRule>
    <cfRule type="cellIs" dxfId="7723" priority="4938" operator="greaterThan">
      <formula>0.061</formula>
    </cfRule>
    <cfRule type="cellIs" dxfId="7722" priority="5024" operator="greaterThan">
      <formula>0.138</formula>
    </cfRule>
    <cfRule type="cellIs" dxfId="7721" priority="4834" operator="lessThan">
      <formula>0.05</formula>
    </cfRule>
    <cfRule type="cellIs" dxfId="7720" priority="4714" operator="lessThan">
      <formula>0.183</formula>
    </cfRule>
    <cfRule type="cellIs" dxfId="7719" priority="4713" operator="lessThan">
      <formula>0.183</formula>
    </cfRule>
    <cfRule type="cellIs" dxfId="7718" priority="4943" operator="lessThan">
      <formula>-0.019</formula>
    </cfRule>
    <cfRule type="cellIs" dxfId="7717" priority="4712" operator="lessThan">
      <formula>0.183</formula>
    </cfRule>
    <cfRule type="cellIs" dxfId="7716" priority="4982" operator="greaterThan">
      <formula>-0.08</formula>
    </cfRule>
    <cfRule type="cellIs" dxfId="7715" priority="4979" operator="lessThan">
      <formula>-0.275</formula>
    </cfRule>
    <cfRule type="cellIs" dxfId="7714" priority="4711" operator="greaterThan">
      <formula>0.183</formula>
    </cfRule>
    <cfRule type="cellIs" dxfId="7713" priority="4618" operator="lessThan">
      <formula>0.611</formula>
    </cfRule>
    <cfRule type="cellIs" dxfId="7712" priority="4619" operator="greaterThan">
      <formula>0.611</formula>
    </cfRule>
    <cfRule type="cellIs" dxfId="7711" priority="4772" operator="greaterThan">
      <formula>0.151</formula>
    </cfRule>
    <cfRule type="cellIs" dxfId="7710" priority="4857" operator="greaterThan">
      <formula>-0.001</formula>
    </cfRule>
    <cfRule type="cellIs" dxfId="7709" priority="5117" operator="greaterThan">
      <formula>0.302</formula>
    </cfRule>
    <cfRule type="cellIs" dxfId="7708" priority="4926" operator="lessThan">
      <formula>-0.099</formula>
    </cfRule>
    <cfRule type="cellIs" dxfId="7707" priority="4625" operator="lessThan">
      <formula>0.476</formula>
    </cfRule>
    <cfRule type="cellIs" dxfId="7706" priority="4944" operator="greaterThan">
      <formula>-0.019</formula>
    </cfRule>
    <cfRule type="cellIs" dxfId="7705" priority="4659" operator="lessThan">
      <formula>-0.002</formula>
    </cfRule>
    <cfRule type="cellIs" dxfId="7704" priority="4774" operator="lessThan">
      <formula>0.151</formula>
    </cfRule>
    <cfRule type="cellIs" dxfId="7703" priority="4658" operator="greaterThan">
      <formula>-0.002</formula>
    </cfRule>
    <cfRule type="cellIs" dxfId="7702" priority="4871" operator="greaterThan">
      <formula>-0.1</formula>
    </cfRule>
    <cfRule type="cellIs" dxfId="7701" priority="4977" operator="lessThan">
      <formula>-0.199</formula>
    </cfRule>
    <cfRule type="cellIs" dxfId="7700" priority="4976" operator="greaterThan">
      <formula>-0.199</formula>
    </cfRule>
    <cfRule type="cellIs" dxfId="7699" priority="4859" operator="lessThan">
      <formula>0.035</formula>
    </cfRule>
    <cfRule type="cellIs" dxfId="7698" priority="4780" operator="lessThan">
      <formula>0.087</formula>
    </cfRule>
    <cfRule type="cellIs" dxfId="7697" priority="4830" operator="greaterThan">
      <formula>-0.007</formula>
    </cfRule>
    <cfRule type="cellIs" dxfId="7696" priority="4638" operator="lessThan">
      <formula>0.252</formula>
    </cfRule>
    <cfRule type="cellIs" dxfId="7695" priority="4829" operator="lessThan">
      <formula>-0.007</formula>
    </cfRule>
    <cfRule type="cellIs" dxfId="7694" priority="4963" operator="greaterThan">
      <formula>1.031</formula>
    </cfRule>
    <cfRule type="notContainsBlanks" dxfId="7693" priority="4741">
      <formula>LEN(TRIM(J1041))&gt;0</formula>
    </cfRule>
    <cfRule type="cellIs" dxfId="7692" priority="4925" operator="greaterThan">
      <formula>-0.099</formula>
    </cfRule>
    <cfRule type="cellIs" dxfId="7691" priority="4962" operator="lessThan">
      <formula>1.031</formula>
    </cfRule>
    <cfRule type="cellIs" dxfId="7690" priority="5080" operator="greaterThan">
      <formula>0.278</formula>
    </cfRule>
    <cfRule type="cellIs" dxfId="7689" priority="4747" operator="greaterThan">
      <formula>-0.317</formula>
    </cfRule>
    <cfRule type="cellIs" dxfId="7688" priority="4748" operator="lessThan">
      <formula>-0.317</formula>
    </cfRule>
    <cfRule type="cellIs" dxfId="7687" priority="4918" operator="greaterThan">
      <formula>0.119</formula>
    </cfRule>
    <cfRule type="cellIs" dxfId="7686" priority="4848" operator="lessThan">
      <formula>-0.071</formula>
    </cfRule>
    <cfRule type="cellIs" dxfId="7685" priority="4847" operator="greaterThan">
      <formula>-0.071</formula>
    </cfRule>
    <cfRule type="cellIs" dxfId="7684" priority="5079" operator="lessThan">
      <formula>0.278</formula>
    </cfRule>
    <cfRule type="cellIs" dxfId="7683" priority="5035" operator="lessThan">
      <formula>-0.142</formula>
    </cfRule>
    <cfRule type="cellIs" dxfId="7682" priority="4755" operator="lessThan">
      <formula>-0.352</formula>
    </cfRule>
    <cfRule type="cellIs" dxfId="7681" priority="4919" operator="lessThan">
      <formula>0.119</formula>
    </cfRule>
  </conditionalFormatting>
  <conditionalFormatting sqref="J1059">
    <cfRule type="notContainsBlanks" dxfId="7680" priority="4218">
      <formula>LEN(TRIM(J1059))&gt;0</formula>
    </cfRule>
    <cfRule type="cellIs" dxfId="7679" priority="4234" operator="lessThan">
      <formula>12.156</formula>
    </cfRule>
    <cfRule type="cellIs" dxfId="7678" priority="4401" operator="lessThan">
      <formula>12.304</formula>
    </cfRule>
    <cfRule type="cellIs" dxfId="7677" priority="4398" operator="greaterThan">
      <formula>12.403</formula>
    </cfRule>
    <cfRule type="cellIs" dxfId="7676" priority="4235" operator="lessThan">
      <formula>12.156</formula>
    </cfRule>
    <cfRule type="cellIs" dxfId="7675" priority="4461" operator="lessThan">
      <formula>12.719</formula>
    </cfRule>
    <cfRule type="cellIs" dxfId="7674" priority="4254" operator="greaterThan">
      <formula>12.091</formula>
    </cfRule>
    <cfRule type="cellIs" dxfId="7673" priority="4260" operator="lessThan">
      <formula>12.027</formula>
    </cfRule>
    <cfRule type="cellIs" dxfId="7672" priority="4307" operator="lessThan">
      <formula>12.37</formula>
    </cfRule>
    <cfRule type="cellIs" dxfId="7671" priority="4308" operator="greaterThan">
      <formula>12.37</formula>
    </cfRule>
    <cfRule type="cellIs" dxfId="7670" priority="4309" operator="greaterThan">
      <formula>12.37</formula>
    </cfRule>
    <cfRule type="cellIs" dxfId="7669" priority="4314" operator="lessThan">
      <formula>12.427</formula>
    </cfRule>
    <cfRule type="cellIs" dxfId="7668" priority="4350" operator="lessThan">
      <formula>12.492</formula>
    </cfRule>
    <cfRule type="cellIs" dxfId="7667" priority="4341" operator="greaterThan">
      <formula>12.627</formula>
    </cfRule>
    <cfRule type="cellIs" dxfId="7666" priority="4190" operator="greaterThan">
      <formula>11.659</formula>
    </cfRule>
    <cfRule type="cellIs" dxfId="7665" priority="4462" operator="greaterThan">
      <formula>12.719</formula>
    </cfRule>
    <cfRule type="cellIs" dxfId="7664" priority="4587" operator="lessThan">
      <formula>11.823</formula>
    </cfRule>
    <cfRule type="cellIs" dxfId="7663" priority="4588" operator="greaterThan">
      <formula>11.823</formula>
    </cfRule>
    <cfRule type="cellIs" dxfId="7662" priority="4191" operator="lessThan">
      <formula>11.659</formula>
    </cfRule>
    <cfRule type="cellIs" dxfId="7661" priority="4336" operator="lessThan">
      <formula>12.591</formula>
    </cfRule>
    <cfRule type="cellIs" dxfId="7660" priority="4439" operator="lessThan">
      <formula>13.229</formula>
    </cfRule>
    <cfRule type="notContainsBlanks" dxfId="7659" priority="4221">
      <formula>LEN(TRIM(J1059))&gt;0</formula>
    </cfRule>
    <cfRule type="cellIs" dxfId="7658" priority="4429" operator="lessThan">
      <formula>12.147</formula>
    </cfRule>
    <cfRule type="cellIs" dxfId="7657" priority="4351" operator="greaterThan">
      <formula>12.492</formula>
    </cfRule>
    <cfRule type="cellIs" dxfId="7656" priority="4420" operator="lessThan">
      <formula>12.179</formula>
    </cfRule>
    <cfRule type="cellIs" dxfId="7655" priority="4405" operator="greaterThan">
      <formula>12.185</formula>
    </cfRule>
    <cfRule type="cellIs" dxfId="7654" priority="4233" operator="greaterThan">
      <formula>12.156</formula>
    </cfRule>
    <cfRule type="cellIs" dxfId="7653" priority="4337" operator="greaterThan">
      <formula>12.591</formula>
    </cfRule>
    <cfRule type="cellIs" dxfId="7652" priority="4138" operator="greaterThan">
      <formula>12.562</formula>
    </cfRule>
    <cfRule type="cellIs" dxfId="7651" priority="4115" operator="greaterThan">
      <formula>12.245</formula>
    </cfRule>
    <cfRule type="cellIs" dxfId="7650" priority="4114" operator="lessThan">
      <formula>12.245</formula>
    </cfRule>
    <cfRule type="cellIs" dxfId="7649" priority="4113" operator="greaterThan">
      <formula>12.245</formula>
    </cfRule>
    <cfRule type="cellIs" dxfId="7648" priority="4506" operator="greaterThan">
      <formula>12.302</formula>
    </cfRule>
    <cfRule type="cellIs" dxfId="7647" priority="4137" operator="lessThan">
      <formula>12.562</formula>
    </cfRule>
    <cfRule type="cellIs" dxfId="7646" priority="4511" operator="greaterThan">
      <formula>12.138</formula>
    </cfRule>
    <cfRule type="cellIs" dxfId="7645" priority="4512" operator="lessThan">
      <formula>12.138</formula>
    </cfRule>
    <cfRule type="cellIs" dxfId="7644" priority="4339" operator="lessThan">
      <formula>12.627</formula>
    </cfRule>
  </conditionalFormatting>
  <conditionalFormatting sqref="J1063">
    <cfRule type="cellIs" dxfId="7643" priority="4166" operator="greaterThan">
      <formula>0.0124</formula>
    </cfRule>
    <cfRule type="notContainsBlanks" dxfId="7642" priority="4212">
      <formula>LEN(TRIM(J1063))&gt;0</formula>
    </cfRule>
    <cfRule type="cellIs" dxfId="7641" priority="4379" operator="lessThan">
      <formula>-0.0094</formula>
    </cfRule>
    <cfRule type="cellIs" dxfId="7640" priority="4392" operator="greaterThan">
      <formula>"0&lt;0,85%"</formula>
    </cfRule>
    <cfRule type="cellIs" dxfId="7639" priority="4167" operator="lessThan">
      <formula>0.0124</formula>
    </cfRule>
    <cfRule type="cellIs" dxfId="7638" priority="4391" operator="lessThan">
      <formula>"0,85%&lt;0"</formula>
    </cfRule>
    <cfRule type="cellIs" dxfId="7637" priority="4334" operator="lessThan">
      <formula>-0.0001</formula>
    </cfRule>
    <cfRule type="cellIs" dxfId="7636" priority="4333" operator="greaterThan">
      <formula>-0.0001</formula>
    </cfRule>
    <cfRule type="cellIs" dxfId="7635" priority="4332" operator="greaterThan">
      <formula>-0.0001</formula>
    </cfRule>
    <cfRule type="cellIs" dxfId="7634" priority="4243" operator="greaterThan">
      <formula>0.0371</formula>
    </cfRule>
    <cfRule type="cellIs" dxfId="7633" priority="4125" operator="lessThan">
      <formula>-0.0121</formula>
    </cfRule>
    <cfRule type="notContainsBlanks" dxfId="7632" priority="4223">
      <formula>LEN(TRIM(J1063))&gt;0</formula>
    </cfRule>
  </conditionalFormatting>
  <conditionalFormatting sqref="J1067">
    <cfRule type="cellIs" dxfId="7631" priority="4193" operator="lessThan">
      <formula>0.183</formula>
    </cfRule>
    <cfRule type="cellIs" dxfId="7630" priority="4599" operator="lessThan">
      <formula>0.302</formula>
    </cfRule>
    <cfRule type="cellIs" dxfId="7629" priority="4598" operator="greaterThan">
      <formula>0.302</formula>
    </cfRule>
    <cfRule type="cellIs" dxfId="7628" priority="4352" operator="greaterThan">
      <formula>-0.1</formula>
    </cfRule>
    <cfRule type="cellIs" dxfId="7627" priority="4457" operator="greaterThan">
      <formula>-0.199</formula>
    </cfRule>
    <cfRule type="cellIs" dxfId="7626" priority="4253" operator="greaterThan">
      <formula>0.151</formula>
    </cfRule>
    <cfRule type="cellIs" dxfId="7625" priority="4561" operator="greaterThan">
      <formula>0.278</formula>
    </cfRule>
    <cfRule type="cellIs" dxfId="7624" priority="4342" operator="greaterThan">
      <formula>0.035</formula>
    </cfRule>
    <cfRule type="cellIs" dxfId="7623" priority="4458" operator="lessThan">
      <formula>-0.199</formula>
    </cfRule>
    <cfRule type="cellIs" dxfId="7622" priority="4560" operator="lessThan">
      <formula>0.278</formula>
    </cfRule>
    <cfRule type="cellIs" dxfId="7621" priority="4460" operator="lessThan">
      <formula>-0.275</formula>
    </cfRule>
    <cfRule type="cellIs" dxfId="7620" priority="4463" operator="greaterThan">
      <formula>-0.08</formula>
    </cfRule>
    <cfRule type="cellIs" dxfId="7619" priority="4316" operator="greaterThan">
      <formula>0.092</formula>
    </cfRule>
    <cfRule type="cellIs" dxfId="7618" priority="4315" operator="lessThan">
      <formula>0.05</formula>
    </cfRule>
    <cfRule type="cellIs" dxfId="7617" priority="4328" operator="greaterThan">
      <formula>-0.071</formula>
    </cfRule>
    <cfRule type="cellIs" dxfId="7616" priority="4402" operator="lessThan">
      <formula>0.02</formula>
    </cfRule>
    <cfRule type="cellIs" dxfId="7615" priority="4255" operator="lessThan">
      <formula>0.151</formula>
    </cfRule>
    <cfRule type="cellIs" dxfId="7614" priority="4400" operator="lessThan">
      <formula>0.119</formula>
    </cfRule>
    <cfRule type="cellIs" dxfId="7613" priority="4261" operator="lessThan">
      <formula>0.087</formula>
    </cfRule>
    <cfRule type="cellIs" dxfId="7612" priority="4329" operator="lessThan">
      <formula>-0.071</formula>
    </cfRule>
    <cfRule type="cellIs" dxfId="7611" priority="4192" operator="greaterThan">
      <formula>0.183</formula>
    </cfRule>
    <cfRule type="notContainsBlanks" dxfId="7610" priority="4217">
      <formula>LEN(TRIM(J1067))&gt;0</formula>
    </cfRule>
    <cfRule type="cellIs" dxfId="7609" priority="4406" operator="greaterThan">
      <formula>-0.099</formula>
    </cfRule>
    <cfRule type="cellIs" dxfId="7608" priority="4407" operator="lessThan">
      <formula>-0.099</formula>
    </cfRule>
    <cfRule type="cellIs" dxfId="7607" priority="4436" operator="lessThan">
      <formula>-0.051</formula>
    </cfRule>
    <cfRule type="cellIs" dxfId="7606" priority="4229" operator="lessThan">
      <formula>-0.317</formula>
    </cfRule>
    <cfRule type="cellIs" dxfId="7605" priority="4195" operator="lessThan">
      <formula>0.183</formula>
    </cfRule>
    <cfRule type="cellIs" dxfId="7604" priority="4194" operator="lessThan">
      <formula>0.183</formula>
    </cfRule>
    <cfRule type="cellIs" dxfId="7603" priority="4340" operator="lessThan">
      <formula>0.035</formula>
    </cfRule>
    <cfRule type="cellIs" dxfId="7602" priority="4399" operator="greaterThan">
      <formula>0.119</formula>
    </cfRule>
    <cfRule type="cellIs" dxfId="7601" priority="4228" operator="greaterThan">
      <formula>-0.317</formula>
    </cfRule>
    <cfRule type="cellIs" dxfId="7600" priority="4140" operator="lessThan">
      <formula>-0.002</formula>
    </cfRule>
    <cfRule type="cellIs" dxfId="7599" priority="4139" operator="greaterThan">
      <formula>-0.002</formula>
    </cfRule>
    <cfRule type="cellIs" dxfId="7598" priority="4418" operator="lessThan">
      <formula>0.061</formula>
    </cfRule>
    <cfRule type="cellIs" dxfId="7597" priority="4443" operator="lessThan">
      <formula>1.031</formula>
    </cfRule>
    <cfRule type="cellIs" dxfId="7596" priority="4338" operator="greaterThan">
      <formula>-0.001</formula>
    </cfRule>
    <cfRule type="cellIs" dxfId="7595" priority="4119" operator="lessThan">
      <formula>0.252</formula>
    </cfRule>
    <cfRule type="cellIs" dxfId="7594" priority="4310" operator="lessThan">
      <formula>-0.007</formula>
    </cfRule>
    <cfRule type="cellIs" dxfId="7593" priority="4419" operator="greaterThan">
      <formula>0.061</formula>
    </cfRule>
    <cfRule type="cellIs" dxfId="7592" priority="4424" operator="lessThan">
      <formula>-0.019</formula>
    </cfRule>
    <cfRule type="cellIs" dxfId="7591" priority="4504" operator="lessThan">
      <formula>0.138</formula>
    </cfRule>
    <cfRule type="cellIs" dxfId="7590" priority="4505" operator="greaterThan">
      <formula>0.138</formula>
    </cfRule>
    <cfRule type="cellIs" dxfId="7589" priority="4311" operator="greaterThan">
      <formula>-0.007</formula>
    </cfRule>
    <cfRule type="cellIs" dxfId="7588" priority="4425" operator="greaterThan">
      <formula>-0.019</formula>
    </cfRule>
    <cfRule type="cellIs" dxfId="7587" priority="4444" operator="greaterThan">
      <formula>1.031</formula>
    </cfRule>
    <cfRule type="notContainsBlanks" dxfId="7586" priority="4222">
      <formula>LEN(TRIM(J1067))&gt;0</formula>
    </cfRule>
    <cfRule type="cellIs" dxfId="7585" priority="4516" operator="lessThan">
      <formula>-0.142</formula>
    </cfRule>
    <cfRule type="cellIs" dxfId="7584" priority="4517" operator="greaterThan">
      <formula>-0.142</formula>
    </cfRule>
    <cfRule type="cellIs" dxfId="7583" priority="4106" operator="lessThan">
      <formula>0.476</formula>
    </cfRule>
    <cfRule type="cellIs" dxfId="7582" priority="4100" operator="greaterThan">
      <formula>0.611</formula>
    </cfRule>
    <cfRule type="cellIs" dxfId="7581" priority="4099" operator="lessThan">
      <formula>0.611</formula>
    </cfRule>
    <cfRule type="cellIs" dxfId="7580" priority="4236" operator="lessThan">
      <formula>-0.352</formula>
    </cfRule>
  </conditionalFormatting>
  <conditionalFormatting sqref="J1132">
    <cfRule type="cellIs" dxfId="7579" priority="1622" operator="greaterThan">
      <formula>39.868</formula>
    </cfRule>
    <cfRule type="cellIs" dxfId="7578" priority="1621" operator="lessThan">
      <formula>39.991</formula>
    </cfRule>
    <cfRule type="cellIs" dxfId="7577" priority="1620" operator="greaterThan">
      <formula>39.991</formula>
    </cfRule>
    <cfRule type="cellIs" dxfId="7576" priority="1619" operator="lessThan">
      <formula>39.796</formula>
    </cfRule>
    <cfRule type="cellIs" dxfId="7575" priority="1618" operator="greaterThan">
      <formula>39.621</formula>
    </cfRule>
    <cfRule type="cellIs" dxfId="7574" priority="1617" operator="lessThan">
      <formula>40.836</formula>
    </cfRule>
    <cfRule type="cellIs" dxfId="7573" priority="1616" operator="lessThan">
      <formula>40.841</formula>
    </cfRule>
    <cfRule type="cellIs" dxfId="7572" priority="1615" operator="lessThan">
      <formula>40.841</formula>
    </cfRule>
    <cfRule type="cellIs" dxfId="7571" priority="1614" operator="greaterThan">
      <formula>40.841</formula>
    </cfRule>
    <cfRule type="cellIs" dxfId="7570" priority="1613" operator="greaterThan">
      <formula>41.03</formula>
    </cfRule>
    <cfRule type="notContainsBlanks" dxfId="7569" priority="1612">
      <formula>LEN(TRIM(J1132))&gt;0</formula>
    </cfRule>
    <cfRule type="cellIs" dxfId="7568" priority="1610" operator="lessThan">
      <formula>41.623</formula>
    </cfRule>
    <cfRule type="cellIs" dxfId="7567" priority="1609" operator="lessThan">
      <formula>43.67</formula>
    </cfRule>
    <cfRule type="cellIs" dxfId="7566" priority="1608" operator="greaterThan">
      <formula>43.67</formula>
    </cfRule>
    <cfRule type="cellIs" dxfId="7565" priority="1607" operator="greaterThan">
      <formula>44.82</formula>
    </cfRule>
    <cfRule type="cellIs" dxfId="7564" priority="1606" operator="lessThan">
      <formula>44.292</formula>
    </cfRule>
    <cfRule type="cellIs" dxfId="7563" priority="1611" operator="greaterThan">
      <formula>41.623</formula>
    </cfRule>
    <cfRule type="cellIs" dxfId="7562" priority="1644" operator="greaterThan">
      <formula>40.916</formula>
    </cfRule>
    <cfRule type="cellIs" dxfId="7561" priority="1643" operator="greaterThan">
      <formula>40.922</formula>
    </cfRule>
    <cfRule type="cellIs" dxfId="7560" priority="1642" operator="greaterThan">
      <formula>40.922</formula>
    </cfRule>
    <cfRule type="cellIs" dxfId="7559" priority="1641" operator="greaterThan">
      <formula>40.849</formula>
    </cfRule>
    <cfRule type="cellIs" dxfId="7558" priority="1640" operator="greaterThan">
      <formula>41.457</formula>
    </cfRule>
    <cfRule type="cellIs" dxfId="7557" priority="1639" operator="lessThan">
      <formula>41.457</formula>
    </cfRule>
    <cfRule type="cellIs" dxfId="7556" priority="1638" operator="greaterThan">
      <formula>41.258</formula>
    </cfRule>
    <cfRule type="cellIs" dxfId="7555" priority="1637" operator="lessThan">
      <formula>40.509</formula>
    </cfRule>
    <cfRule type="cellIs" dxfId="7554" priority="1636" operator="greaterThan">
      <formula>40.509</formula>
    </cfRule>
    <cfRule type="cellIs" dxfId="7553" priority="1635" operator="lessThan">
      <formula>40.406</formula>
    </cfRule>
    <cfRule type="cellIs" dxfId="7552" priority="1634" operator="lessThan">
      <formula>40.564</formula>
    </cfRule>
    <cfRule type="cellIs" dxfId="7551" priority="1633" operator="greaterThan">
      <formula>40.564</formula>
    </cfRule>
    <cfRule type="cellIs" dxfId="7550" priority="1632" operator="greaterThan">
      <formula>40.401</formula>
    </cfRule>
    <cfRule type="cellIs" dxfId="7549" priority="1631" operator="greaterThan">
      <formula>40.479</formula>
    </cfRule>
    <cfRule type="cellIs" dxfId="7548" priority="1630" operator="lessThan">
      <formula>40.479</formula>
    </cfRule>
    <cfRule type="cellIs" dxfId="7547" priority="1629" operator="greaterThan">
      <formula>40.095</formula>
    </cfRule>
    <cfRule type="cellIs" dxfId="7546" priority="1628" operator="lessThan">
      <formula>40.095</formula>
    </cfRule>
    <cfRule type="cellIs" dxfId="7545" priority="1627" operator="lessThan">
      <formula>" R$ 40,095 $H$369"</formula>
    </cfRule>
    <cfRule type="cellIs" dxfId="7544" priority="1626" operator="lessThan">
      <formula>43.057</formula>
    </cfRule>
    <cfRule type="cellIs" dxfId="7543" priority="1625" operator="lessThan">
      <formula>39.536</formula>
    </cfRule>
    <cfRule type="cellIs" dxfId="7542" priority="1624" operator="lessThan">
      <formula>39.728</formula>
    </cfRule>
    <cfRule type="cellIs" dxfId="7541" priority="1623" operator="lessThan">
      <formula>39.868</formula>
    </cfRule>
    <cfRule type="cellIs" dxfId="7540" priority="1646" operator="greaterThan">
      <formula>" R$ 40,916&lt;$H$200"</formula>
    </cfRule>
    <cfRule type="cellIs" dxfId="7539" priority="1645" operator="greaterThan">
      <formula>40.916</formula>
    </cfRule>
  </conditionalFormatting>
  <conditionalFormatting sqref="J1176">
    <cfRule type="cellIs" dxfId="7538" priority="1349" operator="greaterThan">
      <formula>39.991</formula>
    </cfRule>
    <cfRule type="cellIs" dxfId="7537" priority="1373" operator="greaterThan">
      <formula>40.916</formula>
    </cfRule>
    <cfRule type="cellIs" dxfId="7536" priority="1372" operator="greaterThan">
      <formula>40.922</formula>
    </cfRule>
    <cfRule type="cellIs" dxfId="7535" priority="1335" operator="lessThan">
      <formula>44.292</formula>
    </cfRule>
    <cfRule type="cellIs" dxfId="7534" priority="1371" operator="greaterThan">
      <formula>40.922</formula>
    </cfRule>
    <cfRule type="cellIs" dxfId="7533" priority="1356" operator="lessThan">
      <formula>" R$ 40,095 $H$369"</formula>
    </cfRule>
    <cfRule type="cellIs" dxfId="7532" priority="1370" operator="greaterThan">
      <formula>40.849</formula>
    </cfRule>
    <cfRule type="cellIs" dxfId="7531" priority="1336" operator="greaterThan">
      <formula>44.82</formula>
    </cfRule>
    <cfRule type="cellIs" dxfId="7530" priority="1337" operator="greaterThan">
      <formula>43.67</formula>
    </cfRule>
    <cfRule type="cellIs" dxfId="7529" priority="1338" operator="lessThan">
      <formula>43.67</formula>
    </cfRule>
    <cfRule type="cellIs" dxfId="7528" priority="1339" operator="lessThan">
      <formula>41.623</formula>
    </cfRule>
    <cfRule type="cellIs" dxfId="7527" priority="1340" operator="greaterThan">
      <formula>41.623</formula>
    </cfRule>
    <cfRule type="notContainsBlanks" dxfId="7526" priority="1341">
      <formula>LEN(TRIM(J1176))&gt;0</formula>
    </cfRule>
    <cfRule type="cellIs" dxfId="7525" priority="1369" operator="greaterThan">
      <formula>41.457</formula>
    </cfRule>
    <cfRule type="cellIs" dxfId="7524" priority="1357" operator="lessThan">
      <formula>40.095</formula>
    </cfRule>
    <cfRule type="cellIs" dxfId="7523" priority="1361" operator="greaterThan">
      <formula>40.401</formula>
    </cfRule>
    <cfRule type="cellIs" dxfId="7522" priority="1342" operator="greaterThan">
      <formula>41.03</formula>
    </cfRule>
    <cfRule type="cellIs" dxfId="7521" priority="1368" operator="lessThan">
      <formula>41.457</formula>
    </cfRule>
    <cfRule type="cellIs" dxfId="7520" priority="1367" operator="greaterThan">
      <formula>41.258</formula>
    </cfRule>
    <cfRule type="cellIs" dxfId="7519" priority="1343" operator="greaterThan">
      <formula>40.841</formula>
    </cfRule>
    <cfRule type="cellIs" dxfId="7518" priority="1344" operator="lessThan">
      <formula>40.841</formula>
    </cfRule>
    <cfRule type="cellIs" dxfId="7517" priority="1345" operator="lessThan">
      <formula>40.841</formula>
    </cfRule>
    <cfRule type="cellIs" dxfId="7516" priority="1375" operator="greaterThan">
      <formula>" R$ 40,916&lt;$H$200"</formula>
    </cfRule>
    <cfRule type="cellIs" dxfId="7515" priority="1346" operator="lessThan">
      <formula>40.836</formula>
    </cfRule>
    <cfRule type="cellIs" dxfId="7514" priority="1358" operator="greaterThan">
      <formula>40.095</formula>
    </cfRule>
    <cfRule type="cellIs" dxfId="7513" priority="1347" operator="greaterThan">
      <formula>39.621</formula>
    </cfRule>
    <cfRule type="cellIs" dxfId="7512" priority="1351" operator="greaterThan">
      <formula>39.868</formula>
    </cfRule>
    <cfRule type="cellIs" dxfId="7511" priority="1348" operator="lessThan">
      <formula>39.796</formula>
    </cfRule>
    <cfRule type="cellIs" dxfId="7510" priority="1366" operator="lessThan">
      <formula>40.509</formula>
    </cfRule>
    <cfRule type="cellIs" dxfId="7509" priority="1359" operator="lessThan">
      <formula>40.479</formula>
    </cfRule>
    <cfRule type="cellIs" dxfId="7508" priority="1350" operator="lessThan">
      <formula>39.991</formula>
    </cfRule>
    <cfRule type="cellIs" dxfId="7507" priority="1360" operator="greaterThan">
      <formula>40.479</formula>
    </cfRule>
    <cfRule type="cellIs" dxfId="7506" priority="1365" operator="greaterThan">
      <formula>40.509</formula>
    </cfRule>
    <cfRule type="cellIs" dxfId="7505" priority="1364" operator="lessThan">
      <formula>40.406</formula>
    </cfRule>
    <cfRule type="cellIs" dxfId="7504" priority="1355" operator="lessThan">
      <formula>43.057</formula>
    </cfRule>
    <cfRule type="cellIs" dxfId="7503" priority="1352" operator="lessThan">
      <formula>39.868</formula>
    </cfRule>
    <cfRule type="cellIs" dxfId="7502" priority="1353" operator="lessThan">
      <formula>39.728</formula>
    </cfRule>
    <cfRule type="cellIs" dxfId="7501" priority="1363" operator="lessThan">
      <formula>40.564</formula>
    </cfRule>
    <cfRule type="cellIs" dxfId="7500" priority="1374" operator="greaterThan">
      <formula>40.916</formula>
    </cfRule>
    <cfRule type="cellIs" dxfId="7499" priority="1354" operator="lessThan">
      <formula>39.536</formula>
    </cfRule>
    <cfRule type="cellIs" dxfId="7498" priority="1362" operator="greaterThan">
      <formula>40.564</formula>
    </cfRule>
  </conditionalFormatting>
  <conditionalFormatting sqref="L149">
    <cfRule type="cellIs" dxfId="7497" priority="18026" operator="lessThan">
      <formula>10.405</formula>
    </cfRule>
    <cfRule type="cellIs" dxfId="7496" priority="18025" operator="lessThan">
      <formula>$L$151</formula>
    </cfRule>
    <cfRule type="cellIs" dxfId="7495" priority="18027" operator="greaterThan">
      <formula>$L$151</formula>
    </cfRule>
  </conditionalFormatting>
  <conditionalFormatting sqref="L153">
    <cfRule type="cellIs" dxfId="7494" priority="17962" operator="lessThan">
      <formula>$L$149&lt;$L$151</formula>
    </cfRule>
    <cfRule type="cellIs" dxfId="7493" priority="17963" operator="greaterThan">
      <formula>$L$149&gt;$L$151</formula>
    </cfRule>
  </conditionalFormatting>
  <conditionalFormatting sqref="L173">
    <cfRule type="cellIs" dxfId="7492" priority="18043" operator="greaterThan">
      <formula>$L$175</formula>
    </cfRule>
    <cfRule type="cellIs" dxfId="7491" priority="18038" operator="lessThan">
      <formula>$L$175</formula>
    </cfRule>
    <cfRule type="cellIs" dxfId="7490" priority="18039" operator="greaterThan">
      <formula>$L$175</formula>
    </cfRule>
    <cfRule type="cellIs" dxfId="7489" priority="18040" operator="lessThan">
      <formula>$L$175</formula>
    </cfRule>
    <cfRule type="cellIs" dxfId="7488" priority="18041" operator="greaterThan">
      <formula>$L$175</formula>
    </cfRule>
    <cfRule type="cellIs" dxfId="7487" priority="18042" operator="lessThan">
      <formula>10.285</formula>
    </cfRule>
  </conditionalFormatting>
  <conditionalFormatting sqref="L177">
    <cfRule type="cellIs" dxfId="7486" priority="17947" operator="greaterThan">
      <formula>-1.09%&gt;0</formula>
    </cfRule>
    <cfRule type="cellIs" dxfId="7485" priority="17946" operator="lessThan">
      <formula>-1.09%&lt;0</formula>
    </cfRule>
  </conditionalFormatting>
  <conditionalFormatting sqref="L181">
    <cfRule type="cellIs" dxfId="7484" priority="17968" operator="lessThan">
      <formula>$L$175&gt;$L$173</formula>
    </cfRule>
    <cfRule type="cellIs" dxfId="7483" priority="17978" operator="lessThan">
      <formula>$L$175&gt;$L$173</formula>
    </cfRule>
    <cfRule type="cellIs" dxfId="7482" priority="17979" operator="lessThan">
      <formula>$L$175&lt;$L$173</formula>
    </cfRule>
    <cfRule type="cellIs" dxfId="7481" priority="17980" operator="greaterThan">
      <formula>$L$175&gt;$L$173</formula>
    </cfRule>
  </conditionalFormatting>
  <conditionalFormatting sqref="L198">
    <cfRule type="cellIs" dxfId="7480" priority="17834" operator="greaterThan">
      <formula>10.34</formula>
    </cfRule>
    <cfRule type="cellIs" dxfId="7479" priority="17815" operator="greaterThan">
      <formula>10.388</formula>
    </cfRule>
    <cfRule type="cellIs" dxfId="7478" priority="17816" operator="lessThan">
      <formula>10.388</formula>
    </cfRule>
    <cfRule type="cellIs" dxfId="7477" priority="17818" operator="greaterThan">
      <formula>10.388</formula>
    </cfRule>
    <cfRule type="cellIs" dxfId="7476" priority="17835" operator="lessThan">
      <formula>10.34</formula>
    </cfRule>
    <cfRule type="cellIs" dxfId="7475" priority="17810" operator="greaterThan">
      <formula>10.44</formula>
    </cfRule>
  </conditionalFormatting>
  <conditionalFormatting sqref="L202">
    <cfRule type="cellIs" dxfId="7474" priority="17861" operator="greaterThan">
      <formula>"0&lt;0,18%"</formula>
    </cfRule>
    <cfRule type="cellIs" dxfId="7473" priority="17856" operator="lessThan">
      <formula>"0,18%&lt;0"</formula>
    </cfRule>
  </conditionalFormatting>
  <conditionalFormatting sqref="L206">
    <cfRule type="cellIs" dxfId="7472" priority="17809" operator="greaterThan">
      <formula>0.016</formula>
    </cfRule>
    <cfRule type="cellIs" dxfId="7471" priority="17847" operator="lessThan">
      <formula>-0.084</formula>
    </cfRule>
    <cfRule type="cellIs" dxfId="7470" priority="17823" operator="lessThan">
      <formula>-0.036</formula>
    </cfRule>
  </conditionalFormatting>
  <conditionalFormatting sqref="L223">
    <cfRule type="cellIs" dxfId="7469" priority="17751" operator="greaterThan">
      <formula>10.388</formula>
    </cfRule>
    <cfRule type="cellIs" dxfId="7468" priority="17752" operator="lessThan">
      <formula>10.388</formula>
    </cfRule>
    <cfRule type="cellIs" dxfId="7467" priority="17754" operator="greaterThan">
      <formula>10.388</formula>
    </cfRule>
    <cfRule type="cellIs" dxfId="7466" priority="17769" operator="lessThan">
      <formula>10.34</formula>
    </cfRule>
    <cfRule type="cellIs" dxfId="7465" priority="17768" operator="greaterThan">
      <formula>10.34</formula>
    </cfRule>
    <cfRule type="cellIs" dxfId="7464" priority="17746" operator="greaterThan">
      <formula>10.44</formula>
    </cfRule>
  </conditionalFormatting>
  <conditionalFormatting sqref="L227">
    <cfRule type="cellIs" dxfId="7463" priority="17793" operator="greaterThan">
      <formula>"0&lt;0,18%"</formula>
    </cfRule>
    <cfRule type="cellIs" dxfId="7462" priority="17788" operator="lessThan">
      <formula>"0,18%&lt;0"</formula>
    </cfRule>
  </conditionalFormatting>
  <conditionalFormatting sqref="L231">
    <cfRule type="cellIs" dxfId="7461" priority="17745" operator="greaterThan">
      <formula>0.016</formula>
    </cfRule>
    <cfRule type="cellIs" dxfId="7460" priority="17759" operator="lessThan">
      <formula>-0.036</formula>
    </cfRule>
    <cfRule type="cellIs" dxfId="7459" priority="17780" operator="lessThan">
      <formula>-0.084</formula>
    </cfRule>
  </conditionalFormatting>
  <conditionalFormatting sqref="L247">
    <cfRule type="cellIs" dxfId="7458" priority="17683" operator="lessThan">
      <formula>10.34</formula>
    </cfRule>
    <cfRule type="cellIs" dxfId="7457" priority="17668" operator="greaterThan">
      <formula>10.388</formula>
    </cfRule>
    <cfRule type="cellIs" dxfId="7456" priority="17660" operator="greaterThan">
      <formula>10.44</formula>
    </cfRule>
    <cfRule type="cellIs" dxfId="7455" priority="17666" operator="lessThan">
      <formula>10.388</formula>
    </cfRule>
    <cfRule type="cellIs" dxfId="7454" priority="17665" operator="greaterThan">
      <formula>10.388</formula>
    </cfRule>
    <cfRule type="cellIs" dxfId="7453" priority="17682" operator="greaterThan">
      <formula>10.34</formula>
    </cfRule>
  </conditionalFormatting>
  <conditionalFormatting sqref="L251">
    <cfRule type="cellIs" dxfId="7452" priority="17702" operator="lessThan">
      <formula>"0,18%&lt;0"</formula>
    </cfRule>
    <cfRule type="cellIs" dxfId="7451" priority="17707" operator="greaterThan">
      <formula>"0&lt;0,18%"</formula>
    </cfRule>
  </conditionalFormatting>
  <conditionalFormatting sqref="L255">
    <cfRule type="cellIs" dxfId="7450" priority="17694" operator="lessThan">
      <formula>-0.084</formula>
    </cfRule>
    <cfRule type="cellIs" dxfId="7449" priority="17673" operator="lessThan">
      <formula>-0.036</formula>
    </cfRule>
    <cfRule type="cellIs" dxfId="7448" priority="17659" operator="greaterThan">
      <formula>0.016</formula>
    </cfRule>
  </conditionalFormatting>
  <conditionalFormatting sqref="L271">
    <cfRule type="cellIs" dxfId="7447" priority="17575" operator="lessThan">
      <formula>10.34</formula>
    </cfRule>
    <cfRule type="cellIs" dxfId="7446" priority="17574" operator="greaterThan">
      <formula>10.34</formula>
    </cfRule>
    <cfRule type="cellIs" dxfId="7445" priority="17485" operator="greaterThan">
      <formula>10.541</formula>
    </cfRule>
    <cfRule type="cellIs" dxfId="7444" priority="17560" operator="greaterThan">
      <formula>10.388</formula>
    </cfRule>
    <cfRule type="cellIs" dxfId="7443" priority="17552" operator="greaterThan">
      <formula>10.44</formula>
    </cfRule>
    <cfRule type="cellIs" dxfId="7442" priority="17557" operator="greaterThan">
      <formula>10.388</formula>
    </cfRule>
    <cfRule type="cellIs" dxfId="7441" priority="17558" operator="lessThan">
      <formula>10.388</formula>
    </cfRule>
  </conditionalFormatting>
  <conditionalFormatting sqref="L275">
    <cfRule type="cellIs" dxfId="7440" priority="17599" operator="greaterThan">
      <formula>"0&lt;0,18%"</formula>
    </cfRule>
    <cfRule type="cellIs" dxfId="7439" priority="17594" operator="lessThan">
      <formula>"0,18%&lt;0"</formula>
    </cfRule>
  </conditionalFormatting>
  <conditionalFormatting sqref="L279">
    <cfRule type="cellIs" dxfId="7438" priority="17586" operator="lessThan">
      <formula>-0.084</formula>
    </cfRule>
    <cfRule type="cellIs" dxfId="7437" priority="17565" operator="lessThan">
      <formula>-0.036</formula>
    </cfRule>
    <cfRule type="cellIs" dxfId="7436" priority="17551" operator="greaterThan">
      <formula>0.016</formula>
    </cfRule>
  </conditionalFormatting>
  <conditionalFormatting sqref="L295">
    <cfRule type="cellIs" dxfId="7435" priority="17360" operator="greaterThan">
      <formula>10.541</formula>
    </cfRule>
    <cfRule type="cellIs" dxfId="7434" priority="17339" operator="lessThan">
      <formula>10.806</formula>
    </cfRule>
    <cfRule type="cellIs" dxfId="7433" priority="17448" operator="greaterThan">
      <formula>10.34</formula>
    </cfRule>
    <cfRule type="cellIs" dxfId="7432" priority="17449" operator="lessThan">
      <formula>10.34</formula>
    </cfRule>
    <cfRule type="cellIs" dxfId="7431" priority="17434" operator="greaterThan">
      <formula>10.388</formula>
    </cfRule>
    <cfRule type="cellIs" dxfId="7430" priority="17431" operator="greaterThan">
      <formula>10.388</formula>
    </cfRule>
    <cfRule type="cellIs" dxfId="7429" priority="17432" operator="lessThan">
      <formula>10.388</formula>
    </cfRule>
    <cfRule type="cellIs" dxfId="7428" priority="17426" operator="greaterThan">
      <formula>10.44</formula>
    </cfRule>
    <cfRule type="cellIs" dxfId="7427" priority="17347" operator="lessThan">
      <formula>10.723</formula>
    </cfRule>
    <cfRule type="cellIs" dxfId="7426" priority="17334" operator="greaterThan">
      <formula>11.078</formula>
    </cfRule>
    <cfRule type="cellIs" dxfId="7425" priority="17335" operator="lessThan">
      <formula>11.078</formula>
    </cfRule>
    <cfRule type="cellIs" dxfId="7424" priority="17338" operator="lessThan">
      <formula>10.843</formula>
    </cfRule>
  </conditionalFormatting>
  <conditionalFormatting sqref="L299">
    <cfRule type="cellIs" dxfId="7423" priority="17353" operator="greaterThan">
      <formula>-0.0039</formula>
    </cfRule>
    <cfRule type="cellIs" dxfId="7422" priority="17354" operator="lessThan">
      <formula>-0.0039</formula>
    </cfRule>
    <cfRule type="cellIs" dxfId="7421" priority="17473" operator="greaterThan">
      <formula>"0&lt;0,18%"</formula>
    </cfRule>
    <cfRule type="cellIs" dxfId="7420" priority="17468" operator="lessThan">
      <formula>"0,18%&lt;0"</formula>
    </cfRule>
  </conditionalFormatting>
  <conditionalFormatting sqref="L303">
    <cfRule type="cellIs" dxfId="7419" priority="17439" operator="lessThan">
      <formula>-0.036</formula>
    </cfRule>
    <cfRule type="cellIs" dxfId="7418" priority="17425" operator="greaterThan">
      <formula>0.016</formula>
    </cfRule>
    <cfRule type="cellIs" dxfId="7417" priority="17460" operator="lessThan">
      <formula>-0.084</formula>
    </cfRule>
  </conditionalFormatting>
  <conditionalFormatting sqref="L319">
    <cfRule type="cellIs" dxfId="7416" priority="17188" operator="lessThan">
      <formula>11.078</formula>
    </cfRule>
    <cfRule type="cellIs" dxfId="7415" priority="17283" operator="greaterThan">
      <formula>10.388</formula>
    </cfRule>
    <cfRule type="cellIs" dxfId="7414" priority="17278" operator="greaterThan">
      <formula>10.44</formula>
    </cfRule>
    <cfRule type="cellIs" dxfId="7413" priority="17187" operator="greaterThan">
      <formula>11.078</formula>
    </cfRule>
    <cfRule type="cellIs" dxfId="7412" priority="17212" operator="greaterThan">
      <formula>10.541</formula>
    </cfRule>
    <cfRule type="cellIs" dxfId="7411" priority="17286" operator="greaterThan">
      <formula>10.388</formula>
    </cfRule>
    <cfRule type="cellIs" dxfId="7410" priority="17191" operator="lessThan">
      <formula>10.843</formula>
    </cfRule>
    <cfRule type="cellIs" dxfId="7409" priority="17192" operator="lessThan">
      <formula>10.806</formula>
    </cfRule>
    <cfRule type="cellIs" dxfId="7408" priority="17301" operator="lessThan">
      <formula>10.34</formula>
    </cfRule>
    <cfRule type="cellIs" dxfId="7407" priority="17284" operator="lessThan">
      <formula>10.388</formula>
    </cfRule>
    <cfRule type="cellIs" dxfId="7406" priority="17300" operator="greaterThan">
      <formula>10.34</formula>
    </cfRule>
    <cfRule type="cellIs" dxfId="7405" priority="17200" operator="lessThan">
      <formula>10.723</formula>
    </cfRule>
  </conditionalFormatting>
  <conditionalFormatting sqref="L323">
    <cfRule type="cellIs" dxfId="7404" priority="17325" operator="greaterThan">
      <formula>"0&lt;0,18%"</formula>
    </cfRule>
    <cfRule type="cellIs" dxfId="7403" priority="17320" operator="lessThan">
      <formula>"0,18%&lt;0"</formula>
    </cfRule>
    <cfRule type="cellIs" dxfId="7402" priority="17186" operator="lessThan">
      <formula>0.0427</formula>
    </cfRule>
    <cfRule type="cellIs" dxfId="7401" priority="17185" operator="greaterThan">
      <formula>0.0427</formula>
    </cfRule>
    <cfRule type="cellIs" dxfId="7400" priority="17207" operator="lessThan">
      <formula>-0.0039</formula>
    </cfRule>
    <cfRule type="cellIs" dxfId="7399" priority="17206" operator="greaterThan">
      <formula>-0.0039</formula>
    </cfRule>
  </conditionalFormatting>
  <conditionalFormatting sqref="L327">
    <cfRule type="cellIs" dxfId="7398" priority="17291" operator="lessThan">
      <formula>-0.036</formula>
    </cfRule>
    <cfRule type="cellIs" dxfId="7397" priority="17312" operator="lessThan">
      <formula>-0.084</formula>
    </cfRule>
    <cfRule type="cellIs" dxfId="7396" priority="17277" operator="greaterThan">
      <formula>0.016</formula>
    </cfRule>
  </conditionalFormatting>
  <conditionalFormatting sqref="L343">
    <cfRule type="cellIs" dxfId="7395" priority="17016" operator="lessThan">
      <formula>10.843</formula>
    </cfRule>
    <cfRule type="cellIs" dxfId="7394" priority="17103" operator="greaterThan">
      <formula>10.44</formula>
    </cfRule>
    <cfRule type="cellIs" dxfId="7393" priority="17017" operator="lessThan">
      <formula>10.806</formula>
    </cfRule>
    <cfRule type="cellIs" dxfId="7392" priority="17126" operator="lessThan">
      <formula>10.34</formula>
    </cfRule>
    <cfRule type="cellIs" dxfId="7391" priority="17125" operator="greaterThan">
      <formula>10.34</formula>
    </cfRule>
    <cfRule type="cellIs" dxfId="7390" priority="17025" operator="lessThan">
      <formula>10.723</formula>
    </cfRule>
    <cfRule type="cellIs" dxfId="7389" priority="17037" operator="greaterThan">
      <formula>10.541</formula>
    </cfRule>
    <cfRule type="cellIs" dxfId="7388" priority="16978" operator="lessThan">
      <formula>11.386</formula>
    </cfRule>
    <cfRule type="cellIs" dxfId="7387" priority="17108" operator="greaterThan">
      <formula>10.388</formula>
    </cfRule>
    <cfRule type="cellIs" dxfId="7386" priority="17109" operator="lessThan">
      <formula>10.388</formula>
    </cfRule>
    <cfRule type="cellIs" dxfId="7385" priority="17111" operator="greaterThan">
      <formula>10.388</formula>
    </cfRule>
    <cfRule type="cellIs" dxfId="7384" priority="17012" operator="greaterThan">
      <formula>11.078</formula>
    </cfRule>
    <cfRule type="cellIs" dxfId="7383" priority="17013" operator="lessThan">
      <formula>11.078</formula>
    </cfRule>
  </conditionalFormatting>
  <conditionalFormatting sqref="L347">
    <cfRule type="cellIs" dxfId="7382" priority="17031" operator="greaterThan">
      <formula>-0.0039</formula>
    </cfRule>
    <cfRule type="cellIs" dxfId="7381" priority="17032" operator="lessThan">
      <formula>-0.0039</formula>
    </cfRule>
    <cfRule type="cellIs" dxfId="7380" priority="17145" operator="lessThan">
      <formula>"0,18%&lt;0"</formula>
    </cfRule>
    <cfRule type="cellIs" dxfId="7379" priority="17150" operator="greaterThan">
      <formula>"0&lt;0,18%"</formula>
    </cfRule>
    <cfRule type="cellIs" dxfId="7378" priority="17011" operator="lessThan">
      <formula>0.0427</formula>
    </cfRule>
    <cfRule type="cellIs" dxfId="7377" priority="17010" operator="greaterThan">
      <formula>0.0427</formula>
    </cfRule>
  </conditionalFormatting>
  <conditionalFormatting sqref="L351">
    <cfRule type="cellIs" dxfId="7376" priority="17116" operator="lessThan">
      <formula>-0.036</formula>
    </cfRule>
    <cfRule type="cellIs" dxfId="7375" priority="16984" operator="greaterThan">
      <formula>-0.02</formula>
    </cfRule>
    <cfRule type="cellIs" dxfId="7374" priority="17137" operator="lessThan">
      <formula>-0.084</formula>
    </cfRule>
    <cfRule type="cellIs" dxfId="7373" priority="16983" operator="lessThan">
      <formula>-0.02</formula>
    </cfRule>
    <cfRule type="cellIs" dxfId="7372" priority="17102" operator="greaterThan">
      <formula>0.016</formula>
    </cfRule>
  </conditionalFormatting>
  <conditionalFormatting sqref="L367">
    <cfRule type="cellIs" dxfId="7371" priority="16923" operator="lessThan">
      <formula>10.388</formula>
    </cfRule>
    <cfRule type="cellIs" dxfId="7370" priority="16851" operator="greaterThan">
      <formula>10.541</formula>
    </cfRule>
    <cfRule type="cellIs" dxfId="7369" priority="16826" operator="greaterThan">
      <formula>11.078</formula>
    </cfRule>
    <cfRule type="cellIs" dxfId="7368" priority="16827" operator="lessThan">
      <formula>11.078</formula>
    </cfRule>
    <cfRule type="cellIs" dxfId="7367" priority="16831" operator="lessThan">
      <formula>10.806</formula>
    </cfRule>
    <cfRule type="cellIs" dxfId="7366" priority="16839" operator="lessThan">
      <formula>10.723</formula>
    </cfRule>
    <cfRule type="cellIs" dxfId="7365" priority="16830" operator="lessThan">
      <formula>10.843</formula>
    </cfRule>
    <cfRule type="cellIs" dxfId="7364" priority="16925" operator="greaterThan">
      <formula>10.388</formula>
    </cfRule>
    <cfRule type="cellIs" dxfId="7363" priority="16922" operator="greaterThan">
      <formula>10.388</formula>
    </cfRule>
    <cfRule type="cellIs" dxfId="7362" priority="16939" operator="greaterThan">
      <formula>10.34</formula>
    </cfRule>
    <cfRule type="cellIs" dxfId="7361" priority="16940" operator="lessThan">
      <formula>10.34</formula>
    </cfRule>
    <cfRule type="cellIs" dxfId="7360" priority="16917" operator="greaterThan">
      <formula>10.44</formula>
    </cfRule>
    <cfRule type="cellIs" dxfId="7359" priority="16792" operator="lessThan">
      <formula>11.386</formula>
    </cfRule>
  </conditionalFormatting>
  <conditionalFormatting sqref="L371">
    <cfRule type="cellIs" dxfId="7358" priority="16786" operator="greaterThan">
      <formula>-0.0183</formula>
    </cfRule>
    <cfRule type="cellIs" dxfId="7357" priority="16824" operator="greaterThan">
      <formula>0.0427</formula>
    </cfRule>
    <cfRule type="cellIs" dxfId="7356" priority="16825" operator="lessThan">
      <formula>0.0427</formula>
    </cfRule>
    <cfRule type="cellIs" dxfId="7355" priority="16787" operator="lessThan">
      <formula>-0.0183</formula>
    </cfRule>
    <cfRule type="cellIs" dxfId="7354" priority="16964" operator="greaterThan">
      <formula>"0&lt;0,18%"</formula>
    </cfRule>
    <cfRule type="cellIs" dxfId="7353" priority="16845" operator="greaterThan">
      <formula>-0.0039</formula>
    </cfRule>
    <cfRule type="cellIs" dxfId="7352" priority="16846" operator="lessThan">
      <formula>-0.0039</formula>
    </cfRule>
    <cfRule type="cellIs" dxfId="7351" priority="16959" operator="lessThan">
      <formula>"0,18%&lt;0"</formula>
    </cfRule>
  </conditionalFormatting>
  <conditionalFormatting sqref="L375">
    <cfRule type="cellIs" dxfId="7350" priority="16951" operator="lessThan">
      <formula>-0.084</formula>
    </cfRule>
    <cfRule type="cellIs" dxfId="7349" priority="16797" operator="lessThan">
      <formula>-0.02</formula>
    </cfRule>
    <cfRule type="cellIs" dxfId="7348" priority="16916" operator="greaterThan">
      <formula>0.016</formula>
    </cfRule>
    <cfRule type="cellIs" dxfId="7347" priority="16798" operator="greaterThan">
      <formula>-0.02</formula>
    </cfRule>
    <cfRule type="cellIs" dxfId="7346" priority="16930" operator="lessThan">
      <formula>-0.036</formula>
    </cfRule>
  </conditionalFormatting>
  <conditionalFormatting sqref="L391">
    <cfRule type="cellIs" dxfId="7345" priority="16727" operator="greaterThan">
      <formula>10.34</formula>
    </cfRule>
    <cfRule type="cellIs" dxfId="7344" priority="16619" operator="lessThan">
      <formula>10.806</formula>
    </cfRule>
    <cfRule type="cellIs" dxfId="7343" priority="16618" operator="lessThan">
      <formula>10.843</formula>
    </cfRule>
    <cfRule type="cellIs" dxfId="7342" priority="16524" operator="lessThan">
      <formula>10.913</formula>
    </cfRule>
    <cfRule type="cellIs" dxfId="7341" priority="16523" operator="greaterThan">
      <formula>10.913</formula>
    </cfRule>
    <cfRule type="cellIs" dxfId="7340" priority="16615" operator="lessThan">
      <formula>11.078</formula>
    </cfRule>
    <cfRule type="cellIs" dxfId="7339" priority="16614" operator="greaterThan">
      <formula>11.078</formula>
    </cfRule>
    <cfRule type="cellIs" dxfId="7338" priority="16711" operator="lessThan">
      <formula>10.388</formula>
    </cfRule>
    <cfRule type="cellIs" dxfId="7337" priority="16639" operator="greaterThan">
      <formula>10.541</formula>
    </cfRule>
    <cfRule type="cellIs" dxfId="7336" priority="16728" operator="lessThan">
      <formula>10.34</formula>
    </cfRule>
    <cfRule type="cellIs" dxfId="7335" priority="16710" operator="greaterThan">
      <formula>10.388</formula>
    </cfRule>
    <cfRule type="cellIs" dxfId="7334" priority="16705" operator="greaterThan">
      <formula>10.44</formula>
    </cfRule>
    <cfRule type="cellIs" dxfId="7333" priority="16580" operator="lessThan">
      <formula>11.386</formula>
    </cfRule>
    <cfRule type="cellIs" dxfId="7332" priority="16627" operator="lessThan">
      <formula>10.723</formula>
    </cfRule>
    <cfRule type="cellIs" dxfId="7331" priority="16713" operator="greaterThan">
      <formula>10.388</formula>
    </cfRule>
  </conditionalFormatting>
  <conditionalFormatting sqref="L395">
    <cfRule type="cellIs" dxfId="7330" priority="16747" operator="lessThan">
      <formula>"0,18%&lt;0"</formula>
    </cfRule>
    <cfRule type="cellIs" dxfId="7329" priority="16633" operator="greaterThan">
      <formula>-0.0039</formula>
    </cfRule>
    <cfRule type="cellIs" dxfId="7328" priority="16752" operator="greaterThan">
      <formula>"0&lt;0,18%"</formula>
    </cfRule>
    <cfRule type="cellIs" dxfId="7327" priority="16634" operator="lessThan">
      <formula>-0.0039</formula>
    </cfRule>
    <cfRule type="cellIs" dxfId="7326" priority="16574" operator="greaterThan">
      <formula>-0.0183</formula>
    </cfRule>
    <cfRule type="cellIs" dxfId="7325" priority="16575" operator="lessThan">
      <formula>-0.0183</formula>
    </cfRule>
    <cfRule type="cellIs" dxfId="7324" priority="16612" operator="greaterThan">
      <formula>0.0427</formula>
    </cfRule>
    <cfRule type="cellIs" dxfId="7323" priority="16613" operator="lessThan">
      <formula>0.0427</formula>
    </cfRule>
  </conditionalFormatting>
  <conditionalFormatting sqref="L399">
    <cfRule type="cellIs" dxfId="7322" priority="16739" operator="lessThan">
      <formula>-0.084</formula>
    </cfRule>
    <cfRule type="cellIs" dxfId="7321" priority="16545" operator="lessThan">
      <formula>-0.071</formula>
    </cfRule>
    <cfRule type="cellIs" dxfId="7320" priority="16704" operator="greaterThan">
      <formula>0.016</formula>
    </cfRule>
    <cfRule type="cellIs" dxfId="7319" priority="16552" operator="lessThan">
      <formula>0.894</formula>
    </cfRule>
    <cfRule type="cellIs" dxfId="7318" priority="16718" operator="lessThan">
      <formula>-0.036</formula>
    </cfRule>
    <cfRule type="cellIs" dxfId="7317" priority="16527" operator="greaterThan">
      <formula>0.006</formula>
    </cfRule>
    <cfRule type="cellIs" dxfId="7316" priority="16532" operator="lessThan">
      <formula>-0.066</formula>
    </cfRule>
    <cfRule type="cellIs" dxfId="7315" priority="16533" operator="greaterThan">
      <formula>-0.066</formula>
    </cfRule>
    <cfRule type="cellIs" dxfId="7314" priority="16585" operator="lessThan">
      <formula>-0.02</formula>
    </cfRule>
    <cfRule type="cellIs" dxfId="7313" priority="16586" operator="greaterThan">
      <formula>-0.02</formula>
    </cfRule>
  </conditionalFormatting>
  <conditionalFormatting sqref="L416">
    <cfRule type="cellIs" dxfId="7312" priority="16374" operator="lessThan">
      <formula>10.843</formula>
    </cfRule>
    <cfRule type="cellIs" dxfId="7311" priority="16282" operator="lessThan">
      <formula>10.913</formula>
    </cfRule>
    <cfRule type="cellIs" dxfId="7310" priority="16469" operator="greaterThan">
      <formula>10.388</formula>
    </cfRule>
    <cfRule type="cellIs" dxfId="7309" priority="16483" operator="greaterThan">
      <formula>10.34</formula>
    </cfRule>
    <cfRule type="cellIs" dxfId="7308" priority="16375" operator="lessThan">
      <formula>10.806</formula>
    </cfRule>
    <cfRule type="cellIs" dxfId="7307" priority="16383" operator="lessThan">
      <formula>10.723</formula>
    </cfRule>
    <cfRule type="cellIs" dxfId="7306" priority="16484" operator="lessThan">
      <formula>10.34</formula>
    </cfRule>
    <cfRule type="cellIs" dxfId="7305" priority="16371" operator="lessThan">
      <formula>11.078</formula>
    </cfRule>
    <cfRule type="cellIs" dxfId="7304" priority="16395" operator="greaterThan">
      <formula>10.541</formula>
    </cfRule>
    <cfRule type="cellIs" dxfId="7303" priority="16336" operator="lessThan">
      <formula>11.386</formula>
    </cfRule>
    <cfRule type="cellIs" dxfId="7302" priority="16467" operator="lessThan">
      <formula>10.388</formula>
    </cfRule>
    <cfRule type="cellIs" dxfId="7301" priority="16281" operator="greaterThan">
      <formula>10.913</formula>
    </cfRule>
    <cfRule type="cellIs" dxfId="7300" priority="16370" operator="greaterThan">
      <formula>11.078</formula>
    </cfRule>
    <cfRule type="cellIs" dxfId="7299" priority="16466" operator="greaterThan">
      <formula>10.388</formula>
    </cfRule>
    <cfRule type="cellIs" dxfId="7298" priority="16461" operator="greaterThan">
      <formula>10.44</formula>
    </cfRule>
  </conditionalFormatting>
  <conditionalFormatting sqref="L420">
    <cfRule type="cellIs" dxfId="7297" priority="16390" operator="lessThan">
      <formula>-0.0039</formula>
    </cfRule>
    <cfRule type="cellIs" dxfId="7296" priority="16368" operator="greaterThan">
      <formula>0.0427</formula>
    </cfRule>
    <cfRule type="cellIs" dxfId="7295" priority="16369" operator="lessThan">
      <formula>0.0427</formula>
    </cfRule>
    <cfRule type="cellIs" dxfId="7294" priority="16331" operator="lessThan">
      <formula>-0.0183</formula>
    </cfRule>
    <cfRule type="cellIs" dxfId="7293" priority="16330" operator="greaterThan">
      <formula>-0.0183</formula>
    </cfRule>
    <cfRule type="cellIs" dxfId="7292" priority="16274" operator="greaterThan">
      <formula>0.0055</formula>
    </cfRule>
    <cfRule type="cellIs" dxfId="7291" priority="16503" operator="lessThan">
      <formula>"0,18%&lt;0"</formula>
    </cfRule>
    <cfRule type="cellIs" dxfId="7290" priority="16508" operator="greaterThan">
      <formula>"0&lt;0,18%"</formula>
    </cfRule>
    <cfRule type="cellIs" dxfId="7289" priority="16389" operator="greaterThan">
      <formula>-0.0039</formula>
    </cfRule>
  </conditionalFormatting>
  <conditionalFormatting sqref="L424">
    <cfRule type="cellIs" dxfId="7288" priority="16301" operator="lessThan">
      <formula>-0.071</formula>
    </cfRule>
    <cfRule type="cellIs" dxfId="7287" priority="16308" operator="lessThan">
      <formula>0.894</formula>
    </cfRule>
    <cfRule type="cellIs" dxfId="7286" priority="16288" operator="lessThan">
      <formula>-0.066</formula>
    </cfRule>
    <cfRule type="cellIs" dxfId="7285" priority="16289" operator="greaterThan">
      <formula>-0.066</formula>
    </cfRule>
    <cfRule type="cellIs" dxfId="7284" priority="16341" operator="lessThan">
      <formula>-0.02</formula>
    </cfRule>
    <cfRule type="cellIs" dxfId="7283" priority="16474" operator="lessThan">
      <formula>-0.036</formula>
    </cfRule>
    <cfRule type="cellIs" dxfId="7282" priority="16342" operator="greaterThan">
      <formula>-0.02</formula>
    </cfRule>
    <cfRule type="cellIs" dxfId="7281" priority="16495" operator="lessThan">
      <formula>-0.084</formula>
    </cfRule>
    <cfRule type="cellIs" dxfId="7280" priority="16283" operator="greaterThan">
      <formula>0.006</formula>
    </cfRule>
    <cfRule type="cellIs" dxfId="7279" priority="16460" operator="greaterThan">
      <formula>0.016</formula>
    </cfRule>
  </conditionalFormatting>
  <conditionalFormatting sqref="L442">
    <cfRule type="cellIs" dxfId="7278" priority="15952" operator="lessThan">
      <formula>11.024</formula>
    </cfRule>
    <cfRule type="cellIs" dxfId="7277" priority="16024" operator="greaterThan">
      <formula>10.913</formula>
    </cfRule>
    <cfRule type="cellIs" dxfId="7276" priority="16025" operator="lessThan">
      <formula>10.913</formula>
    </cfRule>
    <cfRule type="cellIs" dxfId="7275" priority="16126" operator="lessThan">
      <formula>10.723</formula>
    </cfRule>
    <cfRule type="cellIs" dxfId="7274" priority="16079" operator="lessThan">
      <formula>11.386</formula>
    </cfRule>
    <cfRule type="cellIs" dxfId="7273" priority="16226" operator="greaterThan">
      <formula>10.34</formula>
    </cfRule>
    <cfRule type="cellIs" dxfId="7272" priority="16117" operator="lessThan">
      <formula>10.843</formula>
    </cfRule>
    <cfRule type="cellIs" dxfId="7271" priority="16210" operator="lessThan">
      <formula>10.388</formula>
    </cfRule>
    <cfRule type="cellIs" dxfId="7270" priority="16212" operator="greaterThan">
      <formula>10.388</formula>
    </cfRule>
    <cfRule type="cellIs" dxfId="7269" priority="16204" operator="greaterThan">
      <formula>10.44</formula>
    </cfRule>
    <cfRule type="cellIs" dxfId="7268" priority="16138" operator="greaterThan">
      <formula>10.541</formula>
    </cfRule>
    <cfRule type="cellIs" dxfId="7267" priority="16114" operator="lessThan">
      <formula>11.078</formula>
    </cfRule>
    <cfRule type="cellIs" dxfId="7266" priority="16113" operator="greaterThan">
      <formula>11.078</formula>
    </cfRule>
    <cfRule type="cellIs" dxfId="7265" priority="15950" operator="greaterThan">
      <formula>11.024</formula>
    </cfRule>
    <cfRule type="cellIs" dxfId="7264" priority="15951" operator="lessThan">
      <formula>11.024</formula>
    </cfRule>
    <cfRule type="cellIs" dxfId="7263" priority="16227" operator="lessThan">
      <formula>10.34</formula>
    </cfRule>
    <cfRule type="cellIs" dxfId="7262" priority="16209" operator="greaterThan">
      <formula>10.388</formula>
    </cfRule>
    <cfRule type="cellIs" dxfId="7261" priority="16118" operator="lessThan">
      <formula>10.806</formula>
    </cfRule>
  </conditionalFormatting>
  <conditionalFormatting sqref="L446">
    <cfRule type="cellIs" dxfId="7260" priority="15964" operator="lessThan">
      <formula>-0.0183</formula>
    </cfRule>
    <cfRule type="cellIs" dxfId="7259" priority="15963" operator="greaterThan">
      <formula>-0.0183</formula>
    </cfRule>
    <cfRule type="cellIs" dxfId="7258" priority="15999" operator="greaterThan">
      <formula>"0&lt;0,18%"</formula>
    </cfRule>
    <cfRule type="cellIs" dxfId="7257" priority="15994" operator="lessThan">
      <formula>"0,18%&lt;0"</formula>
    </cfRule>
    <cfRule type="cellIs" dxfId="7256" priority="15976" operator="lessThan">
      <formula>-0.0039</formula>
    </cfRule>
    <cfRule type="cellIs" dxfId="7255" priority="15975" operator="greaterThan">
      <formula>-0.0039</formula>
    </cfRule>
    <cfRule type="cellIs" dxfId="7254" priority="15972" operator="lessThan">
      <formula>0.0427</formula>
    </cfRule>
    <cfRule type="cellIs" dxfId="7253" priority="15971" operator="greaterThan">
      <formula>0.0427</formula>
    </cfRule>
    <cfRule type="cellIs" dxfId="7252" priority="15958" operator="greaterThan">
      <formula>0.0055</formula>
    </cfRule>
  </conditionalFormatting>
  <conditionalFormatting sqref="L450">
    <cfRule type="cellIs" dxfId="7251" priority="16032" operator="greaterThan">
      <formula>-0.066</formula>
    </cfRule>
    <cfRule type="cellIs" dxfId="7250" priority="16044" operator="lessThan">
      <formula>-0.071</formula>
    </cfRule>
    <cfRule type="cellIs" dxfId="7249" priority="16026" operator="greaterThan">
      <formula>0.006</formula>
    </cfRule>
    <cfRule type="cellIs" dxfId="7248" priority="16051" operator="lessThan">
      <formula>0.894</formula>
    </cfRule>
    <cfRule type="cellIs" dxfId="7247" priority="16217" operator="lessThan">
      <formula>-0.036</formula>
    </cfRule>
    <cfRule type="cellIs" dxfId="7246" priority="16203" operator="greaterThan">
      <formula>0.016</formula>
    </cfRule>
    <cfRule type="cellIs" dxfId="7245" priority="16084" operator="lessThan">
      <formula>-0.02</formula>
    </cfRule>
    <cfRule type="cellIs" dxfId="7244" priority="16031" operator="lessThan">
      <formula>-0.066</formula>
    </cfRule>
    <cfRule type="cellIs" dxfId="7243" priority="16085" operator="greaterThan">
      <formula>-0.02</formula>
    </cfRule>
    <cfRule type="cellIs" dxfId="7242" priority="16238" operator="lessThan">
      <formula>-0.084</formula>
    </cfRule>
  </conditionalFormatting>
  <conditionalFormatting sqref="L467">
    <cfRule type="cellIs" dxfId="7241" priority="15913" operator="greaterThan">
      <formula>10.388</formula>
    </cfRule>
    <cfRule type="cellIs" dxfId="7240" priority="15927" operator="greaterThan">
      <formula>10.34</formula>
    </cfRule>
    <cfRule type="cellIs" dxfId="7239" priority="15928" operator="lessThan">
      <formula>10.34</formula>
    </cfRule>
    <cfRule type="cellIs" dxfId="7238" priority="15686" operator="greaterThan">
      <formula>11.024</formula>
    </cfRule>
    <cfRule type="cellIs" dxfId="7237" priority="15687" operator="lessThan">
      <formula>11.024</formula>
    </cfRule>
    <cfRule type="cellIs" dxfId="7236" priority="15688" operator="lessThan">
      <formula>11.024</formula>
    </cfRule>
    <cfRule type="cellIs" dxfId="7235" priority="15833" operator="lessThan">
      <formula>11.078</formula>
    </cfRule>
    <cfRule type="cellIs" dxfId="7234" priority="15757" operator="greaterThan">
      <formula>10.913</formula>
    </cfRule>
    <cfRule type="cellIs" dxfId="7233" priority="15758" operator="lessThan">
      <formula>10.913</formula>
    </cfRule>
    <cfRule type="cellIs" dxfId="7232" priority="15806" operator="lessThan">
      <formula>11.386</formula>
    </cfRule>
    <cfRule type="cellIs" dxfId="7231" priority="15832" operator="greaterThan">
      <formula>11.078</formula>
    </cfRule>
    <cfRule type="cellIs" dxfId="7230" priority="15836" operator="lessThan">
      <formula>10.843</formula>
    </cfRule>
    <cfRule type="cellIs" dxfId="7229" priority="15837" operator="lessThan">
      <formula>10.806</formula>
    </cfRule>
    <cfRule type="cellIs" dxfId="7228" priority="15845" operator="lessThan">
      <formula>10.723</formula>
    </cfRule>
    <cfRule type="cellIs" dxfId="7227" priority="15852" operator="greaterThan">
      <formula>10.541</formula>
    </cfRule>
    <cfRule type="cellIs" dxfId="7226" priority="15905" operator="greaterThan">
      <formula>10.44</formula>
    </cfRule>
    <cfRule type="cellIs" dxfId="7225" priority="15910" operator="greaterThan">
      <formula>10.388</formula>
    </cfRule>
    <cfRule type="cellIs" dxfId="7224" priority="15911" operator="lessThan">
      <formula>10.388</formula>
    </cfRule>
  </conditionalFormatting>
  <conditionalFormatting sqref="L471">
    <cfRule type="cellIs" dxfId="7223" priority="15735" operator="greaterThan">
      <formula>"0&lt;0,18%"</formula>
    </cfRule>
    <cfRule type="cellIs" dxfId="7222" priority="15708" operator="lessThan">
      <formula>0.0427</formula>
    </cfRule>
    <cfRule type="cellIs" dxfId="7221" priority="15707" operator="greaterThan">
      <formula>0.0427</formula>
    </cfRule>
    <cfRule type="cellIs" dxfId="7220" priority="15699" operator="greaterThan">
      <formula>-0.0183</formula>
    </cfRule>
    <cfRule type="cellIs" dxfId="7219" priority="15700" operator="lessThan">
      <formula>-0.0183</formula>
    </cfRule>
    <cfRule type="cellIs" dxfId="7218" priority="15730" operator="lessThan">
      <formula>"0,18%&lt;0"</formula>
    </cfRule>
    <cfRule type="cellIs" dxfId="7217" priority="15711" operator="greaterThan">
      <formula>-0.0039</formula>
    </cfRule>
    <cfRule type="cellIs" dxfId="7216" priority="15712" operator="lessThan">
      <formula>-0.0039</formula>
    </cfRule>
    <cfRule type="cellIs" dxfId="7215" priority="15694" operator="greaterThan">
      <formula>0.0055</formula>
    </cfRule>
  </conditionalFormatting>
  <conditionalFormatting sqref="L475">
    <cfRule type="cellIs" dxfId="7214" priority="15764" operator="lessThan">
      <formula>-0.066</formula>
    </cfRule>
    <cfRule type="cellIs" dxfId="7213" priority="15759" operator="greaterThan">
      <formula>0.006</formula>
    </cfRule>
    <cfRule type="cellIs" dxfId="7212" priority="15939" operator="lessThan">
      <formula>-0.084</formula>
    </cfRule>
    <cfRule type="cellIs" dxfId="7211" priority="15812" operator="greaterThan">
      <formula>-0.02</formula>
    </cfRule>
    <cfRule type="cellIs" dxfId="7210" priority="15904" operator="greaterThan">
      <formula>0.016</formula>
    </cfRule>
    <cfRule type="cellIs" dxfId="7209" priority="15918" operator="lessThan">
      <formula>-0.036</formula>
    </cfRule>
    <cfRule type="cellIs" dxfId="7208" priority="15784" operator="lessThan">
      <formula>0.894</formula>
    </cfRule>
    <cfRule type="cellIs" dxfId="7207" priority="15811" operator="lessThan">
      <formula>-0.02</formula>
    </cfRule>
    <cfRule type="cellIs" dxfId="7206" priority="15777" operator="lessThan">
      <formula>-0.071</formula>
    </cfRule>
    <cfRule type="cellIs" dxfId="7205" priority="15765" operator="greaterThan">
      <formula>-0.066</formula>
    </cfRule>
  </conditionalFormatting>
  <conditionalFormatting sqref="L493">
    <cfRule type="cellIs" dxfId="7204" priority="15476" operator="lessThan">
      <formula>10.913</formula>
    </cfRule>
    <cfRule type="cellIs" dxfId="7203" priority="15524" operator="lessThan">
      <formula>11.386</formula>
    </cfRule>
    <cfRule type="cellIs" dxfId="7202" priority="15406" operator="lessThan">
      <formula>11.024</formula>
    </cfRule>
    <cfRule type="cellIs" dxfId="7201" priority="15405" operator="lessThan">
      <formula>11.024</formula>
    </cfRule>
    <cfRule type="cellIs" dxfId="7200" priority="15404" operator="greaterThan">
      <formula>11.024</formula>
    </cfRule>
    <cfRule type="cellIs" dxfId="7199" priority="15628" operator="greaterThan">
      <formula>10.388</formula>
    </cfRule>
    <cfRule type="cellIs" dxfId="7198" priority="15550" operator="greaterThan">
      <formula>11.078</formula>
    </cfRule>
    <cfRule type="cellIs" dxfId="7197" priority="15551" operator="lessThan">
      <formula>11.078</formula>
    </cfRule>
    <cfRule type="cellIs" dxfId="7196" priority="15570" operator="greaterThan">
      <formula>10.541</formula>
    </cfRule>
    <cfRule type="cellIs" dxfId="7195" priority="15646" operator="lessThan">
      <formula>10.34</formula>
    </cfRule>
    <cfRule type="cellIs" dxfId="7194" priority="15555" operator="lessThan">
      <formula>10.806</formula>
    </cfRule>
    <cfRule type="cellIs" dxfId="7193" priority="15631" operator="greaterThan">
      <formula>10.388</formula>
    </cfRule>
    <cfRule type="cellIs" dxfId="7192" priority="15645" operator="greaterThan">
      <formula>10.34</formula>
    </cfRule>
    <cfRule type="cellIs" dxfId="7191" priority="15629" operator="lessThan">
      <formula>10.388</formula>
    </cfRule>
    <cfRule type="cellIs" dxfId="7190" priority="15554" operator="lessThan">
      <formula>10.843</formula>
    </cfRule>
    <cfRule type="cellIs" dxfId="7189" priority="15563" operator="lessThan">
      <formula>10.723</formula>
    </cfRule>
    <cfRule type="cellIs" dxfId="7188" priority="15623" operator="greaterThan">
      <formula>10.44</formula>
    </cfRule>
    <cfRule type="cellIs" dxfId="7187" priority="15475" operator="greaterThan">
      <formula>10.913</formula>
    </cfRule>
  </conditionalFormatting>
  <conditionalFormatting sqref="L497">
    <cfRule type="cellIs" dxfId="7186" priority="15448" operator="lessThan">
      <formula>"0,18%&lt;0"</formula>
    </cfRule>
    <cfRule type="cellIs" dxfId="7185" priority="15412" operator="greaterThan">
      <formula>0.0055</formula>
    </cfRule>
    <cfRule type="cellIs" dxfId="7184" priority="15429" operator="greaterThan">
      <formula>-0.0039</formula>
    </cfRule>
    <cfRule type="cellIs" dxfId="7183" priority="15430" operator="lessThan">
      <formula>-0.0039</formula>
    </cfRule>
    <cfRule type="cellIs" dxfId="7182" priority="15425" operator="greaterThan">
      <formula>0.0427</formula>
    </cfRule>
    <cfRule type="cellIs" dxfId="7181" priority="15426" operator="lessThan">
      <formula>0.0427</formula>
    </cfRule>
    <cfRule type="cellIs" dxfId="7180" priority="15453" operator="greaterThan">
      <formula>"0&lt;0,18%"</formula>
    </cfRule>
    <cfRule type="cellIs" dxfId="7179" priority="15417" operator="greaterThan">
      <formula>-0.0183</formula>
    </cfRule>
    <cfRule type="cellIs" dxfId="7178" priority="15418" operator="lessThan">
      <formula>-0.0183</formula>
    </cfRule>
  </conditionalFormatting>
  <conditionalFormatting sqref="L501">
    <cfRule type="cellIs" dxfId="7177" priority="15636" operator="lessThan">
      <formula>-0.036</formula>
    </cfRule>
    <cfRule type="cellIs" dxfId="7176" priority="15495" operator="lessThan">
      <formula>-0.071</formula>
    </cfRule>
    <cfRule type="cellIs" dxfId="7175" priority="15483" operator="greaterThan">
      <formula>-0.066</formula>
    </cfRule>
    <cfRule type="cellIs" dxfId="7174" priority="15530" operator="greaterThan">
      <formula>-0.02</formula>
    </cfRule>
    <cfRule type="cellIs" dxfId="7173" priority="15502" operator="lessThan">
      <formula>0.894</formula>
    </cfRule>
    <cfRule type="cellIs" dxfId="7172" priority="15622" operator="greaterThan">
      <formula>0.016</formula>
    </cfRule>
    <cfRule type="cellIs" dxfId="7171" priority="15529" operator="lessThan">
      <formula>-0.02</formula>
    </cfRule>
    <cfRule type="cellIs" dxfId="7170" priority="15657" operator="lessThan">
      <formula>-0.084</formula>
    </cfRule>
    <cfRule type="cellIs" dxfId="7169" priority="15477" operator="greaterThan">
      <formula>0.006</formula>
    </cfRule>
    <cfRule type="cellIs" dxfId="7168" priority="15482" operator="lessThan">
      <formula>-0.066</formula>
    </cfRule>
  </conditionalFormatting>
  <conditionalFormatting sqref="L518">
    <cfRule type="cellIs" dxfId="7167" priority="15107" operator="greaterThan">
      <formula>11.024</formula>
    </cfRule>
    <cfRule type="cellIs" dxfId="7166" priority="15326" operator="greaterThan">
      <formula>10.44</formula>
    </cfRule>
    <cfRule type="cellIs" dxfId="7165" priority="15334" operator="greaterThan">
      <formula>10.388</formula>
    </cfRule>
    <cfRule type="cellIs" dxfId="7164" priority="15108" operator="lessThan">
      <formula>11.024</formula>
    </cfRule>
    <cfRule type="cellIs" dxfId="7163" priority="15349" operator="lessThan">
      <formula>10.34</formula>
    </cfRule>
    <cfRule type="cellIs" dxfId="7162" priority="15258" operator="lessThan">
      <formula>10.806</formula>
    </cfRule>
    <cfRule type="cellIs" dxfId="7161" priority="15257" operator="lessThan">
      <formula>10.843</formula>
    </cfRule>
    <cfRule type="cellIs" dxfId="7160" priority="15331" operator="greaterThan">
      <formula>10.388</formula>
    </cfRule>
    <cfRule type="cellIs" dxfId="7159" priority="15332" operator="lessThan">
      <formula>10.388</formula>
    </cfRule>
    <cfRule type="cellIs" dxfId="7158" priority="15227" operator="lessThan">
      <formula>11.386</formula>
    </cfRule>
    <cfRule type="cellIs" dxfId="7157" priority="15178" operator="greaterThan">
      <formula>10.913</formula>
    </cfRule>
    <cfRule type="cellIs" dxfId="7156" priority="15179" operator="lessThan">
      <formula>10.913</formula>
    </cfRule>
    <cfRule type="cellIs" dxfId="7155" priority="15273" operator="greaterThan">
      <formula>10.541</formula>
    </cfRule>
    <cfRule type="cellIs" dxfId="7154" priority="15348" operator="greaterThan">
      <formula>10.34</formula>
    </cfRule>
    <cfRule type="cellIs" dxfId="7153" priority="15254" operator="lessThan">
      <formula>11.078</formula>
    </cfRule>
    <cfRule type="cellIs" dxfId="7152" priority="15253" operator="greaterThan">
      <formula>11.078</formula>
    </cfRule>
    <cfRule type="cellIs" dxfId="7151" priority="15266" operator="lessThan">
      <formula>10.723</formula>
    </cfRule>
    <cfRule type="cellIs" dxfId="7150" priority="15109" operator="lessThan">
      <formula>11.024</formula>
    </cfRule>
  </conditionalFormatting>
  <conditionalFormatting sqref="L522">
    <cfRule type="cellIs" dxfId="7149" priority="15121" operator="lessThan">
      <formula>-0.0183</formula>
    </cfRule>
    <cfRule type="cellIs" dxfId="7148" priority="15128" operator="greaterThan">
      <formula>0.0427</formula>
    </cfRule>
    <cfRule type="cellIs" dxfId="7147" priority="15115" operator="greaterThan">
      <formula>0.0055</formula>
    </cfRule>
    <cfRule type="cellIs" dxfId="7146" priority="15129" operator="lessThan">
      <formula>0.0427</formula>
    </cfRule>
    <cfRule type="cellIs" dxfId="7145" priority="15133" operator="lessThan">
      <formula>-0.0039</formula>
    </cfRule>
    <cfRule type="cellIs" dxfId="7144" priority="15156" operator="greaterThan">
      <formula>"0&lt;0,18%"</formula>
    </cfRule>
    <cfRule type="cellIs" dxfId="7143" priority="15151" operator="lessThan">
      <formula>"0,18%&lt;0"</formula>
    </cfRule>
    <cfRule type="cellIs" dxfId="7142" priority="15132" operator="greaterThan">
      <formula>-0.0039</formula>
    </cfRule>
    <cfRule type="cellIs" dxfId="7141" priority="15120" operator="greaterThan">
      <formula>-0.0183</formula>
    </cfRule>
  </conditionalFormatting>
  <conditionalFormatting sqref="L526">
    <cfRule type="cellIs" dxfId="7140" priority="15232" operator="lessThan">
      <formula>-0.02</formula>
    </cfRule>
    <cfRule type="cellIs" dxfId="7139" priority="15180" operator="greaterThan">
      <formula>0.006</formula>
    </cfRule>
    <cfRule type="cellIs" dxfId="7138" priority="15185" operator="lessThan">
      <formula>-0.066</formula>
    </cfRule>
    <cfRule type="cellIs" dxfId="7137" priority="15325" operator="greaterThan">
      <formula>0.016</formula>
    </cfRule>
    <cfRule type="cellIs" dxfId="7136" priority="15198" operator="lessThan">
      <formula>-0.071</formula>
    </cfRule>
    <cfRule type="cellIs" dxfId="7135" priority="15360" operator="lessThan">
      <formula>-0.084</formula>
    </cfRule>
    <cfRule type="cellIs" dxfId="7134" priority="15339" operator="lessThan">
      <formula>-0.036</formula>
    </cfRule>
    <cfRule type="cellIs" dxfId="7133" priority="15186" operator="greaterThan">
      <formula>-0.066</formula>
    </cfRule>
    <cfRule type="cellIs" dxfId="7132" priority="15205" operator="lessThan">
      <formula>0.894</formula>
    </cfRule>
    <cfRule type="cellIs" dxfId="7131" priority="15233" operator="greaterThan">
      <formula>-0.02</formula>
    </cfRule>
  </conditionalFormatting>
  <conditionalFormatting sqref="L544">
    <cfRule type="cellIs" dxfId="7130" priority="15032" operator="lessThan">
      <formula>10.34</formula>
    </cfRule>
    <cfRule type="cellIs" dxfId="7129" priority="15031" operator="greaterThan">
      <formula>10.34</formula>
    </cfRule>
    <cfRule type="cellIs" dxfId="7128" priority="14956" operator="greaterThan">
      <formula>10.541</formula>
    </cfRule>
    <cfRule type="cellIs" dxfId="7127" priority="15017" operator="greaterThan">
      <formula>10.388</formula>
    </cfRule>
    <cfRule type="cellIs" dxfId="7126" priority="15014" operator="greaterThan">
      <formula>10.388</formula>
    </cfRule>
    <cfRule type="cellIs" dxfId="7125" priority="14936" operator="greaterThan">
      <formula>11.078</formula>
    </cfRule>
    <cfRule type="cellIs" dxfId="7124" priority="14861" operator="greaterThan">
      <formula>10.913</formula>
    </cfRule>
    <cfRule type="cellIs" dxfId="7123" priority="15009" operator="greaterThan">
      <formula>10.44</formula>
    </cfRule>
    <cfRule type="cellIs" dxfId="7122" priority="14940" operator="lessThan">
      <formula>10.843</formula>
    </cfRule>
    <cfRule type="cellIs" dxfId="7121" priority="14949" operator="lessThan">
      <formula>10.723</formula>
    </cfRule>
    <cfRule type="cellIs" dxfId="7120" priority="14910" operator="lessThan">
      <formula>11.386</formula>
    </cfRule>
    <cfRule type="cellIs" dxfId="7119" priority="14862" operator="lessThan">
      <formula>10.913</formula>
    </cfRule>
    <cfRule type="cellIs" dxfId="7118" priority="14792" operator="lessThan">
      <formula>11.024</formula>
    </cfRule>
    <cfRule type="cellIs" dxfId="7117" priority="14790" operator="greaterThan">
      <formula>11.024</formula>
    </cfRule>
    <cfRule type="cellIs" dxfId="7116" priority="14791" operator="lessThan">
      <formula>11.024</formula>
    </cfRule>
    <cfRule type="cellIs" dxfId="7115" priority="14941" operator="lessThan">
      <formula>10.806</formula>
    </cfRule>
    <cfRule type="cellIs" dxfId="7114" priority="15015" operator="lessThan">
      <formula>10.388</formula>
    </cfRule>
    <cfRule type="cellIs" dxfId="7113" priority="14937" operator="lessThan">
      <formula>11.078</formula>
    </cfRule>
  </conditionalFormatting>
  <conditionalFormatting sqref="L548">
    <cfRule type="cellIs" dxfId="7112" priority="14811" operator="greaterThan">
      <formula>0.0427</formula>
    </cfRule>
    <cfRule type="cellIs" dxfId="7111" priority="14816" operator="lessThan">
      <formula>-0.0039</formula>
    </cfRule>
    <cfRule type="cellIs" dxfId="7110" priority="14804" operator="lessThan">
      <formula>-0.0183</formula>
    </cfRule>
    <cfRule type="cellIs" dxfId="7109" priority="14803" operator="greaterThan">
      <formula>-0.0183</formula>
    </cfRule>
    <cfRule type="cellIs" dxfId="7108" priority="14798" operator="greaterThan">
      <formula>0.0055</formula>
    </cfRule>
    <cfRule type="cellIs" dxfId="7107" priority="14834" operator="lessThan">
      <formula>"0,18%&lt;0"</formula>
    </cfRule>
    <cfRule type="cellIs" dxfId="7106" priority="14815" operator="greaterThan">
      <formula>-0.0039</formula>
    </cfRule>
    <cfRule type="cellIs" dxfId="7105" priority="14839" operator="greaterThan">
      <formula>"0&lt;0,18%"</formula>
    </cfRule>
    <cfRule type="cellIs" dxfId="7104" priority="14812" operator="lessThan">
      <formula>0.0427</formula>
    </cfRule>
  </conditionalFormatting>
  <conditionalFormatting sqref="L552">
    <cfRule type="cellIs" dxfId="7103" priority="15022" operator="lessThan">
      <formula>-0.036</formula>
    </cfRule>
    <cfRule type="cellIs" dxfId="7102" priority="14915" operator="lessThan">
      <formula>-0.02</formula>
    </cfRule>
    <cfRule type="cellIs" dxfId="7101" priority="14869" operator="greaterThan">
      <formula>-0.066</formula>
    </cfRule>
    <cfRule type="cellIs" dxfId="7100" priority="14863" operator="greaterThan">
      <formula>0.006</formula>
    </cfRule>
    <cfRule type="cellIs" dxfId="7099" priority="14888" operator="lessThan">
      <formula>0.894</formula>
    </cfRule>
    <cfRule type="cellIs" dxfId="7098" priority="14868" operator="lessThan">
      <formula>-0.066</formula>
    </cfRule>
    <cfRule type="cellIs" dxfId="7097" priority="14881" operator="lessThan">
      <formula>-0.071</formula>
    </cfRule>
    <cfRule type="cellIs" dxfId="7096" priority="15008" operator="greaterThan">
      <formula>0.016</formula>
    </cfRule>
    <cfRule type="cellIs" dxfId="7095" priority="15043" operator="lessThan">
      <formula>-0.084</formula>
    </cfRule>
    <cfRule type="cellIs" dxfId="7094" priority="14916" operator="greaterThan">
      <formula>-0.02</formula>
    </cfRule>
  </conditionalFormatting>
  <conditionalFormatting sqref="L569">
    <cfRule type="cellIs" dxfId="7093" priority="14335" operator="lessThan">
      <formula>10.444</formula>
    </cfRule>
    <cfRule type="cellIs" dxfId="7092" priority="14336" operator="greaterThan">
      <formula>10.444</formula>
    </cfRule>
    <cfRule type="cellIs" dxfId="7091" priority="14666" operator="greaterThan">
      <formula>10.388</formula>
    </cfRule>
    <cfRule type="cellIs" dxfId="7090" priority="14513" operator="greaterThan">
      <formula>10.913</formula>
    </cfRule>
    <cfRule type="cellIs" dxfId="7089" priority="14669" operator="greaterThan">
      <formula>10.388</formula>
    </cfRule>
    <cfRule type="cellIs" dxfId="7088" priority="14589" operator="lessThan">
      <formula>11.078</formula>
    </cfRule>
    <cfRule type="cellIs" dxfId="7087" priority="14683" operator="greaterThan">
      <formula>10.34</formula>
    </cfRule>
    <cfRule type="cellIs" dxfId="7086" priority="14444" operator="lessThan">
      <formula>11.024</formula>
    </cfRule>
    <cfRule type="cellIs" dxfId="7085" priority="14592" operator="lessThan">
      <formula>10.843</formula>
    </cfRule>
    <cfRule type="cellIs" dxfId="7084" priority="14667" operator="lessThan">
      <formula>10.388</formula>
    </cfRule>
    <cfRule type="cellIs" dxfId="7083" priority="14443" operator="lessThan">
      <formula>11.024</formula>
    </cfRule>
    <cfRule type="cellIs" dxfId="7082" priority="14442" operator="greaterThan">
      <formula>11.024</formula>
    </cfRule>
    <cfRule type="cellIs" dxfId="7081" priority="14593" operator="lessThan">
      <formula>10.806</formula>
    </cfRule>
    <cfRule type="cellIs" dxfId="7080" priority="14684" operator="lessThan">
      <formula>10.34</formula>
    </cfRule>
    <cfRule type="cellIs" dxfId="7079" priority="14608" operator="greaterThan">
      <formula>10.541</formula>
    </cfRule>
    <cfRule type="cellIs" dxfId="7078" priority="14588" operator="greaterThan">
      <formula>11.078</formula>
    </cfRule>
    <cfRule type="cellIs" dxfId="7077" priority="14661" operator="greaterThan">
      <formula>10.44</formula>
    </cfRule>
    <cfRule type="cellIs" dxfId="7076" priority="14601" operator="lessThan">
      <formula>10.723</formula>
    </cfRule>
    <cfRule type="cellIs" dxfId="7075" priority="14514" operator="lessThan">
      <formula>10.913</formula>
    </cfRule>
    <cfRule type="cellIs" dxfId="7074" priority="14562" operator="lessThan">
      <formula>11.386</formula>
    </cfRule>
  </conditionalFormatting>
  <conditionalFormatting sqref="L573">
    <cfRule type="cellIs" dxfId="7073" priority="14455" operator="greaterThan">
      <formula>-0.0183</formula>
    </cfRule>
    <cfRule type="cellIs" dxfId="7072" priority="14456" operator="lessThan">
      <formula>-0.0183</formula>
    </cfRule>
    <cfRule type="cellIs" dxfId="7071" priority="14464" operator="lessThan">
      <formula>0.0427</formula>
    </cfRule>
    <cfRule type="cellIs" dxfId="7070" priority="14463" operator="greaterThan">
      <formula>0.0427</formula>
    </cfRule>
    <cfRule type="cellIs" dxfId="7069" priority="14491" operator="greaterThan">
      <formula>"0&lt;0,18%"</formula>
    </cfRule>
    <cfRule type="cellIs" dxfId="7068" priority="14486" operator="lessThan">
      <formula>"0,18%&lt;0"</formula>
    </cfRule>
    <cfRule type="cellIs" dxfId="7067" priority="14450" operator="greaterThan">
      <formula>0.0055</formula>
    </cfRule>
    <cfRule type="cellIs" dxfId="7066" priority="14468" operator="lessThan">
      <formula>-0.0039</formula>
    </cfRule>
    <cfRule type="cellIs" dxfId="7065" priority="14467" operator="greaterThan">
      <formula>-0.0039</formula>
    </cfRule>
  </conditionalFormatting>
  <conditionalFormatting sqref="L577">
    <cfRule type="cellIs" dxfId="7064" priority="14533" operator="lessThan">
      <formula>-0.071</formula>
    </cfRule>
    <cfRule type="cellIs" dxfId="7063" priority="14540" operator="lessThan">
      <formula>0.894</formula>
    </cfRule>
    <cfRule type="cellIs" dxfId="7062" priority="14515" operator="greaterThan">
      <formula>0.006</formula>
    </cfRule>
    <cfRule type="cellIs" dxfId="7061" priority="14674" operator="lessThan">
      <formula>-0.036</formula>
    </cfRule>
    <cfRule type="cellIs" dxfId="7060" priority="14567" operator="lessThan">
      <formula>-0.02</formula>
    </cfRule>
    <cfRule type="cellIs" dxfId="7059" priority="14568" operator="greaterThan">
      <formula>-0.02</formula>
    </cfRule>
    <cfRule type="cellIs" dxfId="7058" priority="14660" operator="greaterThan">
      <formula>0.016</formula>
    </cfRule>
    <cfRule type="cellIs" dxfId="7057" priority="14695" operator="lessThan">
      <formula>-0.084</formula>
    </cfRule>
    <cfRule type="cellIs" dxfId="7056" priority="14520" operator="lessThan">
      <formula>-0.066</formula>
    </cfRule>
    <cfRule type="cellIs" dxfId="7055" priority="14521" operator="greaterThan">
      <formula>-0.066</formula>
    </cfRule>
  </conditionalFormatting>
  <conditionalFormatting sqref="L594">
    <cfRule type="cellIs" dxfId="7054" priority="14220" operator="lessThan">
      <formula>11.078</formula>
    </cfRule>
    <cfRule type="cellIs" dxfId="7053" priority="13967" operator="greaterThan">
      <formula>10.444</formula>
    </cfRule>
    <cfRule type="cellIs" dxfId="7052" priority="14314" operator="greaterThan">
      <formula>10.34</formula>
    </cfRule>
    <cfRule type="cellIs" dxfId="7051" priority="13966" operator="lessThan">
      <formula>10.444</formula>
    </cfRule>
    <cfRule type="cellIs" dxfId="7050" priority="14239" operator="greaterThan">
      <formula>10.541</formula>
    </cfRule>
    <cfRule type="cellIs" dxfId="7049" priority="14300" operator="greaterThan">
      <formula>10.388</formula>
    </cfRule>
    <cfRule type="cellIs" dxfId="7048" priority="14219" operator="greaterThan">
      <formula>11.078</formula>
    </cfRule>
    <cfRule type="cellIs" dxfId="7047" priority="14074" operator="lessThan">
      <formula>11.024</formula>
    </cfRule>
    <cfRule type="cellIs" dxfId="7046" priority="14298" operator="lessThan">
      <formula>10.388</formula>
    </cfRule>
    <cfRule type="cellIs" dxfId="7045" priority="14145" operator="lessThan">
      <formula>10.913</formula>
    </cfRule>
    <cfRule type="cellIs" dxfId="7044" priority="14075" operator="lessThan">
      <formula>11.024</formula>
    </cfRule>
    <cfRule type="cellIs" dxfId="7043" priority="14193" operator="lessThan">
      <formula>11.386</formula>
    </cfRule>
    <cfRule type="cellIs" dxfId="7042" priority="14073" operator="greaterThan">
      <formula>11.024</formula>
    </cfRule>
    <cfRule type="cellIs" dxfId="7041" priority="14223" operator="lessThan">
      <formula>10.843</formula>
    </cfRule>
    <cfRule type="cellIs" dxfId="7040" priority="14297" operator="greaterThan">
      <formula>10.388</formula>
    </cfRule>
    <cfRule type="cellIs" dxfId="7039" priority="14292" operator="greaterThan">
      <formula>10.44</formula>
    </cfRule>
    <cfRule type="cellIs" dxfId="7038" priority="14224" operator="lessThan">
      <formula>10.806</formula>
    </cfRule>
    <cfRule type="cellIs" dxfId="7037" priority="14144" operator="greaterThan">
      <formula>10.913</formula>
    </cfRule>
    <cfRule type="cellIs" dxfId="7036" priority="14232" operator="lessThan">
      <formula>10.723</formula>
    </cfRule>
    <cfRule type="cellIs" dxfId="7035" priority="14315" operator="lessThan">
      <formula>10.34</formula>
    </cfRule>
  </conditionalFormatting>
  <conditionalFormatting sqref="L598">
    <cfRule type="cellIs" dxfId="7034" priority="14117" operator="lessThan">
      <formula>"0,18%&lt;0"</formula>
    </cfRule>
    <cfRule type="cellIs" dxfId="7033" priority="14095" operator="lessThan">
      <formula>0.0427</formula>
    </cfRule>
    <cfRule type="cellIs" dxfId="7032" priority="14094" operator="greaterThan">
      <formula>0.0427</formula>
    </cfRule>
    <cfRule type="cellIs" dxfId="7031" priority="14099" operator="lessThan">
      <formula>-0.0039</formula>
    </cfRule>
    <cfRule type="cellIs" dxfId="7030" priority="14098" operator="greaterThan">
      <formula>-0.0039</formula>
    </cfRule>
    <cfRule type="cellIs" dxfId="7029" priority="14122" operator="greaterThan">
      <formula>"0&lt;0,18%"</formula>
    </cfRule>
    <cfRule type="cellIs" dxfId="7028" priority="14086" operator="greaterThan">
      <formula>-0.0183</formula>
    </cfRule>
    <cfRule type="cellIs" dxfId="7027" priority="14087" operator="lessThan">
      <formula>-0.0183</formula>
    </cfRule>
    <cfRule type="cellIs" dxfId="7026" priority="14081" operator="greaterThan">
      <formula>0.0055</formula>
    </cfRule>
  </conditionalFormatting>
  <conditionalFormatting sqref="L602">
    <cfRule type="cellIs" dxfId="7025" priority="14146" operator="greaterThan">
      <formula>0.006</formula>
    </cfRule>
    <cfRule type="cellIs" dxfId="7024" priority="14305" operator="lessThan">
      <formula>-0.036</formula>
    </cfRule>
    <cfRule type="cellIs" dxfId="7023" priority="14151" operator="lessThan">
      <formula>-0.066</formula>
    </cfRule>
    <cfRule type="cellIs" dxfId="7022" priority="14291" operator="greaterThan">
      <formula>0.016</formula>
    </cfRule>
    <cfRule type="cellIs" dxfId="7021" priority="14326" operator="lessThan">
      <formula>-0.084</formula>
    </cfRule>
    <cfRule type="cellIs" dxfId="7020" priority="14152" operator="greaterThan">
      <formula>-0.066</formula>
    </cfRule>
    <cfRule type="cellIs" dxfId="7019" priority="14164" operator="lessThan">
      <formula>-0.071</formula>
    </cfRule>
    <cfRule type="cellIs" dxfId="7018" priority="14171" operator="lessThan">
      <formula>0.894</formula>
    </cfRule>
    <cfRule type="cellIs" dxfId="7017" priority="14199" operator="greaterThan">
      <formula>-0.02</formula>
    </cfRule>
    <cfRule type="cellIs" dxfId="7016" priority="14198" operator="lessThan">
      <formula>-0.02</formula>
    </cfRule>
  </conditionalFormatting>
  <conditionalFormatting sqref="L619">
    <cfRule type="cellIs" dxfId="7015" priority="13699" operator="lessThan">
      <formula>11.024</formula>
    </cfRule>
    <cfRule type="cellIs" dxfId="7014" priority="13698" operator="lessThan">
      <formula>11.024</formula>
    </cfRule>
    <cfRule type="cellIs" dxfId="7013" priority="13697" operator="greaterThan">
      <formula>11.024</formula>
    </cfRule>
    <cfRule type="cellIs" dxfId="7012" priority="13844" operator="lessThan">
      <formula>11.078</formula>
    </cfRule>
    <cfRule type="cellIs" dxfId="7011" priority="13924" operator="greaterThan">
      <formula>10.388</formula>
    </cfRule>
    <cfRule type="cellIs" dxfId="7010" priority="13938" operator="greaterThan">
      <formula>10.34</formula>
    </cfRule>
    <cfRule type="cellIs" dxfId="7009" priority="13939" operator="lessThan">
      <formula>10.34</formula>
    </cfRule>
    <cfRule type="cellIs" dxfId="7008" priority="13847" operator="lessThan">
      <formula>10.843</formula>
    </cfRule>
    <cfRule type="cellIs" dxfId="7007" priority="13922" operator="lessThan">
      <formula>10.388</formula>
    </cfRule>
    <cfRule type="cellIs" dxfId="7006" priority="13921" operator="greaterThan">
      <formula>10.388</formula>
    </cfRule>
    <cfRule type="cellIs" dxfId="7005" priority="13863" operator="greaterThan">
      <formula>10.541</formula>
    </cfRule>
    <cfRule type="cellIs" dxfId="7004" priority="13843" operator="greaterThan">
      <formula>11.078</formula>
    </cfRule>
    <cfRule type="cellIs" dxfId="7003" priority="13769" operator="lessThan">
      <formula>10.913</formula>
    </cfRule>
    <cfRule type="cellIs" dxfId="7002" priority="13916" operator="greaterThan">
      <formula>10.44</formula>
    </cfRule>
    <cfRule type="cellIs" dxfId="7001" priority="13817" operator="lessThan">
      <formula>11.386</formula>
    </cfRule>
    <cfRule type="cellIs" dxfId="7000" priority="13591" operator="greaterThan">
      <formula>10.444</formula>
    </cfRule>
    <cfRule type="cellIs" dxfId="6999" priority="13590" operator="lessThan">
      <formula>10.444</formula>
    </cfRule>
    <cfRule type="cellIs" dxfId="6998" priority="13856" operator="lessThan">
      <formula>10.723</formula>
    </cfRule>
    <cfRule type="cellIs" dxfId="6997" priority="13848" operator="lessThan">
      <formula>10.806</formula>
    </cfRule>
    <cfRule type="cellIs" dxfId="6996" priority="13768" operator="greaterThan">
      <formula>10.913</formula>
    </cfRule>
  </conditionalFormatting>
  <conditionalFormatting sqref="L623">
    <cfRule type="cellIs" dxfId="6995" priority="13719" operator="lessThan">
      <formula>0.0427</formula>
    </cfRule>
    <cfRule type="cellIs" dxfId="6994" priority="13722" operator="greaterThan">
      <formula>-0.0039</formula>
    </cfRule>
    <cfRule type="cellIs" dxfId="6993" priority="13723" operator="lessThan">
      <formula>-0.0039</formula>
    </cfRule>
    <cfRule type="cellIs" dxfId="6992" priority="13741" operator="lessThan">
      <formula>"0,18%&lt;0"</formula>
    </cfRule>
    <cfRule type="cellIs" dxfId="6991" priority="13746" operator="greaterThan">
      <formula>"0&lt;0,18%"</formula>
    </cfRule>
    <cfRule type="cellIs" dxfId="6990" priority="13705" operator="greaterThan">
      <formula>0.0055</formula>
    </cfRule>
    <cfRule type="cellIs" dxfId="6989" priority="13710" operator="greaterThan">
      <formula>-0.0183</formula>
    </cfRule>
    <cfRule type="cellIs" dxfId="6988" priority="13711" operator="lessThan">
      <formula>-0.0183</formula>
    </cfRule>
    <cfRule type="cellIs" dxfId="6987" priority="13718" operator="greaterThan">
      <formula>0.0427</formula>
    </cfRule>
  </conditionalFormatting>
  <conditionalFormatting sqref="L627">
    <cfRule type="cellIs" dxfId="6986" priority="13950" operator="lessThan">
      <formula>-0.084</formula>
    </cfRule>
    <cfRule type="cellIs" dxfId="6985" priority="13770" operator="greaterThan">
      <formula>0.006</formula>
    </cfRule>
    <cfRule type="cellIs" dxfId="6984" priority="13775" operator="lessThan">
      <formula>-0.066</formula>
    </cfRule>
    <cfRule type="cellIs" dxfId="6983" priority="13795" operator="lessThan">
      <formula>0.894</formula>
    </cfRule>
    <cfRule type="cellIs" dxfId="6982" priority="13823" operator="greaterThan">
      <formula>-0.02</formula>
    </cfRule>
    <cfRule type="cellIs" dxfId="6981" priority="13776" operator="greaterThan">
      <formula>-0.066</formula>
    </cfRule>
    <cfRule type="cellIs" dxfId="6980" priority="13915" operator="greaterThan">
      <formula>0.016</formula>
    </cfRule>
    <cfRule type="cellIs" dxfId="6979" priority="13788" operator="lessThan">
      <formula>-0.071</formula>
    </cfRule>
    <cfRule type="cellIs" dxfId="6978" priority="13929" operator="lessThan">
      <formula>-0.036</formula>
    </cfRule>
    <cfRule type="cellIs" dxfId="6977" priority="13822" operator="lessThan">
      <formula>-0.02</formula>
    </cfRule>
  </conditionalFormatting>
  <conditionalFormatting sqref="L644">
    <cfRule type="cellIs" dxfId="6976" priority="13386" operator="greaterThan">
      <formula>10.913</formula>
    </cfRule>
    <cfRule type="cellIs" dxfId="6975" priority="13387" operator="lessThan">
      <formula>10.913</formula>
    </cfRule>
    <cfRule type="cellIs" dxfId="6974" priority="13465" operator="lessThan">
      <formula>10.843</formula>
    </cfRule>
    <cfRule type="cellIs" dxfId="6973" priority="13474" operator="lessThan">
      <formula>10.723</formula>
    </cfRule>
    <cfRule type="cellIs" dxfId="6972" priority="13481" operator="greaterThan">
      <formula>10.541</formula>
    </cfRule>
    <cfRule type="cellIs" dxfId="6971" priority="13461" operator="greaterThan">
      <formula>11.078</formula>
    </cfRule>
    <cfRule type="cellIs" dxfId="6970" priority="13556" operator="greaterThan">
      <formula>10.34</formula>
    </cfRule>
    <cfRule type="cellIs" dxfId="6969" priority="13209" operator="greaterThan">
      <formula>10.444</formula>
    </cfRule>
    <cfRule type="cellIs" dxfId="6968" priority="13316" operator="lessThan">
      <formula>11.024</formula>
    </cfRule>
    <cfRule type="cellIs" dxfId="6967" priority="13317" operator="lessThan">
      <formula>11.024</formula>
    </cfRule>
    <cfRule type="cellIs" dxfId="6966" priority="13208" operator="lessThan">
      <formula>10.444</formula>
    </cfRule>
    <cfRule type="cellIs" dxfId="6965" priority="13466" operator="lessThan">
      <formula>10.806</formula>
    </cfRule>
    <cfRule type="cellIs" dxfId="6964" priority="13315" operator="greaterThan">
      <formula>11.024</formula>
    </cfRule>
    <cfRule type="cellIs" dxfId="6963" priority="12796" operator="greaterThan">
      <formula>11.062</formula>
    </cfRule>
    <cfRule type="cellIs" dxfId="6962" priority="12797" operator="lessThan">
      <formula>11.062</formula>
    </cfRule>
    <cfRule type="cellIs" dxfId="6961" priority="13542" operator="greaterThan">
      <formula>10.388</formula>
    </cfRule>
    <cfRule type="cellIs" dxfId="6960" priority="13540" operator="lessThan">
      <formula>10.388</formula>
    </cfRule>
    <cfRule type="cellIs" dxfId="6959" priority="13539" operator="greaterThan">
      <formula>10.388</formula>
    </cfRule>
    <cfRule type="cellIs" dxfId="6958" priority="13557" operator="lessThan">
      <formula>10.34</formula>
    </cfRule>
    <cfRule type="cellIs" dxfId="6957" priority="13534" operator="greaterThan">
      <formula>10.44</formula>
    </cfRule>
    <cfRule type="cellIs" dxfId="6956" priority="13462" operator="lessThan">
      <formula>11.078</formula>
    </cfRule>
    <cfRule type="cellIs" dxfId="6955" priority="13435" operator="lessThan">
      <formula>11.386</formula>
    </cfRule>
  </conditionalFormatting>
  <conditionalFormatting sqref="L648">
    <cfRule type="cellIs" dxfId="6954" priority="13336" operator="greaterThan">
      <formula>0.0427</formula>
    </cfRule>
    <cfRule type="cellIs" dxfId="6953" priority="13323" operator="greaterThan">
      <formula>0.0055</formula>
    </cfRule>
    <cfRule type="cellIs" dxfId="6952" priority="13337" operator="lessThan">
      <formula>0.0427</formula>
    </cfRule>
    <cfRule type="cellIs" dxfId="6951" priority="13329" operator="lessThan">
      <formula>-0.0183</formula>
    </cfRule>
    <cfRule type="cellIs" dxfId="6950" priority="13359" operator="lessThan">
      <formula>"0,18%&lt;0"</formula>
    </cfRule>
    <cfRule type="cellIs" dxfId="6949" priority="13364" operator="greaterThan">
      <formula>"0&lt;0,18%"</formula>
    </cfRule>
    <cfRule type="cellIs" dxfId="6948" priority="13340" operator="greaterThan">
      <formula>-0.0039</formula>
    </cfRule>
    <cfRule type="cellIs" dxfId="6947" priority="13341" operator="lessThan">
      <formula>-0.0039</formula>
    </cfRule>
    <cfRule type="cellIs" dxfId="6946" priority="13328" operator="greaterThan">
      <formula>-0.0183</formula>
    </cfRule>
  </conditionalFormatting>
  <conditionalFormatting sqref="L652">
    <cfRule type="cellIs" dxfId="6945" priority="13568" operator="lessThan">
      <formula>-0.084</formula>
    </cfRule>
    <cfRule type="cellIs" dxfId="6944" priority="13388" operator="greaterThan">
      <formula>0.006</formula>
    </cfRule>
    <cfRule type="cellIs" dxfId="6943" priority="13533" operator="greaterThan">
      <formula>0.016</formula>
    </cfRule>
    <cfRule type="cellIs" dxfId="6942" priority="13441" operator="greaterThan">
      <formula>-0.02</formula>
    </cfRule>
    <cfRule type="cellIs" dxfId="6941" priority="13440" operator="lessThan">
      <formula>-0.02</formula>
    </cfRule>
    <cfRule type="cellIs" dxfId="6940" priority="13394" operator="greaterThan">
      <formula>-0.066</formula>
    </cfRule>
    <cfRule type="cellIs" dxfId="6939" priority="13406" operator="lessThan">
      <formula>-0.071</formula>
    </cfRule>
    <cfRule type="cellIs" dxfId="6938" priority="13413" operator="lessThan">
      <formula>0.894</formula>
    </cfRule>
    <cfRule type="cellIs" dxfId="6937" priority="13547" operator="lessThan">
      <formula>-0.036</formula>
    </cfRule>
    <cfRule type="cellIs" dxfId="6936" priority="13393" operator="lessThan">
      <formula>-0.066</formula>
    </cfRule>
  </conditionalFormatting>
  <conditionalFormatting sqref="L669">
    <cfRule type="cellIs" dxfId="6935" priority="13053" operator="lessThan">
      <formula>11.386</formula>
    </cfRule>
    <cfRule type="cellIs" dxfId="6934" priority="12781" operator="lessThan">
      <formula>10.785</formula>
    </cfRule>
    <cfRule type="cellIs" dxfId="6933" priority="12826" operator="lessThan">
      <formula>10.444</formula>
    </cfRule>
    <cfRule type="cellIs" dxfId="6932" priority="12827" operator="greaterThan">
      <formula>10.444</formula>
    </cfRule>
    <cfRule type="cellIs" dxfId="6931" priority="13174" operator="greaterThan">
      <formula>10.34</formula>
    </cfRule>
    <cfRule type="cellIs" dxfId="6930" priority="13152" operator="greaterThan">
      <formula>10.44</formula>
    </cfRule>
    <cfRule type="cellIs" dxfId="6929" priority="13157" operator="greaterThan">
      <formula>10.388</formula>
    </cfRule>
    <cfRule type="cellIs" dxfId="6928" priority="13158" operator="lessThan">
      <formula>10.388</formula>
    </cfRule>
    <cfRule type="cellIs" dxfId="6927" priority="13160" operator="greaterThan">
      <formula>10.388</formula>
    </cfRule>
    <cfRule type="cellIs" dxfId="6926" priority="13175" operator="lessThan">
      <formula>10.34</formula>
    </cfRule>
    <cfRule type="cellIs" dxfId="6925" priority="13005" operator="lessThan">
      <formula>10.913</formula>
    </cfRule>
    <cfRule type="cellIs" dxfId="6924" priority="13004" operator="greaterThan">
      <formula>10.913</formula>
    </cfRule>
    <cfRule type="cellIs" dxfId="6923" priority="13080" operator="lessThan">
      <formula>11.078</formula>
    </cfRule>
    <cfRule type="cellIs" dxfId="6922" priority="13079" operator="greaterThan">
      <formula>11.078</formula>
    </cfRule>
    <cfRule type="cellIs" dxfId="6921" priority="12935" operator="lessThan">
      <formula>11.024</formula>
    </cfRule>
    <cfRule type="cellIs" dxfId="6920" priority="13083" operator="lessThan">
      <formula>10.843</formula>
    </cfRule>
    <cfRule type="cellIs" dxfId="6919" priority="12934" operator="lessThan">
      <formula>11.024</formula>
    </cfRule>
    <cfRule type="cellIs" dxfId="6918" priority="13084" operator="lessThan">
      <formula>10.806</formula>
    </cfRule>
    <cfRule type="cellIs" dxfId="6917" priority="12933" operator="greaterThan">
      <formula>11.024</formula>
    </cfRule>
    <cfRule type="cellIs" dxfId="6916" priority="13092" operator="lessThan">
      <formula>10.723</formula>
    </cfRule>
    <cfRule type="cellIs" dxfId="6915" priority="13099" operator="greaterThan">
      <formula>10.541</formula>
    </cfRule>
  </conditionalFormatting>
  <conditionalFormatting sqref="L673">
    <cfRule type="cellIs" dxfId="6914" priority="12977" operator="lessThan">
      <formula>"0,18%&lt;0"</formula>
    </cfRule>
    <cfRule type="cellIs" dxfId="6913" priority="12982" operator="greaterThan">
      <formula>"0&lt;0,18%"</formula>
    </cfRule>
    <cfRule type="cellIs" dxfId="6912" priority="12947" operator="lessThan">
      <formula>-0.0183</formula>
    </cfRule>
    <cfRule type="cellIs" dxfId="6911" priority="12955" operator="lessThan">
      <formula>0.0427</formula>
    </cfRule>
    <cfRule type="cellIs" dxfId="6910" priority="12958" operator="greaterThan">
      <formula>-0.0039</formula>
    </cfRule>
    <cfRule type="cellIs" dxfId="6909" priority="12959" operator="lessThan">
      <formula>-0.0039</formula>
    </cfRule>
    <cfRule type="cellIs" dxfId="6908" priority="12941" operator="greaterThan">
      <formula>0.0055</formula>
    </cfRule>
    <cfRule type="cellIs" dxfId="6907" priority="12946" operator="greaterThan">
      <formula>-0.0183</formula>
    </cfRule>
    <cfRule type="cellIs" dxfId="6906" priority="12954" operator="greaterThan">
      <formula>0.0427</formula>
    </cfRule>
  </conditionalFormatting>
  <conditionalFormatting sqref="L677">
    <cfRule type="cellIs" dxfId="6905" priority="13011" operator="lessThan">
      <formula>-0.066</formula>
    </cfRule>
    <cfRule type="cellIs" dxfId="6904" priority="13059" operator="greaterThan">
      <formula>-0.02</formula>
    </cfRule>
    <cfRule type="cellIs" dxfId="6903" priority="13006" operator="greaterThan">
      <formula>0.006</formula>
    </cfRule>
    <cfRule type="cellIs" dxfId="6902" priority="13151" operator="greaterThan">
      <formula>0.016</formula>
    </cfRule>
    <cfRule type="cellIs" dxfId="6901" priority="13186" operator="lessThan">
      <formula>-0.084</formula>
    </cfRule>
    <cfRule type="cellIs" dxfId="6900" priority="13058" operator="lessThan">
      <formula>-0.02</formula>
    </cfRule>
    <cfRule type="cellIs" dxfId="6899" priority="13024" operator="lessThan">
      <formula>-0.071</formula>
    </cfRule>
    <cfRule type="cellIs" dxfId="6898" priority="13031" operator="lessThan">
      <formula>0.894</formula>
    </cfRule>
    <cfRule type="cellIs" dxfId="6897" priority="13012" operator="greaterThan">
      <formula>-0.066</formula>
    </cfRule>
    <cfRule type="cellIs" dxfId="6896" priority="13165" operator="lessThan">
      <formula>-0.036</formula>
    </cfRule>
  </conditionalFormatting>
  <conditionalFormatting sqref="L695">
    <cfRule type="cellIs" dxfId="6895" priority="11881" operator="greaterThan">
      <formula>10.388</formula>
    </cfRule>
    <cfRule type="cellIs" dxfId="6894" priority="11823" operator="greaterThan">
      <formula>10.541</formula>
    </cfRule>
    <cfRule type="cellIs" dxfId="6893" priority="11729" operator="lessThan">
      <formula>10.913</formula>
    </cfRule>
    <cfRule type="cellIs" dxfId="6892" priority="11659" operator="lessThan">
      <formula>11.024</formula>
    </cfRule>
    <cfRule type="cellIs" dxfId="6891" priority="11876" operator="greaterThan">
      <formula>10.44</formula>
    </cfRule>
    <cfRule type="cellIs" dxfId="6890" priority="11884" operator="greaterThan">
      <formula>10.388</formula>
    </cfRule>
    <cfRule type="cellIs" dxfId="6889" priority="11728" operator="greaterThan">
      <formula>10.913</formula>
    </cfRule>
    <cfRule type="cellIs" dxfId="6888" priority="11882" operator="lessThan">
      <formula>10.388</formula>
    </cfRule>
    <cfRule type="cellIs" dxfId="6887" priority="11658" operator="lessThan">
      <formula>11.024</formula>
    </cfRule>
    <cfRule type="cellIs" dxfId="6886" priority="11803" operator="greaterThan">
      <formula>11.078</formula>
    </cfRule>
    <cfRule type="cellIs" dxfId="6885" priority="11804" operator="lessThan">
      <formula>11.078</formula>
    </cfRule>
    <cfRule type="cellIs" dxfId="6884" priority="11807" operator="lessThan">
      <formula>10.843</formula>
    </cfRule>
    <cfRule type="cellIs" dxfId="6883" priority="11657" operator="greaterThan">
      <formula>11.024</formula>
    </cfRule>
    <cfRule type="cellIs" dxfId="6882" priority="11550" operator="lessThan">
      <formula>10.444</formula>
    </cfRule>
    <cfRule type="cellIs" dxfId="6881" priority="11808" operator="lessThan">
      <formula>10.806</formula>
    </cfRule>
    <cfRule type="cellIs" dxfId="6880" priority="11529" operator="lessThan">
      <formula>10.785</formula>
    </cfRule>
    <cfRule type="cellIs" dxfId="6879" priority="11551" operator="greaterThan">
      <formula>10.444</formula>
    </cfRule>
    <cfRule type="cellIs" dxfId="6878" priority="11816" operator="lessThan">
      <formula>10.723</formula>
    </cfRule>
    <cfRule type="cellIs" dxfId="6877" priority="11899" operator="lessThan">
      <formula>10.34</formula>
    </cfRule>
    <cfRule type="cellIs" dxfId="6876" priority="11898" operator="greaterThan">
      <formula>10.34</formula>
    </cfRule>
    <cfRule type="cellIs" dxfId="6875" priority="11777" operator="lessThan">
      <formula>11.386</formula>
    </cfRule>
  </conditionalFormatting>
  <conditionalFormatting sqref="L699">
    <cfRule type="cellIs" dxfId="6874" priority="11670" operator="greaterThan">
      <formula>-0.0183</formula>
    </cfRule>
    <cfRule type="cellIs" dxfId="6873" priority="11701" operator="lessThan">
      <formula>"0,18%&lt;0"</formula>
    </cfRule>
    <cfRule type="cellIs" dxfId="6872" priority="11706" operator="greaterThan">
      <formula>"0&lt;0,18%"</formula>
    </cfRule>
    <cfRule type="cellIs" dxfId="6871" priority="11679" operator="lessThan">
      <formula>0.0427</formula>
    </cfRule>
    <cfRule type="cellIs" dxfId="6870" priority="11665" operator="greaterThan">
      <formula>0.0055</formula>
    </cfRule>
    <cfRule type="cellIs" dxfId="6869" priority="11683" operator="lessThan">
      <formula>-0.0039</formula>
    </cfRule>
    <cfRule type="cellIs" dxfId="6868" priority="11671" operator="lessThan">
      <formula>-0.0183</formula>
    </cfRule>
    <cfRule type="cellIs" dxfId="6867" priority="11678" operator="greaterThan">
      <formula>0.0427</formula>
    </cfRule>
    <cfRule type="cellIs" dxfId="6866" priority="11682" operator="greaterThan">
      <formula>-0.0039</formula>
    </cfRule>
  </conditionalFormatting>
  <conditionalFormatting sqref="L703">
    <cfRule type="cellIs" dxfId="6865" priority="11755" operator="lessThan">
      <formula>0.894</formula>
    </cfRule>
    <cfRule type="cellIs" dxfId="6864" priority="11782" operator="lessThan">
      <formula>-0.02</formula>
    </cfRule>
    <cfRule type="cellIs" dxfId="6863" priority="11748" operator="lessThan">
      <formula>-0.071</formula>
    </cfRule>
    <cfRule type="cellIs" dxfId="6862" priority="11735" operator="lessThan">
      <formula>-0.066</formula>
    </cfRule>
    <cfRule type="cellIs" dxfId="6861" priority="11783" operator="greaterThan">
      <formula>-0.02</formula>
    </cfRule>
    <cfRule type="cellIs" dxfId="6860" priority="11889" operator="lessThan">
      <formula>-0.036</formula>
    </cfRule>
    <cfRule type="cellIs" dxfId="6859" priority="11736" operator="greaterThan">
      <formula>-0.066</formula>
    </cfRule>
    <cfRule type="cellIs" dxfId="6858" priority="11730" operator="greaterThan">
      <formula>0.006</formula>
    </cfRule>
    <cfRule type="cellIs" dxfId="6857" priority="11875" operator="greaterThan">
      <formula>0.016</formula>
    </cfRule>
    <cfRule type="cellIs" dxfId="6856" priority="11910" operator="lessThan">
      <formula>-0.084</formula>
    </cfRule>
  </conditionalFormatting>
  <conditionalFormatting sqref="L721">
    <cfRule type="cellIs" dxfId="6855" priority="11323" operator="greaterThan">
      <formula>10.913</formula>
    </cfRule>
    <cfRule type="cellIs" dxfId="6854" priority="11254" operator="lessThan">
      <formula>11.024</formula>
    </cfRule>
    <cfRule type="cellIs" dxfId="6853" priority="11253" operator="lessThan">
      <formula>11.024</formula>
    </cfRule>
    <cfRule type="cellIs" dxfId="6852" priority="11477" operator="lessThan">
      <formula>10.388</formula>
    </cfRule>
    <cfRule type="cellIs" dxfId="6851" priority="11252" operator="greaterThan">
      <formula>11.024</formula>
    </cfRule>
    <cfRule type="cellIs" dxfId="6850" priority="11411" operator="lessThan">
      <formula>10.723</formula>
    </cfRule>
    <cfRule type="cellIs" dxfId="6849" priority="11398" operator="greaterThan">
      <formula>11.078</formula>
    </cfRule>
    <cfRule type="cellIs" dxfId="6848" priority="11124" operator="lessThan">
      <formula>10.785</formula>
    </cfRule>
    <cfRule type="cellIs" dxfId="6847" priority="11402" operator="lessThan">
      <formula>10.843</formula>
    </cfRule>
    <cfRule type="cellIs" dxfId="6846" priority="11399" operator="lessThan">
      <formula>11.078</formula>
    </cfRule>
    <cfRule type="cellIs" dxfId="6845" priority="11403" operator="lessThan">
      <formula>10.806</formula>
    </cfRule>
    <cfRule type="cellIs" dxfId="6844" priority="11372" operator="lessThan">
      <formula>11.386</formula>
    </cfRule>
    <cfRule type="cellIs" dxfId="6843" priority="11418" operator="greaterThan">
      <formula>10.541</formula>
    </cfRule>
    <cfRule type="cellIs" dxfId="6842" priority="11146" operator="greaterThan">
      <formula>10.444</formula>
    </cfRule>
    <cfRule type="cellIs" dxfId="6841" priority="11145" operator="lessThan">
      <formula>10.444</formula>
    </cfRule>
    <cfRule type="cellIs" dxfId="6840" priority="11479" operator="greaterThan">
      <formula>10.388</formula>
    </cfRule>
    <cfRule type="cellIs" dxfId="6839" priority="11471" operator="greaterThan">
      <formula>10.44</formula>
    </cfRule>
    <cfRule type="cellIs" dxfId="6838" priority="11476" operator="greaterThan">
      <formula>10.388</formula>
    </cfRule>
    <cfRule type="cellIs" dxfId="6837" priority="11493" operator="greaterThan">
      <formula>10.34</formula>
    </cfRule>
    <cfRule type="cellIs" dxfId="6836" priority="11494" operator="lessThan">
      <formula>10.34</formula>
    </cfRule>
    <cfRule type="cellIs" dxfId="6835" priority="11324" operator="lessThan">
      <formula>10.913</formula>
    </cfRule>
  </conditionalFormatting>
  <conditionalFormatting sqref="L725">
    <cfRule type="cellIs" dxfId="6834" priority="11266" operator="lessThan">
      <formula>-0.0183</formula>
    </cfRule>
    <cfRule type="cellIs" dxfId="6833" priority="11265" operator="greaterThan">
      <formula>-0.0183</formula>
    </cfRule>
    <cfRule type="cellIs" dxfId="6832" priority="11260" operator="greaterThan">
      <formula>0.0055</formula>
    </cfRule>
    <cfRule type="cellIs" dxfId="6831" priority="11301" operator="greaterThan">
      <formula>"0&lt;0,18%"</formula>
    </cfRule>
    <cfRule type="cellIs" dxfId="6830" priority="11296" operator="lessThan">
      <formula>"0,18%&lt;0"</formula>
    </cfRule>
    <cfRule type="cellIs" dxfId="6829" priority="11278" operator="lessThan">
      <formula>-0.0039</formula>
    </cfRule>
    <cfRule type="cellIs" dxfId="6828" priority="11277" operator="greaterThan">
      <formula>-0.0039</formula>
    </cfRule>
    <cfRule type="cellIs" dxfId="6827" priority="11274" operator="lessThan">
      <formula>0.0427</formula>
    </cfRule>
    <cfRule type="cellIs" dxfId="6826" priority="11273" operator="greaterThan">
      <formula>0.0427</formula>
    </cfRule>
  </conditionalFormatting>
  <conditionalFormatting sqref="L729">
    <cfRule type="cellIs" dxfId="6825" priority="11470" operator="greaterThan">
      <formula>0.016</formula>
    </cfRule>
    <cfRule type="cellIs" dxfId="6824" priority="11325" operator="greaterThan">
      <formula>0.006</formula>
    </cfRule>
    <cfRule type="cellIs" dxfId="6823" priority="11343" operator="lessThan">
      <formula>-0.071</formula>
    </cfRule>
    <cfRule type="cellIs" dxfId="6822" priority="11331" operator="greaterThan">
      <formula>-0.066</formula>
    </cfRule>
    <cfRule type="cellIs" dxfId="6821" priority="11350" operator="lessThan">
      <formula>0.894</formula>
    </cfRule>
    <cfRule type="cellIs" dxfId="6820" priority="11377" operator="lessThan">
      <formula>-0.02</formula>
    </cfRule>
    <cfRule type="cellIs" dxfId="6819" priority="11505" operator="lessThan">
      <formula>-0.084</formula>
    </cfRule>
    <cfRule type="cellIs" dxfId="6818" priority="11484" operator="lessThan">
      <formula>-0.036</formula>
    </cfRule>
    <cfRule type="cellIs" dxfId="6817" priority="11330" operator="lessThan">
      <formula>-0.066</formula>
    </cfRule>
    <cfRule type="cellIs" dxfId="6816" priority="11378" operator="greaterThan">
      <formula>-0.02</formula>
    </cfRule>
  </conditionalFormatting>
  <conditionalFormatting sqref="L747">
    <cfRule type="cellIs" dxfId="6815" priority="10811" operator="lessThan">
      <formula>11.024</formula>
    </cfRule>
    <cfRule type="cellIs" dxfId="6814" priority="11040" operator="greaterThan">
      <formula>10.34</formula>
    </cfRule>
    <cfRule type="cellIs" dxfId="6813" priority="10810" operator="greaterThan">
      <formula>11.024</formula>
    </cfRule>
    <cfRule type="cellIs" dxfId="6812" priority="10945" operator="greaterThan">
      <formula>11.078</formula>
    </cfRule>
    <cfRule type="cellIs" dxfId="6811" priority="10812" operator="lessThan">
      <formula>11.024</formula>
    </cfRule>
    <cfRule type="cellIs" dxfId="6810" priority="11018" operator="greaterThan">
      <formula>10.44</formula>
    </cfRule>
    <cfRule type="cellIs" dxfId="6809" priority="10706" operator="lessThan">
      <formula>10.444</formula>
    </cfRule>
    <cfRule type="cellIs" dxfId="6808" priority="10949" operator="lessThan">
      <formula>10.843</formula>
    </cfRule>
    <cfRule type="cellIs" dxfId="6807" priority="10871" operator="lessThan">
      <formula>10.913</formula>
    </cfRule>
    <cfRule type="cellIs" dxfId="6806" priority="10870" operator="greaterThan">
      <formula>10.913</formula>
    </cfRule>
    <cfRule type="cellIs" dxfId="6805" priority="10958" operator="lessThan">
      <formula>10.723</formula>
    </cfRule>
    <cfRule type="cellIs" dxfId="6804" priority="11041" operator="lessThan">
      <formula>10.34</formula>
    </cfRule>
    <cfRule type="cellIs" dxfId="6803" priority="11023" operator="greaterThan">
      <formula>10.388</formula>
    </cfRule>
    <cfRule type="cellIs" dxfId="6802" priority="10687" operator="lessThan">
      <formula>10.785</formula>
    </cfRule>
    <cfRule type="cellIs" dxfId="6801" priority="10946" operator="lessThan">
      <formula>11.078</formula>
    </cfRule>
    <cfRule type="cellIs" dxfId="6800" priority="10965" operator="greaterThan">
      <formula>10.541</formula>
    </cfRule>
    <cfRule type="cellIs" dxfId="6799" priority="10950" operator="lessThan">
      <formula>10.806</formula>
    </cfRule>
    <cfRule type="cellIs" dxfId="6798" priority="10919" operator="lessThan">
      <formula>11.386</formula>
    </cfRule>
    <cfRule type="cellIs" dxfId="6797" priority="10707" operator="greaterThan">
      <formula>10.444</formula>
    </cfRule>
    <cfRule type="cellIs" dxfId="6796" priority="11026" operator="greaterThan">
      <formula>10.388</formula>
    </cfRule>
    <cfRule type="cellIs" dxfId="6795" priority="11024" operator="lessThan">
      <formula>10.388</formula>
    </cfRule>
  </conditionalFormatting>
  <conditionalFormatting sqref="L751">
    <cfRule type="cellIs" dxfId="6794" priority="10833" operator="lessThan">
      <formula>-0.0039</formula>
    </cfRule>
    <cfRule type="cellIs" dxfId="6793" priority="10832" operator="greaterThan">
      <formula>-0.0039</formula>
    </cfRule>
    <cfRule type="cellIs" dxfId="6792" priority="10829" operator="lessThan">
      <formula>0.0427</formula>
    </cfRule>
    <cfRule type="cellIs" dxfId="6791" priority="10823" operator="lessThan">
      <formula>-0.0183</formula>
    </cfRule>
    <cfRule type="cellIs" dxfId="6790" priority="10828" operator="greaterThan">
      <formula>0.0427</formula>
    </cfRule>
    <cfRule type="cellIs" dxfId="6789" priority="10848" operator="greaterThan">
      <formula>"0&lt;0,18%"</formula>
    </cfRule>
    <cfRule type="cellIs" dxfId="6788" priority="10845" operator="lessThan">
      <formula>"0,18%&lt;0"</formula>
    </cfRule>
    <cfRule type="cellIs" dxfId="6787" priority="10822" operator="greaterThan">
      <formula>-0.0183</formula>
    </cfRule>
    <cfRule type="cellIs" dxfId="6786" priority="10818" operator="greaterThan">
      <formula>0.0055</formula>
    </cfRule>
  </conditionalFormatting>
  <conditionalFormatting sqref="L755">
    <cfRule type="cellIs" dxfId="6785" priority="10872" operator="greaterThan">
      <formula>0.006</formula>
    </cfRule>
    <cfRule type="cellIs" dxfId="6784" priority="10877" operator="lessThan">
      <formula>-0.066</formula>
    </cfRule>
    <cfRule type="cellIs" dxfId="6783" priority="10925" operator="greaterThan">
      <formula>-0.02</formula>
    </cfRule>
    <cfRule type="cellIs" dxfId="6782" priority="11017" operator="greaterThan">
      <formula>0.016</formula>
    </cfRule>
    <cfRule type="cellIs" dxfId="6781" priority="11031" operator="lessThan">
      <formula>-0.036</formula>
    </cfRule>
    <cfRule type="cellIs" dxfId="6780" priority="10897" operator="lessThan">
      <formula>0.894</formula>
    </cfRule>
    <cfRule type="cellIs" dxfId="6779" priority="10890" operator="lessThan">
      <formula>-0.071</formula>
    </cfRule>
    <cfRule type="cellIs" dxfId="6778" priority="10924" operator="lessThan">
      <formula>-0.02</formula>
    </cfRule>
    <cfRule type="cellIs" dxfId="6777" priority="10878" operator="greaterThan">
      <formula>-0.066</formula>
    </cfRule>
    <cfRule type="cellIs" dxfId="6776" priority="11052" operator="lessThan">
      <formula>-0.084</formula>
    </cfRule>
  </conditionalFormatting>
  <conditionalFormatting sqref="L773">
    <cfRule type="cellIs" dxfId="6775" priority="10551" operator="lessThan">
      <formula>10.806</formula>
    </cfRule>
    <cfRule type="cellIs" dxfId="6774" priority="10550" operator="lessThan">
      <formula>10.843</formula>
    </cfRule>
    <cfRule type="cellIs" dxfId="6773" priority="10288" operator="lessThan">
      <formula>10.785</formula>
    </cfRule>
    <cfRule type="cellIs" dxfId="6772" priority="10547" operator="lessThan">
      <formula>11.078</formula>
    </cfRule>
    <cfRule type="cellIs" dxfId="6771" priority="10546" operator="greaterThan">
      <formula>11.078</formula>
    </cfRule>
    <cfRule type="cellIs" dxfId="6770" priority="10627" operator="greaterThan">
      <formula>10.388</formula>
    </cfRule>
    <cfRule type="cellIs" dxfId="6769" priority="10471" operator="greaterThan">
      <formula>10.913</formula>
    </cfRule>
    <cfRule type="cellIs" dxfId="6768" priority="10308" operator="greaterThan">
      <formula>10.444</formula>
    </cfRule>
    <cfRule type="cellIs" dxfId="6767" priority="10472" operator="lessThan">
      <formula>10.913</formula>
    </cfRule>
    <cfRule type="cellIs" dxfId="6766" priority="10307" operator="lessThan">
      <formula>10.444</formula>
    </cfRule>
    <cfRule type="cellIs" dxfId="6765" priority="10625" operator="lessThan">
      <formula>10.388</formula>
    </cfRule>
    <cfRule type="cellIs" dxfId="6764" priority="10624" operator="greaterThan">
      <formula>10.388</formula>
    </cfRule>
    <cfRule type="cellIs" dxfId="6763" priority="10559" operator="lessThan">
      <formula>10.723</formula>
    </cfRule>
    <cfRule type="cellIs" dxfId="6762" priority="10520" operator="lessThan">
      <formula>11.386</formula>
    </cfRule>
    <cfRule type="cellIs" dxfId="6761" priority="10411" operator="greaterThan">
      <formula>11.024</formula>
    </cfRule>
    <cfRule type="cellIs" dxfId="6760" priority="10412" operator="lessThan">
      <formula>11.024</formula>
    </cfRule>
    <cfRule type="cellIs" dxfId="6759" priority="10413" operator="lessThan">
      <formula>11.024</formula>
    </cfRule>
    <cfRule type="cellIs" dxfId="6758" priority="10619" operator="greaterThan">
      <formula>10.44</formula>
    </cfRule>
    <cfRule type="cellIs" dxfId="6757" priority="10566" operator="greaterThan">
      <formula>10.541</formula>
    </cfRule>
    <cfRule type="cellIs" dxfId="6756" priority="10642" operator="lessThan">
      <formula>10.34</formula>
    </cfRule>
    <cfRule type="cellIs" dxfId="6755" priority="10641" operator="greaterThan">
      <formula>10.34</formula>
    </cfRule>
  </conditionalFormatting>
  <conditionalFormatting sqref="L777">
    <cfRule type="cellIs" dxfId="6754" priority="10423" operator="greaterThan">
      <formula>-0.0183</formula>
    </cfRule>
    <cfRule type="cellIs" dxfId="6753" priority="10449" operator="greaterThan">
      <formula>"0&lt;0,18%"</formula>
    </cfRule>
    <cfRule type="cellIs" dxfId="6752" priority="10434" operator="lessThan">
      <formula>-0.0039</formula>
    </cfRule>
    <cfRule type="cellIs" dxfId="6751" priority="10419" operator="greaterThan">
      <formula>0.0055</formula>
    </cfRule>
    <cfRule type="cellIs" dxfId="6750" priority="10424" operator="lessThan">
      <formula>-0.0183</formula>
    </cfRule>
    <cfRule type="cellIs" dxfId="6749" priority="10446" operator="lessThan">
      <formula>"0,18%&lt;0"</formula>
    </cfRule>
    <cfRule type="cellIs" dxfId="6748" priority="10429" operator="greaterThan">
      <formula>0.0427</formula>
    </cfRule>
    <cfRule type="cellIs" dxfId="6747" priority="10430" operator="lessThan">
      <formula>0.0427</formula>
    </cfRule>
    <cfRule type="cellIs" dxfId="6746" priority="10433" operator="greaterThan">
      <formula>-0.0039</formula>
    </cfRule>
  </conditionalFormatting>
  <conditionalFormatting sqref="L781">
    <cfRule type="cellIs" dxfId="6745" priority="10632" operator="lessThan">
      <formula>-0.036</formula>
    </cfRule>
    <cfRule type="cellIs" dxfId="6744" priority="10618" operator="greaterThan">
      <formula>0.016</formula>
    </cfRule>
    <cfRule type="cellIs" dxfId="6743" priority="10525" operator="lessThan">
      <formula>-0.02</formula>
    </cfRule>
    <cfRule type="cellIs" dxfId="6742" priority="10473" operator="greaterThan">
      <formula>0.006</formula>
    </cfRule>
    <cfRule type="cellIs" dxfId="6741" priority="10491" operator="lessThan">
      <formula>-0.071</formula>
    </cfRule>
    <cfRule type="cellIs" dxfId="6740" priority="10478" operator="lessThan">
      <formula>-0.066</formula>
    </cfRule>
    <cfRule type="cellIs" dxfId="6739" priority="10498" operator="lessThan">
      <formula>0.894</formula>
    </cfRule>
    <cfRule type="cellIs" dxfId="6738" priority="10653" operator="lessThan">
      <formula>-0.084</formula>
    </cfRule>
    <cfRule type="cellIs" dxfId="6737" priority="10526" operator="greaterThan">
      <formula>-0.02</formula>
    </cfRule>
    <cfRule type="cellIs" dxfId="6736" priority="10479" operator="greaterThan">
      <formula>-0.066</formula>
    </cfRule>
  </conditionalFormatting>
  <conditionalFormatting sqref="L799">
    <cfRule type="cellIs" dxfId="6735" priority="10139" operator="lessThan">
      <formula>11.078</formula>
    </cfRule>
    <cfRule type="cellIs" dxfId="6734" priority="10151" operator="lessThan">
      <formula>10.723</formula>
    </cfRule>
    <cfRule type="notContainsBlanks" dxfId="6733" priority="9834">
      <formula>LEN(TRIM(L799))&gt;0</formula>
    </cfRule>
    <cfRule type="cellIs" dxfId="6732" priority="10063" operator="greaterThan">
      <formula>10.913</formula>
    </cfRule>
    <cfRule type="cellIs" dxfId="6731" priority="10217" operator="lessThan">
      <formula>10.388</formula>
    </cfRule>
    <cfRule type="cellIs" dxfId="6730" priority="10064" operator="lessThan">
      <formula>10.913</formula>
    </cfRule>
    <cfRule type="cellIs" dxfId="6729" priority="9880" operator="lessThan">
      <formula>10.785</formula>
    </cfRule>
    <cfRule type="cellIs" dxfId="6728" priority="10138" operator="greaterThan">
      <formula>11.078</formula>
    </cfRule>
    <cfRule type="cellIs" dxfId="6727" priority="10211" operator="greaterThan">
      <formula>10.44</formula>
    </cfRule>
    <cfRule type="cellIs" dxfId="6726" priority="9899" operator="lessThan">
      <formula>10.444</formula>
    </cfRule>
    <cfRule type="cellIs" dxfId="6725" priority="10219" operator="greaterThan">
      <formula>10.388</formula>
    </cfRule>
    <cfRule type="cellIs" dxfId="6724" priority="10143" operator="lessThan">
      <formula>10.806</formula>
    </cfRule>
    <cfRule type="cellIs" dxfId="6723" priority="9900" operator="greaterThan">
      <formula>10.444</formula>
    </cfRule>
    <cfRule type="cellIs" dxfId="6722" priority="10158" operator="greaterThan">
      <formula>10.541</formula>
    </cfRule>
    <cfRule type="cellIs" dxfId="6721" priority="10005" operator="lessThan">
      <formula>11.024</formula>
    </cfRule>
    <cfRule type="cellIs" dxfId="6720" priority="10233" operator="greaterThan">
      <formula>10.34</formula>
    </cfRule>
    <cfRule type="cellIs" dxfId="6719" priority="10004" operator="lessThan">
      <formula>11.024</formula>
    </cfRule>
    <cfRule type="cellIs" dxfId="6718" priority="10216" operator="greaterThan">
      <formula>10.388</formula>
    </cfRule>
    <cfRule type="cellIs" dxfId="6717" priority="10003" operator="greaterThan">
      <formula>11.024</formula>
    </cfRule>
    <cfRule type="cellIs" dxfId="6716" priority="10234" operator="lessThan">
      <formula>10.34</formula>
    </cfRule>
    <cfRule type="cellIs" dxfId="6715" priority="10142" operator="lessThan">
      <formula>10.843</formula>
    </cfRule>
    <cfRule type="cellIs" dxfId="6714" priority="10112" operator="lessThan">
      <formula>11.386</formula>
    </cfRule>
  </conditionalFormatting>
  <conditionalFormatting sqref="L803">
    <cfRule type="cellIs" dxfId="6713" priority="10015" operator="greaterThan">
      <formula>-0.0183</formula>
    </cfRule>
    <cfRule type="cellIs" dxfId="6712" priority="10011" operator="greaterThan">
      <formula>0.0055</formula>
    </cfRule>
    <cfRule type="cellIs" dxfId="6711" priority="10026" operator="lessThan">
      <formula>-0.0039</formula>
    </cfRule>
    <cfRule type="cellIs" dxfId="6710" priority="10025" operator="greaterThan">
      <formula>-0.0039</formula>
    </cfRule>
    <cfRule type="cellIs" dxfId="6709" priority="10038" operator="lessThan">
      <formula>"0,18%&lt;0"</formula>
    </cfRule>
    <cfRule type="cellIs" dxfId="6708" priority="10022" operator="lessThan">
      <formula>0.0427</formula>
    </cfRule>
    <cfRule type="cellIs" dxfId="6707" priority="10041" operator="greaterThan">
      <formula>"0&lt;0,18%"</formula>
    </cfRule>
    <cfRule type="cellIs" dxfId="6706" priority="10021" operator="greaterThan">
      <formula>0.0427</formula>
    </cfRule>
    <cfRule type="cellIs" dxfId="6705" priority="10016" operator="lessThan">
      <formula>-0.0183</formula>
    </cfRule>
  </conditionalFormatting>
  <conditionalFormatting sqref="L807">
    <cfRule type="cellIs" dxfId="6704" priority="10224" operator="lessThan">
      <formula>-0.036</formula>
    </cfRule>
    <cfRule type="cellIs" dxfId="6703" priority="10117" operator="lessThan">
      <formula>-0.02</formula>
    </cfRule>
    <cfRule type="cellIs" dxfId="6702" priority="10070" operator="lessThan">
      <formula>-0.066</formula>
    </cfRule>
    <cfRule type="cellIs" dxfId="6701" priority="10118" operator="greaterThan">
      <formula>-0.02</formula>
    </cfRule>
    <cfRule type="cellIs" dxfId="6700" priority="10090" operator="lessThan">
      <formula>0.894</formula>
    </cfRule>
    <cfRule type="cellIs" dxfId="6699" priority="10210" operator="greaterThan">
      <formula>0.016</formula>
    </cfRule>
    <cfRule type="cellIs" dxfId="6698" priority="10245" operator="lessThan">
      <formula>-0.084</formula>
    </cfRule>
    <cfRule type="cellIs" dxfId="6697" priority="10065" operator="greaterThan">
      <formula>0.006</formula>
    </cfRule>
    <cfRule type="cellIs" dxfId="6696" priority="10071" operator="greaterThan">
      <formula>-0.066</formula>
    </cfRule>
    <cfRule type="cellIs" dxfId="6695" priority="10083" operator="lessThan">
      <formula>-0.071</formula>
    </cfRule>
  </conditionalFormatting>
  <conditionalFormatting sqref="L825">
    <cfRule type="cellIs" dxfId="6694" priority="9721" operator="lessThan">
      <formula>10.843</formula>
    </cfRule>
    <cfRule type="cellIs" dxfId="6693" priority="9718" operator="lessThan">
      <formula>11.078</formula>
    </cfRule>
    <cfRule type="cellIs" dxfId="6692" priority="9717" operator="greaterThan">
      <formula>11.078</formula>
    </cfRule>
    <cfRule type="cellIs" dxfId="6691" priority="9730" operator="lessThan">
      <formula>10.723</formula>
    </cfRule>
    <cfRule type="cellIs" dxfId="6690" priority="9798" operator="greaterThan">
      <formula>10.388</formula>
    </cfRule>
    <cfRule type="cellIs" dxfId="6689" priority="9459" operator="lessThan">
      <formula>10.785</formula>
    </cfRule>
    <cfRule type="cellIs" dxfId="6688" priority="9795" operator="greaterThan">
      <formula>10.388</formula>
    </cfRule>
    <cfRule type="cellIs" dxfId="6687" priority="9584" operator="lessThan">
      <formula>11.024</formula>
    </cfRule>
    <cfRule type="cellIs" dxfId="6686" priority="9582" operator="greaterThan">
      <formula>11.024</formula>
    </cfRule>
    <cfRule type="cellIs" dxfId="6685" priority="9737" operator="greaterThan">
      <formula>10.541</formula>
    </cfRule>
    <cfRule type="cellIs" dxfId="6684" priority="9722" operator="lessThan">
      <formula>10.806</formula>
    </cfRule>
    <cfRule type="cellIs" dxfId="6683" priority="9812" operator="greaterThan">
      <formula>10.34</formula>
    </cfRule>
    <cfRule type="cellIs" dxfId="6682" priority="9813" operator="lessThan">
      <formula>10.34</formula>
    </cfRule>
    <cfRule type="cellIs" dxfId="6681" priority="9790" operator="greaterThan">
      <formula>10.44</formula>
    </cfRule>
    <cfRule type="cellIs" dxfId="6680" priority="9479" operator="greaterThan">
      <formula>10.444</formula>
    </cfRule>
    <cfRule type="cellIs" dxfId="6679" priority="9478" operator="lessThan">
      <formula>10.444</formula>
    </cfRule>
    <cfRule type="cellIs" dxfId="6678" priority="9430" operator="lessThan">
      <formula>10.932</formula>
    </cfRule>
    <cfRule type="cellIs" dxfId="6677" priority="9583" operator="lessThan">
      <formula>11.024</formula>
    </cfRule>
    <cfRule type="notContainsBlanks" dxfId="6676" priority="9436">
      <formula>LEN(TRIM(L825))&gt;0</formula>
    </cfRule>
    <cfRule type="cellIs" dxfId="6675" priority="9691" operator="lessThan">
      <formula>11.386</formula>
    </cfRule>
    <cfRule type="cellIs" dxfId="6674" priority="9642" operator="greaterThan">
      <formula>10.913</formula>
    </cfRule>
    <cfRule type="cellIs" dxfId="6673" priority="9643" operator="lessThan">
      <formula>10.913</formula>
    </cfRule>
    <cfRule type="cellIs" dxfId="6672" priority="9796" operator="lessThan">
      <formula>10.388</formula>
    </cfRule>
  </conditionalFormatting>
  <conditionalFormatting sqref="L829">
    <cfRule type="cellIs" dxfId="6671" priority="9600" operator="greaterThan">
      <formula>0.0427</formula>
    </cfRule>
    <cfRule type="cellIs" dxfId="6670" priority="9601" operator="lessThan">
      <formula>0.0427</formula>
    </cfRule>
    <cfRule type="cellIs" dxfId="6669" priority="9605" operator="lessThan">
      <formula>-0.0039</formula>
    </cfRule>
    <cfRule type="cellIs" dxfId="6668" priority="9617" operator="lessThan">
      <formula>"0,18%&lt;0"</formula>
    </cfRule>
    <cfRule type="cellIs" dxfId="6667" priority="9620" operator="greaterThan">
      <formula>"0&lt;0,18%"</formula>
    </cfRule>
    <cfRule type="cellIs" dxfId="6666" priority="9594" operator="greaterThan">
      <formula>-0.0183</formula>
    </cfRule>
    <cfRule type="cellIs" dxfId="6665" priority="9595" operator="lessThan">
      <formula>-0.0183</formula>
    </cfRule>
    <cfRule type="cellIs" dxfId="6664" priority="9590" operator="greaterThan">
      <formula>0.0055</formula>
    </cfRule>
    <cfRule type="cellIs" dxfId="6663" priority="9604" operator="greaterThan">
      <formula>-0.0039</formula>
    </cfRule>
  </conditionalFormatting>
  <conditionalFormatting sqref="L833">
    <cfRule type="cellIs" dxfId="6662" priority="9697" operator="greaterThan">
      <formula>-0.02</formula>
    </cfRule>
    <cfRule type="cellIs" dxfId="6661" priority="9824" operator="lessThan">
      <formula>-0.084</formula>
    </cfRule>
    <cfRule type="cellIs" dxfId="6660" priority="9669" operator="lessThan">
      <formula>0.894</formula>
    </cfRule>
    <cfRule type="cellIs" dxfId="6659" priority="9644" operator="greaterThan">
      <formula>0.006</formula>
    </cfRule>
    <cfRule type="cellIs" dxfId="6658" priority="9650" operator="greaterThan">
      <formula>-0.066</formula>
    </cfRule>
    <cfRule type="cellIs" dxfId="6657" priority="9696" operator="lessThan">
      <formula>-0.02</formula>
    </cfRule>
    <cfRule type="cellIs" dxfId="6656" priority="9649" operator="lessThan">
      <formula>-0.066</formula>
    </cfRule>
    <cfRule type="cellIs" dxfId="6655" priority="9662" operator="lessThan">
      <formula>-0.071</formula>
    </cfRule>
    <cfRule type="cellIs" dxfId="6654" priority="9789" operator="greaterThan">
      <formula>0.016</formula>
    </cfRule>
    <cfRule type="cellIs" dxfId="6653" priority="9803" operator="lessThan">
      <formula>-0.036</formula>
    </cfRule>
  </conditionalFormatting>
  <conditionalFormatting sqref="L850">
    <cfRule type="cellIs" dxfId="6652" priority="9180" operator="lessThan">
      <formula>11.024</formula>
    </cfRule>
    <cfRule type="cellIs" dxfId="6651" priority="9007" operator="greaterThan">
      <formula>10.873</formula>
    </cfRule>
    <cfRule type="cellIs" dxfId="6650" priority="9006" operator="lessThan">
      <formula>10.873</formula>
    </cfRule>
    <cfRule type="cellIs" dxfId="6649" priority="9333" operator="greaterThan">
      <formula>10.541</formula>
    </cfRule>
    <cfRule type="cellIs" dxfId="6648" priority="9239" operator="lessThan">
      <formula>10.913</formula>
    </cfRule>
    <cfRule type="cellIs" dxfId="6647" priority="9026" operator="lessThan">
      <formula>10.932</formula>
    </cfRule>
    <cfRule type="cellIs" dxfId="6646" priority="9178" operator="greaterThan">
      <formula>11.024</formula>
    </cfRule>
    <cfRule type="cellIs" dxfId="6645" priority="9179" operator="lessThan">
      <formula>11.024</formula>
    </cfRule>
    <cfRule type="cellIs" dxfId="6644" priority="9408" operator="greaterThan">
      <formula>10.34</formula>
    </cfRule>
    <cfRule type="notContainsBlanks" dxfId="6643" priority="9032">
      <formula>LEN(TRIM(L850))&gt;0</formula>
    </cfRule>
    <cfRule type="cellIs" dxfId="6642" priority="9313" operator="greaterThan">
      <formula>11.078</formula>
    </cfRule>
    <cfRule type="cellIs" dxfId="6641" priority="9314" operator="lessThan">
      <formula>11.078</formula>
    </cfRule>
    <cfRule type="cellIs" dxfId="6640" priority="9317" operator="lessThan">
      <formula>10.843</formula>
    </cfRule>
    <cfRule type="cellIs" dxfId="6639" priority="9409" operator="lessThan">
      <formula>10.34</formula>
    </cfRule>
    <cfRule type="cellIs" dxfId="6638" priority="9386" operator="greaterThan">
      <formula>10.44</formula>
    </cfRule>
    <cfRule type="cellIs" dxfId="6637" priority="9391" operator="greaterThan">
      <formula>10.388</formula>
    </cfRule>
    <cfRule type="cellIs" dxfId="6636" priority="9392" operator="lessThan">
      <formula>10.388</formula>
    </cfRule>
    <cfRule type="cellIs" dxfId="6635" priority="9238" operator="greaterThan">
      <formula>10.913</formula>
    </cfRule>
    <cfRule type="cellIs" dxfId="6634" priority="9075" operator="greaterThan">
      <formula>10.444</formula>
    </cfRule>
    <cfRule type="cellIs" dxfId="6633" priority="9318" operator="lessThan">
      <formula>10.806</formula>
    </cfRule>
    <cfRule type="cellIs" dxfId="6632" priority="9394" operator="greaterThan">
      <formula>10.388</formula>
    </cfRule>
    <cfRule type="cellIs" dxfId="6631" priority="9326" operator="lessThan">
      <formula>10.723</formula>
    </cfRule>
    <cfRule type="cellIs" dxfId="6630" priority="9074" operator="lessThan">
      <formula>10.444</formula>
    </cfRule>
    <cfRule type="cellIs" dxfId="6629" priority="9287" operator="lessThan">
      <formula>11.386</formula>
    </cfRule>
    <cfRule type="cellIs" dxfId="6628" priority="9055" operator="lessThan">
      <formula>10.785</formula>
    </cfRule>
  </conditionalFormatting>
  <conditionalFormatting sqref="L854">
    <cfRule type="cellIs" dxfId="6627" priority="9216" operator="greaterThan">
      <formula>"0&lt;0,18%"</formula>
    </cfRule>
    <cfRule type="cellIs" dxfId="6626" priority="9186" operator="greaterThan">
      <formula>0.0055</formula>
    </cfRule>
    <cfRule type="cellIs" dxfId="6625" priority="9201" operator="lessThan">
      <formula>-0.0039</formula>
    </cfRule>
    <cfRule type="cellIs" dxfId="6624" priority="9200" operator="greaterThan">
      <formula>-0.0039</formula>
    </cfRule>
    <cfRule type="cellIs" dxfId="6623" priority="9023" operator="lessThan">
      <formula>$T$837</formula>
    </cfRule>
    <cfRule type="cellIs" dxfId="6622" priority="9022" operator="lessThan">
      <formula>0.0031</formula>
    </cfRule>
    <cfRule type="cellIs" dxfId="6621" priority="9197" operator="lessThan">
      <formula>0.0427</formula>
    </cfRule>
    <cfRule type="cellIs" dxfId="6620" priority="9196" operator="greaterThan">
      <formula>0.0427</formula>
    </cfRule>
    <cfRule type="cellIs" dxfId="6619" priority="9213" operator="lessThan">
      <formula>"0,18%&lt;0"</formula>
    </cfRule>
    <cfRule type="cellIs" dxfId="6618" priority="9191" operator="lessThan">
      <formula>-0.0183</formula>
    </cfRule>
    <cfRule type="cellIs" dxfId="6617" priority="9190" operator="greaterThan">
      <formula>-0.0183</formula>
    </cfRule>
  </conditionalFormatting>
  <conditionalFormatting sqref="L858">
    <cfRule type="cellIs" dxfId="6616" priority="9246" operator="greaterThan">
      <formula>-0.066</formula>
    </cfRule>
    <cfRule type="cellIs" dxfId="6615" priority="9245" operator="lessThan">
      <formula>-0.066</formula>
    </cfRule>
    <cfRule type="cellIs" dxfId="6614" priority="9385" operator="greaterThan">
      <formula>0.016</formula>
    </cfRule>
    <cfRule type="cellIs" dxfId="6613" priority="9265" operator="lessThan">
      <formula>0.894</formula>
    </cfRule>
    <cfRule type="cellIs" dxfId="6612" priority="9292" operator="lessThan">
      <formula>-0.02</formula>
    </cfRule>
    <cfRule type="cellIs" dxfId="6611" priority="9420" operator="lessThan">
      <formula>-0.084</formula>
    </cfRule>
    <cfRule type="cellIs" dxfId="6610" priority="9399" operator="lessThan">
      <formula>-0.036</formula>
    </cfRule>
    <cfRule type="cellIs" dxfId="6609" priority="9258" operator="lessThan">
      <formula>-0.071</formula>
    </cfRule>
    <cfRule type="cellIs" dxfId="6608" priority="9240" operator="greaterThan">
      <formula>0.006</formula>
    </cfRule>
    <cfRule type="cellIs" dxfId="6607" priority="9293" operator="greaterThan">
      <formula>-0.02</formula>
    </cfRule>
  </conditionalFormatting>
  <conditionalFormatting sqref="L877">
    <cfRule type="cellIs" dxfId="6606" priority="8957" operator="greaterThan">
      <formula>10.388</formula>
    </cfRule>
    <cfRule type="cellIs" dxfId="6605" priority="8958" operator="lessThan">
      <formula>10.388</formula>
    </cfRule>
    <cfRule type="cellIs" dxfId="6604" priority="8960" operator="greaterThan">
      <formula>10.388</formula>
    </cfRule>
    <cfRule type="cellIs" dxfId="6603" priority="8892" operator="lessThan">
      <formula>10.723</formula>
    </cfRule>
    <cfRule type="cellIs" dxfId="6602" priority="8884" operator="lessThan">
      <formula>10.806</formula>
    </cfRule>
    <cfRule type="cellIs" dxfId="6601" priority="8899" operator="greaterThan">
      <formula>10.541</formula>
    </cfRule>
    <cfRule type="cellIs" dxfId="6600" priority="8883" operator="lessThan">
      <formula>10.843</formula>
    </cfRule>
    <cfRule type="cellIs" dxfId="6599" priority="8744" operator="greaterThan">
      <formula>11.024</formula>
    </cfRule>
    <cfRule type="cellIs" dxfId="6598" priority="8745" operator="lessThan">
      <formula>11.024</formula>
    </cfRule>
    <cfRule type="cellIs" dxfId="6597" priority="8746" operator="lessThan">
      <formula>11.024</formula>
    </cfRule>
    <cfRule type="cellIs" dxfId="6596" priority="8880" operator="lessThan">
      <formula>11.078</formula>
    </cfRule>
    <cfRule type="cellIs" dxfId="6595" priority="8879" operator="greaterThan">
      <formula>11.078</formula>
    </cfRule>
    <cfRule type="cellIs" dxfId="6594" priority="8853" operator="lessThan">
      <formula>11.386</formula>
    </cfRule>
    <cfRule type="cellIs" dxfId="6593" priority="8572" operator="lessThan">
      <formula>10.873</formula>
    </cfRule>
    <cfRule type="cellIs" dxfId="6592" priority="8573" operator="greaterThan">
      <formula>10.873</formula>
    </cfRule>
    <cfRule type="cellIs" dxfId="6591" priority="8592" operator="lessThan">
      <formula>10.932</formula>
    </cfRule>
    <cfRule type="notContainsBlanks" dxfId="6590" priority="8598">
      <formula>LEN(TRIM(L877))&gt;0</formula>
    </cfRule>
    <cfRule type="cellIs" dxfId="6589" priority="8975" operator="lessThan">
      <formula>10.34</formula>
    </cfRule>
    <cfRule type="cellIs" dxfId="6588" priority="8974" operator="greaterThan">
      <formula>10.34</formula>
    </cfRule>
    <cfRule type="cellIs" dxfId="6587" priority="8621" operator="lessThan">
      <formula>10.785</formula>
    </cfRule>
    <cfRule type="cellIs" dxfId="6586" priority="8640" operator="lessThan">
      <formula>10.444</formula>
    </cfRule>
    <cfRule type="cellIs" dxfId="6585" priority="8641" operator="greaterThan">
      <formula>10.444</formula>
    </cfRule>
    <cfRule type="cellIs" dxfId="6584" priority="8805" operator="lessThan">
      <formula>10.913</formula>
    </cfRule>
    <cfRule type="cellIs" dxfId="6583" priority="8804" operator="greaterThan">
      <formula>10.913</formula>
    </cfRule>
    <cfRule type="cellIs" dxfId="6582" priority="8952" operator="greaterThan">
      <formula>10.44</formula>
    </cfRule>
  </conditionalFormatting>
  <conditionalFormatting sqref="L881">
    <cfRule type="cellIs" dxfId="6581" priority="8762" operator="greaterThan">
      <formula>0.0427</formula>
    </cfRule>
    <cfRule type="cellIs" dxfId="6580" priority="8588" operator="lessThan">
      <formula>0.0031</formula>
    </cfRule>
    <cfRule type="cellIs" dxfId="6579" priority="8779" operator="lessThan">
      <formula>"0,18%&lt;0"</formula>
    </cfRule>
    <cfRule type="cellIs" dxfId="6578" priority="8766" operator="greaterThan">
      <formula>-0.0039</formula>
    </cfRule>
    <cfRule type="cellIs" dxfId="6577" priority="8763" operator="lessThan">
      <formula>0.0427</formula>
    </cfRule>
    <cfRule type="cellIs" dxfId="6576" priority="8782" operator="greaterThan">
      <formula>"0&lt;0,18%"</formula>
    </cfRule>
    <cfRule type="cellIs" dxfId="6575" priority="8560" operator="lessThan">
      <formula>-0.0148</formula>
    </cfRule>
    <cfRule type="cellIs" dxfId="6574" priority="8767" operator="lessThan">
      <formula>-0.0039</formula>
    </cfRule>
    <cfRule type="cellIs" dxfId="6573" priority="8757" operator="lessThan">
      <formula>-0.0183</formula>
    </cfRule>
    <cfRule type="cellIs" dxfId="6572" priority="8756" operator="greaterThan">
      <formula>-0.0183</formula>
    </cfRule>
    <cfRule type="cellIs" dxfId="6571" priority="8752" operator="greaterThan">
      <formula>0.0055</formula>
    </cfRule>
    <cfRule type="cellIs" dxfId="6570" priority="8589" operator="lessThan">
      <formula>$T$837</formula>
    </cfRule>
  </conditionalFormatting>
  <conditionalFormatting sqref="L885">
    <cfRule type="cellIs" dxfId="6569" priority="8824" operator="lessThan">
      <formula>-0.071</formula>
    </cfRule>
    <cfRule type="cellIs" dxfId="6568" priority="8965" operator="lessThan">
      <formula>-0.036</formula>
    </cfRule>
    <cfRule type="cellIs" dxfId="6567" priority="8811" operator="lessThan">
      <formula>-0.066</formula>
    </cfRule>
    <cfRule type="cellIs" dxfId="6566" priority="8951" operator="greaterThan">
      <formula>0.016</formula>
    </cfRule>
    <cfRule type="cellIs" dxfId="6565" priority="8806" operator="greaterThan">
      <formula>0.006</formula>
    </cfRule>
    <cfRule type="cellIs" dxfId="6564" priority="8858" operator="lessThan">
      <formula>-0.02</formula>
    </cfRule>
    <cfRule type="cellIs" dxfId="6563" priority="8812" operator="greaterThan">
      <formula>-0.066</formula>
    </cfRule>
    <cfRule type="cellIs" dxfId="6562" priority="8859" operator="greaterThan">
      <formula>-0.02</formula>
    </cfRule>
    <cfRule type="cellIs" dxfId="6561" priority="8831" operator="lessThan">
      <formula>0.894</formula>
    </cfRule>
    <cfRule type="cellIs" dxfId="6560" priority="8986" operator="lessThan">
      <formula>-0.084</formula>
    </cfRule>
  </conditionalFormatting>
  <conditionalFormatting sqref="L903">
    <cfRule type="cellIs" dxfId="6559" priority="8192" operator="lessThan">
      <formula>10.444</formula>
    </cfRule>
    <cfRule type="cellIs" dxfId="6558" priority="8405" operator="lessThan">
      <formula>11.386</formula>
    </cfRule>
    <cfRule type="cellIs" dxfId="6557" priority="8193" operator="greaterThan">
      <formula>10.444</formula>
    </cfRule>
    <cfRule type="cellIs" dxfId="6556" priority="8509" operator="greaterThan">
      <formula>10.388</formula>
    </cfRule>
    <cfRule type="cellIs" dxfId="6555" priority="8296" operator="greaterThan">
      <formula>11.024</formula>
    </cfRule>
    <cfRule type="cellIs" dxfId="6554" priority="8096" operator="lessThan">
      <formula>10.824</formula>
    </cfRule>
    <cfRule type="cellIs" dxfId="6553" priority="8297" operator="lessThan">
      <formula>11.024</formula>
    </cfRule>
    <cfRule type="cellIs" dxfId="6552" priority="8526" operator="greaterThan">
      <formula>10.34</formula>
    </cfRule>
    <cfRule type="cellIs" dxfId="6551" priority="8144" operator="lessThan">
      <formula>10.932</formula>
    </cfRule>
    <cfRule type="cellIs" dxfId="6550" priority="8357" operator="lessThan">
      <formula>10.913</formula>
    </cfRule>
    <cfRule type="cellIs" dxfId="6549" priority="8298" operator="lessThan">
      <formula>11.024</formula>
    </cfRule>
    <cfRule type="notContainsBlanks" dxfId="6548" priority="8150">
      <formula>LEN(TRIM(L903))&gt;0</formula>
    </cfRule>
    <cfRule type="cellIs" dxfId="6547" priority="8504" operator="greaterThan">
      <formula>10.44</formula>
    </cfRule>
    <cfRule type="cellIs" dxfId="6546" priority="8356" operator="greaterThan">
      <formula>10.913</formula>
    </cfRule>
    <cfRule type="cellIs" dxfId="6545" priority="8095" operator="greaterThan">
      <formula>10.824</formula>
    </cfRule>
    <cfRule type="cellIs" dxfId="6544" priority="8173" operator="lessThan">
      <formula>10.785</formula>
    </cfRule>
    <cfRule type="cellIs" dxfId="6543" priority="8451" operator="greaterThan">
      <formula>10.541</formula>
    </cfRule>
    <cfRule type="cellIs" dxfId="6542" priority="8444" operator="lessThan">
      <formula>10.723</formula>
    </cfRule>
    <cfRule type="cellIs" dxfId="6541" priority="8436" operator="lessThan">
      <formula>10.806</formula>
    </cfRule>
    <cfRule type="cellIs" dxfId="6540" priority="8435" operator="lessThan">
      <formula>10.843</formula>
    </cfRule>
    <cfRule type="cellIs" dxfId="6539" priority="8124" operator="lessThan">
      <formula>10.873</formula>
    </cfRule>
    <cfRule type="cellIs" dxfId="6538" priority="8125" operator="greaterThan">
      <formula>10.873</formula>
    </cfRule>
    <cfRule type="cellIs" dxfId="6537" priority="8432" operator="lessThan">
      <formula>11.078</formula>
    </cfRule>
    <cfRule type="cellIs" dxfId="6536" priority="8431" operator="greaterThan">
      <formula>11.078</formula>
    </cfRule>
    <cfRule type="cellIs" dxfId="6535" priority="8510" operator="lessThan">
      <formula>10.388</formula>
    </cfRule>
    <cfRule type="cellIs" dxfId="6534" priority="8512" operator="greaterThan">
      <formula>10.388</formula>
    </cfRule>
    <cfRule type="cellIs" dxfId="6533" priority="8527" operator="lessThan">
      <formula>10.34</formula>
    </cfRule>
  </conditionalFormatting>
  <conditionalFormatting sqref="L907">
    <cfRule type="cellIs" dxfId="6532" priority="8097" operator="greaterThan">
      <formula>-0.0061</formula>
    </cfRule>
    <cfRule type="cellIs" dxfId="6531" priority="8318" operator="greaterThan">
      <formula>-0.0039</formula>
    </cfRule>
    <cfRule type="cellIs" dxfId="6530" priority="8309" operator="lessThan">
      <formula>-0.0183</formula>
    </cfRule>
    <cfRule type="cellIs" dxfId="6529" priority="8112" operator="lessThan">
      <formula>-0.0148</formula>
    </cfRule>
    <cfRule type="cellIs" dxfId="6528" priority="8314" operator="greaterThan">
      <formula>0.0427</formula>
    </cfRule>
    <cfRule type="cellIs" dxfId="6527" priority="8141" operator="lessThan">
      <formula>$T$837</formula>
    </cfRule>
    <cfRule type="cellIs" dxfId="6526" priority="8304" operator="greaterThan">
      <formula>0.0055</formula>
    </cfRule>
    <cfRule type="cellIs" dxfId="6525" priority="8140" operator="lessThan">
      <formula>0.0031</formula>
    </cfRule>
    <cfRule type="cellIs" dxfId="6524" priority="8334" operator="greaterThan">
      <formula>"0&lt;0,18%"</formula>
    </cfRule>
    <cfRule type="cellIs" dxfId="6523" priority="8315" operator="lessThan">
      <formula>0.0427</formula>
    </cfRule>
    <cfRule type="cellIs" dxfId="6522" priority="8308" operator="greaterThan">
      <formula>-0.0183</formula>
    </cfRule>
    <cfRule type="cellIs" dxfId="6521" priority="8319" operator="lessThan">
      <formula>-0.0039</formula>
    </cfRule>
    <cfRule type="cellIs" dxfId="6520" priority="8331" operator="lessThan">
      <formula>"0,18%&lt;0"</formula>
    </cfRule>
  </conditionalFormatting>
  <conditionalFormatting sqref="L911">
    <cfRule type="cellIs" dxfId="6519" priority="8364" operator="greaterThan">
      <formula>-0.066</formula>
    </cfRule>
    <cfRule type="cellIs" dxfId="6518" priority="8517" operator="lessThan">
      <formula>-0.036</formula>
    </cfRule>
    <cfRule type="cellIs" dxfId="6517" priority="8503" operator="greaterThan">
      <formula>0.016</formula>
    </cfRule>
    <cfRule type="cellIs" dxfId="6516" priority="8363" operator="lessThan">
      <formula>-0.066</formula>
    </cfRule>
    <cfRule type="cellIs" dxfId="6515" priority="8358" operator="greaterThan">
      <formula>0.006</formula>
    </cfRule>
    <cfRule type="cellIs" dxfId="6514" priority="8538" operator="lessThan">
      <formula>-0.084</formula>
    </cfRule>
    <cfRule type="cellIs" dxfId="6513" priority="8411" operator="greaterThan">
      <formula>-0.02</formula>
    </cfRule>
    <cfRule type="cellIs" dxfId="6512" priority="8410" operator="lessThan">
      <formula>-0.02</formula>
    </cfRule>
    <cfRule type="cellIs" dxfId="6511" priority="8383" operator="lessThan">
      <formula>0.894</formula>
    </cfRule>
    <cfRule type="cellIs" dxfId="6510" priority="8376" operator="lessThan">
      <formula>-0.071</formula>
    </cfRule>
  </conditionalFormatting>
  <conditionalFormatting sqref="L929">
    <cfRule type="cellIs" dxfId="6509" priority="7974" operator="lessThan">
      <formula>11.078</formula>
    </cfRule>
    <cfRule type="cellIs" dxfId="6508" priority="7899" operator="lessThan">
      <formula>10.913</formula>
    </cfRule>
    <cfRule type="cellIs" dxfId="6507" priority="7839" operator="lessThan">
      <formula>11.024</formula>
    </cfRule>
    <cfRule type="cellIs" dxfId="6506" priority="7973" operator="greaterThan">
      <formula>11.078</formula>
    </cfRule>
    <cfRule type="cellIs" dxfId="6505" priority="8069" operator="lessThan">
      <formula>10.34</formula>
    </cfRule>
    <cfRule type="cellIs" dxfId="6504" priority="7667" operator="greaterThan">
      <formula>10.873</formula>
    </cfRule>
    <cfRule type="cellIs" dxfId="6503" priority="7898" operator="greaterThan">
      <formula>10.913</formula>
    </cfRule>
    <cfRule type="cellIs" dxfId="6502" priority="7977" operator="lessThan">
      <formula>10.843</formula>
    </cfRule>
    <cfRule type="cellIs" dxfId="6501" priority="7978" operator="lessThan">
      <formula>10.806</formula>
    </cfRule>
    <cfRule type="cellIs" dxfId="6500" priority="7666" operator="lessThan">
      <formula>10.873</formula>
    </cfRule>
    <cfRule type="cellIs" dxfId="6499" priority="8046" operator="greaterThan">
      <formula>10.44</formula>
    </cfRule>
    <cfRule type="cellIs" dxfId="6498" priority="8052" operator="lessThan">
      <formula>10.388</formula>
    </cfRule>
    <cfRule type="cellIs" dxfId="6497" priority="7947" operator="lessThan">
      <formula>11.386</formula>
    </cfRule>
    <cfRule type="cellIs" dxfId="6496" priority="8068" operator="greaterThan">
      <formula>10.34</formula>
    </cfRule>
    <cfRule type="cellIs" dxfId="6495" priority="7715" operator="lessThan">
      <formula>10.785</formula>
    </cfRule>
    <cfRule type="cellIs" dxfId="6494" priority="8054" operator="greaterThan">
      <formula>10.388</formula>
    </cfRule>
    <cfRule type="cellIs" dxfId="6493" priority="7993" operator="greaterThan">
      <formula>10.541</formula>
    </cfRule>
    <cfRule type="cellIs" dxfId="6492" priority="7638" operator="lessThan">
      <formula>10.824</formula>
    </cfRule>
    <cfRule type="cellIs" dxfId="6491" priority="7986" operator="lessThan">
      <formula>10.723</formula>
    </cfRule>
    <cfRule type="cellIs" dxfId="6490" priority="7840" operator="lessThan">
      <formula>11.024</formula>
    </cfRule>
    <cfRule type="notContainsBlanks" dxfId="6489" priority="7692">
      <formula>LEN(TRIM(L929))&gt;0</formula>
    </cfRule>
    <cfRule type="cellIs" dxfId="6488" priority="7686" operator="lessThan">
      <formula>10.932</formula>
    </cfRule>
    <cfRule type="cellIs" dxfId="6487" priority="7838" operator="greaterThan">
      <formula>11.024</formula>
    </cfRule>
    <cfRule type="cellIs" dxfId="6486" priority="7637" operator="greaterThan">
      <formula>10.824</formula>
    </cfRule>
    <cfRule type="cellIs" dxfId="6485" priority="7735" operator="greaterThan">
      <formula>10.444</formula>
    </cfRule>
    <cfRule type="cellIs" dxfId="6484" priority="7734" operator="lessThan">
      <formula>10.444</formula>
    </cfRule>
    <cfRule type="cellIs" dxfId="6483" priority="8051" operator="greaterThan">
      <formula>10.388</formula>
    </cfRule>
  </conditionalFormatting>
  <conditionalFormatting sqref="L933">
    <cfRule type="cellIs" dxfId="6482" priority="7683" operator="lessThan">
      <formula>$T$837</formula>
    </cfRule>
    <cfRule type="cellIs" dxfId="6481" priority="7682" operator="lessThan">
      <formula>0.0031</formula>
    </cfRule>
    <cfRule type="cellIs" dxfId="6480" priority="7630" operator="greaterThan">
      <formula>0.0152</formula>
    </cfRule>
    <cfRule type="cellIs" dxfId="6479" priority="7629" operator="lessThan">
      <formula>0.0152</formula>
    </cfRule>
    <cfRule type="cellIs" dxfId="6478" priority="7856" operator="greaterThan">
      <formula>0.0427</formula>
    </cfRule>
    <cfRule type="cellIs" dxfId="6477" priority="7860" operator="greaterThan">
      <formula>-0.0039</formula>
    </cfRule>
    <cfRule type="cellIs" dxfId="6476" priority="7861" operator="lessThan">
      <formula>-0.0039</formula>
    </cfRule>
    <cfRule type="cellIs" dxfId="6475" priority="7846" operator="greaterThan">
      <formula>0.0055</formula>
    </cfRule>
    <cfRule type="cellIs" dxfId="6474" priority="7873" operator="lessThan">
      <formula>"0,18%&lt;0"</formula>
    </cfRule>
    <cfRule type="cellIs" dxfId="6473" priority="7850" operator="greaterThan">
      <formula>-0.0183</formula>
    </cfRule>
    <cfRule type="cellIs" dxfId="6472" priority="7851" operator="lessThan">
      <formula>-0.0183</formula>
    </cfRule>
    <cfRule type="cellIs" dxfId="6471" priority="7876" operator="greaterThan">
      <formula>"0&lt;0,18%"</formula>
    </cfRule>
    <cfRule type="cellIs" dxfId="6470" priority="7857" operator="lessThan">
      <formula>0.0427</formula>
    </cfRule>
    <cfRule type="cellIs" dxfId="6469" priority="7654" operator="lessThan">
      <formula>-0.0148</formula>
    </cfRule>
    <cfRule type="cellIs" dxfId="6468" priority="7639" operator="greaterThan">
      <formula>-0.0061</formula>
    </cfRule>
  </conditionalFormatting>
  <conditionalFormatting sqref="L937">
    <cfRule type="cellIs" dxfId="6467" priority="8059" operator="lessThan">
      <formula>-0.036</formula>
    </cfRule>
    <cfRule type="cellIs" dxfId="6466" priority="8045" operator="greaterThan">
      <formula>0.016</formula>
    </cfRule>
    <cfRule type="cellIs" dxfId="6465" priority="7900" operator="greaterThan">
      <formula>0.006</formula>
    </cfRule>
    <cfRule type="cellIs" dxfId="6464" priority="7953" operator="greaterThan">
      <formula>-0.02</formula>
    </cfRule>
    <cfRule type="cellIs" dxfId="6463" priority="7925" operator="lessThan">
      <formula>0.894</formula>
    </cfRule>
    <cfRule type="cellIs" dxfId="6462" priority="7918" operator="lessThan">
      <formula>-0.071</formula>
    </cfRule>
    <cfRule type="cellIs" dxfId="6461" priority="7906" operator="greaterThan">
      <formula>-0.066</formula>
    </cfRule>
    <cfRule type="cellIs" dxfId="6460" priority="7952" operator="lessThan">
      <formula>-0.02</formula>
    </cfRule>
    <cfRule type="cellIs" dxfId="6459" priority="8080" operator="lessThan">
      <formula>-0.084</formula>
    </cfRule>
    <cfRule type="cellIs" dxfId="6458" priority="7905" operator="lessThan">
      <formula>-0.066</formula>
    </cfRule>
  </conditionalFormatting>
  <conditionalFormatting sqref="L955">
    <cfRule type="cellIs" dxfId="6457" priority="7201" operator="lessThan">
      <formula>10.873</formula>
    </cfRule>
    <cfRule type="cellIs" dxfId="6456" priority="7433" operator="greaterThan">
      <formula>10.913</formula>
    </cfRule>
    <cfRule type="cellIs" dxfId="6455" priority="7434" operator="lessThan">
      <formula>10.913</formula>
    </cfRule>
    <cfRule type="cellIs" dxfId="6454" priority="7270" operator="greaterThan">
      <formula>10.444</formula>
    </cfRule>
    <cfRule type="cellIs" dxfId="6453" priority="7604" operator="lessThan">
      <formula>10.34</formula>
    </cfRule>
    <cfRule type="cellIs" dxfId="6452" priority="7603" operator="greaterThan">
      <formula>10.34</formula>
    </cfRule>
    <cfRule type="cellIs" dxfId="6451" priority="7581" operator="greaterThan">
      <formula>10.44</formula>
    </cfRule>
    <cfRule type="cellIs" dxfId="6450" priority="7375" operator="lessThan">
      <formula>11.024</formula>
    </cfRule>
    <cfRule type="cellIs" dxfId="6449" priority="7528" operator="greaterThan">
      <formula>10.541</formula>
    </cfRule>
    <cfRule type="cellIs" dxfId="6448" priority="7521" operator="lessThan">
      <formula>10.723</formula>
    </cfRule>
    <cfRule type="cellIs" dxfId="6447" priority="7589" operator="greaterThan">
      <formula>10.388</formula>
    </cfRule>
    <cfRule type="cellIs" dxfId="6446" priority="7374" operator="lessThan">
      <formula>11.024</formula>
    </cfRule>
    <cfRule type="cellIs" dxfId="6445" priority="7221" operator="lessThan">
      <formula>10.932</formula>
    </cfRule>
    <cfRule type="cellIs" dxfId="6444" priority="7513" operator="lessThan">
      <formula>10.806</formula>
    </cfRule>
    <cfRule type="cellIs" dxfId="6443" priority="7512" operator="lessThan">
      <formula>10.843</formula>
    </cfRule>
    <cfRule type="cellIs" dxfId="6442" priority="7509" operator="lessThan">
      <formula>11.078</formula>
    </cfRule>
    <cfRule type="cellIs" dxfId="6441" priority="7508" operator="greaterThan">
      <formula>11.078</formula>
    </cfRule>
    <cfRule type="cellIs" dxfId="6440" priority="7373" operator="greaterThan">
      <formula>11.024</formula>
    </cfRule>
    <cfRule type="cellIs" dxfId="6439" priority="7269" operator="lessThan">
      <formula>10.444</formula>
    </cfRule>
    <cfRule type="cellIs" dxfId="6438" priority="7587" operator="lessThan">
      <formula>10.388</formula>
    </cfRule>
    <cfRule type="notContainsBlanks" dxfId="6437" priority="7227">
      <formula>LEN(TRIM(L955))&gt;0</formula>
    </cfRule>
    <cfRule type="cellIs" dxfId="6436" priority="7482" operator="lessThan">
      <formula>11.386</formula>
    </cfRule>
    <cfRule type="cellIs" dxfId="6435" priority="7250" operator="lessThan">
      <formula>10.785</formula>
    </cfRule>
    <cfRule type="cellIs" dxfId="6434" priority="7172" operator="greaterThan">
      <formula>10.824</formula>
    </cfRule>
    <cfRule type="cellIs" dxfId="6433" priority="7173" operator="lessThan">
      <formula>10.824</formula>
    </cfRule>
    <cfRule type="cellIs" dxfId="6432" priority="7586" operator="greaterThan">
      <formula>10.388</formula>
    </cfRule>
    <cfRule type="cellIs" dxfId="6431" priority="7202" operator="greaterThan">
      <formula>10.873</formula>
    </cfRule>
  </conditionalFormatting>
  <conditionalFormatting sqref="L959">
    <cfRule type="cellIs" dxfId="6430" priority="7396" operator="lessThan">
      <formula>-0.0039</formula>
    </cfRule>
    <cfRule type="cellIs" dxfId="6429" priority="7385" operator="greaterThan">
      <formula>-0.0183</formula>
    </cfRule>
    <cfRule type="cellIs" dxfId="6428" priority="7392" operator="lessThan">
      <formula>0.0427</formula>
    </cfRule>
    <cfRule type="cellIs" dxfId="6427" priority="7411" operator="greaterThan">
      <formula>"0&lt;0,18%"</formula>
    </cfRule>
    <cfRule type="cellIs" dxfId="6426" priority="7391" operator="greaterThan">
      <formula>0.0427</formula>
    </cfRule>
    <cfRule type="cellIs" dxfId="6425" priority="7217" operator="lessThan">
      <formula>0.0031</formula>
    </cfRule>
    <cfRule type="cellIs" dxfId="6424" priority="7164" operator="lessThan">
      <formula>0.0152</formula>
    </cfRule>
    <cfRule type="cellIs" dxfId="6423" priority="7165" operator="greaterThan">
      <formula>0.0152</formula>
    </cfRule>
    <cfRule type="cellIs" dxfId="6422" priority="7381" operator="greaterThan">
      <formula>0.0055</formula>
    </cfRule>
    <cfRule type="cellIs" dxfId="6421" priority="7189" operator="lessThan">
      <formula>-0.0148</formula>
    </cfRule>
    <cfRule type="cellIs" dxfId="6420" priority="7395" operator="greaterThan">
      <formula>-0.0039</formula>
    </cfRule>
    <cfRule type="cellIs" dxfId="6419" priority="7174" operator="greaterThan">
      <formula>-0.0061</formula>
    </cfRule>
    <cfRule type="cellIs" dxfId="6418" priority="7408" operator="lessThan">
      <formula>"0,18%&lt;0"</formula>
    </cfRule>
    <cfRule type="cellIs" dxfId="6417" priority="7386" operator="lessThan">
      <formula>-0.0183</formula>
    </cfRule>
    <cfRule type="cellIs" dxfId="6416" priority="7218" operator="lessThan">
      <formula>$T$837</formula>
    </cfRule>
  </conditionalFormatting>
  <conditionalFormatting sqref="L963">
    <cfRule type="cellIs" dxfId="6415" priority="7615" operator="lessThan">
      <formula>-0.084</formula>
    </cfRule>
    <cfRule type="cellIs" dxfId="6414" priority="7435" operator="greaterThan">
      <formula>0.006</formula>
    </cfRule>
    <cfRule type="cellIs" dxfId="6413" priority="7440" operator="lessThan">
      <formula>-0.066</formula>
    </cfRule>
    <cfRule type="cellIs" dxfId="6412" priority="7441" operator="greaterThan">
      <formula>-0.066</formula>
    </cfRule>
    <cfRule type="cellIs" dxfId="6411" priority="7453" operator="lessThan">
      <formula>-0.071</formula>
    </cfRule>
    <cfRule type="cellIs" dxfId="6410" priority="7460" operator="lessThan">
      <formula>0.894</formula>
    </cfRule>
    <cfRule type="cellIs" dxfId="6409" priority="7487" operator="lessThan">
      <formula>-0.02</formula>
    </cfRule>
    <cfRule type="cellIs" dxfId="6408" priority="7488" operator="greaterThan">
      <formula>-0.02</formula>
    </cfRule>
    <cfRule type="cellIs" dxfId="6407" priority="7580" operator="greaterThan">
      <formula>0.016</formula>
    </cfRule>
    <cfRule type="cellIs" dxfId="6406" priority="7594" operator="lessThan">
      <formula>-0.036</formula>
    </cfRule>
  </conditionalFormatting>
  <conditionalFormatting sqref="L981">
    <cfRule type="cellIs" dxfId="6405" priority="7127" operator="greaterThan">
      <formula>10.34</formula>
    </cfRule>
    <cfRule type="cellIs" dxfId="6404" priority="6897" operator="greaterThan">
      <formula>11.024</formula>
    </cfRule>
    <cfRule type="cellIs" dxfId="6403" priority="6696" operator="greaterThan">
      <formula>10.824</formula>
    </cfRule>
    <cfRule type="cellIs" dxfId="6402" priority="7045" operator="lessThan">
      <formula>10.723</formula>
    </cfRule>
    <cfRule type="cellIs" dxfId="6401" priority="6774" operator="lessThan">
      <formula>10.785</formula>
    </cfRule>
    <cfRule type="cellIs" dxfId="6400" priority="7052" operator="greaterThan">
      <formula>10.541</formula>
    </cfRule>
    <cfRule type="cellIs" dxfId="6399" priority="6697" operator="lessThan">
      <formula>10.824</formula>
    </cfRule>
    <cfRule type="cellIs" dxfId="6398" priority="6725" operator="lessThan">
      <formula>10.873</formula>
    </cfRule>
    <cfRule type="notContainsBlanks" dxfId="6397" priority="6751">
      <formula>LEN(TRIM(L981))&gt;0</formula>
    </cfRule>
    <cfRule type="cellIs" dxfId="6396" priority="6958" operator="lessThan">
      <formula>10.913</formula>
    </cfRule>
    <cfRule type="cellIs" dxfId="6395" priority="7032" operator="greaterThan">
      <formula>11.078</formula>
    </cfRule>
    <cfRule type="cellIs" dxfId="6394" priority="7128" operator="lessThan">
      <formula>10.34</formula>
    </cfRule>
    <cfRule type="cellIs" dxfId="6393" priority="6726" operator="greaterThan">
      <formula>10.873</formula>
    </cfRule>
    <cfRule type="cellIs" dxfId="6392" priority="7033" operator="lessThan">
      <formula>11.078</formula>
    </cfRule>
    <cfRule type="cellIs" dxfId="6391" priority="6957" operator="greaterThan">
      <formula>10.913</formula>
    </cfRule>
    <cfRule type="cellIs" dxfId="6390" priority="7036" operator="lessThan">
      <formula>10.843</formula>
    </cfRule>
    <cfRule type="cellIs" dxfId="6389" priority="7037" operator="lessThan">
      <formula>10.806</formula>
    </cfRule>
    <cfRule type="cellIs" dxfId="6388" priority="6745" operator="lessThan">
      <formula>10.932</formula>
    </cfRule>
    <cfRule type="cellIs" dxfId="6387" priority="6898" operator="lessThan">
      <formula>11.024</formula>
    </cfRule>
    <cfRule type="cellIs" dxfId="6386" priority="7105" operator="greaterThan">
      <formula>10.44</formula>
    </cfRule>
    <cfRule type="cellIs" dxfId="6385" priority="6899" operator="lessThan">
      <formula>11.024</formula>
    </cfRule>
    <cfRule type="cellIs" dxfId="6384" priority="7110" operator="greaterThan">
      <formula>10.388</formula>
    </cfRule>
    <cfRule type="cellIs" dxfId="6383" priority="7006" operator="lessThan">
      <formula>11.386</formula>
    </cfRule>
    <cfRule type="cellIs" dxfId="6382" priority="7113" operator="greaterThan">
      <formula>10.388</formula>
    </cfRule>
    <cfRule type="cellIs" dxfId="6381" priority="6793" operator="lessThan">
      <formula>10.444</formula>
    </cfRule>
    <cfRule type="cellIs" dxfId="6380" priority="6794" operator="greaterThan">
      <formula>10.444</formula>
    </cfRule>
    <cfRule type="cellIs" dxfId="6379" priority="7111" operator="lessThan">
      <formula>10.388</formula>
    </cfRule>
  </conditionalFormatting>
  <conditionalFormatting sqref="L985">
    <cfRule type="cellIs" dxfId="6378" priority="6742" operator="lessThan">
      <formula>$T$837</formula>
    </cfRule>
    <cfRule type="cellIs" dxfId="6377" priority="6910" operator="lessThan">
      <formula>-0.0183</formula>
    </cfRule>
    <cfRule type="cellIs" dxfId="6376" priority="6909" operator="greaterThan">
      <formula>-0.0183</formula>
    </cfRule>
    <cfRule type="cellIs" dxfId="6375" priority="6916" operator="lessThan">
      <formula>0.0427</formula>
    </cfRule>
    <cfRule type="cellIs" dxfId="6374" priority="6932" operator="lessThan">
      <formula>"0,18%&lt;0"</formula>
    </cfRule>
    <cfRule type="cellIs" dxfId="6373" priority="6689" operator="greaterThan">
      <formula>0.0152</formula>
    </cfRule>
    <cfRule type="cellIs" dxfId="6372" priority="6688" operator="lessThan">
      <formula>0.0152</formula>
    </cfRule>
    <cfRule type="cellIs" dxfId="6371" priority="6905" operator="greaterThan">
      <formula>0.0055</formula>
    </cfRule>
    <cfRule type="cellIs" dxfId="6370" priority="6915" operator="greaterThan">
      <formula>0.0427</formula>
    </cfRule>
    <cfRule type="cellIs" dxfId="6369" priority="6741" operator="lessThan">
      <formula>0.0031</formula>
    </cfRule>
    <cfRule type="cellIs" dxfId="6368" priority="6919" operator="greaterThan">
      <formula>-0.0039</formula>
    </cfRule>
    <cfRule type="cellIs" dxfId="6367" priority="6698" operator="greaterThan">
      <formula>-0.0061</formula>
    </cfRule>
    <cfRule type="cellIs" dxfId="6366" priority="6935" operator="greaterThan">
      <formula>"0&lt;0,18%"</formula>
    </cfRule>
    <cfRule type="cellIs" dxfId="6365" priority="6920" operator="lessThan">
      <formula>-0.0039</formula>
    </cfRule>
    <cfRule type="cellIs" dxfId="6364" priority="6713" operator="lessThan">
      <formula>-0.0148</formula>
    </cfRule>
  </conditionalFormatting>
  <conditionalFormatting sqref="L989">
    <cfRule type="cellIs" dxfId="6363" priority="6964" operator="lessThan">
      <formula>-0.066</formula>
    </cfRule>
    <cfRule type="cellIs" dxfId="6362" priority="6959" operator="greaterThan">
      <formula>0.006</formula>
    </cfRule>
    <cfRule type="cellIs" dxfId="6361" priority="7011" operator="lessThan">
      <formula>-0.02</formula>
    </cfRule>
    <cfRule type="cellIs" dxfId="6360" priority="6977" operator="lessThan">
      <formula>-0.071</formula>
    </cfRule>
    <cfRule type="cellIs" dxfId="6359" priority="6965" operator="greaterThan">
      <formula>-0.066</formula>
    </cfRule>
    <cfRule type="cellIs" dxfId="6358" priority="6984" operator="lessThan">
      <formula>0.894</formula>
    </cfRule>
    <cfRule type="cellIs" dxfId="6357" priority="7118" operator="lessThan">
      <formula>-0.036</formula>
    </cfRule>
    <cfRule type="cellIs" dxfId="6356" priority="7139" operator="lessThan">
      <formula>-0.084</formula>
    </cfRule>
    <cfRule type="cellIs" dxfId="6355" priority="7104" operator="greaterThan">
      <formula>0.016</formula>
    </cfRule>
    <cfRule type="cellIs" dxfId="6354" priority="7012" operator="greaterThan">
      <formula>-0.02</formula>
    </cfRule>
  </conditionalFormatting>
  <conditionalFormatting sqref="L1007">
    <cfRule type="cellIs" dxfId="6353" priority="6414" operator="lessThan">
      <formula>11.024</formula>
    </cfRule>
    <cfRule type="cellIs" dxfId="6352" priority="6289" operator="lessThan">
      <formula>10.785</formula>
    </cfRule>
    <cfRule type="cellIs" dxfId="6351" priority="6567" operator="greaterThan">
      <formula>10.541</formula>
    </cfRule>
    <cfRule type="notContainsBlanks" dxfId="6350" priority="6266">
      <formula>LEN(TRIM(L1007))&gt;0</formula>
    </cfRule>
    <cfRule type="cellIs" dxfId="6349" priority="6560" operator="lessThan">
      <formula>10.723</formula>
    </cfRule>
    <cfRule type="cellIs" dxfId="6348" priority="6413" operator="lessThan">
      <formula>11.024</formula>
    </cfRule>
    <cfRule type="cellIs" dxfId="6347" priority="6412" operator="greaterThan">
      <formula>11.024</formula>
    </cfRule>
    <cfRule type="cellIs" dxfId="6346" priority="6472" operator="greaterThan">
      <formula>10.913</formula>
    </cfRule>
    <cfRule type="cellIs" dxfId="6345" priority="6212" operator="lessThan">
      <formula>10.824</formula>
    </cfRule>
    <cfRule type="cellIs" dxfId="6344" priority="6240" operator="lessThan">
      <formula>10.873</formula>
    </cfRule>
    <cfRule type="cellIs" dxfId="6343" priority="6260" operator="lessThan">
      <formula>10.932</formula>
    </cfRule>
    <cfRule type="cellIs" dxfId="6342" priority="6241" operator="greaterThan">
      <formula>10.873</formula>
    </cfRule>
    <cfRule type="cellIs" dxfId="6341" priority="6473" operator="lessThan">
      <formula>10.913</formula>
    </cfRule>
    <cfRule type="cellIs" dxfId="6340" priority="6552" operator="lessThan">
      <formula>10.806</formula>
    </cfRule>
    <cfRule type="cellIs" dxfId="6339" priority="6551" operator="lessThan">
      <formula>10.843</formula>
    </cfRule>
    <cfRule type="cellIs" dxfId="6338" priority="6548" operator="lessThan">
      <formula>11.078</formula>
    </cfRule>
    <cfRule type="cellIs" dxfId="6337" priority="6547" operator="greaterThan">
      <formula>11.078</formula>
    </cfRule>
    <cfRule type="cellIs" dxfId="6336" priority="6620" operator="greaterThan">
      <formula>10.44</formula>
    </cfRule>
    <cfRule type="cellIs" dxfId="6335" priority="6625" operator="greaterThan">
      <formula>10.388</formula>
    </cfRule>
    <cfRule type="cellIs" dxfId="6334" priority="6626" operator="lessThan">
      <formula>10.388</formula>
    </cfRule>
    <cfRule type="cellIs" dxfId="6333" priority="6628" operator="greaterThan">
      <formula>10.388</formula>
    </cfRule>
    <cfRule type="cellIs" dxfId="6332" priority="6211" operator="greaterThan">
      <formula>10.824</formula>
    </cfRule>
    <cfRule type="cellIs" dxfId="6331" priority="6642" operator="greaterThan">
      <formula>10.34</formula>
    </cfRule>
    <cfRule type="cellIs" dxfId="6330" priority="6643" operator="lessThan">
      <formula>10.34</formula>
    </cfRule>
    <cfRule type="cellIs" dxfId="6329" priority="6309" operator="greaterThan">
      <formula>10.444</formula>
    </cfRule>
    <cfRule type="cellIs" dxfId="6328" priority="6308" operator="lessThan">
      <formula>10.444</formula>
    </cfRule>
    <cfRule type="cellIs" dxfId="6327" priority="6521" operator="lessThan">
      <formula>11.386</formula>
    </cfRule>
  </conditionalFormatting>
  <conditionalFormatting sqref="L1011">
    <cfRule type="cellIs" dxfId="6326" priority="6425" operator="lessThan">
      <formula>-0.0183</formula>
    </cfRule>
    <cfRule type="cellIs" dxfId="6325" priority="6430" operator="greaterThan">
      <formula>0.0427</formula>
    </cfRule>
    <cfRule type="cellIs" dxfId="6324" priority="6434" operator="greaterThan">
      <formula>-0.0039</formula>
    </cfRule>
    <cfRule type="cellIs" dxfId="6323" priority="6424" operator="greaterThan">
      <formula>-0.0183</formula>
    </cfRule>
    <cfRule type="cellIs" dxfId="6322" priority="6204" operator="greaterThan">
      <formula>0.0152</formula>
    </cfRule>
    <cfRule type="cellIs" dxfId="6321" priority="6228" operator="lessThan">
      <formula>-0.0148</formula>
    </cfRule>
    <cfRule type="cellIs" dxfId="6320" priority="6213" operator="greaterThan">
      <formula>-0.0061</formula>
    </cfRule>
    <cfRule type="cellIs" dxfId="6319" priority="6257" operator="lessThan">
      <formula>$T$837</formula>
    </cfRule>
    <cfRule type="cellIs" dxfId="6318" priority="6435" operator="lessThan">
      <formula>-0.0039</formula>
    </cfRule>
    <cfRule type="cellIs" dxfId="6317" priority="6450" operator="greaterThan">
      <formula>"0&lt;0,18%"</formula>
    </cfRule>
    <cfRule type="cellIs" dxfId="6316" priority="6420" operator="greaterThan">
      <formula>0.0055</formula>
    </cfRule>
    <cfRule type="cellIs" dxfId="6315" priority="6256" operator="lessThan">
      <formula>0.0031</formula>
    </cfRule>
    <cfRule type="cellIs" dxfId="6314" priority="6447" operator="lessThan">
      <formula>"0,18%&lt;0"</formula>
    </cfRule>
    <cfRule type="cellIs" dxfId="6313" priority="6203" operator="lessThan">
      <formula>0.0152</formula>
    </cfRule>
    <cfRule type="cellIs" dxfId="6312" priority="6431" operator="lessThan">
      <formula>0.0427</formula>
    </cfRule>
  </conditionalFormatting>
  <conditionalFormatting sqref="L1015">
    <cfRule type="cellIs" dxfId="6311" priority="6527" operator="greaterThan">
      <formula>-0.02</formula>
    </cfRule>
    <cfRule type="cellIs" dxfId="6310" priority="6480" operator="greaterThan">
      <formula>-0.066</formula>
    </cfRule>
    <cfRule type="cellIs" dxfId="6309" priority="6526" operator="lessThan">
      <formula>-0.02</formula>
    </cfRule>
    <cfRule type="cellIs" dxfId="6308" priority="6499" operator="lessThan">
      <formula>0.894</formula>
    </cfRule>
    <cfRule type="cellIs" dxfId="6307" priority="6479" operator="lessThan">
      <formula>-0.066</formula>
    </cfRule>
    <cfRule type="cellIs" dxfId="6306" priority="6474" operator="greaterThan">
      <formula>0.006</formula>
    </cfRule>
    <cfRule type="cellIs" dxfId="6305" priority="6654" operator="lessThan">
      <formula>-0.084</formula>
    </cfRule>
    <cfRule type="cellIs" dxfId="6304" priority="6633" operator="lessThan">
      <formula>-0.036</formula>
    </cfRule>
    <cfRule type="cellIs" dxfId="6303" priority="6619" operator="greaterThan">
      <formula>0.016</formula>
    </cfRule>
    <cfRule type="cellIs" dxfId="6302" priority="6492" operator="lessThan">
      <formula>-0.071</formula>
    </cfRule>
  </conditionalFormatting>
  <conditionalFormatting sqref="L1033">
    <cfRule type="cellIs" dxfId="6301" priority="5087" operator="greaterThan">
      <formula>10.388</formula>
    </cfRule>
    <cfRule type="cellIs" dxfId="6300" priority="4934" operator="greaterThan">
      <formula>10.913</formula>
    </cfRule>
    <cfRule type="cellIs" dxfId="6299" priority="5090" operator="greaterThan">
      <formula>10.388</formula>
    </cfRule>
    <cfRule type="cellIs" dxfId="6298" priority="4770" operator="lessThan">
      <formula>10.444</formula>
    </cfRule>
    <cfRule type="cellIs" dxfId="6297" priority="5009" operator="greaterThan">
      <formula>11.078</formula>
    </cfRule>
    <cfRule type="cellIs" dxfId="6296" priority="5104" operator="greaterThan">
      <formula>10.34</formula>
    </cfRule>
    <cfRule type="cellIs" dxfId="6295" priority="5010" operator="lessThan">
      <formula>11.078</formula>
    </cfRule>
    <cfRule type="cellIs" dxfId="6294" priority="4771" operator="greaterThan">
      <formula>10.444</formula>
    </cfRule>
    <cfRule type="cellIs" dxfId="6293" priority="5082" operator="greaterThan">
      <formula>10.44</formula>
    </cfRule>
    <cfRule type="cellIs" dxfId="6292" priority="4674" operator="lessThan">
      <formula>10.824</formula>
    </cfRule>
    <cfRule type="cellIs" dxfId="6291" priority="5013" operator="lessThan">
      <formula>10.843</formula>
    </cfRule>
    <cfRule type="cellIs" dxfId="6290" priority="5029" operator="greaterThan">
      <formula>10.541</formula>
    </cfRule>
    <cfRule type="cellIs" dxfId="6289" priority="4673" operator="greaterThan">
      <formula>10.824</formula>
    </cfRule>
    <cfRule type="cellIs" dxfId="6288" priority="5105" operator="lessThan">
      <formula>10.34</formula>
    </cfRule>
    <cfRule type="cellIs" dxfId="6287" priority="4751" operator="lessThan">
      <formula>10.785</formula>
    </cfRule>
    <cfRule type="notContainsBlanks" dxfId="6286" priority="4728">
      <formula>LEN(TRIM(L1033))&gt;0</formula>
    </cfRule>
    <cfRule type="cellIs" dxfId="6285" priority="4722" operator="lessThan">
      <formula>10.932</formula>
    </cfRule>
    <cfRule type="cellIs" dxfId="6284" priority="5014" operator="lessThan">
      <formula>10.806</formula>
    </cfRule>
    <cfRule type="cellIs" dxfId="6283" priority="4874" operator="greaterThan">
      <formula>11.024</formula>
    </cfRule>
    <cfRule type="cellIs" dxfId="6282" priority="4875" operator="lessThan">
      <formula>11.024</formula>
    </cfRule>
    <cfRule type="cellIs" dxfId="6281" priority="4983" operator="lessThan">
      <formula>11.386</formula>
    </cfRule>
    <cfRule type="cellIs" dxfId="6280" priority="4935" operator="lessThan">
      <formula>10.913</formula>
    </cfRule>
    <cfRule type="cellIs" dxfId="6279" priority="4876" operator="lessThan">
      <formula>11.024</formula>
    </cfRule>
    <cfRule type="cellIs" dxfId="6278" priority="4703" operator="greaterThan">
      <formula>10.873</formula>
    </cfRule>
    <cfRule type="cellIs" dxfId="6277" priority="5088" operator="lessThan">
      <formula>10.388</formula>
    </cfRule>
    <cfRule type="cellIs" dxfId="6276" priority="5022" operator="lessThan">
      <formula>10.723</formula>
    </cfRule>
    <cfRule type="cellIs" dxfId="6275" priority="4702" operator="lessThan">
      <formula>10.873</formula>
    </cfRule>
  </conditionalFormatting>
  <conditionalFormatting sqref="L1037">
    <cfRule type="cellIs" dxfId="6274" priority="4666" operator="greaterThan">
      <formula>0.0152</formula>
    </cfRule>
    <cfRule type="cellIs" dxfId="6273" priority="4675" operator="greaterThan">
      <formula>-0.0061</formula>
    </cfRule>
    <cfRule type="cellIs" dxfId="6272" priority="4887" operator="lessThan">
      <formula>-0.0183</formula>
    </cfRule>
    <cfRule type="cellIs" dxfId="6271" priority="4886" operator="greaterThan">
      <formula>-0.0183</formula>
    </cfRule>
    <cfRule type="cellIs" dxfId="6270" priority="4690" operator="lessThan">
      <formula>-0.0148</formula>
    </cfRule>
    <cfRule type="cellIs" dxfId="6269" priority="4719" operator="lessThan">
      <formula>$T$837</formula>
    </cfRule>
    <cfRule type="cellIs" dxfId="6268" priority="4882" operator="greaterThan">
      <formula>0.0055</formula>
    </cfRule>
    <cfRule type="cellIs" dxfId="6267" priority="4718" operator="lessThan">
      <formula>0.0031</formula>
    </cfRule>
    <cfRule type="cellIs" dxfId="6266" priority="4909" operator="lessThan">
      <formula>"0,18%&lt;0"</formula>
    </cfRule>
    <cfRule type="cellIs" dxfId="6265" priority="4893" operator="lessThan">
      <formula>0.0427</formula>
    </cfRule>
    <cfRule type="cellIs" dxfId="6264" priority="4892" operator="greaterThan">
      <formula>0.0427</formula>
    </cfRule>
    <cfRule type="cellIs" dxfId="6263" priority="4897" operator="lessThan">
      <formula>-0.0039</formula>
    </cfRule>
    <cfRule type="cellIs" dxfId="6262" priority="4896" operator="greaterThan">
      <formula>-0.0039</formula>
    </cfRule>
    <cfRule type="cellIs" dxfId="6261" priority="4665" operator="lessThan">
      <formula>0.0152</formula>
    </cfRule>
    <cfRule type="cellIs" dxfId="6260" priority="4912" operator="greaterThan">
      <formula>"0&lt;0,18%"</formula>
    </cfRule>
  </conditionalFormatting>
  <conditionalFormatting sqref="L1041">
    <cfRule type="cellIs" dxfId="6259" priority="5116" operator="lessThan">
      <formula>-0.084</formula>
    </cfRule>
    <cfRule type="cellIs" dxfId="6258" priority="5081" operator="greaterThan">
      <formula>0.016</formula>
    </cfRule>
    <cfRule type="cellIs" dxfId="6257" priority="5095" operator="lessThan">
      <formula>-0.036</formula>
    </cfRule>
    <cfRule type="cellIs" dxfId="6256" priority="4961" operator="lessThan">
      <formula>0.894</formula>
    </cfRule>
    <cfRule type="cellIs" dxfId="6255" priority="4988" operator="lessThan">
      <formula>-0.02</formula>
    </cfRule>
    <cfRule type="cellIs" dxfId="6254" priority="4989" operator="greaterThan">
      <formula>-0.02</formula>
    </cfRule>
    <cfRule type="cellIs" dxfId="6253" priority="4941" operator="lessThan">
      <formula>-0.066</formula>
    </cfRule>
    <cfRule type="cellIs" dxfId="6252" priority="4942" operator="greaterThan">
      <formula>-0.066</formula>
    </cfRule>
    <cfRule type="cellIs" dxfId="6251" priority="4936" operator="greaterThan">
      <formula>0.006</formula>
    </cfRule>
    <cfRule type="cellIs" dxfId="6250" priority="4954" operator="lessThan">
      <formula>-0.071</formula>
    </cfRule>
  </conditionalFormatting>
  <conditionalFormatting sqref="L1059">
    <cfRule type="cellIs" dxfId="6249" priority="4464" operator="lessThan">
      <formula>11.386</formula>
    </cfRule>
    <cfRule type="cellIs" dxfId="6248" priority="4155" operator="lessThan">
      <formula>10.824</formula>
    </cfRule>
    <cfRule type="cellIs" dxfId="6247" priority="4416" operator="lessThan">
      <formula>10.913</formula>
    </cfRule>
    <cfRule type="cellIs" dxfId="6246" priority="4495" operator="lessThan">
      <formula>10.806</formula>
    </cfRule>
    <cfRule type="cellIs" dxfId="6245" priority="4356" operator="lessThan">
      <formula>11.024</formula>
    </cfRule>
    <cfRule type="cellIs" dxfId="6244" priority="4586" operator="lessThan">
      <formula>10.34</formula>
    </cfRule>
    <cfRule type="notContainsBlanks" dxfId="6243" priority="4209">
      <formula>LEN(TRIM(L1059))&gt;0</formula>
    </cfRule>
    <cfRule type="cellIs" dxfId="6242" priority="4585" operator="greaterThan">
      <formula>10.34</formula>
    </cfRule>
    <cfRule type="cellIs" dxfId="6241" priority="4494" operator="lessThan">
      <formula>10.843</formula>
    </cfRule>
    <cfRule type="cellIs" dxfId="6240" priority="4571" operator="greaterThan">
      <formula>10.388</formula>
    </cfRule>
    <cfRule type="cellIs" dxfId="6239" priority="4510" operator="greaterThan">
      <formula>10.541</formula>
    </cfRule>
    <cfRule type="cellIs" dxfId="6238" priority="4569" operator="lessThan">
      <formula>10.388</formula>
    </cfRule>
    <cfRule type="cellIs" dxfId="6237" priority="4568" operator="greaterThan">
      <formula>10.388</formula>
    </cfRule>
    <cfRule type="cellIs" dxfId="6236" priority="4252" operator="greaterThan">
      <formula>10.444</formula>
    </cfRule>
    <cfRule type="cellIs" dxfId="6235" priority="4183" operator="lessThan">
      <formula>10.873</formula>
    </cfRule>
    <cfRule type="cellIs" dxfId="6234" priority="4251" operator="lessThan">
      <formula>10.444</formula>
    </cfRule>
    <cfRule type="cellIs" dxfId="6233" priority="4415" operator="greaterThan">
      <formula>10.913</formula>
    </cfRule>
    <cfRule type="cellIs" dxfId="6232" priority="4490" operator="greaterThan">
      <formula>11.078</formula>
    </cfRule>
    <cfRule type="cellIs" dxfId="6231" priority="4503" operator="lessThan">
      <formula>10.723</formula>
    </cfRule>
    <cfRule type="cellIs" dxfId="6230" priority="4357" operator="lessThan">
      <formula>11.024</formula>
    </cfRule>
    <cfRule type="cellIs" dxfId="6229" priority="4154" operator="greaterThan">
      <formula>10.824</formula>
    </cfRule>
    <cfRule type="cellIs" dxfId="6228" priority="4491" operator="lessThan">
      <formula>11.078</formula>
    </cfRule>
    <cfRule type="cellIs" dxfId="6227" priority="4563" operator="greaterThan">
      <formula>10.44</formula>
    </cfRule>
    <cfRule type="cellIs" dxfId="6226" priority="4184" operator="greaterThan">
      <formula>10.873</formula>
    </cfRule>
    <cfRule type="cellIs" dxfId="6225" priority="4203" operator="lessThan">
      <formula>10.932</formula>
    </cfRule>
    <cfRule type="cellIs" dxfId="6224" priority="4232" operator="lessThan">
      <formula>10.785</formula>
    </cfRule>
    <cfRule type="cellIs" dxfId="6223" priority="4355" operator="greaterThan">
      <formula>11.024</formula>
    </cfRule>
  </conditionalFormatting>
  <conditionalFormatting sqref="L1063">
    <cfRule type="cellIs" dxfId="6222" priority="4374" operator="lessThan">
      <formula>0.0427</formula>
    </cfRule>
    <cfRule type="cellIs" dxfId="6221" priority="4363" operator="greaterThan">
      <formula>0.0055</formula>
    </cfRule>
    <cfRule type="cellIs" dxfId="6220" priority="4200" operator="lessThan">
      <formula>$T$837</formula>
    </cfRule>
    <cfRule type="cellIs" dxfId="6219" priority="4171" operator="lessThan">
      <formula>-0.0148</formula>
    </cfRule>
    <cfRule type="cellIs" dxfId="6218" priority="4199" operator="lessThan">
      <formula>0.0031</formula>
    </cfRule>
    <cfRule type="cellIs" dxfId="6217" priority="4368" operator="lessThan">
      <formula>-0.0183</formula>
    </cfRule>
    <cfRule type="cellIs" dxfId="6216" priority="4147" operator="greaterThan">
      <formula>0.0152</formula>
    </cfRule>
    <cfRule type="cellIs" dxfId="6215" priority="4146" operator="lessThan">
      <formula>0.0152</formula>
    </cfRule>
    <cfRule type="cellIs" dxfId="6214" priority="4373" operator="greaterThan">
      <formula>0.0427</formula>
    </cfRule>
    <cfRule type="cellIs" dxfId="6213" priority="4377" operator="greaterThan">
      <formula>-0.0039</formula>
    </cfRule>
    <cfRule type="cellIs" dxfId="6212" priority="4156" operator="greaterThan">
      <formula>-0.0061</formula>
    </cfRule>
    <cfRule type="cellIs" dxfId="6211" priority="4378" operator="lessThan">
      <formula>-0.0039</formula>
    </cfRule>
    <cfRule type="cellIs" dxfId="6210" priority="4390" operator="lessThan">
      <formula>"0,18%&lt;0"</formula>
    </cfRule>
    <cfRule type="cellIs" dxfId="6209" priority="4393" operator="greaterThan">
      <formula>"0&lt;0,18%"</formula>
    </cfRule>
    <cfRule type="cellIs" dxfId="6208" priority="4367" operator="greaterThan">
      <formula>-0.0183</formula>
    </cfRule>
  </conditionalFormatting>
  <conditionalFormatting sqref="L1067">
    <cfRule type="cellIs" dxfId="6207" priority="4470" operator="greaterThan">
      <formula>-0.02</formula>
    </cfRule>
    <cfRule type="cellIs" dxfId="6206" priority="4469" operator="lessThan">
      <formula>-0.02</formula>
    </cfRule>
    <cfRule type="cellIs" dxfId="6205" priority="4422" operator="lessThan">
      <formula>-0.066</formula>
    </cfRule>
    <cfRule type="cellIs" dxfId="6204" priority="4423" operator="greaterThan">
      <formula>-0.066</formula>
    </cfRule>
    <cfRule type="cellIs" dxfId="6203" priority="4435" operator="lessThan">
      <formula>-0.071</formula>
    </cfRule>
    <cfRule type="cellIs" dxfId="6202" priority="4597" operator="lessThan">
      <formula>-0.084</formula>
    </cfRule>
    <cfRule type="cellIs" dxfId="6201" priority="4417" operator="greaterThan">
      <formula>0.006</formula>
    </cfRule>
    <cfRule type="cellIs" dxfId="6200" priority="4442" operator="lessThan">
      <formula>0.894</formula>
    </cfRule>
    <cfRule type="cellIs" dxfId="6199" priority="4562" operator="greaterThan">
      <formula>0.016</formula>
    </cfRule>
    <cfRule type="cellIs" dxfId="6198" priority="4576" operator="lessThan">
      <formula>-0.036</formula>
    </cfRule>
  </conditionalFormatting>
  <conditionalFormatting sqref="L1132">
    <cfRule type="cellIs" dxfId="6197" priority="1595" operator="greaterThan">
      <formula>40.509</formula>
    </cfRule>
    <cfRule type="cellIs" dxfId="6196" priority="1591" operator="greaterThan">
      <formula>40.401</formula>
    </cfRule>
    <cfRule type="cellIs" dxfId="6195" priority="1599" operator="greaterThan">
      <formula>41.457</formula>
    </cfRule>
    <cfRule type="cellIs" dxfId="6194" priority="1596" operator="lessThan">
      <formula>40.509</formula>
    </cfRule>
    <cfRule type="cellIs" dxfId="6193" priority="1592" operator="greaterThan">
      <formula>40.564</formula>
    </cfRule>
    <cfRule type="cellIs" dxfId="6192" priority="1572" operator="greaterThan">
      <formula>41.03</formula>
    </cfRule>
    <cfRule type="cellIs" dxfId="6191" priority="1602" operator="greaterThan">
      <formula>40.922</formula>
    </cfRule>
    <cfRule type="cellIs" dxfId="6190" priority="1593" operator="lessThan">
      <formula>40.564</formula>
    </cfRule>
    <cfRule type="cellIs" dxfId="6189" priority="1594" operator="lessThan">
      <formula>40.406</formula>
    </cfRule>
    <cfRule type="cellIs" dxfId="6188" priority="1579" operator="greaterThan">
      <formula>39.991</formula>
    </cfRule>
    <cfRule type="cellIs" dxfId="6187" priority="1577" operator="greaterThan">
      <formula>39.621</formula>
    </cfRule>
    <cfRule type="cellIs" dxfId="6186" priority="1600" operator="greaterThan">
      <formula>40.849</formula>
    </cfRule>
    <cfRule type="cellIs" dxfId="6185" priority="1576" operator="lessThan">
      <formula>40.836</formula>
    </cfRule>
    <cfRule type="cellIs" dxfId="6184" priority="1575" operator="lessThan">
      <formula>40.841</formula>
    </cfRule>
    <cfRule type="cellIs" dxfId="6183" priority="1580" operator="lessThan">
      <formula>39.991</formula>
    </cfRule>
    <cfRule type="cellIs" dxfId="6182" priority="1581" operator="greaterThan">
      <formula>39.868</formula>
    </cfRule>
    <cfRule type="cellIs" dxfId="6181" priority="1574" operator="lessThan">
      <formula>40.841</formula>
    </cfRule>
    <cfRule type="cellIs" dxfId="6180" priority="1573" operator="greaterThan">
      <formula>40.841</formula>
    </cfRule>
    <cfRule type="cellIs" dxfId="6179" priority="1582" operator="lessThan">
      <formula>39.868</formula>
    </cfRule>
    <cfRule type="cellIs" dxfId="6178" priority="1583" operator="lessThan">
      <formula>39.728</formula>
    </cfRule>
    <cfRule type="cellIs" dxfId="6177" priority="1584" operator="lessThan">
      <formula>39.536</formula>
    </cfRule>
    <cfRule type="cellIs" dxfId="6176" priority="1585" operator="lessThan">
      <formula>43.057</formula>
    </cfRule>
    <cfRule type="cellIs" dxfId="6175" priority="1598" operator="lessThan">
      <formula>41.457</formula>
    </cfRule>
    <cfRule type="cellIs" dxfId="6174" priority="1597" operator="greaterThan">
      <formula>41.258</formula>
    </cfRule>
    <cfRule type="cellIs" dxfId="6173" priority="1586" operator="lessThan">
      <formula>" R$ 40,095 $H$369"</formula>
    </cfRule>
    <cfRule type="notContainsBlanks" dxfId="6172" priority="1571">
      <formula>LEN(TRIM(L1132))&gt;0</formula>
    </cfRule>
    <cfRule type="cellIs" dxfId="6171" priority="1570" operator="greaterThan">
      <formula>41.623</formula>
    </cfRule>
    <cfRule type="cellIs" dxfId="6170" priority="1569" operator="lessThan">
      <formula>41.623</formula>
    </cfRule>
    <cfRule type="cellIs" dxfId="6169" priority="1587" operator="lessThan">
      <formula>40.095</formula>
    </cfRule>
    <cfRule type="cellIs" dxfId="6168" priority="1567" operator="greaterThan">
      <formula>43.67</formula>
    </cfRule>
    <cfRule type="cellIs" dxfId="6167" priority="1605" operator="greaterThan">
      <formula>" R$ 40,916&lt;$H$200"</formula>
    </cfRule>
    <cfRule type="cellIs" dxfId="6166" priority="1566" operator="greaterThan">
      <formula>44.82</formula>
    </cfRule>
    <cfRule type="cellIs" dxfId="6165" priority="1601" operator="greaterThan">
      <formula>40.922</formula>
    </cfRule>
    <cfRule type="cellIs" dxfId="6164" priority="1565" operator="lessThan">
      <formula>44.292</formula>
    </cfRule>
    <cfRule type="cellIs" dxfId="6163" priority="1568" operator="lessThan">
      <formula>43.67</formula>
    </cfRule>
    <cfRule type="cellIs" dxfId="6162" priority="1588" operator="greaterThan">
      <formula>40.095</formula>
    </cfRule>
    <cfRule type="cellIs" dxfId="6161" priority="1589" operator="lessThan">
      <formula>40.479</formula>
    </cfRule>
    <cfRule type="cellIs" dxfId="6160" priority="1590" operator="greaterThan">
      <formula>40.479</formula>
    </cfRule>
    <cfRule type="cellIs" dxfId="6159" priority="1604" operator="greaterThan">
      <formula>40.916</formula>
    </cfRule>
    <cfRule type="cellIs" dxfId="6158" priority="1603" operator="greaterThan">
      <formula>40.916</formula>
    </cfRule>
    <cfRule type="cellIs" dxfId="6157" priority="1578" operator="lessThan">
      <formula>39.796</formula>
    </cfRule>
  </conditionalFormatting>
  <conditionalFormatting sqref="L1176">
    <cfRule type="cellIs" dxfId="6156" priority="1313" operator="lessThan">
      <formula>39.536</formula>
    </cfRule>
    <cfRule type="cellIs" dxfId="6155" priority="1314" operator="lessThan">
      <formula>43.057</formula>
    </cfRule>
    <cfRule type="cellIs" dxfId="6154" priority="1317" operator="greaterThan">
      <formula>40.095</formula>
    </cfRule>
    <cfRule type="cellIs" dxfId="6153" priority="1312" operator="lessThan">
      <formula>39.728</formula>
    </cfRule>
    <cfRule type="cellIs" dxfId="6152" priority="1315" operator="lessThan">
      <formula>" R$ 40,095 $H$369"</formula>
    </cfRule>
    <cfRule type="cellIs" dxfId="6151" priority="1316" operator="lessThan">
      <formula>40.095</formula>
    </cfRule>
    <cfRule type="cellIs" dxfId="6150" priority="1310" operator="greaterThan">
      <formula>39.868</formula>
    </cfRule>
    <cfRule type="cellIs" dxfId="6149" priority="1309" operator="lessThan">
      <formula>39.991</formula>
    </cfRule>
    <cfRule type="cellIs" dxfId="6148" priority="1308" operator="greaterThan">
      <formula>39.991</formula>
    </cfRule>
    <cfRule type="cellIs" dxfId="6147" priority="1327" operator="lessThan">
      <formula>41.457</formula>
    </cfRule>
    <cfRule type="cellIs" dxfId="6146" priority="1328" operator="greaterThan">
      <formula>41.457</formula>
    </cfRule>
    <cfRule type="cellIs" dxfId="6145" priority="1307" operator="lessThan">
      <formula>39.796</formula>
    </cfRule>
    <cfRule type="cellIs" dxfId="6144" priority="1329" operator="greaterThan">
      <formula>40.849</formula>
    </cfRule>
    <cfRule type="cellIs" dxfId="6143" priority="1323" operator="lessThan">
      <formula>40.406</formula>
    </cfRule>
    <cfRule type="cellIs" dxfId="6142" priority="1324" operator="greaterThan">
      <formula>40.509</formula>
    </cfRule>
    <cfRule type="cellIs" dxfId="6141" priority="1306" operator="greaterThan">
      <formula>39.621</formula>
    </cfRule>
    <cfRule type="cellIs" dxfId="6140" priority="1305" operator="lessThan">
      <formula>40.836</formula>
    </cfRule>
    <cfRule type="cellIs" dxfId="6139" priority="1304" operator="lessThan">
      <formula>40.841</formula>
    </cfRule>
    <cfRule type="cellIs" dxfId="6138" priority="1332" operator="greaterThan">
      <formula>40.916</formula>
    </cfRule>
    <cfRule type="cellIs" dxfId="6137" priority="1303" operator="lessThan">
      <formula>40.841</formula>
    </cfRule>
    <cfRule type="cellIs" dxfId="6136" priority="1330" operator="greaterThan">
      <formula>40.922</formula>
    </cfRule>
    <cfRule type="cellIs" dxfId="6135" priority="1331" operator="greaterThan">
      <formula>40.922</formula>
    </cfRule>
    <cfRule type="cellIs" dxfId="6134" priority="1302" operator="greaterThan">
      <formula>40.841</formula>
    </cfRule>
    <cfRule type="cellIs" dxfId="6133" priority="1320" operator="greaterThan">
      <formula>40.401</formula>
    </cfRule>
    <cfRule type="cellIs" dxfId="6132" priority="1301" operator="greaterThan">
      <formula>41.03</formula>
    </cfRule>
    <cfRule type="notContainsBlanks" dxfId="6131" priority="1300">
      <formula>LEN(TRIM(L1176))&gt;0</formula>
    </cfRule>
    <cfRule type="cellIs" dxfId="6130" priority="1322" operator="lessThan">
      <formula>40.564</formula>
    </cfRule>
    <cfRule type="cellIs" dxfId="6129" priority="1299" operator="greaterThan">
      <formula>41.623</formula>
    </cfRule>
    <cfRule type="cellIs" dxfId="6128" priority="1319" operator="greaterThan">
      <formula>40.479</formula>
    </cfRule>
    <cfRule type="cellIs" dxfId="6127" priority="1298" operator="lessThan">
      <formula>41.623</formula>
    </cfRule>
    <cfRule type="cellIs" dxfId="6126" priority="1333" operator="greaterThan">
      <formula>40.916</formula>
    </cfRule>
    <cfRule type="cellIs" dxfId="6125" priority="1318" operator="lessThan">
      <formula>40.479</formula>
    </cfRule>
    <cfRule type="cellIs" dxfId="6124" priority="1334" operator="greaterThan">
      <formula>" R$ 40,916&lt;$H$200"</formula>
    </cfRule>
    <cfRule type="cellIs" dxfId="6123" priority="1297" operator="lessThan">
      <formula>43.67</formula>
    </cfRule>
    <cfRule type="cellIs" dxfId="6122" priority="1296" operator="greaterThan">
      <formula>43.67</formula>
    </cfRule>
    <cfRule type="cellIs" dxfId="6121" priority="1321" operator="greaterThan">
      <formula>40.564</formula>
    </cfRule>
    <cfRule type="cellIs" dxfId="6120" priority="1311" operator="lessThan">
      <formula>39.868</formula>
    </cfRule>
    <cfRule type="cellIs" dxfId="6119" priority="1295" operator="greaterThan">
      <formula>44.82</formula>
    </cfRule>
    <cfRule type="cellIs" dxfId="6118" priority="1294" operator="lessThan">
      <formula>44.292</formula>
    </cfRule>
    <cfRule type="cellIs" dxfId="6117" priority="1325" operator="lessThan">
      <formula>40.509</formula>
    </cfRule>
    <cfRule type="cellIs" dxfId="6116" priority="1326" operator="greaterThan">
      <formula>41.258</formula>
    </cfRule>
  </conditionalFormatting>
  <conditionalFormatting sqref="L198:P198">
    <cfRule type="cellIs" dxfId="6115" priority="17821" operator="greaterThan">
      <formula>65.896</formula>
    </cfRule>
  </conditionalFormatting>
  <conditionalFormatting sqref="L223:P223">
    <cfRule type="cellIs" dxfId="6114" priority="17757" operator="greaterThan">
      <formula>65.896</formula>
    </cfRule>
  </conditionalFormatting>
  <conditionalFormatting sqref="L247:P247">
    <cfRule type="cellIs" dxfId="6113" priority="17671" operator="greaterThan">
      <formula>65.896</formula>
    </cfRule>
  </conditionalFormatting>
  <conditionalFormatting sqref="L271:P271">
    <cfRule type="cellIs" dxfId="6112" priority="17563" operator="greaterThan">
      <formula>65.896</formula>
    </cfRule>
  </conditionalFormatting>
  <conditionalFormatting sqref="L295:P295">
    <cfRule type="cellIs" dxfId="6111" priority="17437" operator="greaterThan">
      <formula>65.896</formula>
    </cfRule>
  </conditionalFormatting>
  <conditionalFormatting sqref="L319:P319">
    <cfRule type="cellIs" dxfId="6110" priority="17289" operator="greaterThan">
      <formula>65.896</formula>
    </cfRule>
  </conditionalFormatting>
  <conditionalFormatting sqref="L343:P343">
    <cfRule type="cellIs" dxfId="6109" priority="17114" operator="greaterThan">
      <formula>65.896</formula>
    </cfRule>
  </conditionalFormatting>
  <conditionalFormatting sqref="L367:P367">
    <cfRule type="cellIs" dxfId="6108" priority="16928" operator="greaterThan">
      <formula>65.896</formula>
    </cfRule>
  </conditionalFormatting>
  <conditionalFormatting sqref="L391:P391">
    <cfRule type="cellIs" dxfId="6107" priority="16716" operator="greaterThan">
      <formula>65.896</formula>
    </cfRule>
  </conditionalFormatting>
  <conditionalFormatting sqref="L416:P416">
    <cfRule type="cellIs" dxfId="6106" priority="16472" operator="greaterThan">
      <formula>65.896</formula>
    </cfRule>
  </conditionalFormatting>
  <conditionalFormatting sqref="L442:P442">
    <cfRule type="cellIs" dxfId="6105" priority="16215" operator="greaterThan">
      <formula>65.896</formula>
    </cfRule>
  </conditionalFormatting>
  <conditionalFormatting sqref="L467:P467">
    <cfRule type="cellIs" dxfId="6104" priority="15916" operator="greaterThan">
      <formula>65.896</formula>
    </cfRule>
  </conditionalFormatting>
  <conditionalFormatting sqref="L493:P493">
    <cfRule type="cellIs" dxfId="6103" priority="15634" operator="greaterThan">
      <formula>65.896</formula>
    </cfRule>
  </conditionalFormatting>
  <conditionalFormatting sqref="L518:P518">
    <cfRule type="cellIs" dxfId="6102" priority="15337" operator="greaterThan">
      <formula>65.896</formula>
    </cfRule>
  </conditionalFormatting>
  <conditionalFormatting sqref="L544:P544">
    <cfRule type="cellIs" dxfId="6101" priority="15020" operator="greaterThan">
      <formula>65.896</formula>
    </cfRule>
  </conditionalFormatting>
  <conditionalFormatting sqref="L569:P569">
    <cfRule type="cellIs" dxfId="6100" priority="14672" operator="greaterThan">
      <formula>65.896</formula>
    </cfRule>
  </conditionalFormatting>
  <conditionalFormatting sqref="L594:P594">
    <cfRule type="cellIs" dxfId="6099" priority="14303" operator="greaterThan">
      <formula>65.896</formula>
    </cfRule>
  </conditionalFormatting>
  <conditionalFormatting sqref="L619:P619">
    <cfRule type="cellIs" dxfId="6098" priority="13927" operator="greaterThan">
      <formula>65.896</formula>
    </cfRule>
  </conditionalFormatting>
  <conditionalFormatting sqref="L644:P644">
    <cfRule type="cellIs" dxfId="6097" priority="13545" operator="greaterThan">
      <formula>65.896</formula>
    </cfRule>
  </conditionalFormatting>
  <conditionalFormatting sqref="L669:P669">
    <cfRule type="cellIs" dxfId="6096" priority="13163" operator="greaterThan">
      <formula>65.896</formula>
    </cfRule>
  </conditionalFormatting>
  <conditionalFormatting sqref="L695:P695">
    <cfRule type="cellIs" dxfId="6095" priority="11887" operator="greaterThan">
      <formula>65.896</formula>
    </cfRule>
  </conditionalFormatting>
  <conditionalFormatting sqref="L721:P721">
    <cfRule type="cellIs" dxfId="6094" priority="11482" operator="greaterThan">
      <formula>65.896</formula>
    </cfRule>
  </conditionalFormatting>
  <conditionalFormatting sqref="L747:P747">
    <cfRule type="cellIs" dxfId="6093" priority="11029" operator="greaterThan">
      <formula>65.896</formula>
    </cfRule>
  </conditionalFormatting>
  <conditionalFormatting sqref="L773:P773">
    <cfRule type="cellIs" dxfId="6092" priority="10630" operator="greaterThan">
      <formula>65.896</formula>
    </cfRule>
  </conditionalFormatting>
  <conditionalFormatting sqref="L799:P799">
    <cfRule type="cellIs" dxfId="6091" priority="10222" operator="greaterThan">
      <formula>65.896</formula>
    </cfRule>
  </conditionalFormatting>
  <conditionalFormatting sqref="L825:P825">
    <cfRule type="cellIs" dxfId="6090" priority="9801" operator="greaterThan">
      <formula>65.896</formula>
    </cfRule>
  </conditionalFormatting>
  <conditionalFormatting sqref="L850:P850">
    <cfRule type="cellIs" dxfId="6089" priority="9397" operator="greaterThan">
      <formula>65.896</formula>
    </cfRule>
  </conditionalFormatting>
  <conditionalFormatting sqref="L877:P877">
    <cfRule type="cellIs" dxfId="6088" priority="8963" operator="greaterThan">
      <formula>65.896</formula>
    </cfRule>
  </conditionalFormatting>
  <conditionalFormatting sqref="L903:P903">
    <cfRule type="cellIs" dxfId="6087" priority="8515" operator="greaterThan">
      <formula>65.896</formula>
    </cfRule>
  </conditionalFormatting>
  <conditionalFormatting sqref="L929:P929">
    <cfRule type="cellIs" dxfId="6086" priority="8057" operator="greaterThan">
      <formula>65.896</formula>
    </cfRule>
  </conditionalFormatting>
  <conditionalFormatting sqref="L955:P955">
    <cfRule type="cellIs" dxfId="6085" priority="7592" operator="greaterThan">
      <formula>65.896</formula>
    </cfRule>
  </conditionalFormatting>
  <conditionalFormatting sqref="L981:P981">
    <cfRule type="cellIs" dxfId="6084" priority="7116" operator="greaterThan">
      <formula>65.896</formula>
    </cfRule>
  </conditionalFormatting>
  <conditionalFormatting sqref="L1007:P1007">
    <cfRule type="cellIs" dxfId="6083" priority="6631" operator="greaterThan">
      <formula>65.896</formula>
    </cfRule>
  </conditionalFormatting>
  <conditionalFormatting sqref="L1033:P1033">
    <cfRule type="cellIs" dxfId="6082" priority="5093" operator="greaterThan">
      <formula>65.896</formula>
    </cfRule>
  </conditionalFormatting>
  <conditionalFormatting sqref="L1059:P1059">
    <cfRule type="cellIs" dxfId="6081" priority="4574" operator="greaterThan">
      <formula>65.896</formula>
    </cfRule>
  </conditionalFormatting>
  <conditionalFormatting sqref="M198">
    <cfRule type="cellIs" dxfId="6080" priority="17819" operator="greaterThan">
      <formula>$L$198</formula>
    </cfRule>
  </conditionalFormatting>
  <conditionalFormatting sqref="M223">
    <cfRule type="cellIs" dxfId="6079" priority="17755" operator="greaterThan">
      <formula>$L$198</formula>
    </cfRule>
  </conditionalFormatting>
  <conditionalFormatting sqref="M247">
    <cfRule type="cellIs" dxfId="6078" priority="17669" operator="greaterThan">
      <formula>$L$198</formula>
    </cfRule>
  </conditionalFormatting>
  <conditionalFormatting sqref="M271">
    <cfRule type="cellIs" dxfId="6077" priority="17561" operator="greaterThan">
      <formula>$L$198</formula>
    </cfRule>
  </conditionalFormatting>
  <conditionalFormatting sqref="M295">
    <cfRule type="cellIs" dxfId="6076" priority="17435" operator="greaterThan">
      <formula>$L$198</formula>
    </cfRule>
  </conditionalFormatting>
  <conditionalFormatting sqref="M319">
    <cfRule type="cellIs" dxfId="6075" priority="17287" operator="greaterThan">
      <formula>$L$198</formula>
    </cfRule>
  </conditionalFormatting>
  <conditionalFormatting sqref="M343">
    <cfRule type="cellIs" dxfId="6074" priority="17112" operator="greaterThan">
      <formula>$L$198</formula>
    </cfRule>
  </conditionalFormatting>
  <conditionalFormatting sqref="M367">
    <cfRule type="cellIs" dxfId="6073" priority="16926" operator="greaterThan">
      <formula>$L$198</formula>
    </cfRule>
  </conditionalFormatting>
  <conditionalFormatting sqref="M391">
    <cfRule type="cellIs" dxfId="6072" priority="16714" operator="greaterThan">
      <formula>$L$198</formula>
    </cfRule>
  </conditionalFormatting>
  <conditionalFormatting sqref="M416">
    <cfRule type="cellIs" dxfId="6071" priority="16470" operator="greaterThan">
      <formula>$L$198</formula>
    </cfRule>
  </conditionalFormatting>
  <conditionalFormatting sqref="M442">
    <cfRule type="cellIs" dxfId="6070" priority="16213" operator="greaterThan">
      <formula>$L$198</formula>
    </cfRule>
  </conditionalFormatting>
  <conditionalFormatting sqref="M467">
    <cfRule type="cellIs" dxfId="6069" priority="15914" operator="greaterThan">
      <formula>$L$198</formula>
    </cfRule>
  </conditionalFormatting>
  <conditionalFormatting sqref="M493">
    <cfRule type="cellIs" dxfId="6068" priority="15632" operator="greaterThan">
      <formula>$L$198</formula>
    </cfRule>
  </conditionalFormatting>
  <conditionalFormatting sqref="M518">
    <cfRule type="cellIs" dxfId="6067" priority="15335" operator="greaterThan">
      <formula>$L$198</formula>
    </cfRule>
  </conditionalFormatting>
  <conditionalFormatting sqref="M544">
    <cfRule type="cellIs" dxfId="6066" priority="15018" operator="greaterThan">
      <formula>$L$198</formula>
    </cfRule>
  </conditionalFormatting>
  <conditionalFormatting sqref="M569">
    <cfRule type="cellIs" dxfId="6065" priority="14670" operator="greaterThan">
      <formula>$L$198</formula>
    </cfRule>
  </conditionalFormatting>
  <conditionalFormatting sqref="M594">
    <cfRule type="cellIs" dxfId="6064" priority="14301" operator="greaterThan">
      <formula>$L$198</formula>
    </cfRule>
  </conditionalFormatting>
  <conditionalFormatting sqref="M619">
    <cfRule type="cellIs" dxfId="6063" priority="13925" operator="greaterThan">
      <formula>$L$198</formula>
    </cfRule>
  </conditionalFormatting>
  <conditionalFormatting sqref="M644">
    <cfRule type="cellIs" dxfId="6062" priority="13543" operator="greaterThan">
      <formula>$L$198</formula>
    </cfRule>
  </conditionalFormatting>
  <conditionalFormatting sqref="M669">
    <cfRule type="cellIs" dxfId="6061" priority="13161" operator="greaterThan">
      <formula>$L$198</formula>
    </cfRule>
  </conditionalFormatting>
  <conditionalFormatting sqref="M695">
    <cfRule type="cellIs" dxfId="6060" priority="11885" operator="greaterThan">
      <formula>$L$198</formula>
    </cfRule>
  </conditionalFormatting>
  <conditionalFormatting sqref="M721">
    <cfRule type="cellIs" dxfId="6059" priority="11480" operator="greaterThan">
      <formula>$L$198</formula>
    </cfRule>
  </conditionalFormatting>
  <conditionalFormatting sqref="M747">
    <cfRule type="cellIs" dxfId="6058" priority="11027" operator="greaterThan">
      <formula>$L$198</formula>
    </cfRule>
  </conditionalFormatting>
  <conditionalFormatting sqref="M773">
    <cfRule type="cellIs" dxfId="6057" priority="10628" operator="greaterThan">
      <formula>$L$198</formula>
    </cfRule>
  </conditionalFormatting>
  <conditionalFormatting sqref="M799">
    <cfRule type="cellIs" dxfId="6056" priority="10220" operator="greaterThan">
      <formula>$L$198</formula>
    </cfRule>
  </conditionalFormatting>
  <conditionalFormatting sqref="M825">
    <cfRule type="cellIs" dxfId="6055" priority="9799" operator="greaterThan">
      <formula>$L$198</formula>
    </cfRule>
  </conditionalFormatting>
  <conditionalFormatting sqref="M850">
    <cfRule type="cellIs" dxfId="6054" priority="9395" operator="greaterThan">
      <formula>$L$198</formula>
    </cfRule>
  </conditionalFormatting>
  <conditionalFormatting sqref="M877">
    <cfRule type="cellIs" dxfId="6053" priority="8961" operator="greaterThan">
      <formula>$L$198</formula>
    </cfRule>
  </conditionalFormatting>
  <conditionalFormatting sqref="M903">
    <cfRule type="cellIs" dxfId="6052" priority="8513" operator="greaterThan">
      <formula>$L$198</formula>
    </cfRule>
  </conditionalFormatting>
  <conditionalFormatting sqref="M929">
    <cfRule type="cellIs" dxfId="6051" priority="8055" operator="greaterThan">
      <formula>$L$198</formula>
    </cfRule>
  </conditionalFormatting>
  <conditionalFormatting sqref="M955">
    <cfRule type="cellIs" dxfId="6050" priority="7590" operator="greaterThan">
      <formula>$L$198</formula>
    </cfRule>
  </conditionalFormatting>
  <conditionalFormatting sqref="M981">
    <cfRule type="cellIs" dxfId="6049" priority="7114" operator="greaterThan">
      <formula>$L$198</formula>
    </cfRule>
  </conditionalFormatting>
  <conditionalFormatting sqref="M1007">
    <cfRule type="cellIs" dxfId="6048" priority="6629" operator="greaterThan">
      <formula>$L$198</formula>
    </cfRule>
  </conditionalFormatting>
  <conditionalFormatting sqref="M1033">
    <cfRule type="cellIs" dxfId="6047" priority="5091" operator="greaterThan">
      <formula>$L$198</formula>
    </cfRule>
  </conditionalFormatting>
  <conditionalFormatting sqref="M1059">
    <cfRule type="cellIs" dxfId="6046" priority="4572" operator="greaterThan">
      <formula>$L$198</formula>
    </cfRule>
  </conditionalFormatting>
  <conditionalFormatting sqref="M1132 O1132">
    <cfRule type="cellIs" dxfId="6045" priority="3459" operator="greaterThan">
      <formula>65.896</formula>
    </cfRule>
  </conditionalFormatting>
  <conditionalFormatting sqref="M1132">
    <cfRule type="cellIs" dxfId="6044" priority="3457" operator="greaterThan">
      <formula>$L$198</formula>
    </cfRule>
  </conditionalFormatting>
  <conditionalFormatting sqref="M1176 O1176">
    <cfRule type="cellIs" dxfId="6043" priority="1415" operator="greaterThan">
      <formula>65.896</formula>
    </cfRule>
  </conditionalFormatting>
  <conditionalFormatting sqref="M1176">
    <cfRule type="cellIs" dxfId="6042" priority="1414" operator="greaterThan">
      <formula>$L$198</formula>
    </cfRule>
  </conditionalFormatting>
  <conditionalFormatting sqref="N149">
    <cfRule type="cellIs" dxfId="6041" priority="18024" operator="greaterThan">
      <formula>$N$151</formula>
    </cfRule>
    <cfRule type="cellIs" dxfId="6040" priority="18023" operator="lessThan">
      <formula>$N$151</formula>
    </cfRule>
  </conditionalFormatting>
  <conditionalFormatting sqref="N153">
    <cfRule type="cellIs" dxfId="6039" priority="17961" operator="greaterThan">
      <formula>$L$149&gt;$L$151</formula>
    </cfRule>
    <cfRule type="cellIs" dxfId="6038" priority="17960" operator="lessThan">
      <formula>$L$149&lt;$N$151</formula>
    </cfRule>
  </conditionalFormatting>
  <conditionalFormatting sqref="N173">
    <cfRule type="cellIs" dxfId="6037" priority="18036" operator="lessThan">
      <formula>$N$175</formula>
    </cfRule>
    <cfRule type="cellIs" dxfId="6036" priority="18037" operator="greaterThan">
      <formula>$N$175</formula>
    </cfRule>
  </conditionalFormatting>
  <conditionalFormatting sqref="N177">
    <cfRule type="cellIs" dxfId="6035" priority="17945" operator="greaterThan">
      <formula>"1,37%&gt;0"</formula>
    </cfRule>
    <cfRule type="cellIs" dxfId="6034" priority="17943" operator="lessThan">
      <formula>"1,37%=&lt;0"</formula>
    </cfRule>
    <cfRule type="cellIs" dxfId="6033" priority="17944" operator="lessThan">
      <formula>"1,37%&gt;0"</formula>
    </cfRule>
  </conditionalFormatting>
  <conditionalFormatting sqref="N181">
    <cfRule type="cellIs" dxfId="6032" priority="17976" operator="lessThan">
      <formula>$N$175&lt;$N$173</formula>
    </cfRule>
    <cfRule type="cellIs" dxfId="6031" priority="17977" operator="greaterThan">
      <formula>$N$175&gt;$N$173</formula>
    </cfRule>
  </conditionalFormatting>
  <conditionalFormatting sqref="N198">
    <cfRule type="cellIs" dxfId="6030" priority="17814" operator="greaterThan">
      <formula>10.727</formula>
    </cfRule>
    <cfRule type="cellIs" dxfId="6029" priority="17804" operator="lessThan">
      <formula>10.89</formula>
    </cfRule>
    <cfRule type="cellIs" dxfId="6028" priority="17820" operator="greaterThan">
      <formula>10.727</formula>
    </cfRule>
    <cfRule type="cellIs" dxfId="6027" priority="17830" operator="lessThan">
      <formula>10.626</formula>
    </cfRule>
    <cfRule type="cellIs" dxfId="6026" priority="17831" operator="greaterThan">
      <formula>10.626</formula>
    </cfRule>
  </conditionalFormatting>
  <conditionalFormatting sqref="N202">
    <cfRule type="cellIs" dxfId="6025" priority="17862" operator="greaterThan">
      <formula>"0&lt;$N$202"</formula>
    </cfRule>
    <cfRule type="cellIs" dxfId="6024" priority="17855" operator="lessThan">
      <formula>"2,73%&lt;0"</formula>
    </cfRule>
  </conditionalFormatting>
  <conditionalFormatting sqref="N206">
    <cfRule type="cellIs" dxfId="6023" priority="17845" operator="lessThan">
      <formula>-0.176</formula>
    </cfRule>
    <cfRule type="cellIs" dxfId="6022" priority="17802" operator="greaterThan">
      <formula>0.088</formula>
    </cfRule>
    <cfRule type="cellIs" dxfId="6021" priority="17803" operator="lessThan">
      <formula>0.088</formula>
    </cfRule>
  </conditionalFormatting>
  <conditionalFormatting sqref="N223">
    <cfRule type="cellIs" dxfId="6020" priority="17719" operator="greaterThan">
      <formula>11.111</formula>
    </cfRule>
    <cfRule type="cellIs" dxfId="6019" priority="17765" operator="lessThan">
      <formula>10.626</formula>
    </cfRule>
    <cfRule type="cellIs" dxfId="6018" priority="17731" operator="lessThan">
      <formula>11.04</formula>
    </cfRule>
    <cfRule type="cellIs" dxfId="6017" priority="17750" operator="greaterThan">
      <formula>10.727</formula>
    </cfRule>
    <cfRule type="cellIs" dxfId="6016" priority="17766" operator="greaterThan">
      <formula>10.626</formula>
    </cfRule>
    <cfRule type="cellIs" dxfId="6015" priority="17756" operator="greaterThan">
      <formula>10.727</formula>
    </cfRule>
    <cfRule type="cellIs" dxfId="6014" priority="17740" operator="lessThan">
      <formula>10.89</formula>
    </cfRule>
  </conditionalFormatting>
  <conditionalFormatting sqref="N227">
    <cfRule type="cellIs" dxfId="6013" priority="17787" operator="lessThan">
      <formula>"2,73%&lt;0"</formula>
    </cfRule>
    <cfRule type="cellIs" dxfId="6012" priority="17794" operator="greaterThan">
      <formula>"0&lt;$N$202"</formula>
    </cfRule>
  </conditionalFormatting>
  <conditionalFormatting sqref="N231">
    <cfRule type="cellIs" dxfId="6011" priority="17779" operator="lessThan">
      <formula>-0.176</formula>
    </cfRule>
    <cfRule type="cellIs" dxfId="6010" priority="17738" operator="greaterThan">
      <formula>0.088</formula>
    </cfRule>
    <cfRule type="cellIs" dxfId="6009" priority="17739" operator="lessThan">
      <formula>0.088</formula>
    </cfRule>
  </conditionalFormatting>
  <conditionalFormatting sqref="N247">
    <cfRule type="cellIs" dxfId="6008" priority="17680" operator="greaterThan">
      <formula>10.626</formula>
    </cfRule>
    <cfRule type="cellIs" dxfId="6007" priority="17633" operator="greaterThan">
      <formula>11.111</formula>
    </cfRule>
    <cfRule type="cellIs" dxfId="6006" priority="17664" operator="greaterThan">
      <formula>10.727</formula>
    </cfRule>
    <cfRule type="cellIs" dxfId="6005" priority="17670" operator="greaterThan">
      <formula>10.727</formula>
    </cfRule>
    <cfRule type="cellIs" dxfId="6004" priority="17654" operator="lessThan">
      <formula>10.89</formula>
    </cfRule>
    <cfRule type="cellIs" dxfId="6003" priority="17679" operator="lessThan">
      <formula>10.626</formula>
    </cfRule>
    <cfRule type="cellIs" dxfId="6002" priority="17611" operator="lessThan">
      <formula>11.268</formula>
    </cfRule>
    <cfRule type="cellIs" dxfId="6001" priority="17645" operator="lessThan">
      <formula>11.04</formula>
    </cfRule>
  </conditionalFormatting>
  <conditionalFormatting sqref="N251">
    <cfRule type="cellIs" dxfId="6000" priority="17701" operator="lessThan">
      <formula>"2,73%&lt;0"</formula>
    </cfRule>
    <cfRule type="cellIs" dxfId="5999" priority="17708" operator="greaterThan">
      <formula>"0&lt;$N$202"</formula>
    </cfRule>
  </conditionalFormatting>
  <conditionalFormatting sqref="N255">
    <cfRule type="cellIs" dxfId="5998" priority="17612" operator="lessThan">
      <formula>0</formula>
    </cfRule>
    <cfRule type="cellIs" dxfId="5997" priority="17653" operator="lessThan">
      <formula>0.088</formula>
    </cfRule>
    <cfRule type="cellIs" dxfId="5996" priority="17652" operator="greaterThan">
      <formula>0.088</formula>
    </cfRule>
    <cfRule type="cellIs" dxfId="5995" priority="17693" operator="lessThan">
      <formula>-0.176</formula>
    </cfRule>
  </conditionalFormatting>
  <conditionalFormatting sqref="N271">
    <cfRule type="cellIs" dxfId="5994" priority="17562" operator="greaterThan">
      <formula>10.727</formula>
    </cfRule>
    <cfRule type="cellIs" dxfId="5993" priority="17572" operator="greaterThan">
      <formula>10.626</formula>
    </cfRule>
    <cfRule type="cellIs" dxfId="5992" priority="17525" operator="greaterThan">
      <formula>11.111</formula>
    </cfRule>
    <cfRule type="cellIs" dxfId="5991" priority="17571" operator="lessThan">
      <formula>10.626</formula>
    </cfRule>
    <cfRule type="cellIs" dxfId="5990" priority="17546" operator="lessThan">
      <formula>10.89</formula>
    </cfRule>
    <cfRule type="cellIs" dxfId="5989" priority="17556" operator="greaterThan">
      <formula>10.727</formula>
    </cfRule>
    <cfRule type="cellIs" dxfId="5988" priority="17503" operator="lessThan">
      <formula>11.268</formula>
    </cfRule>
    <cfRule type="cellIs" dxfId="5987" priority="17537" operator="lessThan">
      <formula>11.04</formula>
    </cfRule>
  </conditionalFormatting>
  <conditionalFormatting sqref="N275">
    <cfRule type="cellIs" dxfId="5986" priority="17593" operator="lessThan">
      <formula>"2,73%&lt;0"</formula>
    </cfRule>
    <cfRule type="cellIs" dxfId="5985" priority="17600" operator="greaterThan">
      <formula>"0&lt;$N$202"</formula>
    </cfRule>
  </conditionalFormatting>
  <conditionalFormatting sqref="N279">
    <cfRule type="cellIs" dxfId="5984" priority="17545" operator="lessThan">
      <formula>0.088</formula>
    </cfRule>
    <cfRule type="cellIs" dxfId="5983" priority="17504" operator="lessThan">
      <formula>0</formula>
    </cfRule>
    <cfRule type="cellIs" dxfId="5982" priority="17585" operator="lessThan">
      <formula>-0.176</formula>
    </cfRule>
    <cfRule type="cellIs" dxfId="5981" priority="17544" operator="greaterThan">
      <formula>0.088</formula>
    </cfRule>
  </conditionalFormatting>
  <conditionalFormatting sqref="N295">
    <cfRule type="cellIs" dxfId="5980" priority="17436" operator="greaterThan">
      <formula>10.727</formula>
    </cfRule>
    <cfRule type="cellIs" dxfId="5979" priority="17399" operator="greaterThan">
      <formula>11.111</formula>
    </cfRule>
    <cfRule type="cellIs" dxfId="5978" priority="17445" operator="lessThan">
      <formula>10.626</formula>
    </cfRule>
    <cfRule type="cellIs" dxfId="5977" priority="17446" operator="greaterThan">
      <formula>10.626</formula>
    </cfRule>
    <cfRule type="cellIs" dxfId="5976" priority="17411" operator="lessThan">
      <formula>11.04</formula>
    </cfRule>
    <cfRule type="cellIs" dxfId="5975" priority="17430" operator="greaterThan">
      <formula>10.727</formula>
    </cfRule>
    <cfRule type="cellIs" dxfId="5974" priority="17420" operator="lessThan">
      <formula>10.89</formula>
    </cfRule>
    <cfRule type="cellIs" dxfId="5973" priority="17345" operator="greaterThan">
      <formula>11.005</formula>
    </cfRule>
    <cfRule type="cellIs" dxfId="5972" priority="17346" operator="lessThan">
      <formula>11.005</formula>
    </cfRule>
    <cfRule type="cellIs" dxfId="5971" priority="17377" operator="lessThan">
      <formula>11.268</formula>
    </cfRule>
  </conditionalFormatting>
  <conditionalFormatting sqref="N299">
    <cfRule type="cellIs" dxfId="5970" priority="17474" operator="greaterThan">
      <formula>"0&lt;$N$202"</formula>
    </cfRule>
    <cfRule type="cellIs" dxfId="5969" priority="17352" operator="greaterThan">
      <formula>-0.0353</formula>
    </cfRule>
    <cfRule type="cellIs" dxfId="5968" priority="17467" operator="lessThan">
      <formula>"2,73%&lt;0"</formula>
    </cfRule>
    <cfRule type="cellIs" dxfId="5967" priority="17351" operator="lessThan">
      <formula>-0.0353</formula>
    </cfRule>
  </conditionalFormatting>
  <conditionalFormatting sqref="N303">
    <cfRule type="cellIs" dxfId="5966" priority="17418" operator="greaterThan">
      <formula>0.088</formula>
    </cfRule>
    <cfRule type="cellIs" dxfId="5965" priority="17378" operator="lessThan">
      <formula>0</formula>
    </cfRule>
    <cfRule type="cellIs" dxfId="5964" priority="17459" operator="lessThan">
      <formula>-0.176</formula>
    </cfRule>
    <cfRule type="cellIs" dxfId="5963" priority="17419" operator="lessThan">
      <formula>0.088</formula>
    </cfRule>
  </conditionalFormatting>
  <conditionalFormatting sqref="N319">
    <cfRule type="cellIs" dxfId="5962" priority="17263" operator="lessThan">
      <formula>11.04</formula>
    </cfRule>
    <cfRule type="cellIs" dxfId="5961" priority="17251" operator="greaterThan">
      <formula>11.111</formula>
    </cfRule>
    <cfRule type="cellIs" dxfId="5960" priority="17198" operator="greaterThan">
      <formula>11.005</formula>
    </cfRule>
    <cfRule type="cellIs" dxfId="5959" priority="17298" operator="greaterThan">
      <formula>10.626</formula>
    </cfRule>
    <cfRule type="cellIs" dxfId="5958" priority="17282" operator="greaterThan">
      <formula>10.727</formula>
    </cfRule>
    <cfRule type="cellIs" dxfId="5957" priority="17199" operator="lessThan">
      <formula>11.005</formula>
    </cfRule>
    <cfRule type="cellIs" dxfId="5956" priority="17288" operator="greaterThan">
      <formula>10.727</formula>
    </cfRule>
    <cfRule type="cellIs" dxfId="5955" priority="17178" operator="lessThan">
      <formula>11.002</formula>
    </cfRule>
    <cfRule type="cellIs" dxfId="5954" priority="17272" operator="lessThan">
      <formula>10.89</formula>
    </cfRule>
    <cfRule type="cellIs" dxfId="5953" priority="17297" operator="lessThan">
      <formula>10.626</formula>
    </cfRule>
    <cfRule type="cellIs" dxfId="5952" priority="17229" operator="lessThan">
      <formula>11.268</formula>
    </cfRule>
  </conditionalFormatting>
  <conditionalFormatting sqref="N323">
    <cfRule type="cellIs" dxfId="5951" priority="17183" operator="lessThan">
      <formula>0.0123</formula>
    </cfRule>
    <cfRule type="cellIs" dxfId="5950" priority="17204" operator="lessThan">
      <formula>-0.0353</formula>
    </cfRule>
    <cfRule type="cellIs" dxfId="5949" priority="17205" operator="greaterThan">
      <formula>-0.0353</formula>
    </cfRule>
    <cfRule type="cellIs" dxfId="5948" priority="17326" operator="greaterThan">
      <formula>"0&lt;$N$202"</formula>
    </cfRule>
    <cfRule type="cellIs" dxfId="5947" priority="17184" operator="greaterThan">
      <formula>0.0123</formula>
    </cfRule>
    <cfRule type="cellIs" dxfId="5946" priority="17319" operator="lessThan">
      <formula>"2,73%&lt;0"</formula>
    </cfRule>
  </conditionalFormatting>
  <conditionalFormatting sqref="N327">
    <cfRule type="cellIs" dxfId="5945" priority="17311" operator="lessThan">
      <formula>-0.176</formula>
    </cfRule>
    <cfRule type="cellIs" dxfId="5944" priority="17271" operator="lessThan">
      <formula>0.088</formula>
    </cfRule>
    <cfRule type="cellIs" dxfId="5943" priority="17230" operator="lessThan">
      <formula>0</formula>
    </cfRule>
    <cfRule type="cellIs" dxfId="5942" priority="17270" operator="greaterThan">
      <formula>0.088</formula>
    </cfRule>
  </conditionalFormatting>
  <conditionalFormatting sqref="N343">
    <cfRule type="cellIs" dxfId="5941" priority="17003" operator="lessThan">
      <formula>11.002</formula>
    </cfRule>
    <cfRule type="cellIs" dxfId="5940" priority="17097" operator="lessThan">
      <formula>10.89</formula>
    </cfRule>
    <cfRule type="cellIs" dxfId="5939" priority="17122" operator="lessThan">
      <formula>10.626</formula>
    </cfRule>
    <cfRule type="cellIs" dxfId="5938" priority="17023" operator="greaterThan">
      <formula>11.005</formula>
    </cfRule>
    <cfRule type="cellIs" dxfId="5937" priority="17054" operator="lessThan">
      <formula>11.268</formula>
    </cfRule>
    <cfRule type="cellIs" dxfId="5936" priority="17113" operator="greaterThan">
      <formula>10.727</formula>
    </cfRule>
    <cfRule type="cellIs" dxfId="5935" priority="17107" operator="greaterThan">
      <formula>10.727</formula>
    </cfRule>
    <cfRule type="cellIs" dxfId="5934" priority="17088" operator="lessThan">
      <formula>11.04</formula>
    </cfRule>
    <cfRule type="cellIs" dxfId="5933" priority="17123" operator="greaterThan">
      <formula>10.626</formula>
    </cfRule>
    <cfRule type="cellIs" dxfId="5932" priority="17024" operator="lessThan">
      <formula>11.005</formula>
    </cfRule>
    <cfRule type="cellIs" dxfId="5931" priority="17076" operator="greaterThan">
      <formula>11.111</formula>
    </cfRule>
  </conditionalFormatting>
  <conditionalFormatting sqref="N347">
    <cfRule type="cellIs" dxfId="5930" priority="17151" operator="greaterThan">
      <formula>"0&lt;$N$202"</formula>
    </cfRule>
    <cfRule type="cellIs" dxfId="5929" priority="17008" operator="lessThan">
      <formula>0.0123</formula>
    </cfRule>
    <cfRule type="cellIs" dxfId="5928" priority="17009" operator="greaterThan">
      <formula>0.0123</formula>
    </cfRule>
    <cfRule type="cellIs" dxfId="5927" priority="17029" operator="lessThan">
      <formula>-0.0353</formula>
    </cfRule>
    <cfRule type="cellIs" dxfId="5926" priority="17030" operator="greaterThan">
      <formula>-0.0353</formula>
    </cfRule>
    <cfRule type="cellIs" dxfId="5925" priority="17144" operator="lessThan">
      <formula>"2,73%&lt;0"</formula>
    </cfRule>
  </conditionalFormatting>
  <conditionalFormatting sqref="N351">
    <cfRule type="cellIs" dxfId="5924" priority="17136" operator="lessThan">
      <formula>-0.176</formula>
    </cfRule>
    <cfRule type="cellIs" dxfId="5923" priority="17055" operator="lessThan">
      <formula>0</formula>
    </cfRule>
    <cfRule type="cellIs" dxfId="5922" priority="17095" operator="greaterThan">
      <formula>0.088</formula>
    </cfRule>
    <cfRule type="cellIs" dxfId="5921" priority="17096" operator="lessThan">
      <formula>0.088</formula>
    </cfRule>
  </conditionalFormatting>
  <conditionalFormatting sqref="N367">
    <cfRule type="cellIs" dxfId="5920" priority="16868" operator="lessThan">
      <formula>11.268</formula>
    </cfRule>
    <cfRule type="cellIs" dxfId="5919" priority="16817" operator="lessThan">
      <formula>11.002</formula>
    </cfRule>
    <cfRule type="cellIs" dxfId="5918" priority="16902" operator="lessThan">
      <formula>11.04</formula>
    </cfRule>
    <cfRule type="cellIs" dxfId="5917" priority="16921" operator="greaterThan">
      <formula>10.727</formula>
    </cfRule>
    <cfRule type="cellIs" dxfId="5916" priority="16838" operator="lessThan">
      <formula>11.005</formula>
    </cfRule>
    <cfRule type="cellIs" dxfId="5915" priority="16936" operator="lessThan">
      <formula>10.626</formula>
    </cfRule>
    <cfRule type="cellIs" dxfId="5914" priority="16937" operator="greaterThan">
      <formula>10.626</formula>
    </cfRule>
    <cfRule type="cellIs" dxfId="5913" priority="16890" operator="greaterThan">
      <formula>11.111</formula>
    </cfRule>
    <cfRule type="cellIs" dxfId="5912" priority="16911" operator="lessThan">
      <formula>10.89</formula>
    </cfRule>
    <cfRule type="cellIs" dxfId="5911" priority="16837" operator="greaterThan">
      <formula>11.005</formula>
    </cfRule>
    <cfRule type="cellIs" dxfId="5910" priority="16927" operator="greaterThan">
      <formula>10.727</formula>
    </cfRule>
  </conditionalFormatting>
  <conditionalFormatting sqref="N371">
    <cfRule type="cellIs" dxfId="5909" priority="16844" operator="greaterThan">
      <formula>-0.0353</formula>
    </cfRule>
    <cfRule type="cellIs" dxfId="5908" priority="16784" operator="greaterThan">
      <formula>-0.0171</formula>
    </cfRule>
    <cfRule type="cellIs" dxfId="5907" priority="16783" operator="lessThan">
      <formula>-0.0171</formula>
    </cfRule>
    <cfRule type="cellIs" dxfId="5906" priority="16843" operator="lessThan">
      <formula>-0.0353</formula>
    </cfRule>
    <cfRule type="cellIs" dxfId="5905" priority="16958" operator="lessThan">
      <formula>"2,73%&lt;0"</formula>
    </cfRule>
    <cfRule type="cellIs" dxfId="5904" priority="16965" operator="greaterThan">
      <formula>"0&lt;$N$202"</formula>
    </cfRule>
    <cfRule type="cellIs" dxfId="5903" priority="16823" operator="greaterThan">
      <formula>0.0123</formula>
    </cfRule>
    <cfRule type="cellIs" dxfId="5902" priority="16822" operator="lessThan">
      <formula>0.0123</formula>
    </cfRule>
  </conditionalFormatting>
  <conditionalFormatting sqref="N375">
    <cfRule type="cellIs" dxfId="5901" priority="16869" operator="lessThan">
      <formula>0</formula>
    </cfRule>
    <cfRule type="cellIs" dxfId="5900" priority="16910" operator="lessThan">
      <formula>0.088</formula>
    </cfRule>
    <cfRule type="cellIs" dxfId="5899" priority="16950" operator="lessThan">
      <formula>-0.176</formula>
    </cfRule>
    <cfRule type="cellIs" dxfId="5898" priority="16909" operator="greaterThan">
      <formula>0.088</formula>
    </cfRule>
  </conditionalFormatting>
  <conditionalFormatting sqref="N391">
    <cfRule type="cellIs" dxfId="5897" priority="16699" operator="lessThan">
      <formula>10.89</formula>
    </cfRule>
    <cfRule type="cellIs" dxfId="5896" priority="16709" operator="greaterThan">
      <formula>10.727</formula>
    </cfRule>
    <cfRule type="cellIs" dxfId="5895" priority="16536" operator="lessThan">
      <formula>10.97</formula>
    </cfRule>
    <cfRule type="cellIs" dxfId="5894" priority="16537" operator="greaterThan">
      <formula>10.97</formula>
    </cfRule>
    <cfRule type="cellIs" dxfId="5893" priority="16725" operator="greaterThan">
      <formula>10.626</formula>
    </cfRule>
    <cfRule type="cellIs" dxfId="5892" priority="16605" operator="lessThan">
      <formula>11.002</formula>
    </cfRule>
    <cfRule type="cellIs" dxfId="5891" priority="16715" operator="greaterThan">
      <formula>10.727</formula>
    </cfRule>
    <cfRule type="cellIs" dxfId="5890" priority="16724" operator="lessThan">
      <formula>10.626</formula>
    </cfRule>
    <cfRule type="cellIs" dxfId="5889" priority="16625" operator="greaterThan">
      <formula>11.005</formula>
    </cfRule>
    <cfRule type="cellIs" dxfId="5888" priority="16626" operator="lessThan">
      <formula>11.005</formula>
    </cfRule>
    <cfRule type="cellIs" dxfId="5887" priority="16656" operator="lessThan">
      <formula>11.268</formula>
    </cfRule>
    <cfRule type="cellIs" dxfId="5886" priority="16678" operator="greaterThan">
      <formula>11.111</formula>
    </cfRule>
    <cfRule type="cellIs" dxfId="5885" priority="16690" operator="lessThan">
      <formula>11.04</formula>
    </cfRule>
  </conditionalFormatting>
  <conditionalFormatting sqref="N395">
    <cfRule type="cellIs" dxfId="5884" priority="16753" operator="greaterThan">
      <formula>"0&lt;$N$202"</formula>
    </cfRule>
    <cfRule type="cellIs" dxfId="5883" priority="16746" operator="lessThan">
      <formula>"2,73%&lt;0"</formula>
    </cfRule>
    <cfRule type="cellIs" dxfId="5882" priority="16572" operator="lessThan">
      <formula>-0.0171</formula>
    </cfRule>
    <cfRule type="cellIs" dxfId="5881" priority="16573" operator="greaterThan">
      <formula>-0.0171</formula>
    </cfRule>
    <cfRule type="cellIs" dxfId="5880" priority="16610" operator="lessThan">
      <formula>0.0123</formula>
    </cfRule>
    <cfRule type="cellIs" dxfId="5879" priority="16611" operator="greaterThan">
      <formula>0.0123</formula>
    </cfRule>
    <cfRule type="cellIs" dxfId="5878" priority="16631" operator="lessThan">
      <formula>-0.0353</formula>
    </cfRule>
    <cfRule type="cellIs" dxfId="5877" priority="16632" operator="greaterThan">
      <formula>-0.0353</formula>
    </cfRule>
  </conditionalFormatting>
  <conditionalFormatting sqref="N399">
    <cfRule type="cellIs" dxfId="5876" priority="16698" operator="lessThan">
      <formula>0.088</formula>
    </cfRule>
    <cfRule type="cellIs" dxfId="5875" priority="16697" operator="greaterThan">
      <formula>0.088</formula>
    </cfRule>
    <cfRule type="cellIs" dxfId="5874" priority="16738" operator="lessThan">
      <formula>-0.176</formula>
    </cfRule>
    <cfRule type="cellIs" dxfId="5873" priority="16657" operator="lessThan">
      <formula>0</formula>
    </cfRule>
  </conditionalFormatting>
  <conditionalFormatting sqref="N416">
    <cfRule type="cellIs" dxfId="5872" priority="16361" operator="lessThan">
      <formula>11.002</formula>
    </cfRule>
    <cfRule type="cellIs" dxfId="5871" priority="16293" operator="greaterThan">
      <formula>10.97</formula>
    </cfRule>
    <cfRule type="cellIs" dxfId="5870" priority="16481" operator="greaterThan">
      <formula>10.626</formula>
    </cfRule>
    <cfRule type="cellIs" dxfId="5869" priority="16480" operator="lessThan">
      <formula>10.626</formula>
    </cfRule>
    <cfRule type="cellIs" dxfId="5868" priority="16292" operator="lessThan">
      <formula>10.97</formula>
    </cfRule>
    <cfRule type="cellIs" dxfId="5867" priority="16465" operator="greaterThan">
      <formula>10.727</formula>
    </cfRule>
    <cfRule type="cellIs" dxfId="5866" priority="16455" operator="lessThan">
      <formula>10.89</formula>
    </cfRule>
    <cfRule type="cellIs" dxfId="5865" priority="16271" operator="greaterThan">
      <formula>10.66</formula>
    </cfRule>
    <cfRule type="cellIs" dxfId="5864" priority="16471" operator="greaterThan">
      <formula>10.727</formula>
    </cfRule>
    <cfRule type="cellIs" dxfId="5863" priority="16446" operator="lessThan">
      <formula>11.04</formula>
    </cfRule>
    <cfRule type="cellIs" dxfId="5862" priority="16434" operator="greaterThan">
      <formula>11.111</formula>
    </cfRule>
    <cfRule type="cellIs" dxfId="5861" priority="16412" operator="lessThan">
      <formula>11.268</formula>
    </cfRule>
    <cfRule type="cellIs" dxfId="5860" priority="16266" operator="greaterThan">
      <formula>10.615</formula>
    </cfRule>
    <cfRule type="cellIs" dxfId="5859" priority="16265" operator="lessThan">
      <formula>10.615</formula>
    </cfRule>
    <cfRule type="cellIs" dxfId="5858" priority="16382" operator="lessThan">
      <formula>11.005</formula>
    </cfRule>
    <cfRule type="cellIs" dxfId="5857" priority="16381" operator="greaterThan">
      <formula>11.005</formula>
    </cfRule>
  </conditionalFormatting>
  <conditionalFormatting sqref="N420">
    <cfRule type="cellIs" dxfId="5856" priority="16502" operator="lessThan">
      <formula>"2,73%&lt;0"</formula>
    </cfRule>
    <cfRule type="cellIs" dxfId="5855" priority="16509" operator="greaterThan">
      <formula>"0&lt;$N$202"</formula>
    </cfRule>
    <cfRule type="cellIs" dxfId="5854" priority="16366" operator="lessThan">
      <formula>0.0123</formula>
    </cfRule>
    <cfRule type="cellIs" dxfId="5853" priority="16272" operator="lessThan">
      <formula>0.0163</formula>
    </cfRule>
    <cfRule type="cellIs" dxfId="5852" priority="16273" operator="greaterThan">
      <formula>0.0163</formula>
    </cfRule>
    <cfRule type="cellIs" dxfId="5851" priority="16367" operator="greaterThan">
      <formula>0.0123</formula>
    </cfRule>
    <cfRule type="cellIs" dxfId="5850" priority="16388" operator="greaterThan">
      <formula>-0.0353</formula>
    </cfRule>
    <cfRule type="cellIs" dxfId="5849" priority="16328" operator="lessThan">
      <formula>-0.0171</formula>
    </cfRule>
    <cfRule type="cellIs" dxfId="5848" priority="16329" operator="greaterThan">
      <formula>-0.0171</formula>
    </cfRule>
    <cfRule type="cellIs" dxfId="5847" priority="16387" operator="lessThan">
      <formula>-0.0353</formula>
    </cfRule>
  </conditionalFormatting>
  <conditionalFormatting sqref="N424">
    <cfRule type="cellIs" dxfId="5846" priority="16454" operator="lessThan">
      <formula>0.088</formula>
    </cfRule>
    <cfRule type="cellIs" dxfId="5845" priority="16494" operator="lessThan">
      <formula>-0.176</formula>
    </cfRule>
    <cfRule type="cellIs" dxfId="5844" priority="16453" operator="greaterThan">
      <formula>0.088</formula>
    </cfRule>
    <cfRule type="cellIs" dxfId="5843" priority="16413" operator="lessThan">
      <formula>0</formula>
    </cfRule>
  </conditionalFormatting>
  <conditionalFormatting sqref="N442">
    <cfRule type="cellIs" dxfId="5842" priority="16198" operator="lessThan">
      <formula>10.89</formula>
    </cfRule>
    <cfRule type="cellIs" dxfId="5841" priority="16036" operator="greaterThan">
      <formula>10.97</formula>
    </cfRule>
    <cfRule type="cellIs" dxfId="5840" priority="16208" operator="greaterThan">
      <formula>10.727</formula>
    </cfRule>
    <cfRule type="cellIs" dxfId="5839" priority="16214" operator="greaterThan">
      <formula>10.727</formula>
    </cfRule>
    <cfRule type="cellIs" dxfId="5838" priority="16035" operator="lessThan">
      <formula>10.97</formula>
    </cfRule>
    <cfRule type="cellIs" dxfId="5837" priority="16223" operator="lessThan">
      <formula>10.626</formula>
    </cfRule>
    <cfRule type="cellIs" dxfId="5836" priority="15949" operator="lessThan">
      <formula>10.645</formula>
    </cfRule>
    <cfRule type="cellIs" dxfId="5835" priority="16224" operator="greaterThan">
      <formula>10.626</formula>
    </cfRule>
    <cfRule type="cellIs" dxfId="5834" priority="15948" operator="greaterThan">
      <formula>10.645</formula>
    </cfRule>
    <cfRule type="cellIs" dxfId="5833" priority="16104" operator="lessThan">
      <formula>11.002</formula>
    </cfRule>
    <cfRule type="cellIs" dxfId="5832" priority="16124" operator="greaterThan">
      <formula>11.005</formula>
    </cfRule>
    <cfRule type="cellIs" dxfId="5831" priority="16125" operator="lessThan">
      <formula>11.005</formula>
    </cfRule>
    <cfRule type="cellIs" dxfId="5830" priority="16155" operator="lessThan">
      <formula>11.268</formula>
    </cfRule>
    <cfRule type="cellIs" dxfId="5829" priority="16014" operator="greaterThan">
      <formula>10.66</formula>
    </cfRule>
    <cfRule type="cellIs" dxfId="5828" priority="16010" operator="greaterThan">
      <formula>10.615</formula>
    </cfRule>
    <cfRule type="cellIs" dxfId="5827" priority="16009" operator="lessThan">
      <formula>10.615</formula>
    </cfRule>
    <cfRule type="cellIs" dxfId="5826" priority="16177" operator="greaterThan">
      <formula>11.111</formula>
    </cfRule>
    <cfRule type="cellIs" dxfId="5825" priority="16189" operator="lessThan">
      <formula>11.04</formula>
    </cfRule>
  </conditionalFormatting>
  <conditionalFormatting sqref="N446">
    <cfRule type="cellIs" dxfId="5824" priority="15961" operator="lessThan">
      <formula>-0.0171</formula>
    </cfRule>
    <cfRule type="cellIs" dxfId="5823" priority="15970" operator="greaterThan">
      <formula>0.0123</formula>
    </cfRule>
    <cfRule type="cellIs" dxfId="5822" priority="15955" operator="lessThan">
      <formula>-0.0188</formula>
    </cfRule>
    <cfRule type="cellIs" dxfId="5821" priority="16000" operator="greaterThan">
      <formula>"0&lt;$N$202"</formula>
    </cfRule>
    <cfRule type="cellIs" dxfId="5820" priority="15973" operator="lessThan">
      <formula>-0.0353</formula>
    </cfRule>
    <cfRule type="cellIs" dxfId="5819" priority="15956" operator="lessThan">
      <formula>0.0163</formula>
    </cfRule>
    <cfRule type="cellIs" dxfId="5818" priority="15957" operator="greaterThan">
      <formula>0.0163</formula>
    </cfRule>
    <cfRule type="cellIs" dxfId="5817" priority="15993" operator="lessThan">
      <formula>"2,73%&lt;0"</formula>
    </cfRule>
    <cfRule type="cellIs" dxfId="5816" priority="15974" operator="greaterThan">
      <formula>-0.0353</formula>
    </cfRule>
    <cfRule type="cellIs" dxfId="5815" priority="15962" operator="greaterThan">
      <formula>-0.0171</formula>
    </cfRule>
    <cfRule type="cellIs" dxfId="5814" priority="15969" operator="lessThan">
      <formula>0.0123</formula>
    </cfRule>
  </conditionalFormatting>
  <conditionalFormatting sqref="N450">
    <cfRule type="cellIs" dxfId="5813" priority="16237" operator="lessThan">
      <formula>-0.176</formula>
    </cfRule>
    <cfRule type="cellIs" dxfId="5812" priority="16196" operator="greaterThan">
      <formula>0.088</formula>
    </cfRule>
    <cfRule type="cellIs" dxfId="5811" priority="16197" operator="lessThan">
      <formula>0.088</formula>
    </cfRule>
    <cfRule type="cellIs" dxfId="5810" priority="16156" operator="lessThan">
      <formula>0</formula>
    </cfRule>
  </conditionalFormatting>
  <conditionalFormatting sqref="N467">
    <cfRule type="cellIs" dxfId="5809" priority="15863" operator="lessThan">
      <formula>11.268</formula>
    </cfRule>
    <cfRule type="cellIs" dxfId="5808" priority="15684" operator="greaterThan">
      <formula>10.645</formula>
    </cfRule>
    <cfRule type="cellIs" dxfId="5807" priority="15925" operator="greaterThan">
      <formula>10.626</formula>
    </cfRule>
    <cfRule type="cellIs" dxfId="5806" priority="15750" operator="greaterThan">
      <formula>10.66</formula>
    </cfRule>
    <cfRule type="cellIs" dxfId="5805" priority="15924" operator="lessThan">
      <formula>10.626</formula>
    </cfRule>
    <cfRule type="cellIs" dxfId="5804" priority="15894" operator="lessThan">
      <formula>11.04</formula>
    </cfRule>
    <cfRule type="cellIs" dxfId="5803" priority="15745" operator="lessThan">
      <formula>10.615</formula>
    </cfRule>
    <cfRule type="cellIs" dxfId="5802" priority="15915" operator="greaterThan">
      <formula>10.727</formula>
    </cfRule>
    <cfRule type="cellIs" dxfId="5801" priority="15829" operator="lessThan">
      <formula>11.002</formula>
    </cfRule>
    <cfRule type="cellIs" dxfId="5800" priority="15843" operator="greaterThan">
      <formula>11.005</formula>
    </cfRule>
    <cfRule type="cellIs" dxfId="5799" priority="15844" operator="lessThan">
      <formula>11.005</formula>
    </cfRule>
    <cfRule type="cellIs" dxfId="5798" priority="15909" operator="greaterThan">
      <formula>10.727</formula>
    </cfRule>
    <cfRule type="cellIs" dxfId="5797" priority="15768" operator="lessThan">
      <formula>10.97</formula>
    </cfRule>
    <cfRule type="cellIs" dxfId="5796" priority="15769" operator="greaterThan">
      <formula>10.97</formula>
    </cfRule>
    <cfRule type="cellIs" dxfId="5795" priority="15899" operator="lessThan">
      <formula>10.89</formula>
    </cfRule>
    <cfRule type="cellIs" dxfId="5794" priority="15882" operator="greaterThan">
      <formula>11.111</formula>
    </cfRule>
    <cfRule type="cellIs" dxfId="5793" priority="15746" operator="greaterThan">
      <formula>10.615</formula>
    </cfRule>
    <cfRule type="cellIs" dxfId="5792" priority="15685" operator="lessThan">
      <formula>10.645</formula>
    </cfRule>
  </conditionalFormatting>
  <conditionalFormatting sqref="N471">
    <cfRule type="cellIs" dxfId="5791" priority="15697" operator="lessThan">
      <formula>-0.0171</formula>
    </cfRule>
    <cfRule type="cellIs" dxfId="5790" priority="15729" operator="lessThan">
      <formula>"2,73%&lt;0"</formula>
    </cfRule>
    <cfRule type="cellIs" dxfId="5789" priority="15710" operator="greaterThan">
      <formula>-0.0353</formula>
    </cfRule>
    <cfRule type="cellIs" dxfId="5788" priority="15709" operator="lessThan">
      <formula>-0.0353</formula>
    </cfRule>
    <cfRule type="cellIs" dxfId="5787" priority="15693" operator="greaterThan">
      <formula>0.0163</formula>
    </cfRule>
    <cfRule type="cellIs" dxfId="5786" priority="15736" operator="greaterThan">
      <formula>"0&lt;$N$202"</formula>
    </cfRule>
    <cfRule type="cellIs" dxfId="5785" priority="15706" operator="greaterThan">
      <formula>0.0123</formula>
    </cfRule>
    <cfRule type="cellIs" dxfId="5784" priority="15705" operator="lessThan">
      <formula>0.0123</formula>
    </cfRule>
    <cfRule type="cellIs" dxfId="5783" priority="15692" operator="lessThan">
      <formula>0.0163</formula>
    </cfRule>
    <cfRule type="cellIs" dxfId="5782" priority="15698" operator="greaterThan">
      <formula>-0.0171</formula>
    </cfRule>
    <cfRule type="cellIs" dxfId="5781" priority="15691" operator="lessThan">
      <formula>-0.0188</formula>
    </cfRule>
  </conditionalFormatting>
  <conditionalFormatting sqref="N475">
    <cfRule type="cellIs" dxfId="5780" priority="15864" operator="lessThan">
      <formula>0</formula>
    </cfRule>
    <cfRule type="cellIs" dxfId="5779" priority="15898" operator="lessThan">
      <formula>0.088</formula>
    </cfRule>
    <cfRule type="cellIs" dxfId="5778" priority="15897" operator="greaterThan">
      <formula>0.088</formula>
    </cfRule>
    <cfRule type="cellIs" dxfId="5777" priority="15938" operator="lessThan">
      <formula>-0.176</formula>
    </cfRule>
  </conditionalFormatting>
  <conditionalFormatting sqref="N493">
    <cfRule type="cellIs" dxfId="5776" priority="15468" operator="greaterThan">
      <formula>10.66</formula>
    </cfRule>
    <cfRule type="cellIs" dxfId="5775" priority="15486" operator="lessThan">
      <formula>10.97</formula>
    </cfRule>
    <cfRule type="cellIs" dxfId="5774" priority="15612" operator="lessThan">
      <formula>11.04</formula>
    </cfRule>
    <cfRule type="cellIs" dxfId="5773" priority="15562" operator="lessThan">
      <formula>11.005</formula>
    </cfRule>
    <cfRule type="cellIs" dxfId="5772" priority="15581" operator="lessThan">
      <formula>11.268</formula>
    </cfRule>
    <cfRule type="cellIs" dxfId="5771" priority="15464" operator="greaterThan">
      <formula>10.615</formula>
    </cfRule>
    <cfRule type="cellIs" dxfId="5770" priority="15403" operator="lessThan">
      <formula>10.645</formula>
    </cfRule>
    <cfRule type="cellIs" dxfId="5769" priority="15487" operator="greaterThan">
      <formula>10.97</formula>
    </cfRule>
    <cfRule type="cellIs" dxfId="5768" priority="15547" operator="lessThan">
      <formula>11.002</formula>
    </cfRule>
    <cfRule type="cellIs" dxfId="5767" priority="15600" operator="greaterThan">
      <formula>11.111</formula>
    </cfRule>
    <cfRule type="cellIs" dxfId="5766" priority="15627" operator="greaterThan">
      <formula>10.727</formula>
    </cfRule>
    <cfRule type="cellIs" dxfId="5765" priority="15642" operator="lessThan">
      <formula>10.626</formula>
    </cfRule>
    <cfRule type="cellIs" dxfId="5764" priority="15643" operator="greaterThan">
      <formula>10.626</formula>
    </cfRule>
    <cfRule type="cellIs" dxfId="5763" priority="15463" operator="lessThan">
      <formula>10.615</formula>
    </cfRule>
    <cfRule type="cellIs" dxfId="5762" priority="15633" operator="greaterThan">
      <formula>10.727</formula>
    </cfRule>
    <cfRule type="cellIs" dxfId="5761" priority="15617" operator="lessThan">
      <formula>10.89</formula>
    </cfRule>
    <cfRule type="cellIs" dxfId="5760" priority="15402" operator="greaterThan">
      <formula>10.645</formula>
    </cfRule>
    <cfRule type="cellIs" dxfId="5759" priority="15561" operator="greaterThan">
      <formula>11.005</formula>
    </cfRule>
  </conditionalFormatting>
  <conditionalFormatting sqref="N497">
    <cfRule type="cellIs" dxfId="5758" priority="15424" operator="greaterThan">
      <formula>0.0123</formula>
    </cfRule>
    <cfRule type="cellIs" dxfId="5757" priority="15423" operator="lessThan">
      <formula>0.0123</formula>
    </cfRule>
    <cfRule type="cellIs" dxfId="5756" priority="15409" operator="lessThan">
      <formula>-0.0188</formula>
    </cfRule>
    <cfRule type="cellIs" dxfId="5755" priority="15447" operator="lessThan">
      <formula>"2,73%&lt;0"</formula>
    </cfRule>
    <cfRule type="cellIs" dxfId="5754" priority="15416" operator="greaterThan">
      <formula>-0.0171</formula>
    </cfRule>
    <cfRule type="cellIs" dxfId="5753" priority="15415" operator="lessThan">
      <formula>-0.0171</formula>
    </cfRule>
    <cfRule type="cellIs" dxfId="5752" priority="15454" operator="greaterThan">
      <formula>"0&lt;$N$202"</formula>
    </cfRule>
    <cfRule type="cellIs" dxfId="5751" priority="15428" operator="greaterThan">
      <formula>-0.0353</formula>
    </cfRule>
    <cfRule type="cellIs" dxfId="5750" priority="15427" operator="lessThan">
      <formula>-0.0353</formula>
    </cfRule>
    <cfRule type="cellIs" dxfId="5749" priority="15411" operator="greaterThan">
      <formula>0.0163</formula>
    </cfRule>
    <cfRule type="cellIs" dxfId="5748" priority="15410" operator="lessThan">
      <formula>0.0163</formula>
    </cfRule>
  </conditionalFormatting>
  <conditionalFormatting sqref="N501">
    <cfRule type="cellIs" dxfId="5747" priority="15616" operator="lessThan">
      <formula>0.088</formula>
    </cfRule>
    <cfRule type="cellIs" dxfId="5746" priority="15582" operator="lessThan">
      <formula>0</formula>
    </cfRule>
    <cfRule type="cellIs" dxfId="5745" priority="15615" operator="greaterThan">
      <formula>0.088</formula>
    </cfRule>
    <cfRule type="cellIs" dxfId="5744" priority="15656" operator="lessThan">
      <formula>-0.176</formula>
    </cfRule>
  </conditionalFormatting>
  <conditionalFormatting sqref="N518">
    <cfRule type="cellIs" dxfId="5743" priority="15336" operator="greaterThan">
      <formula>10.727</formula>
    </cfRule>
    <cfRule type="cellIs" dxfId="5742" priority="15106" operator="lessThan">
      <formula>10.645</formula>
    </cfRule>
    <cfRule type="cellIs" dxfId="5741" priority="15345" operator="lessThan">
      <formula>10.626</formula>
    </cfRule>
    <cfRule type="cellIs" dxfId="5740" priority="15190" operator="greaterThan">
      <formula>10.97</formula>
    </cfRule>
    <cfRule type="cellIs" dxfId="5739" priority="15189" operator="lessThan">
      <formula>10.97</formula>
    </cfRule>
    <cfRule type="cellIs" dxfId="5738" priority="15250" operator="lessThan">
      <formula>11.002</formula>
    </cfRule>
    <cfRule type="cellIs" dxfId="5737" priority="15330" operator="greaterThan">
      <formula>10.727</formula>
    </cfRule>
    <cfRule type="cellIs" dxfId="5736" priority="15320" operator="lessThan">
      <formula>10.89</formula>
    </cfRule>
    <cfRule type="cellIs" dxfId="5735" priority="15265" operator="lessThan">
      <formula>11.005</formula>
    </cfRule>
    <cfRule type="cellIs" dxfId="5734" priority="15171" operator="greaterThan">
      <formula>10.66</formula>
    </cfRule>
    <cfRule type="cellIs" dxfId="5733" priority="15346" operator="greaterThan">
      <formula>10.626</formula>
    </cfRule>
    <cfRule type="cellIs" dxfId="5732" priority="15315" operator="lessThan">
      <formula>11.04</formula>
    </cfRule>
    <cfRule type="cellIs" dxfId="5731" priority="15052" operator="lessThan">
      <formula>10.411</formula>
    </cfRule>
    <cfRule type="cellIs" dxfId="5730" priority="15303" operator="greaterThan">
      <formula>11.111</formula>
    </cfRule>
    <cfRule type="cellIs" dxfId="5729" priority="15053" operator="greaterThan">
      <formula>10.411</formula>
    </cfRule>
    <cfRule type="cellIs" dxfId="5728" priority="15167" operator="greaterThan">
      <formula>10.615</formula>
    </cfRule>
    <cfRule type="cellIs" dxfId="5727" priority="15166" operator="lessThan">
      <formula>10.615</formula>
    </cfRule>
    <cfRule type="cellIs" dxfId="5726" priority="15065" operator="greaterThan">
      <formula>10.479</formula>
    </cfRule>
    <cfRule type="cellIs" dxfId="5725" priority="15054" operator="greaterThan">
      <formula>10.411</formula>
    </cfRule>
    <cfRule type="cellIs" dxfId="5724" priority="15058" operator="greaterThan">
      <formula>10.436</formula>
    </cfRule>
    <cfRule type="cellIs" dxfId="5723" priority="15284" operator="lessThan">
      <formula>11.268</formula>
    </cfRule>
    <cfRule type="cellIs" dxfId="5722" priority="15105" operator="greaterThan">
      <formula>10.645</formula>
    </cfRule>
    <cfRule type="cellIs" dxfId="5721" priority="15264" operator="greaterThan">
      <formula>11.005</formula>
    </cfRule>
  </conditionalFormatting>
  <conditionalFormatting sqref="N522">
    <cfRule type="cellIs" dxfId="5720" priority="15127" operator="greaterThan">
      <formula>0.0123</formula>
    </cfRule>
    <cfRule type="cellIs" dxfId="5719" priority="15131" operator="greaterThan">
      <formula>-0.0353</formula>
    </cfRule>
    <cfRule type="cellIs" dxfId="5718" priority="15119" operator="greaterThan">
      <formula>-0.0171</formula>
    </cfRule>
    <cfRule type="cellIs" dxfId="5717" priority="15113" operator="lessThan">
      <formula>0.0163</formula>
    </cfRule>
    <cfRule type="cellIs" dxfId="5716" priority="15114" operator="greaterThan">
      <formula>0.0163</formula>
    </cfRule>
    <cfRule type="cellIs" dxfId="5715" priority="15118" operator="lessThan">
      <formula>-0.0171</formula>
    </cfRule>
    <cfRule type="cellIs" dxfId="5714" priority="15157" operator="greaterThan">
      <formula>"0&lt;$N$202"</formula>
    </cfRule>
    <cfRule type="cellIs" dxfId="5713" priority="15126" operator="lessThan">
      <formula>0.0123</formula>
    </cfRule>
    <cfRule type="cellIs" dxfId="5712" priority="15112" operator="lessThan">
      <formula>-0.0188</formula>
    </cfRule>
    <cfRule type="cellIs" dxfId="5711" priority="15150" operator="lessThan">
      <formula>"2,73%&lt;0"</formula>
    </cfRule>
    <cfRule type="cellIs" dxfId="5710" priority="15130" operator="lessThan">
      <formula>-0.0353</formula>
    </cfRule>
  </conditionalFormatting>
  <conditionalFormatting sqref="N526">
    <cfRule type="cellIs" dxfId="5709" priority="15319" operator="lessThan">
      <formula>0.088</formula>
    </cfRule>
    <cfRule type="cellIs" dxfId="5708" priority="15285" operator="lessThan">
      <formula>0</formula>
    </cfRule>
    <cfRule type="cellIs" dxfId="5707" priority="15318" operator="greaterThan">
      <formula>0.088</formula>
    </cfRule>
    <cfRule type="cellIs" dxfId="5706" priority="15359" operator="lessThan">
      <formula>-0.176</formula>
    </cfRule>
  </conditionalFormatting>
  <conditionalFormatting sqref="N544">
    <cfRule type="cellIs" dxfId="5705" priority="14748" operator="greaterThan">
      <formula>10.479</formula>
    </cfRule>
    <cfRule type="cellIs" dxfId="5704" priority="14735" operator="lessThan">
      <formula>10.411</formula>
    </cfRule>
    <cfRule type="cellIs" dxfId="5703" priority="14736" operator="greaterThan">
      <formula>10.411</formula>
    </cfRule>
    <cfRule type="cellIs" dxfId="5702" priority="15003" operator="lessThan">
      <formula>10.89</formula>
    </cfRule>
    <cfRule type="cellIs" dxfId="5701" priority="14741" operator="greaterThan">
      <formula>10.436</formula>
    </cfRule>
    <cfRule type="cellIs" dxfId="5700" priority="14737" operator="greaterThan">
      <formula>10.411</formula>
    </cfRule>
    <cfRule type="cellIs" dxfId="5699" priority="15019" operator="greaterThan">
      <formula>10.727</formula>
    </cfRule>
    <cfRule type="cellIs" dxfId="5698" priority="14854" operator="greaterThan">
      <formula>10.66</formula>
    </cfRule>
    <cfRule type="cellIs" dxfId="5697" priority="15013" operator="greaterThan">
      <formula>10.727</formula>
    </cfRule>
    <cfRule type="cellIs" dxfId="5696" priority="14849" operator="lessThan">
      <formula>10.615</formula>
    </cfRule>
    <cfRule type="cellIs" dxfId="5695" priority="14998" operator="lessThan">
      <formula>11.04</formula>
    </cfRule>
    <cfRule type="cellIs" dxfId="5694" priority="14850" operator="greaterThan">
      <formula>10.615</formula>
    </cfRule>
    <cfRule type="cellIs" dxfId="5693" priority="14986" operator="greaterThan">
      <formula>11.111</formula>
    </cfRule>
    <cfRule type="cellIs" dxfId="5692" priority="14933" operator="lessThan">
      <formula>11.002</formula>
    </cfRule>
    <cfRule type="cellIs" dxfId="5691" priority="14967" operator="lessThan">
      <formula>11.268</formula>
    </cfRule>
    <cfRule type="cellIs" dxfId="5690" priority="15029" operator="greaterThan">
      <formula>10.626</formula>
    </cfRule>
    <cfRule type="cellIs" dxfId="5689" priority="14789" operator="lessThan">
      <formula>10.645</formula>
    </cfRule>
    <cfRule type="cellIs" dxfId="5688" priority="14872" operator="lessThan">
      <formula>10.97</formula>
    </cfRule>
    <cfRule type="cellIs" dxfId="5687" priority="14873" operator="greaterThan">
      <formula>10.97</formula>
    </cfRule>
    <cfRule type="cellIs" dxfId="5686" priority="15028" operator="lessThan">
      <formula>10.626</formula>
    </cfRule>
    <cfRule type="cellIs" dxfId="5685" priority="14947" operator="greaterThan">
      <formula>11.005</formula>
    </cfRule>
    <cfRule type="cellIs" dxfId="5684" priority="14948" operator="lessThan">
      <formula>11.005</formula>
    </cfRule>
    <cfRule type="cellIs" dxfId="5683" priority="14788" operator="greaterThan">
      <formula>10.645</formula>
    </cfRule>
  </conditionalFormatting>
  <conditionalFormatting sqref="N548">
    <cfRule type="cellIs" dxfId="5682" priority="14796" operator="lessThan">
      <formula>0.0163</formula>
    </cfRule>
    <cfRule type="cellIs" dxfId="5681" priority="14814" operator="greaterThan">
      <formula>-0.0353</formula>
    </cfRule>
    <cfRule type="cellIs" dxfId="5680" priority="14840" operator="greaterThan">
      <formula>"0&lt;$N$202"</formula>
    </cfRule>
    <cfRule type="cellIs" dxfId="5679" priority="14809" operator="lessThan">
      <formula>0.0123</formula>
    </cfRule>
    <cfRule type="cellIs" dxfId="5678" priority="14795" operator="lessThan">
      <formula>-0.0188</formula>
    </cfRule>
    <cfRule type="cellIs" dxfId="5677" priority="14810" operator="greaterThan">
      <formula>0.0123</formula>
    </cfRule>
    <cfRule type="cellIs" dxfId="5676" priority="14801" operator="lessThan">
      <formula>-0.0171</formula>
    </cfRule>
    <cfRule type="cellIs" dxfId="5675" priority="14833" operator="lessThan">
      <formula>"2,73%&lt;0"</formula>
    </cfRule>
    <cfRule type="cellIs" dxfId="5674" priority="14813" operator="lessThan">
      <formula>-0.0353</formula>
    </cfRule>
    <cfRule type="cellIs" dxfId="5673" priority="14802" operator="greaterThan">
      <formula>-0.0171</formula>
    </cfRule>
    <cfRule type="cellIs" dxfId="5672" priority="14797" operator="greaterThan">
      <formula>0.0163</formula>
    </cfRule>
  </conditionalFormatting>
  <conditionalFormatting sqref="N552">
    <cfRule type="cellIs" dxfId="5671" priority="15042" operator="lessThan">
      <formula>-0.176</formula>
    </cfRule>
    <cfRule type="cellIs" dxfId="5670" priority="15002" operator="lessThan">
      <formula>0.088</formula>
    </cfRule>
    <cfRule type="cellIs" dxfId="5669" priority="15001" operator="greaterThan">
      <formula>0.088</formula>
    </cfRule>
    <cfRule type="cellIs" dxfId="5668" priority="14968" operator="lessThan">
      <formula>0</formula>
    </cfRule>
  </conditionalFormatting>
  <conditionalFormatting sqref="N569">
    <cfRule type="cellIs" dxfId="5667" priority="14525" operator="greaterThan">
      <formula>10.97</formula>
    </cfRule>
    <cfRule type="cellIs" dxfId="5666" priority="14343" operator="greaterThan">
      <formula>9.975</formula>
    </cfRule>
    <cfRule type="cellIs" dxfId="5665" priority="14638" operator="greaterThan">
      <formula>11.111</formula>
    </cfRule>
    <cfRule type="cellIs" dxfId="5664" priority="14665" operator="greaterThan">
      <formula>10.727</formula>
    </cfRule>
    <cfRule type="cellIs" dxfId="5663" priority="14441" operator="lessThan">
      <formula>10.645</formula>
    </cfRule>
    <cfRule type="cellIs" dxfId="5662" priority="14671" operator="greaterThan">
      <formula>10.727</formula>
    </cfRule>
    <cfRule type="cellIs" dxfId="5661" priority="14600" operator="lessThan">
      <formula>11.005</formula>
    </cfRule>
    <cfRule type="cellIs" dxfId="5660" priority="14619" operator="lessThan">
      <formula>11.268</formula>
    </cfRule>
    <cfRule type="cellIs" dxfId="5659" priority="14599" operator="greaterThan">
      <formula>11.005</formula>
    </cfRule>
    <cfRule type="cellIs" dxfId="5658" priority="14655" operator="lessThan">
      <formula>10.89</formula>
    </cfRule>
    <cfRule type="cellIs" dxfId="5657" priority="14650" operator="lessThan">
      <formula>11.04</formula>
    </cfRule>
    <cfRule type="cellIs" dxfId="5656" priority="14585" operator="lessThan">
      <formula>11.002</formula>
    </cfRule>
    <cfRule type="cellIs" dxfId="5655" priority="14506" operator="greaterThan">
      <formula>10.66</formula>
    </cfRule>
    <cfRule type="cellIs" dxfId="5654" priority="14680" operator="lessThan">
      <formula>10.626</formula>
    </cfRule>
    <cfRule type="cellIs" dxfId="5653" priority="14681" operator="greaterThan">
      <formula>10.626</formula>
    </cfRule>
    <cfRule type="cellIs" dxfId="5652" priority="14524" operator="lessThan">
      <formula>10.97</formula>
    </cfRule>
    <cfRule type="cellIs" dxfId="5651" priority="14389" operator="greaterThan">
      <formula>10.411</formula>
    </cfRule>
    <cfRule type="cellIs" dxfId="5650" priority="14388" operator="greaterThan">
      <formula>10.411</formula>
    </cfRule>
    <cfRule type="cellIs" dxfId="5649" priority="14387" operator="lessThan">
      <formula>10.411</formula>
    </cfRule>
    <cfRule type="cellIs" dxfId="5648" priority="14393" operator="greaterThan">
      <formula>10.436</formula>
    </cfRule>
    <cfRule type="cellIs" dxfId="5647" priority="14440" operator="greaterThan">
      <formula>10.645</formula>
    </cfRule>
    <cfRule type="cellIs" dxfId="5646" priority="14501" operator="lessThan">
      <formula>10.615</formula>
    </cfRule>
    <cfRule type="cellIs" dxfId="5645" priority="14502" operator="greaterThan">
      <formula>10.615</formula>
    </cfRule>
    <cfRule type="cellIs" dxfId="5644" priority="14400" operator="greaterThan">
      <formula>10.479</formula>
    </cfRule>
  </conditionalFormatting>
  <conditionalFormatting sqref="N573">
    <cfRule type="cellIs" dxfId="5643" priority="14485" operator="lessThan">
      <formula>"2,73%&lt;0"</formula>
    </cfRule>
    <cfRule type="cellIs" dxfId="5642" priority="14448" operator="lessThan">
      <formula>0.0163</formula>
    </cfRule>
    <cfRule type="cellIs" dxfId="5641" priority="14449" operator="greaterThan">
      <formula>0.0163</formula>
    </cfRule>
    <cfRule type="cellIs" dxfId="5640" priority="14453" operator="lessThan">
      <formula>-0.0171</formula>
    </cfRule>
    <cfRule type="cellIs" dxfId="5639" priority="14461" operator="lessThan">
      <formula>0.0123</formula>
    </cfRule>
    <cfRule type="cellIs" dxfId="5638" priority="14454" operator="greaterThan">
      <formula>-0.0171</formula>
    </cfRule>
    <cfRule type="cellIs" dxfId="5637" priority="14462" operator="greaterThan">
      <formula>0.0123</formula>
    </cfRule>
    <cfRule type="cellIs" dxfId="5636" priority="14465" operator="lessThan">
      <formula>-0.0353</formula>
    </cfRule>
    <cfRule type="cellIs" dxfId="5635" priority="14492" operator="greaterThan">
      <formula>"0&lt;$N$202"</formula>
    </cfRule>
    <cfRule type="cellIs" dxfId="5634" priority="14466" operator="greaterThan">
      <formula>-0.0353</formula>
    </cfRule>
    <cfRule type="cellIs" dxfId="5633" priority="14447" operator="lessThan">
      <formula>-0.0188</formula>
    </cfRule>
  </conditionalFormatting>
  <conditionalFormatting sqref="N577">
    <cfRule type="cellIs" dxfId="5632" priority="14694" operator="lessThan">
      <formula>-0.176</formula>
    </cfRule>
    <cfRule type="cellIs" dxfId="5631" priority="14654" operator="lessThan">
      <formula>0.088</formula>
    </cfRule>
    <cfRule type="cellIs" dxfId="5630" priority="14653" operator="greaterThan">
      <formula>0.088</formula>
    </cfRule>
    <cfRule type="cellIs" dxfId="5629" priority="14620" operator="lessThan">
      <formula>0</formula>
    </cfRule>
  </conditionalFormatting>
  <conditionalFormatting sqref="N594">
    <cfRule type="cellIs" dxfId="5628" priority="14311" operator="lessThan">
      <formula>10.626</formula>
    </cfRule>
    <cfRule type="cellIs" dxfId="5627" priority="14302" operator="greaterThan">
      <formula>10.727</formula>
    </cfRule>
    <cfRule type="cellIs" dxfId="5626" priority="14296" operator="greaterThan">
      <formula>10.727</formula>
    </cfRule>
    <cfRule type="cellIs" dxfId="5625" priority="14286" operator="lessThan">
      <formula>10.89</formula>
    </cfRule>
    <cfRule type="cellIs" dxfId="5624" priority="14281" operator="lessThan">
      <formula>11.04</formula>
    </cfRule>
    <cfRule type="cellIs" dxfId="5623" priority="14269" operator="greaterThan">
      <formula>11.111</formula>
    </cfRule>
    <cfRule type="cellIs" dxfId="5622" priority="14250" operator="lessThan">
      <formula>11.268</formula>
    </cfRule>
    <cfRule type="cellIs" dxfId="5621" priority="14231" operator="lessThan">
      <formula>11.005</formula>
    </cfRule>
    <cfRule type="cellIs" dxfId="5620" priority="14230" operator="greaterThan">
      <formula>11.005</formula>
    </cfRule>
    <cfRule type="cellIs" dxfId="5619" priority="14216" operator="lessThan">
      <formula>11.002</formula>
    </cfRule>
    <cfRule type="cellIs" dxfId="5618" priority="14156" operator="greaterThan">
      <formula>10.97</formula>
    </cfRule>
    <cfRule type="cellIs" dxfId="5617" priority="14155" operator="lessThan">
      <formula>10.97</formula>
    </cfRule>
    <cfRule type="cellIs" dxfId="5616" priority="14133" operator="greaterThan">
      <formula>10.615</formula>
    </cfRule>
    <cfRule type="cellIs" dxfId="5615" priority="14137" operator="greaterThan">
      <formula>10.66</formula>
    </cfRule>
    <cfRule type="cellIs" dxfId="5614" priority="14132" operator="lessThan">
      <formula>10.615</formula>
    </cfRule>
    <cfRule type="cellIs" dxfId="5613" priority="14312" operator="greaterThan">
      <formula>10.626</formula>
    </cfRule>
    <cfRule type="cellIs" dxfId="5612" priority="14072" operator="lessThan">
      <formula>10.645</formula>
    </cfRule>
    <cfRule type="cellIs" dxfId="5611" priority="14071" operator="greaterThan">
      <formula>10.645</formula>
    </cfRule>
    <cfRule type="cellIs" dxfId="5610" priority="14031" operator="greaterThan">
      <formula>10.479</formula>
    </cfRule>
    <cfRule type="cellIs" dxfId="5609" priority="14024" operator="greaterThan">
      <formula>10.436</formula>
    </cfRule>
    <cfRule type="cellIs" dxfId="5608" priority="14020" operator="greaterThan">
      <formula>10.411</formula>
    </cfRule>
    <cfRule type="cellIs" dxfId="5607" priority="14018" operator="lessThan">
      <formula>10.411</formula>
    </cfRule>
    <cfRule type="cellIs" dxfId="5606" priority="13974" operator="greaterThan">
      <formula>9.975</formula>
    </cfRule>
    <cfRule type="cellIs" dxfId="5605" priority="14019" operator="greaterThan">
      <formula>10.411</formula>
    </cfRule>
  </conditionalFormatting>
  <conditionalFormatting sqref="N598">
    <cfRule type="cellIs" dxfId="5604" priority="14123" operator="greaterThan">
      <formula>"0&lt;$N$202"</formula>
    </cfRule>
    <cfRule type="cellIs" dxfId="5603" priority="14084" operator="lessThan">
      <formula>-0.0171</formula>
    </cfRule>
    <cfRule type="cellIs" dxfId="5602" priority="14078" operator="lessThan">
      <formula>-0.0188</formula>
    </cfRule>
    <cfRule type="cellIs" dxfId="5601" priority="14085" operator="greaterThan">
      <formula>-0.0171</formula>
    </cfRule>
    <cfRule type="cellIs" dxfId="5600" priority="14080" operator="greaterThan">
      <formula>0.0163</formula>
    </cfRule>
    <cfRule type="cellIs" dxfId="5599" priority="14092" operator="lessThan">
      <formula>0.0123</formula>
    </cfRule>
    <cfRule type="cellIs" dxfId="5598" priority="14093" operator="greaterThan">
      <formula>0.0123</formula>
    </cfRule>
    <cfRule type="cellIs" dxfId="5597" priority="14079" operator="lessThan">
      <formula>0.0163</formula>
    </cfRule>
    <cfRule type="cellIs" dxfId="5596" priority="14096" operator="lessThan">
      <formula>-0.0353</formula>
    </cfRule>
    <cfRule type="cellIs" dxfId="5595" priority="14097" operator="greaterThan">
      <formula>-0.0353</formula>
    </cfRule>
    <cfRule type="cellIs" dxfId="5594" priority="14116" operator="lessThan">
      <formula>"2,73%&lt;0"</formula>
    </cfRule>
  </conditionalFormatting>
  <conditionalFormatting sqref="N602">
    <cfRule type="cellIs" dxfId="5593" priority="14251" operator="lessThan">
      <formula>0</formula>
    </cfRule>
    <cfRule type="cellIs" dxfId="5592" priority="14284" operator="greaterThan">
      <formula>0.088</formula>
    </cfRule>
    <cfRule type="cellIs" dxfId="5591" priority="14285" operator="lessThan">
      <formula>0.088</formula>
    </cfRule>
    <cfRule type="cellIs" dxfId="5590" priority="14325" operator="lessThan">
      <formula>-0.176</formula>
    </cfRule>
  </conditionalFormatting>
  <conditionalFormatting sqref="N619">
    <cfRule type="cellIs" dxfId="5589" priority="13648" operator="greaterThan">
      <formula>10.436</formula>
    </cfRule>
    <cfRule type="cellIs" dxfId="5588" priority="13761" operator="greaterThan">
      <formula>10.66</formula>
    </cfRule>
    <cfRule type="cellIs" dxfId="5587" priority="13920" operator="greaterThan">
      <formula>10.727</formula>
    </cfRule>
    <cfRule type="cellIs" dxfId="5586" priority="13644" operator="greaterThan">
      <formula>10.411</formula>
    </cfRule>
    <cfRule type="cellIs" dxfId="5585" priority="13643" operator="greaterThan">
      <formula>10.411</formula>
    </cfRule>
    <cfRule type="cellIs" dxfId="5584" priority="13779" operator="lessThan">
      <formula>10.97</formula>
    </cfRule>
    <cfRule type="cellIs" dxfId="5583" priority="13642" operator="lessThan">
      <formula>10.411</formula>
    </cfRule>
    <cfRule type="cellIs" dxfId="5582" priority="13756" operator="lessThan">
      <formula>10.615</formula>
    </cfRule>
    <cfRule type="cellIs" dxfId="5581" priority="13936" operator="greaterThan">
      <formula>10.626</formula>
    </cfRule>
    <cfRule type="cellIs" dxfId="5580" priority="13935" operator="lessThan">
      <formula>10.626</formula>
    </cfRule>
    <cfRule type="cellIs" dxfId="5579" priority="13780" operator="greaterThan">
      <formula>10.97</formula>
    </cfRule>
    <cfRule type="cellIs" dxfId="5578" priority="13910" operator="lessThan">
      <formula>10.89</formula>
    </cfRule>
    <cfRule type="cellIs" dxfId="5577" priority="13905" operator="lessThan">
      <formula>11.04</formula>
    </cfRule>
    <cfRule type="cellIs" dxfId="5576" priority="13893" operator="greaterThan">
      <formula>11.111</formula>
    </cfRule>
    <cfRule type="cellIs" dxfId="5575" priority="13840" operator="lessThan">
      <formula>11.002</formula>
    </cfRule>
    <cfRule type="cellIs" dxfId="5574" priority="13874" operator="lessThan">
      <formula>11.268</formula>
    </cfRule>
    <cfRule type="cellIs" dxfId="5573" priority="13696" operator="lessThan">
      <formula>10.645</formula>
    </cfRule>
    <cfRule type="cellIs" dxfId="5572" priority="13695" operator="greaterThan">
      <formula>10.645</formula>
    </cfRule>
    <cfRule type="cellIs" dxfId="5571" priority="13926" operator="greaterThan">
      <formula>10.727</formula>
    </cfRule>
    <cfRule type="cellIs" dxfId="5570" priority="13655" operator="greaterThan">
      <formula>10.479</formula>
    </cfRule>
    <cfRule type="cellIs" dxfId="5569" priority="13598" operator="greaterThan">
      <formula>9.975</formula>
    </cfRule>
    <cfRule type="cellIs" dxfId="5568" priority="13757" operator="greaterThan">
      <formula>10.615</formula>
    </cfRule>
    <cfRule type="cellIs" dxfId="5567" priority="13855" operator="lessThan">
      <formula>11.005</formula>
    </cfRule>
    <cfRule type="cellIs" dxfId="5566" priority="13854" operator="greaterThan">
      <formula>11.005</formula>
    </cfRule>
  </conditionalFormatting>
  <conditionalFormatting sqref="N623">
    <cfRule type="cellIs" dxfId="5565" priority="13720" operator="lessThan">
      <formula>-0.0353</formula>
    </cfRule>
    <cfRule type="cellIs" dxfId="5564" priority="13704" operator="greaterThan">
      <formula>0.0163</formula>
    </cfRule>
    <cfRule type="cellIs" dxfId="5563" priority="13709" operator="greaterThan">
      <formula>-0.0171</formula>
    </cfRule>
    <cfRule type="cellIs" dxfId="5562" priority="13740" operator="lessThan">
      <formula>"2,73%&lt;0"</formula>
    </cfRule>
    <cfRule type="cellIs" dxfId="5561" priority="13702" operator="lessThan">
      <formula>-0.0188</formula>
    </cfRule>
    <cfRule type="cellIs" dxfId="5560" priority="13717" operator="greaterThan">
      <formula>0.0123</formula>
    </cfRule>
    <cfRule type="cellIs" dxfId="5559" priority="13703" operator="lessThan">
      <formula>0.0163</formula>
    </cfRule>
    <cfRule type="cellIs" dxfId="5558" priority="13721" operator="greaterThan">
      <formula>-0.0353</formula>
    </cfRule>
    <cfRule type="cellIs" dxfId="5557" priority="13747" operator="greaterThan">
      <formula>"0&lt;$N$202"</formula>
    </cfRule>
    <cfRule type="cellIs" dxfId="5556" priority="13716" operator="lessThan">
      <formula>0.0123</formula>
    </cfRule>
    <cfRule type="cellIs" dxfId="5555" priority="13708" operator="lessThan">
      <formula>-0.0171</formula>
    </cfRule>
  </conditionalFormatting>
  <conditionalFormatting sqref="N627">
    <cfRule type="cellIs" dxfId="5554" priority="13949" operator="lessThan">
      <formula>-0.176</formula>
    </cfRule>
    <cfRule type="cellIs" dxfId="5553" priority="13875" operator="lessThan">
      <formula>0</formula>
    </cfRule>
    <cfRule type="cellIs" dxfId="5552" priority="13908" operator="greaterThan">
      <formula>0.088</formula>
    </cfRule>
    <cfRule type="cellIs" dxfId="5551" priority="13909" operator="lessThan">
      <formula>0.088</formula>
    </cfRule>
  </conditionalFormatting>
  <conditionalFormatting sqref="N644">
    <cfRule type="cellIs" dxfId="5550" priority="13379" operator="greaterThan">
      <formula>10.66</formula>
    </cfRule>
    <cfRule type="cellIs" dxfId="5549" priority="13260" operator="lessThan">
      <formula>10.411</formula>
    </cfRule>
    <cfRule type="cellIs" dxfId="5548" priority="13375" operator="greaterThan">
      <formula>10.615</formula>
    </cfRule>
    <cfRule type="cellIs" dxfId="5547" priority="13492" operator="lessThan">
      <formula>11.268</formula>
    </cfRule>
    <cfRule type="cellIs" dxfId="5546" priority="13266" operator="greaterThan">
      <formula>10.436</formula>
    </cfRule>
    <cfRule type="cellIs" dxfId="5545" priority="13262" operator="greaterThan">
      <formula>10.411</formula>
    </cfRule>
    <cfRule type="cellIs" dxfId="5544" priority="13511" operator="greaterThan">
      <formula>11.111</formula>
    </cfRule>
    <cfRule type="cellIs" dxfId="5543" priority="13397" operator="lessThan">
      <formula>10.97</formula>
    </cfRule>
    <cfRule type="cellIs" dxfId="5542" priority="13523" operator="lessThan">
      <formula>11.04</formula>
    </cfRule>
    <cfRule type="cellIs" dxfId="5541" priority="13374" operator="lessThan">
      <formula>10.615</formula>
    </cfRule>
    <cfRule type="cellIs" dxfId="5540" priority="13261" operator="greaterThan">
      <formula>10.411</formula>
    </cfRule>
    <cfRule type="cellIs" dxfId="5539" priority="13528" operator="lessThan">
      <formula>10.89</formula>
    </cfRule>
    <cfRule type="cellIs" dxfId="5538" priority="13458" operator="lessThan">
      <formula>11.002</formula>
    </cfRule>
    <cfRule type="cellIs" dxfId="5537" priority="13398" operator="greaterThan">
      <formula>10.97</formula>
    </cfRule>
    <cfRule type="cellIs" dxfId="5536" priority="13472" operator="greaterThan">
      <formula>11.005</formula>
    </cfRule>
    <cfRule type="cellIs" dxfId="5535" priority="13544" operator="greaterThan">
      <formula>10.727</formula>
    </cfRule>
    <cfRule type="cellIs" dxfId="5534" priority="13273" operator="greaterThan">
      <formula>10.479</formula>
    </cfRule>
    <cfRule type="cellIs" dxfId="5533" priority="13473" operator="lessThan">
      <formula>11.005</formula>
    </cfRule>
    <cfRule type="cellIs" dxfId="5532" priority="13538" operator="greaterThan">
      <formula>10.727</formula>
    </cfRule>
    <cfRule type="cellIs" dxfId="5531" priority="13553" operator="lessThan">
      <formula>10.626</formula>
    </cfRule>
    <cfRule type="cellIs" dxfId="5530" priority="12799" operator="lessThan">
      <formula>9.901</formula>
    </cfRule>
    <cfRule type="cellIs" dxfId="5529" priority="13314" operator="lessThan">
      <formula>10.645</formula>
    </cfRule>
    <cfRule type="cellIs" dxfId="5528" priority="13313" operator="greaterThan">
      <formula>10.645</formula>
    </cfRule>
    <cfRule type="cellIs" dxfId="5527" priority="13554" operator="greaterThan">
      <formula>10.626</formula>
    </cfRule>
    <cfRule type="cellIs" dxfId="5526" priority="13216" operator="greaterThan">
      <formula>9.975</formula>
    </cfRule>
    <cfRule type="cellIs" dxfId="5525" priority="12798" operator="greaterThan">
      <formula>9.901</formula>
    </cfRule>
  </conditionalFormatting>
  <conditionalFormatting sqref="N648">
    <cfRule type="cellIs" dxfId="5524" priority="13365" operator="greaterThan">
      <formula>"0&lt;$N$202"</formula>
    </cfRule>
    <cfRule type="cellIs" dxfId="5523" priority="13358" operator="lessThan">
      <formula>"2,73%&lt;0"</formula>
    </cfRule>
    <cfRule type="cellIs" dxfId="5522" priority="13339" operator="greaterThan">
      <formula>-0.0353</formula>
    </cfRule>
    <cfRule type="cellIs" dxfId="5521" priority="13335" operator="greaterThan">
      <formula>0.0123</formula>
    </cfRule>
    <cfRule type="cellIs" dxfId="5520" priority="13334" operator="lessThan">
      <formula>0.0123</formula>
    </cfRule>
    <cfRule type="cellIs" dxfId="5519" priority="13322" operator="greaterThan">
      <formula>0.0163</formula>
    </cfRule>
    <cfRule type="cellIs" dxfId="5518" priority="13321" operator="lessThan">
      <formula>0.0163</formula>
    </cfRule>
    <cfRule type="cellIs" dxfId="5517" priority="13320" operator="lessThan">
      <formula>-0.0188</formula>
    </cfRule>
    <cfRule type="cellIs" dxfId="5516" priority="13327" operator="greaterThan">
      <formula>-0.0171</formula>
    </cfRule>
    <cfRule type="cellIs" dxfId="5515" priority="13338" operator="lessThan">
      <formula>-0.0353</formula>
    </cfRule>
    <cfRule type="cellIs" dxfId="5514" priority="13326" operator="lessThan">
      <formula>-0.0171</formula>
    </cfRule>
  </conditionalFormatting>
  <conditionalFormatting sqref="N652">
    <cfRule type="cellIs" dxfId="5513" priority="13493" operator="lessThan">
      <formula>0</formula>
    </cfRule>
    <cfRule type="cellIs" dxfId="5512" priority="13527" operator="lessThan">
      <formula>0.088</formula>
    </cfRule>
    <cfRule type="cellIs" dxfId="5511" priority="13526" operator="greaterThan">
      <formula>0.088</formula>
    </cfRule>
    <cfRule type="cellIs" dxfId="5510" priority="13567" operator="lessThan">
      <formula>-0.176</formula>
    </cfRule>
  </conditionalFormatting>
  <conditionalFormatting sqref="N669">
    <cfRule type="cellIs" dxfId="5509" priority="13016" operator="greaterThan">
      <formula>10.97</formula>
    </cfRule>
    <cfRule type="cellIs" dxfId="5508" priority="12993" operator="greaterThan">
      <formula>10.615</formula>
    </cfRule>
    <cfRule type="cellIs" dxfId="5507" priority="13146" operator="lessThan">
      <formula>10.89</formula>
    </cfRule>
    <cfRule type="cellIs" dxfId="5506" priority="12891" operator="greaterThan">
      <formula>10.479</formula>
    </cfRule>
    <cfRule type="cellIs" dxfId="5505" priority="13162" operator="greaterThan">
      <formula>10.727</formula>
    </cfRule>
    <cfRule type="cellIs" dxfId="5504" priority="13171" operator="lessThan">
      <formula>10.626</formula>
    </cfRule>
    <cfRule type="cellIs" dxfId="5503" priority="13156" operator="greaterThan">
      <formula>10.727</formula>
    </cfRule>
    <cfRule type="cellIs" dxfId="5502" priority="13090" operator="greaterThan">
      <formula>11.005</formula>
    </cfRule>
    <cfRule type="cellIs" dxfId="5501" priority="13091" operator="lessThan">
      <formula>11.005</formula>
    </cfRule>
    <cfRule type="cellIs" dxfId="5500" priority="12931" operator="greaterThan">
      <formula>10.645</formula>
    </cfRule>
    <cfRule type="cellIs" dxfId="5499" priority="13172" operator="greaterThan">
      <formula>10.626</formula>
    </cfRule>
    <cfRule type="cellIs" dxfId="5498" priority="12879" operator="greaterThan">
      <formula>10.411</formula>
    </cfRule>
    <cfRule type="cellIs" dxfId="5497" priority="12884" operator="greaterThan">
      <formula>10.436</formula>
    </cfRule>
    <cfRule type="cellIs" dxfId="5496" priority="12878" operator="lessThan">
      <formula>10.411</formula>
    </cfRule>
    <cfRule type="cellIs" dxfId="5495" priority="12834" operator="greaterThan">
      <formula>9.975</formula>
    </cfRule>
    <cfRule type="cellIs" dxfId="5494" priority="13129" operator="greaterThan">
      <formula>11.111</formula>
    </cfRule>
    <cfRule type="cellIs" dxfId="5493" priority="12780" operator="greaterThan">
      <formula>9.926</formula>
    </cfRule>
    <cfRule type="cellIs" dxfId="5492" priority="13141" operator="lessThan">
      <formula>11.04</formula>
    </cfRule>
    <cfRule type="cellIs" dxfId="5491" priority="12997" operator="greaterThan">
      <formula>10.66</formula>
    </cfRule>
    <cfRule type="cellIs" dxfId="5490" priority="13110" operator="lessThan">
      <formula>11.268</formula>
    </cfRule>
    <cfRule type="cellIs" dxfId="5489" priority="13015" operator="lessThan">
      <formula>10.97</formula>
    </cfRule>
    <cfRule type="cellIs" dxfId="5488" priority="12932" operator="lessThan">
      <formula>10.645</formula>
    </cfRule>
    <cfRule type="cellIs" dxfId="5487" priority="13076" operator="lessThan">
      <formula>11.002</formula>
    </cfRule>
    <cfRule type="cellIs" dxfId="5486" priority="12880" operator="greaterThan">
      <formula>10.411</formula>
    </cfRule>
    <cfRule type="cellIs" dxfId="5485" priority="12992" operator="lessThan">
      <formula>10.615</formula>
    </cfRule>
  </conditionalFormatting>
  <conditionalFormatting sqref="N673">
    <cfRule type="cellIs" dxfId="5484" priority="12940" operator="greaterThan">
      <formula>0.0163</formula>
    </cfRule>
    <cfRule type="cellIs" dxfId="5483" priority="12953" operator="greaterThan">
      <formula>0.0123</formula>
    </cfRule>
    <cfRule type="cellIs" dxfId="5482" priority="12956" operator="lessThan">
      <formula>-0.0353</formula>
    </cfRule>
    <cfRule type="cellIs" dxfId="5481" priority="12952" operator="lessThan">
      <formula>0.0123</formula>
    </cfRule>
    <cfRule type="cellIs" dxfId="5480" priority="12957" operator="greaterThan">
      <formula>-0.0353</formula>
    </cfRule>
    <cfRule type="cellIs" dxfId="5479" priority="12983" operator="greaterThan">
      <formula>"0&lt;$N$202"</formula>
    </cfRule>
    <cfRule type="cellIs" dxfId="5478" priority="12944" operator="lessThan">
      <formula>-0.0171</formula>
    </cfRule>
    <cfRule type="cellIs" dxfId="5477" priority="12939" operator="lessThan">
      <formula>0.0163</formula>
    </cfRule>
    <cfRule type="cellIs" dxfId="5476" priority="12938" operator="lessThan">
      <formula>-0.0188</formula>
    </cfRule>
    <cfRule type="cellIs" dxfId="5475" priority="12976" operator="lessThan">
      <formula>"2,73%&lt;0"</formula>
    </cfRule>
    <cfRule type="cellIs" dxfId="5474" priority="12945" operator="greaterThan">
      <formula>-0.0171</formula>
    </cfRule>
  </conditionalFormatting>
  <conditionalFormatting sqref="N677">
    <cfRule type="cellIs" dxfId="5473" priority="13111" operator="lessThan">
      <formula>0</formula>
    </cfRule>
    <cfRule type="cellIs" dxfId="5472" priority="13185" operator="lessThan">
      <formula>-0.176</formula>
    </cfRule>
    <cfRule type="cellIs" dxfId="5471" priority="13145" operator="lessThan">
      <formula>0.088</formula>
    </cfRule>
    <cfRule type="cellIs" dxfId="5470" priority="13144" operator="greaterThan">
      <formula>0.088</formula>
    </cfRule>
  </conditionalFormatting>
  <conditionalFormatting sqref="N695">
    <cfRule type="cellIs" dxfId="5469" priority="11656" operator="lessThan">
      <formula>10.645</formula>
    </cfRule>
    <cfRule type="cellIs" dxfId="5468" priority="11655" operator="greaterThan">
      <formula>10.645</formula>
    </cfRule>
    <cfRule type="cellIs" dxfId="5467" priority="11814" operator="greaterThan">
      <formula>11.005</formula>
    </cfRule>
    <cfRule type="cellIs" dxfId="5466" priority="11558" operator="greaterThan">
      <formula>9.975</formula>
    </cfRule>
    <cfRule type="cellIs" dxfId="5465" priority="11716" operator="lessThan">
      <formula>10.615</formula>
    </cfRule>
    <cfRule type="cellIs" dxfId="5464" priority="11886" operator="greaterThan">
      <formula>10.727</formula>
    </cfRule>
    <cfRule type="cellIs" dxfId="5463" priority="11800" operator="lessThan">
      <formula>11.002</formula>
    </cfRule>
    <cfRule type="cellIs" dxfId="5462" priority="11895" operator="lessThan">
      <formula>10.626</formula>
    </cfRule>
    <cfRule type="cellIs" dxfId="5461" priority="11896" operator="greaterThan">
      <formula>10.626</formula>
    </cfRule>
    <cfRule type="cellIs" dxfId="5460" priority="11615" operator="greaterThan">
      <formula>10.479</formula>
    </cfRule>
    <cfRule type="cellIs" dxfId="5459" priority="11602" operator="lessThan">
      <formula>10.411</formula>
    </cfRule>
    <cfRule type="cellIs" dxfId="5458" priority="11870" operator="lessThan">
      <formula>10.89</formula>
    </cfRule>
    <cfRule type="cellIs" dxfId="5457" priority="11740" operator="greaterThan">
      <formula>10.97</formula>
    </cfRule>
    <cfRule type="cellIs" dxfId="5456" priority="11739" operator="lessThan">
      <formula>10.97</formula>
    </cfRule>
    <cfRule type="cellIs" dxfId="5455" priority="11865" operator="lessThan">
      <formula>11.04</formula>
    </cfRule>
    <cfRule type="cellIs" dxfId="5454" priority="11853" operator="greaterThan">
      <formula>11.111</formula>
    </cfRule>
    <cfRule type="cellIs" dxfId="5453" priority="11603" operator="greaterThan">
      <formula>10.411</formula>
    </cfRule>
    <cfRule type="cellIs" dxfId="5452" priority="11604" operator="greaterThan">
      <formula>10.411</formula>
    </cfRule>
    <cfRule type="cellIs" dxfId="5451" priority="11608" operator="greaterThan">
      <formula>10.436</formula>
    </cfRule>
    <cfRule type="cellIs" dxfId="5450" priority="11834" operator="lessThan">
      <formula>11.268</formula>
    </cfRule>
    <cfRule type="cellIs" dxfId="5449" priority="11528" operator="greaterThan">
      <formula>9.926</formula>
    </cfRule>
    <cfRule type="cellIs" dxfId="5448" priority="11721" operator="greaterThan">
      <formula>10.66</formula>
    </cfRule>
    <cfRule type="cellIs" dxfId="5447" priority="11880" operator="greaterThan">
      <formula>10.727</formula>
    </cfRule>
    <cfRule type="cellIs" dxfId="5446" priority="11815" operator="lessThan">
      <formula>11.005</formula>
    </cfRule>
    <cfRule type="cellIs" dxfId="5445" priority="11717" operator="greaterThan">
      <formula>10.615</formula>
    </cfRule>
  </conditionalFormatting>
  <conditionalFormatting sqref="N699">
    <cfRule type="cellIs" dxfId="5444" priority="11700" operator="lessThan">
      <formula>"2,73%&lt;0"</formula>
    </cfRule>
    <cfRule type="cellIs" dxfId="5443" priority="11668" operator="lessThan">
      <formula>-0.0171</formula>
    </cfRule>
    <cfRule type="cellIs" dxfId="5442" priority="11680" operator="lessThan">
      <formula>-0.0353</formula>
    </cfRule>
    <cfRule type="cellIs" dxfId="5441" priority="11669" operator="greaterThan">
      <formula>-0.0171</formula>
    </cfRule>
    <cfRule type="cellIs" dxfId="5440" priority="11663" operator="lessThan">
      <formula>0.0163</formula>
    </cfRule>
    <cfRule type="cellIs" dxfId="5439" priority="11681" operator="greaterThan">
      <formula>-0.0353</formula>
    </cfRule>
    <cfRule type="cellIs" dxfId="5438" priority="11676" operator="lessThan">
      <formula>0.0123</formula>
    </cfRule>
    <cfRule type="cellIs" dxfId="5437" priority="11677" operator="greaterThan">
      <formula>0.0123</formula>
    </cfRule>
    <cfRule type="cellIs" dxfId="5436" priority="11664" operator="greaterThan">
      <formula>0.0163</formula>
    </cfRule>
    <cfRule type="cellIs" dxfId="5435" priority="11662" operator="lessThan">
      <formula>-0.0188</formula>
    </cfRule>
    <cfRule type="cellIs" dxfId="5434" priority="11707" operator="greaterThan">
      <formula>"0&lt;$N$202"</formula>
    </cfRule>
  </conditionalFormatting>
  <conditionalFormatting sqref="N703">
    <cfRule type="cellIs" dxfId="5433" priority="11909" operator="lessThan">
      <formula>-0.176</formula>
    </cfRule>
    <cfRule type="cellIs" dxfId="5432" priority="11869" operator="lessThan">
      <formula>0.088</formula>
    </cfRule>
    <cfRule type="cellIs" dxfId="5431" priority="11835" operator="lessThan">
      <formula>0</formula>
    </cfRule>
    <cfRule type="cellIs" dxfId="5430" priority="11868" operator="greaterThan">
      <formula>0.088</formula>
    </cfRule>
  </conditionalFormatting>
  <conditionalFormatting sqref="N721">
    <cfRule type="cellIs" dxfId="5429" priority="11210" operator="greaterThan">
      <formula>10.479</formula>
    </cfRule>
    <cfRule type="cellIs" dxfId="5428" priority="11251" operator="lessThan">
      <formula>10.645</formula>
    </cfRule>
    <cfRule type="cellIs" dxfId="5427" priority="11410" operator="lessThan">
      <formula>11.005</formula>
    </cfRule>
    <cfRule type="cellIs" dxfId="5426" priority="11316" operator="greaterThan">
      <formula>10.66</formula>
    </cfRule>
    <cfRule type="cellIs" dxfId="5425" priority="11153" operator="greaterThan">
      <formula>9.975</formula>
    </cfRule>
    <cfRule type="cellIs" dxfId="5424" priority="11123" operator="greaterThan">
      <formula>9.926</formula>
    </cfRule>
    <cfRule type="cellIs" dxfId="5423" priority="11197" operator="lessThan">
      <formula>10.411</formula>
    </cfRule>
    <cfRule type="cellIs" dxfId="5422" priority="11198" operator="greaterThan">
      <formula>10.411</formula>
    </cfRule>
    <cfRule type="cellIs" dxfId="5421" priority="11199" operator="greaterThan">
      <formula>10.411</formula>
    </cfRule>
    <cfRule type="cellIs" dxfId="5420" priority="11409" operator="greaterThan">
      <formula>11.005</formula>
    </cfRule>
    <cfRule type="cellIs" dxfId="5419" priority="11448" operator="greaterThan">
      <formula>11.111</formula>
    </cfRule>
    <cfRule type="cellIs" dxfId="5418" priority="11203" operator="greaterThan">
      <formula>10.436</formula>
    </cfRule>
    <cfRule type="cellIs" dxfId="5417" priority="11395" operator="lessThan">
      <formula>11.002</formula>
    </cfRule>
    <cfRule type="cellIs" dxfId="5416" priority="11429" operator="lessThan">
      <formula>11.268</formula>
    </cfRule>
    <cfRule type="cellIs" dxfId="5415" priority="11250" operator="greaterThan">
      <formula>10.645</formula>
    </cfRule>
    <cfRule type="cellIs" dxfId="5414" priority="11475" operator="greaterThan">
      <formula>10.727</formula>
    </cfRule>
    <cfRule type="cellIs" dxfId="5413" priority="11335" operator="greaterThan">
      <formula>10.97</formula>
    </cfRule>
    <cfRule type="cellIs" dxfId="5412" priority="11312" operator="greaterThan">
      <formula>10.615</formula>
    </cfRule>
    <cfRule type="cellIs" dxfId="5411" priority="11311" operator="lessThan">
      <formula>10.615</formula>
    </cfRule>
    <cfRule type="cellIs" dxfId="5410" priority="11460" operator="lessThan">
      <formula>11.04</formula>
    </cfRule>
    <cfRule type="cellIs" dxfId="5409" priority="11334" operator="lessThan">
      <formula>10.97</formula>
    </cfRule>
    <cfRule type="cellIs" dxfId="5408" priority="11481" operator="greaterThan">
      <formula>10.727</formula>
    </cfRule>
    <cfRule type="cellIs" dxfId="5407" priority="11465" operator="lessThan">
      <formula>10.89</formula>
    </cfRule>
    <cfRule type="cellIs" dxfId="5406" priority="11491" operator="greaterThan">
      <formula>10.626</formula>
    </cfRule>
    <cfRule type="cellIs" dxfId="5405" priority="11490" operator="lessThan">
      <formula>10.626</formula>
    </cfRule>
  </conditionalFormatting>
  <conditionalFormatting sqref="N725">
    <cfRule type="cellIs" dxfId="5404" priority="11271" operator="lessThan">
      <formula>0.0123</formula>
    </cfRule>
    <cfRule type="cellIs" dxfId="5403" priority="11295" operator="lessThan">
      <formula>"2,73%&lt;0"</formula>
    </cfRule>
    <cfRule type="cellIs" dxfId="5402" priority="11272" operator="greaterThan">
      <formula>0.0123</formula>
    </cfRule>
    <cfRule type="cellIs" dxfId="5401" priority="11275" operator="lessThan">
      <formula>-0.0353</formula>
    </cfRule>
    <cfRule type="cellIs" dxfId="5400" priority="11302" operator="greaterThan">
      <formula>"0&lt;$N$202"</formula>
    </cfRule>
    <cfRule type="cellIs" dxfId="5399" priority="11257" operator="lessThan">
      <formula>-0.0188</formula>
    </cfRule>
    <cfRule type="cellIs" dxfId="5398" priority="11258" operator="lessThan">
      <formula>0.0163</formula>
    </cfRule>
    <cfRule type="cellIs" dxfId="5397" priority="11259" operator="greaterThan">
      <formula>0.0163</formula>
    </cfRule>
    <cfRule type="cellIs" dxfId="5396" priority="11276" operator="greaterThan">
      <formula>-0.0353</formula>
    </cfRule>
    <cfRule type="cellIs" dxfId="5395" priority="11263" operator="lessThan">
      <formula>-0.0171</formula>
    </cfRule>
    <cfRule type="cellIs" dxfId="5394" priority="11264" operator="greaterThan">
      <formula>-0.0171</formula>
    </cfRule>
  </conditionalFormatting>
  <conditionalFormatting sqref="N729">
    <cfRule type="cellIs" dxfId="5393" priority="11430" operator="lessThan">
      <formula>0</formula>
    </cfRule>
    <cfRule type="cellIs" dxfId="5392" priority="11504" operator="lessThan">
      <formula>-0.176</formula>
    </cfRule>
    <cfRule type="cellIs" dxfId="5391" priority="11463" operator="greaterThan">
      <formula>0.088</formula>
    </cfRule>
    <cfRule type="cellIs" dxfId="5390" priority="11464" operator="lessThan">
      <formula>0.088</formula>
    </cfRule>
  </conditionalFormatting>
  <conditionalFormatting sqref="N747">
    <cfRule type="cellIs" dxfId="5389" priority="10809" operator="lessThan">
      <formula>10.645</formula>
    </cfRule>
    <cfRule type="cellIs" dxfId="5388" priority="10956" operator="greaterThan">
      <formula>11.005</formula>
    </cfRule>
    <cfRule type="cellIs" dxfId="5387" priority="10976" operator="lessThan">
      <formula>11.268</formula>
    </cfRule>
    <cfRule type="cellIs" dxfId="5386" priority="11037" operator="lessThan">
      <formula>10.626</formula>
    </cfRule>
    <cfRule type="cellIs" dxfId="5385" priority="10808" operator="greaterThan">
      <formula>10.645</formula>
    </cfRule>
    <cfRule type="cellIs" dxfId="5384" priority="11022" operator="greaterThan">
      <formula>10.727</formula>
    </cfRule>
    <cfRule type="cellIs" dxfId="5383" priority="10757" operator="greaterThan">
      <formula>10.411</formula>
    </cfRule>
    <cfRule type="cellIs" dxfId="5382" priority="10755" operator="lessThan">
      <formula>10.411</formula>
    </cfRule>
    <cfRule type="cellIs" dxfId="5381" priority="11038" operator="greaterThan">
      <formula>10.626</formula>
    </cfRule>
    <cfRule type="cellIs" dxfId="5380" priority="10686" operator="greaterThan">
      <formula>9.926</formula>
    </cfRule>
    <cfRule type="cellIs" dxfId="5379" priority="10882" operator="greaterThan">
      <formula>10.97</formula>
    </cfRule>
    <cfRule type="cellIs" dxfId="5378" priority="11012" operator="lessThan">
      <formula>10.89</formula>
    </cfRule>
    <cfRule type="cellIs" dxfId="5377" priority="10881" operator="lessThan">
      <formula>10.97</formula>
    </cfRule>
    <cfRule type="cellIs" dxfId="5376" priority="10995" operator="greaterThan">
      <formula>11.111</formula>
    </cfRule>
    <cfRule type="cellIs" dxfId="5375" priority="10768" operator="greaterThan">
      <formula>10.479</formula>
    </cfRule>
    <cfRule type="cellIs" dxfId="5374" priority="10863" operator="greaterThan">
      <formula>10.66</formula>
    </cfRule>
    <cfRule type="cellIs" dxfId="5373" priority="11007" operator="lessThan">
      <formula>11.04</formula>
    </cfRule>
    <cfRule type="cellIs" dxfId="5372" priority="10859" operator="greaterThan">
      <formula>10.615</formula>
    </cfRule>
    <cfRule type="cellIs" dxfId="5371" priority="10756" operator="greaterThan">
      <formula>10.411</formula>
    </cfRule>
    <cfRule type="cellIs" dxfId="5370" priority="10761" operator="greaterThan">
      <formula>10.436</formula>
    </cfRule>
    <cfRule type="cellIs" dxfId="5369" priority="10858" operator="lessThan">
      <formula>10.615</formula>
    </cfRule>
    <cfRule type="cellIs" dxfId="5368" priority="10957" operator="lessThan">
      <formula>11.005</formula>
    </cfRule>
    <cfRule type="cellIs" dxfId="5367" priority="10714" operator="greaterThan">
      <formula>9.975</formula>
    </cfRule>
    <cfRule type="cellIs" dxfId="5366" priority="11028" operator="greaterThan">
      <formula>10.727</formula>
    </cfRule>
    <cfRule type="cellIs" dxfId="5365" priority="10942" operator="lessThan">
      <formula>11.002</formula>
    </cfRule>
  </conditionalFormatting>
  <conditionalFormatting sqref="N751">
    <cfRule type="cellIs" dxfId="5364" priority="10826" operator="lessThan">
      <formula>0.0123</formula>
    </cfRule>
    <cfRule type="cellIs" dxfId="5363" priority="10821" operator="greaterThan">
      <formula>-0.0171</formula>
    </cfRule>
    <cfRule type="cellIs" dxfId="5362" priority="10844" operator="lessThan">
      <formula>"2,73%&lt;0"</formula>
    </cfRule>
    <cfRule type="cellIs" dxfId="5361" priority="10820" operator="lessThan">
      <formula>-0.0171</formula>
    </cfRule>
    <cfRule type="cellIs" dxfId="5360" priority="10817" operator="greaterThan">
      <formula>0.0163</formula>
    </cfRule>
    <cfRule type="cellIs" dxfId="5359" priority="10816" operator="lessThan">
      <formula>0.0163</formula>
    </cfRule>
    <cfRule type="cellIs" dxfId="5358" priority="10849" operator="greaterThan">
      <formula>"0&lt;$N$202"</formula>
    </cfRule>
    <cfRule type="cellIs" dxfId="5357" priority="10815" operator="lessThan">
      <formula>-0.0188</formula>
    </cfRule>
    <cfRule type="cellIs" dxfId="5356" priority="10831" operator="greaterThan">
      <formula>-0.0353</formula>
    </cfRule>
    <cfRule type="cellIs" dxfId="5355" priority="10830" operator="lessThan">
      <formula>-0.0353</formula>
    </cfRule>
    <cfRule type="cellIs" dxfId="5354" priority="10827" operator="greaterThan">
      <formula>0.0123</formula>
    </cfRule>
  </conditionalFormatting>
  <conditionalFormatting sqref="N755">
    <cfRule type="cellIs" dxfId="5353" priority="10977" operator="lessThan">
      <formula>0</formula>
    </cfRule>
    <cfRule type="cellIs" dxfId="5352" priority="11011" operator="lessThan">
      <formula>0.088</formula>
    </cfRule>
    <cfRule type="cellIs" dxfId="5351" priority="11051" operator="lessThan">
      <formula>-0.176</formula>
    </cfRule>
    <cfRule type="cellIs" dxfId="5350" priority="11010" operator="greaterThan">
      <formula>0.088</formula>
    </cfRule>
  </conditionalFormatting>
  <conditionalFormatting sqref="N773">
    <cfRule type="cellIs" dxfId="5349" priority="10543" operator="lessThan">
      <formula>11.002</formula>
    </cfRule>
    <cfRule type="cellIs" dxfId="5348" priority="10362" operator="greaterThan">
      <formula>10.436</formula>
    </cfRule>
    <cfRule type="cellIs" dxfId="5347" priority="10577" operator="lessThan">
      <formula>11.268</formula>
    </cfRule>
    <cfRule type="cellIs" dxfId="5346" priority="10358" operator="greaterThan">
      <formula>10.411</formula>
    </cfRule>
    <cfRule type="cellIs" dxfId="5345" priority="10482" operator="lessThan">
      <formula>10.97</formula>
    </cfRule>
    <cfRule type="cellIs" dxfId="5344" priority="10287" operator="greaterThan">
      <formula>9.926</formula>
    </cfRule>
    <cfRule type="cellIs" dxfId="5343" priority="10483" operator="greaterThan">
      <formula>10.97</formula>
    </cfRule>
    <cfRule type="cellIs" dxfId="5342" priority="10410" operator="lessThan">
      <formula>10.645</formula>
    </cfRule>
    <cfRule type="cellIs" dxfId="5341" priority="10356" operator="lessThan">
      <formula>10.411</formula>
    </cfRule>
    <cfRule type="cellIs" dxfId="5340" priority="10608" operator="lessThan">
      <formula>11.04</formula>
    </cfRule>
    <cfRule type="cellIs" dxfId="5339" priority="10357" operator="greaterThan">
      <formula>10.411</formula>
    </cfRule>
    <cfRule type="cellIs" dxfId="5338" priority="10613" operator="lessThan">
      <formula>10.89</formula>
    </cfRule>
    <cfRule type="cellIs" dxfId="5337" priority="10409" operator="greaterThan">
      <formula>10.645</formula>
    </cfRule>
    <cfRule type="cellIs" dxfId="5336" priority="10369" operator="greaterThan">
      <formula>10.479</formula>
    </cfRule>
    <cfRule type="cellIs" dxfId="5335" priority="10464" operator="greaterThan">
      <formula>10.66</formula>
    </cfRule>
    <cfRule type="cellIs" dxfId="5334" priority="10623" operator="greaterThan">
      <formula>10.727</formula>
    </cfRule>
    <cfRule type="cellIs" dxfId="5333" priority="10596" operator="greaterThan">
      <formula>11.111</formula>
    </cfRule>
    <cfRule type="cellIs" dxfId="5332" priority="10558" operator="lessThan">
      <formula>11.005</formula>
    </cfRule>
    <cfRule type="cellIs" dxfId="5331" priority="10629" operator="greaterThan">
      <formula>10.727</formula>
    </cfRule>
    <cfRule type="cellIs" dxfId="5330" priority="10557" operator="greaterThan">
      <formula>11.005</formula>
    </cfRule>
    <cfRule type="cellIs" dxfId="5329" priority="10638" operator="lessThan">
      <formula>10.626</formula>
    </cfRule>
    <cfRule type="cellIs" dxfId="5328" priority="10459" operator="lessThan">
      <formula>10.615</formula>
    </cfRule>
    <cfRule type="cellIs" dxfId="5327" priority="10639" operator="greaterThan">
      <formula>10.626</formula>
    </cfRule>
    <cfRule type="cellIs" dxfId="5326" priority="10315" operator="greaterThan">
      <formula>9.975</formula>
    </cfRule>
    <cfRule type="cellIs" dxfId="5325" priority="10460" operator="greaterThan">
      <formula>10.615</formula>
    </cfRule>
  </conditionalFormatting>
  <conditionalFormatting sqref="N777">
    <cfRule type="cellIs" dxfId="5324" priority="10418" operator="greaterThan">
      <formula>0.0163</formula>
    </cfRule>
    <cfRule type="cellIs" dxfId="5323" priority="10417" operator="lessThan">
      <formula>0.0163</formula>
    </cfRule>
    <cfRule type="cellIs" dxfId="5322" priority="10416" operator="lessThan">
      <formula>-0.0188</formula>
    </cfRule>
    <cfRule type="cellIs" dxfId="5321" priority="10431" operator="lessThan">
      <formula>-0.0353</formula>
    </cfRule>
    <cfRule type="cellIs" dxfId="5320" priority="10421" operator="lessThan">
      <formula>-0.0171</formula>
    </cfRule>
    <cfRule type="cellIs" dxfId="5319" priority="10422" operator="greaterThan">
      <formula>-0.0171</formula>
    </cfRule>
    <cfRule type="cellIs" dxfId="5318" priority="10427" operator="lessThan">
      <formula>0.0123</formula>
    </cfRule>
    <cfRule type="cellIs" dxfId="5317" priority="10428" operator="greaterThan">
      <formula>0.0123</formula>
    </cfRule>
    <cfRule type="cellIs" dxfId="5316" priority="10432" operator="greaterThan">
      <formula>-0.0353</formula>
    </cfRule>
    <cfRule type="cellIs" dxfId="5315" priority="10450" operator="greaterThan">
      <formula>"0&lt;$N$202"</formula>
    </cfRule>
    <cfRule type="cellIs" dxfId="5314" priority="10445" operator="lessThan">
      <formula>"2,73%&lt;0"</formula>
    </cfRule>
  </conditionalFormatting>
  <conditionalFormatting sqref="N781">
    <cfRule type="cellIs" dxfId="5313" priority="10612" operator="lessThan">
      <formula>0.088</formula>
    </cfRule>
    <cfRule type="cellIs" dxfId="5312" priority="10652" operator="lessThan">
      <formula>-0.176</formula>
    </cfRule>
    <cfRule type="cellIs" dxfId="5311" priority="10611" operator="greaterThan">
      <formula>0.088</formula>
    </cfRule>
    <cfRule type="cellIs" dxfId="5310" priority="10578" operator="lessThan">
      <formula>0</formula>
    </cfRule>
  </conditionalFormatting>
  <conditionalFormatting sqref="N799">
    <cfRule type="cellIs" dxfId="5309" priority="9948" operator="lessThan">
      <formula>10.411</formula>
    </cfRule>
    <cfRule type="cellIs" dxfId="5308" priority="9961" operator="greaterThan">
      <formula>10.479</formula>
    </cfRule>
    <cfRule type="cellIs" dxfId="5307" priority="9954" operator="greaterThan">
      <formula>10.436</formula>
    </cfRule>
    <cfRule type="cellIs" dxfId="5306" priority="10001" operator="greaterThan">
      <formula>10.645</formula>
    </cfRule>
    <cfRule type="cellIs" dxfId="5305" priority="9950" operator="greaterThan">
      <formula>10.411</formula>
    </cfRule>
    <cfRule type="cellIs" dxfId="5304" priority="10150" operator="lessThan">
      <formula>11.005</formula>
    </cfRule>
    <cfRule type="cellIs" dxfId="5303" priority="9949" operator="greaterThan">
      <formula>10.411</formula>
    </cfRule>
    <cfRule type="cellIs" dxfId="5302" priority="10149" operator="greaterThan">
      <formula>11.005</formula>
    </cfRule>
    <cfRule type="cellIs" dxfId="5301" priority="10002" operator="lessThan">
      <formula>10.645</formula>
    </cfRule>
    <cfRule type="cellIs" dxfId="5300" priority="10188" operator="greaterThan">
      <formula>11.111</formula>
    </cfRule>
    <cfRule type="cellIs" dxfId="5299" priority="10231" operator="greaterThan">
      <formula>10.626</formula>
    </cfRule>
    <cfRule type="cellIs" dxfId="5298" priority="10051" operator="lessThan">
      <formula>10.615</formula>
    </cfRule>
    <cfRule type="cellIs" dxfId="5297" priority="10200" operator="lessThan">
      <formula>11.04</formula>
    </cfRule>
    <cfRule type="cellIs" dxfId="5296" priority="10169" operator="lessThan">
      <formula>11.268</formula>
    </cfRule>
    <cfRule type="cellIs" dxfId="5295" priority="9907" operator="greaterThan">
      <formula>9.975</formula>
    </cfRule>
    <cfRule type="cellIs" dxfId="5294" priority="9879" operator="greaterThan">
      <formula>9.926</formula>
    </cfRule>
    <cfRule type="cellIs" dxfId="5293" priority="10230" operator="lessThan">
      <formula>10.626</formula>
    </cfRule>
    <cfRule type="cellIs" dxfId="5292" priority="10075" operator="greaterThan">
      <formula>10.97</formula>
    </cfRule>
    <cfRule type="cellIs" dxfId="5291" priority="10056" operator="greaterThan">
      <formula>10.66</formula>
    </cfRule>
    <cfRule type="cellIs" dxfId="5290" priority="10074" operator="lessThan">
      <formula>10.97</formula>
    </cfRule>
    <cfRule type="cellIs" dxfId="5289" priority="10052" operator="greaterThan">
      <formula>10.615</formula>
    </cfRule>
    <cfRule type="cellIs" dxfId="5288" priority="10221" operator="greaterThan">
      <formula>10.727</formula>
    </cfRule>
    <cfRule type="cellIs" dxfId="5287" priority="10135" operator="lessThan">
      <formula>11.002</formula>
    </cfRule>
    <cfRule type="cellIs" dxfId="5286" priority="10215" operator="greaterThan">
      <formula>10.727</formula>
    </cfRule>
    <cfRule type="cellIs" dxfId="5285" priority="10205" operator="lessThan">
      <formula>10.89</formula>
    </cfRule>
    <cfRule type="notContainsBlanks" dxfId="5284" priority="9833">
      <formula>LEN(TRIM(N799))&gt;0</formula>
    </cfRule>
  </conditionalFormatting>
  <conditionalFormatting sqref="N803">
    <cfRule type="cellIs" dxfId="5283" priority="10009" operator="lessThan">
      <formula>0.0163</formula>
    </cfRule>
    <cfRule type="cellIs" dxfId="5282" priority="10037" operator="lessThan">
      <formula>"2,73%&lt;0"</formula>
    </cfRule>
    <cfRule type="cellIs" dxfId="5281" priority="10010" operator="greaterThan">
      <formula>0.0163</formula>
    </cfRule>
    <cfRule type="cellIs" dxfId="5280" priority="10042" operator="greaterThan">
      <formula>"0&lt;$N$202"</formula>
    </cfRule>
    <cfRule type="cellIs" dxfId="5279" priority="10013" operator="lessThan">
      <formula>-0.0171</formula>
    </cfRule>
    <cfRule type="cellIs" dxfId="5278" priority="10023" operator="lessThan">
      <formula>-0.0353</formula>
    </cfRule>
    <cfRule type="cellIs" dxfId="5277" priority="10014" operator="greaterThan">
      <formula>-0.0171</formula>
    </cfRule>
    <cfRule type="cellIs" dxfId="5276" priority="10019" operator="lessThan">
      <formula>0.0123</formula>
    </cfRule>
    <cfRule type="cellIs" dxfId="5275" priority="10024" operator="greaterThan">
      <formula>-0.0353</formula>
    </cfRule>
    <cfRule type="cellIs" dxfId="5274" priority="10020" operator="greaterThan">
      <formula>0.0123</formula>
    </cfRule>
    <cfRule type="cellIs" dxfId="5273" priority="10008" operator="lessThan">
      <formula>-0.0188</formula>
    </cfRule>
  </conditionalFormatting>
  <conditionalFormatting sqref="N807">
    <cfRule type="cellIs" dxfId="5272" priority="10244" operator="lessThan">
      <formula>-0.176</formula>
    </cfRule>
    <cfRule type="cellIs" dxfId="5271" priority="10203" operator="greaterThan">
      <formula>0.088</formula>
    </cfRule>
    <cfRule type="cellIs" dxfId="5270" priority="10170" operator="lessThan">
      <formula>0</formula>
    </cfRule>
    <cfRule type="cellIs" dxfId="5269" priority="10204" operator="lessThan">
      <formula>0.088</formula>
    </cfRule>
  </conditionalFormatting>
  <conditionalFormatting sqref="N825">
    <cfRule type="cellIs" dxfId="5268" priority="9458" operator="greaterThan">
      <formula>9.926</formula>
    </cfRule>
    <cfRule type="notContainsBlanks" dxfId="5267" priority="9435">
      <formula>LEN(TRIM(N825))&gt;0</formula>
    </cfRule>
    <cfRule type="cellIs" dxfId="5266" priority="9810" operator="greaterThan">
      <formula>10.626</formula>
    </cfRule>
    <cfRule type="cellIs" dxfId="5265" priority="9809" operator="lessThan">
      <formula>10.626</formula>
    </cfRule>
    <cfRule type="cellIs" dxfId="5264" priority="9800" operator="greaterThan">
      <formula>10.727</formula>
    </cfRule>
    <cfRule type="cellIs" dxfId="5263" priority="9794" operator="greaterThan">
      <formula>10.727</formula>
    </cfRule>
    <cfRule type="cellIs" dxfId="5262" priority="9784" operator="lessThan">
      <formula>10.89</formula>
    </cfRule>
    <cfRule type="cellIs" dxfId="5261" priority="9779" operator="lessThan">
      <formula>11.04</formula>
    </cfRule>
    <cfRule type="cellIs" dxfId="5260" priority="9767" operator="greaterThan">
      <formula>11.111</formula>
    </cfRule>
    <cfRule type="cellIs" dxfId="5259" priority="9748" operator="lessThan">
      <formula>11.268</formula>
    </cfRule>
    <cfRule type="cellIs" dxfId="5258" priority="9729" operator="lessThan">
      <formula>11.005</formula>
    </cfRule>
    <cfRule type="cellIs" dxfId="5257" priority="9728" operator="greaterThan">
      <formula>11.005</formula>
    </cfRule>
    <cfRule type="cellIs" dxfId="5256" priority="9714" operator="lessThan">
      <formula>11.002</formula>
    </cfRule>
    <cfRule type="cellIs" dxfId="5255" priority="9654" operator="greaterThan">
      <formula>10.97</formula>
    </cfRule>
    <cfRule type="cellIs" dxfId="5254" priority="9653" operator="lessThan">
      <formula>10.97</formula>
    </cfRule>
    <cfRule type="cellIs" dxfId="5253" priority="9635" operator="greaterThan">
      <formula>10.66</formula>
    </cfRule>
    <cfRule type="cellIs" dxfId="5252" priority="9631" operator="greaterThan">
      <formula>10.615</formula>
    </cfRule>
    <cfRule type="cellIs" dxfId="5251" priority="9630" operator="lessThan">
      <formula>10.615</formula>
    </cfRule>
    <cfRule type="cellIs" dxfId="5250" priority="9581" operator="lessThan">
      <formula>10.645</formula>
    </cfRule>
    <cfRule type="cellIs" dxfId="5249" priority="9580" operator="greaterThan">
      <formula>10.645</formula>
    </cfRule>
    <cfRule type="cellIs" dxfId="5248" priority="9540" operator="greaterThan">
      <formula>10.479</formula>
    </cfRule>
    <cfRule type="cellIs" dxfId="5247" priority="9533" operator="greaterThan">
      <formula>10.436</formula>
    </cfRule>
    <cfRule type="cellIs" dxfId="5246" priority="9529" operator="greaterThan">
      <formula>10.411</formula>
    </cfRule>
    <cfRule type="cellIs" dxfId="5245" priority="9528" operator="greaterThan">
      <formula>10.411</formula>
    </cfRule>
    <cfRule type="cellIs" dxfId="5244" priority="9527" operator="lessThan">
      <formula>10.411</formula>
    </cfRule>
    <cfRule type="cellIs" dxfId="5243" priority="9486" operator="greaterThan">
      <formula>9.975</formula>
    </cfRule>
  </conditionalFormatting>
  <conditionalFormatting sqref="N829">
    <cfRule type="cellIs" dxfId="5242" priority="9616" operator="lessThan">
      <formula>"2,73%&lt;0"</formula>
    </cfRule>
    <cfRule type="cellIs" dxfId="5241" priority="9599" operator="greaterThan">
      <formula>0.0123</formula>
    </cfRule>
    <cfRule type="cellIs" dxfId="5240" priority="9602" operator="lessThan">
      <formula>-0.0353</formula>
    </cfRule>
    <cfRule type="cellIs" dxfId="5239" priority="9589" operator="greaterThan">
      <formula>0.0163</formula>
    </cfRule>
    <cfRule type="cellIs" dxfId="5238" priority="9593" operator="greaterThan">
      <formula>-0.0171</formula>
    </cfRule>
    <cfRule type="cellIs" dxfId="5237" priority="9592" operator="lessThan">
      <formula>-0.0171</formula>
    </cfRule>
    <cfRule type="cellIs" dxfId="5236" priority="9603" operator="greaterThan">
      <formula>-0.0353</formula>
    </cfRule>
    <cfRule type="cellIs" dxfId="5235" priority="9621" operator="greaterThan">
      <formula>"0&lt;$N$202"</formula>
    </cfRule>
    <cfRule type="cellIs" dxfId="5234" priority="9588" operator="lessThan">
      <formula>0.0163</formula>
    </cfRule>
    <cfRule type="cellIs" dxfId="5233" priority="9598" operator="lessThan">
      <formula>0.0123</formula>
    </cfRule>
    <cfRule type="cellIs" dxfId="5232" priority="9587" operator="lessThan">
      <formula>-0.0188</formula>
    </cfRule>
  </conditionalFormatting>
  <conditionalFormatting sqref="N833">
    <cfRule type="cellIs" dxfId="5231" priority="9783" operator="lessThan">
      <formula>0.088</formula>
    </cfRule>
    <cfRule type="cellIs" dxfId="5230" priority="9782" operator="greaterThan">
      <formula>0.088</formula>
    </cfRule>
    <cfRule type="cellIs" dxfId="5229" priority="9823" operator="lessThan">
      <formula>-0.176</formula>
    </cfRule>
    <cfRule type="cellIs" dxfId="5228" priority="9749" operator="lessThan">
      <formula>0</formula>
    </cfRule>
  </conditionalFormatting>
  <conditionalFormatting sqref="N850">
    <cfRule type="cellIs" dxfId="5227" priority="9310" operator="lessThan">
      <formula>11.002</formula>
    </cfRule>
    <cfRule type="cellIs" dxfId="5226" priority="9177" operator="lessThan">
      <formula>10.645</formula>
    </cfRule>
    <cfRule type="cellIs" dxfId="5225" priority="8995" operator="greaterThan">
      <formula>10.215</formula>
    </cfRule>
    <cfRule type="cellIs" dxfId="5224" priority="9380" operator="lessThan">
      <formula>10.89</formula>
    </cfRule>
    <cfRule type="cellIs" dxfId="5223" priority="9136" operator="greaterThan">
      <formula>10.479</formula>
    </cfRule>
    <cfRule type="cellIs" dxfId="5222" priority="8996" operator="lessThan">
      <formula>10.215</formula>
    </cfRule>
    <cfRule type="cellIs" dxfId="5221" priority="8999" operator="lessThan">
      <formula>10.194</formula>
    </cfRule>
    <cfRule type="cellIs" dxfId="5220" priority="9123" operator="lessThan">
      <formula>10.411</formula>
    </cfRule>
    <cfRule type="cellIs" dxfId="5219" priority="9082" operator="greaterThan">
      <formula>9.975</formula>
    </cfRule>
    <cfRule type="cellIs" dxfId="5218" priority="9325" operator="lessThan">
      <formula>11.005</formula>
    </cfRule>
    <cfRule type="cellIs" dxfId="5217" priority="9054" operator="greaterThan">
      <formula>9.926</formula>
    </cfRule>
    <cfRule type="cellIs" dxfId="5216" priority="9324" operator="greaterThan">
      <formula>11.005</formula>
    </cfRule>
    <cfRule type="cellIs" dxfId="5215" priority="9390" operator="greaterThan">
      <formula>10.727</formula>
    </cfRule>
    <cfRule type="cellIs" dxfId="5214" priority="9124" operator="greaterThan">
      <formula>10.411</formula>
    </cfRule>
    <cfRule type="cellIs" dxfId="5213" priority="9004" operator="lessThan">
      <formula>10.147</formula>
    </cfRule>
    <cfRule type="cellIs" dxfId="5212" priority="9010" operator="lessThan">
      <formula>10.174</formula>
    </cfRule>
    <cfRule type="cellIs" dxfId="5211" priority="9129" operator="greaterThan">
      <formula>10.436</formula>
    </cfRule>
    <cfRule type="cellIs" dxfId="5210" priority="9396" operator="greaterThan">
      <formula>10.727</formula>
    </cfRule>
    <cfRule type="cellIs" dxfId="5209" priority="9405" operator="lessThan">
      <formula>10.626</formula>
    </cfRule>
    <cfRule type="cellIs" dxfId="5208" priority="9406" operator="greaterThan">
      <formula>10.626</formula>
    </cfRule>
    <cfRule type="notContainsBlanks" dxfId="5207" priority="9031">
      <formula>LEN(TRIM(N850))&gt;0</formula>
    </cfRule>
    <cfRule type="cellIs" dxfId="5206" priority="9227" operator="greaterThan">
      <formula>10.615</formula>
    </cfRule>
    <cfRule type="cellIs" dxfId="5205" priority="9375" operator="lessThan">
      <formula>11.04</formula>
    </cfRule>
    <cfRule type="cellIs" dxfId="5204" priority="9249" operator="lessThan">
      <formula>10.97</formula>
    </cfRule>
    <cfRule type="cellIs" dxfId="5203" priority="9250" operator="greaterThan">
      <formula>10.97</formula>
    </cfRule>
    <cfRule type="cellIs" dxfId="5202" priority="9005" operator="greaterThan">
      <formula>10.147</formula>
    </cfRule>
    <cfRule type="cellIs" dxfId="5201" priority="9226" operator="lessThan">
      <formula>10.615</formula>
    </cfRule>
    <cfRule type="cellIs" dxfId="5200" priority="9344" operator="lessThan">
      <formula>11.268</formula>
    </cfRule>
    <cfRule type="cellIs" dxfId="5199" priority="9363" operator="greaterThan">
      <formula>11.111</formula>
    </cfRule>
    <cfRule type="cellIs" dxfId="5198" priority="9176" operator="greaterThan">
      <formula>10.645</formula>
    </cfRule>
    <cfRule type="cellIs" dxfId="5197" priority="9125" operator="greaterThan">
      <formula>10.411</formula>
    </cfRule>
    <cfRule type="cellIs" dxfId="5196" priority="9231" operator="greaterThan">
      <formula>10.66</formula>
    </cfRule>
  </conditionalFormatting>
  <conditionalFormatting sqref="N854">
    <cfRule type="cellIs" dxfId="5195" priority="9183" operator="lessThan">
      <formula>-0.0188</formula>
    </cfRule>
    <cfRule type="cellIs" dxfId="5194" priority="9198" operator="lessThan">
      <formula>-0.0353</formula>
    </cfRule>
    <cfRule type="cellIs" dxfId="5193" priority="9189" operator="greaterThan">
      <formula>-0.0171</formula>
    </cfRule>
    <cfRule type="cellIs" dxfId="5192" priority="9199" operator="greaterThan">
      <formula>-0.0353</formula>
    </cfRule>
    <cfRule type="cellIs" dxfId="5191" priority="9184" operator="lessThan">
      <formula>0.0163</formula>
    </cfRule>
    <cfRule type="cellIs" dxfId="5190" priority="9212" operator="lessThan">
      <formula>"2,73%&lt;0"</formula>
    </cfRule>
    <cfRule type="cellIs" dxfId="5189" priority="9188" operator="lessThan">
      <formula>-0.0171</formula>
    </cfRule>
    <cfRule type="cellIs" dxfId="5188" priority="9194" operator="lessThan">
      <formula>0.0123</formula>
    </cfRule>
    <cfRule type="cellIs" dxfId="5187" priority="9195" operator="greaterThan">
      <formula>0.0123</formula>
    </cfRule>
    <cfRule type="cellIs" dxfId="5186" priority="9185" operator="greaterThan">
      <formula>0.0163</formula>
    </cfRule>
    <cfRule type="cellIs" dxfId="5185" priority="9217" operator="greaterThan">
      <formula>"0&lt;$N$202"</formula>
    </cfRule>
  </conditionalFormatting>
  <conditionalFormatting sqref="N858">
    <cfRule type="cellIs" dxfId="5184" priority="9419" operator="lessThan">
      <formula>-0.176</formula>
    </cfRule>
    <cfRule type="cellIs" dxfId="5183" priority="9345" operator="lessThan">
      <formula>0</formula>
    </cfRule>
    <cfRule type="cellIs" dxfId="5182" priority="9378" operator="greaterThan">
      <formula>0.088</formula>
    </cfRule>
    <cfRule type="cellIs" dxfId="5181" priority="9379" operator="lessThan">
      <formula>0.088</formula>
    </cfRule>
  </conditionalFormatting>
  <conditionalFormatting sqref="N877">
    <cfRule type="cellIs" dxfId="5180" priority="8690" operator="greaterThan">
      <formula>10.411</formula>
    </cfRule>
    <cfRule type="cellIs" dxfId="5179" priority="8689" operator="lessThan">
      <formula>10.411</formula>
    </cfRule>
    <cfRule type="cellIs" dxfId="5178" priority="8971" operator="lessThan">
      <formula>10.626</formula>
    </cfRule>
    <cfRule type="cellIs" dxfId="5177" priority="8946" operator="lessThan">
      <formula>10.89</formula>
    </cfRule>
    <cfRule type="cellIs" dxfId="5176" priority="8562" operator="lessThan">
      <formula>10.215</formula>
    </cfRule>
    <cfRule type="cellIs" dxfId="5175" priority="8876" operator="lessThan">
      <formula>11.002</formula>
    </cfRule>
    <cfRule type="cellIs" dxfId="5174" priority="8910" operator="lessThan">
      <formula>11.268</formula>
    </cfRule>
    <cfRule type="cellIs" dxfId="5173" priority="8941" operator="lessThan">
      <formula>11.04</formula>
    </cfRule>
    <cfRule type="cellIs" dxfId="5172" priority="8691" operator="greaterThan">
      <formula>10.411</formula>
    </cfRule>
    <cfRule type="cellIs" dxfId="5171" priority="8576" operator="lessThan">
      <formula>10.174</formula>
    </cfRule>
    <cfRule type="cellIs" dxfId="5170" priority="8929" operator="greaterThan">
      <formula>11.111</formula>
    </cfRule>
    <cfRule type="cellIs" dxfId="5169" priority="8620" operator="greaterThan">
      <formula>9.926</formula>
    </cfRule>
    <cfRule type="cellIs" dxfId="5168" priority="8571" operator="greaterThan">
      <formula>10.147</formula>
    </cfRule>
    <cfRule type="cellIs" dxfId="5167" priority="8792" operator="lessThan">
      <formula>10.615</formula>
    </cfRule>
    <cfRule type="cellIs" dxfId="5166" priority="8570" operator="lessThan">
      <formula>10.147</formula>
    </cfRule>
    <cfRule type="cellIs" dxfId="5165" priority="8565" operator="lessThan">
      <formula>10.194</formula>
    </cfRule>
    <cfRule type="cellIs" dxfId="5164" priority="8793" operator="greaterThan">
      <formula>10.615</formula>
    </cfRule>
    <cfRule type="cellIs" dxfId="5163" priority="8561" operator="greaterThan">
      <formula>10.215</formula>
    </cfRule>
    <cfRule type="cellIs" dxfId="5162" priority="8891" operator="lessThan">
      <formula>11.005</formula>
    </cfRule>
    <cfRule type="cellIs" dxfId="5161" priority="8797" operator="greaterThan">
      <formula>10.66</formula>
    </cfRule>
    <cfRule type="cellIs" dxfId="5160" priority="8890" operator="greaterThan">
      <formula>11.005</formula>
    </cfRule>
    <cfRule type="cellIs" dxfId="5159" priority="8742" operator="greaterThan">
      <formula>10.645</formula>
    </cfRule>
    <cfRule type="cellIs" dxfId="5158" priority="8815" operator="lessThan">
      <formula>10.97</formula>
    </cfRule>
    <cfRule type="cellIs" dxfId="5157" priority="8962" operator="greaterThan">
      <formula>10.727</formula>
    </cfRule>
    <cfRule type="cellIs" dxfId="5156" priority="8702" operator="greaterThan">
      <formula>10.479</formula>
    </cfRule>
    <cfRule type="cellIs" dxfId="5155" priority="8816" operator="greaterThan">
      <formula>10.97</formula>
    </cfRule>
    <cfRule type="cellIs" dxfId="5154" priority="8648" operator="greaterThan">
      <formula>9.975</formula>
    </cfRule>
    <cfRule type="cellIs" dxfId="5153" priority="8743" operator="lessThan">
      <formula>10.645</formula>
    </cfRule>
    <cfRule type="cellIs" dxfId="5152" priority="8972" operator="greaterThan">
      <formula>10.626</formula>
    </cfRule>
    <cfRule type="cellIs" dxfId="5151" priority="8956" operator="greaterThan">
      <formula>10.727</formula>
    </cfRule>
    <cfRule type="cellIs" dxfId="5150" priority="8695" operator="greaterThan">
      <formula>10.436</formula>
    </cfRule>
    <cfRule type="notContainsBlanks" dxfId="5149" priority="8597">
      <formula>LEN(TRIM(N877))&gt;0</formula>
    </cfRule>
  </conditionalFormatting>
  <conditionalFormatting sqref="N881">
    <cfRule type="cellIs" dxfId="5148" priority="8783" operator="greaterThan">
      <formula>"0&lt;$N$202"</formula>
    </cfRule>
    <cfRule type="cellIs" dxfId="5147" priority="8749" operator="lessThan">
      <formula>-0.0188</formula>
    </cfRule>
    <cfRule type="cellIs" dxfId="5146" priority="8751" operator="greaterThan">
      <formula>0.0163</formula>
    </cfRule>
    <cfRule type="cellIs" dxfId="5145" priority="8750" operator="lessThan">
      <formula>0.0163</formula>
    </cfRule>
    <cfRule type="cellIs" dxfId="5144" priority="8764" operator="lessThan">
      <formula>-0.0353</formula>
    </cfRule>
    <cfRule type="cellIs" dxfId="5143" priority="8765" operator="greaterThan">
      <formula>-0.0353</formula>
    </cfRule>
    <cfRule type="cellIs" dxfId="5142" priority="8778" operator="lessThan">
      <formula>"2,73%&lt;0"</formula>
    </cfRule>
    <cfRule type="cellIs" dxfId="5141" priority="8761" operator="greaterThan">
      <formula>0.0123</formula>
    </cfRule>
    <cfRule type="cellIs" dxfId="5140" priority="8760" operator="lessThan">
      <formula>0.0123</formula>
    </cfRule>
    <cfRule type="cellIs" dxfId="5139" priority="8755" operator="greaterThan">
      <formula>-0.0171</formula>
    </cfRule>
    <cfRule type="cellIs" dxfId="5138" priority="8754" operator="lessThan">
      <formula>-0.0171</formula>
    </cfRule>
  </conditionalFormatting>
  <conditionalFormatting sqref="N885">
    <cfRule type="cellIs" dxfId="5137" priority="8985" operator="lessThan">
      <formula>-0.176</formula>
    </cfRule>
    <cfRule type="cellIs" dxfId="5136" priority="8911" operator="lessThan">
      <formula>0</formula>
    </cfRule>
    <cfRule type="cellIs" dxfId="5135" priority="8944" operator="greaterThan">
      <formula>0.088</formula>
    </cfRule>
    <cfRule type="cellIs" dxfId="5134" priority="8945" operator="lessThan">
      <formula>0.088</formula>
    </cfRule>
  </conditionalFormatting>
  <conditionalFormatting sqref="N903">
    <cfRule type="cellIs" dxfId="5133" priority="8094" operator="lessThan">
      <formula>10.058</formula>
    </cfRule>
    <cfRule type="cellIs" dxfId="5132" priority="8114" operator="lessThan">
      <formula>10.215</formula>
    </cfRule>
    <cfRule type="cellIs" dxfId="5131" priority="8493" operator="lessThan">
      <formula>11.04</formula>
    </cfRule>
    <cfRule type="cellIs" dxfId="5130" priority="8523" operator="lessThan">
      <formula>10.626</formula>
    </cfRule>
    <cfRule type="cellIs" dxfId="5129" priority="8498" operator="lessThan">
      <formula>10.89</formula>
    </cfRule>
    <cfRule type="cellIs" dxfId="5128" priority="8524" operator="greaterThan">
      <formula>10.626</formula>
    </cfRule>
    <cfRule type="cellIs" dxfId="5127" priority="8200" operator="greaterThan">
      <formula>9.975</formula>
    </cfRule>
    <cfRule type="cellIs" dxfId="5126" priority="8344" operator="lessThan">
      <formula>10.615</formula>
    </cfRule>
    <cfRule type="cellIs" dxfId="5125" priority="8117" operator="lessThan">
      <formula>10.194</formula>
    </cfRule>
    <cfRule type="cellIs" dxfId="5124" priority="8481" operator="greaterThan">
      <formula>11.111</formula>
    </cfRule>
    <cfRule type="cellIs" dxfId="5123" priority="8247" operator="greaterThan">
      <formula>10.436</formula>
    </cfRule>
    <cfRule type="cellIs" dxfId="5122" priority="8243" operator="greaterThan">
      <formula>10.411</formula>
    </cfRule>
    <cfRule type="cellIs" dxfId="5121" priority="8242" operator="greaterThan">
      <formula>10.411</formula>
    </cfRule>
    <cfRule type="cellIs" dxfId="5120" priority="8368" operator="greaterThan">
      <formula>10.97</formula>
    </cfRule>
    <cfRule type="cellIs" dxfId="5119" priority="8241" operator="lessThan">
      <formula>10.411</formula>
    </cfRule>
    <cfRule type="cellIs" dxfId="5118" priority="8113" operator="greaterThan">
      <formula>10.215</formula>
    </cfRule>
    <cfRule type="cellIs" dxfId="5117" priority="8122" operator="lessThan">
      <formula>10.147</formula>
    </cfRule>
    <cfRule type="notContainsBlanks" dxfId="5116" priority="8149">
      <formula>LEN(TRIM(N903))&gt;0</formula>
    </cfRule>
    <cfRule type="cellIs" dxfId="5115" priority="8345" operator="greaterThan">
      <formula>10.615</formula>
    </cfRule>
    <cfRule type="cellIs" dxfId="5114" priority="8428" operator="lessThan">
      <formula>11.002</formula>
    </cfRule>
    <cfRule type="cellIs" dxfId="5113" priority="8514" operator="greaterThan">
      <formula>10.727</formula>
    </cfRule>
    <cfRule type="cellIs" dxfId="5112" priority="8128" operator="lessThan">
      <formula>10.174</formula>
    </cfRule>
    <cfRule type="cellIs" dxfId="5111" priority="8508" operator="greaterThan">
      <formula>10.727</formula>
    </cfRule>
    <cfRule type="cellIs" dxfId="5110" priority="8349" operator="greaterThan">
      <formula>10.66</formula>
    </cfRule>
    <cfRule type="cellIs" dxfId="5109" priority="8462" operator="lessThan">
      <formula>11.268</formula>
    </cfRule>
    <cfRule type="cellIs" dxfId="5108" priority="8294" operator="greaterThan">
      <formula>10.645</formula>
    </cfRule>
    <cfRule type="cellIs" dxfId="5107" priority="8443" operator="lessThan">
      <formula>11.005</formula>
    </cfRule>
    <cfRule type="cellIs" dxfId="5106" priority="8295" operator="lessThan">
      <formula>10.645</formula>
    </cfRule>
    <cfRule type="cellIs" dxfId="5105" priority="8442" operator="greaterThan">
      <formula>11.005</formula>
    </cfRule>
    <cfRule type="cellIs" dxfId="5104" priority="8172" operator="greaterThan">
      <formula>9.926</formula>
    </cfRule>
    <cfRule type="cellIs" dxfId="5103" priority="8123" operator="greaterThan">
      <formula>10.147</formula>
    </cfRule>
    <cfRule type="cellIs" dxfId="5102" priority="8254" operator="greaterThan">
      <formula>10.479</formula>
    </cfRule>
    <cfRule type="cellIs" dxfId="5101" priority="8093" operator="greaterThan">
      <formula>10.058</formula>
    </cfRule>
    <cfRule type="cellIs" dxfId="5100" priority="8367" operator="lessThan">
      <formula>10.97</formula>
    </cfRule>
  </conditionalFormatting>
  <conditionalFormatting sqref="N907">
    <cfRule type="cellIs" dxfId="5099" priority="8335" operator="greaterThan">
      <formula>"0&lt;$N$202"</formula>
    </cfRule>
    <cfRule type="cellIs" dxfId="5098" priority="8303" operator="greaterThan">
      <formula>0.0163</formula>
    </cfRule>
    <cfRule type="cellIs" dxfId="5097" priority="8330" operator="lessThan">
      <formula>"2,73%&lt;0"</formula>
    </cfRule>
    <cfRule type="cellIs" dxfId="5096" priority="8301" operator="lessThan">
      <formula>-0.0188</formula>
    </cfRule>
    <cfRule type="cellIs" dxfId="5095" priority="8317" operator="greaterThan">
      <formula>-0.0353</formula>
    </cfRule>
    <cfRule type="cellIs" dxfId="5094" priority="8307" operator="greaterThan">
      <formula>-0.0171</formula>
    </cfRule>
    <cfRule type="cellIs" dxfId="5093" priority="8306" operator="lessThan">
      <formula>-0.0171</formula>
    </cfRule>
    <cfRule type="cellIs" dxfId="5092" priority="8302" operator="lessThan">
      <formula>0.0163</formula>
    </cfRule>
    <cfRule type="cellIs" dxfId="5091" priority="8316" operator="lessThan">
      <formula>-0.0353</formula>
    </cfRule>
    <cfRule type="cellIs" dxfId="5090" priority="8312" operator="lessThan">
      <formula>0.0123</formula>
    </cfRule>
    <cfRule type="cellIs" dxfId="5089" priority="8313" operator="greaterThan">
      <formula>0.0123</formula>
    </cfRule>
  </conditionalFormatting>
  <conditionalFormatting sqref="N911">
    <cfRule type="cellIs" dxfId="5088" priority="8497" operator="lessThan">
      <formula>0.088</formula>
    </cfRule>
    <cfRule type="cellIs" dxfId="5087" priority="8463" operator="lessThan">
      <formula>0</formula>
    </cfRule>
    <cfRule type="cellIs" dxfId="5086" priority="8496" operator="greaterThan">
      <formula>0.088</formula>
    </cfRule>
    <cfRule type="cellIs" dxfId="5085" priority="8537" operator="lessThan">
      <formula>-0.176</formula>
    </cfRule>
  </conditionalFormatting>
  <conditionalFormatting sqref="N929">
    <cfRule type="cellIs" dxfId="5084" priority="8056" operator="greaterThan">
      <formula>10.727</formula>
    </cfRule>
    <cfRule type="cellIs" dxfId="5083" priority="8065" operator="lessThan">
      <formula>10.626</formula>
    </cfRule>
    <cfRule type="cellIs" dxfId="5082" priority="8066" operator="greaterThan">
      <formula>10.626</formula>
    </cfRule>
    <cfRule type="cellIs" dxfId="5081" priority="7984" operator="greaterThan">
      <formula>11.005</formula>
    </cfRule>
    <cfRule type="notContainsBlanks" dxfId="5080" priority="7691">
      <formula>LEN(TRIM(N929))&gt;0</formula>
    </cfRule>
    <cfRule type="cellIs" dxfId="5079" priority="7985" operator="lessThan">
      <formula>11.005</formula>
    </cfRule>
    <cfRule type="cellIs" dxfId="5078" priority="7789" operator="greaterThan">
      <formula>10.436</formula>
    </cfRule>
    <cfRule type="cellIs" dxfId="5077" priority="8004" operator="lessThan">
      <formula>11.268</formula>
    </cfRule>
    <cfRule type="cellIs" dxfId="5076" priority="7891" operator="greaterThan">
      <formula>10.66</formula>
    </cfRule>
    <cfRule type="cellIs" dxfId="5075" priority="7785" operator="greaterThan">
      <formula>10.411</formula>
    </cfRule>
    <cfRule type="cellIs" dxfId="5074" priority="8035" operator="lessThan">
      <formula>11.04</formula>
    </cfRule>
    <cfRule type="cellIs" dxfId="5073" priority="7970" operator="lessThan">
      <formula>11.002</formula>
    </cfRule>
    <cfRule type="cellIs" dxfId="5072" priority="7664" operator="lessThan">
      <formula>10.147</formula>
    </cfRule>
    <cfRule type="cellIs" dxfId="5071" priority="7796" operator="greaterThan">
      <formula>10.479</formula>
    </cfRule>
    <cfRule type="cellIs" dxfId="5070" priority="7625" operator="lessThan">
      <formula>10.512</formula>
    </cfRule>
    <cfRule type="cellIs" dxfId="5069" priority="7659" operator="lessThan">
      <formula>10.194</formula>
    </cfRule>
    <cfRule type="cellIs" dxfId="5068" priority="7784" operator="greaterThan">
      <formula>10.411</formula>
    </cfRule>
    <cfRule type="cellIs" dxfId="5067" priority="7670" operator="lessThan">
      <formula>10.174</formula>
    </cfRule>
    <cfRule type="cellIs" dxfId="5066" priority="7836" operator="greaterThan">
      <formula>10.645</formula>
    </cfRule>
    <cfRule type="cellIs" dxfId="5065" priority="7783" operator="lessThan">
      <formula>10.411</formula>
    </cfRule>
    <cfRule type="cellIs" dxfId="5064" priority="7665" operator="greaterThan">
      <formula>10.147</formula>
    </cfRule>
    <cfRule type="cellIs" dxfId="5063" priority="7624" operator="greaterThan">
      <formula>10.512</formula>
    </cfRule>
    <cfRule type="cellIs" dxfId="5062" priority="8023" operator="greaterThan">
      <formula>11.111</formula>
    </cfRule>
    <cfRule type="cellIs" dxfId="5061" priority="8040" operator="lessThan">
      <formula>10.89</formula>
    </cfRule>
    <cfRule type="cellIs" dxfId="5060" priority="7887" operator="greaterThan">
      <formula>10.615</formula>
    </cfRule>
    <cfRule type="cellIs" dxfId="5059" priority="7636" operator="lessThan">
      <formula>10.058</formula>
    </cfRule>
    <cfRule type="cellIs" dxfId="5058" priority="7635" operator="greaterThan">
      <formula>10.058</formula>
    </cfRule>
    <cfRule type="cellIs" dxfId="5057" priority="8050" operator="greaterThan">
      <formula>10.727</formula>
    </cfRule>
    <cfRule type="cellIs" dxfId="5056" priority="7886" operator="lessThan">
      <formula>10.615</formula>
    </cfRule>
    <cfRule type="cellIs" dxfId="5055" priority="7837" operator="lessThan">
      <formula>10.645</formula>
    </cfRule>
    <cfRule type="cellIs" dxfId="5054" priority="7910" operator="greaterThan">
      <formula>10.97</formula>
    </cfRule>
    <cfRule type="cellIs" dxfId="5053" priority="7909" operator="lessThan">
      <formula>10.97</formula>
    </cfRule>
    <cfRule type="cellIs" dxfId="5052" priority="7714" operator="greaterThan">
      <formula>9.926</formula>
    </cfRule>
    <cfRule type="cellIs" dxfId="5051" priority="7655" operator="greaterThan">
      <formula>10.215</formula>
    </cfRule>
    <cfRule type="cellIs" dxfId="5050" priority="7656" operator="lessThan">
      <formula>10.215</formula>
    </cfRule>
    <cfRule type="cellIs" dxfId="5049" priority="7742" operator="greaterThan">
      <formula>9.975</formula>
    </cfRule>
  </conditionalFormatting>
  <conditionalFormatting sqref="N933">
    <cfRule type="cellIs" dxfId="5048" priority="7628" operator="lessThan">
      <formula>-0.0139</formula>
    </cfRule>
    <cfRule type="cellIs" dxfId="5047" priority="7849" operator="greaterThan">
      <formula>-0.0171</formula>
    </cfRule>
    <cfRule type="cellIs" dxfId="5046" priority="7872" operator="lessThan">
      <formula>"2,73%&lt;0"</formula>
    </cfRule>
    <cfRule type="cellIs" dxfId="5045" priority="7848" operator="lessThan">
      <formula>-0.0171</formula>
    </cfRule>
    <cfRule type="cellIs" dxfId="5044" priority="7877" operator="greaterThan">
      <formula>"0&lt;$N$202"</formula>
    </cfRule>
    <cfRule type="cellIs" dxfId="5043" priority="7845" operator="greaterThan">
      <formula>0.0163</formula>
    </cfRule>
    <cfRule type="cellIs" dxfId="5042" priority="7844" operator="lessThan">
      <formula>0.0163</formula>
    </cfRule>
    <cfRule type="cellIs" dxfId="5041" priority="7843" operator="lessThan">
      <formula>-0.0188</formula>
    </cfRule>
    <cfRule type="cellIs" dxfId="5040" priority="7855" operator="greaterThan">
      <formula>0.0123</formula>
    </cfRule>
    <cfRule type="cellIs" dxfId="5039" priority="7854" operator="lessThan">
      <formula>0.0123</formula>
    </cfRule>
    <cfRule type="cellIs" dxfId="5038" priority="7858" operator="lessThan">
      <formula>-0.0353</formula>
    </cfRule>
    <cfRule type="cellIs" dxfId="5037" priority="7859" operator="greaterThan">
      <formula>-0.0353</formula>
    </cfRule>
  </conditionalFormatting>
  <conditionalFormatting sqref="N937">
    <cfRule type="cellIs" dxfId="5036" priority="8005" operator="lessThan">
      <formula>0</formula>
    </cfRule>
    <cfRule type="cellIs" dxfId="5035" priority="8079" operator="lessThan">
      <formula>-0.176</formula>
    </cfRule>
    <cfRule type="cellIs" dxfId="5034" priority="8039" operator="lessThan">
      <formula>0.088</formula>
    </cfRule>
    <cfRule type="cellIs" dxfId="5033" priority="8038" operator="greaterThan">
      <formula>0.088</formula>
    </cfRule>
  </conditionalFormatting>
  <conditionalFormatting sqref="N955">
    <cfRule type="cellIs" dxfId="5032" priority="7170" operator="greaterThan">
      <formula>10.058</formula>
    </cfRule>
    <cfRule type="cellIs" dxfId="5031" priority="7421" operator="lessThan">
      <formula>10.615</formula>
    </cfRule>
    <cfRule type="cellIs" dxfId="5030" priority="7422" operator="greaterThan">
      <formula>10.615</formula>
    </cfRule>
    <cfRule type="cellIs" dxfId="5029" priority="7160" operator="lessThan">
      <formula>10.512</formula>
    </cfRule>
    <cfRule type="cellIs" dxfId="5028" priority="7426" operator="greaterThan">
      <formula>10.66</formula>
    </cfRule>
    <cfRule type="cellIs" dxfId="5027" priority="7445" operator="greaterThan">
      <formula>10.97</formula>
    </cfRule>
    <cfRule type="cellIs" dxfId="5026" priority="7520" operator="lessThan">
      <formula>11.005</formula>
    </cfRule>
    <cfRule type="cellIs" dxfId="5025" priority="7171" operator="lessThan">
      <formula>10.058</formula>
    </cfRule>
    <cfRule type="cellIs" dxfId="5024" priority="7324" operator="greaterThan">
      <formula>10.436</formula>
    </cfRule>
    <cfRule type="cellIs" dxfId="5023" priority="7159" operator="greaterThan">
      <formula>10.512</formula>
    </cfRule>
    <cfRule type="cellIs" dxfId="5022" priority="7277" operator="greaterThan">
      <formula>9.975</formula>
    </cfRule>
    <cfRule type="cellIs" dxfId="5021" priority="7570" operator="lessThan">
      <formula>11.04</formula>
    </cfRule>
    <cfRule type="cellIs" dxfId="5020" priority="7575" operator="lessThan">
      <formula>10.89</formula>
    </cfRule>
    <cfRule type="cellIs" dxfId="5019" priority="7519" operator="greaterThan">
      <formula>11.005</formula>
    </cfRule>
    <cfRule type="cellIs" dxfId="5018" priority="7205" operator="lessThan">
      <formula>10.174</formula>
    </cfRule>
    <cfRule type="cellIs" dxfId="5017" priority="7190" operator="greaterThan">
      <formula>10.215</formula>
    </cfRule>
    <cfRule type="cellIs" dxfId="5016" priority="7191" operator="lessThan">
      <formula>10.215</formula>
    </cfRule>
    <cfRule type="cellIs" dxfId="5015" priority="7331" operator="greaterThan">
      <formula>10.479</formula>
    </cfRule>
    <cfRule type="cellIs" dxfId="5014" priority="7320" operator="greaterThan">
      <formula>10.411</formula>
    </cfRule>
    <cfRule type="cellIs" dxfId="5013" priority="7319" operator="greaterThan">
      <formula>10.411</formula>
    </cfRule>
    <cfRule type="notContainsBlanks" dxfId="5012" priority="7226">
      <formula>LEN(TRIM(N955))&gt;0</formula>
    </cfRule>
    <cfRule type="cellIs" dxfId="5011" priority="7154" operator="lessThan">
      <formula>10.457</formula>
    </cfRule>
    <cfRule type="cellIs" dxfId="5010" priority="7194" operator="lessThan">
      <formula>10.194</formula>
    </cfRule>
    <cfRule type="cellIs" dxfId="5009" priority="7585" operator="greaterThan">
      <formula>10.727</formula>
    </cfRule>
    <cfRule type="cellIs" dxfId="5008" priority="7318" operator="lessThan">
      <formula>10.411</formula>
    </cfRule>
    <cfRule type="cellIs" dxfId="5007" priority="7591" operator="greaterThan">
      <formula>10.727</formula>
    </cfRule>
    <cfRule type="cellIs" dxfId="5006" priority="7600" operator="lessThan">
      <formula>10.626</formula>
    </cfRule>
    <cfRule type="cellIs" dxfId="5005" priority="7601" operator="greaterThan">
      <formula>10.626</formula>
    </cfRule>
    <cfRule type="cellIs" dxfId="5004" priority="7539" operator="lessThan">
      <formula>11.268</formula>
    </cfRule>
    <cfRule type="cellIs" dxfId="5003" priority="7200" operator="greaterThan">
      <formula>10.147</formula>
    </cfRule>
    <cfRule type="cellIs" dxfId="5002" priority="7372" operator="lessThan">
      <formula>10.645</formula>
    </cfRule>
    <cfRule type="cellIs" dxfId="5001" priority="7371" operator="greaterThan">
      <formula>10.645</formula>
    </cfRule>
    <cfRule type="cellIs" dxfId="5000" priority="7249" operator="greaterThan">
      <formula>9.926</formula>
    </cfRule>
    <cfRule type="cellIs" dxfId="4999" priority="7558" operator="greaterThan">
      <formula>11.111</formula>
    </cfRule>
    <cfRule type="cellIs" dxfId="4998" priority="7199" operator="lessThan">
      <formula>10.147</formula>
    </cfRule>
    <cfRule type="cellIs" dxfId="4997" priority="7444" operator="lessThan">
      <formula>10.97</formula>
    </cfRule>
    <cfRule type="cellIs" dxfId="4996" priority="7505" operator="lessThan">
      <formula>11.002</formula>
    </cfRule>
  </conditionalFormatting>
  <conditionalFormatting sqref="N959">
    <cfRule type="cellIs" dxfId="4995" priority="7378" operator="lessThan">
      <formula>-0.0188</formula>
    </cfRule>
    <cfRule type="cellIs" dxfId="4994" priority="7384" operator="greaterThan">
      <formula>-0.0171</formula>
    </cfRule>
    <cfRule type="cellIs" dxfId="4993" priority="7394" operator="greaterThan">
      <formula>-0.0353</formula>
    </cfRule>
    <cfRule type="cellIs" dxfId="4992" priority="7390" operator="greaterThan">
      <formula>0.0123</formula>
    </cfRule>
    <cfRule type="cellIs" dxfId="4991" priority="7389" operator="lessThan">
      <formula>0.0123</formula>
    </cfRule>
    <cfRule type="cellIs" dxfId="4990" priority="7163" operator="lessThan">
      <formula>-0.0139</formula>
    </cfRule>
    <cfRule type="cellIs" dxfId="4989" priority="7412" operator="greaterThan">
      <formula>"0&lt;$N$202"</formula>
    </cfRule>
    <cfRule type="cellIs" dxfId="4988" priority="7383" operator="lessThan">
      <formula>-0.0171</formula>
    </cfRule>
    <cfRule type="cellIs" dxfId="4987" priority="7393" operator="lessThan">
      <formula>-0.0353</formula>
    </cfRule>
    <cfRule type="cellIs" dxfId="4986" priority="7380" operator="greaterThan">
      <formula>0.0163</formula>
    </cfRule>
    <cfRule type="cellIs" dxfId="4985" priority="7379" operator="lessThan">
      <formula>0.0163</formula>
    </cfRule>
    <cfRule type="cellIs" dxfId="4984" priority="7407" operator="lessThan">
      <formula>"2,73%&lt;0"</formula>
    </cfRule>
  </conditionalFormatting>
  <conditionalFormatting sqref="N963">
    <cfRule type="cellIs" dxfId="4983" priority="7573" operator="greaterThan">
      <formula>0.088</formula>
    </cfRule>
    <cfRule type="cellIs" dxfId="4982" priority="7574" operator="lessThan">
      <formula>0.088</formula>
    </cfRule>
    <cfRule type="cellIs" dxfId="4981" priority="7540" operator="lessThan">
      <formula>0</formula>
    </cfRule>
    <cfRule type="cellIs" dxfId="4980" priority="7614" operator="lessThan">
      <formula>-0.176</formula>
    </cfRule>
  </conditionalFormatting>
  <conditionalFormatting sqref="N981">
    <cfRule type="cellIs" dxfId="4979" priority="6683" operator="greaterThan">
      <formula>10.512</formula>
    </cfRule>
    <cfRule type="cellIs" dxfId="4978" priority="6684" operator="lessThan">
      <formula>10.512</formula>
    </cfRule>
    <cfRule type="cellIs" dxfId="4977" priority="7125" operator="greaterThan">
      <formula>10.626</formula>
    </cfRule>
    <cfRule type="cellIs" dxfId="4976" priority="6678" operator="lessThan">
      <formula>10.457</formula>
    </cfRule>
    <cfRule type="cellIs" dxfId="4975" priority="7124" operator="lessThan">
      <formula>10.626</formula>
    </cfRule>
    <cfRule type="cellIs" dxfId="4974" priority="6969" operator="greaterThan">
      <formula>10.97</formula>
    </cfRule>
    <cfRule type="cellIs" dxfId="4973" priority="6843" operator="greaterThan">
      <formula>10.411</formula>
    </cfRule>
    <cfRule type="cellIs" dxfId="4972" priority="6695" operator="lessThan">
      <formula>10.058</formula>
    </cfRule>
    <cfRule type="cellIs" dxfId="4971" priority="6694" operator="greaterThan">
      <formula>10.058</formula>
    </cfRule>
    <cfRule type="cellIs" dxfId="4970" priority="7115" operator="greaterThan">
      <formula>10.727</formula>
    </cfRule>
    <cfRule type="cellIs" dxfId="4969" priority="7109" operator="greaterThan">
      <formula>10.727</formula>
    </cfRule>
    <cfRule type="cellIs" dxfId="4968" priority="7099" operator="lessThan">
      <formula>10.89</formula>
    </cfRule>
    <cfRule type="cellIs" dxfId="4967" priority="7029" operator="lessThan">
      <formula>11.002</formula>
    </cfRule>
    <cfRule type="cellIs" dxfId="4966" priority="6950" operator="greaterThan">
      <formula>10.66</formula>
    </cfRule>
    <cfRule type="cellIs" dxfId="4965" priority="6842" operator="lessThan">
      <formula>10.411</formula>
    </cfRule>
    <cfRule type="cellIs" dxfId="4964" priority="6724" operator="greaterThan">
      <formula>10.147</formula>
    </cfRule>
    <cfRule type="cellIs" dxfId="4963" priority="6844" operator="greaterThan">
      <formula>10.411</formula>
    </cfRule>
    <cfRule type="cellIs" dxfId="4962" priority="6729" operator="lessThan">
      <formula>10.174</formula>
    </cfRule>
    <cfRule type="cellIs" dxfId="4961" priority="6895" operator="greaterThan">
      <formula>10.645</formula>
    </cfRule>
    <cfRule type="cellIs" dxfId="4960" priority="6714" operator="greaterThan">
      <formula>10.215</formula>
    </cfRule>
    <cfRule type="cellIs" dxfId="4959" priority="6801" operator="greaterThan">
      <formula>9.975</formula>
    </cfRule>
    <cfRule type="cellIs" dxfId="4958" priority="7094" operator="lessThan">
      <formula>11.04</formula>
    </cfRule>
    <cfRule type="cellIs" dxfId="4957" priority="6896" operator="lessThan">
      <formula>10.645</formula>
    </cfRule>
    <cfRule type="cellIs" dxfId="4956" priority="6773" operator="greaterThan">
      <formula>9.926</formula>
    </cfRule>
    <cfRule type="cellIs" dxfId="4955" priority="7082" operator="greaterThan">
      <formula>11.111</formula>
    </cfRule>
    <cfRule type="cellIs" dxfId="4954" priority="6968" operator="lessThan">
      <formula>10.97</formula>
    </cfRule>
    <cfRule type="cellIs" dxfId="4953" priority="6855" operator="greaterThan">
      <formula>10.479</formula>
    </cfRule>
    <cfRule type="cellIs" dxfId="4952" priority="7043" operator="greaterThan">
      <formula>11.005</formula>
    </cfRule>
    <cfRule type="cellIs" dxfId="4951" priority="6715" operator="lessThan">
      <formula>10.215</formula>
    </cfRule>
    <cfRule type="cellIs" dxfId="4950" priority="6848" operator="greaterThan">
      <formula>10.436</formula>
    </cfRule>
    <cfRule type="cellIs" dxfId="4949" priority="6718" operator="lessThan">
      <formula>10.194</formula>
    </cfRule>
    <cfRule type="notContainsBlanks" dxfId="4948" priority="6750">
      <formula>LEN(TRIM(N981))&gt;0</formula>
    </cfRule>
    <cfRule type="cellIs" dxfId="4947" priority="6723" operator="lessThan">
      <formula>10.147</formula>
    </cfRule>
    <cfRule type="cellIs" dxfId="4946" priority="6945" operator="lessThan">
      <formula>10.615</formula>
    </cfRule>
    <cfRule type="cellIs" dxfId="4945" priority="6946" operator="greaterThan">
      <formula>10.615</formula>
    </cfRule>
    <cfRule type="cellIs" dxfId="4944" priority="7044" operator="lessThan">
      <formula>11.005</formula>
    </cfRule>
    <cfRule type="cellIs" dxfId="4943" priority="7063" operator="lessThan">
      <formula>11.268</formula>
    </cfRule>
  </conditionalFormatting>
  <conditionalFormatting sqref="N985">
    <cfRule type="cellIs" dxfId="4942" priority="6903" operator="lessThan">
      <formula>0.0163</formula>
    </cfRule>
    <cfRule type="cellIs" dxfId="4941" priority="6687" operator="lessThan">
      <formula>-0.0139</formula>
    </cfRule>
    <cfRule type="cellIs" dxfId="4940" priority="6902" operator="lessThan">
      <formula>-0.0188</formula>
    </cfRule>
    <cfRule type="cellIs" dxfId="4939" priority="6918" operator="greaterThan">
      <formula>-0.0353</formula>
    </cfRule>
    <cfRule type="cellIs" dxfId="4938" priority="6936" operator="greaterThan">
      <formula>"0&lt;$N$202"</formula>
    </cfRule>
    <cfRule type="cellIs" dxfId="4937" priority="6931" operator="lessThan">
      <formula>"2,73%&lt;0"</formula>
    </cfRule>
    <cfRule type="cellIs" dxfId="4936" priority="6904" operator="greaterThan">
      <formula>0.0163</formula>
    </cfRule>
    <cfRule type="cellIs" dxfId="4935" priority="6917" operator="lessThan">
      <formula>-0.0353</formula>
    </cfRule>
    <cfRule type="cellIs" dxfId="4934" priority="6907" operator="lessThan">
      <formula>-0.0171</formula>
    </cfRule>
    <cfRule type="cellIs" dxfId="4933" priority="6914" operator="greaterThan">
      <formula>0.0123</formula>
    </cfRule>
    <cfRule type="cellIs" dxfId="4932" priority="6913" operator="lessThan">
      <formula>0.0123</formula>
    </cfRule>
    <cfRule type="cellIs" dxfId="4931" priority="6908" operator="greaterThan">
      <formula>-0.0171</formula>
    </cfRule>
  </conditionalFormatting>
  <conditionalFormatting sqref="N989">
    <cfRule type="cellIs" dxfId="4930" priority="7064" operator="lessThan">
      <formula>0</formula>
    </cfRule>
    <cfRule type="cellIs" dxfId="4929" priority="7138" operator="lessThan">
      <formula>-0.176</formula>
    </cfRule>
    <cfRule type="cellIs" dxfId="4928" priority="7098" operator="lessThan">
      <formula>0.088</formula>
    </cfRule>
    <cfRule type="cellIs" dxfId="4927" priority="7097" operator="greaterThan">
      <formula>0.088</formula>
    </cfRule>
  </conditionalFormatting>
  <conditionalFormatting sqref="N1007">
    <cfRule type="cellIs" dxfId="4926" priority="6363" operator="greaterThan">
      <formula>10.436</formula>
    </cfRule>
    <cfRule type="cellIs" dxfId="4925" priority="6370" operator="greaterThan">
      <formula>10.479</formula>
    </cfRule>
    <cfRule type="cellIs" dxfId="4924" priority="6410" operator="greaterThan">
      <formula>10.645</formula>
    </cfRule>
    <cfRule type="cellIs" dxfId="4923" priority="6411" operator="lessThan">
      <formula>10.645</formula>
    </cfRule>
    <cfRule type="cellIs" dxfId="4922" priority="6460" operator="lessThan">
      <formula>10.615</formula>
    </cfRule>
    <cfRule type="cellIs" dxfId="4921" priority="6461" operator="greaterThan">
      <formula>10.615</formula>
    </cfRule>
    <cfRule type="cellIs" dxfId="4920" priority="6465" operator="greaterThan">
      <formula>10.66</formula>
    </cfRule>
    <cfRule type="cellIs" dxfId="4919" priority="6483" operator="lessThan">
      <formula>10.97</formula>
    </cfRule>
    <cfRule type="cellIs" dxfId="4918" priority="6484" operator="greaterThan">
      <formula>10.97</formula>
    </cfRule>
    <cfRule type="cellIs" dxfId="4917" priority="6544" operator="lessThan">
      <formula>11.002</formula>
    </cfRule>
    <cfRule type="cellIs" dxfId="4916" priority="6558" operator="greaterThan">
      <formula>11.005</formula>
    </cfRule>
    <cfRule type="cellIs" dxfId="4915" priority="6559" operator="lessThan">
      <formula>11.005</formula>
    </cfRule>
    <cfRule type="cellIs" dxfId="4914" priority="6578" operator="lessThan">
      <formula>11.268</formula>
    </cfRule>
    <cfRule type="cellIs" dxfId="4913" priority="6597" operator="greaterThan">
      <formula>11.111</formula>
    </cfRule>
    <cfRule type="cellIs" dxfId="4912" priority="6609" operator="lessThan">
      <formula>11.04</formula>
    </cfRule>
    <cfRule type="cellIs" dxfId="4911" priority="6614" operator="lessThan">
      <formula>10.89</formula>
    </cfRule>
    <cfRule type="cellIs" dxfId="4910" priority="6624" operator="greaterThan">
      <formula>10.727</formula>
    </cfRule>
    <cfRule type="cellIs" dxfId="4909" priority="6630" operator="greaterThan">
      <formula>10.727</formula>
    </cfRule>
    <cfRule type="cellIs" dxfId="4908" priority="6639" operator="lessThan">
      <formula>10.626</formula>
    </cfRule>
    <cfRule type="cellIs" dxfId="4907" priority="6640" operator="greaterThan">
      <formula>10.626</formula>
    </cfRule>
    <cfRule type="cellIs" dxfId="4906" priority="5127" operator="lessThan">
      <formula>10.003</formula>
    </cfRule>
    <cfRule type="cellIs" dxfId="4905" priority="6169" operator="greaterThan">
      <formula>10.054</formula>
    </cfRule>
    <cfRule type="cellIs" dxfId="4904" priority="6193" operator="lessThan">
      <formula>10.457</formula>
    </cfRule>
    <cfRule type="cellIs" dxfId="4903" priority="6198" operator="greaterThan">
      <formula>10.512</formula>
    </cfRule>
    <cfRule type="cellIs" dxfId="4902" priority="6199" operator="lessThan">
      <formula>10.512</formula>
    </cfRule>
    <cfRule type="cellIs" dxfId="4901" priority="6209" operator="greaterThan">
      <formula>10.058</formula>
    </cfRule>
    <cfRule type="cellIs" dxfId="4900" priority="6210" operator="lessThan">
      <formula>10.058</formula>
    </cfRule>
    <cfRule type="cellIs" dxfId="4899" priority="6229" operator="greaterThan">
      <formula>10.215</formula>
    </cfRule>
    <cfRule type="cellIs" dxfId="4898" priority="6230" operator="lessThan">
      <formula>10.215</formula>
    </cfRule>
    <cfRule type="cellIs" dxfId="4897" priority="6233" operator="lessThan">
      <formula>10.194</formula>
    </cfRule>
    <cfRule type="cellIs" dxfId="4896" priority="6238" operator="lessThan">
      <formula>10.147</formula>
    </cfRule>
    <cfRule type="cellIs" dxfId="4895" priority="6239" operator="greaterThan">
      <formula>10.147</formula>
    </cfRule>
    <cfRule type="cellIs" dxfId="4894" priority="6244" operator="lessThan">
      <formula>10.174</formula>
    </cfRule>
    <cfRule type="notContainsBlanks" dxfId="4893" priority="6265">
      <formula>LEN(TRIM(N1007))&gt;0</formula>
    </cfRule>
    <cfRule type="cellIs" dxfId="4892" priority="6288" operator="greaterThan">
      <formula>9.926</formula>
    </cfRule>
    <cfRule type="cellIs" dxfId="4891" priority="6316" operator="greaterThan">
      <formula>9.975</formula>
    </cfRule>
    <cfRule type="cellIs" dxfId="4890" priority="6357" operator="lessThan">
      <formula>10.411</formula>
    </cfRule>
    <cfRule type="cellIs" dxfId="4889" priority="6358" operator="greaterThan">
      <formula>10.411</formula>
    </cfRule>
    <cfRule type="cellIs" dxfId="4888" priority="6359" operator="greaterThan">
      <formula>10.411</formula>
    </cfRule>
  </conditionalFormatting>
  <conditionalFormatting sqref="N1011">
    <cfRule type="cellIs" dxfId="4887" priority="6417" operator="lessThan">
      <formula>-0.0188</formula>
    </cfRule>
    <cfRule type="cellIs" dxfId="4886" priority="6446" operator="lessThan">
      <formula>"2,73%&lt;0"</formula>
    </cfRule>
    <cfRule type="cellIs" dxfId="4885" priority="6429" operator="greaterThan">
      <formula>0.0123</formula>
    </cfRule>
    <cfRule type="cellIs" dxfId="4884" priority="6422" operator="lessThan">
      <formula>-0.0171</formula>
    </cfRule>
    <cfRule type="cellIs" dxfId="4883" priority="6432" operator="lessThan">
      <formula>-0.0353</formula>
    </cfRule>
    <cfRule type="cellIs" dxfId="4882" priority="6451" operator="greaterThan">
      <formula>"0&lt;$N$202"</formula>
    </cfRule>
    <cfRule type="cellIs" dxfId="4881" priority="6423" operator="greaterThan">
      <formula>-0.0171</formula>
    </cfRule>
    <cfRule type="cellIs" dxfId="4880" priority="6202" operator="lessThan">
      <formula>-0.0139</formula>
    </cfRule>
    <cfRule type="cellIs" dxfId="4879" priority="6419" operator="greaterThan">
      <formula>0.0163</formula>
    </cfRule>
    <cfRule type="cellIs" dxfId="4878" priority="6418" operator="lessThan">
      <formula>0.0163</formula>
    </cfRule>
    <cfRule type="cellIs" dxfId="4877" priority="6433" operator="greaterThan">
      <formula>-0.0353</formula>
    </cfRule>
    <cfRule type="cellIs" dxfId="4876" priority="6428" operator="lessThan">
      <formula>0.0123</formula>
    </cfRule>
  </conditionalFormatting>
  <conditionalFormatting sqref="N1015">
    <cfRule type="cellIs" dxfId="4875" priority="6612" operator="greaterThan">
      <formula>0.088</formula>
    </cfRule>
    <cfRule type="cellIs" dxfId="4874" priority="6579" operator="lessThan">
      <formula>0</formula>
    </cfRule>
    <cfRule type="cellIs" dxfId="4873" priority="6653" operator="lessThan">
      <formula>-0.176</formula>
    </cfRule>
    <cfRule type="cellIs" dxfId="4872" priority="6613" operator="lessThan">
      <formula>0.088</formula>
    </cfRule>
  </conditionalFormatting>
  <conditionalFormatting sqref="N1033">
    <cfRule type="cellIs" dxfId="4871" priority="4661" operator="lessThan">
      <formula>10.512</formula>
    </cfRule>
    <cfRule type="cellIs" dxfId="4870" priority="4927" operator="greaterThan">
      <formula>10.66</formula>
    </cfRule>
    <cfRule type="cellIs" dxfId="4869" priority="4700" operator="lessThan">
      <formula>10.147</formula>
    </cfRule>
    <cfRule type="cellIs" dxfId="4868" priority="5102" operator="greaterThan">
      <formula>10.626</formula>
    </cfRule>
    <cfRule type="cellIs" dxfId="4867" priority="4692" operator="lessThan">
      <formula>10.215</formula>
    </cfRule>
    <cfRule type="cellIs" dxfId="4866" priority="4701" operator="greaterThan">
      <formula>10.147</formula>
    </cfRule>
    <cfRule type="cellIs" dxfId="4865" priority="4923" operator="greaterThan">
      <formula>10.615</formula>
    </cfRule>
    <cfRule type="cellIs" dxfId="4864" priority="4945" operator="lessThan">
      <formula>10.97</formula>
    </cfRule>
    <cfRule type="cellIs" dxfId="4863" priority="4695" operator="lessThan">
      <formula>10.194</formula>
    </cfRule>
    <cfRule type="cellIs" dxfId="4862" priority="4660" operator="greaterThan">
      <formula>10.512</formula>
    </cfRule>
    <cfRule type="cellIs" dxfId="4861" priority="4922" operator="lessThan">
      <formula>10.615</formula>
    </cfRule>
    <cfRule type="cellIs" dxfId="4860" priority="4946" operator="greaterThan">
      <formula>10.97</formula>
    </cfRule>
    <cfRule type="cellIs" dxfId="4859" priority="4655" operator="lessThan">
      <formula>10.457</formula>
    </cfRule>
    <cfRule type="cellIs" dxfId="4858" priority="4671" operator="greaterThan">
      <formula>10.058</formula>
    </cfRule>
    <cfRule type="cellIs" dxfId="4857" priority="4631" operator="greaterThan">
      <formula>10.054</formula>
    </cfRule>
    <cfRule type="cellIs" dxfId="4856" priority="5086" operator="greaterThan">
      <formula>10.727</formula>
    </cfRule>
    <cfRule type="cellIs" dxfId="4855" priority="5020" operator="greaterThan">
      <formula>11.005</formula>
    </cfRule>
    <cfRule type="cellIs" dxfId="4854" priority="4706" operator="lessThan">
      <formula>10.174</formula>
    </cfRule>
    <cfRule type="notContainsBlanks" dxfId="4853" priority="4727">
      <formula>LEN(TRIM(N1033))&gt;0</formula>
    </cfRule>
    <cfRule type="cellIs" dxfId="4852" priority="5059" operator="greaterThan">
      <formula>11.111</formula>
    </cfRule>
    <cfRule type="cellIs" dxfId="4851" priority="4873" operator="lessThan">
      <formula>10.645</formula>
    </cfRule>
    <cfRule type="cellIs" dxfId="4850" priority="5021" operator="lessThan">
      <formula>11.005</formula>
    </cfRule>
    <cfRule type="cellIs" dxfId="4849" priority="5101" operator="lessThan">
      <formula>10.626</formula>
    </cfRule>
    <cfRule type="cellIs" dxfId="4848" priority="4872" operator="greaterThan">
      <formula>10.645</formula>
    </cfRule>
    <cfRule type="cellIs" dxfId="4847" priority="5092" operator="greaterThan">
      <formula>10.727</formula>
    </cfRule>
    <cfRule type="cellIs" dxfId="4846" priority="4614" operator="lessThan">
      <formula>10.003</formula>
    </cfRule>
    <cfRule type="cellIs" dxfId="4845" priority="4750" operator="greaterThan">
      <formula>9.926</formula>
    </cfRule>
    <cfRule type="cellIs" dxfId="4844" priority="5076" operator="lessThan">
      <formula>10.89</formula>
    </cfRule>
    <cfRule type="cellIs" dxfId="4843" priority="4672" operator="lessThan">
      <formula>10.058</formula>
    </cfRule>
    <cfRule type="cellIs" dxfId="4842" priority="4819" operator="lessThan">
      <formula>10.411</formula>
    </cfRule>
    <cfRule type="cellIs" dxfId="4841" priority="4778" operator="greaterThan">
      <formula>9.975</formula>
    </cfRule>
    <cfRule type="cellIs" dxfId="4840" priority="4821" operator="greaterThan">
      <formula>10.411</formula>
    </cfRule>
    <cfRule type="cellIs" dxfId="4839" priority="5071" operator="lessThan">
      <formula>11.04</formula>
    </cfRule>
    <cfRule type="cellIs" dxfId="4838" priority="5006" operator="lessThan">
      <formula>11.002</formula>
    </cfRule>
    <cfRule type="cellIs" dxfId="4837" priority="4832" operator="greaterThan">
      <formula>10.479</formula>
    </cfRule>
    <cfRule type="cellIs" dxfId="4836" priority="4825" operator="greaterThan">
      <formula>10.436</formula>
    </cfRule>
    <cfRule type="cellIs" dxfId="4835" priority="5040" operator="lessThan">
      <formula>11.268</formula>
    </cfRule>
    <cfRule type="cellIs" dxfId="4834" priority="4820" operator="greaterThan">
      <formula>10.411</formula>
    </cfRule>
    <cfRule type="cellIs" dxfId="4833" priority="4691" operator="greaterThan">
      <formula>10.215</formula>
    </cfRule>
  </conditionalFormatting>
  <conditionalFormatting sqref="N1037">
    <cfRule type="cellIs" dxfId="4832" priority="4664" operator="lessThan">
      <formula>-0.0139</formula>
    </cfRule>
    <cfRule type="cellIs" dxfId="4831" priority="4894" operator="lessThan">
      <formula>-0.0353</formula>
    </cfRule>
    <cfRule type="cellIs" dxfId="4830" priority="4891" operator="greaterThan">
      <formula>0.0123</formula>
    </cfRule>
    <cfRule type="cellIs" dxfId="4829" priority="4890" operator="lessThan">
      <formula>0.0123</formula>
    </cfRule>
    <cfRule type="cellIs" dxfId="4828" priority="4879" operator="lessThan">
      <formula>-0.0188</formula>
    </cfRule>
    <cfRule type="cellIs" dxfId="4827" priority="4880" operator="lessThan">
      <formula>0.0163</formula>
    </cfRule>
    <cfRule type="cellIs" dxfId="4826" priority="4895" operator="greaterThan">
      <formula>-0.0353</formula>
    </cfRule>
    <cfRule type="cellIs" dxfId="4825" priority="4881" operator="greaterThan">
      <formula>0.0163</formula>
    </cfRule>
    <cfRule type="cellIs" dxfId="4824" priority="4884" operator="lessThan">
      <formula>-0.0171</formula>
    </cfRule>
    <cfRule type="cellIs" dxfId="4823" priority="4885" operator="greaterThan">
      <formula>-0.0171</formula>
    </cfRule>
    <cfRule type="cellIs" dxfId="4822" priority="4908" operator="lessThan">
      <formula>"2,73%&lt;0"</formula>
    </cfRule>
    <cfRule type="cellIs" dxfId="4821" priority="4913" operator="greaterThan">
      <formula>"0&lt;$N$202"</formula>
    </cfRule>
  </conditionalFormatting>
  <conditionalFormatting sqref="N1041">
    <cfRule type="cellIs" dxfId="4820" priority="5075" operator="lessThan">
      <formula>0.088</formula>
    </cfRule>
    <cfRule type="cellIs" dxfId="4819" priority="5074" operator="greaterThan">
      <formula>0.088</formula>
    </cfRule>
    <cfRule type="cellIs" dxfId="4818" priority="5041" operator="lessThan">
      <formula>0</formula>
    </cfRule>
    <cfRule type="cellIs" dxfId="4817" priority="5115" operator="lessThan">
      <formula>-0.176</formula>
    </cfRule>
  </conditionalFormatting>
  <conditionalFormatting sqref="N1059">
    <cfRule type="cellIs" dxfId="4816" priority="4259" operator="greaterThan">
      <formula>9.975</formula>
    </cfRule>
    <cfRule type="cellIs" dxfId="4815" priority="4313" operator="greaterThan">
      <formula>10.479</formula>
    </cfRule>
    <cfRule type="cellIs" dxfId="4814" priority="4172" operator="greaterThan">
      <formula>10.215</formula>
    </cfRule>
    <cfRule type="cellIs" dxfId="4813" priority="4153" operator="lessThan">
      <formula>10.058</formula>
    </cfRule>
    <cfRule type="notContainsBlanks" dxfId="4812" priority="4208">
      <formula>LEN(TRIM(N1059))&gt;0</formula>
    </cfRule>
    <cfRule type="cellIs" dxfId="4811" priority="4152" operator="greaterThan">
      <formula>10.058</formula>
    </cfRule>
    <cfRule type="cellIs" dxfId="4810" priority="4501" operator="greaterThan">
      <formula>11.005</formula>
    </cfRule>
    <cfRule type="cellIs" dxfId="4809" priority="4353" operator="greaterThan">
      <formula>10.645</formula>
    </cfRule>
    <cfRule type="cellIs" dxfId="4808" priority="4354" operator="lessThan">
      <formula>10.645</formula>
    </cfRule>
    <cfRule type="cellIs" dxfId="4807" priority="4502" operator="lessThan">
      <formula>11.005</formula>
    </cfRule>
    <cfRule type="cellIs" dxfId="4806" priority="4408" operator="greaterThan">
      <formula>10.66</formula>
    </cfRule>
    <cfRule type="cellIs" dxfId="4805" priority="4573" operator="greaterThan">
      <formula>10.727</formula>
    </cfRule>
    <cfRule type="cellIs" dxfId="4804" priority="4142" operator="lessThan">
      <formula>10.512</formula>
    </cfRule>
    <cfRule type="cellIs" dxfId="4803" priority="4141" operator="greaterThan">
      <formula>10.512</formula>
    </cfRule>
    <cfRule type="cellIs" dxfId="4802" priority="4403" operator="lessThan">
      <formula>10.615</formula>
    </cfRule>
    <cfRule type="cellIs" dxfId="4801" priority="4426" operator="lessThan">
      <formula>10.97</formula>
    </cfRule>
    <cfRule type="cellIs" dxfId="4800" priority="4521" operator="lessThan">
      <formula>11.268</formula>
    </cfRule>
    <cfRule type="cellIs" dxfId="4799" priority="4136" operator="lessThan">
      <formula>10.457</formula>
    </cfRule>
    <cfRule type="cellIs" dxfId="4798" priority="4557" operator="lessThan">
      <formula>10.89</formula>
    </cfRule>
    <cfRule type="cellIs" dxfId="4797" priority="4231" operator="greaterThan">
      <formula>9.926</formula>
    </cfRule>
    <cfRule type="cellIs" dxfId="4796" priority="4095" operator="lessThan">
      <formula>10.003</formula>
    </cfRule>
    <cfRule type="cellIs" dxfId="4795" priority="4567" operator="greaterThan">
      <formula>10.727</formula>
    </cfRule>
    <cfRule type="cellIs" dxfId="4794" priority="4583" operator="greaterThan">
      <formula>10.626</formula>
    </cfRule>
    <cfRule type="cellIs" dxfId="4793" priority="4187" operator="lessThan">
      <formula>10.174</formula>
    </cfRule>
    <cfRule type="cellIs" dxfId="4792" priority="4487" operator="lessThan">
      <formula>11.002</formula>
    </cfRule>
    <cfRule type="cellIs" dxfId="4791" priority="4582" operator="lessThan">
      <formula>10.626</formula>
    </cfRule>
    <cfRule type="cellIs" dxfId="4790" priority="4182" operator="greaterThan">
      <formula>10.147</formula>
    </cfRule>
    <cfRule type="cellIs" dxfId="4789" priority="4181" operator="lessThan">
      <formula>10.147</formula>
    </cfRule>
    <cfRule type="cellIs" dxfId="4788" priority="4300" operator="lessThan">
      <formula>10.411</formula>
    </cfRule>
    <cfRule type="cellIs" dxfId="4787" priority="4427" operator="greaterThan">
      <formula>10.97</formula>
    </cfRule>
    <cfRule type="cellIs" dxfId="4786" priority="4301" operator="greaterThan">
      <formula>10.411</formula>
    </cfRule>
    <cfRule type="cellIs" dxfId="4785" priority="4176" operator="lessThan">
      <formula>10.194</formula>
    </cfRule>
    <cfRule type="cellIs" dxfId="4784" priority="4173" operator="lessThan">
      <formula>10.215</formula>
    </cfRule>
    <cfRule type="cellIs" dxfId="4783" priority="4540" operator="greaterThan">
      <formula>11.111</formula>
    </cfRule>
    <cfRule type="cellIs" dxfId="4782" priority="4302" operator="greaterThan">
      <formula>10.411</formula>
    </cfRule>
    <cfRule type="cellIs" dxfId="4781" priority="4112" operator="greaterThan">
      <formula>10.054</formula>
    </cfRule>
    <cfRule type="cellIs" dxfId="4780" priority="4404" operator="greaterThan">
      <formula>10.615</formula>
    </cfRule>
    <cfRule type="cellIs" dxfId="4779" priority="4306" operator="greaterThan">
      <formula>10.436</formula>
    </cfRule>
    <cfRule type="cellIs" dxfId="4778" priority="4552" operator="lessThan">
      <formula>11.04</formula>
    </cfRule>
  </conditionalFormatting>
  <conditionalFormatting sqref="N1063">
    <cfRule type="cellIs" dxfId="4777" priority="4360" operator="lessThan">
      <formula>-0.0188</formula>
    </cfRule>
    <cfRule type="cellIs" dxfId="4776" priority="4361" operator="lessThan">
      <formula>0.0163</formula>
    </cfRule>
    <cfRule type="cellIs" dxfId="4775" priority="4362" operator="greaterThan">
      <formula>0.0163</formula>
    </cfRule>
    <cfRule type="cellIs" dxfId="4774" priority="4365" operator="lessThan">
      <formula>-0.0171</formula>
    </cfRule>
    <cfRule type="cellIs" dxfId="4773" priority="4366" operator="greaterThan">
      <formula>-0.0171</formula>
    </cfRule>
    <cfRule type="cellIs" dxfId="4772" priority="4371" operator="lessThan">
      <formula>0.0123</formula>
    </cfRule>
    <cfRule type="cellIs" dxfId="4771" priority="4375" operator="lessThan">
      <formula>-0.0353</formula>
    </cfRule>
    <cfRule type="cellIs" dxfId="4770" priority="4376" operator="greaterThan">
      <formula>-0.0353</formula>
    </cfRule>
    <cfRule type="cellIs" dxfId="4769" priority="4389" operator="lessThan">
      <formula>"2,73%&lt;0"</formula>
    </cfRule>
    <cfRule type="cellIs" dxfId="4768" priority="4394" operator="greaterThan">
      <formula>"0&lt;$N$202"</formula>
    </cfRule>
    <cfRule type="cellIs" dxfId="4767" priority="4372" operator="greaterThan">
      <formula>0.0123</formula>
    </cfRule>
    <cfRule type="cellIs" dxfId="4766" priority="4145" operator="lessThan">
      <formula>-0.0139</formula>
    </cfRule>
  </conditionalFormatting>
  <conditionalFormatting sqref="N1067">
    <cfRule type="cellIs" dxfId="4765" priority="4555" operator="greaterThan">
      <formula>0.088</formula>
    </cfRule>
    <cfRule type="cellIs" dxfId="4764" priority="4522" operator="lessThan">
      <formula>0</formula>
    </cfRule>
    <cfRule type="cellIs" dxfId="4763" priority="4596" operator="lessThan">
      <formula>-0.176</formula>
    </cfRule>
    <cfRule type="cellIs" dxfId="4762" priority="4556" operator="lessThan">
      <formula>0.088</formula>
    </cfRule>
  </conditionalFormatting>
  <conditionalFormatting sqref="N1132">
    <cfRule type="cellIs" dxfId="4761" priority="1536" operator="greaterThan">
      <formula>39.621</formula>
    </cfRule>
    <cfRule type="cellIs" dxfId="4760" priority="1539" operator="lessThan">
      <formula>39.991</formula>
    </cfRule>
    <cfRule type="cellIs" dxfId="4759" priority="1538" operator="greaterThan">
      <formula>39.991</formula>
    </cfRule>
    <cfRule type="cellIs" dxfId="4758" priority="1531" operator="greaterThan">
      <formula>41.03</formula>
    </cfRule>
    <cfRule type="cellIs" dxfId="4757" priority="1524" operator="lessThan">
      <formula>44.292</formula>
    </cfRule>
    <cfRule type="cellIs" dxfId="4756" priority="1532" operator="greaterThan">
      <formula>40.841</formula>
    </cfRule>
    <cfRule type="cellIs" dxfId="4755" priority="1534" operator="lessThan">
      <formula>40.841</formula>
    </cfRule>
    <cfRule type="cellIs" dxfId="4754" priority="1560" operator="greaterThan">
      <formula>40.922</formula>
    </cfRule>
    <cfRule type="cellIs" dxfId="4753" priority="1533" operator="lessThan">
      <formula>40.841</formula>
    </cfRule>
    <cfRule type="cellIs" dxfId="4752" priority="1535" operator="lessThan">
      <formula>40.836</formula>
    </cfRule>
    <cfRule type="cellIs" dxfId="4751" priority="1525" operator="greaterThan">
      <formula>44.82</formula>
    </cfRule>
    <cfRule type="cellIs" dxfId="4750" priority="1526" operator="greaterThan">
      <formula>43.67</formula>
    </cfRule>
    <cfRule type="cellIs" dxfId="4749" priority="1527" operator="lessThan">
      <formula>43.67</formula>
    </cfRule>
    <cfRule type="cellIs" dxfId="4748" priority="1529" operator="greaterThan">
      <formula>41.623</formula>
    </cfRule>
    <cfRule type="notContainsBlanks" dxfId="4747" priority="1530">
      <formula>LEN(TRIM(N1132))&gt;0</formula>
    </cfRule>
    <cfRule type="cellIs" dxfId="4746" priority="1564" operator="greaterThan">
      <formula>" R$ 40,916&lt;$H$200"</formula>
    </cfRule>
    <cfRule type="cellIs" dxfId="4745" priority="1563" operator="greaterThan">
      <formula>40.916</formula>
    </cfRule>
    <cfRule type="cellIs" dxfId="4744" priority="1562" operator="greaterThan">
      <formula>40.916</formula>
    </cfRule>
    <cfRule type="cellIs" dxfId="4743" priority="1561" operator="greaterThan">
      <formula>40.922</formula>
    </cfRule>
    <cfRule type="cellIs" dxfId="4742" priority="1540" operator="greaterThan">
      <formula>39.868</formula>
    </cfRule>
    <cfRule type="cellIs" dxfId="4741" priority="1559" operator="greaterThan">
      <formula>40.849</formula>
    </cfRule>
    <cfRule type="cellIs" dxfId="4740" priority="1558" operator="greaterThan">
      <formula>41.457</formula>
    </cfRule>
    <cfRule type="cellIs" dxfId="4739" priority="1557" operator="lessThan">
      <formula>41.457</formula>
    </cfRule>
    <cfRule type="cellIs" dxfId="4738" priority="1556" operator="greaterThan">
      <formula>41.258</formula>
    </cfRule>
    <cfRule type="cellIs" dxfId="4737" priority="1541" operator="lessThan">
      <formula>39.868</formula>
    </cfRule>
    <cfRule type="cellIs" dxfId="4736" priority="1555" operator="lessThan">
      <formula>40.509</formula>
    </cfRule>
    <cfRule type="cellIs" dxfId="4735" priority="1554" operator="greaterThan">
      <formula>40.509</formula>
    </cfRule>
    <cfRule type="cellIs" dxfId="4734" priority="1528" operator="lessThan">
      <formula>41.623</formula>
    </cfRule>
    <cfRule type="cellIs" dxfId="4733" priority="1553" operator="lessThan">
      <formula>40.406</formula>
    </cfRule>
    <cfRule type="cellIs" dxfId="4732" priority="1552" operator="lessThan">
      <formula>40.564</formula>
    </cfRule>
    <cfRule type="cellIs" dxfId="4731" priority="1551" operator="greaterThan">
      <formula>40.564</formula>
    </cfRule>
    <cfRule type="cellIs" dxfId="4730" priority="1550" operator="greaterThan">
      <formula>40.401</formula>
    </cfRule>
    <cfRule type="cellIs" dxfId="4729" priority="1549" operator="greaterThan">
      <formula>40.479</formula>
    </cfRule>
    <cfRule type="cellIs" dxfId="4728" priority="1548" operator="lessThan">
      <formula>40.479</formula>
    </cfRule>
    <cfRule type="cellIs" dxfId="4727" priority="1547" operator="greaterThan">
      <formula>40.095</formula>
    </cfRule>
    <cfRule type="cellIs" dxfId="4726" priority="1546" operator="lessThan">
      <formula>40.095</formula>
    </cfRule>
    <cfRule type="cellIs" dxfId="4725" priority="1545" operator="lessThan">
      <formula>" R$ 40,095 $H$369"</formula>
    </cfRule>
    <cfRule type="cellIs" dxfId="4724" priority="1544" operator="lessThan">
      <formula>43.057</formula>
    </cfRule>
    <cfRule type="cellIs" dxfId="4723" priority="1537" operator="lessThan">
      <formula>39.796</formula>
    </cfRule>
    <cfRule type="cellIs" dxfId="4722" priority="1543" operator="lessThan">
      <formula>39.536</formula>
    </cfRule>
    <cfRule type="cellIs" dxfId="4721" priority="1542" operator="lessThan">
      <formula>39.728</formula>
    </cfRule>
  </conditionalFormatting>
  <conditionalFormatting sqref="N1176">
    <cfRule type="cellIs" dxfId="4720" priority="1291" operator="greaterThan">
      <formula>40.916</formula>
    </cfRule>
    <cfRule type="cellIs" dxfId="4719" priority="1293" operator="greaterThan">
      <formula>" R$ 40,916&lt;$H$200"</formula>
    </cfRule>
    <cfRule type="cellIs" dxfId="4718" priority="1273" operator="lessThan">
      <formula>43.057</formula>
    </cfRule>
    <cfRule type="cellIs" dxfId="4717" priority="1286" operator="lessThan">
      <formula>41.457</formula>
    </cfRule>
    <cfRule type="cellIs" dxfId="4716" priority="1287" operator="greaterThan">
      <formula>41.457</formula>
    </cfRule>
    <cfRule type="cellIs" dxfId="4715" priority="1288" operator="greaterThan">
      <formula>40.849</formula>
    </cfRule>
    <cfRule type="cellIs" dxfId="4714" priority="1289" operator="greaterThan">
      <formula>40.922</formula>
    </cfRule>
    <cfRule type="cellIs" dxfId="4713" priority="1253" operator="lessThan">
      <formula>44.292</formula>
    </cfRule>
    <cfRule type="cellIs" dxfId="4712" priority="1292" operator="greaterThan">
      <formula>40.916</formula>
    </cfRule>
    <cfRule type="cellIs" dxfId="4711" priority="1254" operator="greaterThan">
      <formula>44.82</formula>
    </cfRule>
    <cfRule type="cellIs" dxfId="4710" priority="1274" operator="lessThan">
      <formula>" R$ 40,095 $H$369"</formula>
    </cfRule>
    <cfRule type="cellIs" dxfId="4709" priority="1255" operator="greaterThan">
      <formula>43.67</formula>
    </cfRule>
    <cfRule type="cellIs" dxfId="4708" priority="1272" operator="lessThan">
      <formula>39.536</formula>
    </cfRule>
    <cfRule type="cellIs" dxfId="4707" priority="1271" operator="lessThan">
      <formula>39.728</formula>
    </cfRule>
    <cfRule type="cellIs" dxfId="4706" priority="1256" operator="lessThan">
      <formula>43.67</formula>
    </cfRule>
    <cfRule type="cellIs" dxfId="4705" priority="1270" operator="lessThan">
      <formula>39.868</formula>
    </cfRule>
    <cfRule type="cellIs" dxfId="4704" priority="1257" operator="lessThan">
      <formula>41.623</formula>
    </cfRule>
    <cfRule type="cellIs" dxfId="4703" priority="1279" operator="greaterThan">
      <formula>40.401</formula>
    </cfRule>
    <cfRule type="cellIs" dxfId="4702" priority="1258" operator="greaterThan">
      <formula>41.623</formula>
    </cfRule>
    <cfRule type="notContainsBlanks" dxfId="4701" priority="1259">
      <formula>LEN(TRIM(N1176))&gt;0</formula>
    </cfRule>
    <cfRule type="cellIs" dxfId="4700" priority="1260" operator="greaterThan">
      <formula>41.03</formula>
    </cfRule>
    <cfRule type="cellIs" dxfId="4699" priority="1281" operator="lessThan">
      <formula>40.564</formula>
    </cfRule>
    <cfRule type="cellIs" dxfId="4698" priority="1278" operator="greaterThan">
      <formula>40.479</formula>
    </cfRule>
    <cfRule type="cellIs" dxfId="4697" priority="1261" operator="greaterThan">
      <formula>40.841</formula>
    </cfRule>
    <cfRule type="cellIs" dxfId="4696" priority="1262" operator="lessThan">
      <formula>40.841</formula>
    </cfRule>
    <cfRule type="cellIs" dxfId="4695" priority="1282" operator="lessThan">
      <formula>40.406</formula>
    </cfRule>
    <cfRule type="cellIs" dxfId="4694" priority="1277" operator="lessThan">
      <formula>40.479</formula>
    </cfRule>
    <cfRule type="cellIs" dxfId="4693" priority="1276" operator="greaterThan">
      <formula>40.095</formula>
    </cfRule>
    <cfRule type="cellIs" dxfId="4692" priority="1275" operator="lessThan">
      <formula>40.095</formula>
    </cfRule>
    <cfRule type="cellIs" dxfId="4691" priority="1283" operator="greaterThan">
      <formula>40.509</formula>
    </cfRule>
    <cfRule type="cellIs" dxfId="4690" priority="1284" operator="lessThan">
      <formula>40.509</formula>
    </cfRule>
    <cfRule type="cellIs" dxfId="4689" priority="1263" operator="lessThan">
      <formula>40.841</formula>
    </cfRule>
    <cfRule type="cellIs" dxfId="4688" priority="1264" operator="lessThan">
      <formula>40.836</formula>
    </cfRule>
    <cfRule type="cellIs" dxfId="4687" priority="1265" operator="greaterThan">
      <formula>39.621</formula>
    </cfRule>
    <cfRule type="cellIs" dxfId="4686" priority="1285" operator="greaterThan">
      <formula>41.258</formula>
    </cfRule>
    <cfRule type="cellIs" dxfId="4685" priority="1266" operator="lessThan">
      <formula>39.796</formula>
    </cfRule>
    <cfRule type="cellIs" dxfId="4684" priority="1267" operator="greaterThan">
      <formula>39.991</formula>
    </cfRule>
    <cfRule type="cellIs" dxfId="4683" priority="1268" operator="lessThan">
      <formula>39.991</formula>
    </cfRule>
    <cfRule type="cellIs" dxfId="4682" priority="1269" operator="greaterThan">
      <formula>39.868</formula>
    </cfRule>
    <cfRule type="cellIs" dxfId="4681" priority="1290" operator="greaterThan">
      <formula>40.922</formula>
    </cfRule>
    <cfRule type="cellIs" dxfId="4680" priority="1280" operator="greaterThan">
      <formula>40.564</formula>
    </cfRule>
  </conditionalFormatting>
  <conditionalFormatting sqref="N206:T206">
    <cfRule type="cellIs" dxfId="4679" priority="17840" operator="lessThan">
      <formula>$T$198</formula>
    </cfRule>
    <cfRule type="cellIs" dxfId="4678" priority="17841" operator="greaterThan">
      <formula>0</formula>
    </cfRule>
  </conditionalFormatting>
  <conditionalFormatting sqref="N231:T231">
    <cfRule type="cellIs" dxfId="4677" priority="17774" operator="lessThan">
      <formula>$T$198</formula>
    </cfRule>
    <cfRule type="cellIs" dxfId="4676" priority="17775" operator="greaterThan">
      <formula>0</formula>
    </cfRule>
  </conditionalFormatting>
  <conditionalFormatting sqref="N255:T255">
    <cfRule type="cellIs" dxfId="4675" priority="17689" operator="greaterThan">
      <formula>0</formula>
    </cfRule>
    <cfRule type="cellIs" dxfId="4674" priority="17688" operator="lessThan">
      <formula>$T$198</formula>
    </cfRule>
  </conditionalFormatting>
  <conditionalFormatting sqref="N279:T279">
    <cfRule type="cellIs" dxfId="4673" priority="17580" operator="lessThan">
      <formula>$T$198</formula>
    </cfRule>
    <cfRule type="cellIs" dxfId="4672" priority="17581" operator="greaterThan">
      <formula>0</formula>
    </cfRule>
  </conditionalFormatting>
  <conditionalFormatting sqref="N303:T303">
    <cfRule type="cellIs" dxfId="4671" priority="17454" operator="lessThan">
      <formula>$T$198</formula>
    </cfRule>
    <cfRule type="cellIs" dxfId="4670" priority="17455" operator="greaterThan">
      <formula>0</formula>
    </cfRule>
  </conditionalFormatting>
  <conditionalFormatting sqref="N327:T327">
    <cfRule type="cellIs" dxfId="4669" priority="17306" operator="lessThan">
      <formula>$T$198</formula>
    </cfRule>
    <cfRule type="cellIs" dxfId="4668" priority="17307" operator="greaterThan">
      <formula>0</formula>
    </cfRule>
  </conditionalFormatting>
  <conditionalFormatting sqref="N351:T351">
    <cfRule type="cellIs" dxfId="4667" priority="17132" operator="greaterThan">
      <formula>0</formula>
    </cfRule>
    <cfRule type="cellIs" dxfId="4666" priority="17131" operator="lessThan">
      <formula>$T$198</formula>
    </cfRule>
  </conditionalFormatting>
  <conditionalFormatting sqref="N375:T375">
    <cfRule type="cellIs" dxfId="4665" priority="16945" operator="lessThan">
      <formula>$T$198</formula>
    </cfRule>
    <cfRule type="cellIs" dxfId="4664" priority="16946" operator="greaterThan">
      <formula>0</formula>
    </cfRule>
  </conditionalFormatting>
  <conditionalFormatting sqref="N399:T399">
    <cfRule type="cellIs" dxfId="4663" priority="16734" operator="greaterThan">
      <formula>0</formula>
    </cfRule>
    <cfRule type="cellIs" dxfId="4662" priority="16733" operator="lessThan">
      <formula>$T$198</formula>
    </cfRule>
  </conditionalFormatting>
  <conditionalFormatting sqref="N424:T424">
    <cfRule type="cellIs" dxfId="4661" priority="16489" operator="lessThan">
      <formula>$T$198</formula>
    </cfRule>
    <cfRule type="cellIs" dxfId="4660" priority="16490" operator="greaterThan">
      <formula>0</formula>
    </cfRule>
  </conditionalFormatting>
  <conditionalFormatting sqref="N450:T450">
    <cfRule type="cellIs" dxfId="4659" priority="16233" operator="greaterThan">
      <formula>0</formula>
    </cfRule>
    <cfRule type="cellIs" dxfId="4658" priority="16232" operator="lessThan">
      <formula>$T$198</formula>
    </cfRule>
  </conditionalFormatting>
  <conditionalFormatting sqref="N475:T475">
    <cfRule type="cellIs" dxfId="4657" priority="15934" operator="greaterThan">
      <formula>0</formula>
    </cfRule>
    <cfRule type="cellIs" dxfId="4656" priority="15933" operator="lessThan">
      <formula>$T$198</formula>
    </cfRule>
  </conditionalFormatting>
  <conditionalFormatting sqref="N501:T501">
    <cfRule type="cellIs" dxfId="4655" priority="15652" operator="greaterThan">
      <formula>0</formula>
    </cfRule>
    <cfRule type="cellIs" dxfId="4654" priority="15651" operator="lessThan">
      <formula>$T$198</formula>
    </cfRule>
  </conditionalFormatting>
  <conditionalFormatting sqref="N526:T526">
    <cfRule type="cellIs" dxfId="4653" priority="15354" operator="lessThan">
      <formula>$T$198</formula>
    </cfRule>
    <cfRule type="cellIs" dxfId="4652" priority="15355" operator="greaterThan">
      <formula>0</formula>
    </cfRule>
  </conditionalFormatting>
  <conditionalFormatting sqref="N552:T552">
    <cfRule type="cellIs" dxfId="4651" priority="15038" operator="greaterThan">
      <formula>0</formula>
    </cfRule>
    <cfRule type="cellIs" dxfId="4650" priority="15037" operator="lessThan">
      <formula>$T$198</formula>
    </cfRule>
  </conditionalFormatting>
  <conditionalFormatting sqref="N577:T577">
    <cfRule type="cellIs" dxfId="4649" priority="14689" operator="lessThan">
      <formula>$T$198</formula>
    </cfRule>
    <cfRule type="cellIs" dxfId="4648" priority="14690" operator="greaterThan">
      <formula>0</formula>
    </cfRule>
  </conditionalFormatting>
  <conditionalFormatting sqref="N602:T602">
    <cfRule type="cellIs" dxfId="4647" priority="14320" operator="lessThan">
      <formula>$T$198</formula>
    </cfRule>
    <cfRule type="cellIs" dxfId="4646" priority="14321" operator="greaterThan">
      <formula>0</formula>
    </cfRule>
  </conditionalFormatting>
  <conditionalFormatting sqref="N627:T627">
    <cfRule type="cellIs" dxfId="4645" priority="13945" operator="greaterThan">
      <formula>0</formula>
    </cfRule>
    <cfRule type="cellIs" dxfId="4644" priority="13944" operator="lessThan">
      <formula>$T$198</formula>
    </cfRule>
  </conditionalFormatting>
  <conditionalFormatting sqref="N652:T652">
    <cfRule type="cellIs" dxfId="4643" priority="13562" operator="lessThan">
      <formula>$T$198</formula>
    </cfRule>
    <cfRule type="cellIs" dxfId="4642" priority="13563" operator="greaterThan">
      <formula>0</formula>
    </cfRule>
  </conditionalFormatting>
  <conditionalFormatting sqref="N677:T677">
    <cfRule type="cellIs" dxfId="4641" priority="13181" operator="greaterThan">
      <formula>0</formula>
    </cfRule>
    <cfRule type="cellIs" dxfId="4640" priority="13180" operator="lessThan">
      <formula>$T$198</formula>
    </cfRule>
  </conditionalFormatting>
  <conditionalFormatting sqref="N703:T703">
    <cfRule type="cellIs" dxfId="4639" priority="11904" operator="lessThan">
      <formula>$T$198</formula>
    </cfRule>
    <cfRule type="cellIs" dxfId="4638" priority="11905" operator="greaterThan">
      <formula>0</formula>
    </cfRule>
  </conditionalFormatting>
  <conditionalFormatting sqref="N729:T729">
    <cfRule type="cellIs" dxfId="4637" priority="11499" operator="lessThan">
      <formula>$T$198</formula>
    </cfRule>
    <cfRule type="cellIs" dxfId="4636" priority="11500" operator="greaterThan">
      <formula>0</formula>
    </cfRule>
  </conditionalFormatting>
  <conditionalFormatting sqref="N755:T755">
    <cfRule type="cellIs" dxfId="4635" priority="11047" operator="greaterThan">
      <formula>0</formula>
    </cfRule>
    <cfRule type="cellIs" dxfId="4634" priority="11046" operator="lessThan">
      <formula>$T$198</formula>
    </cfRule>
  </conditionalFormatting>
  <conditionalFormatting sqref="N781:T781">
    <cfRule type="cellIs" dxfId="4633" priority="10647" operator="lessThan">
      <formula>$T$198</formula>
    </cfRule>
    <cfRule type="cellIs" dxfId="4632" priority="10648" operator="greaterThan">
      <formula>0</formula>
    </cfRule>
  </conditionalFormatting>
  <conditionalFormatting sqref="N807:T807">
    <cfRule type="cellIs" dxfId="4631" priority="10240" operator="greaterThan">
      <formula>0</formula>
    </cfRule>
    <cfRule type="cellIs" dxfId="4630" priority="10239" operator="lessThan">
      <formula>$T$198</formula>
    </cfRule>
  </conditionalFormatting>
  <conditionalFormatting sqref="N833:T833">
    <cfRule type="cellIs" dxfId="4629" priority="9819" operator="greaterThan">
      <formula>0</formula>
    </cfRule>
    <cfRule type="cellIs" dxfId="4628" priority="9818" operator="lessThan">
      <formula>$T$198</formula>
    </cfRule>
  </conditionalFormatting>
  <conditionalFormatting sqref="N858:T858">
    <cfRule type="cellIs" dxfId="4627" priority="9415" operator="greaterThan">
      <formula>0</formula>
    </cfRule>
    <cfRule type="cellIs" dxfId="4626" priority="9414" operator="lessThan">
      <formula>$T$198</formula>
    </cfRule>
  </conditionalFormatting>
  <conditionalFormatting sqref="N885:T885">
    <cfRule type="cellIs" dxfId="4625" priority="8980" operator="lessThan">
      <formula>$T$198</formula>
    </cfRule>
    <cfRule type="cellIs" dxfId="4624" priority="8981" operator="greaterThan">
      <formula>0</formula>
    </cfRule>
  </conditionalFormatting>
  <conditionalFormatting sqref="N911:T911">
    <cfRule type="cellIs" dxfId="4623" priority="8533" operator="greaterThan">
      <formula>0</formula>
    </cfRule>
    <cfRule type="cellIs" dxfId="4622" priority="8532" operator="lessThan">
      <formula>$T$198</formula>
    </cfRule>
  </conditionalFormatting>
  <conditionalFormatting sqref="N937:T937">
    <cfRule type="cellIs" dxfId="4621" priority="8075" operator="greaterThan">
      <formula>0</formula>
    </cfRule>
    <cfRule type="cellIs" dxfId="4620" priority="8074" operator="lessThan">
      <formula>$T$198</formula>
    </cfRule>
  </conditionalFormatting>
  <conditionalFormatting sqref="N963:T963">
    <cfRule type="cellIs" dxfId="4619" priority="7610" operator="greaterThan">
      <formula>0</formula>
    </cfRule>
    <cfRule type="cellIs" dxfId="4618" priority="7609" operator="lessThan">
      <formula>$T$198</formula>
    </cfRule>
  </conditionalFormatting>
  <conditionalFormatting sqref="N989:T989">
    <cfRule type="cellIs" dxfId="4617" priority="7133" operator="lessThan">
      <formula>$T$198</formula>
    </cfRule>
    <cfRule type="cellIs" dxfId="4616" priority="7134" operator="greaterThan">
      <formula>0</formula>
    </cfRule>
  </conditionalFormatting>
  <conditionalFormatting sqref="N1015:T1015">
    <cfRule type="cellIs" dxfId="4615" priority="6648" operator="lessThan">
      <formula>$T$198</formula>
    </cfRule>
    <cfRule type="cellIs" dxfId="4614" priority="6649" operator="greaterThan">
      <formula>0</formula>
    </cfRule>
  </conditionalFormatting>
  <conditionalFormatting sqref="N1041:T1041">
    <cfRule type="cellIs" dxfId="4613" priority="5111" operator="greaterThan">
      <formula>0</formula>
    </cfRule>
    <cfRule type="cellIs" dxfId="4612" priority="5110" operator="lessThan">
      <formula>$T$198</formula>
    </cfRule>
  </conditionalFormatting>
  <conditionalFormatting sqref="N1067:T1067">
    <cfRule type="cellIs" dxfId="4611" priority="4591" operator="lessThan">
      <formula>$T$198</formula>
    </cfRule>
    <cfRule type="cellIs" dxfId="4610" priority="4592" operator="greaterThan">
      <formula>0</formula>
    </cfRule>
  </conditionalFormatting>
  <conditionalFormatting sqref="P149">
    <cfRule type="cellIs" dxfId="4609" priority="18019" operator="lessThan">
      <formula>$P$151</formula>
    </cfRule>
    <cfRule type="cellIs" dxfId="4608" priority="18020" operator="greaterThan">
      <formula>$P$151</formula>
    </cfRule>
    <cfRule type="cellIs" dxfId="4607" priority="18021" operator="lessThan">
      <formula>123.26</formula>
    </cfRule>
    <cfRule type="cellIs" dxfId="4606" priority="18022" operator="greaterThan">
      <formula>$P$151</formula>
    </cfRule>
  </conditionalFormatting>
  <conditionalFormatting sqref="P153">
    <cfRule type="cellIs" dxfId="4605" priority="17958" operator="lessThan">
      <formula>$P$149&lt;$P$151</formula>
    </cfRule>
    <cfRule type="cellIs" dxfId="4604" priority="17959" operator="greaterThan">
      <formula>$P$149&gt;$P$151</formula>
    </cfRule>
  </conditionalFormatting>
  <conditionalFormatting sqref="P173">
    <cfRule type="cellIs" dxfId="4603" priority="18034" operator="lessThan">
      <formula>123.937</formula>
    </cfRule>
    <cfRule type="cellIs" dxfId="4602" priority="18035" operator="greaterThan">
      <formula>$P$175</formula>
    </cfRule>
  </conditionalFormatting>
  <conditionalFormatting sqref="P177">
    <cfRule type="cellIs" dxfId="4601" priority="17942" operator="greaterThan">
      <formula>-6.61%&gt;=0</formula>
    </cfRule>
    <cfRule type="cellIs" dxfId="4600" priority="17941" operator="lessThan">
      <formula>-6.61%&lt;0</formula>
    </cfRule>
  </conditionalFormatting>
  <conditionalFormatting sqref="P181">
    <cfRule type="cellIs" dxfId="4599" priority="17975" operator="greaterThan">
      <formula>$P$175&gt;$P$173</formula>
    </cfRule>
    <cfRule type="cellIs" dxfId="4598" priority="17974" operator="lessThan">
      <formula>$P$175&gt;$P$173</formula>
    </cfRule>
  </conditionalFormatting>
  <conditionalFormatting sqref="P198">
    <cfRule type="cellIs" dxfId="4597" priority="17828" operator="lessThan">
      <formula>121.16</formula>
    </cfRule>
    <cfRule type="cellIs" dxfId="4596" priority="17813" operator="greaterThan">
      <formula>121.403</formula>
    </cfRule>
    <cfRule type="cellIs" dxfId="4595" priority="17827" operator="greaterThan">
      <formula>121.16</formula>
    </cfRule>
  </conditionalFormatting>
  <conditionalFormatting sqref="P202">
    <cfRule type="cellIs" dxfId="4594" priority="17863" operator="greaterThan">
      <formula>"0&lt;2,07%"</formula>
    </cfRule>
    <cfRule type="cellIs" dxfId="4593" priority="17854" operator="lessThan">
      <formula>"2,07%&lt;0"</formula>
    </cfRule>
  </conditionalFormatting>
  <conditionalFormatting sqref="P206">
    <cfRule type="cellIs" dxfId="4592" priority="17844" operator="lessThan">
      <formula>-4.646</formula>
    </cfRule>
  </conditionalFormatting>
  <conditionalFormatting sqref="P223">
    <cfRule type="cellIs" dxfId="4591" priority="17730" operator="lessThan">
      <formula>126.057</formula>
    </cfRule>
    <cfRule type="cellIs" dxfId="4590" priority="17763" operator="greaterThan">
      <formula>121.16</formula>
    </cfRule>
    <cfRule type="cellIs" dxfId="4589" priority="17718" operator="greaterThan">
      <formula>128.538</formula>
    </cfRule>
    <cfRule type="cellIs" dxfId="4588" priority="17722" operator="lessThan">
      <formula>127.944</formula>
    </cfRule>
    <cfRule type="cellIs" dxfId="4587" priority="17764" operator="lessThan">
      <formula>121.16</formula>
    </cfRule>
    <cfRule type="cellIs" dxfId="4586" priority="17717" operator="lessThan">
      <formula>128.538</formula>
    </cfRule>
    <cfRule type="cellIs" dxfId="4585" priority="17749" operator="greaterThan">
      <formula>121.403</formula>
    </cfRule>
  </conditionalFormatting>
  <conditionalFormatting sqref="P227">
    <cfRule type="cellIs" dxfId="4584" priority="17735" operator="lessThan">
      <formula>-0.0257</formula>
    </cfRule>
    <cfRule type="cellIs" dxfId="4583" priority="17795" operator="greaterThan">
      <formula>"0&lt;2,07%"</formula>
    </cfRule>
    <cfRule type="cellIs" dxfId="4582" priority="17786" operator="lessThan">
      <formula>"2,07%&lt;0"</formula>
    </cfRule>
  </conditionalFormatting>
  <conditionalFormatting sqref="P231">
    <cfRule type="cellIs" dxfId="4581" priority="17724" operator="greaterThan">
      <formula>3.485</formula>
    </cfRule>
    <cfRule type="cellIs" dxfId="4580" priority="17778" operator="lessThan">
      <formula>-4.646</formula>
    </cfRule>
    <cfRule type="cellIs" dxfId="4579" priority="17725" operator="lessThan">
      <formula>3.485</formula>
    </cfRule>
  </conditionalFormatting>
  <conditionalFormatting sqref="P247">
    <cfRule type="cellIs" dxfId="4578" priority="17632" operator="greaterThan">
      <formula>128.538</formula>
    </cfRule>
    <cfRule type="cellIs" dxfId="4577" priority="17620" operator="lessThan">
      <formula>125.874</formula>
    </cfRule>
    <cfRule type="cellIs" dxfId="4576" priority="17678" operator="lessThan">
      <formula>121.16</formula>
    </cfRule>
    <cfRule type="cellIs" dxfId="4575" priority="17631" operator="lessThan">
      <formula>128.538</formula>
    </cfRule>
    <cfRule type="cellIs" dxfId="4574" priority="17644" operator="lessThan">
      <formula>126.057</formula>
    </cfRule>
    <cfRule type="cellIs" dxfId="4573" priority="17636" operator="lessThan">
      <formula>127.944</formula>
    </cfRule>
    <cfRule type="cellIs" dxfId="4572" priority="17626" operator="greaterThan">
      <formula>127.328</formula>
    </cfRule>
    <cfRule type="cellIs" dxfId="4571" priority="17677" operator="greaterThan">
      <formula>121.16</formula>
    </cfRule>
    <cfRule type="cellIs" dxfId="4570" priority="17663" operator="greaterThan">
      <formula>121.403</formula>
    </cfRule>
  </conditionalFormatting>
  <conditionalFormatting sqref="P251">
    <cfRule type="cellIs" dxfId="4569" priority="17700" operator="lessThan">
      <formula>"2,07%&lt;0"</formula>
    </cfRule>
    <cfRule type="cellIs" dxfId="4568" priority="17649" operator="lessThan">
      <formula>-0.0257</formula>
    </cfRule>
    <cfRule type="cellIs" dxfId="4567" priority="17709" operator="greaterThan">
      <formula>"0&lt;2,07%"</formula>
    </cfRule>
  </conditionalFormatting>
  <conditionalFormatting sqref="P255">
    <cfRule type="cellIs" dxfId="4566" priority="17624" operator="lessThan">
      <formula>-0.475</formula>
    </cfRule>
    <cfRule type="cellIs" dxfId="4565" priority="17625" operator="greaterThan">
      <formula>-0.475</formula>
    </cfRule>
    <cfRule type="cellIs" dxfId="4564" priority="17639" operator="lessThan">
      <formula>3.485</formula>
    </cfRule>
    <cfRule type="cellIs" dxfId="4563" priority="17692" operator="lessThan">
      <formula>-4.646</formula>
    </cfRule>
    <cfRule type="cellIs" dxfId="4562" priority="17638" operator="greaterThan">
      <formula>3.485</formula>
    </cfRule>
  </conditionalFormatting>
  <conditionalFormatting sqref="P271">
    <cfRule type="cellIs" dxfId="4561" priority="17518" operator="greaterThan">
      <formula>127.328</formula>
    </cfRule>
    <cfRule type="cellIs" dxfId="4560" priority="17570" operator="lessThan">
      <formula>121.16</formula>
    </cfRule>
    <cfRule type="cellIs" dxfId="4559" priority="17528" operator="lessThan">
      <formula>127.944</formula>
    </cfRule>
    <cfRule type="cellIs" dxfId="4558" priority="17512" operator="lessThan">
      <formula>125.874</formula>
    </cfRule>
    <cfRule type="cellIs" dxfId="4557" priority="17524" operator="greaterThan">
      <formula>128.538</formula>
    </cfRule>
    <cfRule type="cellIs" dxfId="4556" priority="17523" operator="lessThan">
      <formula>128.538</formula>
    </cfRule>
    <cfRule type="cellIs" dxfId="4555" priority="17555" operator="greaterThan">
      <formula>121.403</formula>
    </cfRule>
    <cfRule type="cellIs" dxfId="4554" priority="17569" operator="greaterThan">
      <formula>121.16</formula>
    </cfRule>
    <cfRule type="cellIs" dxfId="4553" priority="17536" operator="lessThan">
      <formula>126.057</formula>
    </cfRule>
  </conditionalFormatting>
  <conditionalFormatting sqref="P275">
    <cfRule type="cellIs" dxfId="4552" priority="17601" operator="greaterThan">
      <formula>"0&lt;2,07%"</formula>
    </cfRule>
    <cfRule type="cellIs" dxfId="4551" priority="17541" operator="lessThan">
      <formula>-0.0257</formula>
    </cfRule>
    <cfRule type="cellIs" dxfId="4550" priority="17496" operator="lessThan">
      <formula>$H$275</formula>
    </cfRule>
    <cfRule type="cellIs" dxfId="4549" priority="17592" operator="lessThan">
      <formula>"2,07%&lt;0"</formula>
    </cfRule>
  </conditionalFormatting>
  <conditionalFormatting sqref="P279">
    <cfRule type="cellIs" dxfId="4548" priority="17530" operator="greaterThan">
      <formula>3.485</formula>
    </cfRule>
    <cfRule type="cellIs" dxfId="4547" priority="17531" operator="lessThan">
      <formula>3.485</formula>
    </cfRule>
    <cfRule type="cellIs" dxfId="4546" priority="17584" operator="lessThan">
      <formula>-4.646</formula>
    </cfRule>
    <cfRule type="cellIs" dxfId="4545" priority="17516" operator="lessThan">
      <formula>-0.475</formula>
    </cfRule>
    <cfRule type="cellIs" dxfId="4544" priority="17517" operator="greaterThan">
      <formula>-0.475</formula>
    </cfRule>
  </conditionalFormatting>
  <conditionalFormatting sqref="P295">
    <cfRule type="cellIs" dxfId="4543" priority="17344" operator="greaterThan">
      <formula>128.232</formula>
    </cfRule>
    <cfRule type="cellIs" dxfId="4542" priority="17343" operator="lessThan">
      <formula>128.232</formula>
    </cfRule>
    <cfRule type="cellIs" dxfId="4541" priority="17410" operator="lessThan">
      <formula>126.057</formula>
    </cfRule>
    <cfRule type="cellIs" dxfId="4540" priority="17444" operator="lessThan">
      <formula>121.16</formula>
    </cfRule>
    <cfRule type="cellIs" dxfId="4539" priority="17398" operator="greaterThan">
      <formula>128.538</formula>
    </cfRule>
    <cfRule type="cellIs" dxfId="4538" priority="17397" operator="lessThan">
      <formula>128.538</formula>
    </cfRule>
    <cfRule type="cellIs" dxfId="4537" priority="17392" operator="greaterThan">
      <formula>127.328</formula>
    </cfRule>
    <cfRule type="cellIs" dxfId="4536" priority="17386" operator="lessThan">
      <formula>125.874</formula>
    </cfRule>
    <cfRule type="cellIs" dxfId="4535" priority="17429" operator="greaterThan">
      <formula>121.403</formula>
    </cfRule>
    <cfRule type="cellIs" dxfId="4534" priority="17402" operator="lessThan">
      <formula>127.944</formula>
    </cfRule>
    <cfRule type="cellIs" dxfId="4533" priority="17443" operator="greaterThan">
      <formula>121.16</formula>
    </cfRule>
  </conditionalFormatting>
  <conditionalFormatting sqref="P299">
    <cfRule type="cellIs" dxfId="4532" priority="17466" operator="lessThan">
      <formula>"2,07%&lt;0"</formula>
    </cfRule>
    <cfRule type="cellIs" dxfId="4531" priority="17415" operator="lessThan">
      <formula>-0.0257</formula>
    </cfRule>
    <cfRule type="cellIs" dxfId="4530" priority="17475" operator="greaterThan">
      <formula>"0&lt;2,07%"</formula>
    </cfRule>
    <cfRule type="cellIs" dxfId="4529" priority="17371" operator="lessThan">
      <formula>$H$275</formula>
    </cfRule>
  </conditionalFormatting>
  <conditionalFormatting sqref="P303">
    <cfRule type="cellIs" dxfId="4528" priority="17342" operator="lessThan">
      <formula>3.577</formula>
    </cfRule>
    <cfRule type="cellIs" dxfId="4527" priority="17458" operator="lessThan">
      <formula>-4.646</formula>
    </cfRule>
    <cfRule type="cellIs" dxfId="4526" priority="17405" operator="lessThan">
      <formula>3.485</formula>
    </cfRule>
    <cfRule type="cellIs" dxfId="4525" priority="17391" operator="greaterThan">
      <formula>-0.475</formula>
    </cfRule>
    <cfRule type="cellIs" dxfId="4524" priority="17390" operator="lessThan">
      <formula>-0.475</formula>
    </cfRule>
    <cfRule type="cellIs" dxfId="4523" priority="17404" operator="greaterThan">
      <formula>3.485</formula>
    </cfRule>
  </conditionalFormatting>
  <conditionalFormatting sqref="P319">
    <cfRule type="cellIs" dxfId="4522" priority="17244" operator="greaterThan">
      <formula>127.328</formula>
    </cfRule>
    <cfRule type="cellIs" dxfId="4521" priority="17249" operator="lessThan">
      <formula>128.538</formula>
    </cfRule>
    <cfRule type="cellIs" dxfId="4520" priority="17250" operator="greaterThan">
      <formula>128.538</formula>
    </cfRule>
    <cfRule type="cellIs" dxfId="4519" priority="17254" operator="lessThan">
      <formula>127.944</formula>
    </cfRule>
    <cfRule type="cellIs" dxfId="4518" priority="17196" operator="lessThan">
      <formula>128.232</formula>
    </cfRule>
    <cfRule type="cellIs" dxfId="4517" priority="17197" operator="greaterThan">
      <formula>128.232</formula>
    </cfRule>
    <cfRule type="cellIs" dxfId="4516" priority="17281" operator="greaterThan">
      <formula>121.403</formula>
    </cfRule>
    <cfRule type="cellIs" dxfId="4515" priority="17295" operator="greaterThan">
      <formula>121.16</formula>
    </cfRule>
    <cfRule type="cellIs" dxfId="4514" priority="17296" operator="lessThan">
      <formula>121.16</formula>
    </cfRule>
    <cfRule type="cellIs" dxfId="4513" priority="17177" operator="lessThan">
      <formula>119.682</formula>
    </cfRule>
    <cfRule type="cellIs" dxfId="4512" priority="17262" operator="lessThan">
      <formula>126.057</formula>
    </cfRule>
    <cfRule type="cellIs" dxfId="4511" priority="17171" operator="lessThan">
      <formula>120.78</formula>
    </cfRule>
    <cfRule type="cellIs" dxfId="4510" priority="17170" operator="greaterThan">
      <formula>120.78</formula>
    </cfRule>
    <cfRule type="cellIs" dxfId="4509" priority="17238" operator="lessThan">
      <formula>125.874</formula>
    </cfRule>
  </conditionalFormatting>
  <conditionalFormatting sqref="P323">
    <cfRule type="cellIs" dxfId="4508" priority="17327" operator="greaterThan">
      <formula>"0&lt;2,07%"</formula>
    </cfRule>
    <cfRule type="cellIs" dxfId="4507" priority="17267" operator="lessThan">
      <formula>-0.0257</formula>
    </cfRule>
    <cfRule type="cellIs" dxfId="4506" priority="17223" operator="lessThan">
      <formula>$H$275</formula>
    </cfRule>
    <cfRule type="cellIs" dxfId="4505" priority="17318" operator="lessThan">
      <formula>"2,07%&lt;0"</formula>
    </cfRule>
  </conditionalFormatting>
  <conditionalFormatting sqref="P327">
    <cfRule type="cellIs" dxfId="4504" priority="17175" operator="lessThan">
      <formula>-6.752</formula>
    </cfRule>
    <cfRule type="cellIs" dxfId="4503" priority="17243" operator="greaterThan">
      <formula>-0.475</formula>
    </cfRule>
    <cfRule type="cellIs" dxfId="4502" priority="17195" operator="lessThan">
      <formula>3.577</formula>
    </cfRule>
    <cfRule type="cellIs" dxfId="4501" priority="17257" operator="lessThan">
      <formula>3.485</formula>
    </cfRule>
    <cfRule type="cellIs" dxfId="4500" priority="17256" operator="greaterThan">
      <formula>3.485</formula>
    </cfRule>
    <cfRule type="cellIs" dxfId="4499" priority="17174" operator="greaterThan">
      <formula>-6.752</formula>
    </cfRule>
    <cfRule type="cellIs" dxfId="4498" priority="17242" operator="lessThan">
      <formula>-0.475</formula>
    </cfRule>
    <cfRule type="cellIs" dxfId="4497" priority="17310" operator="lessThan">
      <formula>-4.646</formula>
    </cfRule>
  </conditionalFormatting>
  <conditionalFormatting sqref="P343">
    <cfRule type="cellIs" dxfId="4496" priority="16998" operator="greaterThan">
      <formula>120.78</formula>
    </cfRule>
    <cfRule type="cellIs" dxfId="4495" priority="16999" operator="lessThan">
      <formula>120.78</formula>
    </cfRule>
    <cfRule type="cellIs" dxfId="4494" priority="17002" operator="lessThan">
      <formula>119.682</formula>
    </cfRule>
    <cfRule type="cellIs" dxfId="4493" priority="17120" operator="greaterThan">
      <formula>121.16</formula>
    </cfRule>
    <cfRule type="cellIs" dxfId="4492" priority="17021" operator="lessThan">
      <formula>128.232</formula>
    </cfRule>
    <cfRule type="cellIs" dxfId="4491" priority="16979" operator="greaterThan">
      <formula>128.237</formula>
    </cfRule>
    <cfRule type="cellIs" dxfId="4490" priority="17022" operator="greaterThan">
      <formula>128.232</formula>
    </cfRule>
    <cfRule type="cellIs" dxfId="4489" priority="17063" operator="lessThan">
      <formula>125.874</formula>
    </cfRule>
    <cfRule type="cellIs" dxfId="4488" priority="17079" operator="lessThan">
      <formula>127.944</formula>
    </cfRule>
    <cfRule type="cellIs" dxfId="4487" priority="17106" operator="greaterThan">
      <formula>121.403</formula>
    </cfRule>
    <cfRule type="cellIs" dxfId="4486" priority="16980" operator="lessThan">
      <formula>128.237</formula>
    </cfRule>
    <cfRule type="cellIs" dxfId="4485" priority="17121" operator="lessThan">
      <formula>121.16</formula>
    </cfRule>
    <cfRule type="cellIs" dxfId="4484" priority="17087" operator="lessThan">
      <formula>126.057</formula>
    </cfRule>
    <cfRule type="cellIs" dxfId="4483" priority="17069" operator="greaterThan">
      <formula>127.328</formula>
    </cfRule>
    <cfRule type="cellIs" dxfId="4482" priority="17074" operator="lessThan">
      <formula>128.538</formula>
    </cfRule>
    <cfRule type="cellIs" dxfId="4481" priority="17075" operator="greaterThan">
      <formula>128.538</formula>
    </cfRule>
  </conditionalFormatting>
  <conditionalFormatting sqref="P347">
    <cfRule type="cellIs" dxfId="4480" priority="17143" operator="lessThan">
      <formula>"2,07%&lt;0"</formula>
    </cfRule>
    <cfRule type="cellIs" dxfId="4479" priority="17152" operator="greaterThan">
      <formula>"0&lt;2,07%"</formula>
    </cfRule>
    <cfRule type="cellIs" dxfId="4478" priority="17092" operator="lessThan">
      <formula>-0.0257</formula>
    </cfRule>
    <cfRule type="cellIs" dxfId="4477" priority="17048" operator="lessThan">
      <formula>$H$275</formula>
    </cfRule>
  </conditionalFormatting>
  <conditionalFormatting sqref="P351">
    <cfRule type="cellIs" dxfId="4476" priority="17000" operator="greaterThan">
      <formula>-6.752</formula>
    </cfRule>
    <cfRule type="cellIs" dxfId="4475" priority="17135" operator="lessThan">
      <formula>-4.646</formula>
    </cfRule>
    <cfRule type="cellIs" dxfId="4474" priority="17082" operator="lessThan">
      <formula>3.485</formula>
    </cfRule>
    <cfRule type="cellIs" dxfId="4473" priority="17068" operator="greaterThan">
      <formula>-0.475</formula>
    </cfRule>
    <cfRule type="cellIs" dxfId="4472" priority="17067" operator="lessThan">
      <formula>-0.475</formula>
    </cfRule>
    <cfRule type="cellIs" dxfId="4471" priority="17020" operator="lessThan">
      <formula>3.577</formula>
    </cfRule>
    <cfRule type="cellIs" dxfId="4470" priority="17081" operator="greaterThan">
      <formula>3.485</formula>
    </cfRule>
    <cfRule type="cellIs" dxfId="4469" priority="17001" operator="lessThan">
      <formula>-6.752</formula>
    </cfRule>
    <cfRule type="cellIs" dxfId="4468" priority="16981" operator="greaterThan">
      <formula>5.828</formula>
    </cfRule>
    <cfRule type="cellIs" dxfId="4467" priority="16982" operator="lessThan">
      <formula>5.828</formula>
    </cfRule>
  </conditionalFormatting>
  <conditionalFormatting sqref="P367">
    <cfRule type="cellIs" dxfId="4466" priority="16935" operator="lessThan">
      <formula>121.16</formula>
    </cfRule>
    <cfRule type="cellIs" dxfId="4465" priority="16883" operator="greaterThan">
      <formula>127.328</formula>
    </cfRule>
    <cfRule type="cellIs" dxfId="4464" priority="16794" operator="lessThan">
      <formula>128.237</formula>
    </cfRule>
    <cfRule type="cellIs" dxfId="4463" priority="16877" operator="lessThan">
      <formula>125.874</formula>
    </cfRule>
    <cfRule type="cellIs" dxfId="4462" priority="16836" operator="greaterThan">
      <formula>128.232</formula>
    </cfRule>
    <cfRule type="cellIs" dxfId="4461" priority="16835" operator="lessThan">
      <formula>128.232</formula>
    </cfRule>
    <cfRule type="cellIs" dxfId="4460" priority="16888" operator="lessThan">
      <formula>128.538</formula>
    </cfRule>
    <cfRule type="cellIs" dxfId="4459" priority="16816" operator="lessThan">
      <formula>119.682</formula>
    </cfRule>
    <cfRule type="cellIs" dxfId="4458" priority="16813" operator="lessThan">
      <formula>120.78</formula>
    </cfRule>
    <cfRule type="cellIs" dxfId="4457" priority="16812" operator="greaterThan">
      <formula>120.78</formula>
    </cfRule>
    <cfRule type="cellIs" dxfId="4456" priority="16901" operator="lessThan">
      <formula>126.057</formula>
    </cfRule>
    <cfRule type="cellIs" dxfId="4455" priority="16893" operator="lessThan">
      <formula>127.944</formula>
    </cfRule>
    <cfRule type="cellIs" dxfId="4454" priority="16934" operator="greaterThan">
      <formula>121.16</formula>
    </cfRule>
    <cfRule type="cellIs" dxfId="4453" priority="16920" operator="greaterThan">
      <formula>121.403</formula>
    </cfRule>
    <cfRule type="cellIs" dxfId="4452" priority="16889" operator="greaterThan">
      <formula>128.538</formula>
    </cfRule>
    <cfRule type="cellIs" dxfId="4451" priority="16793" operator="greaterThan">
      <formula>128.237</formula>
    </cfRule>
    <cfRule type="cellIs" dxfId="4450" priority="16767" operator="greaterThan">
      <formula>125.17</formula>
    </cfRule>
  </conditionalFormatting>
  <conditionalFormatting sqref="P371">
    <cfRule type="cellIs" dxfId="4449" priority="16862" operator="lessThan">
      <formula>$H$275</formula>
    </cfRule>
    <cfRule type="cellIs" dxfId="4448" priority="16957" operator="lessThan">
      <formula>"2,07%&lt;0"</formula>
    </cfRule>
    <cfRule type="cellIs" dxfId="4447" priority="16966" operator="greaterThan">
      <formula>"0&lt;2,07%"</formula>
    </cfRule>
    <cfRule type="cellIs" dxfId="4446" priority="16906" operator="lessThan">
      <formula>-0.0257</formula>
    </cfRule>
  </conditionalFormatting>
  <conditionalFormatting sqref="P375">
    <cfRule type="cellIs" dxfId="4445" priority="16881" operator="lessThan">
      <formula>-0.475</formula>
    </cfRule>
    <cfRule type="cellIs" dxfId="4444" priority="16771" operator="lessThan">
      <formula>-1.663</formula>
    </cfRule>
    <cfRule type="cellIs" dxfId="4443" priority="16772" operator="greaterThan">
      <formula>-1.663</formula>
    </cfRule>
    <cfRule type="cellIs" dxfId="4442" priority="16795" operator="greaterThan">
      <formula>5.828</formula>
    </cfRule>
    <cfRule type="cellIs" dxfId="4441" priority="16796" operator="lessThan">
      <formula>5.828</formula>
    </cfRule>
    <cfRule type="cellIs" dxfId="4440" priority="16814" operator="greaterThan">
      <formula>-6.752</formula>
    </cfRule>
    <cfRule type="cellIs" dxfId="4439" priority="16815" operator="lessThan">
      <formula>-6.752</formula>
    </cfRule>
    <cfRule type="cellIs" dxfId="4438" priority="16834" operator="lessThan">
      <formula>3.577</formula>
    </cfRule>
    <cfRule type="cellIs" dxfId="4437" priority="16882" operator="greaterThan">
      <formula>-0.475</formula>
    </cfRule>
    <cfRule type="cellIs" dxfId="4436" priority="16895" operator="greaterThan">
      <formula>3.485</formula>
    </cfRule>
    <cfRule type="cellIs" dxfId="4435" priority="16896" operator="lessThan">
      <formula>3.485</formula>
    </cfRule>
    <cfRule type="cellIs" dxfId="4434" priority="16949" operator="lessThan">
      <formula>-4.646</formula>
    </cfRule>
  </conditionalFormatting>
  <conditionalFormatting sqref="P391">
    <cfRule type="cellIs" dxfId="4433" priority="16604" operator="lessThan">
      <formula>119.682</formula>
    </cfRule>
    <cfRule type="cellIs" dxfId="4432" priority="16548" operator="greaterThan">
      <formula>135.121</formula>
    </cfRule>
    <cfRule type="cellIs" dxfId="4431" priority="16681" operator="lessThan">
      <formula>127.944</formula>
    </cfRule>
    <cfRule type="cellIs" dxfId="4430" priority="16722" operator="greaterThan">
      <formula>121.16</formula>
    </cfRule>
    <cfRule type="cellIs" dxfId="4429" priority="16723" operator="lessThan">
      <formula>121.16</formula>
    </cfRule>
    <cfRule type="cellIs" dxfId="4428" priority="16601" operator="lessThan">
      <formula>120.78</formula>
    </cfRule>
    <cfRule type="cellIs" dxfId="4427" priority="16563" operator="greaterThan">
      <formula>125.17</formula>
    </cfRule>
    <cfRule type="cellIs" dxfId="4426" priority="16581" operator="greaterThan">
      <formula>128.237</formula>
    </cfRule>
    <cfRule type="cellIs" dxfId="4425" priority="16541" operator="greaterThan">
      <formula>124.072</formula>
    </cfRule>
    <cfRule type="cellIs" dxfId="4424" priority="16624" operator="greaterThan">
      <formula>128.232</formula>
    </cfRule>
    <cfRule type="cellIs" dxfId="4423" priority="16665" operator="lessThan">
      <formula>125.874</formula>
    </cfRule>
    <cfRule type="cellIs" dxfId="4422" priority="16582" operator="lessThan">
      <formula>128.237</formula>
    </cfRule>
    <cfRule type="cellIs" dxfId="4421" priority="16689" operator="lessThan">
      <formula>126.057</formula>
    </cfRule>
    <cfRule type="cellIs" dxfId="4420" priority="16540" operator="lessThan">
      <formula>124.072</formula>
    </cfRule>
    <cfRule type="cellIs" dxfId="4419" priority="16623" operator="lessThan">
      <formula>128.232</formula>
    </cfRule>
    <cfRule type="cellIs" dxfId="4418" priority="16671" operator="greaterThan">
      <formula>127.328</formula>
    </cfRule>
    <cfRule type="cellIs" dxfId="4417" priority="16676" operator="lessThan">
      <formula>128.538</formula>
    </cfRule>
    <cfRule type="cellIs" dxfId="4416" priority="16708" operator="greaterThan">
      <formula>121.403</formula>
    </cfRule>
    <cfRule type="cellIs" dxfId="4415" priority="16677" operator="greaterThan">
      <formula>128.538</formula>
    </cfRule>
    <cfRule type="cellIs" dxfId="4414" priority="16600" operator="greaterThan">
      <formula>120.78</formula>
    </cfRule>
  </conditionalFormatting>
  <conditionalFormatting sqref="P395">
    <cfRule type="cellIs" dxfId="4413" priority="16745" operator="lessThan">
      <formula>"2,07%&lt;0"</formula>
    </cfRule>
    <cfRule type="cellIs" dxfId="4412" priority="16650" operator="lessThan">
      <formula>$H$275</formula>
    </cfRule>
    <cfRule type="cellIs" dxfId="4411" priority="16694" operator="lessThan">
      <formula>-0.0257</formula>
    </cfRule>
    <cfRule type="cellIs" dxfId="4410" priority="16754" operator="greaterThan">
      <formula>"0&lt;2,07%"</formula>
    </cfRule>
  </conditionalFormatting>
  <conditionalFormatting sqref="P399">
    <cfRule type="cellIs" dxfId="4409" priority="16544" operator="lessThan">
      <formula>-1.826</formula>
    </cfRule>
    <cfRule type="cellIs" dxfId="4408" priority="16543" operator="greaterThan">
      <formula>-1.826</formula>
    </cfRule>
    <cfRule type="cellIs" dxfId="4407" priority="16584" operator="lessThan">
      <formula>5.828</formula>
    </cfRule>
    <cfRule type="cellIs" dxfId="4406" priority="16602" operator="greaterThan">
      <formula>-6.752</formula>
    </cfRule>
    <cfRule type="cellIs" dxfId="4405" priority="16603" operator="lessThan">
      <formula>-6.752</formula>
    </cfRule>
    <cfRule type="cellIs" dxfId="4404" priority="16622" operator="lessThan">
      <formula>3.577</formula>
    </cfRule>
    <cfRule type="cellIs" dxfId="4403" priority="16583" operator="greaterThan">
      <formula>5.828</formula>
    </cfRule>
    <cfRule type="cellIs" dxfId="4402" priority="16684" operator="lessThan">
      <formula>3.485</formula>
    </cfRule>
    <cfRule type="cellIs" dxfId="4401" priority="16567" operator="greaterThan">
      <formula>-1.663</formula>
    </cfRule>
    <cfRule type="cellIs" dxfId="4400" priority="16566" operator="lessThan">
      <formula>-1.663</formula>
    </cfRule>
    <cfRule type="cellIs" dxfId="4399" priority="16669" operator="lessThan">
      <formula>-0.475</formula>
    </cfRule>
    <cfRule type="cellIs" dxfId="4398" priority="16737" operator="lessThan">
      <formula>-4.646</formula>
    </cfRule>
    <cfRule type="cellIs" dxfId="4397" priority="16551" operator="lessThan">
      <formula>9.224</formula>
    </cfRule>
    <cfRule type="cellIs" dxfId="4396" priority="16683" operator="greaterThan">
      <formula>3.485</formula>
    </cfRule>
    <cfRule type="cellIs" dxfId="4395" priority="16670" operator="greaterThan">
      <formula>-0.475</formula>
    </cfRule>
  </conditionalFormatting>
  <conditionalFormatting sqref="P416">
    <cfRule type="cellIs" dxfId="4394" priority="16437" operator="lessThan">
      <formula>127.944</formula>
    </cfRule>
    <cfRule type="cellIs" dxfId="4393" priority="16379" operator="lessThan">
      <formula>128.232</formula>
    </cfRule>
    <cfRule type="cellIs" dxfId="4392" priority="16433" operator="greaterThan">
      <formula>128.538</formula>
    </cfRule>
    <cfRule type="cellIs" dxfId="4391" priority="16357" operator="lessThan">
      <formula>120.78</formula>
    </cfRule>
    <cfRule type="cellIs" dxfId="4390" priority="16432" operator="lessThan">
      <formula>128.538</formula>
    </cfRule>
    <cfRule type="cellIs" dxfId="4389" priority="16427" operator="greaterThan">
      <formula>127.328</formula>
    </cfRule>
    <cfRule type="cellIs" dxfId="4388" priority="16421" operator="lessThan">
      <formula>125.874</formula>
    </cfRule>
    <cfRule type="cellIs" dxfId="4387" priority="16360" operator="lessThan">
      <formula>119.682</formula>
    </cfRule>
    <cfRule type="cellIs" dxfId="4386" priority="16380" operator="greaterThan">
      <formula>128.232</formula>
    </cfRule>
    <cfRule type="cellIs" dxfId="4385" priority="16479" operator="lessThan">
      <formula>121.16</formula>
    </cfRule>
    <cfRule type="cellIs" dxfId="4384" priority="16464" operator="greaterThan">
      <formula>121.403</formula>
    </cfRule>
    <cfRule type="cellIs" dxfId="4383" priority="16445" operator="lessThan">
      <formula>126.057</formula>
    </cfRule>
    <cfRule type="cellIs" dxfId="4382" priority="16356" operator="greaterThan">
      <formula>120.78</formula>
    </cfRule>
    <cfRule type="cellIs" dxfId="4381" priority="16338" operator="lessThan">
      <formula>128.237</formula>
    </cfRule>
    <cfRule type="cellIs" dxfId="4380" priority="16478" operator="greaterThan">
      <formula>121.16</formula>
    </cfRule>
    <cfRule type="cellIs" dxfId="4379" priority="16304" operator="greaterThan">
      <formula>135.121</formula>
    </cfRule>
    <cfRule type="cellIs" dxfId="4378" priority="16297" operator="greaterThan">
      <formula>124.072</formula>
    </cfRule>
    <cfRule type="cellIs" dxfId="4377" priority="16296" operator="lessThan">
      <formula>124.072</formula>
    </cfRule>
    <cfRule type="cellIs" dxfId="4376" priority="16319" operator="greaterThan">
      <formula>125.17</formula>
    </cfRule>
    <cfRule type="cellIs" dxfId="4375" priority="16337" operator="greaterThan">
      <formula>128.237</formula>
    </cfRule>
  </conditionalFormatting>
  <conditionalFormatting sqref="P420">
    <cfRule type="cellIs" dxfId="4374" priority="16450" operator="lessThan">
      <formula>-0.0257</formula>
    </cfRule>
    <cfRule type="cellIs" dxfId="4373" priority="16501" operator="lessThan">
      <formula>"2,07%&lt;0"</formula>
    </cfRule>
    <cfRule type="cellIs" dxfId="4372" priority="16510" operator="greaterThan">
      <formula>"0&lt;2,07%"</formula>
    </cfRule>
    <cfRule type="cellIs" dxfId="4371" priority="16406" operator="lessThan">
      <formula>$H$275</formula>
    </cfRule>
  </conditionalFormatting>
  <conditionalFormatting sqref="P424">
    <cfRule type="cellIs" dxfId="4370" priority="16307" operator="lessThan">
      <formula>9.224</formula>
    </cfRule>
    <cfRule type="cellIs" dxfId="4369" priority="16340" operator="lessThan">
      <formula>5.828</formula>
    </cfRule>
    <cfRule type="cellIs" dxfId="4368" priority="16339" operator="greaterThan">
      <formula>5.828</formula>
    </cfRule>
    <cfRule type="cellIs" dxfId="4367" priority="16378" operator="lessThan">
      <formula>3.577</formula>
    </cfRule>
    <cfRule type="cellIs" dxfId="4366" priority="16493" operator="lessThan">
      <formula>-4.646</formula>
    </cfRule>
    <cfRule type="cellIs" dxfId="4365" priority="16323" operator="greaterThan">
      <formula>-1.663</formula>
    </cfRule>
    <cfRule type="cellIs" dxfId="4364" priority="16425" operator="lessThan">
      <formula>-0.475</formula>
    </cfRule>
    <cfRule type="cellIs" dxfId="4363" priority="16426" operator="greaterThan">
      <formula>-0.475</formula>
    </cfRule>
    <cfRule type="cellIs" dxfId="4362" priority="16300" operator="lessThan">
      <formula>-1.826</formula>
    </cfRule>
    <cfRule type="cellIs" dxfId="4361" priority="16439" operator="greaterThan">
      <formula>3.485</formula>
    </cfRule>
    <cfRule type="cellIs" dxfId="4360" priority="16359" operator="lessThan">
      <formula>-6.752</formula>
    </cfRule>
    <cfRule type="cellIs" dxfId="4359" priority="16322" operator="lessThan">
      <formula>-1.663</formula>
    </cfRule>
    <cfRule type="cellIs" dxfId="4358" priority="16299" operator="greaterThan">
      <formula>-1.826</formula>
    </cfRule>
    <cfRule type="cellIs" dxfId="4357" priority="16358" operator="greaterThan">
      <formula>-6.752</formula>
    </cfRule>
    <cfRule type="cellIs" dxfId="4356" priority="16440" operator="lessThan">
      <formula>3.485</formula>
    </cfRule>
  </conditionalFormatting>
  <conditionalFormatting sqref="P442">
    <cfRule type="cellIs" dxfId="4355" priority="16103" operator="lessThan">
      <formula>119.682</formula>
    </cfRule>
    <cfRule type="cellIs" dxfId="4354" priority="16039" operator="lessThan">
      <formula>124.072</formula>
    </cfRule>
    <cfRule type="cellIs" dxfId="4353" priority="16123" operator="greaterThan">
      <formula>128.232</formula>
    </cfRule>
    <cfRule type="cellIs" dxfId="4352" priority="16188" operator="lessThan">
      <formula>126.057</formula>
    </cfRule>
    <cfRule type="cellIs" dxfId="4351" priority="16207" operator="greaterThan">
      <formula>121.403</formula>
    </cfRule>
    <cfRule type="cellIs" dxfId="4350" priority="16221" operator="greaterThan">
      <formula>121.16</formula>
    </cfRule>
    <cfRule type="cellIs" dxfId="4349" priority="16222" operator="lessThan">
      <formula>121.16</formula>
    </cfRule>
    <cfRule type="cellIs" dxfId="4348" priority="16122" operator="lessThan">
      <formula>128.232</formula>
    </cfRule>
    <cfRule type="cellIs" dxfId="4347" priority="16164" operator="lessThan">
      <formula>125.874</formula>
    </cfRule>
    <cfRule type="cellIs" dxfId="4346" priority="16100" operator="lessThan">
      <formula>120.78</formula>
    </cfRule>
    <cfRule type="cellIs" dxfId="4345" priority="16099" operator="greaterThan">
      <formula>120.78</formula>
    </cfRule>
    <cfRule type="cellIs" dxfId="4344" priority="16170" operator="greaterThan">
      <formula>127.328</formula>
    </cfRule>
    <cfRule type="cellIs" dxfId="4343" priority="16175" operator="lessThan">
      <formula>128.538</formula>
    </cfRule>
    <cfRule type="cellIs" dxfId="4342" priority="16176" operator="greaterThan">
      <formula>128.538</formula>
    </cfRule>
    <cfRule type="cellIs" dxfId="4341" priority="16062" operator="greaterThan">
      <formula>125.17</formula>
    </cfRule>
    <cfRule type="cellIs" dxfId="4340" priority="16047" operator="greaterThan">
      <formula>135.121</formula>
    </cfRule>
    <cfRule type="cellIs" dxfId="4339" priority="16040" operator="greaterThan">
      <formula>124.072</formula>
    </cfRule>
    <cfRule type="cellIs" dxfId="4338" priority="16180" operator="lessThan">
      <formula>127.944</formula>
    </cfRule>
    <cfRule type="cellIs" dxfId="4337" priority="16081" operator="lessThan">
      <formula>128.237</formula>
    </cfRule>
    <cfRule type="cellIs" dxfId="4336" priority="16080" operator="greaterThan">
      <formula>128.237</formula>
    </cfRule>
  </conditionalFormatting>
  <conditionalFormatting sqref="P446">
    <cfRule type="cellIs" dxfId="4335" priority="15981" operator="lessThan">
      <formula>$H$275</formula>
    </cfRule>
    <cfRule type="cellIs" dxfId="4334" priority="15988" operator="lessThan">
      <formula>-0.0257</formula>
    </cfRule>
    <cfRule type="cellIs" dxfId="4333" priority="15992" operator="lessThan">
      <formula>"2,07%&lt;0"</formula>
    </cfRule>
    <cfRule type="cellIs" dxfId="4332" priority="16001" operator="greaterThan">
      <formula>"0&lt;2,07%"</formula>
    </cfRule>
  </conditionalFormatting>
  <conditionalFormatting sqref="P450">
    <cfRule type="cellIs" dxfId="4331" priority="16066" operator="greaterThan">
      <formula>-1.663</formula>
    </cfRule>
    <cfRule type="cellIs" dxfId="4330" priority="16169" operator="greaterThan">
      <formula>-0.475</formula>
    </cfRule>
    <cfRule type="cellIs" dxfId="4329" priority="16182" operator="greaterThan">
      <formula>3.485</formula>
    </cfRule>
    <cfRule type="cellIs" dxfId="4328" priority="16183" operator="lessThan">
      <formula>3.485</formula>
    </cfRule>
    <cfRule type="cellIs" dxfId="4327" priority="16065" operator="lessThan">
      <formula>-1.663</formula>
    </cfRule>
    <cfRule type="cellIs" dxfId="4326" priority="16236" operator="lessThan">
      <formula>-4.646</formula>
    </cfRule>
    <cfRule type="cellIs" dxfId="4325" priority="16102" operator="lessThan">
      <formula>-6.752</formula>
    </cfRule>
    <cfRule type="cellIs" dxfId="4324" priority="16101" operator="greaterThan">
      <formula>-6.752</formula>
    </cfRule>
    <cfRule type="cellIs" dxfId="4323" priority="16121" operator="lessThan">
      <formula>3.577</formula>
    </cfRule>
    <cfRule type="cellIs" dxfId="4322" priority="16043" operator="lessThan">
      <formula>-1.826</formula>
    </cfRule>
    <cfRule type="cellIs" dxfId="4321" priority="16083" operator="lessThan">
      <formula>5.828</formula>
    </cfRule>
    <cfRule type="cellIs" dxfId="4320" priority="16042" operator="greaterThan">
      <formula>-1.826</formula>
    </cfRule>
    <cfRule type="cellIs" dxfId="4319" priority="16082" operator="greaterThan">
      <formula>5.828</formula>
    </cfRule>
    <cfRule type="cellIs" dxfId="4318" priority="16050" operator="lessThan">
      <formula>9.224</formula>
    </cfRule>
    <cfRule type="cellIs" dxfId="4317" priority="16168" operator="lessThan">
      <formula>-0.475</formula>
    </cfRule>
  </conditionalFormatting>
  <conditionalFormatting sqref="P467">
    <cfRule type="cellIs" dxfId="4316" priority="15773" operator="greaterThan">
      <formula>124.072</formula>
    </cfRule>
    <cfRule type="cellIs" dxfId="4315" priority="15885" operator="lessThan">
      <formula>127.944</formula>
    </cfRule>
    <cfRule type="cellIs" dxfId="4314" priority="15828" operator="lessThan">
      <formula>119.682</formula>
    </cfRule>
    <cfRule type="cellIs" dxfId="4313" priority="15842" operator="greaterThan">
      <formula>128.232</formula>
    </cfRule>
    <cfRule type="cellIs" dxfId="4312" priority="15893" operator="lessThan">
      <formula>126.057</formula>
    </cfRule>
    <cfRule type="cellIs" dxfId="4311" priority="15881" operator="greaterThan">
      <formula>128.538</formula>
    </cfRule>
    <cfRule type="cellIs" dxfId="4310" priority="15880" operator="lessThan">
      <formula>128.538</formula>
    </cfRule>
    <cfRule type="cellIs" dxfId="4309" priority="15841" operator="lessThan">
      <formula>128.232</formula>
    </cfRule>
    <cfRule type="cellIs" dxfId="4308" priority="15824" operator="greaterThan">
      <formula>120.78</formula>
    </cfRule>
    <cfRule type="cellIs" dxfId="4307" priority="15675" operator="greaterThan">
      <formula>121.482</formula>
    </cfRule>
    <cfRule type="cellIs" dxfId="4306" priority="15807" operator="greaterThan">
      <formula>128.237</formula>
    </cfRule>
    <cfRule type="cellIs" dxfId="4305" priority="15794" operator="greaterThan">
      <formula>125.17</formula>
    </cfRule>
    <cfRule type="cellIs" dxfId="4304" priority="15772" operator="lessThan">
      <formula>124.072</formula>
    </cfRule>
    <cfRule type="cellIs" dxfId="4303" priority="15872" operator="lessThan">
      <formula>125.874</formula>
    </cfRule>
    <cfRule type="cellIs" dxfId="4302" priority="15878" operator="greaterThan">
      <formula>127.328</formula>
    </cfRule>
    <cfRule type="cellIs" dxfId="4301" priority="15808" operator="lessThan">
      <formula>128.237</formula>
    </cfRule>
    <cfRule type="cellIs" dxfId="4300" priority="15825" operator="lessThan">
      <formula>120.78</formula>
    </cfRule>
    <cfRule type="cellIs" dxfId="4299" priority="15908" operator="greaterThan">
      <formula>121.403</formula>
    </cfRule>
    <cfRule type="cellIs" dxfId="4298" priority="15780" operator="greaterThan">
      <formula>135.121</formula>
    </cfRule>
    <cfRule type="cellIs" dxfId="4297" priority="15922" operator="greaterThan">
      <formula>121.16</formula>
    </cfRule>
    <cfRule type="cellIs" dxfId="4296" priority="15923" operator="lessThan">
      <formula>121.16</formula>
    </cfRule>
    <cfRule type="cellIs" dxfId="4295" priority="15680" operator="greaterThan">
      <formula>121.817</formula>
    </cfRule>
  </conditionalFormatting>
  <conditionalFormatting sqref="P471">
    <cfRule type="cellIs" dxfId="4294" priority="15728" operator="lessThan">
      <formula>"2,07%&lt;0"</formula>
    </cfRule>
    <cfRule type="cellIs" dxfId="4293" priority="15737" operator="greaterThan">
      <formula>"0&lt;2,07%"</formula>
    </cfRule>
    <cfRule type="cellIs" dxfId="4292" priority="15717" operator="lessThan">
      <formula>$H$275</formula>
    </cfRule>
    <cfRule type="cellIs" dxfId="4291" priority="15724" operator="lessThan">
      <formula>-0.0257</formula>
    </cfRule>
  </conditionalFormatting>
  <conditionalFormatting sqref="P475">
    <cfRule type="cellIs" dxfId="4290" priority="15776" operator="lessThan">
      <formula>-1.826</formula>
    </cfRule>
    <cfRule type="cellIs" dxfId="4289" priority="15678" operator="lessThan">
      <formula>2.491</formula>
    </cfRule>
    <cfRule type="cellIs" dxfId="4288" priority="15877" operator="greaterThan">
      <formula>-0.475</formula>
    </cfRule>
    <cfRule type="cellIs" dxfId="4287" priority="15826" operator="greaterThan">
      <formula>-6.752</formula>
    </cfRule>
    <cfRule type="cellIs" dxfId="4286" priority="15775" operator="greaterThan">
      <formula>-1.826</formula>
    </cfRule>
    <cfRule type="cellIs" dxfId="4285" priority="15783" operator="lessThan">
      <formula>9.224</formula>
    </cfRule>
    <cfRule type="cellIs" dxfId="4284" priority="15887" operator="greaterThan">
      <formula>3.485</formula>
    </cfRule>
    <cfRule type="cellIs" dxfId="4283" priority="15810" operator="lessThan">
      <formula>5.828</formula>
    </cfRule>
    <cfRule type="cellIs" dxfId="4282" priority="15797" operator="lessThan">
      <formula>-1.663</formula>
    </cfRule>
    <cfRule type="cellIs" dxfId="4281" priority="15876" operator="lessThan">
      <formula>-0.475</formula>
    </cfRule>
    <cfRule type="cellIs" dxfId="4280" priority="15888" operator="lessThan">
      <formula>3.485</formula>
    </cfRule>
    <cfRule type="cellIs" dxfId="4279" priority="15827" operator="lessThan">
      <formula>-6.752</formula>
    </cfRule>
    <cfRule type="cellIs" dxfId="4278" priority="15798" operator="greaterThan">
      <formula>-1.663</formula>
    </cfRule>
    <cfRule type="cellIs" dxfId="4277" priority="15937" operator="lessThan">
      <formula>-4.646</formula>
    </cfRule>
    <cfRule type="cellIs" dxfId="4276" priority="15840" operator="lessThan">
      <formula>3.577</formula>
    </cfRule>
    <cfRule type="cellIs" dxfId="4275" priority="15809" operator="greaterThan">
      <formula>5.828</formula>
    </cfRule>
    <cfRule type="cellIs" dxfId="4274" priority="15679" operator="greaterThan">
      <formula>2.491</formula>
    </cfRule>
  </conditionalFormatting>
  <conditionalFormatting sqref="P493">
    <cfRule type="cellIs" dxfId="4273" priority="15641" operator="lessThan">
      <formula>121.16</formula>
    </cfRule>
    <cfRule type="cellIs" dxfId="4272" priority="15546" operator="lessThan">
      <formula>119.682</formula>
    </cfRule>
    <cfRule type="cellIs" dxfId="4271" priority="15640" operator="greaterThan">
      <formula>121.16</formula>
    </cfRule>
    <cfRule type="cellIs" dxfId="4270" priority="15526" operator="lessThan">
      <formula>128.237</formula>
    </cfRule>
    <cfRule type="cellIs" dxfId="4269" priority="15543" operator="lessThan">
      <formula>120.78</formula>
    </cfRule>
    <cfRule type="cellIs" dxfId="4268" priority="15611" operator="lessThan">
      <formula>126.057</formula>
    </cfRule>
    <cfRule type="cellIs" dxfId="4267" priority="15512" operator="greaterThan">
      <formula>125.17</formula>
    </cfRule>
    <cfRule type="cellIs" dxfId="4266" priority="15398" operator="greaterThan">
      <formula>121.817</formula>
    </cfRule>
    <cfRule type="cellIs" dxfId="4265" priority="15599" operator="greaterThan">
      <formula>128.538</formula>
    </cfRule>
    <cfRule type="cellIs" dxfId="4264" priority="15560" operator="greaterThan">
      <formula>128.232</formula>
    </cfRule>
    <cfRule type="cellIs" dxfId="4263" priority="15590" operator="lessThan">
      <formula>125.874</formula>
    </cfRule>
    <cfRule type="cellIs" dxfId="4262" priority="15490" operator="lessThan">
      <formula>124.072</formula>
    </cfRule>
    <cfRule type="cellIs" dxfId="4261" priority="15542" operator="greaterThan">
      <formula>120.78</formula>
    </cfRule>
    <cfRule type="cellIs" dxfId="4260" priority="15626" operator="greaterThan">
      <formula>121.403</formula>
    </cfRule>
    <cfRule type="cellIs" dxfId="4259" priority="15498" operator="greaterThan">
      <formula>135.121</formula>
    </cfRule>
    <cfRule type="cellIs" dxfId="4258" priority="15596" operator="greaterThan">
      <formula>127.328</formula>
    </cfRule>
    <cfRule type="cellIs" dxfId="4257" priority="15393" operator="greaterThan">
      <formula>121.482</formula>
    </cfRule>
    <cfRule type="cellIs" dxfId="4256" priority="15525" operator="greaterThan">
      <formula>128.237</formula>
    </cfRule>
    <cfRule type="cellIs" dxfId="4255" priority="15603" operator="lessThan">
      <formula>127.944</formula>
    </cfRule>
    <cfRule type="cellIs" dxfId="4254" priority="15559" operator="lessThan">
      <formula>128.232</formula>
    </cfRule>
    <cfRule type="cellIs" dxfId="4253" priority="15598" operator="lessThan">
      <formula>128.538</formula>
    </cfRule>
    <cfRule type="cellIs" dxfId="4252" priority="15491" operator="greaterThan">
      <formula>124.072</formula>
    </cfRule>
  </conditionalFormatting>
  <conditionalFormatting sqref="P497">
    <cfRule type="cellIs" dxfId="4251" priority="15442" operator="lessThan">
      <formula>-0.0257</formula>
    </cfRule>
    <cfRule type="cellIs" dxfId="4250" priority="15435" operator="lessThan">
      <formula>$H$275</formula>
    </cfRule>
    <cfRule type="cellIs" dxfId="4249" priority="15446" operator="lessThan">
      <formula>"2,07%&lt;0"</formula>
    </cfRule>
    <cfRule type="cellIs" dxfId="4248" priority="15455" operator="greaterThan">
      <formula>"0&lt;2,07%"</formula>
    </cfRule>
  </conditionalFormatting>
  <conditionalFormatting sqref="P499">
    <cfRule type="cellIs" dxfId="4247" priority="15376" operator="lessThan">
      <formula>-0.01</formula>
    </cfRule>
    <cfRule type="cellIs" dxfId="4246" priority="15374" operator="greaterThan">
      <formula>-0.01</formula>
    </cfRule>
    <cfRule type="cellIs" dxfId="4245" priority="15369" operator="lessThan">
      <formula>-0.0118</formula>
    </cfRule>
    <cfRule type="cellIs" dxfId="4244" priority="15375" operator="greaterThan">
      <formula>-0.01</formula>
    </cfRule>
  </conditionalFormatting>
  <conditionalFormatting sqref="P501">
    <cfRule type="cellIs" dxfId="4243" priority="15545" operator="lessThan">
      <formula>-6.752</formula>
    </cfRule>
    <cfRule type="cellIs" dxfId="4242" priority="15606" operator="lessThan">
      <formula>3.485</formula>
    </cfRule>
    <cfRule type="cellIs" dxfId="4241" priority="15370" operator="lessThan">
      <formula>-1.214</formula>
    </cfRule>
    <cfRule type="cellIs" dxfId="4240" priority="15372" operator="greaterThan">
      <formula>-1.214</formula>
    </cfRule>
    <cfRule type="cellIs" dxfId="4239" priority="15373" operator="greaterThan">
      <formula>-1.214</formula>
    </cfRule>
    <cfRule type="cellIs" dxfId="4238" priority="15494" operator="lessThan">
      <formula>-1.826</formula>
    </cfRule>
    <cfRule type="cellIs" dxfId="4237" priority="15396" operator="lessThan">
      <formula>2.491</formula>
    </cfRule>
    <cfRule type="cellIs" dxfId="4236" priority="15594" operator="lessThan">
      <formula>-0.475</formula>
    </cfRule>
    <cfRule type="cellIs" dxfId="4235" priority="15595" operator="greaterThan">
      <formula>-0.475</formula>
    </cfRule>
    <cfRule type="cellIs" dxfId="4234" priority="15516" operator="greaterThan">
      <formula>-1.663</formula>
    </cfRule>
    <cfRule type="cellIs" dxfId="4233" priority="15655" operator="lessThan">
      <formula>-4.646</formula>
    </cfRule>
    <cfRule type="cellIs" dxfId="4232" priority="15515" operator="lessThan">
      <formula>-1.663</formula>
    </cfRule>
    <cfRule type="cellIs" dxfId="4231" priority="15371" operator="lessThan">
      <formula>-1.214</formula>
    </cfRule>
    <cfRule type="cellIs" dxfId="4230" priority="15397" operator="greaterThan">
      <formula>2.491</formula>
    </cfRule>
    <cfRule type="cellIs" dxfId="4229" priority="15558" operator="lessThan">
      <formula>3.577</formula>
    </cfRule>
    <cfRule type="cellIs" dxfId="4228" priority="15493" operator="greaterThan">
      <formula>-1.826</formula>
    </cfRule>
    <cfRule type="cellIs" dxfId="4227" priority="15501" operator="lessThan">
      <formula>9.224</formula>
    </cfRule>
    <cfRule type="cellIs" dxfId="4226" priority="15379" operator="greaterThan">
      <formula>-1.181</formula>
    </cfRule>
    <cfRule type="cellIs" dxfId="4225" priority="15544" operator="greaterThan">
      <formula>-6.752</formula>
    </cfRule>
    <cfRule type="cellIs" dxfId="4224" priority="15528" operator="lessThan">
      <formula>5.828</formula>
    </cfRule>
    <cfRule type="cellIs" dxfId="4223" priority="15527" operator="greaterThan">
      <formula>5.828</formula>
    </cfRule>
    <cfRule type="cellIs" dxfId="4222" priority="15605" operator="greaterThan">
      <formula>3.485</formula>
    </cfRule>
  </conditionalFormatting>
  <conditionalFormatting sqref="P518">
    <cfRule type="cellIs" dxfId="4221" priority="15245" operator="greaterThan">
      <formula>120.78</formula>
    </cfRule>
    <cfRule type="cellIs" dxfId="4220" priority="15246" operator="lessThan">
      <formula>120.78</formula>
    </cfRule>
    <cfRule type="cellIs" dxfId="4219" priority="15249" operator="lessThan">
      <formula>119.682</formula>
    </cfRule>
    <cfRule type="cellIs" dxfId="4218" priority="15101" operator="greaterThan">
      <formula>121.817</formula>
    </cfRule>
    <cfRule type="cellIs" dxfId="4217" priority="15096" operator="greaterThan">
      <formula>121.482</formula>
    </cfRule>
    <cfRule type="cellIs" dxfId="4216" priority="15215" operator="greaterThan">
      <formula>125.17</formula>
    </cfRule>
    <cfRule type="cellIs" dxfId="4215" priority="15262" operator="lessThan">
      <formula>128.232</formula>
    </cfRule>
    <cfRule type="cellIs" dxfId="4214" priority="15263" operator="greaterThan">
      <formula>128.232</formula>
    </cfRule>
    <cfRule type="cellIs" dxfId="4213" priority="15201" operator="greaterThan">
      <formula>135.121</formula>
    </cfRule>
    <cfRule type="cellIs" dxfId="4212" priority="15293" operator="lessThan">
      <formula>125.874</formula>
    </cfRule>
    <cfRule type="cellIs" dxfId="4211" priority="15306" operator="lessThan">
      <formula>127.944</formula>
    </cfRule>
    <cfRule type="cellIs" dxfId="4210" priority="15314" operator="lessThan">
      <formula>126.057</formula>
    </cfRule>
    <cfRule type="cellIs" dxfId="4209" priority="15329" operator="greaterThan">
      <formula>121.403</formula>
    </cfRule>
    <cfRule type="cellIs" dxfId="4208" priority="15299" operator="greaterThan">
      <formula>127.328</formula>
    </cfRule>
    <cfRule type="cellIs" dxfId="4207" priority="15344" operator="lessThan">
      <formula>121.16</formula>
    </cfRule>
    <cfRule type="cellIs" dxfId="4206" priority="15229" operator="lessThan">
      <formula>128.237</formula>
    </cfRule>
    <cfRule type="cellIs" dxfId="4205" priority="15302" operator="greaterThan">
      <formula>128.538</formula>
    </cfRule>
    <cfRule type="cellIs" dxfId="4204" priority="15228" operator="greaterThan">
      <formula>128.237</formula>
    </cfRule>
    <cfRule type="cellIs" dxfId="4203" priority="15194" operator="greaterThan">
      <formula>124.072</formula>
    </cfRule>
    <cfRule type="cellIs" dxfId="4202" priority="15301" operator="lessThan">
      <formula>128.538</formula>
    </cfRule>
    <cfRule type="cellIs" dxfId="4201" priority="15193" operator="lessThan">
      <formula>124.072</formula>
    </cfRule>
    <cfRule type="cellIs" dxfId="4200" priority="15343" operator="greaterThan">
      <formula>121.16</formula>
    </cfRule>
  </conditionalFormatting>
  <conditionalFormatting sqref="P522">
    <cfRule type="cellIs" dxfId="4199" priority="15138" operator="lessThan">
      <formula>$H$275</formula>
    </cfRule>
    <cfRule type="cellIs" dxfId="4198" priority="15149" operator="lessThan">
      <formula>"2,07%&lt;0"</formula>
    </cfRule>
    <cfRule type="cellIs" dxfId="4197" priority="15158" operator="greaterThan">
      <formula>"0&lt;2,07%"</formula>
    </cfRule>
    <cfRule type="cellIs" dxfId="4196" priority="15145" operator="lessThan">
      <formula>-0.0257</formula>
    </cfRule>
  </conditionalFormatting>
  <conditionalFormatting sqref="P524">
    <cfRule type="cellIs" dxfId="4195" priority="15078" operator="greaterThan">
      <formula>-0.01</formula>
    </cfRule>
    <cfRule type="cellIs" dxfId="4194" priority="15077" operator="greaterThan">
      <formula>-0.01</formula>
    </cfRule>
    <cfRule type="cellIs" dxfId="4193" priority="15072" operator="lessThan">
      <formula>-0.0118</formula>
    </cfRule>
    <cfRule type="cellIs" dxfId="4192" priority="15079" operator="lessThan">
      <formula>-0.01</formula>
    </cfRule>
  </conditionalFormatting>
  <conditionalFormatting sqref="P526">
    <cfRule type="cellIs" dxfId="4191" priority="15308" operator="greaterThan">
      <formula>3.485</formula>
    </cfRule>
    <cfRule type="cellIs" dxfId="4190" priority="15074" operator="lessThan">
      <formula>-1.214</formula>
    </cfRule>
    <cfRule type="cellIs" dxfId="4189" priority="15309" operator="lessThan">
      <formula>3.485</formula>
    </cfRule>
    <cfRule type="cellIs" dxfId="4188" priority="15196" operator="greaterThan">
      <formula>-1.826</formula>
    </cfRule>
    <cfRule type="cellIs" dxfId="4187" priority="15075" operator="greaterThan">
      <formula>-1.214</formula>
    </cfRule>
    <cfRule type="cellIs" dxfId="4186" priority="15076" operator="greaterThan">
      <formula>-1.214</formula>
    </cfRule>
    <cfRule type="cellIs" dxfId="4185" priority="15082" operator="greaterThan">
      <formula>-1.181</formula>
    </cfRule>
    <cfRule type="cellIs" dxfId="4184" priority="15197" operator="lessThan">
      <formula>-1.826</formula>
    </cfRule>
    <cfRule type="cellIs" dxfId="4183" priority="15261" operator="lessThan">
      <formula>3.577</formula>
    </cfRule>
    <cfRule type="cellIs" dxfId="4182" priority="15358" operator="lessThan">
      <formula>-4.646</formula>
    </cfRule>
    <cfRule type="cellIs" dxfId="4181" priority="15204" operator="lessThan">
      <formula>9.224</formula>
    </cfRule>
    <cfRule type="cellIs" dxfId="4180" priority="15099" operator="lessThan">
      <formula>2.491</formula>
    </cfRule>
    <cfRule type="cellIs" dxfId="4179" priority="15100" operator="greaterThan">
      <formula>2.491</formula>
    </cfRule>
    <cfRule type="cellIs" dxfId="4178" priority="15218" operator="lessThan">
      <formula>-1.663</formula>
    </cfRule>
    <cfRule type="cellIs" dxfId="4177" priority="15219" operator="greaterThan">
      <formula>-1.663</formula>
    </cfRule>
    <cfRule type="cellIs" dxfId="4176" priority="15230" operator="greaterThan">
      <formula>5.828</formula>
    </cfRule>
    <cfRule type="cellIs" dxfId="4175" priority="15231" operator="lessThan">
      <formula>5.828</formula>
    </cfRule>
    <cfRule type="cellIs" dxfId="4174" priority="15247" operator="greaterThan">
      <formula>-6.752</formula>
    </cfRule>
    <cfRule type="cellIs" dxfId="4173" priority="15073" operator="lessThan">
      <formula>-1.214</formula>
    </cfRule>
    <cfRule type="cellIs" dxfId="4172" priority="15248" operator="lessThan">
      <formula>-6.752</formula>
    </cfRule>
    <cfRule type="cellIs" dxfId="4171" priority="15297" operator="lessThan">
      <formula>-0.475</formula>
    </cfRule>
    <cfRule type="cellIs" dxfId="4170" priority="15298" operator="greaterThan">
      <formula>-0.475</formula>
    </cfRule>
  </conditionalFormatting>
  <conditionalFormatting sqref="P544">
    <cfRule type="cellIs" dxfId="4169" priority="14898" operator="greaterThan">
      <formula>125.17</formula>
    </cfRule>
    <cfRule type="cellIs" dxfId="4168" priority="14733" operator="lessThan">
      <formula>116.214</formula>
    </cfRule>
    <cfRule type="cellIs" dxfId="4167" priority="14784" operator="greaterThan">
      <formula>121.817</formula>
    </cfRule>
    <cfRule type="cellIs" dxfId="4166" priority="14877" operator="greaterThan">
      <formula>124.072</formula>
    </cfRule>
    <cfRule type="cellIs" dxfId="4165" priority="14911" operator="greaterThan">
      <formula>128.237</formula>
    </cfRule>
    <cfRule type="cellIs" dxfId="4164" priority="14982" operator="greaterThan">
      <formula>127.328</formula>
    </cfRule>
    <cfRule type="cellIs" dxfId="4163" priority="14989" operator="lessThan">
      <formula>127.944</formula>
    </cfRule>
    <cfRule type="cellIs" dxfId="4162" priority="14984" operator="lessThan">
      <formula>128.538</formula>
    </cfRule>
    <cfRule type="cellIs" dxfId="4161" priority="14997" operator="lessThan">
      <formula>126.057</formula>
    </cfRule>
    <cfRule type="cellIs" dxfId="4160" priority="14876" operator="lessThan">
      <formula>124.072</formula>
    </cfRule>
    <cfRule type="cellIs" dxfId="4159" priority="14976" operator="lessThan">
      <formula>125.874</formula>
    </cfRule>
    <cfRule type="cellIs" dxfId="4158" priority="14985" operator="greaterThan">
      <formula>128.538</formula>
    </cfRule>
    <cfRule type="cellIs" dxfId="4157" priority="14932" operator="lessThan">
      <formula>119.682</formula>
    </cfRule>
    <cfRule type="cellIs" dxfId="4156" priority="14946" operator="greaterThan">
      <formula>128.232</formula>
    </cfRule>
    <cfRule type="cellIs" dxfId="4155" priority="14928" operator="greaterThan">
      <formula>120.78</formula>
    </cfRule>
    <cfRule type="cellIs" dxfId="4154" priority="15012" operator="greaterThan">
      <formula>121.403</formula>
    </cfRule>
    <cfRule type="cellIs" dxfId="4153" priority="14929" operator="lessThan">
      <formula>120.78</formula>
    </cfRule>
    <cfRule type="cellIs" dxfId="4152" priority="14912" operator="lessThan">
      <formula>128.237</formula>
    </cfRule>
    <cfRule type="cellIs" dxfId="4151" priority="15026" operator="greaterThan">
      <formula>121.16</formula>
    </cfRule>
    <cfRule type="cellIs" dxfId="4150" priority="15027" operator="lessThan">
      <formula>121.16</formula>
    </cfRule>
    <cfRule type="cellIs" dxfId="4149" priority="14945" operator="lessThan">
      <formula>128.232</formula>
    </cfRule>
    <cfRule type="cellIs" dxfId="4148" priority="14884" operator="greaterThan">
      <formula>135.121</formula>
    </cfRule>
    <cfRule type="cellIs" dxfId="4147" priority="14714" operator="lessThan">
      <formula>116.403</formula>
    </cfRule>
    <cfRule type="cellIs" dxfId="4146" priority="14715" operator="greaterThan">
      <formula>116.403</formula>
    </cfRule>
    <cfRule type="cellIs" dxfId="4145" priority="14779" operator="greaterThan">
      <formula>121.482</formula>
    </cfRule>
  </conditionalFormatting>
  <conditionalFormatting sqref="P548">
    <cfRule type="cellIs" dxfId="4144" priority="14841" operator="greaterThan">
      <formula>"0&lt;2,07%"</formula>
    </cfRule>
    <cfRule type="cellIs" dxfId="4143" priority="14832" operator="lessThan">
      <formula>"2,07%&lt;0"</formula>
    </cfRule>
    <cfRule type="cellIs" dxfId="4142" priority="14828" operator="lessThan">
      <formula>-0.0257</formula>
    </cfRule>
    <cfRule type="cellIs" dxfId="4141" priority="14821" operator="lessThan">
      <formula>$H$275</formula>
    </cfRule>
  </conditionalFormatting>
  <conditionalFormatting sqref="P550">
    <cfRule type="cellIs" dxfId="4140" priority="14734" operator="greaterThan">
      <formula>0.0267</formula>
    </cfRule>
    <cfRule type="cellIs" dxfId="4139" priority="14755" operator="lessThan">
      <formula>-0.0118</formula>
    </cfRule>
    <cfRule type="cellIs" dxfId="4138" priority="14760" operator="greaterThan">
      <formula>-0.01</formula>
    </cfRule>
    <cfRule type="cellIs" dxfId="4137" priority="14761" operator="greaterThan">
      <formula>-0.01</formula>
    </cfRule>
    <cfRule type="cellIs" dxfId="4136" priority="14731" operator="lessThan">
      <formula>0.0267</formula>
    </cfRule>
    <cfRule type="cellIs" dxfId="4135" priority="14732" operator="greaterThan">
      <formula>0.0267</formula>
    </cfRule>
    <cfRule type="cellIs" dxfId="4134" priority="14762" operator="lessThan">
      <formula>-0.01</formula>
    </cfRule>
  </conditionalFormatting>
  <conditionalFormatting sqref="P552">
    <cfRule type="cellIs" dxfId="4133" priority="14730" operator="lessThan">
      <formula>3.02</formula>
    </cfRule>
    <cfRule type="cellIs" dxfId="4132" priority="14887" operator="lessThan">
      <formula>9.224</formula>
    </cfRule>
    <cfRule type="cellIs" dxfId="4131" priority="14931" operator="lessThan">
      <formula>-6.752</formula>
    </cfRule>
    <cfRule type="cellIs" dxfId="4130" priority="14944" operator="lessThan">
      <formula>3.577</formula>
    </cfRule>
    <cfRule type="cellIs" dxfId="4129" priority="14981" operator="greaterThan">
      <formula>-0.475</formula>
    </cfRule>
    <cfRule type="cellIs" dxfId="4128" priority="14980" operator="lessThan">
      <formula>-0.475</formula>
    </cfRule>
    <cfRule type="cellIs" dxfId="4127" priority="15041" operator="lessThan">
      <formula>-4.646</formula>
    </cfRule>
    <cfRule type="cellIs" dxfId="4126" priority="14880" operator="lessThan">
      <formula>-1.826</formula>
    </cfRule>
    <cfRule type="cellIs" dxfId="4125" priority="14879" operator="greaterThan">
      <formula>-1.826</formula>
    </cfRule>
    <cfRule type="cellIs" dxfId="4124" priority="14901" operator="lessThan">
      <formula>-1.663</formula>
    </cfRule>
    <cfRule type="cellIs" dxfId="4123" priority="14902" operator="greaterThan">
      <formula>-1.663</formula>
    </cfRule>
    <cfRule type="cellIs" dxfId="4122" priority="14756" operator="lessThan">
      <formula>-1.214</formula>
    </cfRule>
    <cfRule type="cellIs" dxfId="4121" priority="14757" operator="lessThan">
      <formula>-1.214</formula>
    </cfRule>
    <cfRule type="cellIs" dxfId="4120" priority="14758" operator="greaterThan">
      <formula>-1.214</formula>
    </cfRule>
    <cfRule type="cellIs" dxfId="4119" priority="14992" operator="lessThan">
      <formula>3.485</formula>
    </cfRule>
    <cfRule type="cellIs" dxfId="4118" priority="14759" operator="greaterThan">
      <formula>-1.214</formula>
    </cfRule>
    <cfRule type="cellIs" dxfId="4117" priority="14991" operator="greaterThan">
      <formula>3.485</formula>
    </cfRule>
    <cfRule type="cellIs" dxfId="4116" priority="14913" operator="greaterThan">
      <formula>5.828</formula>
    </cfRule>
    <cfRule type="cellIs" dxfId="4115" priority="14914" operator="lessThan">
      <formula>5.828</formula>
    </cfRule>
    <cfRule type="cellIs" dxfId="4114" priority="14765" operator="greaterThan">
      <formula>-1.181</formula>
    </cfRule>
    <cfRule type="cellIs" dxfId="4113" priority="14782" operator="lessThan">
      <formula>2.491</formula>
    </cfRule>
    <cfRule type="cellIs" dxfId="4112" priority="14783" operator="greaterThan">
      <formula>2.491</formula>
    </cfRule>
    <cfRule type="cellIs" dxfId="4111" priority="14930" operator="greaterThan">
      <formula>-6.752</formula>
    </cfRule>
    <cfRule type="cellIs" dxfId="4110" priority="14728" operator="greaterThan">
      <formula>3.02</formula>
    </cfRule>
    <cfRule type="cellIs" dxfId="4109" priority="14729" operator="lessThan">
      <formula>3.02</formula>
    </cfRule>
  </conditionalFormatting>
  <conditionalFormatting sqref="P569">
    <cfRule type="cellIs" dxfId="4108" priority="14529" operator="greaterThan">
      <formula>124.072</formula>
    </cfRule>
    <cfRule type="cellIs" dxfId="4107" priority="14679" operator="lessThan">
      <formula>121.16</formula>
    </cfRule>
    <cfRule type="cellIs" dxfId="4106" priority="14678" operator="greaterThan">
      <formula>121.16</formula>
    </cfRule>
    <cfRule type="cellIs" dxfId="4105" priority="14550" operator="greaterThan">
      <formula>125.17</formula>
    </cfRule>
    <cfRule type="cellIs" dxfId="4104" priority="14564" operator="lessThan">
      <formula>128.237</formula>
    </cfRule>
    <cfRule type="cellIs" dxfId="4103" priority="14563" operator="greaterThan">
      <formula>128.237</formula>
    </cfRule>
    <cfRule type="cellIs" dxfId="4102" priority="14370" operator="greaterThan">
      <formula>116.403</formula>
    </cfRule>
    <cfRule type="cellIs" dxfId="4101" priority="14436" operator="greaterThan">
      <formula>121.817</formula>
    </cfRule>
    <cfRule type="cellIs" dxfId="4100" priority="14628" operator="lessThan">
      <formula>125.874</formula>
    </cfRule>
    <cfRule type="cellIs" dxfId="4099" priority="14634" operator="greaterThan">
      <formula>127.328</formula>
    </cfRule>
    <cfRule type="cellIs" dxfId="4098" priority="14636" operator="lessThan">
      <formula>128.538</formula>
    </cfRule>
    <cfRule type="cellIs" dxfId="4097" priority="14584" operator="lessThan">
      <formula>119.682</formula>
    </cfRule>
    <cfRule type="cellIs" dxfId="4096" priority="14369" operator="lessThan">
      <formula>116.403</formula>
    </cfRule>
    <cfRule type="cellIs" dxfId="4095" priority="14431" operator="greaterThan">
      <formula>121.482</formula>
    </cfRule>
    <cfRule type="cellIs" dxfId="4094" priority="14637" operator="greaterThan">
      <formula>128.538</formula>
    </cfRule>
    <cfRule type="cellIs" dxfId="4093" priority="14528" operator="lessThan">
      <formula>124.072</formula>
    </cfRule>
    <cfRule type="cellIs" dxfId="4092" priority="14664" operator="greaterThan">
      <formula>121.403</formula>
    </cfRule>
    <cfRule type="cellIs" dxfId="4091" priority="14649" operator="lessThan">
      <formula>126.057</formula>
    </cfRule>
    <cfRule type="cellIs" dxfId="4090" priority="14581" operator="lessThan">
      <formula>120.78</formula>
    </cfRule>
    <cfRule type="cellIs" dxfId="4089" priority="14597" operator="lessThan">
      <formula>128.232</formula>
    </cfRule>
    <cfRule type="cellIs" dxfId="4088" priority="14580" operator="greaterThan">
      <formula>120.78</formula>
    </cfRule>
    <cfRule type="cellIs" dxfId="4087" priority="14598" operator="greaterThan">
      <formula>128.232</formula>
    </cfRule>
    <cfRule type="cellIs" dxfId="4086" priority="14536" operator="greaterThan">
      <formula>135.121</formula>
    </cfRule>
    <cfRule type="cellIs" dxfId="4085" priority="14385" operator="lessThan">
      <formula>116.214</formula>
    </cfRule>
    <cfRule type="cellIs" dxfId="4084" priority="14641" operator="lessThan">
      <formula>127.944</formula>
    </cfRule>
  </conditionalFormatting>
  <conditionalFormatting sqref="P573">
    <cfRule type="cellIs" dxfId="4083" priority="14473" operator="lessThan">
      <formula>$H$275</formula>
    </cfRule>
    <cfRule type="cellIs" dxfId="4082" priority="14493" operator="greaterThan">
      <formula>"0&lt;2,07%"</formula>
    </cfRule>
    <cfRule type="cellIs" dxfId="4081" priority="14484" operator="lessThan">
      <formula>"2,07%&lt;0"</formula>
    </cfRule>
    <cfRule type="cellIs" dxfId="4080" priority="14480" operator="lessThan">
      <formula>-0.0257</formula>
    </cfRule>
  </conditionalFormatting>
  <conditionalFormatting sqref="P575">
    <cfRule type="cellIs" dxfId="4079" priority="14386" operator="greaterThan">
      <formula>0.0267</formula>
    </cfRule>
    <cfRule type="cellIs" dxfId="4078" priority="14383" operator="lessThan">
      <formula>0.0267</formula>
    </cfRule>
    <cfRule type="cellIs" dxfId="4077" priority="14412" operator="greaterThan">
      <formula>-0.01</formula>
    </cfRule>
    <cfRule type="cellIs" dxfId="4076" priority="14384" operator="greaterThan">
      <formula>0.0267</formula>
    </cfRule>
    <cfRule type="cellIs" dxfId="4075" priority="14407" operator="lessThan">
      <formula>-0.0118</formula>
    </cfRule>
    <cfRule type="cellIs" dxfId="4074" priority="14413" operator="greaterThan">
      <formula>-0.01</formula>
    </cfRule>
    <cfRule type="cellIs" dxfId="4073" priority="14414" operator="lessThan">
      <formula>-0.01</formula>
    </cfRule>
  </conditionalFormatting>
  <conditionalFormatting sqref="P577">
    <cfRule type="cellIs" dxfId="4072" priority="14693" operator="lessThan">
      <formula>-4.646</formula>
    </cfRule>
    <cfRule type="cellIs" dxfId="4071" priority="14417" operator="greaterThan">
      <formula>-1.181</formula>
    </cfRule>
    <cfRule type="cellIs" dxfId="4070" priority="14553" operator="lessThan">
      <formula>-1.663</formula>
    </cfRule>
    <cfRule type="cellIs" dxfId="4069" priority="14382" operator="lessThan">
      <formula>3.02</formula>
    </cfRule>
    <cfRule type="cellIs" dxfId="4068" priority="14554" operator="greaterThan">
      <formula>-1.663</formula>
    </cfRule>
    <cfRule type="cellIs" dxfId="4067" priority="14408" operator="lessThan">
      <formula>-1.214</formula>
    </cfRule>
    <cfRule type="cellIs" dxfId="4066" priority="14380" operator="greaterThan">
      <formula>3.02</formula>
    </cfRule>
    <cfRule type="cellIs" dxfId="4065" priority="14596" operator="lessThan">
      <formula>3.577</formula>
    </cfRule>
    <cfRule type="cellIs" dxfId="4064" priority="14381" operator="lessThan">
      <formula>3.02</formula>
    </cfRule>
    <cfRule type="cellIs" dxfId="4063" priority="14632" operator="lessThan">
      <formula>-0.475</formula>
    </cfRule>
    <cfRule type="cellIs" dxfId="4062" priority="14583" operator="lessThan">
      <formula>-6.752</formula>
    </cfRule>
    <cfRule type="cellIs" dxfId="4061" priority="14582" operator="greaterThan">
      <formula>-6.752</formula>
    </cfRule>
    <cfRule type="cellIs" dxfId="4060" priority="14565" operator="greaterThan">
      <formula>5.828</formula>
    </cfRule>
    <cfRule type="cellIs" dxfId="4059" priority="14532" operator="lessThan">
      <formula>-1.826</formula>
    </cfRule>
    <cfRule type="cellIs" dxfId="4058" priority="14531" operator="greaterThan">
      <formula>-1.826</formula>
    </cfRule>
    <cfRule type="cellIs" dxfId="4057" priority="14434" operator="lessThan">
      <formula>2.491</formula>
    </cfRule>
    <cfRule type="cellIs" dxfId="4056" priority="14644" operator="lessThan">
      <formula>3.485</formula>
    </cfRule>
    <cfRule type="cellIs" dxfId="4055" priority="14643" operator="greaterThan">
      <formula>3.485</formula>
    </cfRule>
    <cfRule type="cellIs" dxfId="4054" priority="14539" operator="lessThan">
      <formula>9.224</formula>
    </cfRule>
    <cfRule type="cellIs" dxfId="4053" priority="14633" operator="greaterThan">
      <formula>-0.475</formula>
    </cfRule>
    <cfRule type="cellIs" dxfId="4052" priority="14411" operator="greaterThan">
      <formula>-1.214</formula>
    </cfRule>
    <cfRule type="cellIs" dxfId="4051" priority="14410" operator="greaterThan">
      <formula>-1.214</formula>
    </cfRule>
    <cfRule type="cellIs" dxfId="4050" priority="14435" operator="greaterThan">
      <formula>2.491</formula>
    </cfRule>
    <cfRule type="cellIs" dxfId="4049" priority="14409" operator="lessThan">
      <formula>-1.214</formula>
    </cfRule>
    <cfRule type="cellIs" dxfId="4048" priority="14566" operator="lessThan">
      <formula>5.828</formula>
    </cfRule>
  </conditionalFormatting>
  <conditionalFormatting sqref="P594">
    <cfRule type="cellIs" dxfId="4047" priority="14159" operator="lessThan">
      <formula>124.072</formula>
    </cfRule>
    <cfRule type="cellIs" dxfId="4046" priority="14160" operator="greaterThan">
      <formula>124.072</formula>
    </cfRule>
    <cfRule type="cellIs" dxfId="4045" priority="14167" operator="greaterThan">
      <formula>135.121</formula>
    </cfRule>
    <cfRule type="cellIs" dxfId="4044" priority="14215" operator="lessThan">
      <formula>119.682</formula>
    </cfRule>
    <cfRule type="cellIs" dxfId="4043" priority="14016" operator="lessThan">
      <formula>116.214</formula>
    </cfRule>
    <cfRule type="cellIs" dxfId="4042" priority="14272" operator="lessThan">
      <formula>127.944</formula>
    </cfRule>
    <cfRule type="cellIs" dxfId="4041" priority="14212" operator="lessThan">
      <formula>120.78</formula>
    </cfRule>
    <cfRule type="cellIs" dxfId="4040" priority="14181" operator="greaterThan">
      <formula>125.17</formula>
    </cfRule>
    <cfRule type="cellIs" dxfId="4039" priority="14067" operator="greaterThan">
      <formula>121.817</formula>
    </cfRule>
    <cfRule type="cellIs" dxfId="4038" priority="13960" operator="lessThan">
      <formula>121.66</formula>
    </cfRule>
    <cfRule type="cellIs" dxfId="4037" priority="14062" operator="greaterThan">
      <formula>121.482</formula>
    </cfRule>
    <cfRule type="cellIs" dxfId="4036" priority="13961" operator="greaterThan">
      <formula>121.66</formula>
    </cfRule>
    <cfRule type="cellIs" dxfId="4035" priority="14280" operator="lessThan">
      <formula>126.057</formula>
    </cfRule>
    <cfRule type="cellIs" dxfId="4034" priority="14265" operator="greaterThan">
      <formula>127.328</formula>
    </cfRule>
    <cfRule type="cellIs" dxfId="4033" priority="14211" operator="greaterThan">
      <formula>120.78</formula>
    </cfRule>
    <cfRule type="cellIs" dxfId="4032" priority="14195" operator="lessThan">
      <formula>128.237</formula>
    </cfRule>
    <cfRule type="cellIs" dxfId="4031" priority="14268" operator="greaterThan">
      <formula>128.538</formula>
    </cfRule>
    <cfRule type="cellIs" dxfId="4030" priority="14309" operator="greaterThan">
      <formula>121.16</formula>
    </cfRule>
    <cfRule type="cellIs" dxfId="4029" priority="14295" operator="greaterThan">
      <formula>121.403</formula>
    </cfRule>
    <cfRule type="cellIs" dxfId="4028" priority="14267" operator="lessThan">
      <formula>128.538</formula>
    </cfRule>
    <cfRule type="cellIs" dxfId="4027" priority="14259" operator="lessThan">
      <formula>125.874</formula>
    </cfRule>
    <cfRule type="cellIs" dxfId="4026" priority="14000" operator="lessThan">
      <formula>116.403</formula>
    </cfRule>
    <cfRule type="cellIs" dxfId="4025" priority="14001" operator="greaterThan">
      <formula>116.403</formula>
    </cfRule>
    <cfRule type="cellIs" dxfId="4024" priority="14310" operator="lessThan">
      <formula>121.16</formula>
    </cfRule>
    <cfRule type="cellIs" dxfId="4023" priority="14229" operator="greaterThan">
      <formula>128.232</formula>
    </cfRule>
    <cfRule type="cellIs" dxfId="4022" priority="14194" operator="greaterThan">
      <formula>128.237</formula>
    </cfRule>
    <cfRule type="cellIs" dxfId="4021" priority="14228" operator="lessThan">
      <formula>128.232</formula>
    </cfRule>
  </conditionalFormatting>
  <conditionalFormatting sqref="P598">
    <cfRule type="cellIs" dxfId="4020" priority="14111" operator="lessThan">
      <formula>-0.0257</formula>
    </cfRule>
    <cfRule type="cellIs" dxfId="4019" priority="14124" operator="greaterThan">
      <formula>"0&lt;2,07%"</formula>
    </cfRule>
    <cfRule type="cellIs" dxfId="4018" priority="14115" operator="lessThan">
      <formula>"2,07%&lt;0"</formula>
    </cfRule>
    <cfRule type="cellIs" dxfId="4017" priority="14104" operator="lessThan">
      <formula>$H$275</formula>
    </cfRule>
  </conditionalFormatting>
  <conditionalFormatting sqref="P600">
    <cfRule type="cellIs" dxfId="4016" priority="14017" operator="greaterThan">
      <formula>0.0267</formula>
    </cfRule>
    <cfRule type="cellIs" dxfId="4015" priority="14015" operator="greaterThan">
      <formula>0.0267</formula>
    </cfRule>
    <cfRule type="cellIs" dxfId="4014" priority="14014" operator="lessThan">
      <formula>0.0267</formula>
    </cfRule>
    <cfRule type="cellIs" dxfId="4013" priority="13964" operator="lessThan">
      <formula>-0.0024</formula>
    </cfRule>
    <cfRule type="cellIs" dxfId="4012" priority="13963" operator="lessThan">
      <formula>-0.0024</formula>
    </cfRule>
    <cfRule type="cellIs" dxfId="4011" priority="14045" operator="lessThan">
      <formula>-0.01</formula>
    </cfRule>
    <cfRule type="cellIs" dxfId="4010" priority="14038" operator="lessThan">
      <formula>-0.0118</formula>
    </cfRule>
    <cfRule type="cellIs" dxfId="4009" priority="14044" operator="greaterThan">
      <formula>-0.01</formula>
    </cfRule>
    <cfRule type="cellIs" dxfId="4008" priority="14043" operator="greaterThan">
      <formula>-0.01</formula>
    </cfRule>
    <cfRule type="cellIs" dxfId="4007" priority="13962" operator="greaterThan">
      <formula>-0.0024</formula>
    </cfRule>
  </conditionalFormatting>
  <conditionalFormatting sqref="P602">
    <cfRule type="cellIs" dxfId="4006" priority="14162" operator="greaterThan">
      <formula>-1.826</formula>
    </cfRule>
    <cfRule type="cellIs" dxfId="4005" priority="14163" operator="lessThan">
      <formula>-1.826</formula>
    </cfRule>
    <cfRule type="cellIs" dxfId="4004" priority="13965" operator="lessThan">
      <formula>-0.292</formula>
    </cfRule>
    <cfRule type="cellIs" dxfId="4003" priority="14274" operator="greaterThan">
      <formula>3.485</formula>
    </cfRule>
    <cfRule type="cellIs" dxfId="4002" priority="14170" operator="lessThan">
      <formula>9.224</formula>
    </cfRule>
    <cfRule type="cellIs" dxfId="4001" priority="14275" operator="lessThan">
      <formula>3.485</formula>
    </cfRule>
    <cfRule type="cellIs" dxfId="4000" priority="14324" operator="lessThan">
      <formula>-4.646</formula>
    </cfRule>
    <cfRule type="cellIs" dxfId="3999" priority="14011" operator="greaterThan">
      <formula>3.02</formula>
    </cfRule>
    <cfRule type="cellIs" dxfId="3998" priority="14012" operator="lessThan">
      <formula>3.02</formula>
    </cfRule>
    <cfRule type="cellIs" dxfId="3997" priority="14013" operator="lessThan">
      <formula>3.02</formula>
    </cfRule>
    <cfRule type="cellIs" dxfId="3996" priority="14184" operator="lessThan">
      <formula>-1.663</formula>
    </cfRule>
    <cfRule type="cellIs" dxfId="3995" priority="14185" operator="greaterThan">
      <formula>-1.663</formula>
    </cfRule>
    <cfRule type="cellIs" dxfId="3994" priority="14196" operator="greaterThan">
      <formula>5.828</formula>
    </cfRule>
    <cfRule type="cellIs" dxfId="3993" priority="14197" operator="lessThan">
      <formula>5.828</formula>
    </cfRule>
    <cfRule type="cellIs" dxfId="3992" priority="14213" operator="greaterThan">
      <formula>-6.752</formula>
    </cfRule>
    <cfRule type="cellIs" dxfId="3991" priority="14214" operator="lessThan">
      <formula>-6.752</formula>
    </cfRule>
    <cfRule type="cellIs" dxfId="3990" priority="14039" operator="lessThan">
      <formula>-1.214</formula>
    </cfRule>
    <cfRule type="cellIs" dxfId="3989" priority="14040" operator="lessThan">
      <formula>-1.214</formula>
    </cfRule>
    <cfRule type="cellIs" dxfId="3988" priority="14227" operator="lessThan">
      <formula>3.577</formula>
    </cfRule>
    <cfRule type="cellIs" dxfId="3987" priority="14041" operator="greaterThan">
      <formula>-1.214</formula>
    </cfRule>
    <cfRule type="cellIs" dxfId="3986" priority="14042" operator="greaterThan">
      <formula>-1.214</formula>
    </cfRule>
    <cfRule type="cellIs" dxfId="3985" priority="14048" operator="greaterThan">
      <formula>-1.181</formula>
    </cfRule>
    <cfRule type="cellIs" dxfId="3984" priority="14065" operator="lessThan">
      <formula>2.491</formula>
    </cfRule>
    <cfRule type="cellIs" dxfId="3983" priority="14066" operator="greaterThan">
      <formula>2.491</formula>
    </cfRule>
    <cfRule type="cellIs" dxfId="3982" priority="13959" operator="lessThan">
      <formula>-0.211</formula>
    </cfRule>
    <cfRule type="cellIs" dxfId="3981" priority="14263" operator="lessThan">
      <formula>-0.475</formula>
    </cfRule>
    <cfRule type="cellIs" dxfId="3980" priority="14264" operator="greaterThan">
      <formula>-0.475</formula>
    </cfRule>
  </conditionalFormatting>
  <conditionalFormatting sqref="P619">
    <cfRule type="cellIs" dxfId="3979" priority="13904" operator="lessThan">
      <formula>126.057</formula>
    </cfRule>
    <cfRule type="cellIs" dxfId="3978" priority="13835" operator="greaterThan">
      <formula>120.78</formula>
    </cfRule>
    <cfRule type="cellIs" dxfId="3977" priority="13933" operator="greaterThan">
      <formula>121.16</formula>
    </cfRule>
    <cfRule type="cellIs" dxfId="3976" priority="13891" operator="lessThan">
      <formula>128.538</formula>
    </cfRule>
    <cfRule type="cellIs" dxfId="3975" priority="13836" operator="lessThan">
      <formula>120.78</formula>
    </cfRule>
    <cfRule type="cellIs" dxfId="3974" priority="13624" operator="lessThan">
      <formula>116.403</formula>
    </cfRule>
    <cfRule type="cellIs" dxfId="3973" priority="13892" operator="greaterThan">
      <formula>128.538</formula>
    </cfRule>
    <cfRule type="cellIs" dxfId="3972" priority="13691" operator="greaterThan">
      <formula>121.817</formula>
    </cfRule>
    <cfRule type="cellIs" dxfId="3971" priority="13819" operator="lessThan">
      <formula>128.237</formula>
    </cfRule>
    <cfRule type="cellIs" dxfId="3970" priority="13625" operator="greaterThan">
      <formula>116.403</formula>
    </cfRule>
    <cfRule type="cellIs" dxfId="3969" priority="13640" operator="lessThan">
      <formula>116.214</formula>
    </cfRule>
    <cfRule type="cellIs" dxfId="3968" priority="13784" operator="greaterThan">
      <formula>124.072</formula>
    </cfRule>
    <cfRule type="cellIs" dxfId="3967" priority="13919" operator="greaterThan">
      <formula>121.403</formula>
    </cfRule>
    <cfRule type="cellIs" dxfId="3966" priority="13839" operator="lessThan">
      <formula>119.682</formula>
    </cfRule>
    <cfRule type="cellIs" dxfId="3965" priority="13889" operator="greaterThan">
      <formula>127.328</formula>
    </cfRule>
    <cfRule type="cellIs" dxfId="3964" priority="13783" operator="lessThan">
      <formula>124.072</formula>
    </cfRule>
    <cfRule type="cellIs" dxfId="3963" priority="13934" operator="lessThan">
      <formula>121.16</formula>
    </cfRule>
    <cfRule type="cellIs" dxfId="3962" priority="13791" operator="greaterThan">
      <formula>135.121</formula>
    </cfRule>
    <cfRule type="cellIs" dxfId="3961" priority="13853" operator="greaterThan">
      <formula>128.232</formula>
    </cfRule>
    <cfRule type="cellIs" dxfId="3960" priority="13805" operator="greaterThan">
      <formula>125.17</formula>
    </cfRule>
    <cfRule type="cellIs" dxfId="3959" priority="12809" operator="greaterThan">
      <formula>122.051</formula>
    </cfRule>
    <cfRule type="cellIs" dxfId="3958" priority="13585" operator="greaterThan">
      <formula>121.66</formula>
    </cfRule>
    <cfRule type="cellIs" dxfId="3957" priority="13584" operator="lessThan">
      <formula>121.66</formula>
    </cfRule>
    <cfRule type="cellIs" dxfId="3956" priority="12808" operator="lessThan">
      <formula>122.051</formula>
    </cfRule>
    <cfRule type="cellIs" dxfId="3955" priority="13852" operator="lessThan">
      <formula>128.232</formula>
    </cfRule>
    <cfRule type="cellIs" dxfId="3954" priority="13896" operator="lessThan">
      <formula>127.944</formula>
    </cfRule>
    <cfRule type="cellIs" dxfId="3953" priority="13686" operator="greaterThan">
      <formula>121.482</formula>
    </cfRule>
    <cfRule type="cellIs" dxfId="3952" priority="13818" operator="greaterThan">
      <formula>128.237</formula>
    </cfRule>
    <cfRule type="cellIs" dxfId="3951" priority="13883" operator="lessThan">
      <formula>125.874</formula>
    </cfRule>
  </conditionalFormatting>
  <conditionalFormatting sqref="P623">
    <cfRule type="cellIs" dxfId="3950" priority="13735" operator="lessThan">
      <formula>-0.0257</formula>
    </cfRule>
    <cfRule type="cellIs" dxfId="3949" priority="13748" operator="greaterThan">
      <formula>"0&lt;2,07%"</formula>
    </cfRule>
    <cfRule type="cellIs" dxfId="3948" priority="13728" operator="lessThan">
      <formula>$H$275</formula>
    </cfRule>
    <cfRule type="cellIs" dxfId="3947" priority="13739" operator="lessThan">
      <formula>"2,07%&lt;0"</formula>
    </cfRule>
  </conditionalFormatting>
  <conditionalFormatting sqref="P625">
    <cfRule type="cellIs" dxfId="3946" priority="13638" operator="lessThan">
      <formula>0.0267</formula>
    </cfRule>
    <cfRule type="cellIs" dxfId="3945" priority="12811" operator="greaterThan">
      <formula>0.0026</formula>
    </cfRule>
    <cfRule type="cellIs" dxfId="3944" priority="13586" operator="greaterThan">
      <formula>-0.0024</formula>
    </cfRule>
    <cfRule type="cellIs" dxfId="3943" priority="12810" operator="lessThan">
      <formula>0.0026</formula>
    </cfRule>
    <cfRule type="cellIs" dxfId="3942" priority="13641" operator="greaterThan">
      <formula>0.0267</formula>
    </cfRule>
    <cfRule type="cellIs" dxfId="3941" priority="13587" operator="lessThan">
      <formula>-0.0024</formula>
    </cfRule>
    <cfRule type="cellIs" dxfId="3940" priority="13662" operator="lessThan">
      <formula>-0.0118</formula>
    </cfRule>
    <cfRule type="cellIs" dxfId="3939" priority="13588" operator="lessThan">
      <formula>-0.0024</formula>
    </cfRule>
    <cfRule type="cellIs" dxfId="3938" priority="13639" operator="greaterThan">
      <formula>0.0267</formula>
    </cfRule>
    <cfRule type="cellIs" dxfId="3937" priority="13667" operator="greaterThan">
      <formula>-0.01</formula>
    </cfRule>
    <cfRule type="cellIs" dxfId="3936" priority="13668" operator="greaterThan">
      <formula>-0.01</formula>
    </cfRule>
    <cfRule type="cellIs" dxfId="3935" priority="13669" operator="lessThan">
      <formula>-0.01</formula>
    </cfRule>
  </conditionalFormatting>
  <conditionalFormatting sqref="P627">
    <cfRule type="cellIs" dxfId="3934" priority="13690" operator="greaterThan">
      <formula>2.491</formula>
    </cfRule>
    <cfRule type="cellIs" dxfId="3933" priority="13689" operator="lessThan">
      <formula>2.491</formula>
    </cfRule>
    <cfRule type="cellIs" dxfId="3932" priority="13851" operator="lessThan">
      <formula>3.577</formula>
    </cfRule>
    <cfRule type="cellIs" dxfId="3931" priority="13898" operator="greaterThan">
      <formula>3.485</formula>
    </cfRule>
    <cfRule type="cellIs" dxfId="3930" priority="13583" operator="lessThan">
      <formula>-0.211</formula>
    </cfRule>
    <cfRule type="cellIs" dxfId="3929" priority="13899" operator="lessThan">
      <formula>3.485</formula>
    </cfRule>
    <cfRule type="cellIs" dxfId="3928" priority="13635" operator="greaterThan">
      <formula>3.02</formula>
    </cfRule>
    <cfRule type="cellIs" dxfId="3927" priority="13820" operator="greaterThan">
      <formula>5.828</formula>
    </cfRule>
    <cfRule type="cellIs" dxfId="3926" priority="13663" operator="lessThan">
      <formula>-1.214</formula>
    </cfRule>
    <cfRule type="cellIs" dxfId="3925" priority="13787" operator="lessThan">
      <formula>-1.826</formula>
    </cfRule>
    <cfRule type="cellIs" dxfId="3924" priority="13821" operator="lessThan">
      <formula>5.828</formula>
    </cfRule>
    <cfRule type="cellIs" dxfId="3923" priority="13887" operator="lessThan">
      <formula>-0.475</formula>
    </cfRule>
    <cfRule type="cellIs" dxfId="3922" priority="13589" operator="lessThan">
      <formula>-0.292</formula>
    </cfRule>
    <cfRule type="cellIs" dxfId="3921" priority="13786" operator="greaterThan">
      <formula>-1.826</formula>
    </cfRule>
    <cfRule type="cellIs" dxfId="3920" priority="13808" operator="lessThan">
      <formula>-1.663</formula>
    </cfRule>
    <cfRule type="cellIs" dxfId="3919" priority="13664" operator="lessThan">
      <formula>-1.214</formula>
    </cfRule>
    <cfRule type="cellIs" dxfId="3918" priority="13665" operator="greaterThan">
      <formula>-1.214</formula>
    </cfRule>
    <cfRule type="cellIs" dxfId="3917" priority="13837" operator="greaterThan">
      <formula>-6.752</formula>
    </cfRule>
    <cfRule type="cellIs" dxfId="3916" priority="13666" operator="greaterThan">
      <formula>-1.214</formula>
    </cfRule>
    <cfRule type="cellIs" dxfId="3915" priority="13672" operator="greaterThan">
      <formula>-1.181</formula>
    </cfRule>
    <cfRule type="cellIs" dxfId="3914" priority="13809" operator="greaterThan">
      <formula>-1.663</formula>
    </cfRule>
    <cfRule type="cellIs" dxfId="3913" priority="13838" operator="lessThan">
      <formula>-6.752</formula>
    </cfRule>
    <cfRule type="cellIs" dxfId="3912" priority="13794" operator="lessThan">
      <formula>9.224</formula>
    </cfRule>
    <cfRule type="cellIs" dxfId="3911" priority="13637" operator="lessThan">
      <formula>3.02</formula>
    </cfRule>
    <cfRule type="cellIs" dxfId="3910" priority="13636" operator="lessThan">
      <formula>3.02</formula>
    </cfRule>
    <cfRule type="cellIs" dxfId="3909" priority="13948" operator="lessThan">
      <formula>-4.646</formula>
    </cfRule>
    <cfRule type="cellIs" dxfId="3908" priority="13888" operator="greaterThan">
      <formula>-0.475</formula>
    </cfRule>
  </conditionalFormatting>
  <conditionalFormatting sqref="P644">
    <cfRule type="cellIs" dxfId="3907" priority="13436" operator="greaterThan">
      <formula>128.237</formula>
    </cfRule>
    <cfRule type="cellIs" dxfId="3906" priority="13437" operator="lessThan">
      <formula>128.237</formula>
    </cfRule>
    <cfRule type="cellIs" dxfId="3905" priority="13509" operator="lessThan">
      <formula>128.538</formula>
    </cfRule>
    <cfRule type="cellIs" dxfId="3904" priority="13203" operator="greaterThan">
      <formula>121.66</formula>
    </cfRule>
    <cfRule type="cellIs" dxfId="3903" priority="13202" operator="lessThan">
      <formula>121.66</formula>
    </cfRule>
    <cfRule type="cellIs" dxfId="3902" priority="13258" operator="lessThan">
      <formula>116.214</formula>
    </cfRule>
    <cfRule type="cellIs" dxfId="3901" priority="13454" operator="lessThan">
      <formula>120.78</formula>
    </cfRule>
    <cfRule type="cellIs" dxfId="3900" priority="13471" operator="greaterThan">
      <formula>128.232</formula>
    </cfRule>
    <cfRule type="cellIs" dxfId="3899" priority="13243" operator="greaterThan">
      <formula>116.403</formula>
    </cfRule>
    <cfRule type="cellIs" dxfId="3898" priority="13242" operator="lessThan">
      <formula>116.403</formula>
    </cfRule>
    <cfRule type="cellIs" dxfId="3897" priority="13457" operator="lessThan">
      <formula>119.682</formula>
    </cfRule>
    <cfRule type="cellIs" dxfId="3896" priority="13514" operator="lessThan">
      <formula>127.944</formula>
    </cfRule>
    <cfRule type="cellIs" dxfId="3895" priority="13309" operator="greaterThan">
      <formula>121.817</formula>
    </cfRule>
    <cfRule type="cellIs" dxfId="3894" priority="13510" operator="greaterThan">
      <formula>128.538</formula>
    </cfRule>
    <cfRule type="cellIs" dxfId="3893" priority="13304" operator="greaterThan">
      <formula>121.482</formula>
    </cfRule>
    <cfRule type="cellIs" dxfId="3892" priority="13507" operator="greaterThan">
      <formula>127.328</formula>
    </cfRule>
    <cfRule type="cellIs" dxfId="3891" priority="13537" operator="greaterThan">
      <formula>121.403</formula>
    </cfRule>
    <cfRule type="cellIs" dxfId="3890" priority="13501" operator="lessThan">
      <formula>125.874</formula>
    </cfRule>
    <cfRule type="cellIs" dxfId="3889" priority="13401" operator="lessThan">
      <formula>124.072</formula>
    </cfRule>
    <cfRule type="cellIs" dxfId="3888" priority="13551" operator="greaterThan">
      <formula>121.16</formula>
    </cfRule>
    <cfRule type="cellIs" dxfId="3887" priority="13552" operator="lessThan">
      <formula>121.16</formula>
    </cfRule>
    <cfRule type="cellIs" dxfId="3886" priority="13402" operator="greaterThan">
      <formula>124.072</formula>
    </cfRule>
    <cfRule type="cellIs" dxfId="3885" priority="13409" operator="greaterThan">
      <formula>135.121</formula>
    </cfRule>
    <cfRule type="cellIs" dxfId="3884" priority="13470" operator="lessThan">
      <formula>128.232</formula>
    </cfRule>
    <cfRule type="cellIs" dxfId="3883" priority="13453" operator="greaterThan">
      <formula>120.78</formula>
    </cfRule>
    <cfRule type="cellIs" dxfId="3882" priority="13522" operator="lessThan">
      <formula>126.057</formula>
    </cfRule>
    <cfRule type="cellIs" dxfId="3881" priority="13423" operator="greaterThan">
      <formula>125.17</formula>
    </cfRule>
  </conditionalFormatting>
  <conditionalFormatting sqref="P648">
    <cfRule type="cellIs" dxfId="3880" priority="13357" operator="lessThan">
      <formula>"2,07%&lt;0"</formula>
    </cfRule>
    <cfRule type="cellIs" dxfId="3879" priority="13346" operator="lessThan">
      <formula>$H$275</formula>
    </cfRule>
    <cfRule type="cellIs" dxfId="3878" priority="13366" operator="greaterThan">
      <formula>"0&lt;2,07%"</formula>
    </cfRule>
    <cfRule type="cellIs" dxfId="3877" priority="13353" operator="lessThan">
      <formula>-0.0257</formula>
    </cfRule>
  </conditionalFormatting>
  <conditionalFormatting sqref="P650">
    <cfRule type="cellIs" dxfId="3876" priority="13206" operator="lessThan">
      <formula>-0.0024</formula>
    </cfRule>
    <cfRule type="cellIs" dxfId="3875" priority="13205" operator="lessThan">
      <formula>-0.0024</formula>
    </cfRule>
    <cfRule type="cellIs" dxfId="3874" priority="13204" operator="greaterThan">
      <formula>-0.0024</formula>
    </cfRule>
    <cfRule type="cellIs" dxfId="3873" priority="13285" operator="greaterThan">
      <formula>-0.01</formula>
    </cfRule>
    <cfRule type="cellIs" dxfId="3872" priority="13286" operator="greaterThan">
      <formula>-0.01</formula>
    </cfRule>
    <cfRule type="cellIs" dxfId="3871" priority="13287" operator="lessThan">
      <formula>-0.01</formula>
    </cfRule>
    <cfRule type="cellIs" dxfId="3870" priority="13257" operator="greaterThan">
      <formula>0.0267</formula>
    </cfRule>
    <cfRule type="cellIs" dxfId="3869" priority="13256" operator="lessThan">
      <formula>0.0267</formula>
    </cfRule>
    <cfRule type="cellIs" dxfId="3868" priority="13259" operator="greaterThan">
      <formula>0.0267</formula>
    </cfRule>
    <cfRule type="cellIs" dxfId="3867" priority="13280" operator="lessThan">
      <formula>-0.0118</formula>
    </cfRule>
  </conditionalFormatting>
  <conditionalFormatting sqref="P652">
    <cfRule type="cellIs" dxfId="3866" priority="13201" operator="lessThan">
      <formula>-0.211</formula>
    </cfRule>
    <cfRule type="cellIs" dxfId="3865" priority="13290" operator="greaterThan">
      <formula>-1.181</formula>
    </cfRule>
    <cfRule type="cellIs" dxfId="3864" priority="13412" operator="lessThan">
      <formula>9.224</formula>
    </cfRule>
    <cfRule type="cellIs" dxfId="3863" priority="13255" operator="lessThan">
      <formula>3.02</formula>
    </cfRule>
    <cfRule type="cellIs" dxfId="3862" priority="13207" operator="lessThan">
      <formula>-0.292</formula>
    </cfRule>
    <cfRule type="cellIs" dxfId="3861" priority="13281" operator="lessThan">
      <formula>-1.214</formula>
    </cfRule>
    <cfRule type="cellIs" dxfId="3860" priority="13438" operator="greaterThan">
      <formula>5.828</formula>
    </cfRule>
    <cfRule type="cellIs" dxfId="3859" priority="13506" operator="greaterThan">
      <formula>-0.475</formula>
    </cfRule>
    <cfRule type="cellIs" dxfId="3858" priority="13439" operator="lessThan">
      <formula>5.828</formula>
    </cfRule>
    <cfRule type="cellIs" dxfId="3857" priority="13517" operator="lessThan">
      <formula>3.485</formula>
    </cfRule>
    <cfRule type="cellIs" dxfId="3856" priority="13404" operator="greaterThan">
      <formula>-1.826</formula>
    </cfRule>
    <cfRule type="cellIs" dxfId="3855" priority="13253" operator="greaterThan">
      <formula>3.02</formula>
    </cfRule>
    <cfRule type="cellIs" dxfId="3854" priority="13254" operator="lessThan">
      <formula>3.02</formula>
    </cfRule>
    <cfRule type="cellIs" dxfId="3853" priority="13282" operator="lessThan">
      <formula>-1.214</formula>
    </cfRule>
    <cfRule type="cellIs" dxfId="3852" priority="13469" operator="lessThan">
      <formula>3.577</formula>
    </cfRule>
    <cfRule type="cellIs" dxfId="3851" priority="13516" operator="greaterThan">
      <formula>3.485</formula>
    </cfRule>
    <cfRule type="cellIs" dxfId="3850" priority="13405" operator="lessThan">
      <formula>-1.826</formula>
    </cfRule>
    <cfRule type="cellIs" dxfId="3849" priority="13505" operator="lessThan">
      <formula>-0.475</formula>
    </cfRule>
    <cfRule type="cellIs" dxfId="3848" priority="13455" operator="greaterThan">
      <formula>-6.752</formula>
    </cfRule>
    <cfRule type="cellIs" dxfId="3847" priority="13308" operator="greaterThan">
      <formula>2.491</formula>
    </cfRule>
    <cfRule type="cellIs" dxfId="3846" priority="13307" operator="lessThan">
      <formula>2.491</formula>
    </cfRule>
    <cfRule type="cellIs" dxfId="3845" priority="13426" operator="lessThan">
      <formula>-1.663</formula>
    </cfRule>
    <cfRule type="cellIs" dxfId="3844" priority="13566" operator="lessThan">
      <formula>-4.646</formula>
    </cfRule>
    <cfRule type="cellIs" dxfId="3843" priority="13283" operator="greaterThan">
      <formula>-1.214</formula>
    </cfRule>
    <cfRule type="cellIs" dxfId="3842" priority="13456" operator="lessThan">
      <formula>-6.752</formula>
    </cfRule>
    <cfRule type="cellIs" dxfId="3841" priority="13284" operator="greaterThan">
      <formula>-1.214</formula>
    </cfRule>
    <cfRule type="cellIs" dxfId="3840" priority="13427" operator="greaterThan">
      <formula>-1.663</formula>
    </cfRule>
  </conditionalFormatting>
  <conditionalFormatting sqref="P669">
    <cfRule type="cellIs" dxfId="3839" priority="12860" operator="lessThan">
      <formula>116.403</formula>
    </cfRule>
    <cfRule type="cellIs" dxfId="3838" priority="13170" operator="lessThan">
      <formula>121.16</formula>
    </cfRule>
    <cfRule type="cellIs" dxfId="3837" priority="13169" operator="greaterThan">
      <formula>121.16</formula>
    </cfRule>
    <cfRule type="cellIs" dxfId="3836" priority="13155" operator="greaterThan">
      <formula>121.403</formula>
    </cfRule>
    <cfRule type="cellIs" dxfId="3835" priority="13140" operator="lessThan">
      <formula>126.057</formula>
    </cfRule>
    <cfRule type="cellIs" dxfId="3834" priority="13020" operator="greaterThan">
      <formula>124.072</formula>
    </cfRule>
    <cfRule type="cellIs" dxfId="3833" priority="12927" operator="greaterThan">
      <formula>121.817</formula>
    </cfRule>
    <cfRule type="cellIs" dxfId="3832" priority="13071" operator="greaterThan">
      <formula>120.78</formula>
    </cfRule>
    <cfRule type="cellIs" dxfId="3831" priority="13019" operator="lessThan">
      <formula>124.072</formula>
    </cfRule>
    <cfRule type="cellIs" dxfId="3830" priority="13132" operator="lessThan">
      <formula>127.944</formula>
    </cfRule>
    <cfRule type="cellIs" dxfId="3829" priority="13128" operator="greaterThan">
      <formula>128.538</formula>
    </cfRule>
    <cfRule type="cellIs" dxfId="3828" priority="13127" operator="lessThan">
      <formula>128.538</formula>
    </cfRule>
    <cfRule type="cellIs" dxfId="3827" priority="13125" operator="greaterThan">
      <formula>127.328</formula>
    </cfRule>
    <cfRule type="cellIs" dxfId="3826" priority="12876" operator="lessThan">
      <formula>116.214</formula>
    </cfRule>
    <cfRule type="cellIs" dxfId="3825" priority="13041" operator="greaterThan">
      <formula>125.17</formula>
    </cfRule>
    <cfRule type="cellIs" dxfId="3824" priority="13119" operator="lessThan">
      <formula>125.874</formula>
    </cfRule>
    <cfRule type="cellIs" dxfId="3823" priority="13072" operator="lessThan">
      <formula>120.78</formula>
    </cfRule>
    <cfRule type="cellIs" dxfId="3822" priority="13027" operator="greaterThan">
      <formula>135.121</formula>
    </cfRule>
    <cfRule type="cellIs" dxfId="3821" priority="12922" operator="greaterThan">
      <formula>121.482</formula>
    </cfRule>
    <cfRule type="cellIs" dxfId="3820" priority="12821" operator="greaterThan">
      <formula>121.66</formula>
    </cfRule>
    <cfRule type="cellIs" dxfId="3819" priority="12820" operator="lessThan">
      <formula>121.66</formula>
    </cfRule>
    <cfRule type="cellIs" dxfId="3818" priority="13075" operator="lessThan">
      <formula>119.682</formula>
    </cfRule>
    <cfRule type="cellIs" dxfId="3817" priority="13088" operator="lessThan">
      <formula>128.232</formula>
    </cfRule>
    <cfRule type="cellIs" dxfId="3816" priority="13089" operator="greaterThan">
      <formula>128.232</formula>
    </cfRule>
    <cfRule type="cellIs" dxfId="3815" priority="12861" operator="greaterThan">
      <formula>116.403</formula>
    </cfRule>
    <cfRule type="cellIs" dxfId="3814" priority="13054" operator="greaterThan">
      <formula>128.237</formula>
    </cfRule>
    <cfRule type="cellIs" dxfId="3813" priority="13055" operator="lessThan">
      <formula>128.237</formula>
    </cfRule>
  </conditionalFormatting>
  <conditionalFormatting sqref="P673">
    <cfRule type="cellIs" dxfId="3812" priority="12975" operator="lessThan">
      <formula>"2,07%&lt;0"</formula>
    </cfRule>
    <cfRule type="cellIs" dxfId="3811" priority="12964" operator="lessThan">
      <formula>$H$275</formula>
    </cfRule>
    <cfRule type="cellIs" dxfId="3810" priority="12984" operator="greaterThan">
      <formula>"0&lt;2,07%"</formula>
    </cfRule>
    <cfRule type="cellIs" dxfId="3809" priority="12971" operator="lessThan">
      <formula>-0.0257</formula>
    </cfRule>
  </conditionalFormatting>
  <conditionalFormatting sqref="P675">
    <cfRule type="cellIs" dxfId="3808" priority="12877" operator="greaterThan">
      <formula>0.0267</formula>
    </cfRule>
    <cfRule type="cellIs" dxfId="3807" priority="12898" operator="lessThan">
      <formula>-0.0118</formula>
    </cfRule>
    <cfRule type="cellIs" dxfId="3806" priority="12875" operator="greaterThan">
      <formula>0.0267</formula>
    </cfRule>
    <cfRule type="cellIs" dxfId="3805" priority="12874" operator="lessThan">
      <formula>0.0267</formula>
    </cfRule>
    <cfRule type="cellIs" dxfId="3804" priority="12824" operator="lessThan">
      <formula>-0.0024</formula>
    </cfRule>
    <cfRule type="cellIs" dxfId="3803" priority="12823" operator="lessThan">
      <formula>-0.0024</formula>
    </cfRule>
    <cfRule type="cellIs" dxfId="3802" priority="12822" operator="greaterThan">
      <formula>-0.0024</formula>
    </cfRule>
    <cfRule type="cellIs" dxfId="3801" priority="12905" operator="lessThan">
      <formula>-0.01</formula>
    </cfRule>
    <cfRule type="cellIs" dxfId="3800" priority="12904" operator="greaterThan">
      <formula>-0.01</formula>
    </cfRule>
    <cfRule type="cellIs" dxfId="3799" priority="12903" operator="greaterThan">
      <formula>-0.01</formula>
    </cfRule>
  </conditionalFormatting>
  <conditionalFormatting sqref="P677">
    <cfRule type="cellIs" dxfId="3798" priority="12873" operator="lessThan">
      <formula>3.02</formula>
    </cfRule>
    <cfRule type="cellIs" dxfId="3797" priority="12908" operator="greaterThan">
      <formula>-1.181</formula>
    </cfRule>
    <cfRule type="cellIs" dxfId="3796" priority="13030" operator="lessThan">
      <formula>9.224</formula>
    </cfRule>
    <cfRule type="cellIs" dxfId="3795" priority="13057" operator="lessThan">
      <formula>5.828</formula>
    </cfRule>
    <cfRule type="cellIs" dxfId="3794" priority="13022" operator="greaterThan">
      <formula>-1.826</formula>
    </cfRule>
    <cfRule type="cellIs" dxfId="3793" priority="13045" operator="greaterThan">
      <formula>-1.663</formula>
    </cfRule>
    <cfRule type="cellIs" dxfId="3792" priority="12901" operator="greaterThan">
      <formula>-1.214</formula>
    </cfRule>
    <cfRule type="cellIs" dxfId="3791" priority="13056" operator="greaterThan">
      <formula>5.828</formula>
    </cfRule>
    <cfRule type="cellIs" dxfId="3790" priority="13184" operator="lessThan">
      <formula>-4.646</formula>
    </cfRule>
    <cfRule type="cellIs" dxfId="3789" priority="13023" operator="lessThan">
      <formula>-1.826</formula>
    </cfRule>
    <cfRule type="cellIs" dxfId="3788" priority="12825" operator="lessThan">
      <formula>-0.292</formula>
    </cfRule>
    <cfRule type="cellIs" dxfId="3787" priority="13135" operator="lessThan">
      <formula>3.485</formula>
    </cfRule>
    <cfRule type="cellIs" dxfId="3786" priority="13134" operator="greaterThan">
      <formula>3.485</formula>
    </cfRule>
    <cfRule type="cellIs" dxfId="3785" priority="13044" operator="lessThan">
      <formula>-1.663</formula>
    </cfRule>
    <cfRule type="cellIs" dxfId="3784" priority="12926" operator="greaterThan">
      <formula>2.491</formula>
    </cfRule>
    <cfRule type="cellIs" dxfId="3783" priority="12872" operator="lessThan">
      <formula>3.02</formula>
    </cfRule>
    <cfRule type="cellIs" dxfId="3782" priority="13073" operator="greaterThan">
      <formula>-6.752</formula>
    </cfRule>
    <cfRule type="cellIs" dxfId="3781" priority="13074" operator="lessThan">
      <formula>-6.752</formula>
    </cfRule>
    <cfRule type="cellIs" dxfId="3780" priority="13123" operator="lessThan">
      <formula>-0.475</formula>
    </cfRule>
    <cfRule type="cellIs" dxfId="3779" priority="13124" operator="greaterThan">
      <formula>-0.475</formula>
    </cfRule>
    <cfRule type="cellIs" dxfId="3778" priority="13087" operator="lessThan">
      <formula>3.577</formula>
    </cfRule>
    <cfRule type="cellIs" dxfId="3777" priority="12900" operator="lessThan">
      <formula>-1.214</formula>
    </cfRule>
    <cfRule type="cellIs" dxfId="3776" priority="12899" operator="lessThan">
      <formula>-1.214</formula>
    </cfRule>
    <cfRule type="cellIs" dxfId="3775" priority="12819" operator="lessThan">
      <formula>-0.211</formula>
    </cfRule>
    <cfRule type="cellIs" dxfId="3774" priority="12925" operator="lessThan">
      <formula>2.491</formula>
    </cfRule>
    <cfRule type="cellIs" dxfId="3773" priority="12871" operator="greaterThan">
      <formula>3.02</formula>
    </cfRule>
    <cfRule type="cellIs" dxfId="3772" priority="12902" operator="greaterThan">
      <formula>-1.214</formula>
    </cfRule>
  </conditionalFormatting>
  <conditionalFormatting sqref="P695">
    <cfRule type="cellIs" dxfId="3771" priority="11893" operator="greaterThan">
      <formula>121.16</formula>
    </cfRule>
    <cfRule type="cellIs" dxfId="3770" priority="11879" operator="greaterThan">
      <formula>121.403</formula>
    </cfRule>
    <cfRule type="cellIs" dxfId="3769" priority="11744" operator="greaterThan">
      <formula>124.072</formula>
    </cfRule>
    <cfRule type="cellIs" dxfId="3768" priority="11796" operator="lessThan">
      <formula>120.78</formula>
    </cfRule>
    <cfRule type="cellIs" dxfId="3767" priority="11600" operator="lessThan">
      <formula>116.214</formula>
    </cfRule>
    <cfRule type="cellIs" dxfId="3766" priority="11585" operator="greaterThan">
      <formula>116.403</formula>
    </cfRule>
    <cfRule type="cellIs" dxfId="3765" priority="11545" operator="greaterThan">
      <formula>121.66</formula>
    </cfRule>
    <cfRule type="cellIs" dxfId="3764" priority="11864" operator="lessThan">
      <formula>126.057</formula>
    </cfRule>
    <cfRule type="cellIs" dxfId="3763" priority="11852" operator="greaterThan">
      <formula>128.538</formula>
    </cfRule>
    <cfRule type="cellIs" dxfId="3762" priority="11851" operator="lessThan">
      <formula>128.538</formula>
    </cfRule>
    <cfRule type="cellIs" dxfId="3761" priority="11849" operator="greaterThan">
      <formula>127.328</formula>
    </cfRule>
    <cfRule type="cellIs" dxfId="3760" priority="11779" operator="lessThan">
      <formula>128.237</formula>
    </cfRule>
    <cfRule type="cellIs" dxfId="3759" priority="11517" operator="greaterThan">
      <formula>"P695"</formula>
    </cfRule>
    <cfRule type="cellIs" dxfId="3758" priority="11799" operator="lessThan">
      <formula>119.682</formula>
    </cfRule>
    <cfRule type="cellIs" dxfId="3757" priority="11778" operator="greaterThan">
      <formula>128.237</formula>
    </cfRule>
    <cfRule type="cellIs" dxfId="3756" priority="11544" operator="lessThan">
      <formula>121.66</formula>
    </cfRule>
    <cfRule type="cellIs" dxfId="3755" priority="11743" operator="lessThan">
      <formula>124.072</formula>
    </cfRule>
    <cfRule type="cellIs" dxfId="3754" priority="11813" operator="greaterThan">
      <formula>128.232</formula>
    </cfRule>
    <cfRule type="cellIs" dxfId="3753" priority="11843" operator="lessThan">
      <formula>125.874</formula>
    </cfRule>
    <cfRule type="cellIs" dxfId="3752" priority="11751" operator="greaterThan">
      <formula>135.121</formula>
    </cfRule>
    <cfRule type="cellIs" dxfId="3751" priority="11646" operator="greaterThan">
      <formula>121.482</formula>
    </cfRule>
    <cfRule type="cellIs" dxfId="3750" priority="11584" operator="lessThan">
      <formula>116.403</formula>
    </cfRule>
    <cfRule type="cellIs" dxfId="3749" priority="11812" operator="lessThan">
      <formula>128.232</formula>
    </cfRule>
    <cfRule type="cellIs" dxfId="3748" priority="11856" operator="lessThan">
      <formula>127.944</formula>
    </cfRule>
    <cfRule type="notContainsBlanks" dxfId="3747" priority="11515">
      <formula>LEN(TRIM(P695))&gt;0</formula>
    </cfRule>
    <cfRule type="cellIs" dxfId="3746" priority="11795" operator="greaterThan">
      <formula>120.78</formula>
    </cfRule>
    <cfRule type="cellIs" dxfId="3745" priority="11765" operator="greaterThan">
      <formula>125.17</formula>
    </cfRule>
    <cfRule type="cellIs" dxfId="3744" priority="11516" operator="greaterThan">
      <formula>122.376</formula>
    </cfRule>
    <cfRule type="cellIs" dxfId="3743" priority="11894" operator="lessThan">
      <formula>121.16</formula>
    </cfRule>
    <cfRule type="cellIs" dxfId="3742" priority="11651" operator="greaterThan">
      <formula>121.817</formula>
    </cfRule>
  </conditionalFormatting>
  <conditionalFormatting sqref="P699">
    <cfRule type="cellIs" dxfId="3741" priority="11688" operator="lessThan">
      <formula>$H$275</formula>
    </cfRule>
    <cfRule type="cellIs" dxfId="3740" priority="11708" operator="greaterThan">
      <formula>"0&lt;2,07%"</formula>
    </cfRule>
    <cfRule type="cellIs" dxfId="3739" priority="11699" operator="lessThan">
      <formula>"2,07%&lt;0"</formula>
    </cfRule>
    <cfRule type="cellIs" dxfId="3738" priority="11695" operator="lessThan">
      <formula>-0.0257</formula>
    </cfRule>
  </conditionalFormatting>
  <conditionalFormatting sqref="P701">
    <cfRule type="cellIs" dxfId="3737" priority="11601" operator="greaterThan">
      <formula>0.0267</formula>
    </cfRule>
    <cfRule type="cellIs" dxfId="3736" priority="11546" operator="greaterThan">
      <formula>-0.0024</formula>
    </cfRule>
    <cfRule type="cellIs" dxfId="3735" priority="11548" operator="lessThan">
      <formula>-0.0024</formula>
    </cfRule>
    <cfRule type="cellIs" dxfId="3734" priority="11599" operator="greaterThan">
      <formula>0.0267</formula>
    </cfRule>
    <cfRule type="cellIs" dxfId="3733" priority="11547" operator="lessThan">
      <formula>-0.0024</formula>
    </cfRule>
    <cfRule type="cellIs" dxfId="3732" priority="11629" operator="lessThan">
      <formula>-0.01</formula>
    </cfRule>
    <cfRule type="notContainsBlanks" dxfId="3731" priority="11514">
      <formula>LEN(TRIM(P701))&gt;0</formula>
    </cfRule>
    <cfRule type="cellIs" dxfId="3730" priority="11622" operator="lessThan">
      <formula>-0.0118</formula>
    </cfRule>
    <cfRule type="cellIs" dxfId="3729" priority="11628" operator="greaterThan">
      <formula>-0.01</formula>
    </cfRule>
    <cfRule type="cellIs" dxfId="3728" priority="11598" operator="lessThan">
      <formula>0.0267</formula>
    </cfRule>
    <cfRule type="cellIs" dxfId="3727" priority="11627" operator="greaterThan">
      <formula>-0.01</formula>
    </cfRule>
  </conditionalFormatting>
  <conditionalFormatting sqref="P703">
    <cfRule type="cellIs" dxfId="3726" priority="11768" operator="lessThan">
      <formula>-1.663</formula>
    </cfRule>
    <cfRule type="cellIs" dxfId="3725" priority="11626" operator="greaterThan">
      <formula>-1.214</formula>
    </cfRule>
    <cfRule type="cellIs" dxfId="3724" priority="11811" operator="lessThan">
      <formula>3.577</formula>
    </cfRule>
    <cfRule type="cellIs" dxfId="3723" priority="11543" operator="lessThan">
      <formula>-0.211</formula>
    </cfRule>
    <cfRule type="cellIs" dxfId="3722" priority="11769" operator="greaterThan">
      <formula>-1.663</formula>
    </cfRule>
    <cfRule type="cellIs" dxfId="3721" priority="11625" operator="greaterThan">
      <formula>-1.214</formula>
    </cfRule>
    <cfRule type="cellIs" dxfId="3720" priority="11747" operator="lessThan">
      <formula>-1.826</formula>
    </cfRule>
    <cfRule type="cellIs" dxfId="3719" priority="11624" operator="lessThan">
      <formula>-1.214</formula>
    </cfRule>
    <cfRule type="cellIs" dxfId="3718" priority="11847" operator="lessThan">
      <formula>-0.475</formula>
    </cfRule>
    <cfRule type="cellIs" dxfId="3717" priority="11848" operator="greaterThan">
      <formula>-0.475</formula>
    </cfRule>
    <cfRule type="cellIs" dxfId="3716" priority="11859" operator="lessThan">
      <formula>3.485</formula>
    </cfRule>
    <cfRule type="cellIs" dxfId="3715" priority="11780" operator="greaterThan">
      <formula>5.828</formula>
    </cfRule>
    <cfRule type="cellIs" dxfId="3714" priority="11754" operator="lessThan">
      <formula>9.224</formula>
    </cfRule>
    <cfRule type="cellIs" dxfId="3713" priority="11858" operator="greaterThan">
      <formula>3.485</formula>
    </cfRule>
    <cfRule type="cellIs" dxfId="3712" priority="11596" operator="lessThan">
      <formula>3.02</formula>
    </cfRule>
    <cfRule type="cellIs" dxfId="3711" priority="11649" operator="lessThan">
      <formula>2.491</formula>
    </cfRule>
    <cfRule type="cellIs" dxfId="3710" priority="11623" operator="lessThan">
      <formula>-1.214</formula>
    </cfRule>
    <cfRule type="cellIs" dxfId="3709" priority="11595" operator="greaterThan">
      <formula>3.02</formula>
    </cfRule>
    <cfRule type="cellIs" dxfId="3708" priority="11650" operator="greaterThan">
      <formula>2.491</formula>
    </cfRule>
    <cfRule type="cellIs" dxfId="3707" priority="11632" operator="greaterThan">
      <formula>-1.181</formula>
    </cfRule>
    <cfRule type="cellIs" dxfId="3706" priority="11908" operator="lessThan">
      <formula>-4.646</formula>
    </cfRule>
    <cfRule type="cellIs" dxfId="3705" priority="11549" operator="lessThan">
      <formula>-0.292</formula>
    </cfRule>
    <cfRule type="cellIs" dxfId="3704" priority="11781" operator="lessThan">
      <formula>5.828</formula>
    </cfRule>
    <cfRule type="cellIs" dxfId="3703" priority="11797" operator="greaterThan">
      <formula>-6.752</formula>
    </cfRule>
    <cfRule type="cellIs" dxfId="3702" priority="11746" operator="greaterThan">
      <formula>-1.826</formula>
    </cfRule>
    <cfRule type="cellIs" dxfId="3701" priority="11597" operator="lessThan">
      <formula>3.02</formula>
    </cfRule>
    <cfRule type="cellIs" dxfId="3700" priority="11798" operator="lessThan">
      <formula>-6.752</formula>
    </cfRule>
  </conditionalFormatting>
  <conditionalFormatting sqref="P721">
    <cfRule type="cellIs" dxfId="3699" priority="11438" operator="lessThan">
      <formula>125.874</formula>
    </cfRule>
    <cfRule type="cellIs" dxfId="3698" priority="11246" operator="greaterThan">
      <formula>121.817</formula>
    </cfRule>
    <cfRule type="cellIs" dxfId="3697" priority="11360" operator="greaterThan">
      <formula>125.17</formula>
    </cfRule>
    <cfRule type="cellIs" dxfId="3696" priority="11195" operator="lessThan">
      <formula>116.214</formula>
    </cfRule>
    <cfRule type="cellIs" dxfId="3695" priority="11444" operator="greaterThan">
      <formula>127.328</formula>
    </cfRule>
    <cfRule type="cellIs" dxfId="3694" priority="11346" operator="greaterThan">
      <formula>135.121</formula>
    </cfRule>
    <cfRule type="cellIs" dxfId="3693" priority="11339" operator="greaterThan">
      <formula>124.072</formula>
    </cfRule>
    <cfRule type="cellIs" dxfId="3692" priority="11180" operator="greaterThan">
      <formula>116.403</formula>
    </cfRule>
    <cfRule type="cellIs" dxfId="3691" priority="11179" operator="lessThan">
      <formula>116.403</formula>
    </cfRule>
    <cfRule type="cellIs" dxfId="3690" priority="11446" operator="lessThan">
      <formula>128.538</formula>
    </cfRule>
    <cfRule type="cellIs" dxfId="3689" priority="11447" operator="greaterThan">
      <formula>128.538</formula>
    </cfRule>
    <cfRule type="cellIs" dxfId="3688" priority="11451" operator="lessThan">
      <formula>127.944</formula>
    </cfRule>
    <cfRule type="cellIs" dxfId="3687" priority="11459" operator="lessThan">
      <formula>126.057</formula>
    </cfRule>
    <cfRule type="cellIs" dxfId="3686" priority="11140" operator="greaterThan">
      <formula>121.66</formula>
    </cfRule>
    <cfRule type="cellIs" dxfId="3685" priority="11139" operator="lessThan">
      <formula>121.66</formula>
    </cfRule>
    <cfRule type="cellIs" dxfId="3684" priority="11474" operator="greaterThan">
      <formula>121.403</formula>
    </cfRule>
    <cfRule type="cellIs" dxfId="3683" priority="11488" operator="greaterThan">
      <formula>121.16</formula>
    </cfRule>
    <cfRule type="cellIs" dxfId="3682" priority="11394" operator="lessThan">
      <formula>119.682</formula>
    </cfRule>
    <cfRule type="cellIs" dxfId="3681" priority="11391" operator="lessThan">
      <formula>120.78</formula>
    </cfRule>
    <cfRule type="cellIs" dxfId="3680" priority="11338" operator="lessThan">
      <formula>124.072</formula>
    </cfRule>
    <cfRule type="cellIs" dxfId="3679" priority="11489" operator="lessThan">
      <formula>121.16</formula>
    </cfRule>
    <cfRule type="cellIs" dxfId="3678" priority="11407" operator="lessThan">
      <formula>128.232</formula>
    </cfRule>
    <cfRule type="cellIs" dxfId="3677" priority="11390" operator="greaterThan">
      <formula>120.78</formula>
    </cfRule>
    <cfRule type="cellIs" dxfId="3676" priority="11241" operator="greaterThan">
      <formula>121.482</formula>
    </cfRule>
    <cfRule type="cellIs" dxfId="3675" priority="11374" operator="lessThan">
      <formula>128.237</formula>
    </cfRule>
    <cfRule type="cellIs" dxfId="3674" priority="11408" operator="greaterThan">
      <formula>128.232</formula>
    </cfRule>
    <cfRule type="cellIs" dxfId="3673" priority="11373" operator="greaterThan">
      <formula>128.237</formula>
    </cfRule>
  </conditionalFormatting>
  <conditionalFormatting sqref="P725">
    <cfRule type="cellIs" dxfId="3672" priority="11294" operator="lessThan">
      <formula>"2,07%&lt;0"</formula>
    </cfRule>
    <cfRule type="cellIs" dxfId="3671" priority="11290" operator="lessThan">
      <formula>-0.0257</formula>
    </cfRule>
    <cfRule type="cellIs" dxfId="3670" priority="11303" operator="greaterThan">
      <formula>"0&lt;2,07%"</formula>
    </cfRule>
    <cfRule type="cellIs" dxfId="3669" priority="11283" operator="lessThan">
      <formula>$H$275</formula>
    </cfRule>
  </conditionalFormatting>
  <conditionalFormatting sqref="P727">
    <cfRule type="cellIs" dxfId="3668" priority="11222" operator="greaterThan">
      <formula>-0.01</formula>
    </cfRule>
    <cfRule type="cellIs" dxfId="3667" priority="11196" operator="greaterThan">
      <formula>0.0267</formula>
    </cfRule>
    <cfRule type="cellIs" dxfId="3666" priority="11141" operator="greaterThan">
      <formula>-0.0024</formula>
    </cfRule>
    <cfRule type="cellIs" dxfId="3665" priority="11142" operator="lessThan">
      <formula>-0.0024</formula>
    </cfRule>
    <cfRule type="cellIs" dxfId="3664" priority="11194" operator="greaterThan">
      <formula>0.0267</formula>
    </cfRule>
    <cfRule type="cellIs" dxfId="3663" priority="11143" operator="lessThan">
      <formula>-0.0024</formula>
    </cfRule>
    <cfRule type="cellIs" dxfId="3662" priority="11223" operator="greaterThan">
      <formula>-0.01</formula>
    </cfRule>
    <cfRule type="cellIs" dxfId="3661" priority="11217" operator="lessThan">
      <formula>-0.0118</formula>
    </cfRule>
    <cfRule type="cellIs" dxfId="3660" priority="11224" operator="lessThan">
      <formula>-0.01</formula>
    </cfRule>
    <cfRule type="cellIs" dxfId="3659" priority="11193" operator="lessThan">
      <formula>0.0267</formula>
    </cfRule>
  </conditionalFormatting>
  <conditionalFormatting sqref="P729">
    <cfRule type="cellIs" dxfId="3658" priority="11453" operator="greaterThan">
      <formula>3.485</formula>
    </cfRule>
    <cfRule type="cellIs" dxfId="3657" priority="11376" operator="lessThan">
      <formula>5.828</formula>
    </cfRule>
    <cfRule type="cellIs" dxfId="3656" priority="11503" operator="lessThan">
      <formula>-4.646</formula>
    </cfRule>
    <cfRule type="cellIs" dxfId="3655" priority="11375" operator="greaterThan">
      <formula>5.828</formula>
    </cfRule>
    <cfRule type="cellIs" dxfId="3654" priority="11442" operator="lessThan">
      <formula>-0.475</formula>
    </cfRule>
    <cfRule type="cellIs" dxfId="3653" priority="11443" operator="greaterThan">
      <formula>-0.475</formula>
    </cfRule>
    <cfRule type="cellIs" dxfId="3652" priority="11218" operator="lessThan">
      <formula>-1.214</formula>
    </cfRule>
    <cfRule type="cellIs" dxfId="3651" priority="11138" operator="lessThan">
      <formula>-0.211</formula>
    </cfRule>
    <cfRule type="cellIs" dxfId="3650" priority="11192" operator="lessThan">
      <formula>3.02</formula>
    </cfRule>
    <cfRule type="cellIs" dxfId="3649" priority="11454" operator="lessThan">
      <formula>3.485</formula>
    </cfRule>
    <cfRule type="cellIs" dxfId="3648" priority="11221" operator="greaterThan">
      <formula>-1.214</formula>
    </cfRule>
    <cfRule type="cellIs" dxfId="3647" priority="11349" operator="lessThan">
      <formula>9.224</formula>
    </cfRule>
    <cfRule type="cellIs" dxfId="3646" priority="11341" operator="greaterThan">
      <formula>-1.826</formula>
    </cfRule>
    <cfRule type="cellIs" dxfId="3645" priority="11245" operator="greaterThan">
      <formula>2.491</formula>
    </cfRule>
    <cfRule type="cellIs" dxfId="3644" priority="11342" operator="lessThan">
      <formula>-1.826</formula>
    </cfRule>
    <cfRule type="cellIs" dxfId="3643" priority="11244" operator="lessThan">
      <formula>2.491</formula>
    </cfRule>
    <cfRule type="cellIs" dxfId="3642" priority="11227" operator="greaterThan">
      <formula>-1.181</formula>
    </cfRule>
    <cfRule type="cellIs" dxfId="3641" priority="11190" operator="greaterThan">
      <formula>3.02</formula>
    </cfRule>
    <cfRule type="cellIs" dxfId="3640" priority="11364" operator="greaterThan">
      <formula>-1.663</formula>
    </cfRule>
    <cfRule type="cellIs" dxfId="3639" priority="11220" operator="greaterThan">
      <formula>-1.214</formula>
    </cfRule>
    <cfRule type="cellIs" dxfId="3638" priority="11363" operator="lessThan">
      <formula>-1.663</formula>
    </cfRule>
    <cfRule type="cellIs" dxfId="3637" priority="11191" operator="lessThan">
      <formula>3.02</formula>
    </cfRule>
    <cfRule type="cellIs" dxfId="3636" priority="11144" operator="lessThan">
      <formula>-0.292</formula>
    </cfRule>
    <cfRule type="cellIs" dxfId="3635" priority="11219" operator="lessThan">
      <formula>-1.214</formula>
    </cfRule>
    <cfRule type="cellIs" dxfId="3634" priority="11406" operator="lessThan">
      <formula>3.577</formula>
    </cfRule>
    <cfRule type="cellIs" dxfId="3633" priority="11393" operator="lessThan">
      <formula>-6.752</formula>
    </cfRule>
    <cfRule type="cellIs" dxfId="3632" priority="11392" operator="greaterThan">
      <formula>-6.752</formula>
    </cfRule>
  </conditionalFormatting>
  <conditionalFormatting sqref="P747">
    <cfRule type="cellIs" dxfId="3631" priority="10893" operator="greaterThan">
      <formula>135.121</formula>
    </cfRule>
    <cfRule type="cellIs" dxfId="3630" priority="10993" operator="lessThan">
      <formula>128.538</formula>
    </cfRule>
    <cfRule type="cellIs" dxfId="3629" priority="10994" operator="greaterThan">
      <formula>128.538</formula>
    </cfRule>
    <cfRule type="cellIs" dxfId="3628" priority="10907" operator="greaterThan">
      <formula>125.17</formula>
    </cfRule>
    <cfRule type="cellIs" dxfId="3627" priority="10998" operator="lessThan">
      <formula>127.944</formula>
    </cfRule>
    <cfRule type="cellIs" dxfId="3626" priority="10700" operator="lessThan">
      <formula>121.66</formula>
    </cfRule>
    <cfRule type="cellIs" dxfId="3625" priority="10920" operator="greaterThan">
      <formula>128.237</formula>
    </cfRule>
    <cfRule type="cellIs" dxfId="3624" priority="10738" operator="greaterThan">
      <formula>116.403</formula>
    </cfRule>
    <cfRule type="cellIs" dxfId="3623" priority="10921" operator="lessThan">
      <formula>128.237</formula>
    </cfRule>
    <cfRule type="cellIs" dxfId="3622" priority="10804" operator="greaterThan">
      <formula>121.817</formula>
    </cfRule>
    <cfRule type="cellIs" dxfId="3621" priority="11021" operator="greaterThan">
      <formula>121.403</formula>
    </cfRule>
    <cfRule type="cellIs" dxfId="3620" priority="10799" operator="greaterThan">
      <formula>121.482</formula>
    </cfRule>
    <cfRule type="cellIs" dxfId="3619" priority="10937" operator="greaterThan">
      <formula>120.78</formula>
    </cfRule>
    <cfRule type="cellIs" dxfId="3618" priority="10938" operator="lessThan">
      <formula>120.78</formula>
    </cfRule>
    <cfRule type="cellIs" dxfId="3617" priority="10985" operator="lessThan">
      <formula>125.874</formula>
    </cfRule>
    <cfRule type="cellIs" dxfId="3616" priority="10941" operator="lessThan">
      <formula>119.682</formula>
    </cfRule>
    <cfRule type="cellIs" dxfId="3615" priority="11035" operator="greaterThan">
      <formula>121.16</formula>
    </cfRule>
    <cfRule type="cellIs" dxfId="3614" priority="10885" operator="lessThan">
      <formula>124.072</formula>
    </cfRule>
    <cfRule type="cellIs" dxfId="3613" priority="10954" operator="lessThan">
      <formula>128.232</formula>
    </cfRule>
    <cfRule type="cellIs" dxfId="3612" priority="10955" operator="greaterThan">
      <formula>128.232</formula>
    </cfRule>
    <cfRule type="cellIs" dxfId="3611" priority="10886" operator="greaterThan">
      <formula>124.072</formula>
    </cfRule>
    <cfRule type="cellIs" dxfId="3610" priority="11036" operator="lessThan">
      <formula>121.16</formula>
    </cfRule>
    <cfRule type="cellIs" dxfId="3609" priority="11006" operator="lessThan">
      <formula>126.057</formula>
    </cfRule>
    <cfRule type="cellIs" dxfId="3608" priority="10737" operator="lessThan">
      <formula>116.403</formula>
    </cfRule>
    <cfRule type="cellIs" dxfId="3607" priority="10701" operator="greaterThan">
      <formula>121.66</formula>
    </cfRule>
    <cfRule type="cellIs" dxfId="3606" priority="10753" operator="lessThan">
      <formula>116.214</formula>
    </cfRule>
    <cfRule type="cellIs" dxfId="3605" priority="10991" operator="greaterThan">
      <formula>127.328</formula>
    </cfRule>
  </conditionalFormatting>
  <conditionalFormatting sqref="P751">
    <cfRule type="cellIs" dxfId="3604" priority="10841" operator="lessThan">
      <formula>-0.0257</formula>
    </cfRule>
    <cfRule type="cellIs" dxfId="3603" priority="10843" operator="lessThan">
      <formula>"2,07%&lt;0"</formula>
    </cfRule>
    <cfRule type="cellIs" dxfId="3602" priority="10835" operator="lessThan">
      <formula>$H$275</formula>
    </cfRule>
    <cfRule type="cellIs" dxfId="3601" priority="10850" operator="greaterThan">
      <formula>"0&lt;2,07%"</formula>
    </cfRule>
  </conditionalFormatting>
  <conditionalFormatting sqref="P753">
    <cfRule type="cellIs" dxfId="3600" priority="10703" operator="lessThan">
      <formula>-0.0024</formula>
    </cfRule>
    <cfRule type="cellIs" dxfId="3599" priority="10775" operator="lessThan">
      <formula>-0.0118</formula>
    </cfRule>
    <cfRule type="cellIs" dxfId="3598" priority="10781" operator="greaterThan">
      <formula>-0.01</formula>
    </cfRule>
    <cfRule type="cellIs" dxfId="3597" priority="10754" operator="greaterThan">
      <formula>0.0267</formula>
    </cfRule>
    <cfRule type="cellIs" dxfId="3596" priority="10782" operator="lessThan">
      <formula>-0.01</formula>
    </cfRule>
    <cfRule type="cellIs" dxfId="3595" priority="10704" operator="lessThan">
      <formula>-0.0024</formula>
    </cfRule>
    <cfRule type="cellIs" dxfId="3594" priority="10702" operator="greaterThan">
      <formula>-0.0024</formula>
    </cfRule>
    <cfRule type="cellIs" dxfId="3593" priority="10752" operator="greaterThan">
      <formula>0.0267</formula>
    </cfRule>
    <cfRule type="cellIs" dxfId="3592" priority="10780" operator="greaterThan">
      <formula>-0.01</formula>
    </cfRule>
    <cfRule type="cellIs" dxfId="3591" priority="10751" operator="lessThan">
      <formula>0.0267</formula>
    </cfRule>
  </conditionalFormatting>
  <conditionalFormatting sqref="P755">
    <cfRule type="cellIs" dxfId="3590" priority="10940" operator="lessThan">
      <formula>-6.752</formula>
    </cfRule>
    <cfRule type="cellIs" dxfId="3589" priority="11050" operator="lessThan">
      <formula>-4.646</formula>
    </cfRule>
    <cfRule type="cellIs" dxfId="3588" priority="11001" operator="lessThan">
      <formula>3.485</formula>
    </cfRule>
    <cfRule type="cellIs" dxfId="3587" priority="10989" operator="lessThan">
      <formula>-0.475</formula>
    </cfRule>
    <cfRule type="cellIs" dxfId="3586" priority="10705" operator="lessThan">
      <formula>-0.292</formula>
    </cfRule>
    <cfRule type="cellIs" dxfId="3585" priority="10888" operator="greaterThan">
      <formula>-1.826</formula>
    </cfRule>
    <cfRule type="cellIs" dxfId="3584" priority="10699" operator="lessThan">
      <formula>-0.211</formula>
    </cfRule>
    <cfRule type="cellIs" dxfId="3583" priority="10990" operator="greaterThan">
      <formula>-0.475</formula>
    </cfRule>
    <cfRule type="cellIs" dxfId="3582" priority="10748" operator="greaterThan">
      <formula>3.02</formula>
    </cfRule>
    <cfRule type="cellIs" dxfId="3581" priority="10889" operator="lessThan">
      <formula>-1.826</formula>
    </cfRule>
    <cfRule type="cellIs" dxfId="3580" priority="10749" operator="lessThan">
      <formula>3.02</formula>
    </cfRule>
    <cfRule type="cellIs" dxfId="3579" priority="10802" operator="lessThan">
      <formula>2.491</formula>
    </cfRule>
    <cfRule type="cellIs" dxfId="3578" priority="10803" operator="greaterThan">
      <formula>2.491</formula>
    </cfRule>
    <cfRule type="cellIs" dxfId="3577" priority="10896" operator="lessThan">
      <formula>9.224</formula>
    </cfRule>
    <cfRule type="cellIs" dxfId="3576" priority="10779" operator="greaterThan">
      <formula>-1.214</formula>
    </cfRule>
    <cfRule type="cellIs" dxfId="3575" priority="10910" operator="lessThan">
      <formula>-1.663</formula>
    </cfRule>
    <cfRule type="cellIs" dxfId="3574" priority="10778" operator="greaterThan">
      <formula>-1.214</formula>
    </cfRule>
    <cfRule type="cellIs" dxfId="3573" priority="10911" operator="greaterThan">
      <formula>-1.663</formula>
    </cfRule>
    <cfRule type="cellIs" dxfId="3572" priority="11000" operator="greaterThan">
      <formula>3.485</formula>
    </cfRule>
    <cfRule type="cellIs" dxfId="3571" priority="10777" operator="lessThan">
      <formula>-1.214</formula>
    </cfRule>
    <cfRule type="cellIs" dxfId="3570" priority="10776" operator="lessThan">
      <formula>-1.214</formula>
    </cfRule>
    <cfRule type="cellIs" dxfId="3569" priority="10785" operator="greaterThan">
      <formula>-1.181</formula>
    </cfRule>
    <cfRule type="cellIs" dxfId="3568" priority="10922" operator="greaterThan">
      <formula>5.828</formula>
    </cfRule>
    <cfRule type="cellIs" dxfId="3567" priority="10923" operator="lessThan">
      <formula>5.828</formula>
    </cfRule>
    <cfRule type="cellIs" dxfId="3566" priority="10939" operator="greaterThan">
      <formula>-6.752</formula>
    </cfRule>
    <cfRule type="cellIs" dxfId="3565" priority="10953" operator="lessThan">
      <formula>3.577</formula>
    </cfRule>
    <cfRule type="cellIs" dxfId="3564" priority="10750" operator="lessThan">
      <formula>3.02</formula>
    </cfRule>
  </conditionalFormatting>
  <conditionalFormatting sqref="P773">
    <cfRule type="cellIs" dxfId="3563" priority="10354" operator="lessThan">
      <formula>116.214</formula>
    </cfRule>
    <cfRule type="cellIs" dxfId="3562" priority="10339" operator="greaterThan">
      <formula>116.403</formula>
    </cfRule>
    <cfRule type="cellIs" dxfId="3561" priority="10637" operator="lessThan">
      <formula>121.16</formula>
    </cfRule>
    <cfRule type="cellIs" dxfId="3560" priority="10494" operator="greaterThan">
      <formula>135.121</formula>
    </cfRule>
    <cfRule type="cellIs" dxfId="3559" priority="10405" operator="greaterThan">
      <formula>121.817</formula>
    </cfRule>
    <cfRule type="cellIs" dxfId="3558" priority="10542" operator="lessThan">
      <formula>119.682</formula>
    </cfRule>
    <cfRule type="cellIs" dxfId="3557" priority="10301" operator="lessThan">
      <formula>121.66</formula>
    </cfRule>
    <cfRule type="cellIs" dxfId="3556" priority="10302" operator="greaterThan">
      <formula>121.66</formula>
    </cfRule>
    <cfRule type="cellIs" dxfId="3555" priority="10487" operator="greaterThan">
      <formula>124.072</formula>
    </cfRule>
    <cfRule type="cellIs" dxfId="3554" priority="10595" operator="greaterThan">
      <formula>128.538</formula>
    </cfRule>
    <cfRule type="cellIs" dxfId="3553" priority="10522" operator="lessThan">
      <formula>128.237</formula>
    </cfRule>
    <cfRule type="cellIs" dxfId="3552" priority="10486" operator="lessThan">
      <formula>124.072</formula>
    </cfRule>
    <cfRule type="cellIs" dxfId="3551" priority="10607" operator="lessThan">
      <formula>126.057</formula>
    </cfRule>
    <cfRule type="cellIs" dxfId="3550" priority="10521" operator="greaterThan">
      <formula>128.237</formula>
    </cfRule>
    <cfRule type="cellIs" dxfId="3549" priority="10636" operator="greaterThan">
      <formula>121.16</formula>
    </cfRule>
    <cfRule type="cellIs" dxfId="3548" priority="10556" operator="greaterThan">
      <formula>128.232</formula>
    </cfRule>
    <cfRule type="cellIs" dxfId="3547" priority="10586" operator="lessThan">
      <formula>125.874</formula>
    </cfRule>
    <cfRule type="cellIs" dxfId="3546" priority="10592" operator="greaterThan">
      <formula>127.328</formula>
    </cfRule>
    <cfRule type="cellIs" dxfId="3545" priority="10599" operator="lessThan">
      <formula>127.944</formula>
    </cfRule>
    <cfRule type="cellIs" dxfId="3544" priority="10622" operator="greaterThan">
      <formula>121.403</formula>
    </cfRule>
    <cfRule type="cellIs" dxfId="3543" priority="10594" operator="lessThan">
      <formula>128.538</formula>
    </cfRule>
    <cfRule type="cellIs" dxfId="3542" priority="10539" operator="lessThan">
      <formula>120.78</formula>
    </cfRule>
    <cfRule type="cellIs" dxfId="3541" priority="10338" operator="lessThan">
      <formula>116.403</formula>
    </cfRule>
    <cfRule type="cellIs" dxfId="3540" priority="10555" operator="lessThan">
      <formula>128.232</formula>
    </cfRule>
    <cfRule type="cellIs" dxfId="3539" priority="10400" operator="greaterThan">
      <formula>121.482</formula>
    </cfRule>
    <cfRule type="cellIs" dxfId="3538" priority="10508" operator="greaterThan">
      <formula>125.17</formula>
    </cfRule>
    <cfRule type="cellIs" dxfId="3537" priority="10538" operator="greaterThan">
      <formula>120.78</formula>
    </cfRule>
  </conditionalFormatting>
  <conditionalFormatting sqref="P777">
    <cfRule type="cellIs" dxfId="3536" priority="10451" operator="greaterThan">
      <formula>"0&lt;2,07%"</formula>
    </cfRule>
    <cfRule type="cellIs" dxfId="3535" priority="10436" operator="lessThan">
      <formula>$H$275</formula>
    </cfRule>
    <cfRule type="cellIs" dxfId="3534" priority="10444" operator="lessThan">
      <formula>"2,07%&lt;0"</formula>
    </cfRule>
    <cfRule type="cellIs" dxfId="3533" priority="10442" operator="lessThan">
      <formula>-0.0257</formula>
    </cfRule>
  </conditionalFormatting>
  <conditionalFormatting sqref="P779">
    <cfRule type="cellIs" dxfId="3532" priority="10353" operator="greaterThan">
      <formula>0.0267</formula>
    </cfRule>
    <cfRule type="cellIs" dxfId="3531" priority="10303" operator="greaterThan">
      <formula>-0.0024</formula>
    </cfRule>
    <cfRule type="cellIs" dxfId="3530" priority="10304" operator="lessThan">
      <formula>-0.0024</formula>
    </cfRule>
    <cfRule type="cellIs" dxfId="3529" priority="10305" operator="lessThan">
      <formula>-0.0024</formula>
    </cfRule>
    <cfRule type="cellIs" dxfId="3528" priority="10352" operator="lessThan">
      <formula>0.0267</formula>
    </cfRule>
    <cfRule type="cellIs" dxfId="3527" priority="10383" operator="lessThan">
      <formula>-0.01</formula>
    </cfRule>
    <cfRule type="cellIs" dxfId="3526" priority="10376" operator="lessThan">
      <formula>-0.0118</formula>
    </cfRule>
    <cfRule type="cellIs" dxfId="3525" priority="10381" operator="greaterThan">
      <formula>-0.01</formula>
    </cfRule>
    <cfRule type="cellIs" dxfId="3524" priority="10355" operator="greaterThan">
      <formula>0.0267</formula>
    </cfRule>
    <cfRule type="cellIs" dxfId="3523" priority="10382" operator="greaterThan">
      <formula>-0.01</formula>
    </cfRule>
  </conditionalFormatting>
  <conditionalFormatting sqref="P781">
    <cfRule type="cellIs" dxfId="3522" priority="10379" operator="greaterThan">
      <formula>-1.214</formula>
    </cfRule>
    <cfRule type="cellIs" dxfId="3521" priority="10380" operator="greaterThan">
      <formula>-1.214</formula>
    </cfRule>
    <cfRule type="cellIs" dxfId="3520" priority="10511" operator="lessThan">
      <formula>-1.663</formula>
    </cfRule>
    <cfRule type="cellIs" dxfId="3519" priority="10490" operator="lessThan">
      <formula>-1.826</formula>
    </cfRule>
    <cfRule type="cellIs" dxfId="3518" priority="10554" operator="lessThan">
      <formula>3.577</formula>
    </cfRule>
    <cfRule type="cellIs" dxfId="3517" priority="10349" operator="greaterThan">
      <formula>3.02</formula>
    </cfRule>
    <cfRule type="cellIs" dxfId="3516" priority="10523" operator="greaterThan">
      <formula>5.828</formula>
    </cfRule>
    <cfRule type="cellIs" dxfId="3515" priority="10403" operator="lessThan">
      <formula>2.491</formula>
    </cfRule>
    <cfRule type="cellIs" dxfId="3514" priority="10350" operator="lessThan">
      <formula>3.02</formula>
    </cfRule>
    <cfRule type="cellIs" dxfId="3513" priority="10404" operator="greaterThan">
      <formula>2.491</formula>
    </cfRule>
    <cfRule type="cellIs" dxfId="3512" priority="10351" operator="lessThan">
      <formula>3.02</formula>
    </cfRule>
    <cfRule type="cellIs" dxfId="3511" priority="10489" operator="greaterThan">
      <formula>-1.826</formula>
    </cfRule>
    <cfRule type="cellIs" dxfId="3510" priority="10497" operator="lessThan">
      <formula>9.224</formula>
    </cfRule>
    <cfRule type="cellIs" dxfId="3509" priority="10590" operator="lessThan">
      <formula>-0.475</formula>
    </cfRule>
    <cfRule type="cellIs" dxfId="3508" priority="10540" operator="greaterThan">
      <formula>-6.752</formula>
    </cfRule>
    <cfRule type="cellIs" dxfId="3507" priority="10541" operator="lessThan">
      <formula>-6.752</formula>
    </cfRule>
    <cfRule type="cellIs" dxfId="3506" priority="10306" operator="lessThan">
      <formula>-0.292</formula>
    </cfRule>
    <cfRule type="cellIs" dxfId="3505" priority="10300" operator="lessThan">
      <formula>-0.211</formula>
    </cfRule>
    <cfRule type="notContainsBlanks" dxfId="3504" priority="10257">
      <formula>LEN(TRIM(P781))&gt;0</formula>
    </cfRule>
    <cfRule type="cellIs" dxfId="3503" priority="10377" operator="lessThan">
      <formula>-1.214</formula>
    </cfRule>
    <cfRule type="cellIs" dxfId="3502" priority="10602" operator="lessThan">
      <formula>3.485</formula>
    </cfRule>
    <cfRule type="cellIs" dxfId="3501" priority="10512" operator="greaterThan">
      <formula>-1.663</formula>
    </cfRule>
    <cfRule type="cellIs" dxfId="3500" priority="10651" operator="lessThan">
      <formula>-4.646</formula>
    </cfRule>
    <cfRule type="cellIs" dxfId="3499" priority="10386" operator="greaterThan">
      <formula>-1.181</formula>
    </cfRule>
    <cfRule type="cellIs" dxfId="3498" priority="10601" operator="greaterThan">
      <formula>3.485</formula>
    </cfRule>
    <cfRule type="cellIs" dxfId="3497" priority="10524" operator="lessThan">
      <formula>5.828</formula>
    </cfRule>
    <cfRule type="cellIs" dxfId="3496" priority="10378" operator="lessThan">
      <formula>-1.214</formula>
    </cfRule>
    <cfRule type="cellIs" dxfId="3495" priority="10591" operator="greaterThan">
      <formula>-0.475</formula>
    </cfRule>
  </conditionalFormatting>
  <conditionalFormatting sqref="P799">
    <cfRule type="cellIs" dxfId="3494" priority="9946" operator="lessThan">
      <formula>116.214</formula>
    </cfRule>
    <cfRule type="cellIs" dxfId="3493" priority="10078" operator="lessThan">
      <formula>124.072</formula>
    </cfRule>
    <cfRule type="cellIs" dxfId="3492" priority="10086" operator="greaterThan">
      <formula>135.121</formula>
    </cfRule>
    <cfRule type="cellIs" dxfId="3491" priority="10100" operator="greaterThan">
      <formula>125.17</formula>
    </cfRule>
    <cfRule type="cellIs" dxfId="3490" priority="10113" operator="greaterThan">
      <formula>128.237</formula>
    </cfRule>
    <cfRule type="cellIs" dxfId="3489" priority="10214" operator="greaterThan">
      <formula>121.403</formula>
    </cfRule>
    <cfRule type="cellIs" dxfId="3488" priority="9931" operator="greaterThan">
      <formula>116.403</formula>
    </cfRule>
    <cfRule type="cellIs" dxfId="3487" priority="10134" operator="lessThan">
      <formula>119.682</formula>
    </cfRule>
    <cfRule type="cellIs" dxfId="3486" priority="9894" operator="greaterThan">
      <formula>121.66</formula>
    </cfRule>
    <cfRule type="cellIs" dxfId="3485" priority="9893" operator="lessThan">
      <formula>121.66</formula>
    </cfRule>
    <cfRule type="cellIs" dxfId="3484" priority="10079" operator="greaterThan">
      <formula>124.072</formula>
    </cfRule>
    <cfRule type="cellIs" dxfId="3483" priority="10130" operator="greaterThan">
      <formula>120.78</formula>
    </cfRule>
    <cfRule type="cellIs" dxfId="3482" priority="10228" operator="greaterThan">
      <formula>121.16</formula>
    </cfRule>
    <cfRule type="cellIs" dxfId="3481" priority="10199" operator="lessThan">
      <formula>126.057</formula>
    </cfRule>
    <cfRule type="cellIs" dxfId="3480" priority="10184" operator="greaterThan">
      <formula>127.328</formula>
    </cfRule>
    <cfRule type="cellIs" dxfId="3479" priority="9930" operator="lessThan">
      <formula>116.403</formula>
    </cfRule>
    <cfRule type="cellIs" dxfId="3478" priority="10147" operator="lessThan">
      <formula>128.232</formula>
    </cfRule>
    <cfRule type="cellIs" dxfId="3477" priority="9992" operator="greaterThan">
      <formula>121.482</formula>
    </cfRule>
    <cfRule type="cellIs" dxfId="3476" priority="9997" operator="greaterThan">
      <formula>121.817</formula>
    </cfRule>
    <cfRule type="cellIs" dxfId="3475" priority="10191" operator="lessThan">
      <formula>127.944</formula>
    </cfRule>
    <cfRule type="cellIs" dxfId="3474" priority="10131" operator="lessThan">
      <formula>120.78</formula>
    </cfRule>
    <cfRule type="cellIs" dxfId="3473" priority="10187" operator="greaterThan">
      <formula>128.538</formula>
    </cfRule>
    <cfRule type="cellIs" dxfId="3472" priority="10178" operator="lessThan">
      <formula>125.874</formula>
    </cfRule>
    <cfRule type="cellIs" dxfId="3471" priority="10114" operator="lessThan">
      <formula>128.237</formula>
    </cfRule>
    <cfRule type="cellIs" dxfId="3470" priority="10186" operator="lessThan">
      <formula>128.538</formula>
    </cfRule>
    <cfRule type="cellIs" dxfId="3469" priority="10148" operator="greaterThan">
      <formula>128.232</formula>
    </cfRule>
    <cfRule type="cellIs" dxfId="3468" priority="10229" operator="lessThan">
      <formula>121.16</formula>
    </cfRule>
  </conditionalFormatting>
  <conditionalFormatting sqref="P803">
    <cfRule type="cellIs" dxfId="3467" priority="10028" operator="lessThan">
      <formula>$H$275</formula>
    </cfRule>
    <cfRule type="cellIs" dxfId="3466" priority="10036" operator="lessThan">
      <formula>"2,07%&lt;0"</formula>
    </cfRule>
    <cfRule type="cellIs" dxfId="3465" priority="10034" operator="lessThan">
      <formula>-0.0257</formula>
    </cfRule>
    <cfRule type="cellIs" dxfId="3464" priority="10043" operator="greaterThan">
      <formula>"0&lt;2,07%"</formula>
    </cfRule>
  </conditionalFormatting>
  <conditionalFormatting sqref="P805">
    <cfRule type="cellIs" dxfId="3463" priority="9974" operator="greaterThan">
      <formula>-0.01</formula>
    </cfRule>
    <cfRule type="cellIs" dxfId="3462" priority="9975" operator="lessThan">
      <formula>-0.01</formula>
    </cfRule>
    <cfRule type="cellIs" dxfId="3461" priority="9945" operator="greaterThan">
      <formula>0.0267</formula>
    </cfRule>
    <cfRule type="cellIs" dxfId="3460" priority="9947" operator="greaterThan">
      <formula>0.0267</formula>
    </cfRule>
    <cfRule type="cellIs" dxfId="3459" priority="9944" operator="lessThan">
      <formula>0.0267</formula>
    </cfRule>
    <cfRule type="cellIs" dxfId="3458" priority="9968" operator="lessThan">
      <formula>-0.0118</formula>
    </cfRule>
    <cfRule type="cellIs" dxfId="3457" priority="9897" operator="lessThan">
      <formula>-0.0024</formula>
    </cfRule>
    <cfRule type="cellIs" dxfId="3456" priority="9896" operator="lessThan">
      <formula>-0.0024</formula>
    </cfRule>
    <cfRule type="cellIs" dxfId="3455" priority="9895" operator="greaterThan">
      <formula>-0.0024</formula>
    </cfRule>
    <cfRule type="cellIs" dxfId="3454" priority="9973" operator="greaterThan">
      <formula>-0.01</formula>
    </cfRule>
  </conditionalFormatting>
  <conditionalFormatting sqref="P807">
    <cfRule type="cellIs" dxfId="3453" priority="10146" operator="lessThan">
      <formula>3.577</formula>
    </cfRule>
    <cfRule type="cellIs" dxfId="3452" priority="9978" operator="greaterThan">
      <formula>-1.181</formula>
    </cfRule>
    <cfRule type="cellIs" dxfId="3451" priority="9943" operator="lessThan">
      <formula>3.02</formula>
    </cfRule>
    <cfRule type="cellIs" dxfId="3450" priority="9942" operator="lessThan">
      <formula>3.02</formula>
    </cfRule>
    <cfRule type="cellIs" dxfId="3449" priority="10193" operator="greaterThan">
      <formula>3.485</formula>
    </cfRule>
    <cfRule type="cellIs" dxfId="3448" priority="10081" operator="greaterThan">
      <formula>-1.826</formula>
    </cfRule>
    <cfRule type="cellIs" dxfId="3447" priority="10133" operator="lessThan">
      <formula>-6.752</formula>
    </cfRule>
    <cfRule type="cellIs" dxfId="3446" priority="9941" operator="greaterThan">
      <formula>3.02</formula>
    </cfRule>
    <cfRule type="cellIs" dxfId="3445" priority="10194" operator="lessThan">
      <formula>3.485</formula>
    </cfRule>
    <cfRule type="cellIs" dxfId="3444" priority="10103" operator="lessThan">
      <formula>-1.663</formula>
    </cfRule>
    <cfRule type="cellIs" dxfId="3443" priority="9972" operator="greaterThan">
      <formula>-1.214</formula>
    </cfRule>
    <cfRule type="cellIs" dxfId="3442" priority="9971" operator="greaterThan">
      <formula>-1.214</formula>
    </cfRule>
    <cfRule type="cellIs" dxfId="3441" priority="10104" operator="greaterThan">
      <formula>-1.663</formula>
    </cfRule>
    <cfRule type="cellIs" dxfId="3440" priority="10243" operator="lessThan">
      <formula>-4.646</formula>
    </cfRule>
    <cfRule type="cellIs" dxfId="3439" priority="10116" operator="lessThan">
      <formula>5.828</formula>
    </cfRule>
    <cfRule type="cellIs" dxfId="3438" priority="10132" operator="greaterThan">
      <formula>-6.752</formula>
    </cfRule>
    <cfRule type="cellIs" dxfId="3437" priority="10115" operator="greaterThan">
      <formula>5.828</formula>
    </cfRule>
    <cfRule type="cellIs" dxfId="3436" priority="9970" operator="lessThan">
      <formula>-1.214</formula>
    </cfRule>
    <cfRule type="cellIs" dxfId="3435" priority="9969" operator="lessThan">
      <formula>-1.214</formula>
    </cfRule>
    <cfRule type="cellIs" dxfId="3434" priority="9898" operator="lessThan">
      <formula>-0.292</formula>
    </cfRule>
    <cfRule type="notContainsBlanks" dxfId="3433" priority="9849">
      <formula>LEN(TRIM(P807))&gt;0</formula>
    </cfRule>
    <cfRule type="cellIs" dxfId="3432" priority="10182" operator="lessThan">
      <formula>-0.475</formula>
    </cfRule>
    <cfRule type="cellIs" dxfId="3431" priority="10183" operator="greaterThan">
      <formula>-0.475</formula>
    </cfRule>
    <cfRule type="cellIs" dxfId="3430" priority="10089" operator="lessThan">
      <formula>9.224</formula>
    </cfRule>
    <cfRule type="cellIs" dxfId="3429" priority="9996" operator="greaterThan">
      <formula>2.491</formula>
    </cfRule>
    <cfRule type="cellIs" dxfId="3428" priority="9892" operator="lessThan">
      <formula>-0.211</formula>
    </cfRule>
    <cfRule type="cellIs" dxfId="3427" priority="9995" operator="lessThan">
      <formula>2.491</formula>
    </cfRule>
    <cfRule type="cellIs" dxfId="3426" priority="10082" operator="lessThan">
      <formula>-1.826</formula>
    </cfRule>
  </conditionalFormatting>
  <conditionalFormatting sqref="P825">
    <cfRule type="cellIs" dxfId="3425" priority="9710" operator="lessThan">
      <formula>120.78</formula>
    </cfRule>
    <cfRule type="cellIs" dxfId="3424" priority="9429" operator="lessThan">
      <formula>134.872</formula>
    </cfRule>
    <cfRule type="cellIs" dxfId="3423" priority="9807" operator="greaterThan">
      <formula>121.16</formula>
    </cfRule>
    <cfRule type="cellIs" dxfId="3422" priority="9713" operator="lessThan">
      <formula>119.682</formula>
    </cfRule>
    <cfRule type="cellIs" dxfId="3421" priority="9808" operator="lessThan">
      <formula>121.16</formula>
    </cfRule>
    <cfRule type="cellIs" dxfId="3420" priority="9793" operator="greaterThan">
      <formula>121.403</formula>
    </cfRule>
    <cfRule type="cellIs" dxfId="3419" priority="9726" operator="lessThan">
      <formula>128.232</formula>
    </cfRule>
    <cfRule type="cellIs" dxfId="3418" priority="9727" operator="greaterThan">
      <formula>128.232</formula>
    </cfRule>
    <cfRule type="cellIs" dxfId="3417" priority="9757" operator="lessThan">
      <formula>125.874</formula>
    </cfRule>
    <cfRule type="cellIs" dxfId="3416" priority="9679" operator="greaterThan">
      <formula>125.17</formula>
    </cfRule>
    <cfRule type="cellIs" dxfId="3415" priority="9473" operator="greaterThan">
      <formula>121.66</formula>
    </cfRule>
    <cfRule type="cellIs" dxfId="3414" priority="9472" operator="lessThan">
      <formula>121.66</formula>
    </cfRule>
    <cfRule type="cellIs" dxfId="3413" priority="9576" operator="greaterThan">
      <formula>121.817</formula>
    </cfRule>
    <cfRule type="cellIs" dxfId="3412" priority="9571" operator="greaterThan">
      <formula>121.482</formula>
    </cfRule>
    <cfRule type="cellIs" dxfId="3411" priority="9763" operator="greaterThan">
      <formula>127.328</formula>
    </cfRule>
    <cfRule type="cellIs" dxfId="3410" priority="9665" operator="greaterThan">
      <formula>135.121</formula>
    </cfRule>
    <cfRule type="cellIs" dxfId="3409" priority="9657" operator="lessThan">
      <formula>124.072</formula>
    </cfRule>
    <cfRule type="cellIs" dxfId="3408" priority="9778" operator="lessThan">
      <formula>126.057</formula>
    </cfRule>
    <cfRule type="cellIs" dxfId="3407" priority="9765" operator="lessThan">
      <formula>128.538</formula>
    </cfRule>
    <cfRule type="cellIs" dxfId="3406" priority="9766" operator="greaterThan">
      <formula>128.538</formula>
    </cfRule>
    <cfRule type="cellIs" dxfId="3405" priority="9658" operator="greaterThan">
      <formula>124.072</formula>
    </cfRule>
    <cfRule type="cellIs" dxfId="3404" priority="9770" operator="lessThan">
      <formula>127.944</formula>
    </cfRule>
    <cfRule type="cellIs" dxfId="3403" priority="9693" operator="lessThan">
      <formula>128.237</formula>
    </cfRule>
    <cfRule type="cellIs" dxfId="3402" priority="9709" operator="greaterThan">
      <formula>120.78</formula>
    </cfRule>
    <cfRule type="cellIs" dxfId="3401" priority="9692" operator="greaterThan">
      <formula>128.237</formula>
    </cfRule>
    <cfRule type="cellIs" dxfId="3400" priority="9510" operator="greaterThan">
      <formula>116.403</formula>
    </cfRule>
    <cfRule type="cellIs" dxfId="3399" priority="9525" operator="lessThan">
      <formula>116.214</formula>
    </cfRule>
    <cfRule type="cellIs" dxfId="3398" priority="9509" operator="lessThan">
      <formula>116.403</formula>
    </cfRule>
  </conditionalFormatting>
  <conditionalFormatting sqref="P829">
    <cfRule type="cellIs" dxfId="3397" priority="9607" operator="lessThan">
      <formula>$H$275</formula>
    </cfRule>
    <cfRule type="cellIs" dxfId="3396" priority="9622" operator="greaterThan">
      <formula>"0&lt;2,07%"</formula>
    </cfRule>
    <cfRule type="cellIs" dxfId="3395" priority="9615" operator="lessThan">
      <formula>"2,07%&lt;0"</formula>
    </cfRule>
    <cfRule type="cellIs" dxfId="3394" priority="9613" operator="lessThan">
      <formula>-0.0257</formula>
    </cfRule>
  </conditionalFormatting>
  <conditionalFormatting sqref="P831">
    <cfRule type="cellIs" dxfId="3393" priority="9553" operator="greaterThan">
      <formula>-0.01</formula>
    </cfRule>
    <cfRule type="cellIs" dxfId="3392" priority="9552" operator="greaterThan">
      <formula>-0.01</formula>
    </cfRule>
    <cfRule type="cellIs" dxfId="3391" priority="9432" operator="lessThan">
      <formula>0.0714</formula>
    </cfRule>
    <cfRule type="cellIs" dxfId="3390" priority="9475" operator="lessThan">
      <formula>-0.0024</formula>
    </cfRule>
    <cfRule type="cellIs" dxfId="3389" priority="9554" operator="lessThan">
      <formula>-0.01</formula>
    </cfRule>
    <cfRule type="cellIs" dxfId="3388" priority="9547" operator="lessThan">
      <formula>-0.0118</formula>
    </cfRule>
    <cfRule type="cellIs" dxfId="3387" priority="9474" operator="greaterThan">
      <formula>-0.0024</formula>
    </cfRule>
    <cfRule type="cellIs" dxfId="3386" priority="9526" operator="greaterThan">
      <formula>0.0267</formula>
    </cfRule>
    <cfRule type="cellIs" dxfId="3385" priority="9524" operator="greaterThan">
      <formula>0.0267</formula>
    </cfRule>
    <cfRule type="cellIs" dxfId="3384" priority="9523" operator="lessThan">
      <formula>0.0267</formula>
    </cfRule>
    <cfRule type="cellIs" dxfId="3383" priority="9476" operator="lessThan">
      <formula>-0.0024</formula>
    </cfRule>
  </conditionalFormatting>
  <conditionalFormatting sqref="P833">
    <cfRule type="cellIs" dxfId="3382" priority="9822" operator="lessThan">
      <formula>-4.646</formula>
    </cfRule>
    <cfRule type="cellIs" dxfId="3381" priority="9471" operator="lessThan">
      <formula>-0.211</formula>
    </cfRule>
    <cfRule type="cellIs" dxfId="3380" priority="9694" operator="greaterThan">
      <formula>5.828</formula>
    </cfRule>
    <cfRule type="notContainsBlanks" dxfId="3379" priority="9447">
      <formula>LEN(TRIM(P833))&gt;0</formula>
    </cfRule>
    <cfRule type="cellIs" dxfId="3378" priority="9551" operator="greaterThan">
      <formula>-1.214</formula>
    </cfRule>
    <cfRule type="cellIs" dxfId="3377" priority="9550" operator="greaterThan">
      <formula>-1.214</formula>
    </cfRule>
    <cfRule type="cellIs" dxfId="3376" priority="9549" operator="lessThan">
      <formula>-1.214</formula>
    </cfRule>
    <cfRule type="cellIs" dxfId="3375" priority="9711" operator="greaterThan">
      <formula>-6.752</formula>
    </cfRule>
    <cfRule type="cellIs" dxfId="3374" priority="9548" operator="lessThan">
      <formula>-1.214</formula>
    </cfRule>
    <cfRule type="cellIs" dxfId="3373" priority="9712" operator="lessThan">
      <formula>-6.752</formula>
    </cfRule>
    <cfRule type="cellIs" dxfId="3372" priority="9668" operator="lessThan">
      <formula>9.224</formula>
    </cfRule>
    <cfRule type="cellIs" dxfId="3371" priority="9725" operator="lessThan">
      <formula>3.577</formula>
    </cfRule>
    <cfRule type="cellIs" dxfId="3370" priority="9695" operator="lessThan">
      <formula>5.828</formula>
    </cfRule>
    <cfRule type="cellIs" dxfId="3369" priority="9661" operator="lessThan">
      <formula>-1.826</formula>
    </cfRule>
    <cfRule type="cellIs" dxfId="3368" priority="9660" operator="greaterThan">
      <formula>-1.826</formula>
    </cfRule>
    <cfRule type="cellIs" dxfId="3367" priority="9574" operator="lessThan">
      <formula>2.491</formula>
    </cfRule>
    <cfRule type="cellIs" dxfId="3366" priority="9761" operator="lessThan">
      <formula>-0.475</formula>
    </cfRule>
    <cfRule type="cellIs" dxfId="3365" priority="9762" operator="greaterThan">
      <formula>-0.475</formula>
    </cfRule>
    <cfRule type="cellIs" dxfId="3364" priority="9575" operator="greaterThan">
      <formula>2.491</formula>
    </cfRule>
    <cfRule type="cellIs" dxfId="3363" priority="9431" operator="lessThan">
      <formula>8.984</formula>
    </cfRule>
    <cfRule type="cellIs" dxfId="3362" priority="9557" operator="greaterThan">
      <formula>-1.181</formula>
    </cfRule>
    <cfRule type="cellIs" dxfId="3361" priority="9522" operator="lessThan">
      <formula>3.02</formula>
    </cfRule>
    <cfRule type="cellIs" dxfId="3360" priority="9521" operator="lessThan">
      <formula>3.02</formula>
    </cfRule>
    <cfRule type="cellIs" dxfId="3359" priority="9520" operator="greaterThan">
      <formula>3.02</formula>
    </cfRule>
    <cfRule type="cellIs" dxfId="3358" priority="9683" operator="greaterThan">
      <formula>-1.663</formula>
    </cfRule>
    <cfRule type="cellIs" dxfId="3357" priority="9772" operator="greaterThan">
      <formula>3.485</formula>
    </cfRule>
    <cfRule type="cellIs" dxfId="3356" priority="9773" operator="lessThan">
      <formula>3.485</formula>
    </cfRule>
    <cfRule type="cellIs" dxfId="3355" priority="9682" operator="lessThan">
      <formula>-1.663</formula>
    </cfRule>
    <cfRule type="cellIs" dxfId="3354" priority="9477" operator="lessThan">
      <formula>-0.292</formula>
    </cfRule>
  </conditionalFormatting>
  <conditionalFormatting sqref="P850">
    <cfRule type="cellIs" dxfId="3353" priority="9275" operator="greaterThan">
      <formula>125.17</formula>
    </cfRule>
    <cfRule type="cellIs" dxfId="3352" priority="9404" operator="lessThan">
      <formula>121.16</formula>
    </cfRule>
    <cfRule type="cellIs" dxfId="3351" priority="9288" operator="greaterThan">
      <formula>128.237</formula>
    </cfRule>
    <cfRule type="cellIs" dxfId="3350" priority="9366" operator="lessThan">
      <formula>127.944</formula>
    </cfRule>
    <cfRule type="cellIs" dxfId="3349" priority="9353" operator="lessThan">
      <formula>125.874</formula>
    </cfRule>
    <cfRule type="cellIs" dxfId="3348" priority="9361" operator="lessThan">
      <formula>128.538</formula>
    </cfRule>
    <cfRule type="cellIs" dxfId="3347" priority="9068" operator="lessThan">
      <formula>121.66</formula>
    </cfRule>
    <cfRule type="cellIs" dxfId="3346" priority="9069" operator="greaterThan">
      <formula>121.66</formula>
    </cfRule>
    <cfRule type="cellIs" dxfId="3345" priority="9359" operator="greaterThan">
      <formula>127.328</formula>
    </cfRule>
    <cfRule type="cellIs" dxfId="3344" priority="9403" operator="greaterThan">
      <formula>121.16</formula>
    </cfRule>
    <cfRule type="cellIs" dxfId="3343" priority="9121" operator="lessThan">
      <formula>116.214</formula>
    </cfRule>
    <cfRule type="cellIs" dxfId="3342" priority="9106" operator="greaterThan">
      <formula>116.403</formula>
    </cfRule>
    <cfRule type="cellIs" dxfId="3341" priority="9105" operator="lessThan">
      <formula>116.403</formula>
    </cfRule>
    <cfRule type="cellIs" dxfId="3340" priority="9289" operator="lessThan">
      <formula>128.237</formula>
    </cfRule>
    <cfRule type="cellIs" dxfId="3339" priority="9009" operator="greaterThan">
      <formula>131.394</formula>
    </cfRule>
    <cfRule type="cellIs" dxfId="3338" priority="9008" operator="lessThan">
      <formula>131.394</formula>
    </cfRule>
    <cfRule type="cellIs" dxfId="3337" priority="9306" operator="lessThan">
      <formula>120.78</formula>
    </cfRule>
    <cfRule type="cellIs" dxfId="3336" priority="9025" operator="lessThan">
      <formula>134.872</formula>
    </cfRule>
    <cfRule type="cellIs" dxfId="3335" priority="9362" operator="greaterThan">
      <formula>128.538</formula>
    </cfRule>
    <cfRule type="cellIs" dxfId="3334" priority="9389" operator="greaterThan">
      <formula>121.403</formula>
    </cfRule>
    <cfRule type="cellIs" dxfId="3333" priority="9261" operator="greaterThan">
      <formula>135.121</formula>
    </cfRule>
    <cfRule type="cellIs" dxfId="3332" priority="9309" operator="lessThan">
      <formula>119.682</formula>
    </cfRule>
    <cfRule type="cellIs" dxfId="3331" priority="9167" operator="greaterThan">
      <formula>121.482</formula>
    </cfRule>
    <cfRule type="cellIs" dxfId="3330" priority="9254" operator="greaterThan">
      <formula>124.072</formula>
    </cfRule>
    <cfRule type="cellIs" dxfId="3329" priority="9374" operator="lessThan">
      <formula>126.057</formula>
    </cfRule>
    <cfRule type="cellIs" dxfId="3328" priority="9172" operator="greaterThan">
      <formula>121.817</formula>
    </cfRule>
    <cfRule type="cellIs" dxfId="3327" priority="9253" operator="lessThan">
      <formula>124.072</formula>
    </cfRule>
    <cfRule type="cellIs" dxfId="3326" priority="9322" operator="lessThan">
      <formula>128.232</formula>
    </cfRule>
    <cfRule type="cellIs" dxfId="3325" priority="9305" operator="greaterThan">
      <formula>120.78</formula>
    </cfRule>
    <cfRule type="cellIs" dxfId="3324" priority="9323" operator="greaterThan">
      <formula>128.232</formula>
    </cfRule>
  </conditionalFormatting>
  <conditionalFormatting sqref="P854">
    <cfRule type="cellIs" dxfId="3323" priority="9203" operator="lessThan">
      <formula>$H$275</formula>
    </cfRule>
    <cfRule type="cellIs" dxfId="3322" priority="9209" operator="lessThan">
      <formula>-0.0257</formula>
    </cfRule>
    <cfRule type="cellIs" dxfId="3321" priority="9211" operator="lessThan">
      <formula>"2,07%&lt;0"</formula>
    </cfRule>
    <cfRule type="cellIs" dxfId="3320" priority="9218" operator="greaterThan">
      <formula>"0&lt;2,07%"</formula>
    </cfRule>
  </conditionalFormatting>
  <conditionalFormatting sqref="P856">
    <cfRule type="cellIs" dxfId="3319" priority="9122" operator="greaterThan">
      <formula>0.0267</formula>
    </cfRule>
    <cfRule type="cellIs" dxfId="3318" priority="9120" operator="greaterThan">
      <formula>0.0267</formula>
    </cfRule>
    <cfRule type="cellIs" dxfId="3317" priority="9119" operator="lessThan">
      <formula>0.0267</formula>
    </cfRule>
    <cfRule type="cellIs" dxfId="3316" priority="9003" operator="lessThan">
      <formula>-0.0304</formula>
    </cfRule>
    <cfRule type="cellIs" dxfId="3315" priority="9071" operator="lessThan">
      <formula>-0.0024</formula>
    </cfRule>
    <cfRule type="cellIs" dxfId="3314" priority="9002" operator="greaterThan">
      <formula>-0.0304</formula>
    </cfRule>
    <cfRule type="cellIs" dxfId="3313" priority="9028" operator="lessThan">
      <formula>0.0714</formula>
    </cfRule>
    <cfRule type="cellIs" dxfId="3312" priority="9148" operator="greaterThan">
      <formula>-0.01</formula>
    </cfRule>
    <cfRule type="cellIs" dxfId="3311" priority="9020" operator="greaterThan">
      <formula>-0.0258</formula>
    </cfRule>
    <cfRule type="cellIs" dxfId="3310" priority="9150" operator="lessThan">
      <formula>-0.01</formula>
    </cfRule>
    <cfRule type="cellIs" dxfId="3309" priority="9072" operator="lessThan">
      <formula>-0.0024</formula>
    </cfRule>
    <cfRule type="cellIs" dxfId="3308" priority="9143" operator="lessThan">
      <formula>-0.0118</formula>
    </cfRule>
    <cfRule type="cellIs" dxfId="3307" priority="9149" operator="greaterThan">
      <formula>-0.01</formula>
    </cfRule>
    <cfRule type="cellIs" dxfId="3306" priority="9070" operator="greaterThan">
      <formula>-0.0024</formula>
    </cfRule>
  </conditionalFormatting>
  <conditionalFormatting sqref="P858">
    <cfRule type="cellIs" dxfId="3305" priority="9146" operator="greaterThan">
      <formula>-1.214</formula>
    </cfRule>
    <cfRule type="cellIs" dxfId="3304" priority="9000" operator="lessThan">
      <formula>-4.095</formula>
    </cfRule>
    <cfRule type="cellIs" dxfId="3303" priority="9321" operator="lessThan">
      <formula>3.577</formula>
    </cfRule>
    <cfRule type="cellIs" dxfId="3302" priority="9145" operator="lessThan">
      <formula>-1.214</formula>
    </cfRule>
    <cfRule type="cellIs" dxfId="3301" priority="9144" operator="lessThan">
      <formula>-1.214</formula>
    </cfRule>
    <cfRule type="cellIs" dxfId="3300" priority="9308" operator="lessThan">
      <formula>-6.752</formula>
    </cfRule>
    <cfRule type="cellIs" dxfId="3299" priority="9256" operator="greaterThan">
      <formula>-1.826</formula>
    </cfRule>
    <cfRule type="cellIs" dxfId="3298" priority="9118" operator="lessThan">
      <formula>3.02</formula>
    </cfRule>
    <cfRule type="cellIs" dxfId="3297" priority="9290" operator="greaterThan">
      <formula>5.828</formula>
    </cfRule>
    <cfRule type="cellIs" dxfId="3296" priority="9418" operator="lessThan">
      <formula>-4.646</formula>
    </cfRule>
    <cfRule type="cellIs" dxfId="3295" priority="9369" operator="lessThan">
      <formula>3.485</formula>
    </cfRule>
    <cfRule type="cellIs" dxfId="3294" priority="9368" operator="greaterThan">
      <formula>3.485</formula>
    </cfRule>
    <cfRule type="cellIs" dxfId="3293" priority="9291" operator="lessThan">
      <formula>5.828</formula>
    </cfRule>
    <cfRule type="cellIs" dxfId="3292" priority="9307" operator="greaterThan">
      <formula>-6.752</formula>
    </cfRule>
    <cfRule type="cellIs" dxfId="3291" priority="9027" operator="lessThan">
      <formula>8.984</formula>
    </cfRule>
    <cfRule type="cellIs" dxfId="3290" priority="9257" operator="lessThan">
      <formula>-1.826</formula>
    </cfRule>
    <cfRule type="cellIs" dxfId="3289" priority="9019" operator="greaterThan">
      <formula>-3.478</formula>
    </cfRule>
    <cfRule type="cellIs" dxfId="3288" priority="9067" operator="lessThan">
      <formula>-0.211</formula>
    </cfRule>
    <cfRule type="cellIs" dxfId="3287" priority="9171" operator="greaterThan">
      <formula>2.491</formula>
    </cfRule>
    <cfRule type="cellIs" dxfId="3286" priority="9001" operator="greaterThan">
      <formula>-4.095</formula>
    </cfRule>
    <cfRule type="cellIs" dxfId="3285" priority="9153" operator="greaterThan">
      <formula>-1.181</formula>
    </cfRule>
    <cfRule type="notContainsBlanks" dxfId="3284" priority="9043">
      <formula>LEN(TRIM(P858))&gt;0</formula>
    </cfRule>
    <cfRule type="cellIs" dxfId="3283" priority="9147" operator="greaterThan">
      <formula>-1.214</formula>
    </cfRule>
    <cfRule type="cellIs" dxfId="3282" priority="9116" operator="greaterThan">
      <formula>3.02</formula>
    </cfRule>
    <cfRule type="cellIs" dxfId="3281" priority="9073" operator="lessThan">
      <formula>-0.292</formula>
    </cfRule>
    <cfRule type="cellIs" dxfId="3280" priority="9264" operator="lessThan">
      <formula>9.224</formula>
    </cfRule>
    <cfRule type="cellIs" dxfId="3279" priority="9358" operator="greaterThan">
      <formula>-0.475</formula>
    </cfRule>
    <cfRule type="cellIs" dxfId="3278" priority="9357" operator="lessThan">
      <formula>-0.475</formula>
    </cfRule>
    <cfRule type="cellIs" dxfId="3277" priority="9117" operator="lessThan">
      <formula>3.02</formula>
    </cfRule>
    <cfRule type="cellIs" dxfId="3276" priority="9278" operator="lessThan">
      <formula>-1.663</formula>
    </cfRule>
    <cfRule type="cellIs" dxfId="3275" priority="9279" operator="greaterThan">
      <formula>-1.663</formula>
    </cfRule>
    <cfRule type="cellIs" dxfId="3274" priority="9170" operator="lessThan">
      <formula>2.491</formula>
    </cfRule>
  </conditionalFormatting>
  <conditionalFormatting sqref="P877">
    <cfRule type="cellIs" dxfId="3273" priority="8738" operator="greaterThan">
      <formula>121.817</formula>
    </cfRule>
    <cfRule type="cellIs" dxfId="3272" priority="8875" operator="lessThan">
      <formula>119.682</formula>
    </cfRule>
    <cfRule type="cellIs" dxfId="3271" priority="8635" operator="greaterThan">
      <formula>121.66</formula>
    </cfRule>
    <cfRule type="cellIs" dxfId="3270" priority="8827" operator="greaterThan">
      <formula>135.121</formula>
    </cfRule>
    <cfRule type="cellIs" dxfId="3269" priority="8872" operator="lessThan">
      <formula>120.78</formula>
    </cfRule>
    <cfRule type="cellIs" dxfId="3268" priority="8871" operator="greaterThan">
      <formula>120.78</formula>
    </cfRule>
    <cfRule type="cellIs" dxfId="3267" priority="8634" operator="lessThan">
      <formula>121.66</formula>
    </cfRule>
    <cfRule type="cellIs" dxfId="3266" priority="8574" operator="lessThan">
      <formula>131.394</formula>
    </cfRule>
    <cfRule type="cellIs" dxfId="3265" priority="8969" operator="greaterThan">
      <formula>121.16</formula>
    </cfRule>
    <cfRule type="cellIs" dxfId="3264" priority="8841" operator="greaterThan">
      <formula>125.17</formula>
    </cfRule>
    <cfRule type="cellIs" dxfId="3263" priority="8932" operator="lessThan">
      <formula>127.944</formula>
    </cfRule>
    <cfRule type="cellIs" dxfId="3262" priority="8888" operator="lessThan">
      <formula>128.232</formula>
    </cfRule>
    <cfRule type="cellIs" dxfId="3261" priority="8940" operator="lessThan">
      <formula>126.057</formula>
    </cfRule>
    <cfRule type="cellIs" dxfId="3260" priority="8889" operator="greaterThan">
      <formula>128.232</formula>
    </cfRule>
    <cfRule type="cellIs" dxfId="3259" priority="8855" operator="lessThan">
      <formula>128.237</formula>
    </cfRule>
    <cfRule type="cellIs" dxfId="3258" priority="8854" operator="greaterThan">
      <formula>128.237</formula>
    </cfRule>
    <cfRule type="cellIs" dxfId="3257" priority="8554" operator="greaterThan">
      <formula>130.007</formula>
    </cfRule>
    <cfRule type="cellIs" dxfId="3256" priority="8687" operator="lessThan">
      <formula>116.214</formula>
    </cfRule>
    <cfRule type="cellIs" dxfId="3255" priority="8925" operator="greaterThan">
      <formula>127.328</formula>
    </cfRule>
    <cfRule type="cellIs" dxfId="3254" priority="8927" operator="lessThan">
      <formula>128.538</formula>
    </cfRule>
    <cfRule type="cellIs" dxfId="3253" priority="8928" operator="greaterThan">
      <formula>128.538</formula>
    </cfRule>
    <cfRule type="cellIs" dxfId="3252" priority="8970" operator="lessThan">
      <formula>121.16</formula>
    </cfRule>
    <cfRule type="cellIs" dxfId="3251" priority="8733" operator="greaterThan">
      <formula>121.482</formula>
    </cfRule>
    <cfRule type="cellIs" dxfId="3250" priority="8575" operator="greaterThan">
      <formula>131.394</formula>
    </cfRule>
    <cfRule type="cellIs" dxfId="3249" priority="8820" operator="greaterThan">
      <formula>124.072</formula>
    </cfRule>
    <cfRule type="cellIs" dxfId="3248" priority="8819" operator="lessThan">
      <formula>124.072</formula>
    </cfRule>
    <cfRule type="cellIs" dxfId="3247" priority="8955" operator="greaterThan">
      <formula>121.403</formula>
    </cfRule>
    <cfRule type="cellIs" dxfId="3246" priority="8591" operator="lessThan">
      <formula>134.872</formula>
    </cfRule>
    <cfRule type="cellIs" dxfId="3245" priority="8672" operator="greaterThan">
      <formula>116.403</formula>
    </cfRule>
    <cfRule type="cellIs" dxfId="3244" priority="8671" operator="lessThan">
      <formula>116.403</formula>
    </cfRule>
    <cfRule type="cellIs" dxfId="3243" priority="8919" operator="lessThan">
      <formula>125.874</formula>
    </cfRule>
  </conditionalFormatting>
  <conditionalFormatting sqref="P881">
    <cfRule type="cellIs" dxfId="3242" priority="8775" operator="lessThan">
      <formula>-0.0257</formula>
    </cfRule>
    <cfRule type="cellIs" dxfId="3241" priority="8769" operator="lessThan">
      <formula>$H$275</formula>
    </cfRule>
    <cfRule type="cellIs" dxfId="3240" priority="8784" operator="greaterThan">
      <formula>"0&lt;2,07%"</formula>
    </cfRule>
    <cfRule type="cellIs" dxfId="3239" priority="8777" operator="lessThan">
      <formula>"2,07%&lt;0"</formula>
    </cfRule>
  </conditionalFormatting>
  <conditionalFormatting sqref="P883">
    <cfRule type="cellIs" dxfId="3238" priority="8569" operator="lessThan">
      <formula>-0.0304</formula>
    </cfRule>
    <cfRule type="cellIs" dxfId="3237" priority="8637" operator="lessThan">
      <formula>-0.0024</formula>
    </cfRule>
    <cfRule type="cellIs" dxfId="3236" priority="8568" operator="greaterThan">
      <formula>-0.0304</formula>
    </cfRule>
    <cfRule type="cellIs" dxfId="3235" priority="8638" operator="lessThan">
      <formula>-0.0024</formula>
    </cfRule>
    <cfRule type="cellIs" dxfId="3234" priority="8559" operator="greaterThan">
      <formula>0.0015</formula>
    </cfRule>
    <cfRule type="cellIs" dxfId="3233" priority="8586" operator="greaterThan">
      <formula>-0.0258</formula>
    </cfRule>
    <cfRule type="cellIs" dxfId="3232" priority="8636" operator="greaterThan">
      <formula>-0.0024</formula>
    </cfRule>
    <cfRule type="cellIs" dxfId="3231" priority="8688" operator="greaterThan">
      <formula>0.0267</formula>
    </cfRule>
    <cfRule type="cellIs" dxfId="3230" priority="8686" operator="greaterThan">
      <formula>0.0267</formula>
    </cfRule>
    <cfRule type="cellIs" dxfId="3229" priority="8685" operator="lessThan">
      <formula>0.0267</formula>
    </cfRule>
    <cfRule type="cellIs" dxfId="3228" priority="8553" operator="greaterThan">
      <formula>0.0007</formula>
    </cfRule>
    <cfRule type="cellIs" dxfId="3227" priority="8709" operator="lessThan">
      <formula>-0.0118</formula>
    </cfRule>
    <cfRule type="cellIs" dxfId="3226" priority="8716" operator="lessThan">
      <formula>-0.01</formula>
    </cfRule>
    <cfRule type="cellIs" dxfId="3225" priority="8594" operator="lessThan">
      <formula>0.0714</formula>
    </cfRule>
    <cfRule type="cellIs" dxfId="3224" priority="8714" operator="greaterThan">
      <formula>-0.01</formula>
    </cfRule>
    <cfRule type="cellIs" dxfId="3223" priority="8715" operator="greaterThan">
      <formula>-0.01</formula>
    </cfRule>
  </conditionalFormatting>
  <conditionalFormatting sqref="P885">
    <cfRule type="cellIs" dxfId="3222" priority="8585" operator="greaterThan">
      <formula>-3.478</formula>
    </cfRule>
    <cfRule type="cellIs" dxfId="3221" priority="8845" operator="greaterThan">
      <formula>-1.663</formula>
    </cfRule>
    <cfRule type="cellIs" dxfId="3220" priority="8844" operator="lessThan">
      <formula>-1.663</formula>
    </cfRule>
    <cfRule type="cellIs" dxfId="3219" priority="8567" operator="greaterThan">
      <formula>-4.095</formula>
    </cfRule>
    <cfRule type="cellIs" dxfId="3218" priority="8633" operator="lessThan">
      <formula>-0.211</formula>
    </cfRule>
    <cfRule type="cellIs" dxfId="3217" priority="8566" operator="lessThan">
      <formula>-4.095</formula>
    </cfRule>
    <cfRule type="cellIs" dxfId="3216" priority="8551" operator="lessThan">
      <formula>0.092</formula>
    </cfRule>
    <cfRule type="cellIs" dxfId="3215" priority="8550" operator="greaterThan">
      <formula>0.092</formula>
    </cfRule>
    <cfRule type="cellIs" dxfId="3214" priority="8558" operator="greaterThan">
      <formula>0.196</formula>
    </cfRule>
    <cfRule type="cellIs" dxfId="3213" priority="8822" operator="greaterThan">
      <formula>-1.826</formula>
    </cfRule>
    <cfRule type="cellIs" dxfId="3212" priority="8857" operator="lessThan">
      <formula>5.828</formula>
    </cfRule>
    <cfRule type="cellIs" dxfId="3211" priority="8856" operator="greaterThan">
      <formula>5.828</formula>
    </cfRule>
    <cfRule type="cellIs" dxfId="3210" priority="8684" operator="lessThan">
      <formula>3.02</formula>
    </cfRule>
    <cfRule type="notContainsBlanks" dxfId="3209" priority="8609">
      <formula>LEN(TRIM(P885))&gt;0</formula>
    </cfRule>
    <cfRule type="cellIs" dxfId="3208" priority="8923" operator="lessThan">
      <formula>-0.475</formula>
    </cfRule>
    <cfRule type="cellIs" dxfId="3207" priority="8924" operator="greaterThan">
      <formula>-0.475</formula>
    </cfRule>
    <cfRule type="cellIs" dxfId="3206" priority="8683" operator="lessThan">
      <formula>3.02</formula>
    </cfRule>
    <cfRule type="cellIs" dxfId="3205" priority="8682" operator="greaterThan">
      <formula>3.02</formula>
    </cfRule>
    <cfRule type="cellIs" dxfId="3204" priority="8593" operator="lessThan">
      <formula>8.984</formula>
    </cfRule>
    <cfRule type="cellIs" dxfId="3203" priority="8719" operator="greaterThan">
      <formula>-1.181</formula>
    </cfRule>
    <cfRule type="cellIs" dxfId="3202" priority="8887" operator="lessThan">
      <formula>3.577</formula>
    </cfRule>
    <cfRule type="cellIs" dxfId="3201" priority="8736" operator="lessThan">
      <formula>2.491</formula>
    </cfRule>
    <cfRule type="cellIs" dxfId="3200" priority="8711" operator="lessThan">
      <formula>-1.214</formula>
    </cfRule>
    <cfRule type="cellIs" dxfId="3199" priority="8873" operator="greaterThan">
      <formula>-6.752</formula>
    </cfRule>
    <cfRule type="cellIs" dxfId="3198" priority="8830" operator="lessThan">
      <formula>9.224</formula>
    </cfRule>
    <cfRule type="cellIs" dxfId="3197" priority="8552" operator="lessThan">
      <formula>0.092</formula>
    </cfRule>
    <cfRule type="cellIs" dxfId="3196" priority="8874" operator="lessThan">
      <formula>-6.752</formula>
    </cfRule>
    <cfRule type="cellIs" dxfId="3195" priority="8639" operator="lessThan">
      <formula>-0.292</formula>
    </cfRule>
    <cfRule type="cellIs" dxfId="3194" priority="8710" operator="lessThan">
      <formula>-1.214</formula>
    </cfRule>
    <cfRule type="cellIs" dxfId="3193" priority="8737" operator="greaterThan">
      <formula>2.491</formula>
    </cfRule>
    <cfRule type="cellIs" dxfId="3192" priority="8713" operator="greaterThan">
      <formula>-1.214</formula>
    </cfRule>
    <cfRule type="cellIs" dxfId="3191" priority="8984" operator="lessThan">
      <formula>-4.646</formula>
    </cfRule>
    <cfRule type="cellIs" dxfId="3190" priority="8934" operator="greaterThan">
      <formula>3.485</formula>
    </cfRule>
    <cfRule type="cellIs" dxfId="3189" priority="8935" operator="lessThan">
      <formula>3.485</formula>
    </cfRule>
    <cfRule type="cellIs" dxfId="3188" priority="8823" operator="lessThan">
      <formula>-1.826</formula>
    </cfRule>
    <cfRule type="cellIs" dxfId="3187" priority="8712" operator="greaterThan">
      <formula>-1.214</formula>
    </cfRule>
  </conditionalFormatting>
  <conditionalFormatting sqref="P903">
    <cfRule type="cellIs" dxfId="3186" priority="8372" operator="greaterThan">
      <formula>124.072</formula>
    </cfRule>
    <cfRule type="cellIs" dxfId="3185" priority="8239" operator="lessThan">
      <formula>116.214</formula>
    </cfRule>
    <cfRule type="cellIs" dxfId="3184" priority="8379" operator="greaterThan">
      <formula>135.121</formula>
    </cfRule>
    <cfRule type="cellIs" dxfId="3183" priority="8393" operator="greaterThan">
      <formula>125.17</formula>
    </cfRule>
    <cfRule type="cellIs" dxfId="3182" priority="8406" operator="greaterThan">
      <formula>128.237</formula>
    </cfRule>
    <cfRule type="cellIs" dxfId="3181" priority="8423" operator="greaterThan">
      <formula>120.78</formula>
    </cfRule>
    <cfRule type="cellIs" dxfId="3180" priority="8424" operator="lessThan">
      <formula>120.78</formula>
    </cfRule>
    <cfRule type="cellIs" dxfId="3179" priority="8427" operator="lessThan">
      <formula>119.682</formula>
    </cfRule>
    <cfRule type="cellIs" dxfId="3178" priority="8440" operator="lessThan">
      <formula>128.232</formula>
    </cfRule>
    <cfRule type="cellIs" dxfId="3177" priority="8441" operator="greaterThan">
      <formula>128.232</formula>
    </cfRule>
    <cfRule type="cellIs" dxfId="3176" priority="8471" operator="lessThan">
      <formula>125.874</formula>
    </cfRule>
    <cfRule type="cellIs" dxfId="3175" priority="8407" operator="lessThan">
      <formula>128.237</formula>
    </cfRule>
    <cfRule type="cellIs" dxfId="3174" priority="8477" operator="greaterThan">
      <formula>127.328</formula>
    </cfRule>
    <cfRule type="cellIs" dxfId="3173" priority="8479" operator="lessThan">
      <formula>128.538</formula>
    </cfRule>
    <cfRule type="cellIs" dxfId="3172" priority="8480" operator="greaterThan">
      <formula>128.538</formula>
    </cfRule>
    <cfRule type="cellIs" dxfId="3171" priority="8484" operator="lessThan">
      <formula>127.944</formula>
    </cfRule>
    <cfRule type="cellIs" dxfId="3170" priority="8492" operator="lessThan">
      <formula>126.057</formula>
    </cfRule>
    <cfRule type="cellIs" dxfId="3169" priority="8507" operator="greaterThan">
      <formula>121.403</formula>
    </cfRule>
    <cfRule type="cellIs" dxfId="3168" priority="8106" operator="greaterThan">
      <formula>130.007</formula>
    </cfRule>
    <cfRule type="cellIs" dxfId="3167" priority="8521" operator="greaterThan">
      <formula>121.16</formula>
    </cfRule>
    <cfRule type="cellIs" dxfId="3166" priority="8522" operator="lessThan">
      <formula>121.16</formula>
    </cfRule>
    <cfRule type="cellIs" dxfId="3165" priority="8224" operator="greaterThan">
      <formula>116.403</formula>
    </cfRule>
    <cfRule type="cellIs" dxfId="3164" priority="8223" operator="lessThan">
      <formula>116.403</formula>
    </cfRule>
    <cfRule type="cellIs" dxfId="3163" priority="8285" operator="greaterThan">
      <formula>121.482</formula>
    </cfRule>
    <cfRule type="cellIs" dxfId="3162" priority="8290" operator="greaterThan">
      <formula>121.817</formula>
    </cfRule>
    <cfRule type="cellIs" dxfId="3161" priority="8371" operator="lessThan">
      <formula>124.072</formula>
    </cfRule>
    <cfRule type="cellIs" dxfId="3160" priority="8126" operator="lessThan">
      <formula>131.394</formula>
    </cfRule>
    <cfRule type="cellIs" dxfId="3159" priority="8127" operator="greaterThan">
      <formula>131.394</formula>
    </cfRule>
    <cfRule type="cellIs" dxfId="3158" priority="8187" operator="greaterThan">
      <formula>121.66</formula>
    </cfRule>
    <cfRule type="cellIs" dxfId="3157" priority="8186" operator="lessThan">
      <formula>121.66</formula>
    </cfRule>
    <cfRule type="cellIs" dxfId="3156" priority="8143" operator="lessThan">
      <formula>134.872</formula>
    </cfRule>
  </conditionalFormatting>
  <conditionalFormatting sqref="P907">
    <cfRule type="cellIs" dxfId="3155" priority="8336" operator="greaterThan">
      <formula>"0&lt;2,07%"</formula>
    </cfRule>
    <cfRule type="cellIs" dxfId="3154" priority="8321" operator="lessThan">
      <formula>$H$275</formula>
    </cfRule>
    <cfRule type="cellIs" dxfId="3153" priority="8329" operator="lessThan">
      <formula>"2,07%&lt;0"</formula>
    </cfRule>
    <cfRule type="cellIs" dxfId="3152" priority="8327" operator="lessThan">
      <formula>-0.0257</formula>
    </cfRule>
  </conditionalFormatting>
  <conditionalFormatting sqref="P909">
    <cfRule type="cellIs" dxfId="3151" priority="8237" operator="lessThan">
      <formula>0.0267</formula>
    </cfRule>
    <cfRule type="cellIs" dxfId="3150" priority="8111" operator="greaterThan">
      <formula>0.0015</formula>
    </cfRule>
    <cfRule type="cellIs" dxfId="3149" priority="8120" operator="greaterThan">
      <formula>-0.0304</formula>
    </cfRule>
    <cfRule type="cellIs" dxfId="3148" priority="8238" operator="greaterThan">
      <formula>0.0267</formula>
    </cfRule>
    <cfRule type="cellIs" dxfId="3147" priority="8121" operator="lessThan">
      <formula>-0.0304</formula>
    </cfRule>
    <cfRule type="cellIs" dxfId="3146" priority="8268" operator="lessThan">
      <formula>-0.01</formula>
    </cfRule>
    <cfRule type="cellIs" dxfId="3145" priority="8190" operator="lessThan">
      <formula>-0.0024</formula>
    </cfRule>
    <cfRule type="cellIs" dxfId="3144" priority="8189" operator="lessThan">
      <formula>-0.0024</formula>
    </cfRule>
    <cfRule type="cellIs" dxfId="3143" priority="8240" operator="greaterThan">
      <formula>0.0267</formula>
    </cfRule>
    <cfRule type="cellIs" dxfId="3142" priority="8188" operator="greaterThan">
      <formula>-0.0024</formula>
    </cfRule>
    <cfRule type="cellIs" dxfId="3141" priority="8261" operator="lessThan">
      <formula>-0.0118</formula>
    </cfRule>
    <cfRule type="cellIs" dxfId="3140" priority="8146" operator="lessThan">
      <formula>0.0714</formula>
    </cfRule>
    <cfRule type="cellIs" dxfId="3139" priority="8105" operator="greaterThan">
      <formula>0.0007</formula>
    </cfRule>
    <cfRule type="cellIs" dxfId="3138" priority="8267" operator="greaterThan">
      <formula>-0.01</formula>
    </cfRule>
    <cfRule type="cellIs" dxfId="3137" priority="8138" operator="greaterThan">
      <formula>-0.0258</formula>
    </cfRule>
    <cfRule type="cellIs" dxfId="3136" priority="8266" operator="greaterThan">
      <formula>-0.01</formula>
    </cfRule>
  </conditionalFormatting>
  <conditionalFormatting sqref="P911">
    <cfRule type="cellIs" dxfId="3135" priority="8289" operator="greaterThan">
      <formula>2.491</formula>
    </cfRule>
    <cfRule type="cellIs" dxfId="3134" priority="8486" operator="greaterThan">
      <formula>3.485</formula>
    </cfRule>
    <cfRule type="cellIs" dxfId="3133" priority="8374" operator="greaterThan">
      <formula>-1.826</formula>
    </cfRule>
    <cfRule type="notContainsBlanks" dxfId="3132" priority="8161">
      <formula>LEN(TRIM(P911))&gt;0</formula>
    </cfRule>
    <cfRule type="cellIs" dxfId="3131" priority="8145" operator="lessThan">
      <formula>8.984</formula>
    </cfRule>
    <cfRule type="cellIs" dxfId="3130" priority="8185" operator="lessThan">
      <formula>-0.211</formula>
    </cfRule>
    <cfRule type="cellIs" dxfId="3129" priority="8137" operator="greaterThan">
      <formula>-3.478</formula>
    </cfRule>
    <cfRule type="cellIs" dxfId="3128" priority="8102" operator="greaterThan">
      <formula>0.092</formula>
    </cfRule>
    <cfRule type="cellIs" dxfId="3127" priority="8103" operator="lessThan">
      <formula>0.092</formula>
    </cfRule>
    <cfRule type="cellIs" dxfId="3126" priority="8191" operator="lessThan">
      <formula>-0.292</formula>
    </cfRule>
    <cfRule type="cellIs" dxfId="3125" priority="8104" operator="lessThan">
      <formula>0.092</formula>
    </cfRule>
    <cfRule type="cellIs" dxfId="3124" priority="8236" operator="lessThan">
      <formula>3.02</formula>
    </cfRule>
    <cfRule type="cellIs" dxfId="3123" priority="8235" operator="lessThan">
      <formula>3.02</formula>
    </cfRule>
    <cfRule type="cellIs" dxfId="3122" priority="8119" operator="greaterThan">
      <formula>-4.095</formula>
    </cfRule>
    <cfRule type="cellIs" dxfId="3121" priority="8118" operator="lessThan">
      <formula>-4.095</formula>
    </cfRule>
    <cfRule type="cellIs" dxfId="3120" priority="8110" operator="greaterThan">
      <formula>0.196</formula>
    </cfRule>
    <cfRule type="cellIs" dxfId="3119" priority="8536" operator="lessThan">
      <formula>-4.646</formula>
    </cfRule>
    <cfRule type="cellIs" dxfId="3118" priority="8234" operator="greaterThan">
      <formula>3.02</formula>
    </cfRule>
    <cfRule type="cellIs" dxfId="3117" priority="8426" operator="lessThan">
      <formula>-6.752</formula>
    </cfRule>
    <cfRule type="cellIs" dxfId="3116" priority="8425" operator="greaterThan">
      <formula>-6.752</formula>
    </cfRule>
    <cfRule type="cellIs" dxfId="3115" priority="8409" operator="lessThan">
      <formula>5.828</formula>
    </cfRule>
    <cfRule type="cellIs" dxfId="3114" priority="8408" operator="greaterThan">
      <formula>5.828</formula>
    </cfRule>
    <cfRule type="cellIs" dxfId="3113" priority="8487" operator="lessThan">
      <formula>3.485</formula>
    </cfRule>
    <cfRule type="cellIs" dxfId="3112" priority="8397" operator="greaterThan">
      <formula>-1.663</formula>
    </cfRule>
    <cfRule type="cellIs" dxfId="3111" priority="8396" operator="lessThan">
      <formula>-1.663</formula>
    </cfRule>
    <cfRule type="cellIs" dxfId="3110" priority="8382" operator="lessThan">
      <formula>9.224</formula>
    </cfRule>
    <cfRule type="cellIs" dxfId="3109" priority="8375" operator="lessThan">
      <formula>-1.826</formula>
    </cfRule>
    <cfRule type="cellIs" dxfId="3108" priority="8476" operator="greaterThan">
      <formula>-0.475</formula>
    </cfRule>
    <cfRule type="cellIs" dxfId="3107" priority="8475" operator="lessThan">
      <formula>-0.475</formula>
    </cfRule>
    <cfRule type="cellIs" dxfId="3106" priority="8262" operator="lessThan">
      <formula>-1.214</formula>
    </cfRule>
    <cfRule type="cellIs" dxfId="3105" priority="8263" operator="lessThan">
      <formula>-1.214</formula>
    </cfRule>
    <cfRule type="cellIs" dxfId="3104" priority="8264" operator="greaterThan">
      <formula>-1.214</formula>
    </cfRule>
    <cfRule type="cellIs" dxfId="3103" priority="8265" operator="greaterThan">
      <formula>-1.214</formula>
    </cfRule>
    <cfRule type="cellIs" dxfId="3102" priority="8439" operator="lessThan">
      <formula>3.577</formula>
    </cfRule>
    <cfRule type="cellIs" dxfId="3101" priority="8271" operator="greaterThan">
      <formula>-1.181</formula>
    </cfRule>
    <cfRule type="cellIs" dxfId="3100" priority="8288" operator="lessThan">
      <formula>2.491</formula>
    </cfRule>
  </conditionalFormatting>
  <conditionalFormatting sqref="P929">
    <cfRule type="cellIs" dxfId="3099" priority="8013" operator="lessThan">
      <formula>125.874</formula>
    </cfRule>
    <cfRule type="cellIs" dxfId="3098" priority="7729" operator="greaterThan">
      <formula>121.66</formula>
    </cfRule>
    <cfRule type="cellIs" dxfId="3097" priority="7728" operator="lessThan">
      <formula>121.66</formula>
    </cfRule>
    <cfRule type="cellIs" dxfId="3096" priority="7969" operator="lessThan">
      <formula>119.682</formula>
    </cfRule>
    <cfRule type="cellIs" dxfId="3095" priority="7965" operator="greaterThan">
      <formula>120.78</formula>
    </cfRule>
    <cfRule type="cellIs" dxfId="3094" priority="7935" operator="greaterThan">
      <formula>125.17</formula>
    </cfRule>
    <cfRule type="cellIs" dxfId="3093" priority="7668" operator="lessThan">
      <formula>131.394</formula>
    </cfRule>
    <cfRule type="cellIs" dxfId="3092" priority="7669" operator="greaterThan">
      <formula>131.394</formula>
    </cfRule>
    <cfRule type="cellIs" dxfId="3091" priority="7983" operator="greaterThan">
      <formula>128.232</formula>
    </cfRule>
    <cfRule type="cellIs" dxfId="3090" priority="7685" operator="lessThan">
      <formula>134.872</formula>
    </cfRule>
    <cfRule type="cellIs" dxfId="3089" priority="7827" operator="greaterThan">
      <formula>121.482</formula>
    </cfRule>
    <cfRule type="cellIs" dxfId="3088" priority="8026" operator="lessThan">
      <formula>127.944</formula>
    </cfRule>
    <cfRule type="cellIs" dxfId="3087" priority="7948" operator="greaterThan">
      <formula>128.237</formula>
    </cfRule>
    <cfRule type="cellIs" dxfId="3086" priority="8019" operator="greaterThan">
      <formula>127.328</formula>
    </cfRule>
    <cfRule type="cellIs" dxfId="3085" priority="7982" operator="lessThan">
      <formula>128.232</formula>
    </cfRule>
    <cfRule type="cellIs" dxfId="3084" priority="7921" operator="greaterThan">
      <formula>135.121</formula>
    </cfRule>
    <cfRule type="cellIs" dxfId="3083" priority="8022" operator="greaterThan">
      <formula>128.538</formula>
    </cfRule>
    <cfRule type="cellIs" dxfId="3082" priority="8034" operator="lessThan">
      <formula>126.057</formula>
    </cfRule>
    <cfRule type="cellIs" dxfId="3081" priority="8049" operator="greaterThan">
      <formula>121.403</formula>
    </cfRule>
    <cfRule type="cellIs" dxfId="3080" priority="7648" operator="greaterThan">
      <formula>130.007</formula>
    </cfRule>
    <cfRule type="cellIs" dxfId="3079" priority="7781" operator="lessThan">
      <formula>116.214</formula>
    </cfRule>
    <cfRule type="cellIs" dxfId="3078" priority="7765" operator="lessThan">
      <formula>116.403</formula>
    </cfRule>
    <cfRule type="cellIs" dxfId="3077" priority="7766" operator="greaterThan">
      <formula>116.403</formula>
    </cfRule>
    <cfRule type="cellIs" dxfId="3076" priority="8021" operator="lessThan">
      <formula>128.538</formula>
    </cfRule>
    <cfRule type="cellIs" dxfId="3075" priority="7966" operator="lessThan">
      <formula>120.78</formula>
    </cfRule>
    <cfRule type="cellIs" dxfId="3074" priority="7913" operator="lessThan">
      <formula>124.072</formula>
    </cfRule>
    <cfRule type="cellIs" dxfId="3073" priority="7914" operator="greaterThan">
      <formula>124.072</formula>
    </cfRule>
    <cfRule type="cellIs" dxfId="3072" priority="8063" operator="greaterThan">
      <formula>121.16</formula>
    </cfRule>
    <cfRule type="cellIs" dxfId="3071" priority="8064" operator="lessThan">
      <formula>121.16</formula>
    </cfRule>
    <cfRule type="cellIs" dxfId="3070" priority="7949" operator="lessThan">
      <formula>128.237</formula>
    </cfRule>
    <cfRule type="cellIs" dxfId="3069" priority="7832" operator="greaterThan">
      <formula>121.817</formula>
    </cfRule>
  </conditionalFormatting>
  <conditionalFormatting sqref="P933">
    <cfRule type="cellIs" dxfId="3068" priority="7863" operator="lessThan">
      <formula>$H$275</formula>
    </cfRule>
    <cfRule type="cellIs" dxfId="3067" priority="7871" operator="lessThan">
      <formula>"2,07%&lt;0"</formula>
    </cfRule>
    <cfRule type="cellIs" dxfId="3066" priority="7869" operator="lessThan">
      <formula>-0.0257</formula>
    </cfRule>
    <cfRule type="cellIs" dxfId="3065" priority="7878" operator="greaterThan">
      <formula>"0&lt;2,07%"</formula>
    </cfRule>
  </conditionalFormatting>
  <conditionalFormatting sqref="P935">
    <cfRule type="cellIs" dxfId="3064" priority="7688" operator="lessThan">
      <formula>0.0714</formula>
    </cfRule>
    <cfRule type="cellIs" dxfId="3063" priority="7663" operator="lessThan">
      <formula>-0.0304</formula>
    </cfRule>
    <cfRule type="cellIs" dxfId="3062" priority="7662" operator="greaterThan">
      <formula>-0.0304</formula>
    </cfRule>
    <cfRule type="cellIs" dxfId="3061" priority="7653" operator="greaterThan">
      <formula>0.0015</formula>
    </cfRule>
    <cfRule type="cellIs" dxfId="3060" priority="7732" operator="lessThan">
      <formula>-0.0024</formula>
    </cfRule>
    <cfRule type="cellIs" dxfId="3059" priority="7780" operator="greaterThan">
      <formula>0.0267</formula>
    </cfRule>
    <cfRule type="cellIs" dxfId="3058" priority="7803" operator="lessThan">
      <formula>-0.0118</formula>
    </cfRule>
    <cfRule type="cellIs" dxfId="3057" priority="7779" operator="lessThan">
      <formula>0.0267</formula>
    </cfRule>
    <cfRule type="cellIs" dxfId="3056" priority="7647" operator="greaterThan">
      <formula>0.0007</formula>
    </cfRule>
    <cfRule type="cellIs" dxfId="3055" priority="7730" operator="greaterThan">
      <formula>-0.0024</formula>
    </cfRule>
    <cfRule type="cellIs" dxfId="3054" priority="7680" operator="greaterThan">
      <formula>-0.0258</formula>
    </cfRule>
    <cfRule type="cellIs" dxfId="3053" priority="7782" operator="greaterThan">
      <formula>0.0267</formula>
    </cfRule>
    <cfRule type="cellIs" dxfId="3052" priority="7808" operator="greaterThan">
      <formula>-0.01</formula>
    </cfRule>
    <cfRule type="cellIs" dxfId="3051" priority="7809" operator="greaterThan">
      <formula>-0.01</formula>
    </cfRule>
    <cfRule type="cellIs" dxfId="3050" priority="7810" operator="lessThan">
      <formula>-0.01</formula>
    </cfRule>
    <cfRule type="cellIs" dxfId="3049" priority="7731" operator="lessThan">
      <formula>-0.0024</formula>
    </cfRule>
  </conditionalFormatting>
  <conditionalFormatting sqref="P937">
    <cfRule type="cellIs" dxfId="3048" priority="7916" operator="greaterThan">
      <formula>-1.826</formula>
    </cfRule>
    <cfRule type="cellIs" dxfId="3047" priority="7778" operator="lessThan">
      <formula>3.02</formula>
    </cfRule>
    <cfRule type="cellIs" dxfId="3046" priority="7687" operator="lessThan">
      <formula>8.984</formula>
    </cfRule>
    <cfRule type="notContainsBlanks" dxfId="3045" priority="7703">
      <formula>LEN(TRIM(P937))&gt;0</formula>
    </cfRule>
    <cfRule type="cellIs" dxfId="3044" priority="7661" operator="greaterThan">
      <formula>-4.095</formula>
    </cfRule>
    <cfRule type="cellIs" dxfId="3043" priority="7660" operator="lessThan">
      <formula>-4.095</formula>
    </cfRule>
    <cfRule type="cellIs" dxfId="3042" priority="7679" operator="greaterThan">
      <formula>-3.478</formula>
    </cfRule>
    <cfRule type="cellIs" dxfId="3041" priority="7652" operator="greaterThan">
      <formula>0.196</formula>
    </cfRule>
    <cfRule type="cellIs" dxfId="3040" priority="8078" operator="lessThan">
      <formula>-4.646</formula>
    </cfRule>
    <cfRule type="cellIs" dxfId="3039" priority="7727" operator="lessThan">
      <formula>-0.211</formula>
    </cfRule>
    <cfRule type="cellIs" dxfId="3038" priority="7733" operator="lessThan">
      <formula>-0.292</formula>
    </cfRule>
    <cfRule type="cellIs" dxfId="3037" priority="7646" operator="lessThan">
      <formula>0.092</formula>
    </cfRule>
    <cfRule type="cellIs" dxfId="3036" priority="7644" operator="greaterThan">
      <formula>0.092</formula>
    </cfRule>
    <cfRule type="cellIs" dxfId="3035" priority="7776" operator="greaterThan">
      <formula>3.02</formula>
    </cfRule>
    <cfRule type="cellIs" dxfId="3034" priority="7777" operator="lessThan">
      <formula>3.02</formula>
    </cfRule>
    <cfRule type="cellIs" dxfId="3033" priority="7804" operator="lessThan">
      <formula>-1.214</formula>
    </cfRule>
    <cfRule type="cellIs" dxfId="3032" priority="7805" operator="lessThan">
      <formula>-1.214</formula>
    </cfRule>
    <cfRule type="cellIs" dxfId="3031" priority="7806" operator="greaterThan">
      <formula>-1.214</formula>
    </cfRule>
    <cfRule type="cellIs" dxfId="3030" priority="7807" operator="greaterThan">
      <formula>-1.214</formula>
    </cfRule>
    <cfRule type="cellIs" dxfId="3029" priority="7813" operator="greaterThan">
      <formula>-1.181</formula>
    </cfRule>
    <cfRule type="cellIs" dxfId="3028" priority="7830" operator="lessThan">
      <formula>2.491</formula>
    </cfRule>
    <cfRule type="cellIs" dxfId="3027" priority="7831" operator="greaterThan">
      <formula>2.491</formula>
    </cfRule>
    <cfRule type="cellIs" dxfId="3026" priority="8029" operator="lessThan">
      <formula>3.485</formula>
    </cfRule>
    <cfRule type="cellIs" dxfId="3025" priority="8028" operator="greaterThan">
      <formula>3.485</formula>
    </cfRule>
    <cfRule type="cellIs" dxfId="3024" priority="7950" operator="greaterThan">
      <formula>5.828</formula>
    </cfRule>
    <cfRule type="cellIs" dxfId="3023" priority="7951" operator="lessThan">
      <formula>5.828</formula>
    </cfRule>
    <cfRule type="cellIs" dxfId="3022" priority="7967" operator="greaterThan">
      <formula>-6.752</formula>
    </cfRule>
    <cfRule type="cellIs" dxfId="3021" priority="7968" operator="lessThan">
      <formula>-6.752</formula>
    </cfRule>
    <cfRule type="cellIs" dxfId="3020" priority="8018" operator="greaterThan">
      <formula>-0.475</formula>
    </cfRule>
    <cfRule type="cellIs" dxfId="3019" priority="8017" operator="lessThan">
      <formula>-0.475</formula>
    </cfRule>
    <cfRule type="cellIs" dxfId="3018" priority="7981" operator="lessThan">
      <formula>3.577</formula>
    </cfRule>
    <cfRule type="cellIs" dxfId="3017" priority="7939" operator="greaterThan">
      <formula>-1.663</formula>
    </cfRule>
    <cfRule type="cellIs" dxfId="3016" priority="7938" operator="lessThan">
      <formula>-1.663</formula>
    </cfRule>
    <cfRule type="cellIs" dxfId="3015" priority="7645" operator="lessThan">
      <formula>0.092</formula>
    </cfRule>
    <cfRule type="cellIs" dxfId="3014" priority="7924" operator="lessThan">
      <formula>9.224</formula>
    </cfRule>
    <cfRule type="cellIs" dxfId="3013" priority="7917" operator="lessThan">
      <formula>-1.826</formula>
    </cfRule>
  </conditionalFormatting>
  <conditionalFormatting sqref="P955">
    <cfRule type="cellIs" dxfId="3012" priority="7500" operator="greaterThan">
      <formula>120.78</formula>
    </cfRule>
    <cfRule type="cellIs" dxfId="3011" priority="7554" operator="greaterThan">
      <formula>127.328</formula>
    </cfRule>
    <cfRule type="cellIs" dxfId="3010" priority="7484" operator="lessThan">
      <formula>128.237</formula>
    </cfRule>
    <cfRule type="cellIs" dxfId="3009" priority="7483" operator="greaterThan">
      <formula>128.237</formula>
    </cfRule>
    <cfRule type="cellIs" dxfId="3008" priority="7556" operator="lessThan">
      <formula>128.538</formula>
    </cfRule>
    <cfRule type="cellIs" dxfId="3007" priority="7501" operator="lessThan">
      <formula>120.78</formula>
    </cfRule>
    <cfRule type="cellIs" dxfId="3006" priority="7362" operator="greaterThan">
      <formula>121.482</formula>
    </cfRule>
    <cfRule type="cellIs" dxfId="3005" priority="7220" operator="lessThan">
      <formula>134.872</formula>
    </cfRule>
    <cfRule type="cellIs" dxfId="3004" priority="7557" operator="greaterThan">
      <formula>128.538</formula>
    </cfRule>
    <cfRule type="cellIs" dxfId="3003" priority="7204" operator="greaterThan">
      <formula>131.394</formula>
    </cfRule>
    <cfRule type="cellIs" dxfId="3002" priority="7263" operator="lessThan">
      <formula>121.66</formula>
    </cfRule>
    <cfRule type="cellIs" dxfId="3001" priority="7517" operator="lessThan">
      <formula>128.232</formula>
    </cfRule>
    <cfRule type="cellIs" dxfId="3000" priority="7584" operator="greaterThan">
      <formula>121.403</formula>
    </cfRule>
    <cfRule type="cellIs" dxfId="2999" priority="7456" operator="greaterThan">
      <formula>135.121</formula>
    </cfRule>
    <cfRule type="cellIs" dxfId="2998" priority="7548" operator="lessThan">
      <formula>125.874</formula>
    </cfRule>
    <cfRule type="cellIs" dxfId="2997" priority="7518" operator="greaterThan">
      <formula>128.232</formula>
    </cfRule>
    <cfRule type="cellIs" dxfId="2996" priority="7203" operator="lessThan">
      <formula>131.394</formula>
    </cfRule>
    <cfRule type="cellIs" dxfId="2995" priority="7183" operator="greaterThan">
      <formula>130.007</formula>
    </cfRule>
    <cfRule type="cellIs" dxfId="2994" priority="7561" operator="lessThan">
      <formula>127.944</formula>
    </cfRule>
    <cfRule type="cellIs" dxfId="2993" priority="7367" operator="greaterThan">
      <formula>121.817</formula>
    </cfRule>
    <cfRule type="cellIs" dxfId="2992" priority="7449" operator="greaterThan">
      <formula>124.072</formula>
    </cfRule>
    <cfRule type="cellIs" dxfId="2991" priority="7470" operator="greaterThan">
      <formula>125.17</formula>
    </cfRule>
    <cfRule type="cellIs" dxfId="2990" priority="7316" operator="lessThan">
      <formula>116.214</formula>
    </cfRule>
    <cfRule type="cellIs" dxfId="2989" priority="7264" operator="greaterThan">
      <formula>121.66</formula>
    </cfRule>
    <cfRule type="cellIs" dxfId="2988" priority="7598" operator="greaterThan">
      <formula>121.16</formula>
    </cfRule>
    <cfRule type="cellIs" dxfId="2987" priority="7599" operator="lessThan">
      <formula>121.16</formula>
    </cfRule>
    <cfRule type="cellIs" dxfId="2986" priority="7448" operator="lessThan">
      <formula>124.072</formula>
    </cfRule>
    <cfRule type="cellIs" dxfId="2985" priority="7301" operator="greaterThan">
      <formula>116.403</formula>
    </cfRule>
    <cfRule type="cellIs" dxfId="2984" priority="7504" operator="lessThan">
      <formula>119.682</formula>
    </cfRule>
    <cfRule type="cellIs" dxfId="2983" priority="7569" operator="lessThan">
      <formula>126.057</formula>
    </cfRule>
    <cfRule type="cellIs" dxfId="2982" priority="7300" operator="lessThan">
      <formula>116.403</formula>
    </cfRule>
  </conditionalFormatting>
  <conditionalFormatting sqref="P959">
    <cfRule type="cellIs" dxfId="2981" priority="7413" operator="greaterThan">
      <formula>"0&lt;2,07%"</formula>
    </cfRule>
    <cfRule type="cellIs" dxfId="2980" priority="7404" operator="lessThan">
      <formula>-0.0257</formula>
    </cfRule>
    <cfRule type="cellIs" dxfId="2979" priority="7406" operator="lessThan">
      <formula>"2,07%&lt;0"</formula>
    </cfRule>
    <cfRule type="cellIs" dxfId="2978" priority="7398" operator="lessThan">
      <formula>$H$275</formula>
    </cfRule>
  </conditionalFormatting>
  <conditionalFormatting sqref="P961">
    <cfRule type="cellIs" dxfId="2977" priority="7315" operator="greaterThan">
      <formula>0.0267</formula>
    </cfRule>
    <cfRule type="cellIs" dxfId="2976" priority="7265" operator="greaterThan">
      <formula>-0.0024</formula>
    </cfRule>
    <cfRule type="cellIs" dxfId="2975" priority="7223" operator="lessThan">
      <formula>0.0714</formula>
    </cfRule>
    <cfRule type="cellIs" dxfId="2974" priority="7338" operator="lessThan">
      <formula>-0.0118</formula>
    </cfRule>
    <cfRule type="cellIs" dxfId="2973" priority="7266" operator="lessThan">
      <formula>-0.0024</formula>
    </cfRule>
    <cfRule type="cellIs" dxfId="2972" priority="7314" operator="lessThan">
      <formula>0.0267</formula>
    </cfRule>
    <cfRule type="cellIs" dxfId="2971" priority="7267" operator="lessThan">
      <formula>-0.0024</formula>
    </cfRule>
    <cfRule type="cellIs" dxfId="2970" priority="7198" operator="lessThan">
      <formula>-0.0304</formula>
    </cfRule>
    <cfRule type="cellIs" dxfId="2969" priority="7215" operator="greaterThan">
      <formula>-0.0258</formula>
    </cfRule>
    <cfRule type="cellIs" dxfId="2968" priority="7197" operator="greaterThan">
      <formula>-0.0304</formula>
    </cfRule>
    <cfRule type="cellIs" dxfId="2967" priority="7188" operator="greaterThan">
      <formula>0.0015</formula>
    </cfRule>
    <cfRule type="cellIs" dxfId="2966" priority="7343" operator="greaterThan">
      <formula>-0.01</formula>
    </cfRule>
    <cfRule type="cellIs" dxfId="2965" priority="7345" operator="lessThan">
      <formula>-0.01</formula>
    </cfRule>
    <cfRule type="cellIs" dxfId="2964" priority="7344" operator="greaterThan">
      <formula>-0.01</formula>
    </cfRule>
    <cfRule type="cellIs" dxfId="2963" priority="7182" operator="greaterThan">
      <formula>0.0007</formula>
    </cfRule>
    <cfRule type="cellIs" dxfId="2962" priority="7317" operator="greaterThan">
      <formula>0.0267</formula>
    </cfRule>
  </conditionalFormatting>
  <conditionalFormatting sqref="P963">
    <cfRule type="cellIs" dxfId="2961" priority="7474" operator="greaterThan">
      <formula>-1.663</formula>
    </cfRule>
    <cfRule type="cellIs" dxfId="2960" priority="7452" operator="lessThan">
      <formula>-1.826</formula>
    </cfRule>
    <cfRule type="cellIs" dxfId="2959" priority="7553" operator="greaterThan">
      <formula>-0.475</formula>
    </cfRule>
    <cfRule type="cellIs" dxfId="2958" priority="7473" operator="lessThan">
      <formula>-1.663</formula>
    </cfRule>
    <cfRule type="cellIs" dxfId="2957" priority="7459" operator="lessThan">
      <formula>9.224</formula>
    </cfRule>
    <cfRule type="cellIs" dxfId="2956" priority="7348" operator="greaterThan">
      <formula>-1.181</formula>
    </cfRule>
    <cfRule type="cellIs" dxfId="2955" priority="7179" operator="greaterThan">
      <formula>0.092</formula>
    </cfRule>
    <cfRule type="cellIs" dxfId="2954" priority="7180" operator="lessThan">
      <formula>0.092</formula>
    </cfRule>
    <cfRule type="cellIs" dxfId="2953" priority="7181" operator="lessThan">
      <formula>0.092</formula>
    </cfRule>
    <cfRule type="cellIs" dxfId="2952" priority="7552" operator="lessThan">
      <formula>-0.475</formula>
    </cfRule>
    <cfRule type="cellIs" dxfId="2951" priority="7187" operator="greaterThan">
      <formula>0.196</formula>
    </cfRule>
    <cfRule type="cellIs" dxfId="2950" priority="7516" operator="lessThan">
      <formula>3.577</formula>
    </cfRule>
    <cfRule type="cellIs" dxfId="2949" priority="7195" operator="lessThan">
      <formula>-4.095</formula>
    </cfRule>
    <cfRule type="cellIs" dxfId="2948" priority="7196" operator="greaterThan">
      <formula>-4.095</formula>
    </cfRule>
    <cfRule type="cellIs" dxfId="2947" priority="7262" operator="lessThan">
      <formula>-0.211</formula>
    </cfRule>
    <cfRule type="cellIs" dxfId="2946" priority="7485" operator="greaterThan">
      <formula>5.828</formula>
    </cfRule>
    <cfRule type="cellIs" dxfId="2945" priority="7268" operator="lessThan">
      <formula>-0.292</formula>
    </cfRule>
    <cfRule type="cellIs" dxfId="2944" priority="7214" operator="greaterThan">
      <formula>-3.478</formula>
    </cfRule>
    <cfRule type="cellIs" dxfId="2943" priority="7613" operator="lessThan">
      <formula>-4.646</formula>
    </cfRule>
    <cfRule type="cellIs" dxfId="2942" priority="7313" operator="lessThan">
      <formula>3.02</formula>
    </cfRule>
    <cfRule type="cellIs" dxfId="2941" priority="7312" operator="lessThan">
      <formula>3.02</formula>
    </cfRule>
    <cfRule type="cellIs" dxfId="2940" priority="7311" operator="greaterThan">
      <formula>3.02</formula>
    </cfRule>
    <cfRule type="cellIs" dxfId="2939" priority="7366" operator="greaterThan">
      <formula>2.491</formula>
    </cfRule>
    <cfRule type="cellIs" dxfId="2938" priority="7222" operator="lessThan">
      <formula>8.984</formula>
    </cfRule>
    <cfRule type="cellIs" dxfId="2937" priority="7339" operator="lessThan">
      <formula>-1.214</formula>
    </cfRule>
    <cfRule type="cellIs" dxfId="2936" priority="7341" operator="greaterThan">
      <formula>-1.214</formula>
    </cfRule>
    <cfRule type="cellIs" dxfId="2935" priority="7340" operator="lessThan">
      <formula>-1.214</formula>
    </cfRule>
    <cfRule type="cellIs" dxfId="2934" priority="7564" operator="lessThan">
      <formula>3.485</formula>
    </cfRule>
    <cfRule type="cellIs" dxfId="2933" priority="7563" operator="greaterThan">
      <formula>3.485</formula>
    </cfRule>
    <cfRule type="notContainsBlanks" dxfId="2932" priority="7238">
      <formula>LEN(TRIM(P963))&gt;0</formula>
    </cfRule>
    <cfRule type="cellIs" dxfId="2931" priority="7503" operator="lessThan">
      <formula>-6.752</formula>
    </cfRule>
    <cfRule type="cellIs" dxfId="2930" priority="7451" operator="greaterThan">
      <formula>-1.826</formula>
    </cfRule>
    <cfRule type="cellIs" dxfId="2929" priority="7342" operator="greaterThan">
      <formula>-1.214</formula>
    </cfRule>
    <cfRule type="cellIs" dxfId="2928" priority="7502" operator="greaterThan">
      <formula>-6.752</formula>
    </cfRule>
    <cfRule type="cellIs" dxfId="2927" priority="7365" operator="lessThan">
      <formula>2.491</formula>
    </cfRule>
    <cfRule type="cellIs" dxfId="2926" priority="7486" operator="lessThan">
      <formula>5.828</formula>
    </cfRule>
  </conditionalFormatting>
  <conditionalFormatting sqref="P981">
    <cfRule type="cellIs" dxfId="2925" priority="6663" operator="greaterThan">
      <formula>137.016</formula>
    </cfRule>
    <cfRule type="cellIs" dxfId="2924" priority="6664" operator="lessThan">
      <formula>137.016</formula>
    </cfRule>
    <cfRule type="cellIs" dxfId="2923" priority="7042" operator="greaterThan">
      <formula>128.232</formula>
    </cfRule>
    <cfRule type="cellIs" dxfId="2922" priority="7072" operator="lessThan">
      <formula>125.874</formula>
    </cfRule>
    <cfRule type="cellIs" dxfId="2921" priority="7085" operator="lessThan">
      <formula>127.944</formula>
    </cfRule>
    <cfRule type="cellIs" dxfId="2920" priority="7078" operator="greaterThan">
      <formula>127.328</formula>
    </cfRule>
    <cfRule type="cellIs" dxfId="2919" priority="7025" operator="lessThan">
      <formula>120.78</formula>
    </cfRule>
    <cfRule type="cellIs" dxfId="2918" priority="7024" operator="greaterThan">
      <formula>120.78</formula>
    </cfRule>
    <cfRule type="cellIs" dxfId="2917" priority="7008" operator="lessThan">
      <formula>128.237</formula>
    </cfRule>
    <cfRule type="cellIs" dxfId="2916" priority="6825" operator="greaterThan">
      <formula>116.403</formula>
    </cfRule>
    <cfRule type="cellIs" dxfId="2915" priority="6840" operator="lessThan">
      <formula>116.214</formula>
    </cfRule>
    <cfRule type="cellIs" dxfId="2914" priority="7007" operator="greaterThan">
      <formula>128.237</formula>
    </cfRule>
    <cfRule type="cellIs" dxfId="2913" priority="7080" operator="lessThan">
      <formula>128.538</formula>
    </cfRule>
    <cfRule type="cellIs" dxfId="2912" priority="6824" operator="lessThan">
      <formula>116.403</formula>
    </cfRule>
    <cfRule type="cellIs" dxfId="2911" priority="6707" operator="greaterThan">
      <formula>130.007</formula>
    </cfRule>
    <cfRule type="cellIs" dxfId="2910" priority="7122" operator="greaterThan">
      <formula>121.16</formula>
    </cfRule>
    <cfRule type="cellIs" dxfId="2909" priority="6788" operator="greaterThan">
      <formula>121.66</formula>
    </cfRule>
    <cfRule type="cellIs" dxfId="2908" priority="7081" operator="greaterThan">
      <formula>128.538</formula>
    </cfRule>
    <cfRule type="cellIs" dxfId="2907" priority="7028" operator="lessThan">
      <formula>119.682</formula>
    </cfRule>
    <cfRule type="cellIs" dxfId="2906" priority="7108" operator="greaterThan">
      <formula>121.403</formula>
    </cfRule>
    <cfRule type="cellIs" dxfId="2905" priority="6787" operator="lessThan">
      <formula>121.66</formula>
    </cfRule>
    <cfRule type="cellIs" dxfId="2904" priority="6886" operator="greaterThan">
      <formula>121.482</formula>
    </cfRule>
    <cfRule type="cellIs" dxfId="2903" priority="6744" operator="lessThan">
      <formula>134.872</formula>
    </cfRule>
    <cfRule type="cellIs" dxfId="2902" priority="6727" operator="lessThan">
      <formula>131.394</formula>
    </cfRule>
    <cfRule type="cellIs" dxfId="2901" priority="6972" operator="lessThan">
      <formula>124.072</formula>
    </cfRule>
    <cfRule type="cellIs" dxfId="2900" priority="6994" operator="greaterThan">
      <formula>125.17</formula>
    </cfRule>
    <cfRule type="cellIs" dxfId="2899" priority="6973" operator="greaterThan">
      <formula>124.072</formula>
    </cfRule>
    <cfRule type="cellIs" dxfId="2898" priority="6980" operator="greaterThan">
      <formula>135.121</formula>
    </cfRule>
    <cfRule type="cellIs" dxfId="2897" priority="6728" operator="greaterThan">
      <formula>131.394</formula>
    </cfRule>
    <cfRule type="cellIs" dxfId="2896" priority="7123" operator="lessThan">
      <formula>121.16</formula>
    </cfRule>
    <cfRule type="cellIs" dxfId="2895" priority="6891" operator="greaterThan">
      <formula>121.817</formula>
    </cfRule>
    <cfRule type="cellIs" dxfId="2894" priority="7093" operator="lessThan">
      <formula>126.057</formula>
    </cfRule>
    <cfRule type="cellIs" dxfId="2893" priority="7041" operator="lessThan">
      <formula>128.232</formula>
    </cfRule>
  </conditionalFormatting>
  <conditionalFormatting sqref="P985">
    <cfRule type="cellIs" dxfId="2892" priority="6937" operator="greaterThan">
      <formula>"0&lt;2,07%"</formula>
    </cfRule>
    <cfRule type="cellIs" dxfId="2891" priority="6930" operator="lessThan">
      <formula>"2,07%&lt;0"</formula>
    </cfRule>
    <cfRule type="cellIs" dxfId="2890" priority="6922" operator="lessThan">
      <formula>$H$275</formula>
    </cfRule>
    <cfRule type="cellIs" dxfId="2889" priority="6928" operator="lessThan">
      <formula>-0.0257</formula>
    </cfRule>
  </conditionalFormatting>
  <conditionalFormatting sqref="P987">
    <cfRule type="cellIs" dxfId="2888" priority="6790" operator="lessThan">
      <formula>-0.0024</formula>
    </cfRule>
    <cfRule type="cellIs" dxfId="2887" priority="6791" operator="lessThan">
      <formula>-0.0024</formula>
    </cfRule>
    <cfRule type="cellIs" dxfId="2886" priority="6838" operator="lessThan">
      <formula>0.0267</formula>
    </cfRule>
    <cfRule type="cellIs" dxfId="2885" priority="6706" operator="greaterThan">
      <formula>0.0007</formula>
    </cfRule>
    <cfRule type="cellIs" dxfId="2884" priority="6722" operator="lessThan">
      <formula>-0.0304</formula>
    </cfRule>
    <cfRule type="cellIs" dxfId="2883" priority="6869" operator="lessThan">
      <formula>-0.01</formula>
    </cfRule>
    <cfRule type="cellIs" dxfId="2882" priority="6841" operator="greaterThan">
      <formula>0.0267</formula>
    </cfRule>
    <cfRule type="cellIs" dxfId="2881" priority="6747" operator="lessThan">
      <formula>0.0714</formula>
    </cfRule>
    <cfRule type="cellIs" dxfId="2880" priority="6862" operator="lessThan">
      <formula>-0.0118</formula>
    </cfRule>
    <cfRule type="cellIs" dxfId="2879" priority="6867" operator="greaterThan">
      <formula>-0.01</formula>
    </cfRule>
    <cfRule type="cellIs" dxfId="2878" priority="6839" operator="greaterThan">
      <formula>0.0267</formula>
    </cfRule>
    <cfRule type="cellIs" dxfId="2877" priority="6739" operator="greaterThan">
      <formula>-0.0258</formula>
    </cfRule>
    <cfRule type="cellIs" dxfId="2876" priority="6721" operator="greaterThan">
      <formula>-0.0304</formula>
    </cfRule>
    <cfRule type="cellIs" dxfId="2875" priority="6712" operator="greaterThan">
      <formula>0.0015</formula>
    </cfRule>
    <cfRule type="cellIs" dxfId="2874" priority="6868" operator="greaterThan">
      <formula>-0.01</formula>
    </cfRule>
    <cfRule type="cellIs" dxfId="2873" priority="6789" operator="greaterThan">
      <formula>-0.0024</formula>
    </cfRule>
  </conditionalFormatting>
  <conditionalFormatting sqref="P989">
    <cfRule type="cellIs" dxfId="2872" priority="7087" operator="greaterThan">
      <formula>3.485</formula>
    </cfRule>
    <cfRule type="cellIs" dxfId="2871" priority="6705" operator="lessThan">
      <formula>0.092</formula>
    </cfRule>
    <cfRule type="cellIs" dxfId="2870" priority="6975" operator="greaterThan">
      <formula>-1.826</formula>
    </cfRule>
    <cfRule type="cellIs" dxfId="2869" priority="6704" operator="lessThan">
      <formula>0.092</formula>
    </cfRule>
    <cfRule type="cellIs" dxfId="2868" priority="7040" operator="lessThan">
      <formula>3.577</formula>
    </cfRule>
    <cfRule type="cellIs" dxfId="2867" priority="6703" operator="greaterThan">
      <formula>0.092</formula>
    </cfRule>
    <cfRule type="cellIs" dxfId="2866" priority="6997" operator="lessThan">
      <formula>-1.663</formula>
    </cfRule>
    <cfRule type="cellIs" dxfId="2865" priority="7076" operator="lessThan">
      <formula>-0.475</formula>
    </cfRule>
    <cfRule type="cellIs" dxfId="2864" priority="7077" operator="greaterThan">
      <formula>-0.475</formula>
    </cfRule>
    <cfRule type="cellIs" dxfId="2863" priority="6786" operator="lessThan">
      <formula>-0.211</formula>
    </cfRule>
    <cfRule type="cellIs" dxfId="2862" priority="6720" operator="greaterThan">
      <formula>-4.095</formula>
    </cfRule>
    <cfRule type="cellIs" dxfId="2861" priority="6998" operator="greaterThan">
      <formula>-1.663</formula>
    </cfRule>
    <cfRule type="cellIs" dxfId="2860" priority="6669" operator="greaterThan">
      <formula>-1.677</formula>
    </cfRule>
    <cfRule type="cellIs" dxfId="2859" priority="6719" operator="lessThan">
      <formula>-4.095</formula>
    </cfRule>
    <cfRule type="cellIs" dxfId="2858" priority="6792" operator="lessThan">
      <formula>-0.292</formula>
    </cfRule>
    <cfRule type="cellIs" dxfId="2857" priority="7088" operator="lessThan">
      <formula>3.485</formula>
    </cfRule>
    <cfRule type="cellIs" dxfId="2856" priority="6711" operator="greaterThan">
      <formula>0.196</formula>
    </cfRule>
    <cfRule type="cellIs" dxfId="2855" priority="6983" operator="lessThan">
      <formula>9.224</formula>
    </cfRule>
    <cfRule type="cellIs" dxfId="2854" priority="6864" operator="lessThan">
      <formula>-1.214</formula>
    </cfRule>
    <cfRule type="cellIs" dxfId="2853" priority="6835" operator="greaterThan">
      <formula>3.02</formula>
    </cfRule>
    <cfRule type="cellIs" dxfId="2852" priority="6865" operator="greaterThan">
      <formula>-1.214</formula>
    </cfRule>
    <cfRule type="cellIs" dxfId="2851" priority="7009" operator="greaterThan">
      <formula>5.828</formula>
    </cfRule>
    <cfRule type="cellIs" dxfId="2850" priority="6836" operator="lessThan">
      <formula>3.02</formula>
    </cfRule>
    <cfRule type="cellIs" dxfId="2849" priority="7010" operator="lessThan">
      <formula>5.828</formula>
    </cfRule>
    <cfRule type="cellIs" dxfId="2848" priority="6837" operator="lessThan">
      <formula>3.02</formula>
    </cfRule>
    <cfRule type="cellIs" dxfId="2847" priority="6863" operator="lessThan">
      <formula>-1.214</formula>
    </cfRule>
    <cfRule type="cellIs" dxfId="2846" priority="6866" operator="greaterThan">
      <formula>-1.214</formula>
    </cfRule>
    <cfRule type="cellIs" dxfId="2845" priority="6668" operator="lessThan">
      <formula>-1.677</formula>
    </cfRule>
    <cfRule type="cellIs" dxfId="2844" priority="7026" operator="greaterThan">
      <formula>-6.752</formula>
    </cfRule>
    <cfRule type="cellIs" dxfId="2843" priority="7027" operator="lessThan">
      <formula>-6.752</formula>
    </cfRule>
    <cfRule type="cellIs" dxfId="2842" priority="6872" operator="greaterThan">
      <formula>-1.181</formula>
    </cfRule>
    <cfRule type="cellIs" dxfId="2841" priority="7137" operator="lessThan">
      <formula>-4.646</formula>
    </cfRule>
    <cfRule type="cellIs" dxfId="2840" priority="6738" operator="greaterThan">
      <formula>-3.478</formula>
    </cfRule>
    <cfRule type="cellIs" dxfId="2839" priority="6889" operator="lessThan">
      <formula>2.491</formula>
    </cfRule>
    <cfRule type="cellIs" dxfId="2838" priority="6890" operator="greaterThan">
      <formula>2.491</formula>
    </cfRule>
    <cfRule type="notContainsBlanks" dxfId="2837" priority="6762">
      <formula>LEN(TRIM(P989))&gt;0</formula>
    </cfRule>
    <cfRule type="cellIs" dxfId="2836" priority="6746" operator="lessThan">
      <formula>8.984</formula>
    </cfRule>
    <cfRule type="cellIs" dxfId="2835" priority="6976" operator="lessThan">
      <formula>-1.826</formula>
    </cfRule>
  </conditionalFormatting>
  <conditionalFormatting sqref="P1007">
    <cfRule type="cellIs" dxfId="2834" priority="6539" operator="greaterThan">
      <formula>120.78</formula>
    </cfRule>
    <cfRule type="cellIs" dxfId="2833" priority="6540" operator="lessThan">
      <formula>120.78</formula>
    </cfRule>
    <cfRule type="cellIs" dxfId="2832" priority="6488" operator="greaterThan">
      <formula>124.072</formula>
    </cfRule>
    <cfRule type="cellIs" dxfId="2831" priority="6543" operator="lessThan">
      <formula>119.682</formula>
    </cfRule>
    <cfRule type="cellIs" dxfId="2830" priority="6556" operator="lessThan">
      <formula>128.232</formula>
    </cfRule>
    <cfRule type="cellIs" dxfId="2829" priority="6302" operator="lessThan">
      <formula>121.66</formula>
    </cfRule>
    <cfRule type="cellIs" dxfId="2828" priority="6587" operator="lessThan">
      <formula>125.874</formula>
    </cfRule>
    <cfRule type="cellIs" dxfId="2827" priority="6495" operator="greaterThan">
      <formula>135.121</formula>
    </cfRule>
    <cfRule type="cellIs" dxfId="2826" priority="6593" operator="greaterThan">
      <formula>127.328</formula>
    </cfRule>
    <cfRule type="cellIs" dxfId="2825" priority="6595" operator="lessThan">
      <formula>128.538</formula>
    </cfRule>
    <cfRule type="cellIs" dxfId="2824" priority="6596" operator="greaterThan">
      <formula>128.538</formula>
    </cfRule>
    <cfRule type="cellIs" dxfId="2823" priority="6600" operator="lessThan">
      <formula>127.944</formula>
    </cfRule>
    <cfRule type="cellIs" dxfId="2822" priority="6259" operator="lessThan">
      <formula>134.872</formula>
    </cfRule>
    <cfRule type="cellIs" dxfId="2821" priority="6222" operator="greaterThan">
      <formula>130.007</formula>
    </cfRule>
    <cfRule type="cellIs" dxfId="2820" priority="6557" operator="greaterThan">
      <formula>128.232</formula>
    </cfRule>
    <cfRule type="cellIs" dxfId="2819" priority="6167" operator="greaterThan">
      <formula>139.913</formula>
    </cfRule>
    <cfRule type="cellIs" dxfId="2818" priority="6168" operator="greaterThan">
      <formula>139.913</formula>
    </cfRule>
    <cfRule type="cellIs" dxfId="2817" priority="6243" operator="greaterThan">
      <formula>131.394</formula>
    </cfRule>
    <cfRule type="cellIs" dxfId="2816" priority="6166" operator="lessThan">
      <formula>139.913</formula>
    </cfRule>
    <cfRule type="cellIs" dxfId="2815" priority="6406" operator="greaterThan">
      <formula>121.817</formula>
    </cfRule>
    <cfRule type="cellIs" dxfId="2814" priority="6487" operator="lessThan">
      <formula>124.072</formula>
    </cfRule>
    <cfRule type="cellIs" dxfId="2813" priority="6401" operator="greaterThan">
      <formula>121.482</formula>
    </cfRule>
    <cfRule type="cellIs" dxfId="2812" priority="6509" operator="greaterThan">
      <formula>125.17</formula>
    </cfRule>
    <cfRule type="cellIs" dxfId="2811" priority="6242" operator="lessThan">
      <formula>131.394</formula>
    </cfRule>
    <cfRule type="cellIs" dxfId="2810" priority="6637" operator="greaterThan">
      <formula>121.16</formula>
    </cfRule>
    <cfRule type="cellIs" dxfId="2809" priority="6623" operator="greaterThan">
      <formula>121.403</formula>
    </cfRule>
    <cfRule type="cellIs" dxfId="2808" priority="6523" operator="lessThan">
      <formula>128.237</formula>
    </cfRule>
    <cfRule type="cellIs" dxfId="2807" priority="6638" operator="lessThan">
      <formula>121.16</formula>
    </cfRule>
    <cfRule type="cellIs" dxfId="2806" priority="6522" operator="greaterThan">
      <formula>128.237</formula>
    </cfRule>
    <cfRule type="cellIs" dxfId="2805" priority="6355" operator="lessThan">
      <formula>116.214</formula>
    </cfRule>
    <cfRule type="cellIs" dxfId="2804" priority="6608" operator="lessThan">
      <formula>126.057</formula>
    </cfRule>
    <cfRule type="cellIs" dxfId="2803" priority="6178" operator="greaterThan">
      <formula>137.016</formula>
    </cfRule>
    <cfRule type="cellIs" dxfId="2802" priority="6179" operator="lessThan">
      <formula>137.016</formula>
    </cfRule>
    <cfRule type="cellIs" dxfId="2801" priority="6340" operator="greaterThan">
      <formula>116.403</formula>
    </cfRule>
    <cfRule type="cellIs" dxfId="2800" priority="6339" operator="lessThan">
      <formula>116.403</formula>
    </cfRule>
    <cfRule type="cellIs" dxfId="2799" priority="6303" operator="greaterThan">
      <formula>121.66</formula>
    </cfRule>
  </conditionalFormatting>
  <conditionalFormatting sqref="P1011">
    <cfRule type="cellIs" dxfId="2798" priority="6452" operator="greaterThan">
      <formula>"0&lt;2,07%"</formula>
    </cfRule>
    <cfRule type="cellIs" dxfId="2797" priority="6443" operator="lessThan">
      <formula>-0.0257</formula>
    </cfRule>
    <cfRule type="cellIs" dxfId="2796" priority="6445" operator="lessThan">
      <formula>"2,07%&lt;0"</formula>
    </cfRule>
    <cfRule type="cellIs" dxfId="2795" priority="6437" operator="lessThan">
      <formula>$H$275</formula>
    </cfRule>
  </conditionalFormatting>
  <conditionalFormatting sqref="P1013">
    <cfRule type="cellIs" dxfId="2794" priority="6227" operator="greaterThan">
      <formula>0.0015</formula>
    </cfRule>
    <cfRule type="cellIs" dxfId="2793" priority="6236" operator="greaterThan">
      <formula>-0.0304</formula>
    </cfRule>
    <cfRule type="cellIs" dxfId="2792" priority="6221" operator="greaterThan">
      <formula>0.0007</formula>
    </cfRule>
    <cfRule type="cellIs" dxfId="2791" priority="6356" operator="greaterThan">
      <formula>0.0267</formula>
    </cfRule>
    <cfRule type="cellIs" dxfId="2790" priority="6377" operator="lessThan">
      <formula>-0.0118</formula>
    </cfRule>
    <cfRule type="cellIs" dxfId="2789" priority="6383" operator="greaterThan">
      <formula>-0.01</formula>
    </cfRule>
    <cfRule type="cellIs" dxfId="2788" priority="6382" operator="greaterThan">
      <formula>-0.01</formula>
    </cfRule>
    <cfRule type="cellIs" dxfId="2787" priority="6306" operator="lessThan">
      <formula>-0.0024</formula>
    </cfRule>
    <cfRule type="cellIs" dxfId="2786" priority="6304" operator="greaterThan">
      <formula>-0.0024</formula>
    </cfRule>
    <cfRule type="cellIs" dxfId="2785" priority="6353" operator="lessThan">
      <formula>0.0267</formula>
    </cfRule>
    <cfRule type="cellIs" dxfId="2784" priority="6262" operator="lessThan">
      <formula>0.0714</formula>
    </cfRule>
    <cfRule type="cellIs" dxfId="2783" priority="6305" operator="lessThan">
      <formula>-0.0024</formula>
    </cfRule>
    <cfRule type="cellIs" dxfId="2782" priority="6254" operator="greaterThan">
      <formula>-0.0258</formula>
    </cfRule>
    <cfRule type="cellIs" dxfId="2781" priority="6384" operator="lessThan">
      <formula>-0.01</formula>
    </cfRule>
    <cfRule type="cellIs" dxfId="2780" priority="6354" operator="greaterThan">
      <formula>0.0267</formula>
    </cfRule>
    <cfRule type="cellIs" dxfId="2779" priority="6237" operator="lessThan">
      <formula>-0.0304</formula>
    </cfRule>
  </conditionalFormatting>
  <conditionalFormatting sqref="P1015">
    <cfRule type="cellIs" dxfId="2778" priority="6555" operator="lessThan">
      <formula>3.577</formula>
    </cfRule>
    <cfRule type="cellIs" dxfId="2777" priority="6591" operator="lessThan">
      <formula>-0.475</formula>
    </cfRule>
    <cfRule type="cellIs" dxfId="2776" priority="6592" operator="greaterThan">
      <formula>-0.475</formula>
    </cfRule>
    <cfRule type="cellIs" dxfId="2775" priority="6220" operator="lessThan">
      <formula>0.092</formula>
    </cfRule>
    <cfRule type="cellIs" dxfId="2774" priority="6219" operator="lessThan">
      <formula>0.092</formula>
    </cfRule>
    <cfRule type="cellIs" dxfId="2773" priority="6218" operator="greaterThan">
      <formula>0.092</formula>
    </cfRule>
    <cfRule type="cellIs" dxfId="2772" priority="6513" operator="greaterThan">
      <formula>-1.663</formula>
    </cfRule>
    <cfRule type="cellIs" dxfId="2771" priority="6352" operator="lessThan">
      <formula>3.02</formula>
    </cfRule>
    <cfRule type="cellIs" dxfId="2770" priority="6652" operator="lessThan">
      <formula>-4.646</formula>
    </cfRule>
    <cfRule type="cellIs" dxfId="2769" priority="6351" operator="lessThan">
      <formula>3.02</formula>
    </cfRule>
    <cfRule type="cellIs" dxfId="2768" priority="6350" operator="greaterThan">
      <formula>3.02</formula>
    </cfRule>
    <cfRule type="cellIs" dxfId="2767" priority="6512" operator="lessThan">
      <formula>-1.663</formula>
    </cfRule>
    <cfRule type="cellIs" dxfId="2766" priority="6175" operator="lessThan">
      <formula>2.837</formula>
    </cfRule>
    <cfRule type="cellIs" dxfId="2765" priority="6498" operator="lessThan">
      <formula>9.224</formula>
    </cfRule>
    <cfRule type="cellIs" dxfId="2764" priority="6491" operator="lessThan">
      <formula>-1.826</formula>
    </cfRule>
    <cfRule type="cellIs" dxfId="2763" priority="6162" operator="lessThan">
      <formula>4.648</formula>
    </cfRule>
    <cfRule type="cellIs" dxfId="2762" priority="6490" operator="greaterThan">
      <formula>-1.826</formula>
    </cfRule>
    <cfRule type="cellIs" dxfId="2761" priority="6226" operator="greaterThan">
      <formula>0.196</formula>
    </cfRule>
    <cfRule type="cellIs" dxfId="2760" priority="6405" operator="greaterThan">
      <formula>2.491</formula>
    </cfRule>
    <cfRule type="cellIs" dxfId="2759" priority="6307" operator="lessThan">
      <formula>-0.292</formula>
    </cfRule>
    <cfRule type="cellIs" dxfId="2758" priority="6404" operator="lessThan">
      <formula>2.491</formula>
    </cfRule>
    <cfRule type="cellIs" dxfId="2757" priority="6387" operator="greaterThan">
      <formula>-1.181</formula>
    </cfRule>
    <cfRule type="cellIs" dxfId="2756" priority="6603" operator="lessThan">
      <formula>3.485</formula>
    </cfRule>
    <cfRule type="cellIs" dxfId="2755" priority="6183" operator="lessThan">
      <formula>-1.677</formula>
    </cfRule>
    <cfRule type="cellIs" dxfId="2754" priority="6381" operator="greaterThan">
      <formula>-1.214</formula>
    </cfRule>
    <cfRule type="cellIs" dxfId="2753" priority="6379" operator="lessThan">
      <formula>-1.214</formula>
    </cfRule>
    <cfRule type="cellIs" dxfId="2752" priority="6301" operator="lessThan">
      <formula>-0.211</formula>
    </cfRule>
    <cfRule type="notContainsBlanks" dxfId="2751" priority="6277">
      <formula>LEN(TRIM(P1015))&gt;0</formula>
    </cfRule>
    <cfRule type="cellIs" dxfId="2750" priority="6380" operator="greaterThan">
      <formula>-1.214</formula>
    </cfRule>
    <cfRule type="cellIs" dxfId="2749" priority="6261" operator="lessThan">
      <formula>8.984</formula>
    </cfRule>
    <cfRule type="cellIs" dxfId="2748" priority="6378" operator="lessThan">
      <formula>-1.214</formula>
    </cfRule>
    <cfRule type="cellIs" dxfId="2747" priority="6602" operator="greaterThan">
      <formula>3.485</formula>
    </cfRule>
    <cfRule type="cellIs" dxfId="2746" priority="6253" operator="greaterThan">
      <formula>-3.478</formula>
    </cfRule>
    <cfRule type="cellIs" dxfId="2745" priority="6235" operator="greaterThan">
      <formula>-4.095</formula>
    </cfRule>
    <cfRule type="cellIs" dxfId="2744" priority="6524" operator="greaterThan">
      <formula>5.828</formula>
    </cfRule>
    <cfRule type="cellIs" dxfId="2743" priority="6525" operator="lessThan">
      <formula>5.828</formula>
    </cfRule>
    <cfRule type="cellIs" dxfId="2742" priority="6155" operator="lessThan">
      <formula>5.297</formula>
    </cfRule>
    <cfRule type="cellIs" dxfId="2741" priority="6234" operator="lessThan">
      <formula>-4.095</formula>
    </cfRule>
    <cfRule type="cellIs" dxfId="2740" priority="6184" operator="greaterThan">
      <formula>-1.677</formula>
    </cfRule>
    <cfRule type="cellIs" dxfId="2739" priority="6541" operator="greaterThan">
      <formula>-6.752</formula>
    </cfRule>
    <cfRule type="cellIs" dxfId="2738" priority="6542" operator="lessThan">
      <formula>-6.752</formula>
    </cfRule>
  </conditionalFormatting>
  <conditionalFormatting sqref="P1033">
    <cfRule type="cellIs" dxfId="2737" priority="4817" operator="lessThan">
      <formula>116.214</formula>
    </cfRule>
    <cfRule type="cellIs" dxfId="2736" priority="5019" operator="greaterThan">
      <formula>128.232</formula>
    </cfRule>
    <cfRule type="cellIs" dxfId="2735" priority="5018" operator="lessThan">
      <formula>128.232</formula>
    </cfRule>
    <cfRule type="cellIs" dxfId="2734" priority="5005" operator="lessThan">
      <formula>119.682</formula>
    </cfRule>
    <cfRule type="cellIs" dxfId="2733" priority="4721" operator="lessThan">
      <formula>134.872</formula>
    </cfRule>
    <cfRule type="cellIs" dxfId="2732" priority="4705" operator="greaterThan">
      <formula>131.394</formula>
    </cfRule>
    <cfRule type="cellIs" dxfId="2731" priority="4640" operator="greaterThan">
      <formula>137.016</formula>
    </cfRule>
    <cfRule type="cellIs" dxfId="2730" priority="4641" operator="lessThan">
      <formula>137.016</formula>
    </cfRule>
    <cfRule type="cellIs" dxfId="2729" priority="4971" operator="greaterThan">
      <formula>125.17</formula>
    </cfRule>
    <cfRule type="cellIs" dxfId="2728" priority="4764" operator="lessThan">
      <formula>121.66</formula>
    </cfRule>
    <cfRule type="cellIs" dxfId="2727" priority="4950" operator="greaterThan">
      <formula>124.072</formula>
    </cfRule>
    <cfRule type="cellIs" dxfId="2726" priority="4704" operator="lessThan">
      <formula>131.394</formula>
    </cfRule>
    <cfRule type="cellIs" dxfId="2725" priority="4949" operator="lessThan">
      <formula>124.072</formula>
    </cfRule>
    <cfRule type="cellIs" dxfId="2724" priority="4765" operator="greaterThan">
      <formula>121.66</formula>
    </cfRule>
    <cfRule type="cellIs" dxfId="2723" priority="5001" operator="greaterThan">
      <formula>120.78</formula>
    </cfRule>
    <cfRule type="cellIs" dxfId="2722" priority="4868" operator="greaterThan">
      <formula>121.817</formula>
    </cfRule>
    <cfRule type="cellIs" dxfId="2721" priority="5002" operator="lessThan">
      <formula>120.78</formula>
    </cfRule>
    <cfRule type="cellIs" dxfId="2720" priority="4984" operator="greaterThan">
      <formula>128.237</formula>
    </cfRule>
    <cfRule type="cellIs" dxfId="2719" priority="5099" operator="greaterThan">
      <formula>121.16</formula>
    </cfRule>
    <cfRule type="cellIs" dxfId="2718" priority="4985" operator="lessThan">
      <formula>128.237</formula>
    </cfRule>
    <cfRule type="cellIs" dxfId="2717" priority="5062" operator="lessThan">
      <formula>127.944</formula>
    </cfRule>
    <cfRule type="cellIs" dxfId="2716" priority="5058" operator="greaterThan">
      <formula>128.538</formula>
    </cfRule>
    <cfRule type="cellIs" dxfId="2715" priority="5057" operator="lessThan">
      <formula>128.538</formula>
    </cfRule>
    <cfRule type="cellIs" dxfId="2714" priority="5055" operator="greaterThan">
      <formula>127.328</formula>
    </cfRule>
    <cfRule type="cellIs" dxfId="2713" priority="5100" operator="lessThan">
      <formula>121.16</formula>
    </cfRule>
    <cfRule type="cellIs" dxfId="2712" priority="4628" operator="lessThan">
      <formula>139.913</formula>
    </cfRule>
    <cfRule type="cellIs" dxfId="2711" priority="4629" operator="greaterThan">
      <formula>139.913</formula>
    </cfRule>
    <cfRule type="cellIs" dxfId="2710" priority="4630" operator="greaterThan">
      <formula>139.913</formula>
    </cfRule>
    <cfRule type="cellIs" dxfId="2709" priority="5085" operator="greaterThan">
      <formula>121.403</formula>
    </cfRule>
    <cfRule type="cellIs" dxfId="2708" priority="5070" operator="lessThan">
      <formula>126.057</formula>
    </cfRule>
    <cfRule type="cellIs" dxfId="2707" priority="4801" operator="lessThan">
      <formula>116.403</formula>
    </cfRule>
    <cfRule type="cellIs" dxfId="2706" priority="4802" operator="greaterThan">
      <formula>116.403</formula>
    </cfRule>
    <cfRule type="cellIs" dxfId="2705" priority="4684" operator="greaterThan">
      <formula>130.007</formula>
    </cfRule>
    <cfRule type="cellIs" dxfId="2704" priority="4863" operator="greaterThan">
      <formula>121.482</formula>
    </cfRule>
    <cfRule type="cellIs" dxfId="2703" priority="4957" operator="greaterThan">
      <formula>135.121</formula>
    </cfRule>
    <cfRule type="cellIs" dxfId="2702" priority="5049" operator="lessThan">
      <formula>125.874</formula>
    </cfRule>
  </conditionalFormatting>
  <conditionalFormatting sqref="P1037">
    <cfRule type="cellIs" dxfId="2701" priority="4914" operator="greaterThan">
      <formula>"0&lt;2,07%"</formula>
    </cfRule>
    <cfRule type="cellIs" dxfId="2700" priority="4907" operator="lessThan">
      <formula>"2,07%&lt;0"</formula>
    </cfRule>
    <cfRule type="cellIs" dxfId="2699" priority="4905" operator="lessThan">
      <formula>-0.0257</formula>
    </cfRule>
    <cfRule type="cellIs" dxfId="2698" priority="4899" operator="lessThan">
      <formula>$H$275</formula>
    </cfRule>
  </conditionalFormatting>
  <conditionalFormatting sqref="P1039">
    <cfRule type="cellIs" dxfId="2697" priority="4816" operator="greaterThan">
      <formula>0.0267</formula>
    </cfRule>
    <cfRule type="cellIs" dxfId="2696" priority="4716" operator="greaterThan">
      <formula>-0.0258</formula>
    </cfRule>
    <cfRule type="cellIs" dxfId="2695" priority="4846" operator="lessThan">
      <formula>-0.01</formula>
    </cfRule>
    <cfRule type="cellIs" dxfId="2694" priority="4768" operator="lessThan">
      <formula>-0.0024</formula>
    </cfRule>
    <cfRule type="cellIs" dxfId="2693" priority="4767" operator="lessThan">
      <formula>-0.0024</formula>
    </cfRule>
    <cfRule type="cellIs" dxfId="2692" priority="4766" operator="greaterThan">
      <formula>-0.0024</formula>
    </cfRule>
    <cfRule type="cellIs" dxfId="2691" priority="4724" operator="lessThan">
      <formula>0.0714</formula>
    </cfRule>
    <cfRule type="cellIs" dxfId="2690" priority="4699" operator="lessThan">
      <formula>-0.0304</formula>
    </cfRule>
    <cfRule type="cellIs" dxfId="2689" priority="4698" operator="greaterThan">
      <formula>-0.0304</formula>
    </cfRule>
    <cfRule type="cellIs" dxfId="2688" priority="4844" operator="greaterThan">
      <formula>-0.01</formula>
    </cfRule>
    <cfRule type="cellIs" dxfId="2687" priority="4689" operator="greaterThan">
      <formula>0.0015</formula>
    </cfRule>
    <cfRule type="cellIs" dxfId="2686" priority="4683" operator="greaterThan">
      <formula>0.0007</formula>
    </cfRule>
    <cfRule type="cellIs" dxfId="2685" priority="4815" operator="lessThan">
      <formula>0.0267</formula>
    </cfRule>
    <cfRule type="cellIs" dxfId="2684" priority="4839" operator="lessThan">
      <formula>-0.0118</formula>
    </cfRule>
    <cfRule type="cellIs" dxfId="2683" priority="4845" operator="greaterThan">
      <formula>-0.01</formula>
    </cfRule>
    <cfRule type="cellIs" dxfId="2682" priority="4818" operator="greaterThan">
      <formula>0.0267</formula>
    </cfRule>
  </conditionalFormatting>
  <conditionalFormatting sqref="P1041">
    <cfRule type="cellIs" dxfId="2681" priority="4769" operator="lessThan">
      <formula>-0.292</formula>
    </cfRule>
    <cfRule type="cellIs" dxfId="2680" priority="4975" operator="greaterThan">
      <formula>-1.663</formula>
    </cfRule>
    <cfRule type="cellIs" dxfId="2679" priority="4812" operator="greaterThan">
      <formula>3.02</formula>
    </cfRule>
    <cfRule type="cellIs" dxfId="2678" priority="4974" operator="lessThan">
      <formula>-1.663</formula>
    </cfRule>
    <cfRule type="cellIs" dxfId="2677" priority="4953" operator="lessThan">
      <formula>-1.826</formula>
    </cfRule>
    <cfRule type="cellIs" dxfId="2676" priority="4696" operator="lessThan">
      <formula>-4.095</formula>
    </cfRule>
    <cfRule type="cellIs" dxfId="2675" priority="4611" operator="greaterThan">
      <formula>13.523</formula>
    </cfRule>
    <cfRule type="cellIs" dxfId="2674" priority="4952" operator="greaterThan">
      <formula>-1.826</formula>
    </cfRule>
    <cfRule type="cellIs" dxfId="2673" priority="5065" operator="lessThan">
      <formula>3.485</formula>
    </cfRule>
    <cfRule type="cellIs" dxfId="2672" priority="4697" operator="greaterThan">
      <formula>-4.095</formula>
    </cfRule>
    <cfRule type="cellIs" dxfId="2671" priority="5064" operator="greaterThan">
      <formula>3.485</formula>
    </cfRule>
    <cfRule type="cellIs" dxfId="2670" priority="4645" operator="lessThan">
      <formula>-1.677</formula>
    </cfRule>
    <cfRule type="cellIs" dxfId="2669" priority="4646" operator="greaterThan">
      <formula>-1.677</formula>
    </cfRule>
    <cfRule type="cellIs" dxfId="2668" priority="4680" operator="greaterThan">
      <formula>0.092</formula>
    </cfRule>
    <cfRule type="cellIs" dxfId="2667" priority="5054" operator="greaterThan">
      <formula>-0.475</formula>
    </cfRule>
    <cfRule type="cellIs" dxfId="2666" priority="4681" operator="lessThan">
      <formula>0.092</formula>
    </cfRule>
    <cfRule type="cellIs" dxfId="2665" priority="5053" operator="lessThan">
      <formula>-0.475</formula>
    </cfRule>
    <cfRule type="cellIs" dxfId="2664" priority="4682" operator="lessThan">
      <formula>0.092</formula>
    </cfRule>
    <cfRule type="cellIs" dxfId="2663" priority="4814" operator="lessThan">
      <formula>3.02</formula>
    </cfRule>
    <cfRule type="cellIs" dxfId="2662" priority="4715" operator="greaterThan">
      <formula>-3.478</formula>
    </cfRule>
    <cfRule type="cellIs" dxfId="2661" priority="4763" operator="lessThan">
      <formula>-0.211</formula>
    </cfRule>
    <cfRule type="cellIs" dxfId="2660" priority="5017" operator="lessThan">
      <formula>3.577</formula>
    </cfRule>
    <cfRule type="cellIs" dxfId="2659" priority="4867" operator="greaterThan">
      <formula>2.491</formula>
    </cfRule>
    <cfRule type="cellIs" dxfId="2658" priority="4866" operator="lessThan">
      <formula>2.491</formula>
    </cfRule>
    <cfRule type="cellIs" dxfId="2657" priority="4688" operator="greaterThan">
      <formula>0.196</formula>
    </cfRule>
    <cfRule type="cellIs" dxfId="2656" priority="4849" operator="greaterThan">
      <formula>-1.181</formula>
    </cfRule>
    <cfRule type="cellIs" dxfId="2655" priority="4841" operator="lessThan">
      <formula>-1.214</formula>
    </cfRule>
    <cfRule type="cellIs" dxfId="2654" priority="4610" operator="lessThan">
      <formula>13.523</formula>
    </cfRule>
    <cfRule type="cellIs" dxfId="2653" priority="4843" operator="greaterThan">
      <formula>-1.214</formula>
    </cfRule>
    <cfRule type="cellIs" dxfId="2652" priority="4987" operator="lessThan">
      <formula>5.828</formula>
    </cfRule>
    <cfRule type="cellIs" dxfId="2651" priority="5114" operator="lessThan">
      <formula>-4.646</formula>
    </cfRule>
    <cfRule type="cellIs" dxfId="2650" priority="4986" operator="greaterThan">
      <formula>5.828</formula>
    </cfRule>
    <cfRule type="cellIs" dxfId="2649" priority="4617" operator="lessThan">
      <formula>5.297</formula>
    </cfRule>
    <cfRule type="cellIs" dxfId="2648" priority="4842" operator="greaterThan">
      <formula>-1.214</formula>
    </cfRule>
    <cfRule type="cellIs" dxfId="2647" priority="4624" operator="lessThan">
      <formula>4.648</formula>
    </cfRule>
    <cfRule type="cellIs" dxfId="2646" priority="4840" operator="lessThan">
      <formula>-1.214</formula>
    </cfRule>
    <cfRule type="cellIs" dxfId="2645" priority="5004" operator="lessThan">
      <formula>-6.752</formula>
    </cfRule>
    <cfRule type="cellIs" dxfId="2644" priority="5003" operator="greaterThan">
      <formula>-6.752</formula>
    </cfRule>
    <cfRule type="cellIs" dxfId="2643" priority="4723" operator="lessThan">
      <formula>8.984</formula>
    </cfRule>
    <cfRule type="cellIs" dxfId="2642" priority="4813" operator="lessThan">
      <formula>3.02</formula>
    </cfRule>
    <cfRule type="notContainsBlanks" dxfId="2641" priority="4739">
      <formula>LEN(TRIM(P1041))&gt;0</formula>
    </cfRule>
    <cfRule type="cellIs" dxfId="2640" priority="4960" operator="lessThan">
      <formula>9.224</formula>
    </cfRule>
    <cfRule type="cellIs" dxfId="2639" priority="4637" operator="lessThan">
      <formula>2.837</formula>
    </cfRule>
  </conditionalFormatting>
  <conditionalFormatting sqref="P1059">
    <cfRule type="cellIs" dxfId="2638" priority="4245" operator="lessThan">
      <formula>121.66</formula>
    </cfRule>
    <cfRule type="cellIs" dxfId="2637" priority="4185" operator="lessThan">
      <formula>131.394</formula>
    </cfRule>
    <cfRule type="cellIs" dxfId="2636" priority="4186" operator="greaterThan">
      <formula>131.394</formula>
    </cfRule>
    <cfRule type="cellIs" dxfId="2635" priority="4581" operator="lessThan">
      <formula>121.16</formula>
    </cfRule>
    <cfRule type="cellIs" dxfId="2634" priority="4580" operator="greaterThan">
      <formula>121.16</formula>
    </cfRule>
    <cfRule type="cellIs" dxfId="2633" priority="4566" operator="greaterThan">
      <formula>121.403</formula>
    </cfRule>
    <cfRule type="cellIs" dxfId="2632" priority="4202" operator="lessThan">
      <formula>134.872</formula>
    </cfRule>
    <cfRule type="cellIs" dxfId="2631" priority="4551" operator="lessThan">
      <formula>126.057</formula>
    </cfRule>
    <cfRule type="cellIs" dxfId="2630" priority="4165" operator="greaterThan">
      <formula>130.007</formula>
    </cfRule>
    <cfRule type="cellIs" dxfId="2629" priority="4122" operator="lessThan">
      <formula>137.016</formula>
    </cfRule>
    <cfRule type="cellIs" dxfId="2628" priority="4121" operator="greaterThan">
      <formula>137.016</formula>
    </cfRule>
    <cfRule type="cellIs" dxfId="2627" priority="4486" operator="lessThan">
      <formula>119.682</formula>
    </cfRule>
    <cfRule type="cellIs" dxfId="2626" priority="4111" operator="greaterThan">
      <formula>139.913</formula>
    </cfRule>
    <cfRule type="cellIs" dxfId="2625" priority="4110" operator="greaterThan">
      <formula>139.913</formula>
    </cfRule>
    <cfRule type="cellIs" dxfId="2624" priority="4109" operator="lessThan">
      <formula>139.913</formula>
    </cfRule>
    <cfRule type="cellIs" dxfId="2623" priority="4483" operator="lessThan">
      <formula>120.78</formula>
    </cfRule>
    <cfRule type="cellIs" dxfId="2622" priority="4482" operator="greaterThan">
      <formula>120.78</formula>
    </cfRule>
    <cfRule type="cellIs" dxfId="2621" priority="4466" operator="lessThan">
      <formula>128.237</formula>
    </cfRule>
    <cfRule type="cellIs" dxfId="2620" priority="4465" operator="greaterThan">
      <formula>128.237</formula>
    </cfRule>
    <cfRule type="cellIs" dxfId="2619" priority="4452" operator="greaterThan">
      <formula>125.17</formula>
    </cfRule>
    <cfRule type="cellIs" dxfId="2618" priority="4438" operator="greaterThan">
      <formula>135.121</formula>
    </cfRule>
    <cfRule type="cellIs" dxfId="2617" priority="4431" operator="greaterThan">
      <formula>124.072</formula>
    </cfRule>
    <cfRule type="cellIs" dxfId="2616" priority="4430" operator="lessThan">
      <formula>124.072</formula>
    </cfRule>
    <cfRule type="cellIs" dxfId="2615" priority="4349" operator="greaterThan">
      <formula>121.817</formula>
    </cfRule>
    <cfRule type="cellIs" dxfId="2614" priority="4543" operator="lessThan">
      <formula>127.944</formula>
    </cfRule>
    <cfRule type="cellIs" dxfId="2613" priority="4344" operator="greaterThan">
      <formula>121.482</formula>
    </cfRule>
    <cfRule type="cellIs" dxfId="2612" priority="4539" operator="greaterThan">
      <formula>128.538</formula>
    </cfRule>
    <cfRule type="cellIs" dxfId="2611" priority="4538" operator="lessThan">
      <formula>128.538</formula>
    </cfRule>
    <cfRule type="cellIs" dxfId="2610" priority="4536" operator="greaterThan">
      <formula>127.328</formula>
    </cfRule>
    <cfRule type="cellIs" dxfId="2609" priority="4298" operator="lessThan">
      <formula>116.214</formula>
    </cfRule>
    <cfRule type="cellIs" dxfId="2608" priority="4283" operator="greaterThan">
      <formula>116.403</formula>
    </cfRule>
    <cfRule type="cellIs" dxfId="2607" priority="4282" operator="lessThan">
      <formula>116.403</formula>
    </cfRule>
    <cfRule type="cellIs" dxfId="2606" priority="4530" operator="lessThan">
      <formula>125.874</formula>
    </cfRule>
    <cfRule type="cellIs" dxfId="2605" priority="4246" operator="greaterThan">
      <formula>121.66</formula>
    </cfRule>
    <cfRule type="cellIs" dxfId="2604" priority="4500" operator="greaterThan">
      <formula>128.232</formula>
    </cfRule>
    <cfRule type="cellIs" dxfId="2603" priority="4499" operator="lessThan">
      <formula>128.232</formula>
    </cfRule>
  </conditionalFormatting>
  <conditionalFormatting sqref="P1063">
    <cfRule type="cellIs" dxfId="2602" priority="4386" operator="lessThan">
      <formula>-0.0257</formula>
    </cfRule>
    <cfRule type="cellIs" dxfId="2601" priority="4395" operator="greaterThan">
      <formula>"0&lt;2,07%"</formula>
    </cfRule>
    <cfRule type="cellIs" dxfId="2600" priority="4388" operator="lessThan">
      <formula>"2,07%&lt;0"</formula>
    </cfRule>
    <cfRule type="cellIs" dxfId="2599" priority="4380" operator="lessThan">
      <formula>$H$275</formula>
    </cfRule>
  </conditionalFormatting>
  <conditionalFormatting sqref="P1065">
    <cfRule type="cellIs" dxfId="2598" priority="4180" operator="lessThan">
      <formula>-0.0304</formula>
    </cfRule>
    <cfRule type="cellIs" dxfId="2597" priority="4249" operator="lessThan">
      <formula>-0.0024</formula>
    </cfRule>
    <cfRule type="cellIs" dxfId="2596" priority="4197" operator="greaterThan">
      <formula>-0.0258</formula>
    </cfRule>
    <cfRule type="cellIs" dxfId="2595" priority="4327" operator="lessThan">
      <formula>-0.01</formula>
    </cfRule>
    <cfRule type="cellIs" dxfId="2594" priority="4248" operator="lessThan">
      <formula>-0.0024</formula>
    </cfRule>
    <cfRule type="cellIs" dxfId="2593" priority="4320" operator="lessThan">
      <formula>-0.0118</formula>
    </cfRule>
    <cfRule type="cellIs" dxfId="2592" priority="4296" operator="lessThan">
      <formula>0.0267</formula>
    </cfRule>
    <cfRule type="cellIs" dxfId="2591" priority="4164" operator="greaterThan">
      <formula>0.0007</formula>
    </cfRule>
    <cfRule type="cellIs" dxfId="2590" priority="4326" operator="greaterThan">
      <formula>-0.01</formula>
    </cfRule>
    <cfRule type="cellIs" dxfId="2589" priority="4170" operator="greaterThan">
      <formula>0.0015</formula>
    </cfRule>
    <cfRule type="cellIs" dxfId="2588" priority="4299" operator="greaterThan">
      <formula>0.0267</formula>
    </cfRule>
    <cfRule type="cellIs" dxfId="2587" priority="4247" operator="greaterThan">
      <formula>-0.0024</formula>
    </cfRule>
    <cfRule type="cellIs" dxfId="2586" priority="4325" operator="greaterThan">
      <formula>-0.01</formula>
    </cfRule>
    <cfRule type="cellIs" dxfId="2585" priority="4297" operator="greaterThan">
      <formula>0.0267</formula>
    </cfRule>
    <cfRule type="cellIs" dxfId="2584" priority="4205" operator="lessThan">
      <formula>0.0714</formula>
    </cfRule>
    <cfRule type="cellIs" dxfId="2583" priority="4179" operator="greaterThan">
      <formula>-0.0304</formula>
    </cfRule>
  </conditionalFormatting>
  <conditionalFormatting sqref="P1067">
    <cfRule type="cellIs" dxfId="2582" priority="4196" operator="greaterThan">
      <formula>-3.478</formula>
    </cfRule>
    <cfRule type="cellIs" dxfId="2581" priority="4118" operator="lessThan">
      <formula>2.837</formula>
    </cfRule>
    <cfRule type="cellIs" dxfId="2580" priority="4204" operator="lessThan">
      <formula>8.984</formula>
    </cfRule>
    <cfRule type="cellIs" dxfId="2579" priority="4324" operator="greaterThan">
      <formula>-1.214</formula>
    </cfRule>
    <cfRule type="cellIs" dxfId="2578" priority="4127" operator="greaterThan">
      <formula>-1.677</formula>
    </cfRule>
    <cfRule type="cellIs" dxfId="2577" priority="4161" operator="greaterThan">
      <formula>0.092</formula>
    </cfRule>
    <cfRule type="cellIs" dxfId="2576" priority="4162" operator="lessThan">
      <formula>0.092</formula>
    </cfRule>
    <cfRule type="cellIs" dxfId="2575" priority="4163" operator="lessThan">
      <formula>0.092</formula>
    </cfRule>
    <cfRule type="cellIs" dxfId="2574" priority="4169" operator="greaterThan">
      <formula>0.196</formula>
    </cfRule>
    <cfRule type="cellIs" dxfId="2573" priority="4177" operator="lessThan">
      <formula>-4.095</formula>
    </cfRule>
    <cfRule type="cellIs" dxfId="2572" priority="4178" operator="greaterThan">
      <formula>-4.095</formula>
    </cfRule>
    <cfRule type="notContainsBlanks" dxfId="2571" priority="4220">
      <formula>LEN(TRIM(P1067))&gt;0</formula>
    </cfRule>
    <cfRule type="cellIs" dxfId="2570" priority="4244" operator="lessThan">
      <formula>-0.211</formula>
    </cfRule>
    <cfRule type="cellIs" dxfId="2569" priority="4330" operator="greaterThan">
      <formula>-1.181</formula>
    </cfRule>
    <cfRule type="cellIs" dxfId="2568" priority="4484" operator="greaterThan">
      <formula>-6.752</formula>
    </cfRule>
    <cfRule type="cellIs" dxfId="2567" priority="4595" operator="lessThan">
      <formula>-4.646</formula>
    </cfRule>
    <cfRule type="cellIs" dxfId="2566" priority="4468" operator="lessThan">
      <formula>5.828</formula>
    </cfRule>
    <cfRule type="cellIs" dxfId="2565" priority="4467" operator="greaterThan">
      <formula>5.828</formula>
    </cfRule>
    <cfRule type="cellIs" dxfId="2564" priority="4293" operator="greaterThan">
      <formula>3.02</formula>
    </cfRule>
    <cfRule type="cellIs" dxfId="2563" priority="4456" operator="greaterThan">
      <formula>-1.663</formula>
    </cfRule>
    <cfRule type="cellIs" dxfId="2562" priority="4098" operator="lessThan">
      <formula>5.297</formula>
    </cfRule>
    <cfRule type="cellIs" dxfId="2561" priority="4455" operator="lessThan">
      <formula>-1.663</formula>
    </cfRule>
    <cfRule type="cellIs" dxfId="2560" priority="4441" operator="lessThan">
      <formula>9.224</formula>
    </cfRule>
    <cfRule type="cellIs" dxfId="2559" priority="4546" operator="lessThan">
      <formula>3.485</formula>
    </cfRule>
    <cfRule type="cellIs" dxfId="2558" priority="4545" operator="greaterThan">
      <formula>3.485</formula>
    </cfRule>
    <cfRule type="cellIs" dxfId="2557" priority="4434" operator="lessThan">
      <formula>-1.826</formula>
    </cfRule>
    <cfRule type="cellIs" dxfId="2556" priority="4535" operator="greaterThan">
      <formula>-0.475</formula>
    </cfRule>
    <cfRule type="cellIs" dxfId="2555" priority="4534" operator="lessThan">
      <formula>-0.475</formula>
    </cfRule>
    <cfRule type="cellIs" dxfId="2554" priority="4498" operator="lessThan">
      <formula>3.577</formula>
    </cfRule>
    <cfRule type="cellIs" dxfId="2553" priority="4092" operator="greaterThan">
      <formula>13.523</formula>
    </cfRule>
    <cfRule type="cellIs" dxfId="2552" priority="4126" operator="lessThan">
      <formula>-1.677</formula>
    </cfRule>
    <cfRule type="cellIs" dxfId="2551" priority="4485" operator="lessThan">
      <formula>-6.752</formula>
    </cfRule>
    <cfRule type="cellIs" dxfId="2550" priority="4091" operator="lessThan">
      <formula>13.523</formula>
    </cfRule>
    <cfRule type="cellIs" dxfId="2549" priority="4433" operator="greaterThan">
      <formula>-1.826</formula>
    </cfRule>
    <cfRule type="cellIs" dxfId="2548" priority="4347" operator="lessThan">
      <formula>2.491</formula>
    </cfRule>
    <cfRule type="cellIs" dxfId="2547" priority="4250" operator="lessThan">
      <formula>-0.292</formula>
    </cfRule>
    <cfRule type="cellIs" dxfId="2546" priority="4295" operator="lessThan">
      <formula>3.02</formula>
    </cfRule>
    <cfRule type="cellIs" dxfId="2545" priority="4348" operator="greaterThan">
      <formula>2.491</formula>
    </cfRule>
    <cfRule type="cellIs" dxfId="2544" priority="4294" operator="lessThan">
      <formula>3.02</formula>
    </cfRule>
    <cfRule type="cellIs" dxfId="2543" priority="4105" operator="lessThan">
      <formula>4.648</formula>
    </cfRule>
    <cfRule type="cellIs" dxfId="2542" priority="4321" operator="lessThan">
      <formula>-1.214</formula>
    </cfRule>
    <cfRule type="cellIs" dxfId="2541" priority="4322" operator="lessThan">
      <formula>-1.214</formula>
    </cfRule>
    <cfRule type="cellIs" dxfId="2540" priority="4323" operator="greaterThan">
      <formula>-1.214</formula>
    </cfRule>
  </conditionalFormatting>
  <conditionalFormatting sqref="P1132">
    <cfRule type="cellIs" dxfId="2539" priority="1502" operator="lessThan">
      <formula>39.536</formula>
    </cfRule>
    <cfRule type="cellIs" dxfId="2538" priority="1503" operator="lessThan">
      <formula>43.057</formula>
    </cfRule>
    <cfRule type="cellIs" dxfId="2537" priority="1504" operator="lessThan">
      <formula>" R$ 40,095 $H$369"</formula>
    </cfRule>
    <cfRule type="notContainsBlanks" dxfId="2536" priority="1489">
      <formula>LEN(TRIM(P1132))&gt;0</formula>
    </cfRule>
    <cfRule type="cellIs" dxfId="2535" priority="1492" operator="lessThan">
      <formula>40.841</formula>
    </cfRule>
    <cfRule type="cellIs" dxfId="2534" priority="1505" operator="lessThan">
      <formula>40.095</formula>
    </cfRule>
    <cfRule type="cellIs" dxfId="2533" priority="1506" operator="greaterThan">
      <formula>40.095</formula>
    </cfRule>
    <cfRule type="cellIs" dxfId="2532" priority="1507" operator="lessThan">
      <formula>40.479</formula>
    </cfRule>
    <cfRule type="cellIs" dxfId="2531" priority="1508" operator="greaterThan">
      <formula>40.479</formula>
    </cfRule>
    <cfRule type="cellIs" dxfId="2530" priority="1509" operator="greaterThan">
      <formula>40.401</formula>
    </cfRule>
    <cfRule type="cellIs" dxfId="2529" priority="1510" operator="greaterThan">
      <formula>40.564</formula>
    </cfRule>
    <cfRule type="cellIs" dxfId="2528" priority="1511" operator="lessThan">
      <formula>40.564</formula>
    </cfRule>
    <cfRule type="cellIs" dxfId="2527" priority="1516" operator="lessThan">
      <formula>41.457</formula>
    </cfRule>
    <cfRule type="cellIs" dxfId="2526" priority="1512" operator="lessThan">
      <formula>40.406</formula>
    </cfRule>
    <cfRule type="cellIs" dxfId="2525" priority="1493" operator="lessThan">
      <formula>40.841</formula>
    </cfRule>
    <cfRule type="cellIs" dxfId="2524" priority="1513" operator="greaterThan">
      <formula>40.509</formula>
    </cfRule>
    <cfRule type="cellIs" dxfId="2523" priority="1514" operator="lessThan">
      <formula>40.509</formula>
    </cfRule>
    <cfRule type="cellIs" dxfId="2522" priority="1494" operator="lessThan">
      <formula>40.836</formula>
    </cfRule>
    <cfRule type="cellIs" dxfId="2521" priority="1515" operator="greaterThan">
      <formula>41.258</formula>
    </cfRule>
    <cfRule type="cellIs" dxfId="2520" priority="1487" operator="lessThan">
      <formula>41.623</formula>
    </cfRule>
    <cfRule type="cellIs" dxfId="2519" priority="1495" operator="greaterThan">
      <formula>39.621</formula>
    </cfRule>
    <cfRule type="cellIs" dxfId="2518" priority="1517" operator="greaterThan">
      <formula>41.457</formula>
    </cfRule>
    <cfRule type="cellIs" dxfId="2517" priority="1518" operator="greaterThan">
      <formula>40.849</formula>
    </cfRule>
    <cfRule type="cellIs" dxfId="2516" priority="1519" operator="greaterThan">
      <formula>40.922</formula>
    </cfRule>
    <cfRule type="cellIs" dxfId="2515" priority="1490" operator="greaterThan">
      <formula>41.03</formula>
    </cfRule>
    <cfRule type="cellIs" dxfId="2514" priority="1520" operator="greaterThan">
      <formula>40.922</formula>
    </cfRule>
    <cfRule type="cellIs" dxfId="2513" priority="1521" operator="greaterThan">
      <formula>40.916</formula>
    </cfRule>
    <cfRule type="cellIs" dxfId="2512" priority="1522" operator="greaterThan">
      <formula>40.916</formula>
    </cfRule>
    <cfRule type="cellIs" dxfId="2511" priority="1496" operator="lessThan">
      <formula>39.796</formula>
    </cfRule>
    <cfRule type="cellIs" dxfId="2510" priority="1523" operator="greaterThan">
      <formula>" R$ 40,916&lt;$H$200"</formula>
    </cfRule>
    <cfRule type="cellIs" dxfId="2509" priority="1497" operator="greaterThan">
      <formula>39.991</formula>
    </cfRule>
    <cfRule type="cellIs" dxfId="2508" priority="1486" operator="lessThan">
      <formula>43.67</formula>
    </cfRule>
    <cfRule type="cellIs" dxfId="2507" priority="1498" operator="lessThan">
      <formula>39.991</formula>
    </cfRule>
    <cfRule type="cellIs" dxfId="2506" priority="1485" operator="greaterThan">
      <formula>43.67</formula>
    </cfRule>
    <cfRule type="cellIs" dxfId="2505" priority="1484" operator="greaterThan">
      <formula>44.82</formula>
    </cfRule>
    <cfRule type="cellIs" dxfId="2504" priority="1499" operator="greaterThan">
      <formula>39.868</formula>
    </cfRule>
    <cfRule type="cellIs" dxfId="2503" priority="1483" operator="lessThan">
      <formula>44.292</formula>
    </cfRule>
    <cfRule type="cellIs" dxfId="2502" priority="1500" operator="lessThan">
      <formula>39.868</formula>
    </cfRule>
    <cfRule type="cellIs" dxfId="2501" priority="1491" operator="greaterThan">
      <formula>40.841</formula>
    </cfRule>
    <cfRule type="cellIs" dxfId="2500" priority="1488" operator="greaterThan">
      <formula>41.623</formula>
    </cfRule>
    <cfRule type="cellIs" dxfId="2499" priority="1501" operator="lessThan">
      <formula>39.728</formula>
    </cfRule>
  </conditionalFormatting>
  <conditionalFormatting sqref="P1176">
    <cfRule type="cellIs" dxfId="2498" priority="1241" operator="lessThan">
      <formula>40.406</formula>
    </cfRule>
    <cfRule type="cellIs" dxfId="2497" priority="1242" operator="greaterThan">
      <formula>40.509</formula>
    </cfRule>
    <cfRule type="cellIs" dxfId="2496" priority="1243" operator="lessThan">
      <formula>40.509</formula>
    </cfRule>
    <cfRule type="cellIs" dxfId="2495" priority="1244" operator="greaterThan">
      <formula>41.258</formula>
    </cfRule>
    <cfRule type="cellIs" dxfId="2494" priority="1245" operator="lessThan">
      <formula>41.457</formula>
    </cfRule>
    <cfRule type="cellIs" dxfId="2493" priority="1246" operator="greaterThan">
      <formula>41.457</formula>
    </cfRule>
    <cfRule type="cellIs" dxfId="2492" priority="1247" operator="greaterThan">
      <formula>40.849</formula>
    </cfRule>
    <cfRule type="cellIs" dxfId="2491" priority="1223" operator="lessThan">
      <formula>40.836</formula>
    </cfRule>
    <cfRule type="cellIs" dxfId="2490" priority="1248" operator="greaterThan">
      <formula>40.922</formula>
    </cfRule>
    <cfRule type="cellIs" dxfId="2489" priority="1212" operator="lessThan">
      <formula>44.292</formula>
    </cfRule>
    <cfRule type="cellIs" dxfId="2488" priority="1213" operator="greaterThan">
      <formula>44.82</formula>
    </cfRule>
    <cfRule type="cellIs" dxfId="2487" priority="1214" operator="greaterThan">
      <formula>43.67</formula>
    </cfRule>
    <cfRule type="cellIs" dxfId="2486" priority="1215" operator="lessThan">
      <formula>43.67</formula>
    </cfRule>
    <cfRule type="cellIs" dxfId="2485" priority="1216" operator="lessThan">
      <formula>41.623</formula>
    </cfRule>
    <cfRule type="cellIs" dxfId="2484" priority="1217" operator="greaterThan">
      <formula>41.623</formula>
    </cfRule>
    <cfRule type="notContainsBlanks" dxfId="2483" priority="1218">
      <formula>LEN(TRIM(P1176))&gt;0</formula>
    </cfRule>
    <cfRule type="cellIs" dxfId="2482" priority="1219" operator="greaterThan">
      <formula>41.03</formula>
    </cfRule>
    <cfRule type="cellIs" dxfId="2481" priority="1220" operator="greaterThan">
      <formula>40.841</formula>
    </cfRule>
    <cfRule type="cellIs" dxfId="2480" priority="1221" operator="lessThan">
      <formula>40.841</formula>
    </cfRule>
    <cfRule type="cellIs" dxfId="2479" priority="1222" operator="lessThan">
      <formula>40.841</formula>
    </cfRule>
    <cfRule type="cellIs" dxfId="2478" priority="1224" operator="greaterThan">
      <formula>39.621</formula>
    </cfRule>
    <cfRule type="cellIs" dxfId="2477" priority="1225" operator="lessThan">
      <formula>39.796</formula>
    </cfRule>
    <cfRule type="cellIs" dxfId="2476" priority="1227" operator="lessThan">
      <formula>39.991</formula>
    </cfRule>
    <cfRule type="cellIs" dxfId="2475" priority="1228" operator="greaterThan">
      <formula>39.868</formula>
    </cfRule>
    <cfRule type="cellIs" dxfId="2474" priority="1229" operator="lessThan">
      <formula>39.868</formula>
    </cfRule>
    <cfRule type="cellIs" dxfId="2473" priority="1230" operator="lessThan">
      <formula>39.728</formula>
    </cfRule>
    <cfRule type="cellIs" dxfId="2472" priority="1231" operator="lessThan">
      <formula>39.536</formula>
    </cfRule>
    <cfRule type="cellIs" dxfId="2471" priority="1226" operator="greaterThan">
      <formula>39.991</formula>
    </cfRule>
    <cfRule type="cellIs" dxfId="2470" priority="1232" operator="lessThan">
      <formula>43.057</formula>
    </cfRule>
    <cfRule type="cellIs" dxfId="2469" priority="1233" operator="lessThan">
      <formula>" R$ 40,095 $H$369"</formula>
    </cfRule>
    <cfRule type="cellIs" dxfId="2468" priority="1234" operator="lessThan">
      <formula>40.095</formula>
    </cfRule>
    <cfRule type="cellIs" dxfId="2467" priority="1235" operator="greaterThan">
      <formula>40.095</formula>
    </cfRule>
    <cfRule type="cellIs" dxfId="2466" priority="1236" operator="lessThan">
      <formula>40.479</formula>
    </cfRule>
    <cfRule type="cellIs" dxfId="2465" priority="1252" operator="greaterThan">
      <formula>" R$ 40,916&lt;$H$200"</formula>
    </cfRule>
    <cfRule type="cellIs" dxfId="2464" priority="1251" operator="greaterThan">
      <formula>40.916</formula>
    </cfRule>
    <cfRule type="cellIs" dxfId="2463" priority="1237" operator="greaterThan">
      <formula>40.479</formula>
    </cfRule>
    <cfRule type="cellIs" dxfId="2462" priority="1250" operator="greaterThan">
      <formula>40.916</formula>
    </cfRule>
    <cfRule type="cellIs" dxfId="2461" priority="1249" operator="greaterThan">
      <formula>40.922</formula>
    </cfRule>
    <cfRule type="cellIs" dxfId="2460" priority="1238" operator="greaterThan">
      <formula>40.401</formula>
    </cfRule>
    <cfRule type="cellIs" dxfId="2459" priority="1239" operator="greaterThan">
      <formula>40.564</formula>
    </cfRule>
    <cfRule type="cellIs" dxfId="2458" priority="1240" operator="lessThan">
      <formula>40.564</formula>
    </cfRule>
  </conditionalFormatting>
  <conditionalFormatting sqref="P231:T231">
    <cfRule type="cellIs" dxfId="2457" priority="17726" operator="lessThan">
      <formula>1.766</formula>
    </cfRule>
  </conditionalFormatting>
  <conditionalFormatting sqref="P255:T255">
    <cfRule type="cellIs" dxfId="2456" priority="17640" operator="lessThan">
      <formula>1.766</formula>
    </cfRule>
  </conditionalFormatting>
  <conditionalFormatting sqref="P279:T279">
    <cfRule type="cellIs" dxfId="2455" priority="17532" operator="lessThan">
      <formula>1.766</formula>
    </cfRule>
  </conditionalFormatting>
  <conditionalFormatting sqref="P303:T303">
    <cfRule type="cellIs" dxfId="2454" priority="17406" operator="lessThan">
      <formula>1.766</formula>
    </cfRule>
  </conditionalFormatting>
  <conditionalFormatting sqref="P327:T327">
    <cfRule type="cellIs" dxfId="2453" priority="17258" operator="lessThan">
      <formula>1.766</formula>
    </cfRule>
  </conditionalFormatting>
  <conditionalFormatting sqref="P351:T351">
    <cfRule type="cellIs" dxfId="2452" priority="17083" operator="lessThan">
      <formula>1.766</formula>
    </cfRule>
  </conditionalFormatting>
  <conditionalFormatting sqref="P375:T375">
    <cfRule type="cellIs" dxfId="2451" priority="16897" operator="lessThan">
      <formula>1.766</formula>
    </cfRule>
  </conditionalFormatting>
  <conditionalFormatting sqref="P399:T399">
    <cfRule type="cellIs" dxfId="2450" priority="16685" operator="lessThan">
      <formula>1.766</formula>
    </cfRule>
  </conditionalFormatting>
  <conditionalFormatting sqref="P424:T424">
    <cfRule type="cellIs" dxfId="2449" priority="16441" operator="lessThan">
      <formula>1.766</formula>
    </cfRule>
  </conditionalFormatting>
  <conditionalFormatting sqref="P450:T450">
    <cfRule type="cellIs" dxfId="2448" priority="16184" operator="lessThan">
      <formula>1.766</formula>
    </cfRule>
  </conditionalFormatting>
  <conditionalFormatting sqref="P475:T475">
    <cfRule type="cellIs" dxfId="2447" priority="15889" operator="lessThan">
      <formula>1.766</formula>
    </cfRule>
  </conditionalFormatting>
  <conditionalFormatting sqref="P501:T501">
    <cfRule type="cellIs" dxfId="2446" priority="15607" operator="lessThan">
      <formula>1.766</formula>
    </cfRule>
  </conditionalFormatting>
  <conditionalFormatting sqref="P526:T526">
    <cfRule type="cellIs" dxfId="2445" priority="15310" operator="lessThan">
      <formula>1.766</formula>
    </cfRule>
  </conditionalFormatting>
  <conditionalFormatting sqref="P552:T552">
    <cfRule type="cellIs" dxfId="2444" priority="14993" operator="lessThan">
      <formula>1.766</formula>
    </cfRule>
  </conditionalFormatting>
  <conditionalFormatting sqref="P577:T577">
    <cfRule type="cellIs" dxfId="2443" priority="14645" operator="lessThan">
      <formula>1.766</formula>
    </cfRule>
  </conditionalFormatting>
  <conditionalFormatting sqref="P602:T602">
    <cfRule type="cellIs" dxfId="2442" priority="14276" operator="lessThan">
      <formula>1.766</formula>
    </cfRule>
  </conditionalFormatting>
  <conditionalFormatting sqref="P627:T627">
    <cfRule type="cellIs" dxfId="2441" priority="13900" operator="lessThan">
      <formula>1.766</formula>
    </cfRule>
  </conditionalFormatting>
  <conditionalFormatting sqref="P652:T652">
    <cfRule type="cellIs" dxfId="2440" priority="13518" operator="lessThan">
      <formula>1.766</formula>
    </cfRule>
  </conditionalFormatting>
  <conditionalFormatting sqref="P677:T677">
    <cfRule type="cellIs" dxfId="2439" priority="13136" operator="lessThan">
      <formula>1.766</formula>
    </cfRule>
  </conditionalFormatting>
  <conditionalFormatting sqref="P703:T703">
    <cfRule type="cellIs" dxfId="2438" priority="11860" operator="lessThan">
      <formula>1.766</formula>
    </cfRule>
  </conditionalFormatting>
  <conditionalFormatting sqref="P729:T729">
    <cfRule type="cellIs" dxfId="2437" priority="11455" operator="lessThan">
      <formula>1.766</formula>
    </cfRule>
  </conditionalFormatting>
  <conditionalFormatting sqref="P755:T755">
    <cfRule type="cellIs" dxfId="2436" priority="11002" operator="lessThan">
      <formula>1.766</formula>
    </cfRule>
  </conditionalFormatting>
  <conditionalFormatting sqref="P781:T781">
    <cfRule type="cellIs" dxfId="2435" priority="10603" operator="lessThan">
      <formula>1.766</formula>
    </cfRule>
  </conditionalFormatting>
  <conditionalFormatting sqref="P807:T807">
    <cfRule type="cellIs" dxfId="2434" priority="10195" operator="lessThan">
      <formula>1.766</formula>
    </cfRule>
  </conditionalFormatting>
  <conditionalFormatting sqref="P833:T833">
    <cfRule type="cellIs" dxfId="2433" priority="9774" operator="lessThan">
      <formula>1.766</formula>
    </cfRule>
  </conditionalFormatting>
  <conditionalFormatting sqref="P858:T858">
    <cfRule type="cellIs" dxfId="2432" priority="9370" operator="lessThan">
      <formula>1.766</formula>
    </cfRule>
  </conditionalFormatting>
  <conditionalFormatting sqref="P885:T885">
    <cfRule type="cellIs" dxfId="2431" priority="8936" operator="lessThan">
      <formula>1.766</formula>
    </cfRule>
  </conditionalFormatting>
  <conditionalFormatting sqref="P911:T911">
    <cfRule type="cellIs" dxfId="2430" priority="8488" operator="lessThan">
      <formula>1.766</formula>
    </cfRule>
  </conditionalFormatting>
  <conditionalFormatting sqref="P937:T937">
    <cfRule type="cellIs" dxfId="2429" priority="8030" operator="lessThan">
      <formula>1.766</formula>
    </cfRule>
  </conditionalFormatting>
  <conditionalFormatting sqref="P963:T963">
    <cfRule type="cellIs" dxfId="2428" priority="7565" operator="lessThan">
      <formula>1.766</formula>
    </cfRule>
  </conditionalFormatting>
  <conditionalFormatting sqref="P989:T989">
    <cfRule type="cellIs" dxfId="2427" priority="7089" operator="lessThan">
      <formula>1.766</formula>
    </cfRule>
  </conditionalFormatting>
  <conditionalFormatting sqref="P1015:T1015">
    <cfRule type="cellIs" dxfId="2426" priority="6604" operator="lessThan">
      <formula>1.766</formula>
    </cfRule>
  </conditionalFormatting>
  <conditionalFormatting sqref="P1041:T1041">
    <cfRule type="cellIs" dxfId="2425" priority="5066" operator="lessThan">
      <formula>1.766</formula>
    </cfRule>
  </conditionalFormatting>
  <conditionalFormatting sqref="P1067:T1067">
    <cfRule type="cellIs" dxfId="2424" priority="4547" operator="lessThan">
      <formula>1.766</formula>
    </cfRule>
  </conditionalFormatting>
  <conditionalFormatting sqref="R149">
    <cfRule type="cellIs" dxfId="2423" priority="18017" operator="lessThan">
      <formula>$R$151</formula>
    </cfRule>
    <cfRule type="cellIs" dxfId="2422" priority="18018" operator="greaterThan">
      <formula>$R$151</formula>
    </cfRule>
  </conditionalFormatting>
  <conditionalFormatting sqref="R153">
    <cfRule type="cellIs" dxfId="2421" priority="17956" operator="lessThan">
      <formula>$R$149&lt;$R$151</formula>
    </cfRule>
    <cfRule type="cellIs" dxfId="2420" priority="17957" operator="greaterThan">
      <formula>$R$149&gt;$R$151</formula>
    </cfRule>
  </conditionalFormatting>
  <conditionalFormatting sqref="R173">
    <cfRule type="cellIs" dxfId="2419" priority="18033" operator="greaterThan">
      <formula>$R$175</formula>
    </cfRule>
    <cfRule type="cellIs" dxfId="2418" priority="18032" operator="lessThan">
      <formula>$R$175</formula>
    </cfRule>
  </conditionalFormatting>
  <conditionalFormatting sqref="R177">
    <cfRule type="cellIs" dxfId="2417" priority="17940" operator="greaterThan">
      <formula>-2%&gt;0</formula>
    </cfRule>
    <cfRule type="cellIs" dxfId="2416" priority="17939" operator="lessThan">
      <formula>-2%&lt;0</formula>
    </cfRule>
  </conditionalFormatting>
  <conditionalFormatting sqref="R181">
    <cfRule type="cellIs" dxfId="2415" priority="17972" operator="lessThan">
      <formula>$R$175&lt;$R$173</formula>
    </cfRule>
    <cfRule type="cellIs" dxfId="2414" priority="17973" operator="greaterThan">
      <formula>$R$175&gt;$R$173</formula>
    </cfRule>
  </conditionalFormatting>
  <conditionalFormatting sqref="R198">
    <cfRule type="cellIs" dxfId="2413" priority="17826" operator="greaterThan">
      <formula>99.444</formula>
    </cfRule>
    <cfRule type="cellIs" dxfId="2412" priority="17822" operator="greaterThan">
      <formula>99.05</formula>
    </cfRule>
    <cfRule type="cellIs" dxfId="2411" priority="17805" operator="greaterThan">
      <formula>98.859</formula>
    </cfRule>
    <cfRule type="cellIs" dxfId="2410" priority="17812" operator="greaterThan">
      <formula>99.05</formula>
    </cfRule>
  </conditionalFormatting>
  <conditionalFormatting sqref="R202">
    <cfRule type="cellIs" dxfId="2409" priority="17853" operator="lessThan">
      <formula>"2,54%&lt;0"</formula>
    </cfRule>
    <cfRule type="cellIs" dxfId="2408" priority="17864" operator="greaterThan">
      <formula>"0&lt;2,54%"</formula>
    </cfRule>
  </conditionalFormatting>
  <conditionalFormatting sqref="R206">
    <cfRule type="cellIs" dxfId="2407" priority="17843" operator="greaterThan">
      <formula>-1.309</formula>
    </cfRule>
  </conditionalFormatting>
  <conditionalFormatting sqref="R223">
    <cfRule type="cellIs" dxfId="2406" priority="17729" operator="lessThan">
      <formula>101.348</formula>
    </cfRule>
    <cfRule type="cellIs" dxfId="2405" priority="17728" operator="greaterThan">
      <formula>101.348</formula>
    </cfRule>
    <cfRule type="cellIs" dxfId="2404" priority="17748" operator="greaterThan">
      <formula>99.05</formula>
    </cfRule>
    <cfRule type="cellIs" dxfId="2403" priority="17762" operator="greaterThan">
      <formula>99.444</formula>
    </cfRule>
    <cfRule type="cellIs" dxfId="2402" priority="17741" operator="greaterThan">
      <formula>98.859</formula>
    </cfRule>
    <cfRule type="cellIs" dxfId="2401" priority="17758" operator="greaterThan">
      <formula>99.05</formula>
    </cfRule>
  </conditionalFormatting>
  <conditionalFormatting sqref="R227">
    <cfRule type="cellIs" dxfId="2400" priority="17734" operator="lessThan">
      <formula>-0.0145</formula>
    </cfRule>
    <cfRule type="cellIs" dxfId="2399" priority="17785" operator="lessThan">
      <formula>"2,54%&lt;0"</formula>
    </cfRule>
    <cfRule type="cellIs" dxfId="2398" priority="17796" operator="greaterThan">
      <formula>"0&lt;2,54%"</formula>
    </cfRule>
  </conditionalFormatting>
  <conditionalFormatting sqref="R231">
    <cfRule type="cellIs" dxfId="2397" priority="17777" operator="greaterThan">
      <formula>-1.309</formula>
    </cfRule>
    <cfRule type="cellIs" dxfId="2396" priority="17720" operator="greaterThan">
      <formula>2.527</formula>
    </cfRule>
    <cfRule type="cellIs" dxfId="2395" priority="17723" operator="lessThan">
      <formula>2.058</formula>
    </cfRule>
    <cfRule type="cellIs" dxfId="2394" priority="17721" operator="lessThan">
      <formula>2.527</formula>
    </cfRule>
  </conditionalFormatting>
  <conditionalFormatting sqref="R247">
    <cfRule type="cellIs" dxfId="2393" priority="17655" operator="greaterThan">
      <formula>98.859</formula>
    </cfRule>
    <cfRule type="cellIs" dxfId="2392" priority="17672" operator="greaterThan">
      <formula>99.05</formula>
    </cfRule>
    <cfRule type="cellIs" dxfId="2391" priority="17643" operator="lessThan">
      <formula>101.348</formula>
    </cfRule>
    <cfRule type="cellIs" dxfId="2390" priority="17662" operator="greaterThan">
      <formula>99.05</formula>
    </cfRule>
    <cfRule type="cellIs" dxfId="2389" priority="17623" operator="greaterThan">
      <formula>99.919</formula>
    </cfRule>
    <cfRule type="cellIs" dxfId="2388" priority="17615" operator="lessThan">
      <formula>103.801</formula>
    </cfRule>
    <cfRule type="cellIs" dxfId="2387" priority="17618" operator="greaterThan">
      <formula>98.088</formula>
    </cfRule>
    <cfRule type="cellIs" dxfId="2386" priority="17619" operator="greaterThan">
      <formula>98.903</formula>
    </cfRule>
    <cfRule type="cellIs" dxfId="2385" priority="17616" operator="greaterThan">
      <formula>103.801</formula>
    </cfRule>
    <cfRule type="cellIs" dxfId="2384" priority="17676" operator="greaterThan">
      <formula>99.444</formula>
    </cfRule>
    <cfRule type="cellIs" dxfId="2383" priority="17642" operator="greaterThan">
      <formula>101.348</formula>
    </cfRule>
  </conditionalFormatting>
  <conditionalFormatting sqref="R251">
    <cfRule type="cellIs" dxfId="2382" priority="17710" operator="greaterThan">
      <formula>"0&lt;2,54%"</formula>
    </cfRule>
    <cfRule type="cellIs" dxfId="2381" priority="17648" operator="lessThan">
      <formula>-0.0145</formula>
    </cfRule>
    <cfRule type="cellIs" dxfId="2380" priority="17699" operator="lessThan">
      <formula>"2,54%&lt;0"</formula>
    </cfRule>
  </conditionalFormatting>
  <conditionalFormatting sqref="R255">
    <cfRule type="cellIs" dxfId="2379" priority="17637" operator="lessThan">
      <formula>2.058</formula>
    </cfRule>
    <cfRule type="cellIs" dxfId="2378" priority="17634" operator="greaterThan">
      <formula>2.527</formula>
    </cfRule>
    <cfRule type="cellIs" dxfId="2377" priority="17691" operator="greaterThan">
      <formula>-1.309</formula>
    </cfRule>
    <cfRule type="cellIs" dxfId="2376" priority="17613" operator="greaterThan">
      <formula>2.905</formula>
    </cfRule>
    <cfRule type="cellIs" dxfId="2375" priority="17614" operator="lessThan">
      <formula>2.905</formula>
    </cfRule>
    <cfRule type="cellIs" dxfId="2374" priority="17635" operator="lessThan">
      <formula>2.527</formula>
    </cfRule>
    <cfRule type="cellIs" dxfId="2373" priority="17621" operator="greaterThan">
      <formula>-0.977</formula>
    </cfRule>
    <cfRule type="cellIs" dxfId="2372" priority="17622" operator="lessThan">
      <formula>-0.977</formula>
    </cfRule>
  </conditionalFormatting>
  <conditionalFormatting sqref="R271">
    <cfRule type="cellIs" dxfId="2371" priority="17483" operator="greaterThan">
      <formula>95.049</formula>
    </cfRule>
    <cfRule type="cellIs" dxfId="2370" priority="17484" operator="greaterThan">
      <formula>96.136</formula>
    </cfRule>
    <cfRule type="cellIs" dxfId="2369" priority="17547" operator="greaterThan">
      <formula>98.859</formula>
    </cfRule>
    <cfRule type="cellIs" dxfId="2368" priority="17535" operator="lessThan">
      <formula>101.348</formula>
    </cfRule>
    <cfRule type="cellIs" dxfId="2367" priority="17515" operator="greaterThan">
      <formula>99.919</formula>
    </cfRule>
    <cfRule type="cellIs" dxfId="2366" priority="17564" operator="greaterThan">
      <formula>99.05</formula>
    </cfRule>
    <cfRule type="cellIs" dxfId="2365" priority="17511" operator="greaterThan">
      <formula>98.903</formula>
    </cfRule>
    <cfRule type="cellIs" dxfId="2364" priority="17510" operator="greaterThan">
      <formula>98.088</formula>
    </cfRule>
    <cfRule type="cellIs" dxfId="2363" priority="17507" operator="lessThan">
      <formula>103.801</formula>
    </cfRule>
    <cfRule type="cellIs" dxfId="2362" priority="17568" operator="greaterThan">
      <formula>99.444</formula>
    </cfRule>
    <cfRule type="cellIs" dxfId="2361" priority="17508" operator="greaterThan">
      <formula>103.801</formula>
    </cfRule>
    <cfRule type="cellIs" dxfId="2360" priority="17554" operator="greaterThan">
      <formula>99.05</formula>
    </cfRule>
    <cfRule type="cellIs" dxfId="2359" priority="17534" operator="greaterThan">
      <formula>101.348</formula>
    </cfRule>
    <cfRule type="cellIs" dxfId="2358" priority="17482" operator="lessThan">
      <formula>95.049</formula>
    </cfRule>
  </conditionalFormatting>
  <conditionalFormatting sqref="R275">
    <cfRule type="cellIs" dxfId="2357" priority="17540" operator="lessThan">
      <formula>-0.0145</formula>
    </cfRule>
    <cfRule type="cellIs" dxfId="2356" priority="17591" operator="lessThan">
      <formula>"2,54%&lt;0"</formula>
    </cfRule>
    <cfRule type="cellIs" dxfId="2355" priority="17602" operator="greaterThan">
      <formula>"0&lt;2,54%"</formula>
    </cfRule>
  </conditionalFormatting>
  <conditionalFormatting sqref="R279">
    <cfRule type="cellIs" dxfId="2354" priority="17513" operator="greaterThan">
      <formula>-0.977</formula>
    </cfRule>
    <cfRule type="cellIs" dxfId="2353" priority="17583" operator="greaterThan">
      <formula>-1.309</formula>
    </cfRule>
    <cfRule type="cellIs" dxfId="2352" priority="17526" operator="greaterThan">
      <formula>2.527</formula>
    </cfRule>
    <cfRule type="cellIs" dxfId="2351" priority="17529" operator="lessThan">
      <formula>2.058</formula>
    </cfRule>
    <cfRule type="cellIs" dxfId="2350" priority="17514" operator="lessThan">
      <formula>-0.977</formula>
    </cfRule>
    <cfRule type="cellIs" dxfId="2349" priority="17490" operator="lessThan">
      <formula>-7.664</formula>
    </cfRule>
    <cfRule type="cellIs" dxfId="2348" priority="17527" operator="lessThan">
      <formula>2.527</formula>
    </cfRule>
    <cfRule type="cellIs" dxfId="2347" priority="17506" operator="lessThan">
      <formula>2.905</formula>
    </cfRule>
    <cfRule type="cellIs" dxfId="2346" priority="17505" operator="greaterThan">
      <formula>2.905</formula>
    </cfRule>
  </conditionalFormatting>
  <conditionalFormatting sqref="R295">
    <cfRule type="cellIs" dxfId="2345" priority="17442" operator="greaterThan">
      <formula>99.444</formula>
    </cfRule>
    <cfRule type="cellIs" dxfId="2344" priority="17438" operator="greaterThan">
      <formula>99.05</formula>
    </cfRule>
    <cfRule type="cellIs" dxfId="2343" priority="17409" operator="lessThan">
      <formula>101.348</formula>
    </cfRule>
    <cfRule type="cellIs" dxfId="2342" priority="17384" operator="greaterThan">
      <formula>98.088</formula>
    </cfRule>
    <cfRule type="cellIs" dxfId="2341" priority="17389" operator="greaterThan">
      <formula>99.919</formula>
    </cfRule>
    <cfRule type="cellIs" dxfId="2340" priority="17421" operator="greaterThan">
      <formula>98.859</formula>
    </cfRule>
    <cfRule type="cellIs" dxfId="2339" priority="17381" operator="lessThan">
      <formula>103.801</formula>
    </cfRule>
    <cfRule type="cellIs" dxfId="2338" priority="17382" operator="greaterThan">
      <formula>103.801</formula>
    </cfRule>
    <cfRule type="cellIs" dxfId="2337" priority="17359" operator="greaterThan">
      <formula>96.136</formula>
    </cfRule>
    <cfRule type="cellIs" dxfId="2336" priority="17358" operator="greaterThan">
      <formula>95.049</formula>
    </cfRule>
    <cfRule type="cellIs" dxfId="2335" priority="17428" operator="greaterThan">
      <formula>99.05</formula>
    </cfRule>
    <cfRule type="cellIs" dxfId="2334" priority="17357" operator="lessThan">
      <formula>95.049</formula>
    </cfRule>
    <cfRule type="cellIs" dxfId="2333" priority="17385" operator="greaterThan">
      <formula>98.903</formula>
    </cfRule>
    <cfRule type="cellIs" dxfId="2332" priority="17408" operator="greaterThan">
      <formula>101.348</formula>
    </cfRule>
  </conditionalFormatting>
  <conditionalFormatting sqref="R299">
    <cfRule type="cellIs" dxfId="2331" priority="17465" operator="lessThan">
      <formula>"2,54%&lt;0"</formula>
    </cfRule>
    <cfRule type="cellIs" dxfId="2330" priority="17414" operator="lessThan">
      <formula>-0.0145</formula>
    </cfRule>
    <cfRule type="cellIs" dxfId="2329" priority="17476" operator="greaterThan">
      <formula>"0&lt;2,54%"</formula>
    </cfRule>
  </conditionalFormatting>
  <conditionalFormatting sqref="R303">
    <cfRule type="cellIs" dxfId="2328" priority="17403" operator="lessThan">
      <formula>2.058</formula>
    </cfRule>
    <cfRule type="cellIs" dxfId="2327" priority="17401" operator="lessThan">
      <formula>2.527</formula>
    </cfRule>
    <cfRule type="cellIs" dxfId="2326" priority="17341" operator="greaterThan">
      <formula>-1.132</formula>
    </cfRule>
    <cfRule type="cellIs" dxfId="2325" priority="17365" operator="lessThan">
      <formula>-7.664</formula>
    </cfRule>
    <cfRule type="cellIs" dxfId="2324" priority="17340" operator="lessThan">
      <formula>-1.132</formula>
    </cfRule>
    <cfRule type="cellIs" dxfId="2323" priority="17457" operator="greaterThan">
      <formula>-1.309</formula>
    </cfRule>
    <cfRule type="cellIs" dxfId="2322" priority="17387" operator="greaterThan">
      <formula>-0.977</formula>
    </cfRule>
    <cfRule type="cellIs" dxfId="2321" priority="17388" operator="lessThan">
      <formula>-0.977</formula>
    </cfRule>
    <cfRule type="cellIs" dxfId="2320" priority="17379" operator="greaterThan">
      <formula>2.905</formula>
    </cfRule>
    <cfRule type="cellIs" dxfId="2319" priority="17380" operator="lessThan">
      <formula>2.905</formula>
    </cfRule>
    <cfRule type="cellIs" dxfId="2318" priority="17400" operator="greaterThan">
      <formula>2.527</formula>
    </cfRule>
  </conditionalFormatting>
  <conditionalFormatting sqref="R319">
    <cfRule type="cellIs" dxfId="2317" priority="17211" operator="greaterThan">
      <formula>96.136</formula>
    </cfRule>
    <cfRule type="cellIs" dxfId="2316" priority="17233" operator="lessThan">
      <formula>103.801</formula>
    </cfRule>
    <cfRule type="cellIs" dxfId="2315" priority="17209" operator="lessThan">
      <formula>95.049</formula>
    </cfRule>
    <cfRule type="cellIs" dxfId="2314" priority="17236" operator="greaterThan">
      <formula>98.088</formula>
    </cfRule>
    <cfRule type="cellIs" dxfId="2313" priority="17241" operator="greaterThan">
      <formula>99.919</formula>
    </cfRule>
    <cfRule type="cellIs" dxfId="2312" priority="17260" operator="greaterThan">
      <formula>101.348</formula>
    </cfRule>
    <cfRule type="cellIs" dxfId="2311" priority="17234" operator="greaterThan">
      <formula>103.801</formula>
    </cfRule>
    <cfRule type="cellIs" dxfId="2310" priority="17261" operator="lessThan">
      <formula>101.348</formula>
    </cfRule>
    <cfRule type="cellIs" dxfId="2309" priority="17290" operator="greaterThan">
      <formula>99.05</formula>
    </cfRule>
    <cfRule type="cellIs" dxfId="2308" priority="17273" operator="greaterThan">
      <formula>98.859</formula>
    </cfRule>
    <cfRule type="cellIs" dxfId="2307" priority="17167" operator="greaterThan">
      <formula>93.34</formula>
    </cfRule>
    <cfRule type="cellIs" dxfId="2306" priority="17280" operator="greaterThan">
      <formula>99.05</formula>
    </cfRule>
    <cfRule type="cellIs" dxfId="2305" priority="17168" operator="lessThan">
      <formula>93.34</formula>
    </cfRule>
    <cfRule type="cellIs" dxfId="2304" priority="17294" operator="greaterThan">
      <formula>99.444</formula>
    </cfRule>
    <cfRule type="cellIs" dxfId="2303" priority="17237" operator="greaterThan">
      <formula>98.903</formula>
    </cfRule>
    <cfRule type="cellIs" dxfId="2302" priority="17210" operator="greaterThan">
      <formula>95.049</formula>
    </cfRule>
  </conditionalFormatting>
  <conditionalFormatting sqref="R323">
    <cfRule type="cellIs" dxfId="2301" priority="17182" operator="lessThan">
      <formula>-0.0113</formula>
    </cfRule>
    <cfRule type="cellIs" dxfId="2300" priority="17266" operator="lessThan">
      <formula>-0.0145</formula>
    </cfRule>
    <cfRule type="cellIs" dxfId="2299" priority="17317" operator="lessThan">
      <formula>"2,54%&lt;0"</formula>
    </cfRule>
    <cfRule type="cellIs" dxfId="2298" priority="17328" operator="greaterThan">
      <formula>"0&lt;2,54%"</formula>
    </cfRule>
  </conditionalFormatting>
  <conditionalFormatting sqref="R327">
    <cfRule type="cellIs" dxfId="2297" priority="17169" operator="lessThan">
      <formula>0.173</formula>
    </cfRule>
    <cfRule type="cellIs" dxfId="2296" priority="17253" operator="lessThan">
      <formula>2.527</formula>
    </cfRule>
    <cfRule type="cellIs" dxfId="2295" priority="17163" operator="greaterThan">
      <formula>0.292</formula>
    </cfRule>
    <cfRule type="cellIs" dxfId="2294" priority="17194" operator="greaterThan">
      <formula>-1.132</formula>
    </cfRule>
    <cfRule type="cellIs" dxfId="2293" priority="17309" operator="greaterThan">
      <formula>-1.309</formula>
    </cfRule>
    <cfRule type="cellIs" dxfId="2292" priority="17255" operator="lessThan">
      <formula>2.058</formula>
    </cfRule>
    <cfRule type="cellIs" dxfId="2291" priority="17231" operator="greaterThan">
      <formula>2.905</formula>
    </cfRule>
    <cfRule type="cellIs" dxfId="2290" priority="17239" operator="greaterThan">
      <formula>-0.977</formula>
    </cfRule>
    <cfRule type="cellIs" dxfId="2289" priority="17217" operator="lessThan">
      <formula>-7.664</formula>
    </cfRule>
    <cfRule type="cellIs" dxfId="2288" priority="17240" operator="lessThan">
      <formula>-0.977</formula>
    </cfRule>
    <cfRule type="cellIs" dxfId="2287" priority="17193" operator="lessThan">
      <formula>-1.132</formula>
    </cfRule>
    <cfRule type="cellIs" dxfId="2286" priority="17232" operator="lessThan">
      <formula>2.905</formula>
    </cfRule>
    <cfRule type="cellIs" dxfId="2285" priority="17252" operator="greaterThan">
      <formula>2.527</formula>
    </cfRule>
  </conditionalFormatting>
  <conditionalFormatting sqref="R343">
    <cfRule type="cellIs" dxfId="2284" priority="17061" operator="greaterThan">
      <formula>98.088</formula>
    </cfRule>
    <cfRule type="cellIs" dxfId="2283" priority="17059" operator="greaterThan">
      <formula>103.801</formula>
    </cfRule>
    <cfRule type="cellIs" dxfId="2282" priority="17058" operator="lessThan">
      <formula>103.801</formula>
    </cfRule>
    <cfRule type="cellIs" dxfId="2281" priority="17036" operator="greaterThan">
      <formula>96.136</formula>
    </cfRule>
    <cfRule type="cellIs" dxfId="2280" priority="17035" operator="greaterThan">
      <formula>95.049</formula>
    </cfRule>
    <cfRule type="cellIs" dxfId="2279" priority="17034" operator="lessThan">
      <formula>95.049</formula>
    </cfRule>
    <cfRule type="cellIs" dxfId="2278" priority="16996" operator="lessThan">
      <formula>93.34</formula>
    </cfRule>
    <cfRule type="cellIs" dxfId="2277" priority="16995" operator="greaterThan">
      <formula>93.34</formula>
    </cfRule>
    <cfRule type="cellIs" dxfId="2276" priority="17066" operator="greaterThan">
      <formula>99.919</formula>
    </cfRule>
    <cfRule type="cellIs" dxfId="2275" priority="17085" operator="greaterThan">
      <formula>101.348</formula>
    </cfRule>
    <cfRule type="cellIs" dxfId="2274" priority="17086" operator="lessThan">
      <formula>101.348</formula>
    </cfRule>
    <cfRule type="cellIs" dxfId="2273" priority="17098" operator="greaterThan">
      <formula>98.859</formula>
    </cfRule>
    <cfRule type="cellIs" dxfId="2272" priority="17105" operator="greaterThan">
      <formula>99.05</formula>
    </cfRule>
    <cfRule type="cellIs" dxfId="2271" priority="17115" operator="greaterThan">
      <formula>99.05</formula>
    </cfRule>
    <cfRule type="cellIs" dxfId="2270" priority="17119" operator="greaterThan">
      <formula>99.444</formula>
    </cfRule>
    <cfRule type="cellIs" dxfId="2269" priority="17062" operator="greaterThan">
      <formula>98.903</formula>
    </cfRule>
  </conditionalFormatting>
  <conditionalFormatting sqref="R347">
    <cfRule type="cellIs" dxfId="2268" priority="17091" operator="lessThan">
      <formula>-0.0145</formula>
    </cfRule>
    <cfRule type="cellIs" dxfId="2267" priority="17007" operator="lessThan">
      <formula>-0.0113</formula>
    </cfRule>
    <cfRule type="cellIs" dxfId="2266" priority="17153" operator="greaterThan">
      <formula>"0&lt;2,54%"</formula>
    </cfRule>
    <cfRule type="cellIs" dxfId="2265" priority="17142" operator="lessThan">
      <formula>"2,54%&lt;0"</formula>
    </cfRule>
  </conditionalFormatting>
  <conditionalFormatting sqref="R351">
    <cfRule type="cellIs" dxfId="2264" priority="16997" operator="lessThan">
      <formula>0.173</formula>
    </cfRule>
    <cfRule type="cellIs" dxfId="2263" priority="17056" operator="greaterThan">
      <formula>2.905</formula>
    </cfRule>
    <cfRule type="cellIs" dxfId="2262" priority="17057" operator="lessThan">
      <formula>2.905</formula>
    </cfRule>
    <cfRule type="cellIs" dxfId="2261" priority="17064" operator="greaterThan">
      <formula>-0.977</formula>
    </cfRule>
    <cfRule type="cellIs" dxfId="2260" priority="17080" operator="lessThan">
      <formula>2.058</formula>
    </cfRule>
    <cfRule type="cellIs" dxfId="2259" priority="17078" operator="lessThan">
      <formula>2.527</formula>
    </cfRule>
    <cfRule type="cellIs" dxfId="2258" priority="17065" operator="lessThan">
      <formula>-0.977</formula>
    </cfRule>
    <cfRule type="cellIs" dxfId="2257" priority="16991" operator="greaterThan">
      <formula>0.292</formula>
    </cfRule>
    <cfRule type="cellIs" dxfId="2256" priority="17134" operator="greaterThan">
      <formula>-1.309</formula>
    </cfRule>
    <cfRule type="cellIs" dxfId="2255" priority="17018" operator="lessThan">
      <formula>-1.132</formula>
    </cfRule>
    <cfRule type="cellIs" dxfId="2254" priority="17077" operator="greaterThan">
      <formula>2.527</formula>
    </cfRule>
    <cfRule type="cellIs" dxfId="2253" priority="17019" operator="greaterThan">
      <formula>-1.132</formula>
    </cfRule>
    <cfRule type="cellIs" dxfId="2252" priority="17042" operator="lessThan">
      <formula>-7.664</formula>
    </cfRule>
  </conditionalFormatting>
  <conditionalFormatting sqref="R367">
    <cfRule type="cellIs" dxfId="2251" priority="16848" operator="lessThan">
      <formula>95.049</formula>
    </cfRule>
    <cfRule type="cellIs" dxfId="2250" priority="16929" operator="greaterThan">
      <formula>99.05</formula>
    </cfRule>
    <cfRule type="cellIs" dxfId="2249" priority="16766" operator="greaterThan">
      <formula>93.454</formula>
    </cfRule>
    <cfRule type="cellIs" dxfId="2248" priority="16765" operator="lessThan">
      <formula>93.454</formula>
    </cfRule>
    <cfRule type="cellIs" dxfId="2247" priority="16933" operator="greaterThan">
      <formula>99.444</formula>
    </cfRule>
    <cfRule type="cellIs" dxfId="2246" priority="16850" operator="greaterThan">
      <formula>96.136</formula>
    </cfRule>
    <cfRule type="cellIs" dxfId="2245" priority="16873" operator="greaterThan">
      <formula>103.801</formula>
    </cfRule>
    <cfRule type="cellIs" dxfId="2244" priority="16872" operator="lessThan">
      <formula>103.801</formula>
    </cfRule>
    <cfRule type="cellIs" dxfId="2243" priority="16810" operator="lessThan">
      <formula>93.34</formula>
    </cfRule>
    <cfRule type="cellIs" dxfId="2242" priority="16809" operator="greaterThan">
      <formula>93.34</formula>
    </cfRule>
    <cfRule type="cellIs" dxfId="2241" priority="16875" operator="greaterThan">
      <formula>98.088</formula>
    </cfRule>
    <cfRule type="cellIs" dxfId="2240" priority="16849" operator="greaterThan">
      <formula>95.049</formula>
    </cfRule>
    <cfRule type="cellIs" dxfId="2239" priority="16876" operator="greaterThan">
      <formula>98.903</formula>
    </cfRule>
    <cfRule type="cellIs" dxfId="2238" priority="16880" operator="greaterThan">
      <formula>99.919</formula>
    </cfRule>
    <cfRule type="cellIs" dxfId="2237" priority="16899" operator="greaterThan">
      <formula>101.348</formula>
    </cfRule>
    <cfRule type="cellIs" dxfId="2236" priority="16900" operator="lessThan">
      <formula>101.348</formula>
    </cfRule>
    <cfRule type="cellIs" dxfId="2235" priority="16912" operator="greaterThan">
      <formula>98.859</formula>
    </cfRule>
    <cfRule type="cellIs" dxfId="2234" priority="16919" operator="greaterThan">
      <formula>99.05</formula>
    </cfRule>
  </conditionalFormatting>
  <conditionalFormatting sqref="R371">
    <cfRule type="cellIs" dxfId="2233" priority="16905" operator="lessThan">
      <formula>-0.0145</formula>
    </cfRule>
    <cfRule type="cellIs" dxfId="2232" priority="16967" operator="greaterThan">
      <formula>"0&lt;2,54%"</formula>
    </cfRule>
    <cfRule type="cellIs" dxfId="2231" priority="16821" operator="lessThan">
      <formula>-0.0113</formula>
    </cfRule>
    <cfRule type="cellIs" dxfId="2230" priority="16956" operator="lessThan">
      <formula>"2,54%&lt;0"</formula>
    </cfRule>
  </conditionalFormatting>
  <conditionalFormatting sqref="R375">
    <cfRule type="cellIs" dxfId="2229" priority="16833" operator="greaterThan">
      <formula>-1.132</formula>
    </cfRule>
    <cfRule type="cellIs" dxfId="2228" priority="16832" operator="lessThan">
      <formula>-1.132</formula>
    </cfRule>
    <cfRule type="cellIs" dxfId="2227" priority="16878" operator="greaterThan">
      <formula>-0.977</formula>
    </cfRule>
    <cfRule type="cellIs" dxfId="2226" priority="16879" operator="lessThan">
      <formula>-0.977</formula>
    </cfRule>
    <cfRule type="cellIs" dxfId="2225" priority="16805" operator="greaterThan">
      <formula>0.292</formula>
    </cfRule>
    <cfRule type="cellIs" dxfId="2224" priority="16891" operator="greaterThan">
      <formula>2.527</formula>
    </cfRule>
    <cfRule type="cellIs" dxfId="2223" priority="16770" operator="lessThan">
      <formula>-0.717</formula>
    </cfRule>
    <cfRule type="cellIs" dxfId="2222" priority="16811" operator="lessThan">
      <formula>0.173</formula>
    </cfRule>
    <cfRule type="cellIs" dxfId="2221" priority="16892" operator="lessThan">
      <formula>2.527</formula>
    </cfRule>
    <cfRule type="cellIs" dxfId="2220" priority="16894" operator="lessThan">
      <formula>2.058</formula>
    </cfRule>
    <cfRule type="cellIs" dxfId="2219" priority="16871" operator="lessThan">
      <formula>2.905</formula>
    </cfRule>
    <cfRule type="cellIs" dxfId="2218" priority="16856" operator="lessThan">
      <formula>-7.664</formula>
    </cfRule>
    <cfRule type="cellIs" dxfId="2217" priority="16948" operator="greaterThan">
      <formula>-1.309</formula>
    </cfRule>
    <cfRule type="cellIs" dxfId="2216" priority="16870" operator="greaterThan">
      <formula>2.905</formula>
    </cfRule>
  </conditionalFormatting>
  <conditionalFormatting sqref="R391">
    <cfRule type="cellIs" dxfId="2215" priority="16597" operator="greaterThan">
      <formula>93.34</formula>
    </cfRule>
    <cfRule type="cellIs" dxfId="2214" priority="16700" operator="greaterThan">
      <formula>98.859</formula>
    </cfRule>
    <cfRule type="cellIs" dxfId="2213" priority="16660" operator="lessThan">
      <formula>103.801</formula>
    </cfRule>
    <cfRule type="cellIs" dxfId="2212" priority="16661" operator="greaterThan">
      <formula>103.801</formula>
    </cfRule>
    <cfRule type="cellIs" dxfId="2211" priority="16598" operator="lessThan">
      <formula>93.34</formula>
    </cfRule>
    <cfRule type="cellIs" dxfId="2210" priority="16721" operator="greaterThan">
      <formula>99.444</formula>
    </cfRule>
    <cfRule type="cellIs" dxfId="2209" priority="16638" operator="greaterThan">
      <formula>96.136</formula>
    </cfRule>
    <cfRule type="cellIs" dxfId="2208" priority="16561" operator="lessThan">
      <formula>93.454</formula>
    </cfRule>
    <cfRule type="cellIs" dxfId="2207" priority="16717" operator="greaterThan">
      <formula>99.05</formula>
    </cfRule>
    <cfRule type="cellIs" dxfId="2206" priority="16664" operator="greaterThan">
      <formula>98.903</formula>
    </cfRule>
    <cfRule type="cellIs" dxfId="2205" priority="16636" operator="lessThan">
      <formula>95.049</formula>
    </cfRule>
    <cfRule type="cellIs" dxfId="2204" priority="16562" operator="greaterThan">
      <formula>93.454</formula>
    </cfRule>
    <cfRule type="cellIs" dxfId="2203" priority="16547" operator="greaterThan">
      <formula>99.793</formula>
    </cfRule>
    <cfRule type="cellIs" dxfId="2202" priority="16688" operator="lessThan">
      <formula>101.348</formula>
    </cfRule>
    <cfRule type="cellIs" dxfId="2201" priority="16687" operator="greaterThan">
      <formula>101.348</formula>
    </cfRule>
    <cfRule type="cellIs" dxfId="2200" priority="16668" operator="greaterThan">
      <formula>99.919</formula>
    </cfRule>
    <cfRule type="cellIs" dxfId="2199" priority="16663" operator="greaterThan">
      <formula>98.088</formula>
    </cfRule>
    <cfRule type="cellIs" dxfId="2198" priority="16707" operator="greaterThan">
      <formula>99.05</formula>
    </cfRule>
    <cfRule type="cellIs" dxfId="2197" priority="16637" operator="greaterThan">
      <formula>95.049</formula>
    </cfRule>
  </conditionalFormatting>
  <conditionalFormatting sqref="R395">
    <cfRule type="cellIs" dxfId="2196" priority="16609" operator="lessThan">
      <formula>-0.0113</formula>
    </cfRule>
    <cfRule type="cellIs" dxfId="2195" priority="16755" operator="greaterThan">
      <formula>"0&lt;2,54%"</formula>
    </cfRule>
    <cfRule type="cellIs" dxfId="2194" priority="16744" operator="lessThan">
      <formula>"2,54%&lt;0"</formula>
    </cfRule>
    <cfRule type="cellIs" dxfId="2193" priority="16693" operator="lessThan">
      <formula>-0.0145</formula>
    </cfRule>
  </conditionalFormatting>
  <conditionalFormatting sqref="R399">
    <cfRule type="cellIs" dxfId="2192" priority="16667" operator="lessThan">
      <formula>-0.977</formula>
    </cfRule>
    <cfRule type="cellIs" dxfId="2191" priority="16620" operator="lessThan">
      <formula>-1.132</formula>
    </cfRule>
    <cfRule type="cellIs" dxfId="2190" priority="16621" operator="greaterThan">
      <formula>-1.132</formula>
    </cfRule>
    <cfRule type="cellIs" dxfId="2189" priority="16666" operator="greaterThan">
      <formula>-0.977</formula>
    </cfRule>
    <cfRule type="cellIs" dxfId="2188" priority="16658" operator="greaterThan">
      <formula>2.905</formula>
    </cfRule>
    <cfRule type="cellIs" dxfId="2187" priority="16736" operator="greaterThan">
      <formula>-1.309</formula>
    </cfRule>
    <cfRule type="cellIs" dxfId="2186" priority="16565" operator="lessThan">
      <formula>-0.717</formula>
    </cfRule>
    <cfRule type="cellIs" dxfId="2185" priority="16593" operator="greaterThan">
      <formula>0.292</formula>
    </cfRule>
    <cfRule type="cellIs" dxfId="2184" priority="16644" operator="lessThan">
      <formula>-7.664</formula>
    </cfRule>
    <cfRule type="cellIs" dxfId="2183" priority="16599" operator="lessThan">
      <formula>0.173</formula>
    </cfRule>
    <cfRule type="cellIs" dxfId="2182" priority="16679" operator="greaterThan">
      <formula>2.527</formula>
    </cfRule>
    <cfRule type="cellIs" dxfId="2181" priority="16659" operator="lessThan">
      <formula>2.905</formula>
    </cfRule>
    <cfRule type="cellIs" dxfId="2180" priority="16682" operator="lessThan">
      <formula>2.058</formula>
    </cfRule>
    <cfRule type="cellIs" dxfId="2179" priority="16680" operator="lessThan">
      <formula>2.527</formula>
    </cfRule>
  </conditionalFormatting>
  <conditionalFormatting sqref="R416">
    <cfRule type="cellIs" dxfId="2178" priority="16473" operator="greaterThan">
      <formula>99.05</formula>
    </cfRule>
    <cfRule type="cellIs" dxfId="2177" priority="16303" operator="greaterThan">
      <formula>99.793</formula>
    </cfRule>
    <cfRule type="cellIs" dxfId="2176" priority="16444" operator="lessThan">
      <formula>101.348</formula>
    </cfRule>
    <cfRule type="cellIs" dxfId="2175" priority="16443" operator="greaterThan">
      <formula>101.348</formula>
    </cfRule>
    <cfRule type="cellIs" dxfId="2174" priority="16417" operator="greaterThan">
      <formula>103.801</formula>
    </cfRule>
    <cfRule type="cellIs" dxfId="2173" priority="16456" operator="greaterThan">
      <formula>98.859</formula>
    </cfRule>
    <cfRule type="cellIs" dxfId="2172" priority="16477" operator="greaterThan">
      <formula>99.444</formula>
    </cfRule>
    <cfRule type="cellIs" dxfId="2171" priority="16420" operator="greaterThan">
      <formula>98.903</formula>
    </cfRule>
    <cfRule type="cellIs" dxfId="2170" priority="16416" operator="lessThan">
      <formula>103.801</formula>
    </cfRule>
    <cfRule type="cellIs" dxfId="2169" priority="16353" operator="greaterThan">
      <formula>93.34</formula>
    </cfRule>
    <cfRule type="cellIs" dxfId="2168" priority="16419" operator="greaterThan">
      <formula>98.088</formula>
    </cfRule>
    <cfRule type="cellIs" dxfId="2167" priority="16424" operator="greaterThan">
      <formula>99.919</formula>
    </cfRule>
    <cfRule type="cellIs" dxfId="2166" priority="16317" operator="lessThan">
      <formula>93.454</formula>
    </cfRule>
    <cfRule type="cellIs" dxfId="2165" priority="16394" operator="greaterThan">
      <formula>96.136</formula>
    </cfRule>
    <cfRule type="cellIs" dxfId="2164" priority="16392" operator="lessThan">
      <formula>95.049</formula>
    </cfRule>
    <cfRule type="cellIs" dxfId="2163" priority="16318" operator="greaterThan">
      <formula>93.454</formula>
    </cfRule>
    <cfRule type="cellIs" dxfId="2162" priority="16463" operator="greaterThan">
      <formula>99.05</formula>
    </cfRule>
    <cfRule type="cellIs" dxfId="2161" priority="16393" operator="greaterThan">
      <formula>95.049</formula>
    </cfRule>
    <cfRule type="cellIs" dxfId="2160" priority="16354" operator="lessThan">
      <formula>93.34</formula>
    </cfRule>
  </conditionalFormatting>
  <conditionalFormatting sqref="R420">
    <cfRule type="cellIs" dxfId="2159" priority="16500" operator="lessThan">
      <formula>"2,54%&lt;0"</formula>
    </cfRule>
    <cfRule type="cellIs" dxfId="2158" priority="16365" operator="lessThan">
      <formula>-0.0113</formula>
    </cfRule>
    <cfRule type="cellIs" dxfId="2157" priority="16511" operator="greaterThan">
      <formula>"0&lt;2,54%"</formula>
    </cfRule>
    <cfRule type="cellIs" dxfId="2156" priority="16449" operator="lessThan">
      <formula>-0.0145</formula>
    </cfRule>
  </conditionalFormatting>
  <conditionalFormatting sqref="R424">
    <cfRule type="cellIs" dxfId="2155" priority="16492" operator="greaterThan">
      <formula>-1.309</formula>
    </cfRule>
    <cfRule type="cellIs" dxfId="2154" priority="16415" operator="lessThan">
      <formula>2.905</formula>
    </cfRule>
    <cfRule type="cellIs" dxfId="2153" priority="16376" operator="lessThan">
      <formula>-1.132</formula>
    </cfRule>
    <cfRule type="cellIs" dxfId="2152" priority="16377" operator="greaterThan">
      <formula>-1.132</formula>
    </cfRule>
    <cfRule type="cellIs" dxfId="2151" priority="16400" operator="lessThan">
      <formula>-7.664</formula>
    </cfRule>
    <cfRule type="cellIs" dxfId="2150" priority="16423" operator="lessThan">
      <formula>-0.977</formula>
    </cfRule>
    <cfRule type="cellIs" dxfId="2149" priority="16438" operator="lessThan">
      <formula>2.058</formula>
    </cfRule>
    <cfRule type="cellIs" dxfId="2148" priority="16321" operator="lessThan">
      <formula>-0.717</formula>
    </cfRule>
    <cfRule type="cellIs" dxfId="2147" priority="16355" operator="lessThan">
      <formula>0.173</formula>
    </cfRule>
    <cfRule type="cellIs" dxfId="2146" priority="16436" operator="lessThan">
      <formula>2.527</formula>
    </cfRule>
    <cfRule type="cellIs" dxfId="2145" priority="16349" operator="greaterThan">
      <formula>0.292</formula>
    </cfRule>
    <cfRule type="cellIs" dxfId="2144" priority="16414" operator="greaterThan">
      <formula>2.905</formula>
    </cfRule>
    <cfRule type="cellIs" dxfId="2143" priority="16435" operator="greaterThan">
      <formula>2.527</formula>
    </cfRule>
    <cfRule type="cellIs" dxfId="2142" priority="16422" operator="greaterThan">
      <formula>-0.977</formula>
    </cfRule>
  </conditionalFormatting>
  <conditionalFormatting sqref="R442">
    <cfRule type="cellIs" dxfId="2141" priority="16220" operator="greaterThan">
      <formula>99.444</formula>
    </cfRule>
    <cfRule type="cellIs" dxfId="2140" priority="16186" operator="greaterThan">
      <formula>101.348</formula>
    </cfRule>
    <cfRule type="cellIs" dxfId="2139" priority="16187" operator="lessThan">
      <formula>101.348</formula>
    </cfRule>
    <cfRule type="cellIs" dxfId="2138" priority="16167" operator="greaterThan">
      <formula>99.919</formula>
    </cfRule>
    <cfRule type="cellIs" dxfId="2137" priority="16046" operator="greaterThan">
      <formula>99.793</formula>
    </cfRule>
    <cfRule type="cellIs" dxfId="2136" priority="16216" operator="greaterThan">
      <formula>99.05</formula>
    </cfRule>
    <cfRule type="cellIs" dxfId="2135" priority="16137" operator="greaterThan">
      <formula>96.136</formula>
    </cfRule>
    <cfRule type="cellIs" dxfId="2134" priority="16136" operator="greaterThan">
      <formula>95.049</formula>
    </cfRule>
    <cfRule type="cellIs" dxfId="2133" priority="16135" operator="lessThan">
      <formula>95.049</formula>
    </cfRule>
    <cfRule type="cellIs" dxfId="2132" priority="16199" operator="greaterThan">
      <formula>98.859</formula>
    </cfRule>
    <cfRule type="cellIs" dxfId="2131" priority="16096" operator="greaterThan">
      <formula>93.34</formula>
    </cfRule>
    <cfRule type="cellIs" dxfId="2130" priority="16163" operator="greaterThan">
      <formula>98.903</formula>
    </cfRule>
    <cfRule type="cellIs" dxfId="2129" priority="16097" operator="lessThan">
      <formula>93.34</formula>
    </cfRule>
    <cfRule type="cellIs" dxfId="2128" priority="16162" operator="greaterThan">
      <formula>98.088</formula>
    </cfRule>
    <cfRule type="cellIs" dxfId="2127" priority="16206" operator="greaterThan">
      <formula>99.05</formula>
    </cfRule>
    <cfRule type="cellIs" dxfId="2126" priority="16160" operator="greaterThan">
      <formula>103.801</formula>
    </cfRule>
    <cfRule type="cellIs" dxfId="2125" priority="16159" operator="lessThan">
      <formula>103.801</formula>
    </cfRule>
    <cfRule type="cellIs" dxfId="2124" priority="16061" operator="greaterThan">
      <formula>93.454</formula>
    </cfRule>
    <cfRule type="cellIs" dxfId="2123" priority="16060" operator="lessThan">
      <formula>93.454</formula>
    </cfRule>
  </conditionalFormatting>
  <conditionalFormatting sqref="R446">
    <cfRule type="cellIs" dxfId="2122" priority="16002" operator="greaterThan">
      <formula>"0&lt;2,54%"</formula>
    </cfRule>
    <cfRule type="cellIs" dxfId="2121" priority="15991" operator="lessThan">
      <formula>"2,54%&lt;0"</formula>
    </cfRule>
    <cfRule type="cellIs" dxfId="2120" priority="15968" operator="lessThan">
      <formula>-0.0113</formula>
    </cfRule>
    <cfRule type="cellIs" dxfId="2119" priority="15987" operator="lessThan">
      <formula>-0.0145</formula>
    </cfRule>
  </conditionalFormatting>
  <conditionalFormatting sqref="R450">
    <cfRule type="cellIs" dxfId="2118" priority="16120" operator="greaterThan">
      <formula>-1.132</formula>
    </cfRule>
    <cfRule type="cellIs" dxfId="2117" priority="16119" operator="lessThan">
      <formula>-1.132</formula>
    </cfRule>
    <cfRule type="cellIs" dxfId="2116" priority="16181" operator="lessThan">
      <formula>2.058</formula>
    </cfRule>
    <cfRule type="cellIs" dxfId="2115" priority="16064" operator="lessThan">
      <formula>-0.717</formula>
    </cfRule>
    <cfRule type="cellIs" dxfId="2114" priority="16166" operator="lessThan">
      <formula>-0.977</formula>
    </cfRule>
    <cfRule type="cellIs" dxfId="2113" priority="16235" operator="greaterThan">
      <formula>-1.309</formula>
    </cfRule>
    <cfRule type="cellIs" dxfId="2112" priority="16165" operator="greaterThan">
      <formula>-0.977</formula>
    </cfRule>
    <cfRule type="cellIs" dxfId="2111" priority="16178" operator="greaterThan">
      <formula>2.527</formula>
    </cfRule>
    <cfRule type="cellIs" dxfId="2110" priority="16179" operator="lessThan">
      <formula>2.527</formula>
    </cfRule>
    <cfRule type="cellIs" dxfId="2109" priority="16143" operator="lessThan">
      <formula>-7.664</formula>
    </cfRule>
    <cfRule type="cellIs" dxfId="2108" priority="16098" operator="lessThan">
      <formula>0.173</formula>
    </cfRule>
    <cfRule type="cellIs" dxfId="2107" priority="16157" operator="greaterThan">
      <formula>2.905</formula>
    </cfRule>
    <cfRule type="cellIs" dxfId="2106" priority="16092" operator="greaterThan">
      <formula>0.292</formula>
    </cfRule>
    <cfRule type="cellIs" dxfId="2105" priority="16158" operator="lessThan">
      <formula>2.905</formula>
    </cfRule>
  </conditionalFormatting>
  <conditionalFormatting sqref="R467">
    <cfRule type="cellIs" dxfId="2104" priority="15871" operator="greaterThan">
      <formula>98.903</formula>
    </cfRule>
    <cfRule type="cellIs" dxfId="2103" priority="15875" operator="greaterThan">
      <formula>99.919</formula>
    </cfRule>
    <cfRule type="cellIs" dxfId="2102" priority="15870" operator="greaterThan">
      <formula>98.088</formula>
    </cfRule>
    <cfRule type="cellIs" dxfId="2101" priority="15907" operator="greaterThan">
      <formula>99.05</formula>
    </cfRule>
    <cfRule type="cellIs" dxfId="2100" priority="15868" operator="greaterThan">
      <formula>103.801</formula>
    </cfRule>
    <cfRule type="cellIs" dxfId="2099" priority="15867" operator="lessThan">
      <formula>103.801</formula>
    </cfRule>
    <cfRule type="cellIs" dxfId="2098" priority="15849" operator="lessThan">
      <formula>95.049</formula>
    </cfRule>
    <cfRule type="cellIs" dxfId="2097" priority="15850" operator="greaterThan">
      <formula>95.049</formula>
    </cfRule>
    <cfRule type="cellIs" dxfId="2096" priority="15900" operator="greaterThan">
      <formula>98.859</formula>
    </cfRule>
    <cfRule type="cellIs" dxfId="2095" priority="15892" operator="lessThan">
      <formula>101.348</formula>
    </cfRule>
    <cfRule type="cellIs" dxfId="2094" priority="15921" operator="greaterThan">
      <formula>99.444</formula>
    </cfRule>
    <cfRule type="cellIs" dxfId="2093" priority="15792" operator="lessThan">
      <formula>93.454</formula>
    </cfRule>
    <cfRule type="cellIs" dxfId="2092" priority="15793" operator="greaterThan">
      <formula>93.454</formula>
    </cfRule>
    <cfRule type="cellIs" dxfId="2091" priority="15891" operator="greaterThan">
      <formula>101.348</formula>
    </cfRule>
    <cfRule type="cellIs" dxfId="2090" priority="15917" operator="greaterThan">
      <formula>99.05</formula>
    </cfRule>
    <cfRule type="cellIs" dxfId="2089" priority="15779" operator="greaterThan">
      <formula>99.793</formula>
    </cfRule>
    <cfRule type="cellIs" dxfId="2088" priority="15851" operator="greaterThan">
      <formula>96.136</formula>
    </cfRule>
    <cfRule type="cellIs" dxfId="2087" priority="15821" operator="greaterThan">
      <formula>93.34</formula>
    </cfRule>
    <cfRule type="cellIs" dxfId="2086" priority="15822" operator="lessThan">
      <formula>93.34</formula>
    </cfRule>
  </conditionalFormatting>
  <conditionalFormatting sqref="R471">
    <cfRule type="cellIs" dxfId="2085" priority="15738" operator="greaterThan">
      <formula>"0&lt;2,54%"</formula>
    </cfRule>
    <cfRule type="cellIs" dxfId="2084" priority="15704" operator="lessThan">
      <formula>-0.0113</formula>
    </cfRule>
    <cfRule type="cellIs" dxfId="2083" priority="15727" operator="lessThan">
      <formula>"2,54%&lt;0"</formula>
    </cfRule>
    <cfRule type="cellIs" dxfId="2082" priority="15723" operator="lessThan">
      <formula>-0.0145</formula>
    </cfRule>
  </conditionalFormatting>
  <conditionalFormatting sqref="R475">
    <cfRule type="cellIs" dxfId="2081" priority="15884" operator="lessThan">
      <formula>2.527</formula>
    </cfRule>
    <cfRule type="cellIs" dxfId="2080" priority="15886" operator="lessThan">
      <formula>2.058</formula>
    </cfRule>
    <cfRule type="cellIs" dxfId="2079" priority="15883" operator="greaterThan">
      <formula>2.527</formula>
    </cfRule>
    <cfRule type="cellIs" dxfId="2078" priority="15796" operator="lessThan">
      <formula>-0.717</formula>
    </cfRule>
    <cfRule type="cellIs" dxfId="2077" priority="15857" operator="lessThan">
      <formula>-7.664</formula>
    </cfRule>
    <cfRule type="cellIs" dxfId="2076" priority="15936" operator="greaterThan">
      <formula>-1.309</formula>
    </cfRule>
    <cfRule type="cellIs" dxfId="2075" priority="15874" operator="lessThan">
      <formula>-0.977</formula>
    </cfRule>
    <cfRule type="cellIs" dxfId="2074" priority="15817" operator="greaterThan">
      <formula>0.292</formula>
    </cfRule>
    <cfRule type="cellIs" dxfId="2073" priority="15873" operator="greaterThan">
      <formula>-0.977</formula>
    </cfRule>
    <cfRule type="cellIs" dxfId="2072" priority="15866" operator="lessThan">
      <formula>2.905</formula>
    </cfRule>
    <cfRule type="cellIs" dxfId="2071" priority="15865" operator="greaterThan">
      <formula>2.905</formula>
    </cfRule>
    <cfRule type="cellIs" dxfId="2070" priority="15838" operator="lessThan">
      <formula>-1.132</formula>
    </cfRule>
    <cfRule type="cellIs" dxfId="2069" priority="15839" operator="greaterThan">
      <formula>-1.132</formula>
    </cfRule>
    <cfRule type="cellIs" dxfId="2068" priority="15823" operator="lessThan">
      <formula>0.173</formula>
    </cfRule>
  </conditionalFormatting>
  <conditionalFormatting sqref="R493">
    <cfRule type="cellIs" dxfId="2067" priority="15593" operator="greaterThan">
      <formula>99.919</formula>
    </cfRule>
    <cfRule type="cellIs" dxfId="2066" priority="15567" operator="lessThan">
      <formula>95.049</formula>
    </cfRule>
    <cfRule type="cellIs" dxfId="2065" priority="15609" operator="greaterThan">
      <formula>101.348</formula>
    </cfRule>
    <cfRule type="cellIs" dxfId="2064" priority="15610" operator="lessThan">
      <formula>101.348</formula>
    </cfRule>
    <cfRule type="cellIs" dxfId="2063" priority="15639" operator="greaterThan">
      <formula>99.444</formula>
    </cfRule>
    <cfRule type="cellIs" dxfId="2062" priority="15635" operator="greaterThan">
      <formula>99.05</formula>
    </cfRule>
    <cfRule type="cellIs" dxfId="2061" priority="15540" operator="lessThan">
      <formula>93.34</formula>
    </cfRule>
    <cfRule type="cellIs" dxfId="2060" priority="15497" operator="greaterThan">
      <formula>99.793</formula>
    </cfRule>
    <cfRule type="cellIs" dxfId="2059" priority="15585" operator="lessThan">
      <formula>103.801</formula>
    </cfRule>
    <cfRule type="cellIs" dxfId="2058" priority="15586" operator="greaterThan">
      <formula>103.801</formula>
    </cfRule>
    <cfRule type="cellIs" dxfId="2057" priority="15588" operator="greaterThan">
      <formula>98.088</formula>
    </cfRule>
    <cfRule type="cellIs" dxfId="2056" priority="15589" operator="greaterThan">
      <formula>98.903</formula>
    </cfRule>
    <cfRule type="cellIs" dxfId="2055" priority="15618" operator="greaterThan">
      <formula>98.859</formula>
    </cfRule>
    <cfRule type="cellIs" dxfId="2054" priority="15510" operator="lessThan">
      <formula>93.454</formula>
    </cfRule>
    <cfRule type="cellIs" dxfId="2053" priority="15511" operator="greaterThan">
      <formula>93.454</formula>
    </cfRule>
    <cfRule type="cellIs" dxfId="2052" priority="15539" operator="greaterThan">
      <formula>93.34</formula>
    </cfRule>
    <cfRule type="cellIs" dxfId="2051" priority="15625" operator="greaterThan">
      <formula>99.05</formula>
    </cfRule>
    <cfRule type="cellIs" dxfId="2050" priority="15569" operator="greaterThan">
      <formula>96.136</formula>
    </cfRule>
    <cfRule type="cellIs" dxfId="2049" priority="15568" operator="greaterThan">
      <formula>95.049</formula>
    </cfRule>
  </conditionalFormatting>
  <conditionalFormatting sqref="R497">
    <cfRule type="cellIs" dxfId="2048" priority="15422" operator="lessThan">
      <formula>-0.0113</formula>
    </cfRule>
    <cfRule type="cellIs" dxfId="2047" priority="15441" operator="lessThan">
      <formula>-0.0145</formula>
    </cfRule>
    <cfRule type="cellIs" dxfId="2046" priority="15445" operator="lessThan">
      <formula>"2,54%&lt;0"</formula>
    </cfRule>
    <cfRule type="cellIs" dxfId="2045" priority="15456" operator="greaterThan">
      <formula>"0&lt;2,54%"</formula>
    </cfRule>
  </conditionalFormatting>
  <conditionalFormatting sqref="R501">
    <cfRule type="cellIs" dxfId="2044" priority="15575" operator="lessThan">
      <formula>-7.664</formula>
    </cfRule>
    <cfRule type="cellIs" dxfId="2043" priority="15654" operator="greaterThan">
      <formula>-1.309</formula>
    </cfRule>
    <cfRule type="cellIs" dxfId="2042" priority="15535" operator="greaterThan">
      <formula>0.292</formula>
    </cfRule>
    <cfRule type="cellIs" dxfId="2041" priority="15591" operator="greaterThan">
      <formula>-0.977</formula>
    </cfRule>
    <cfRule type="cellIs" dxfId="2040" priority="15604" operator="lessThan">
      <formula>2.058</formula>
    </cfRule>
    <cfRule type="cellIs" dxfId="2039" priority="15541" operator="lessThan">
      <formula>0.173</formula>
    </cfRule>
    <cfRule type="cellIs" dxfId="2038" priority="15557" operator="greaterThan">
      <formula>-1.132</formula>
    </cfRule>
    <cfRule type="cellIs" dxfId="2037" priority="15584" operator="lessThan">
      <formula>2.905</formula>
    </cfRule>
    <cfRule type="cellIs" dxfId="2036" priority="15592" operator="lessThan">
      <formula>-0.977</formula>
    </cfRule>
    <cfRule type="cellIs" dxfId="2035" priority="15583" operator="greaterThan">
      <formula>2.905</formula>
    </cfRule>
    <cfRule type="cellIs" dxfId="2034" priority="15514" operator="lessThan">
      <formula>-0.717</formula>
    </cfRule>
    <cfRule type="cellIs" dxfId="2033" priority="15556" operator="lessThan">
      <formula>-1.132</formula>
    </cfRule>
    <cfRule type="cellIs" dxfId="2032" priority="15602" operator="lessThan">
      <formula>2.527</formula>
    </cfRule>
    <cfRule type="cellIs" dxfId="2031" priority="15601" operator="greaterThan">
      <formula>2.527</formula>
    </cfRule>
  </conditionalFormatting>
  <conditionalFormatting sqref="R518">
    <cfRule type="cellIs" dxfId="2030" priority="15338" operator="greaterThan">
      <formula>99.05</formula>
    </cfRule>
    <cfRule type="cellIs" dxfId="2029" priority="15270" operator="lessThan">
      <formula>95.049</formula>
    </cfRule>
    <cfRule type="cellIs" dxfId="2028" priority="15271" operator="greaterThan">
      <formula>95.049</formula>
    </cfRule>
    <cfRule type="cellIs" dxfId="2027" priority="15288" operator="lessThan">
      <formula>103.801</formula>
    </cfRule>
    <cfRule type="cellIs" dxfId="2026" priority="15291" operator="greaterThan">
      <formula>98.088</formula>
    </cfRule>
    <cfRule type="cellIs" dxfId="2025" priority="14724" operator="lessThan">
      <formula>80.361</formula>
    </cfRule>
    <cfRule type="cellIs" dxfId="2024" priority="15296" operator="greaterThan">
      <formula>99.919</formula>
    </cfRule>
    <cfRule type="cellIs" dxfId="2023" priority="15328" operator="greaterThan">
      <formula>99.05</formula>
    </cfRule>
    <cfRule type="cellIs" dxfId="2022" priority="15272" operator="greaterThan">
      <formula>96.136</formula>
    </cfRule>
    <cfRule type="cellIs" dxfId="2021" priority="14723" operator="greaterThan">
      <formula>80.361</formula>
    </cfRule>
    <cfRule type="cellIs" dxfId="2020" priority="15292" operator="greaterThan">
      <formula>98.903</formula>
    </cfRule>
    <cfRule type="cellIs" dxfId="2019" priority="15243" operator="lessThan">
      <formula>93.34</formula>
    </cfRule>
    <cfRule type="cellIs" dxfId="2018" priority="15242" operator="greaterThan">
      <formula>93.34</formula>
    </cfRule>
    <cfRule type="cellIs" dxfId="2017" priority="15321" operator="greaterThan">
      <formula>98.859</formula>
    </cfRule>
    <cfRule type="cellIs" dxfId="2016" priority="15289" operator="greaterThan">
      <formula>103.801</formula>
    </cfRule>
    <cfRule type="cellIs" dxfId="2015" priority="15313" operator="lessThan">
      <formula>101.348</formula>
    </cfRule>
    <cfRule type="cellIs" dxfId="2014" priority="15200" operator="greaterThan">
      <formula>99.793</formula>
    </cfRule>
    <cfRule type="cellIs" dxfId="2013" priority="15213" operator="lessThan">
      <formula>93.454</formula>
    </cfRule>
    <cfRule type="cellIs" dxfId="2012" priority="15214" operator="greaterThan">
      <formula>93.454</formula>
    </cfRule>
    <cfRule type="cellIs" dxfId="2011" priority="15342" operator="greaterThan">
      <formula>99.444</formula>
    </cfRule>
    <cfRule type="cellIs" dxfId="2010" priority="15312" operator="greaterThan">
      <formula>101.348</formula>
    </cfRule>
  </conditionalFormatting>
  <conditionalFormatting sqref="R522">
    <cfRule type="cellIs" dxfId="2009" priority="15125" operator="lessThan">
      <formula>-0.0113</formula>
    </cfRule>
    <cfRule type="cellIs" dxfId="2008" priority="15144" operator="lessThan">
      <formula>-0.0145</formula>
    </cfRule>
    <cfRule type="cellIs" dxfId="2007" priority="15148" operator="lessThan">
      <formula>"2,54%&lt;0"</formula>
    </cfRule>
    <cfRule type="cellIs" dxfId="2006" priority="15159" operator="greaterThan">
      <formula>"0&lt;2,54%"</formula>
    </cfRule>
  </conditionalFormatting>
  <conditionalFormatting sqref="R526">
    <cfRule type="cellIs" dxfId="2005" priority="15287" operator="lessThan">
      <formula>2.905</formula>
    </cfRule>
    <cfRule type="cellIs" dxfId="2004" priority="15286" operator="greaterThan">
      <formula>2.905</formula>
    </cfRule>
    <cfRule type="cellIs" dxfId="2003" priority="15260" operator="greaterThan">
      <formula>-1.132</formula>
    </cfRule>
    <cfRule type="cellIs" dxfId="2002" priority="15357" operator="greaterThan">
      <formula>-1.309</formula>
    </cfRule>
    <cfRule type="cellIs" dxfId="2001" priority="15259" operator="lessThan">
      <formula>-1.132</formula>
    </cfRule>
    <cfRule type="cellIs" dxfId="2000" priority="15305" operator="lessThan">
      <formula>2.527</formula>
    </cfRule>
    <cfRule type="cellIs" dxfId="1999" priority="15278" operator="lessThan">
      <formula>-7.664</formula>
    </cfRule>
    <cfRule type="cellIs" dxfId="1998" priority="15056" operator="greaterThan">
      <formula>-0.072</formula>
    </cfRule>
    <cfRule type="cellIs" dxfId="1997" priority="15304" operator="greaterThan">
      <formula>2.527</formula>
    </cfRule>
    <cfRule type="cellIs" dxfId="1996" priority="15295" operator="lessThan">
      <formula>-0.977</formula>
    </cfRule>
    <cfRule type="cellIs" dxfId="1995" priority="15294" operator="greaterThan">
      <formula>-0.977</formula>
    </cfRule>
    <cfRule type="cellIs" dxfId="1994" priority="15244" operator="lessThan">
      <formula>0.173</formula>
    </cfRule>
    <cfRule type="cellIs" dxfId="1993" priority="15238" operator="greaterThan">
      <formula>0.292</formula>
    </cfRule>
    <cfRule type="cellIs" dxfId="1992" priority="15307" operator="lessThan">
      <formula>2.058</formula>
    </cfRule>
    <cfRule type="cellIs" dxfId="1991" priority="15217" operator="lessThan">
      <formula>-0.717</formula>
    </cfRule>
    <cfRule type="cellIs" dxfId="1990" priority="15055" operator="lessThan">
      <formula>-0.072</formula>
    </cfRule>
    <cfRule type="cellIs" dxfId="1989" priority="14722" operator="lessThan">
      <formula>0.395</formula>
    </cfRule>
    <cfRule type="cellIs" dxfId="1988" priority="15057" operator="greaterThan">
      <formula>-0.072</formula>
    </cfRule>
  </conditionalFormatting>
  <conditionalFormatting sqref="R544">
    <cfRule type="cellIs" dxfId="1987" priority="14726" operator="lessThan">
      <formula>80.427</formula>
    </cfRule>
    <cfRule type="cellIs" dxfId="1986" priority="14971" operator="lessThan">
      <formula>103.801</formula>
    </cfRule>
    <cfRule type="cellIs" dxfId="1985" priority="14955" operator="greaterThan">
      <formula>96.136</formula>
    </cfRule>
    <cfRule type="cellIs" dxfId="1984" priority="14925" operator="greaterThan">
      <formula>93.34</formula>
    </cfRule>
    <cfRule type="cellIs" dxfId="1983" priority="15004" operator="greaterThan">
      <formula>98.859</formula>
    </cfRule>
    <cfRule type="cellIs" dxfId="1982" priority="14883" operator="greaterThan">
      <formula>99.793</formula>
    </cfRule>
    <cfRule type="cellIs" dxfId="1981" priority="14974" operator="greaterThan">
      <formula>98.088</formula>
    </cfRule>
    <cfRule type="cellIs" dxfId="1980" priority="14954" operator="greaterThan">
      <formula>95.049</formula>
    </cfRule>
    <cfRule type="cellIs" dxfId="1979" priority="15011" operator="greaterThan">
      <formula>99.05</formula>
    </cfRule>
    <cfRule type="cellIs" dxfId="1978" priority="14926" operator="lessThan">
      <formula>93.34</formula>
    </cfRule>
    <cfRule type="cellIs" dxfId="1977" priority="14711" operator="lessThan">
      <formula>79.633</formula>
    </cfRule>
    <cfRule type="cellIs" dxfId="1976" priority="14979" operator="greaterThan">
      <formula>99.919</formula>
    </cfRule>
    <cfRule type="cellIs" dxfId="1975" priority="14972" operator="greaterThan">
      <formula>103.801</formula>
    </cfRule>
    <cfRule type="cellIs" dxfId="1974" priority="14897" operator="greaterThan">
      <formula>93.454</formula>
    </cfRule>
    <cfRule type="cellIs" dxfId="1973" priority="15025" operator="greaterThan">
      <formula>99.444</formula>
    </cfRule>
    <cfRule type="cellIs" dxfId="1972" priority="14725" operator="greaterThan">
      <formula>80.427</formula>
    </cfRule>
    <cfRule type="cellIs" dxfId="1971" priority="15021" operator="greaterThan">
      <formula>99.05</formula>
    </cfRule>
    <cfRule type="cellIs" dxfId="1970" priority="14953" operator="lessThan">
      <formula>95.049</formula>
    </cfRule>
    <cfRule type="cellIs" dxfId="1969" priority="14707" operator="lessThan">
      <formula>79.895</formula>
    </cfRule>
    <cfRule type="cellIs" dxfId="1968" priority="14896" operator="lessThan">
      <formula>93.454</formula>
    </cfRule>
    <cfRule type="cellIs" dxfId="1967" priority="14995" operator="greaterThan">
      <formula>101.348</formula>
    </cfRule>
    <cfRule type="cellIs" dxfId="1966" priority="14996" operator="lessThan">
      <formula>101.348</formula>
    </cfRule>
    <cfRule type="cellIs" dxfId="1965" priority="14975" operator="greaterThan">
      <formula>98.903</formula>
    </cfRule>
  </conditionalFormatting>
  <conditionalFormatting sqref="R548">
    <cfRule type="cellIs" dxfId="1964" priority="14831" operator="lessThan">
      <formula>"2,54%&lt;0"</formula>
    </cfRule>
    <cfRule type="cellIs" dxfId="1963" priority="14842" operator="greaterThan">
      <formula>"0&lt;2,54%"</formula>
    </cfRule>
    <cfRule type="cellIs" dxfId="1962" priority="14827" operator="lessThan">
      <formula>-0.0145</formula>
    </cfRule>
    <cfRule type="cellIs" dxfId="1961" priority="14808" operator="lessThan">
      <formula>-0.0113</formula>
    </cfRule>
  </conditionalFormatting>
  <conditionalFormatting sqref="R552">
    <cfRule type="cellIs" dxfId="1960" priority="14927" operator="lessThan">
      <formula>0.173</formula>
    </cfRule>
    <cfRule type="cellIs" dxfId="1959" priority="14900" operator="lessThan">
      <formula>-0.717</formula>
    </cfRule>
    <cfRule type="cellIs" dxfId="1958" priority="14990" operator="lessThan">
      <formula>2.058</formula>
    </cfRule>
    <cfRule type="cellIs" dxfId="1957" priority="14738" operator="lessThan">
      <formula>-0.072</formula>
    </cfRule>
    <cfRule type="cellIs" dxfId="1956" priority="14977" operator="greaterThan">
      <formula>-0.977</formula>
    </cfRule>
    <cfRule type="cellIs" dxfId="1955" priority="14713" operator="greaterThan">
      <formula>-0.728</formula>
    </cfRule>
    <cfRule type="cellIs" dxfId="1954" priority="14740" operator="greaterThan">
      <formula>-0.072</formula>
    </cfRule>
    <cfRule type="cellIs" dxfId="1953" priority="14719" operator="greaterThan">
      <formula>0.066</formula>
    </cfRule>
    <cfRule type="cellIs" dxfId="1952" priority="14942" operator="lessThan">
      <formula>-1.132</formula>
    </cfRule>
    <cfRule type="cellIs" dxfId="1951" priority="14943" operator="greaterThan">
      <formula>-1.132</formula>
    </cfRule>
    <cfRule type="cellIs" dxfId="1950" priority="14978" operator="lessThan">
      <formula>-0.977</formula>
    </cfRule>
    <cfRule type="cellIs" dxfId="1949" priority="14720" operator="lessThan">
      <formula>0.066</formula>
    </cfRule>
    <cfRule type="cellIs" dxfId="1948" priority="14712" operator="lessThan">
      <formula>-0.728</formula>
    </cfRule>
    <cfRule type="cellIs" dxfId="1947" priority="14969" operator="greaterThan">
      <formula>2.905</formula>
    </cfRule>
    <cfRule type="cellIs" dxfId="1946" priority="14739" operator="greaterThan">
      <formula>-0.072</formula>
    </cfRule>
    <cfRule type="cellIs" dxfId="1945" priority="14921" operator="greaterThan">
      <formula>0.292</formula>
    </cfRule>
    <cfRule type="cellIs" dxfId="1944" priority="14970" operator="lessThan">
      <formula>2.905</formula>
    </cfRule>
    <cfRule type="cellIs" dxfId="1943" priority="14987" operator="greaterThan">
      <formula>2.527</formula>
    </cfRule>
    <cfRule type="cellIs" dxfId="1942" priority="14988" operator="lessThan">
      <formula>2.527</formula>
    </cfRule>
    <cfRule type="cellIs" dxfId="1941" priority="14961" operator="lessThan">
      <formula>-7.664</formula>
    </cfRule>
    <cfRule type="cellIs" dxfId="1940" priority="15040" operator="greaterThan">
      <formula>-1.309</formula>
    </cfRule>
    <cfRule type="cellIs" dxfId="1939" priority="14727" operator="greaterThan">
      <formula>0.523</formula>
    </cfRule>
  </conditionalFormatting>
  <conditionalFormatting sqref="R569">
    <cfRule type="cellIs" dxfId="1938" priority="14623" operator="lessThan">
      <formula>103.801</formula>
    </cfRule>
    <cfRule type="cellIs" dxfId="1937" priority="14578" operator="lessThan">
      <formula>93.34</formula>
    </cfRule>
    <cfRule type="cellIs" dxfId="1936" priority="14626" operator="greaterThan">
      <formula>98.088</formula>
    </cfRule>
    <cfRule type="cellIs" dxfId="1935" priority="14656" operator="greaterThan">
      <formula>98.859</formula>
    </cfRule>
    <cfRule type="cellIs" dxfId="1934" priority="14577" operator="greaterThan">
      <formula>93.34</formula>
    </cfRule>
    <cfRule type="cellIs" dxfId="1933" priority="14549" operator="greaterThan">
      <formula>93.454</formula>
    </cfRule>
    <cfRule type="cellIs" dxfId="1932" priority="14377" operator="greaterThan">
      <formula>80.427</formula>
    </cfRule>
    <cfRule type="cellIs" dxfId="1931" priority="14624" operator="greaterThan">
      <formula>103.801</formula>
    </cfRule>
    <cfRule type="cellIs" dxfId="1930" priority="14378" operator="lessThan">
      <formula>80.427</formula>
    </cfRule>
    <cfRule type="cellIs" dxfId="1929" priority="14605" operator="lessThan">
      <formula>95.049</formula>
    </cfRule>
    <cfRule type="cellIs" dxfId="1928" priority="14535" operator="greaterThan">
      <formula>99.793</formula>
    </cfRule>
    <cfRule type="cellIs" dxfId="1927" priority="14648" operator="lessThan">
      <formula>101.348</formula>
    </cfRule>
    <cfRule type="cellIs" dxfId="1926" priority="14607" operator="greaterThan">
      <formula>96.136</formula>
    </cfRule>
    <cfRule type="cellIs" dxfId="1925" priority="14677" operator="greaterThan">
      <formula>99.444</formula>
    </cfRule>
    <cfRule type="cellIs" dxfId="1924" priority="14606" operator="greaterThan">
      <formula>95.049</formula>
    </cfRule>
    <cfRule type="cellIs" dxfId="1923" priority="14647" operator="greaterThan">
      <formula>101.348</formula>
    </cfRule>
    <cfRule type="cellIs" dxfId="1922" priority="14362" operator="lessThan">
      <formula>79.895</formula>
    </cfRule>
    <cfRule type="cellIs" dxfId="1921" priority="14631" operator="greaterThan">
      <formula>99.919</formula>
    </cfRule>
    <cfRule type="cellIs" dxfId="1920" priority="14627" operator="greaterThan">
      <formula>98.903</formula>
    </cfRule>
    <cfRule type="cellIs" dxfId="1919" priority="14548" operator="lessThan">
      <formula>93.454</formula>
    </cfRule>
    <cfRule type="cellIs" dxfId="1918" priority="14673" operator="greaterThan">
      <formula>99.05</formula>
    </cfRule>
    <cfRule type="cellIs" dxfId="1917" priority="14663" operator="greaterThan">
      <formula>99.05</formula>
    </cfRule>
    <cfRule type="cellIs" dxfId="1916" priority="14366" operator="lessThan">
      <formula>79.633</formula>
    </cfRule>
  </conditionalFormatting>
  <conditionalFormatting sqref="R573">
    <cfRule type="cellIs" dxfId="1915" priority="14479" operator="lessThan">
      <formula>-0.0145</formula>
    </cfRule>
    <cfRule type="cellIs" dxfId="1914" priority="14460" operator="lessThan">
      <formula>-0.0113</formula>
    </cfRule>
    <cfRule type="cellIs" dxfId="1913" priority="14357" operator="lessThan">
      <formula>-0.0058</formula>
    </cfRule>
    <cfRule type="cellIs" dxfId="1912" priority="14358" operator="greaterThan">
      <formula>-0.0058</formula>
    </cfRule>
    <cfRule type="cellIs" dxfId="1911" priority="14494" operator="greaterThan">
      <formula>"0&lt;2,54%"</formula>
    </cfRule>
    <cfRule type="cellIs" dxfId="1910" priority="14483" operator="lessThan">
      <formula>"2,54%&lt;0"</formula>
    </cfRule>
  </conditionalFormatting>
  <conditionalFormatting sqref="R577">
    <cfRule type="cellIs" dxfId="1909" priority="14374" operator="greaterThan">
      <formula>0.066</formula>
    </cfRule>
    <cfRule type="cellIs" dxfId="1908" priority="14692" operator="greaterThan">
      <formula>-1.309</formula>
    </cfRule>
    <cfRule type="cellIs" dxfId="1907" priority="14379" operator="greaterThan">
      <formula>0.523</formula>
    </cfRule>
    <cfRule type="cellIs" dxfId="1906" priority="14390" operator="lessThan">
      <formula>-0.072</formula>
    </cfRule>
    <cfRule type="cellIs" dxfId="1905" priority="14391" operator="greaterThan">
      <formula>-0.072</formula>
    </cfRule>
    <cfRule type="cellIs" dxfId="1904" priority="14392" operator="greaterThan">
      <formula>-0.072</formula>
    </cfRule>
    <cfRule type="cellIs" dxfId="1903" priority="14352" operator="lessThan">
      <formula>0.258</formula>
    </cfRule>
    <cfRule type="cellIs" dxfId="1902" priority="14349" operator="lessThan">
      <formula>0.389</formula>
    </cfRule>
    <cfRule type="cellIs" dxfId="1901" priority="14342" operator="lessThan">
      <formula>0.612</formula>
    </cfRule>
    <cfRule type="cellIs" dxfId="1900" priority="14341" operator="lessThan">
      <formula>0.612</formula>
    </cfRule>
    <cfRule type="cellIs" dxfId="1899" priority="14340" operator="greaterThan">
      <formula>0.612</formula>
    </cfRule>
    <cfRule type="cellIs" dxfId="1898" priority="14642" operator="lessThan">
      <formula>2.058</formula>
    </cfRule>
    <cfRule type="cellIs" dxfId="1897" priority="14640" operator="lessThan">
      <formula>2.527</formula>
    </cfRule>
    <cfRule type="cellIs" dxfId="1896" priority="14639" operator="greaterThan">
      <formula>2.527</formula>
    </cfRule>
    <cfRule type="cellIs" dxfId="1895" priority="14630" operator="lessThan">
      <formula>-0.977</formula>
    </cfRule>
    <cfRule type="cellIs" dxfId="1894" priority="14629" operator="greaterThan">
      <formula>-0.977</formula>
    </cfRule>
    <cfRule type="cellIs" dxfId="1893" priority="14622" operator="lessThan">
      <formula>2.905</formula>
    </cfRule>
    <cfRule type="cellIs" dxfId="1892" priority="14621" operator="greaterThan">
      <formula>2.905</formula>
    </cfRule>
    <cfRule type="cellIs" dxfId="1891" priority="14552" operator="lessThan">
      <formula>-0.717</formula>
    </cfRule>
    <cfRule type="cellIs" dxfId="1890" priority="14573" operator="greaterThan">
      <formula>0.292</formula>
    </cfRule>
    <cfRule type="cellIs" dxfId="1889" priority="14579" operator="lessThan">
      <formula>0.173</formula>
    </cfRule>
    <cfRule type="cellIs" dxfId="1888" priority="14594" operator="lessThan">
      <formula>-1.132</formula>
    </cfRule>
    <cfRule type="cellIs" dxfId="1887" priority="14595" operator="greaterThan">
      <formula>-1.132</formula>
    </cfRule>
    <cfRule type="cellIs" dxfId="1886" priority="14613" operator="lessThan">
      <formula>-7.664</formula>
    </cfRule>
    <cfRule type="cellIs" dxfId="1885" priority="14375" operator="lessThan">
      <formula>0.066</formula>
    </cfRule>
    <cfRule type="cellIs" dxfId="1884" priority="14367" operator="lessThan">
      <formula>-0.728</formula>
    </cfRule>
    <cfRule type="cellIs" dxfId="1883" priority="14368" operator="greaterThan">
      <formula>-0.728</formula>
    </cfRule>
  </conditionalFormatting>
  <conditionalFormatting sqref="R594">
    <cfRule type="cellIs" dxfId="1882" priority="14254" operator="lessThan">
      <formula>103.801</formula>
    </cfRule>
    <cfRule type="cellIs" dxfId="1881" priority="14236" operator="lessThan">
      <formula>95.049</formula>
    </cfRule>
    <cfRule type="cellIs" dxfId="1880" priority="13993" operator="lessThan">
      <formula>79.895</formula>
    </cfRule>
    <cfRule type="cellIs" dxfId="1879" priority="13997" operator="lessThan">
      <formula>79.633</formula>
    </cfRule>
    <cfRule type="cellIs" dxfId="1878" priority="14208" operator="greaterThan">
      <formula>93.34</formula>
    </cfRule>
    <cfRule type="cellIs" dxfId="1877" priority="14209" operator="lessThan">
      <formula>93.34</formula>
    </cfRule>
    <cfRule type="cellIs" dxfId="1876" priority="14304" operator="greaterThan">
      <formula>99.05</formula>
    </cfRule>
    <cfRule type="cellIs" dxfId="1875" priority="14255" operator="greaterThan">
      <formula>103.801</formula>
    </cfRule>
    <cfRule type="cellIs" dxfId="1874" priority="14008" operator="greaterThan">
      <formula>80.427</formula>
    </cfRule>
    <cfRule type="cellIs" dxfId="1873" priority="14009" operator="lessThan">
      <formula>80.427</formula>
    </cfRule>
    <cfRule type="cellIs" dxfId="1872" priority="14258" operator="greaterThan">
      <formula>98.903</formula>
    </cfRule>
    <cfRule type="cellIs" dxfId="1871" priority="14257" operator="greaterThan">
      <formula>98.088</formula>
    </cfRule>
    <cfRule type="cellIs" dxfId="1870" priority="14308" operator="greaterThan">
      <formula>99.444</formula>
    </cfRule>
    <cfRule type="cellIs" dxfId="1869" priority="14237" operator="greaterThan">
      <formula>95.049</formula>
    </cfRule>
    <cfRule type="cellIs" dxfId="1868" priority="14238" operator="greaterThan">
      <formula>96.136</formula>
    </cfRule>
    <cfRule type="cellIs" dxfId="1867" priority="14166" operator="greaterThan">
      <formula>99.793</formula>
    </cfRule>
    <cfRule type="cellIs" dxfId="1866" priority="14294" operator="greaterThan">
      <formula>99.05</formula>
    </cfRule>
    <cfRule type="cellIs" dxfId="1865" priority="14262" operator="greaterThan">
      <formula>99.919</formula>
    </cfRule>
    <cfRule type="cellIs" dxfId="1864" priority="14180" operator="greaterThan">
      <formula>93.454</formula>
    </cfRule>
    <cfRule type="cellIs" dxfId="1863" priority="14278" operator="greaterThan">
      <formula>101.348</formula>
    </cfRule>
    <cfRule type="cellIs" dxfId="1862" priority="14279" operator="lessThan">
      <formula>101.348</formula>
    </cfRule>
    <cfRule type="cellIs" dxfId="1861" priority="14287" operator="greaterThan">
      <formula>98.859</formula>
    </cfRule>
    <cfRule type="cellIs" dxfId="1860" priority="14179" operator="lessThan">
      <formula>93.454</formula>
    </cfRule>
  </conditionalFormatting>
  <conditionalFormatting sqref="R598">
    <cfRule type="cellIs" dxfId="1859" priority="14091" operator="lessThan">
      <formula>-0.0113</formula>
    </cfRule>
    <cfRule type="cellIs" dxfId="1858" priority="13988" operator="lessThan">
      <formula>-0.0058</formula>
    </cfRule>
    <cfRule type="cellIs" dxfId="1857" priority="13989" operator="greaterThan">
      <formula>-0.0058</formula>
    </cfRule>
    <cfRule type="cellIs" dxfId="1856" priority="14110" operator="lessThan">
      <formula>-0.0145</formula>
    </cfRule>
    <cfRule type="cellIs" dxfId="1855" priority="14114" operator="lessThan">
      <formula>"2,54%&lt;0"</formula>
    </cfRule>
    <cfRule type="cellIs" dxfId="1854" priority="14125" operator="greaterThan">
      <formula>"0&lt;2,54%"</formula>
    </cfRule>
  </conditionalFormatting>
  <conditionalFormatting sqref="R602">
    <cfRule type="cellIs" dxfId="1853" priority="14010" operator="greaterThan">
      <formula>0.523</formula>
    </cfRule>
    <cfRule type="cellIs" dxfId="1852" priority="14021" operator="lessThan">
      <formula>-0.072</formula>
    </cfRule>
    <cfRule type="cellIs" dxfId="1851" priority="14022" operator="greaterThan">
      <formula>-0.072</formula>
    </cfRule>
    <cfRule type="cellIs" dxfId="1850" priority="14023" operator="greaterThan">
      <formula>-0.072</formula>
    </cfRule>
    <cfRule type="cellIs" dxfId="1849" priority="14183" operator="lessThan">
      <formula>-0.717</formula>
    </cfRule>
    <cfRule type="cellIs" dxfId="1848" priority="14006" operator="lessThan">
      <formula>0.066</formula>
    </cfRule>
    <cfRule type="cellIs" dxfId="1847" priority="14204" operator="greaterThan">
      <formula>0.292</formula>
    </cfRule>
    <cfRule type="cellIs" dxfId="1846" priority="14210" operator="lessThan">
      <formula>0.173</formula>
    </cfRule>
    <cfRule type="cellIs" dxfId="1845" priority="14225" operator="lessThan">
      <formula>-1.132</formula>
    </cfRule>
    <cfRule type="cellIs" dxfId="1844" priority="14323" operator="greaterThan">
      <formula>-1.309</formula>
    </cfRule>
    <cfRule type="cellIs" dxfId="1843" priority="14226" operator="greaterThan">
      <formula>-1.132</formula>
    </cfRule>
    <cfRule type="cellIs" dxfId="1842" priority="14244" operator="lessThan">
      <formula>-7.664</formula>
    </cfRule>
    <cfRule type="cellIs" dxfId="1841" priority="14252" operator="greaterThan">
      <formula>2.905</formula>
    </cfRule>
    <cfRule type="cellIs" dxfId="1840" priority="14253" operator="lessThan">
      <formula>2.905</formula>
    </cfRule>
    <cfRule type="cellIs" dxfId="1839" priority="13973" operator="lessThan">
      <formula>0.612</formula>
    </cfRule>
    <cfRule type="cellIs" dxfId="1838" priority="14260" operator="greaterThan">
      <formula>-0.977</formula>
    </cfRule>
    <cfRule type="cellIs" dxfId="1837" priority="14261" operator="lessThan">
      <formula>-0.977</formula>
    </cfRule>
    <cfRule type="cellIs" dxfId="1836" priority="14270" operator="greaterThan">
      <formula>2.527</formula>
    </cfRule>
    <cfRule type="cellIs" dxfId="1835" priority="13971" operator="greaterThan">
      <formula>0.612</formula>
    </cfRule>
    <cfRule type="cellIs" dxfId="1834" priority="14271" operator="lessThan">
      <formula>2.527</formula>
    </cfRule>
    <cfRule type="cellIs" dxfId="1833" priority="14273" operator="lessThan">
      <formula>2.058</formula>
    </cfRule>
    <cfRule type="cellIs" dxfId="1832" priority="13980" operator="lessThan">
      <formula>0.389</formula>
    </cfRule>
    <cfRule type="cellIs" dxfId="1831" priority="13983" operator="lessThan">
      <formula>0.258</formula>
    </cfRule>
    <cfRule type="cellIs" dxfId="1830" priority="13998" operator="lessThan">
      <formula>-0.728</formula>
    </cfRule>
    <cfRule type="cellIs" dxfId="1829" priority="13999" operator="greaterThan">
      <formula>-0.728</formula>
    </cfRule>
    <cfRule type="cellIs" dxfId="1828" priority="14005" operator="greaterThan">
      <formula>0.066</formula>
    </cfRule>
    <cfRule type="cellIs" dxfId="1827" priority="13972" operator="lessThan">
      <formula>0.612</formula>
    </cfRule>
  </conditionalFormatting>
  <conditionalFormatting sqref="R619">
    <cfRule type="cellIs" dxfId="1826" priority="13632" operator="greaterThan">
      <formula>80.427</formula>
    </cfRule>
    <cfRule type="cellIs" dxfId="1825" priority="13932" operator="greaterThan">
      <formula>99.444</formula>
    </cfRule>
    <cfRule type="cellIs" dxfId="1824" priority="13804" operator="greaterThan">
      <formula>93.454</formula>
    </cfRule>
    <cfRule type="cellIs" dxfId="1823" priority="13928" operator="greaterThan">
      <formula>99.05</formula>
    </cfRule>
    <cfRule type="cellIs" dxfId="1822" priority="13617" operator="lessThan">
      <formula>79.895</formula>
    </cfRule>
    <cfRule type="cellIs" dxfId="1821" priority="13918" operator="greaterThan">
      <formula>99.05</formula>
    </cfRule>
    <cfRule type="cellIs" dxfId="1820" priority="13911" operator="greaterThan">
      <formula>98.859</formula>
    </cfRule>
    <cfRule type="cellIs" dxfId="1819" priority="13902" operator="greaterThan">
      <formula>101.348</formula>
    </cfRule>
    <cfRule type="cellIs" dxfId="1818" priority="13860" operator="lessThan">
      <formula>95.049</formula>
    </cfRule>
    <cfRule type="cellIs" dxfId="1817" priority="13832" operator="greaterThan">
      <formula>93.34</formula>
    </cfRule>
    <cfRule type="cellIs" dxfId="1816" priority="13833" operator="lessThan">
      <formula>93.34</formula>
    </cfRule>
    <cfRule type="cellIs" dxfId="1815" priority="13886" operator="greaterThan">
      <formula>99.919</formula>
    </cfRule>
    <cfRule type="cellIs" dxfId="1814" priority="13621" operator="lessThan">
      <formula>79.633</formula>
    </cfRule>
    <cfRule type="cellIs" dxfId="1813" priority="13633" operator="lessThan">
      <formula>80.427</formula>
    </cfRule>
    <cfRule type="cellIs" dxfId="1812" priority="13882" operator="greaterThan">
      <formula>98.903</formula>
    </cfRule>
    <cfRule type="cellIs" dxfId="1811" priority="13903" operator="lessThan">
      <formula>101.348</formula>
    </cfRule>
    <cfRule type="cellIs" dxfId="1810" priority="13879" operator="greaterThan">
      <formula>103.801</formula>
    </cfRule>
    <cfRule type="cellIs" dxfId="1809" priority="13878" operator="lessThan">
      <formula>103.801</formula>
    </cfRule>
    <cfRule type="cellIs" dxfId="1808" priority="13861" operator="greaterThan">
      <formula>95.049</formula>
    </cfRule>
    <cfRule type="cellIs" dxfId="1807" priority="13790" operator="greaterThan">
      <formula>99.793</formula>
    </cfRule>
    <cfRule type="cellIs" dxfId="1806" priority="13803" operator="lessThan">
      <formula>93.454</formula>
    </cfRule>
    <cfRule type="cellIs" dxfId="1805" priority="13862" operator="greaterThan">
      <formula>96.136</formula>
    </cfRule>
    <cfRule type="cellIs" dxfId="1804" priority="13881" operator="greaterThan">
      <formula>98.088</formula>
    </cfRule>
  </conditionalFormatting>
  <conditionalFormatting sqref="R623">
    <cfRule type="cellIs" dxfId="1803" priority="13715" operator="lessThan">
      <formula>-0.0113</formula>
    </cfRule>
    <cfRule type="cellIs" dxfId="1802" priority="13734" operator="lessThan">
      <formula>-0.0145</formula>
    </cfRule>
    <cfRule type="cellIs" dxfId="1801" priority="13579" operator="greaterThan">
      <formula>0.0004</formula>
    </cfRule>
    <cfRule type="cellIs" dxfId="1800" priority="13738" operator="lessThan">
      <formula>"2,54%&lt;0"</formula>
    </cfRule>
    <cfRule type="cellIs" dxfId="1799" priority="13613" operator="greaterThan">
      <formula>-0.0058</formula>
    </cfRule>
    <cfRule type="cellIs" dxfId="1798" priority="13612" operator="lessThan">
      <formula>-0.0058</formula>
    </cfRule>
    <cfRule type="cellIs" dxfId="1797" priority="13749" operator="greaterThan">
      <formula>"0&lt;2,54%"</formula>
    </cfRule>
  </conditionalFormatting>
  <conditionalFormatting sqref="R627">
    <cfRule type="cellIs" dxfId="1796" priority="13634" operator="greaterThan">
      <formula>0.523</formula>
    </cfRule>
    <cfRule type="cellIs" dxfId="1795" priority="13630" operator="lessThan">
      <formula>0.066</formula>
    </cfRule>
    <cfRule type="cellIs" dxfId="1794" priority="13629" operator="greaterThan">
      <formula>0.066</formula>
    </cfRule>
    <cfRule type="cellIs" dxfId="1793" priority="13897" operator="lessThan">
      <formula>2.058</formula>
    </cfRule>
    <cfRule type="cellIs" dxfId="1792" priority="13895" operator="lessThan">
      <formula>2.527</formula>
    </cfRule>
    <cfRule type="cellIs" dxfId="1791" priority="13894" operator="greaterThan">
      <formula>2.527</formula>
    </cfRule>
    <cfRule type="cellIs" dxfId="1790" priority="13885" operator="lessThan">
      <formula>-0.977</formula>
    </cfRule>
    <cfRule type="cellIs" dxfId="1789" priority="13884" operator="greaterThan">
      <formula>-0.977</formula>
    </cfRule>
    <cfRule type="cellIs" dxfId="1788" priority="13877" operator="lessThan">
      <formula>2.905</formula>
    </cfRule>
    <cfRule type="cellIs" dxfId="1787" priority="13876" operator="greaterThan">
      <formula>2.905</formula>
    </cfRule>
    <cfRule type="cellIs" dxfId="1786" priority="13868" operator="lessThan">
      <formula>-7.664</formula>
    </cfRule>
    <cfRule type="cellIs" dxfId="1785" priority="13850" operator="greaterThan">
      <formula>-1.132</formula>
    </cfRule>
    <cfRule type="cellIs" dxfId="1784" priority="13849" operator="lessThan">
      <formula>-1.132</formula>
    </cfRule>
    <cfRule type="cellIs" dxfId="1783" priority="13834" operator="lessThan">
      <formula>0.173</formula>
    </cfRule>
    <cfRule type="cellIs" dxfId="1782" priority="13828" operator="greaterThan">
      <formula>0.292</formula>
    </cfRule>
    <cfRule type="cellIs" dxfId="1781" priority="12812" operator="lessThan">
      <formula>-1.625</formula>
    </cfRule>
    <cfRule type="cellIs" dxfId="1780" priority="13807" operator="lessThan">
      <formula>-0.717</formula>
    </cfRule>
    <cfRule type="cellIs" dxfId="1779" priority="13596" operator="lessThan">
      <formula>0.612</formula>
    </cfRule>
    <cfRule type="cellIs" dxfId="1778" priority="13622" operator="lessThan">
      <formula>-0.728</formula>
    </cfRule>
    <cfRule type="cellIs" dxfId="1777" priority="13623" operator="greaterThan">
      <formula>-0.728</formula>
    </cfRule>
    <cfRule type="cellIs" dxfId="1776" priority="13595" operator="greaterThan">
      <formula>0.612</formula>
    </cfRule>
    <cfRule type="cellIs" dxfId="1775" priority="13947" operator="greaterThan">
      <formula>-1.309</formula>
    </cfRule>
    <cfRule type="cellIs" dxfId="1774" priority="13597" operator="lessThan">
      <formula>0.612</formula>
    </cfRule>
    <cfRule type="cellIs" dxfId="1773" priority="13604" operator="lessThan">
      <formula>0.389</formula>
    </cfRule>
    <cfRule type="cellIs" dxfId="1772" priority="13647" operator="greaterThan">
      <formula>-0.072</formula>
    </cfRule>
    <cfRule type="cellIs" dxfId="1771" priority="13646" operator="greaterThan">
      <formula>-0.072</formula>
    </cfRule>
    <cfRule type="cellIs" dxfId="1770" priority="13645" operator="lessThan">
      <formula>-0.072</formula>
    </cfRule>
    <cfRule type="cellIs" dxfId="1769" priority="13607" operator="lessThan">
      <formula>0.258</formula>
    </cfRule>
  </conditionalFormatting>
  <conditionalFormatting sqref="R644">
    <cfRule type="cellIs" dxfId="1768" priority="13520" operator="greaterThan">
      <formula>101.348</formula>
    </cfRule>
    <cfRule type="cellIs" dxfId="1767" priority="13500" operator="greaterThan">
      <formula>98.903</formula>
    </cfRule>
    <cfRule type="cellIs" dxfId="1766" priority="13478" operator="lessThan">
      <formula>95.049</formula>
    </cfRule>
    <cfRule type="cellIs" dxfId="1765" priority="13239" operator="lessThan">
      <formula>79.633</formula>
    </cfRule>
    <cfRule type="cellIs" dxfId="1764" priority="13504" operator="greaterThan">
      <formula>99.919</formula>
    </cfRule>
    <cfRule type="cellIs" dxfId="1763" priority="13479" operator="greaterThan">
      <formula>95.049</formula>
    </cfRule>
    <cfRule type="cellIs" dxfId="1762" priority="13521" operator="lessThan">
      <formula>101.348</formula>
    </cfRule>
    <cfRule type="cellIs" dxfId="1761" priority="13499" operator="greaterThan">
      <formula>98.088</formula>
    </cfRule>
    <cfRule type="cellIs" dxfId="1760" priority="13546" operator="greaterThan">
      <formula>99.05</formula>
    </cfRule>
    <cfRule type="cellIs" dxfId="1759" priority="13497" operator="greaterThan">
      <formula>103.801</formula>
    </cfRule>
    <cfRule type="cellIs" dxfId="1758" priority="13529" operator="greaterThan">
      <formula>98.859</formula>
    </cfRule>
    <cfRule type="cellIs" dxfId="1757" priority="13480" operator="greaterThan">
      <formula>96.136</formula>
    </cfRule>
    <cfRule type="cellIs" dxfId="1756" priority="13450" operator="greaterThan">
      <formula>93.34</formula>
    </cfRule>
    <cfRule type="cellIs" dxfId="1755" priority="13422" operator="greaterThan">
      <formula>93.454</formula>
    </cfRule>
    <cfRule type="cellIs" dxfId="1754" priority="13421" operator="lessThan">
      <formula>93.454</formula>
    </cfRule>
    <cfRule type="cellIs" dxfId="1753" priority="13536" operator="greaterThan">
      <formula>99.05</formula>
    </cfRule>
    <cfRule type="cellIs" dxfId="1752" priority="13408" operator="greaterThan">
      <formula>99.793</formula>
    </cfRule>
    <cfRule type="cellIs" dxfId="1751" priority="13496" operator="lessThan">
      <formula>103.801</formula>
    </cfRule>
    <cfRule type="cellIs" dxfId="1750" priority="13550" operator="greaterThan">
      <formula>99.444</formula>
    </cfRule>
    <cfRule type="cellIs" dxfId="1749" priority="13451" operator="lessThan">
      <formula>93.34</formula>
    </cfRule>
    <cfRule type="cellIs" dxfId="1748" priority="13250" operator="greaterThan">
      <formula>80.427</formula>
    </cfRule>
    <cfRule type="cellIs" dxfId="1747" priority="13235" operator="lessThan">
      <formula>79.895</formula>
    </cfRule>
    <cfRule type="cellIs" dxfId="1746" priority="13251" operator="lessThan">
      <formula>80.427</formula>
    </cfRule>
  </conditionalFormatting>
  <conditionalFormatting sqref="R648">
    <cfRule type="cellIs" dxfId="1745" priority="13333" operator="lessThan">
      <formula>-0.0113</formula>
    </cfRule>
    <cfRule type="cellIs" dxfId="1744" priority="13197" operator="greaterThan">
      <formula>0.0004</formula>
    </cfRule>
    <cfRule type="cellIs" dxfId="1743" priority="13230" operator="lessThan">
      <formula>-0.0058</formula>
    </cfRule>
    <cfRule type="cellIs" dxfId="1742" priority="13367" operator="greaterThan">
      <formula>"0&lt;2,54%"</formula>
    </cfRule>
    <cfRule type="cellIs" dxfId="1741" priority="13356" operator="lessThan">
      <formula>"2,54%&lt;0"</formula>
    </cfRule>
    <cfRule type="cellIs" dxfId="1740" priority="13352" operator="lessThan">
      <formula>-0.0145</formula>
    </cfRule>
    <cfRule type="cellIs" dxfId="1739" priority="13231" operator="greaterThan">
      <formula>-0.0058</formula>
    </cfRule>
  </conditionalFormatting>
  <conditionalFormatting sqref="R652">
    <cfRule type="cellIs" dxfId="1738" priority="13503" operator="lessThan">
      <formula>-0.977</formula>
    </cfRule>
    <cfRule type="cellIs" dxfId="1737" priority="13512" operator="greaterThan">
      <formula>2.527</formula>
    </cfRule>
    <cfRule type="cellIs" dxfId="1736" priority="13513" operator="lessThan">
      <formula>2.527</formula>
    </cfRule>
    <cfRule type="cellIs" dxfId="1735" priority="13515" operator="lessThan">
      <formula>2.058</formula>
    </cfRule>
    <cfRule type="cellIs" dxfId="1734" priority="12800" operator="lessThan">
      <formula>-0.241</formula>
    </cfRule>
    <cfRule type="cellIs" dxfId="1733" priority="13467" operator="lessThan">
      <formula>-1.132</formula>
    </cfRule>
    <cfRule type="cellIs" dxfId="1732" priority="13425" operator="lessThan">
      <formula>-0.717</formula>
    </cfRule>
    <cfRule type="cellIs" dxfId="1731" priority="12801" operator="greaterThan">
      <formula>-0.241</formula>
    </cfRule>
    <cfRule type="cellIs" dxfId="1730" priority="13265" operator="greaterThan">
      <formula>-0.072</formula>
    </cfRule>
    <cfRule type="cellIs" dxfId="1729" priority="13565" operator="greaterThan">
      <formula>-1.309</formula>
    </cfRule>
    <cfRule type="cellIs" dxfId="1728" priority="13213" operator="greaterThan">
      <formula>0.612</formula>
    </cfRule>
    <cfRule type="cellIs" dxfId="1727" priority="13214" operator="lessThan">
      <formula>0.612</formula>
    </cfRule>
    <cfRule type="cellIs" dxfId="1726" priority="13215" operator="lessThan">
      <formula>0.612</formula>
    </cfRule>
    <cfRule type="cellIs" dxfId="1725" priority="13452" operator="lessThan">
      <formula>0.173</formula>
    </cfRule>
    <cfRule type="cellIs" dxfId="1724" priority="13494" operator="greaterThan">
      <formula>2.905</formula>
    </cfRule>
    <cfRule type="cellIs" dxfId="1723" priority="13486" operator="lessThan">
      <formula>-7.664</formula>
    </cfRule>
    <cfRule type="cellIs" dxfId="1722" priority="13468" operator="greaterThan">
      <formula>-1.132</formula>
    </cfRule>
    <cfRule type="cellIs" dxfId="1721" priority="13446" operator="greaterThan">
      <formula>0.292</formula>
    </cfRule>
    <cfRule type="cellIs" dxfId="1720" priority="13222" operator="lessThan">
      <formula>0.389</formula>
    </cfRule>
    <cfRule type="cellIs" dxfId="1719" priority="13225" operator="lessThan">
      <formula>0.258</formula>
    </cfRule>
    <cfRule type="cellIs" dxfId="1718" priority="13264" operator="greaterThan">
      <formula>-0.072</formula>
    </cfRule>
    <cfRule type="cellIs" dxfId="1717" priority="13263" operator="lessThan">
      <formula>-0.072</formula>
    </cfRule>
    <cfRule type="cellIs" dxfId="1716" priority="13240" operator="lessThan">
      <formula>-0.728</formula>
    </cfRule>
    <cfRule type="cellIs" dxfId="1715" priority="13502" operator="greaterThan">
      <formula>-0.977</formula>
    </cfRule>
    <cfRule type="cellIs" dxfId="1714" priority="13241" operator="greaterThan">
      <formula>-0.728</formula>
    </cfRule>
    <cfRule type="cellIs" dxfId="1713" priority="13252" operator="greaterThan">
      <formula>0.523</formula>
    </cfRule>
    <cfRule type="cellIs" dxfId="1712" priority="13495" operator="lessThan">
      <formula>2.905</formula>
    </cfRule>
    <cfRule type="cellIs" dxfId="1711" priority="13247" operator="greaterThan">
      <formula>0.066</formula>
    </cfRule>
    <cfRule type="cellIs" dxfId="1710" priority="13248" operator="lessThan">
      <formula>0.066</formula>
    </cfRule>
  </conditionalFormatting>
  <conditionalFormatting sqref="R669">
    <cfRule type="cellIs" dxfId="1709" priority="13139" operator="lessThan">
      <formula>101.348</formula>
    </cfRule>
    <cfRule type="cellIs" dxfId="1708" priority="12869" operator="lessThan">
      <formula>80.427</formula>
    </cfRule>
    <cfRule type="cellIs" dxfId="1707" priority="13117" operator="greaterThan">
      <formula>98.088</formula>
    </cfRule>
    <cfRule type="cellIs" dxfId="1706" priority="13040" operator="greaterThan">
      <formula>93.454</formula>
    </cfRule>
    <cfRule type="cellIs" dxfId="1705" priority="13147" operator="greaterThan">
      <formula>98.859</formula>
    </cfRule>
    <cfRule type="cellIs" dxfId="1704" priority="13154" operator="greaterThan">
      <formula>99.05</formula>
    </cfRule>
    <cfRule type="cellIs" dxfId="1703" priority="13118" operator="greaterThan">
      <formula>98.903</formula>
    </cfRule>
    <cfRule type="cellIs" dxfId="1702" priority="13168" operator="greaterThan">
      <formula>99.444</formula>
    </cfRule>
    <cfRule type="cellIs" dxfId="1701" priority="13098" operator="greaterThan">
      <formula>96.136</formula>
    </cfRule>
    <cfRule type="cellIs" dxfId="1700" priority="13114" operator="lessThan">
      <formula>103.801</formula>
    </cfRule>
    <cfRule type="cellIs" dxfId="1699" priority="12853" operator="lessThan">
      <formula>79.895</formula>
    </cfRule>
    <cfRule type="cellIs" dxfId="1698" priority="13068" operator="greaterThan">
      <formula>93.34</formula>
    </cfRule>
    <cfRule type="cellIs" dxfId="1697" priority="13026" operator="greaterThan">
      <formula>99.793</formula>
    </cfRule>
    <cfRule type="cellIs" dxfId="1696" priority="12857" operator="lessThan">
      <formula>79.633</formula>
    </cfRule>
    <cfRule type="cellIs" dxfId="1695" priority="12868" operator="greaterThan">
      <formula>80.427</formula>
    </cfRule>
    <cfRule type="cellIs" dxfId="1694" priority="13122" operator="greaterThan">
      <formula>99.919</formula>
    </cfRule>
    <cfRule type="cellIs" dxfId="1693" priority="13096" operator="lessThan">
      <formula>95.049</formula>
    </cfRule>
    <cfRule type="cellIs" dxfId="1692" priority="13069" operator="lessThan">
      <formula>93.34</formula>
    </cfRule>
    <cfRule type="cellIs" dxfId="1691" priority="13097" operator="greaterThan">
      <formula>95.049</formula>
    </cfRule>
    <cfRule type="cellIs" dxfId="1690" priority="13115" operator="greaterThan">
      <formula>103.801</formula>
    </cfRule>
    <cfRule type="cellIs" dxfId="1689" priority="13039" operator="lessThan">
      <formula>93.454</formula>
    </cfRule>
    <cfRule type="cellIs" dxfId="1688" priority="13138" operator="greaterThan">
      <formula>101.348</formula>
    </cfRule>
    <cfRule type="cellIs" dxfId="1687" priority="13164" operator="greaterThan">
      <formula>99.05</formula>
    </cfRule>
  </conditionalFormatting>
  <conditionalFormatting sqref="R673">
    <cfRule type="cellIs" dxfId="1686" priority="12985" operator="greaterThan">
      <formula>"0&lt;2,54%"</formula>
    </cfRule>
    <cfRule type="cellIs" dxfId="1685" priority="12974" operator="lessThan">
      <formula>"2,54%&lt;0"</formula>
    </cfRule>
    <cfRule type="cellIs" dxfId="1684" priority="12970" operator="lessThan">
      <formula>-0.0145</formula>
    </cfRule>
    <cfRule type="cellIs" dxfId="1683" priority="12951" operator="lessThan">
      <formula>-0.0113</formula>
    </cfRule>
    <cfRule type="cellIs" dxfId="1682" priority="12815" operator="greaterThan">
      <formula>0.0004</formula>
    </cfRule>
    <cfRule type="cellIs" dxfId="1681" priority="12848" operator="lessThan">
      <formula>-0.0058</formula>
    </cfRule>
    <cfRule type="cellIs" dxfId="1680" priority="12849" operator="greaterThan">
      <formula>-0.0058</formula>
    </cfRule>
  </conditionalFormatting>
  <conditionalFormatting sqref="R677">
    <cfRule type="cellIs" dxfId="1679" priority="13131" operator="lessThan">
      <formula>2.527</formula>
    </cfRule>
    <cfRule type="cellIs" dxfId="1678" priority="13133" operator="lessThan">
      <formula>2.058</formula>
    </cfRule>
    <cfRule type="cellIs" dxfId="1677" priority="13183" operator="greaterThan">
      <formula>-1.309</formula>
    </cfRule>
    <cfRule type="cellIs" dxfId="1676" priority="12772" operator="greaterThan">
      <formula>-0.374</formula>
    </cfRule>
    <cfRule type="cellIs" dxfId="1675" priority="12773" operator="lessThan">
      <formula>-0.374</formula>
    </cfRule>
    <cfRule type="cellIs" dxfId="1674" priority="12774" operator="lessThan">
      <formula>-0.557</formula>
    </cfRule>
    <cfRule type="cellIs" dxfId="1673" priority="12779" operator="lessThan">
      <formula>-1.056</formula>
    </cfRule>
    <cfRule type="cellIs" dxfId="1672" priority="12831" operator="greaterThan">
      <formula>0.612</formula>
    </cfRule>
    <cfRule type="cellIs" dxfId="1671" priority="12833" operator="lessThan">
      <formula>0.612</formula>
    </cfRule>
    <cfRule type="cellIs" dxfId="1670" priority="12840" operator="lessThan">
      <formula>0.389</formula>
    </cfRule>
    <cfRule type="cellIs" dxfId="1669" priority="12843" operator="lessThan">
      <formula>0.258</formula>
    </cfRule>
    <cfRule type="cellIs" dxfId="1668" priority="12858" operator="lessThan">
      <formula>-0.728</formula>
    </cfRule>
    <cfRule type="cellIs" dxfId="1667" priority="12859" operator="greaterThan">
      <formula>-0.728</formula>
    </cfRule>
    <cfRule type="cellIs" dxfId="1666" priority="12832" operator="lessThan">
      <formula>0.612</formula>
    </cfRule>
    <cfRule type="cellIs" dxfId="1665" priority="12865" operator="greaterThan">
      <formula>0.066</formula>
    </cfRule>
    <cfRule type="cellIs" dxfId="1664" priority="12866" operator="lessThan">
      <formula>0.066</formula>
    </cfRule>
    <cfRule type="cellIs" dxfId="1663" priority="12870" operator="greaterThan">
      <formula>0.523</formula>
    </cfRule>
    <cfRule type="cellIs" dxfId="1662" priority="12881" operator="lessThan">
      <formula>-0.072</formula>
    </cfRule>
    <cfRule type="cellIs" dxfId="1661" priority="12882" operator="greaterThan">
      <formula>-0.072</formula>
    </cfRule>
    <cfRule type="cellIs" dxfId="1660" priority="12883" operator="greaterThan">
      <formula>-0.072</formula>
    </cfRule>
    <cfRule type="cellIs" dxfId="1659" priority="13043" operator="lessThan">
      <formula>-0.717</formula>
    </cfRule>
    <cfRule type="cellIs" dxfId="1658" priority="13064" operator="greaterThan">
      <formula>0.292</formula>
    </cfRule>
    <cfRule type="cellIs" dxfId="1657" priority="13070" operator="lessThan">
      <formula>0.173</formula>
    </cfRule>
    <cfRule type="cellIs" dxfId="1656" priority="13085" operator="lessThan">
      <formula>-1.132</formula>
    </cfRule>
    <cfRule type="cellIs" dxfId="1655" priority="13086" operator="greaterThan">
      <formula>-1.132</formula>
    </cfRule>
    <cfRule type="cellIs" dxfId="1654" priority="13104" operator="lessThan">
      <formula>-7.664</formula>
    </cfRule>
    <cfRule type="cellIs" dxfId="1653" priority="13112" operator="greaterThan">
      <formula>2.905</formula>
    </cfRule>
    <cfRule type="cellIs" dxfId="1652" priority="13113" operator="lessThan">
      <formula>2.905</formula>
    </cfRule>
    <cfRule type="cellIs" dxfId="1651" priority="13120" operator="greaterThan">
      <formula>-0.977</formula>
    </cfRule>
    <cfRule type="cellIs" dxfId="1650" priority="13121" operator="lessThan">
      <formula>-0.977</formula>
    </cfRule>
    <cfRule type="cellIs" dxfId="1649" priority="13130" operator="greaterThan">
      <formula>2.527</formula>
    </cfRule>
  </conditionalFormatting>
  <conditionalFormatting sqref="R695">
    <cfRule type="cellIs" dxfId="1648" priority="11841" operator="greaterThan">
      <formula>98.088</formula>
    </cfRule>
    <cfRule type="cellIs" dxfId="1647" priority="11820" operator="lessThan">
      <formula>95.049</formula>
    </cfRule>
    <cfRule type="cellIs" dxfId="1646" priority="11792" operator="greaterThan">
      <formula>93.34</formula>
    </cfRule>
    <cfRule type="cellIs" dxfId="1645" priority="11842" operator="greaterThan">
      <formula>98.903</formula>
    </cfRule>
    <cfRule type="cellIs" dxfId="1644" priority="11871" operator="greaterThan">
      <formula>98.859</formula>
    </cfRule>
    <cfRule type="cellIs" dxfId="1643" priority="11593" operator="lessThan">
      <formula>80.427</formula>
    </cfRule>
    <cfRule type="cellIs" dxfId="1642" priority="11863" operator="lessThan">
      <formula>101.348</formula>
    </cfRule>
    <cfRule type="cellIs" dxfId="1641" priority="11764" operator="greaterThan">
      <formula>93.454</formula>
    </cfRule>
    <cfRule type="cellIs" dxfId="1640" priority="11862" operator="greaterThan">
      <formula>101.348</formula>
    </cfRule>
    <cfRule type="cellIs" dxfId="1639" priority="11878" operator="greaterThan">
      <formula>99.05</formula>
    </cfRule>
    <cfRule type="cellIs" dxfId="1638" priority="11821" operator="greaterThan">
      <formula>95.049</formula>
    </cfRule>
    <cfRule type="cellIs" dxfId="1637" priority="11839" operator="greaterThan">
      <formula>103.801</formula>
    </cfRule>
    <cfRule type="cellIs" dxfId="1636" priority="11888" operator="greaterThan">
      <formula>99.05</formula>
    </cfRule>
    <cfRule type="cellIs" dxfId="1635" priority="11892" operator="greaterThan">
      <formula>99.444</formula>
    </cfRule>
    <cfRule type="cellIs" dxfId="1634" priority="11577" operator="lessThan">
      <formula>79.895</formula>
    </cfRule>
    <cfRule type="cellIs" dxfId="1633" priority="11581" operator="lessThan">
      <formula>79.633</formula>
    </cfRule>
    <cfRule type="cellIs" dxfId="1632" priority="11763" operator="lessThan">
      <formula>93.454</formula>
    </cfRule>
    <cfRule type="cellIs" dxfId="1631" priority="11822" operator="greaterThan">
      <formula>96.136</formula>
    </cfRule>
    <cfRule type="cellIs" dxfId="1630" priority="11793" operator="lessThan">
      <formula>93.34</formula>
    </cfRule>
    <cfRule type="cellIs" dxfId="1629" priority="11750" operator="greaterThan">
      <formula>99.793</formula>
    </cfRule>
    <cfRule type="cellIs" dxfId="1628" priority="11846" operator="greaterThan">
      <formula>99.919</formula>
    </cfRule>
    <cfRule type="cellIs" dxfId="1627" priority="11838" operator="lessThan">
      <formula>103.801</formula>
    </cfRule>
    <cfRule type="cellIs" dxfId="1626" priority="11592" operator="greaterThan">
      <formula>80.427</formula>
    </cfRule>
  </conditionalFormatting>
  <conditionalFormatting sqref="R699">
    <cfRule type="cellIs" dxfId="1625" priority="11698" operator="lessThan">
      <formula>"2,54%&lt;0"</formula>
    </cfRule>
    <cfRule type="cellIs" dxfId="1624" priority="11694" operator="lessThan">
      <formula>-0.0145</formula>
    </cfRule>
    <cfRule type="cellIs" dxfId="1623" priority="11539" operator="greaterThan">
      <formula>0.0004</formula>
    </cfRule>
    <cfRule type="cellIs" dxfId="1622" priority="11675" operator="lessThan">
      <formula>-0.0113</formula>
    </cfRule>
    <cfRule type="cellIs" dxfId="1621" priority="11573" operator="greaterThan">
      <formula>-0.0058</formula>
    </cfRule>
    <cfRule type="cellIs" dxfId="1620" priority="11572" operator="lessThan">
      <formula>-0.0058</formula>
    </cfRule>
    <cfRule type="cellIs" dxfId="1619" priority="11709" operator="greaterThan">
      <formula>"0&lt;2,54%"</formula>
    </cfRule>
  </conditionalFormatting>
  <conditionalFormatting sqref="R703">
    <cfRule type="cellIs" dxfId="1618" priority="11788" operator="greaterThan">
      <formula>0.292</formula>
    </cfRule>
    <cfRule type="cellIs" dxfId="1617" priority="11590" operator="lessThan">
      <formula>0.066</formula>
    </cfRule>
    <cfRule type="cellIs" dxfId="1616" priority="11857" operator="lessThan">
      <formula>2.058</formula>
    </cfRule>
    <cfRule type="cellIs" dxfId="1615" priority="11855" operator="lessThan">
      <formula>2.527</formula>
    </cfRule>
    <cfRule type="cellIs" dxfId="1614" priority="11907" operator="greaterThan">
      <formula>-1.309</formula>
    </cfRule>
    <cfRule type="cellIs" dxfId="1613" priority="11854" operator="greaterThan">
      <formula>2.527</formula>
    </cfRule>
    <cfRule type="cellIs" dxfId="1612" priority="11809" operator="lessThan">
      <formula>-1.132</formula>
    </cfRule>
    <cfRule type="cellIs" dxfId="1611" priority="11521" operator="lessThan">
      <formula>-0.374</formula>
    </cfRule>
    <cfRule type="cellIs" dxfId="1610" priority="11767" operator="lessThan">
      <formula>-0.717</formula>
    </cfRule>
    <cfRule type="cellIs" dxfId="1609" priority="11520" operator="greaterThan">
      <formula>-0.374</formula>
    </cfRule>
    <cfRule type="cellIs" dxfId="1608" priority="11605" operator="lessThan">
      <formula>-0.072</formula>
    </cfRule>
    <cfRule type="cellIs" dxfId="1607" priority="11522" operator="lessThan">
      <formula>-0.557</formula>
    </cfRule>
    <cfRule type="cellIs" dxfId="1606" priority="11555" operator="greaterThan">
      <formula>0.612</formula>
    </cfRule>
    <cfRule type="cellIs" dxfId="1605" priority="11556" operator="lessThan">
      <formula>0.612</formula>
    </cfRule>
    <cfRule type="cellIs" dxfId="1604" priority="11527" operator="lessThan">
      <formula>-1.056</formula>
    </cfRule>
    <cfRule type="cellIs" dxfId="1603" priority="11844" operator="greaterThan">
      <formula>-0.977</formula>
    </cfRule>
    <cfRule type="cellIs" dxfId="1602" priority="11606" operator="greaterThan">
      <formula>-0.072</formula>
    </cfRule>
    <cfRule type="cellIs" dxfId="1601" priority="11594" operator="greaterThan">
      <formula>0.523</formula>
    </cfRule>
    <cfRule type="cellIs" dxfId="1600" priority="11564" operator="lessThan">
      <formula>0.389</formula>
    </cfRule>
    <cfRule type="cellIs" dxfId="1599" priority="11607" operator="greaterThan">
      <formula>-0.072</formula>
    </cfRule>
    <cfRule type="cellIs" dxfId="1598" priority="11582" operator="lessThan">
      <formula>-0.728</formula>
    </cfRule>
    <cfRule type="cellIs" dxfId="1597" priority="11845" operator="lessThan">
      <formula>-0.977</formula>
    </cfRule>
    <cfRule type="cellIs" dxfId="1596" priority="11794" operator="lessThan">
      <formula>0.173</formula>
    </cfRule>
    <cfRule type="cellIs" dxfId="1595" priority="11589" operator="greaterThan">
      <formula>0.066</formula>
    </cfRule>
    <cfRule type="cellIs" dxfId="1594" priority="11810" operator="greaterThan">
      <formula>-1.132</formula>
    </cfRule>
    <cfRule type="cellIs" dxfId="1593" priority="11837" operator="lessThan">
      <formula>2.905</formula>
    </cfRule>
    <cfRule type="cellIs" dxfId="1592" priority="11836" operator="greaterThan">
      <formula>2.905</formula>
    </cfRule>
    <cfRule type="cellIs" dxfId="1591" priority="11583" operator="greaterThan">
      <formula>-0.728</formula>
    </cfRule>
    <cfRule type="cellIs" dxfId="1590" priority="11828" operator="lessThan">
      <formula>-7.664</formula>
    </cfRule>
    <cfRule type="cellIs" dxfId="1589" priority="11567" operator="lessThan">
      <formula>0.258</formula>
    </cfRule>
    <cfRule type="cellIs" dxfId="1588" priority="11557" operator="lessThan">
      <formula>0.612</formula>
    </cfRule>
  </conditionalFormatting>
  <conditionalFormatting sqref="R721">
    <cfRule type="cellIs" dxfId="1587" priority="11345" operator="greaterThan">
      <formula>99.793</formula>
    </cfRule>
    <cfRule type="cellIs" dxfId="1586" priority="11458" operator="lessThan">
      <formula>101.348</formula>
    </cfRule>
    <cfRule type="cellIs" dxfId="1585" priority="11188" operator="lessThan">
      <formula>80.427</formula>
    </cfRule>
    <cfRule type="cellIs" dxfId="1584" priority="11187" operator="greaterThan">
      <formula>80.427</formula>
    </cfRule>
    <cfRule type="cellIs" dxfId="1583" priority="11487" operator="greaterThan">
      <formula>99.444</formula>
    </cfRule>
    <cfRule type="cellIs" dxfId="1582" priority="11466" operator="greaterThan">
      <formula>98.859</formula>
    </cfRule>
    <cfRule type="cellIs" dxfId="1581" priority="11176" operator="lessThan">
      <formula>79.633</formula>
    </cfRule>
    <cfRule type="cellIs" dxfId="1580" priority="11172" operator="lessThan">
      <formula>79.895</formula>
    </cfRule>
    <cfRule type="cellIs" dxfId="1579" priority="11437" operator="greaterThan">
      <formula>98.903</formula>
    </cfRule>
    <cfRule type="cellIs" dxfId="1578" priority="11457" operator="greaterThan">
      <formula>101.348</formula>
    </cfRule>
    <cfRule type="cellIs" dxfId="1577" priority="11433" operator="lessThan">
      <formula>103.801</formula>
    </cfRule>
    <cfRule type="cellIs" dxfId="1576" priority="11387" operator="greaterThan">
      <formula>93.34</formula>
    </cfRule>
    <cfRule type="cellIs" dxfId="1575" priority="11388" operator="lessThan">
      <formula>93.34</formula>
    </cfRule>
    <cfRule type="cellIs" dxfId="1574" priority="11358" operator="lessThan">
      <formula>93.454</formula>
    </cfRule>
    <cfRule type="cellIs" dxfId="1573" priority="11417" operator="greaterThan">
      <formula>96.136</formula>
    </cfRule>
    <cfRule type="cellIs" dxfId="1572" priority="11416" operator="greaterThan">
      <formula>95.049</formula>
    </cfRule>
    <cfRule type="cellIs" dxfId="1571" priority="11473" operator="greaterThan">
      <formula>99.05</formula>
    </cfRule>
    <cfRule type="cellIs" dxfId="1570" priority="11483" operator="greaterThan">
      <formula>99.05</formula>
    </cfRule>
    <cfRule type="cellIs" dxfId="1569" priority="11415" operator="lessThan">
      <formula>95.049</formula>
    </cfRule>
    <cfRule type="cellIs" dxfId="1568" priority="11359" operator="greaterThan">
      <formula>93.454</formula>
    </cfRule>
    <cfRule type="cellIs" dxfId="1567" priority="11441" operator="greaterThan">
      <formula>99.919</formula>
    </cfRule>
    <cfRule type="cellIs" dxfId="1566" priority="11436" operator="greaterThan">
      <formula>98.088</formula>
    </cfRule>
    <cfRule type="cellIs" dxfId="1565" priority="11434" operator="greaterThan">
      <formula>103.801</formula>
    </cfRule>
  </conditionalFormatting>
  <conditionalFormatting sqref="R725">
    <cfRule type="cellIs" dxfId="1564" priority="11168" operator="greaterThan">
      <formula>-0.0058</formula>
    </cfRule>
    <cfRule type="cellIs" dxfId="1563" priority="11293" operator="lessThan">
      <formula>"2,54%&lt;0"</formula>
    </cfRule>
    <cfRule type="cellIs" dxfId="1562" priority="11304" operator="greaterThan">
      <formula>"0&lt;2,54%"</formula>
    </cfRule>
    <cfRule type="cellIs" dxfId="1561" priority="11134" operator="greaterThan">
      <formula>0.0004</formula>
    </cfRule>
    <cfRule type="cellIs" dxfId="1560" priority="11167" operator="lessThan">
      <formula>-0.0058</formula>
    </cfRule>
    <cfRule type="cellIs" dxfId="1559" priority="11289" operator="lessThan">
      <formula>-0.0145</formula>
    </cfRule>
    <cfRule type="cellIs" dxfId="1558" priority="11270" operator="lessThan">
      <formula>-0.0113</formula>
    </cfRule>
  </conditionalFormatting>
  <conditionalFormatting sqref="R729">
    <cfRule type="cellIs" dxfId="1557" priority="11405" operator="greaterThan">
      <formula>-1.132</formula>
    </cfRule>
    <cfRule type="cellIs" dxfId="1556" priority="11423" operator="lessThan">
      <formula>-7.664</formula>
    </cfRule>
    <cfRule type="cellIs" dxfId="1555" priority="11502" operator="greaterThan">
      <formula>-1.309</formula>
    </cfRule>
    <cfRule type="cellIs" dxfId="1554" priority="11439" operator="greaterThan">
      <formula>-0.977</formula>
    </cfRule>
    <cfRule type="cellIs" dxfId="1553" priority="11200" operator="lessThan">
      <formula>-0.072</formula>
    </cfRule>
    <cfRule type="cellIs" dxfId="1552" priority="11151" operator="lessThan">
      <formula>0.612</formula>
    </cfRule>
    <cfRule type="cellIs" dxfId="1551" priority="11202" operator="greaterThan">
      <formula>-0.072</formula>
    </cfRule>
    <cfRule type="cellIs" dxfId="1550" priority="11452" operator="lessThan">
      <formula>2.058</formula>
    </cfRule>
    <cfRule type="cellIs" dxfId="1549" priority="11450" operator="lessThan">
      <formula>2.527</formula>
    </cfRule>
    <cfRule type="cellIs" dxfId="1548" priority="11362" operator="lessThan">
      <formula>-0.717</formula>
    </cfRule>
    <cfRule type="cellIs" dxfId="1547" priority="11431" operator="greaterThan">
      <formula>2.905</formula>
    </cfRule>
    <cfRule type="cellIs" dxfId="1546" priority="11150" operator="greaterThan">
      <formula>0.612</formula>
    </cfRule>
    <cfRule type="cellIs" dxfId="1545" priority="11162" operator="lessThan">
      <formula>0.258</formula>
    </cfRule>
    <cfRule type="cellIs" dxfId="1544" priority="11449" operator="greaterThan">
      <formula>2.527</formula>
    </cfRule>
    <cfRule type="cellIs" dxfId="1543" priority="11185" operator="lessThan">
      <formula>0.066</formula>
    </cfRule>
    <cfRule type="cellIs" dxfId="1542" priority="11201" operator="greaterThan">
      <formula>-0.072</formula>
    </cfRule>
    <cfRule type="cellIs" dxfId="1541" priority="11177" operator="lessThan">
      <formula>-0.728</formula>
    </cfRule>
    <cfRule type="cellIs" dxfId="1540" priority="11178" operator="greaterThan">
      <formula>-0.728</formula>
    </cfRule>
    <cfRule type="cellIs" dxfId="1539" priority="11383" operator="greaterThan">
      <formula>0.292</formula>
    </cfRule>
    <cfRule type="cellIs" dxfId="1538" priority="11389" operator="lessThan">
      <formula>0.173</formula>
    </cfRule>
    <cfRule type="cellIs" dxfId="1537" priority="11115" operator="greaterThan">
      <formula>-0.374</formula>
    </cfRule>
    <cfRule type="cellIs" dxfId="1536" priority="11159" operator="lessThan">
      <formula>0.389</formula>
    </cfRule>
    <cfRule type="cellIs" dxfId="1535" priority="11152" operator="lessThan">
      <formula>0.612</formula>
    </cfRule>
    <cfRule type="cellIs" dxfId="1534" priority="11116" operator="lessThan">
      <formula>-0.374</formula>
    </cfRule>
    <cfRule type="cellIs" dxfId="1533" priority="11117" operator="lessThan">
      <formula>-0.557</formula>
    </cfRule>
    <cfRule type="cellIs" dxfId="1532" priority="11184" operator="greaterThan">
      <formula>0.066</formula>
    </cfRule>
    <cfRule type="cellIs" dxfId="1531" priority="11122" operator="lessThan">
      <formula>-1.056</formula>
    </cfRule>
    <cfRule type="cellIs" dxfId="1530" priority="11432" operator="lessThan">
      <formula>2.905</formula>
    </cfRule>
    <cfRule type="cellIs" dxfId="1529" priority="11189" operator="greaterThan">
      <formula>0.523</formula>
    </cfRule>
    <cfRule type="cellIs" dxfId="1528" priority="11440" operator="lessThan">
      <formula>-0.977</formula>
    </cfRule>
    <cfRule type="cellIs" dxfId="1527" priority="11404" operator="lessThan">
      <formula>-1.132</formula>
    </cfRule>
  </conditionalFormatting>
  <conditionalFormatting sqref="R747">
    <cfRule type="cellIs" dxfId="1526" priority="11004" operator="greaterThan">
      <formula>101.348</formula>
    </cfRule>
    <cfRule type="cellIs" dxfId="1525" priority="11005" operator="lessThan">
      <formula>101.348</formula>
    </cfRule>
    <cfRule type="cellIs" dxfId="1524" priority="11013" operator="greaterThan">
      <formula>98.859</formula>
    </cfRule>
    <cfRule type="cellIs" dxfId="1523" priority="11020" operator="greaterThan">
      <formula>99.05</formula>
    </cfRule>
    <cfRule type="cellIs" dxfId="1522" priority="10892" operator="greaterThan">
      <formula>99.793</formula>
    </cfRule>
    <cfRule type="cellIs" dxfId="1521" priority="11030" operator="greaterThan">
      <formula>99.05</formula>
    </cfRule>
    <cfRule type="cellIs" dxfId="1520" priority="11034" operator="greaterThan">
      <formula>99.444</formula>
    </cfRule>
    <cfRule type="cellIs" dxfId="1519" priority="10984" operator="greaterThan">
      <formula>98.903</formula>
    </cfRule>
    <cfRule type="cellIs" dxfId="1518" priority="10983" operator="greaterThan">
      <formula>98.088</formula>
    </cfRule>
    <cfRule type="cellIs" dxfId="1517" priority="10981" operator="greaterThan">
      <formula>103.801</formula>
    </cfRule>
    <cfRule type="cellIs" dxfId="1516" priority="10980" operator="lessThan">
      <formula>103.801</formula>
    </cfRule>
    <cfRule type="cellIs" dxfId="1515" priority="10905" operator="lessThan">
      <formula>93.454</formula>
    </cfRule>
    <cfRule type="cellIs" dxfId="1514" priority="10906" operator="greaterThan">
      <formula>93.454</formula>
    </cfRule>
    <cfRule type="cellIs" dxfId="1513" priority="10964" operator="greaterThan">
      <formula>96.136</formula>
    </cfRule>
    <cfRule type="cellIs" dxfId="1512" priority="10962" operator="lessThan">
      <formula>95.049</formula>
    </cfRule>
    <cfRule type="cellIs" dxfId="1511" priority="10746" operator="lessThan">
      <formula>80.427</formula>
    </cfRule>
    <cfRule type="cellIs" dxfId="1510" priority="10934" operator="greaterThan">
      <formula>93.34</formula>
    </cfRule>
    <cfRule type="cellIs" dxfId="1509" priority="10935" operator="lessThan">
      <formula>93.34</formula>
    </cfRule>
    <cfRule type="cellIs" dxfId="1508" priority="10963" operator="greaterThan">
      <formula>95.049</formula>
    </cfRule>
    <cfRule type="cellIs" dxfId="1507" priority="10745" operator="greaterThan">
      <formula>80.427</formula>
    </cfRule>
    <cfRule type="cellIs" dxfId="1506" priority="10730" operator="lessThan">
      <formula>79.895</formula>
    </cfRule>
    <cfRule type="cellIs" dxfId="1505" priority="10734" operator="lessThan">
      <formula>79.633</formula>
    </cfRule>
    <cfRule type="cellIs" dxfId="1504" priority="10988" operator="greaterThan">
      <formula>99.919</formula>
    </cfRule>
  </conditionalFormatting>
  <conditionalFormatting sqref="R751">
    <cfRule type="cellIs" dxfId="1503" priority="10840" operator="lessThan">
      <formula>-0.0145</formula>
    </cfRule>
    <cfRule type="cellIs" dxfId="1502" priority="10697" operator="greaterThan">
      <formula>0.0004</formula>
    </cfRule>
    <cfRule type="cellIs" dxfId="1501" priority="10726" operator="greaterThan">
      <formula>-0.0058</formula>
    </cfRule>
    <cfRule type="cellIs" dxfId="1500" priority="10825" operator="lessThan">
      <formula>-0.0113</formula>
    </cfRule>
    <cfRule type="cellIs" dxfId="1499" priority="10725" operator="lessThan">
      <formula>-0.0058</formula>
    </cfRule>
    <cfRule type="cellIs" dxfId="1498" priority="10842" operator="lessThan">
      <formula>"2,54%&lt;0"</formula>
    </cfRule>
    <cfRule type="cellIs" dxfId="1497" priority="10851" operator="greaterThan">
      <formula>"0&lt;2,54%"</formula>
    </cfRule>
  </conditionalFormatting>
  <conditionalFormatting sqref="R755">
    <cfRule type="cellIs" dxfId="1496" priority="10760" operator="greaterThan">
      <formula>-0.072</formula>
    </cfRule>
    <cfRule type="cellIs" dxfId="1495" priority="10759" operator="greaterThan">
      <formula>-0.072</formula>
    </cfRule>
    <cfRule type="cellIs" dxfId="1494" priority="10758" operator="lessThan">
      <formula>-0.072</formula>
    </cfRule>
    <cfRule type="cellIs" dxfId="1493" priority="10978" operator="greaterThan">
      <formula>2.905</formula>
    </cfRule>
    <cfRule type="cellIs" dxfId="1492" priority="10979" operator="lessThan">
      <formula>2.905</formula>
    </cfRule>
    <cfRule type="cellIs" dxfId="1491" priority="11049" operator="greaterThan">
      <formula>-1.309</formula>
    </cfRule>
    <cfRule type="cellIs" dxfId="1490" priority="10747" operator="greaterThan">
      <formula>0.523</formula>
    </cfRule>
    <cfRule type="cellIs" dxfId="1489" priority="10986" operator="greaterThan">
      <formula>-0.977</formula>
    </cfRule>
    <cfRule type="cellIs" dxfId="1488" priority="10987" operator="lessThan">
      <formula>-0.977</formula>
    </cfRule>
    <cfRule type="cellIs" dxfId="1487" priority="10736" operator="greaterThan">
      <formula>-0.728</formula>
    </cfRule>
    <cfRule type="cellIs" dxfId="1486" priority="10680" operator="greaterThan">
      <formula>-0.374</formula>
    </cfRule>
    <cfRule type="cellIs" dxfId="1485" priority="10685" operator="lessThan">
      <formula>-1.056</formula>
    </cfRule>
    <cfRule type="cellIs" dxfId="1484" priority="10996" operator="greaterThan">
      <formula>2.527</formula>
    </cfRule>
    <cfRule type="cellIs" dxfId="1483" priority="10997" operator="lessThan">
      <formula>2.527</formula>
    </cfRule>
    <cfRule type="cellIs" dxfId="1482" priority="10735" operator="lessThan">
      <formula>-0.728</formula>
    </cfRule>
    <cfRule type="cellIs" dxfId="1481" priority="10999" operator="lessThan">
      <formula>2.058</formula>
    </cfRule>
    <cfRule type="cellIs" dxfId="1480" priority="10681" operator="lessThan">
      <formula>-0.374</formula>
    </cfRule>
    <cfRule type="cellIs" dxfId="1479" priority="10743" operator="lessThan">
      <formula>0.066</formula>
    </cfRule>
    <cfRule type="cellIs" dxfId="1478" priority="10742" operator="greaterThan">
      <formula>0.066</formula>
    </cfRule>
    <cfRule type="cellIs" dxfId="1477" priority="10723" operator="lessThan">
      <formula>0.258</formula>
    </cfRule>
    <cfRule type="cellIs" dxfId="1476" priority="10720" operator="lessThan">
      <formula>0.389</formula>
    </cfRule>
    <cfRule type="cellIs" dxfId="1475" priority="10713" operator="lessThan">
      <formula>0.612</formula>
    </cfRule>
    <cfRule type="cellIs" dxfId="1474" priority="10712" operator="lessThan">
      <formula>0.612</formula>
    </cfRule>
    <cfRule type="cellIs" dxfId="1473" priority="10711" operator="greaterThan">
      <formula>0.612</formula>
    </cfRule>
    <cfRule type="cellIs" dxfId="1472" priority="10682" operator="lessThan">
      <formula>-0.557</formula>
    </cfRule>
    <cfRule type="cellIs" dxfId="1471" priority="10909" operator="lessThan">
      <formula>-0.717</formula>
    </cfRule>
    <cfRule type="cellIs" dxfId="1470" priority="10930" operator="greaterThan">
      <formula>0.292</formula>
    </cfRule>
    <cfRule type="cellIs" dxfId="1469" priority="10970" operator="lessThan">
      <formula>-7.664</formula>
    </cfRule>
    <cfRule type="cellIs" dxfId="1468" priority="10936" operator="lessThan">
      <formula>0.173</formula>
    </cfRule>
    <cfRule type="cellIs" dxfId="1467" priority="10951" operator="lessThan">
      <formula>-1.132</formula>
    </cfRule>
    <cfRule type="cellIs" dxfId="1466" priority="10952" operator="greaterThan">
      <formula>-1.132</formula>
    </cfRule>
  </conditionalFormatting>
  <conditionalFormatting sqref="R773">
    <cfRule type="cellIs" dxfId="1465" priority="10605" operator="greaterThan">
      <formula>101.348</formula>
    </cfRule>
    <cfRule type="cellIs" dxfId="1464" priority="10535" operator="greaterThan">
      <formula>93.34</formula>
    </cfRule>
    <cfRule type="cellIs" dxfId="1463" priority="10563" operator="lessThan">
      <formula>95.049</formula>
    </cfRule>
    <cfRule type="cellIs" dxfId="1462" priority="10536" operator="lessThan">
      <formula>93.34</formula>
    </cfRule>
    <cfRule type="cellIs" dxfId="1461" priority="10507" operator="greaterThan">
      <formula>93.454</formula>
    </cfRule>
    <cfRule type="cellIs" dxfId="1460" priority="10335" operator="lessThan">
      <formula>79.633</formula>
    </cfRule>
    <cfRule type="cellIs" dxfId="1459" priority="10331" operator="lessThan">
      <formula>79.895</formula>
    </cfRule>
    <cfRule type="cellIs" dxfId="1458" priority="10582" operator="greaterThan">
      <formula>103.801</formula>
    </cfRule>
    <cfRule type="cellIs" dxfId="1457" priority="10493" operator="greaterThan">
      <formula>99.793</formula>
    </cfRule>
    <cfRule type="cellIs" dxfId="1456" priority="10506" operator="lessThan">
      <formula>93.454</formula>
    </cfRule>
    <cfRule type="cellIs" dxfId="1455" priority="10565" operator="greaterThan">
      <formula>96.136</formula>
    </cfRule>
    <cfRule type="cellIs" dxfId="1454" priority="10564" operator="greaterThan">
      <formula>95.049</formula>
    </cfRule>
    <cfRule type="cellIs" dxfId="1453" priority="10347" operator="lessThan">
      <formula>80.427</formula>
    </cfRule>
    <cfRule type="cellIs" dxfId="1452" priority="10589" operator="greaterThan">
      <formula>99.919</formula>
    </cfRule>
    <cfRule type="cellIs" dxfId="1451" priority="10621" operator="greaterThan">
      <formula>99.05</formula>
    </cfRule>
    <cfRule type="cellIs" dxfId="1450" priority="10635" operator="greaterThan">
      <formula>99.444</formula>
    </cfRule>
    <cfRule type="cellIs" dxfId="1449" priority="10581" operator="lessThan">
      <formula>103.801</formula>
    </cfRule>
    <cfRule type="cellIs" dxfId="1448" priority="10606" operator="lessThan">
      <formula>101.348</formula>
    </cfRule>
    <cfRule type="cellIs" dxfId="1447" priority="10614" operator="greaterThan">
      <formula>98.859</formula>
    </cfRule>
    <cfRule type="cellIs" dxfId="1446" priority="10346" operator="greaterThan">
      <formula>80.427</formula>
    </cfRule>
    <cfRule type="cellIs" dxfId="1445" priority="10631" operator="greaterThan">
      <formula>99.05</formula>
    </cfRule>
    <cfRule type="cellIs" dxfId="1444" priority="10585" operator="greaterThan">
      <formula>98.903</formula>
    </cfRule>
    <cfRule type="cellIs" dxfId="1443" priority="10584" operator="greaterThan">
      <formula>98.088</formula>
    </cfRule>
  </conditionalFormatting>
  <conditionalFormatting sqref="R777">
    <cfRule type="cellIs" dxfId="1442" priority="10441" operator="lessThan">
      <formula>-0.0145</formula>
    </cfRule>
    <cfRule type="cellIs" dxfId="1441" priority="10327" operator="greaterThan">
      <formula>-0.0058</formula>
    </cfRule>
    <cfRule type="cellIs" dxfId="1440" priority="10326" operator="lessThan">
      <formula>-0.0058</formula>
    </cfRule>
    <cfRule type="cellIs" dxfId="1439" priority="10443" operator="lessThan">
      <formula>"2,54%&lt;0"</formula>
    </cfRule>
    <cfRule type="cellIs" dxfId="1438" priority="10452" operator="greaterThan">
      <formula>"0&lt;2,54%"</formula>
    </cfRule>
    <cfRule type="cellIs" dxfId="1437" priority="10426" operator="lessThan">
      <formula>-0.0113</formula>
    </cfRule>
    <cfRule type="cellIs" dxfId="1436" priority="10298" operator="greaterThan">
      <formula>0.0004</formula>
    </cfRule>
  </conditionalFormatting>
  <conditionalFormatting sqref="R781">
    <cfRule type="cellIs" dxfId="1435" priority="10313" operator="lessThan">
      <formula>0.612</formula>
    </cfRule>
    <cfRule type="cellIs" dxfId="1434" priority="10337" operator="greaterThan">
      <formula>-0.728</formula>
    </cfRule>
    <cfRule type="cellIs" dxfId="1433" priority="10336" operator="lessThan">
      <formula>-0.728</formula>
    </cfRule>
    <cfRule type="cellIs" dxfId="1432" priority="10324" operator="lessThan">
      <formula>0.258</formula>
    </cfRule>
    <cfRule type="cellIs" dxfId="1431" priority="10531" operator="greaterThan">
      <formula>0.292</formula>
    </cfRule>
    <cfRule type="cellIs" dxfId="1430" priority="10650" operator="greaterThan">
      <formula>-1.309</formula>
    </cfRule>
    <cfRule type="cellIs" dxfId="1429" priority="10321" operator="lessThan">
      <formula>0.389</formula>
    </cfRule>
    <cfRule type="cellIs" dxfId="1428" priority="10579" operator="greaterThan">
      <formula>2.905</formula>
    </cfRule>
    <cfRule type="cellIs" dxfId="1427" priority="10580" operator="lessThan">
      <formula>2.905</formula>
    </cfRule>
    <cfRule type="cellIs" dxfId="1426" priority="10598" operator="lessThan">
      <formula>2.527</formula>
    </cfRule>
    <cfRule type="cellIs" dxfId="1425" priority="10537" operator="lessThan">
      <formula>0.173</formula>
    </cfRule>
    <cfRule type="cellIs" dxfId="1424" priority="10359" operator="lessThan">
      <formula>-0.072</formula>
    </cfRule>
    <cfRule type="cellIs" dxfId="1423" priority="10360" operator="greaterThan">
      <formula>-0.072</formula>
    </cfRule>
    <cfRule type="cellIs" dxfId="1422" priority="10571" operator="lessThan">
      <formula>-7.664</formula>
    </cfRule>
    <cfRule type="cellIs" dxfId="1421" priority="10361" operator="greaterThan">
      <formula>-0.072</formula>
    </cfRule>
    <cfRule type="cellIs" dxfId="1420" priority="10510" operator="lessThan">
      <formula>-0.717</formula>
    </cfRule>
    <cfRule type="cellIs" dxfId="1419" priority="10344" operator="lessThan">
      <formula>0.066</formula>
    </cfRule>
    <cfRule type="cellIs" dxfId="1418" priority="10597" operator="greaterThan">
      <formula>2.527</formula>
    </cfRule>
    <cfRule type="cellIs" dxfId="1417" priority="10343" operator="greaterThan">
      <formula>0.066</formula>
    </cfRule>
    <cfRule type="cellIs" dxfId="1416" priority="10553" operator="greaterThan">
      <formula>-1.132</formula>
    </cfRule>
    <cfRule type="cellIs" dxfId="1415" priority="10281" operator="greaterThan">
      <formula>-0.374</formula>
    </cfRule>
    <cfRule type="cellIs" dxfId="1414" priority="10588" operator="lessThan">
      <formula>-0.977</formula>
    </cfRule>
    <cfRule type="cellIs" dxfId="1413" priority="10282" operator="lessThan">
      <formula>-0.374</formula>
    </cfRule>
    <cfRule type="cellIs" dxfId="1412" priority="10587" operator="greaterThan">
      <formula>-0.977</formula>
    </cfRule>
    <cfRule type="cellIs" dxfId="1411" priority="10348" operator="greaterThan">
      <formula>0.523</formula>
    </cfRule>
    <cfRule type="cellIs" dxfId="1410" priority="10283" operator="lessThan">
      <formula>-0.557</formula>
    </cfRule>
    <cfRule type="cellIs" dxfId="1409" priority="10286" operator="lessThan">
      <formula>-1.056</formula>
    </cfRule>
    <cfRule type="cellIs" dxfId="1408" priority="10600" operator="lessThan">
      <formula>2.058</formula>
    </cfRule>
    <cfRule type="cellIs" dxfId="1407" priority="10552" operator="lessThan">
      <formula>-1.132</formula>
    </cfRule>
    <cfRule type="cellIs" dxfId="1406" priority="10314" operator="lessThan">
      <formula>0.612</formula>
    </cfRule>
    <cfRule type="cellIs" dxfId="1405" priority="10312" operator="greaterThan">
      <formula>0.612</formula>
    </cfRule>
  </conditionalFormatting>
  <conditionalFormatting sqref="R799">
    <cfRule type="cellIs" dxfId="1404" priority="9939" operator="lessThan">
      <formula>80.427</formula>
    </cfRule>
    <cfRule type="cellIs" dxfId="1403" priority="10173" operator="lessThan">
      <formula>103.801</formula>
    </cfRule>
    <cfRule type="cellIs" dxfId="1402" priority="9923" operator="lessThan">
      <formula>79.895</formula>
    </cfRule>
    <cfRule type="cellIs" dxfId="1401" priority="10198" operator="lessThan">
      <formula>101.348</formula>
    </cfRule>
    <cfRule type="cellIs" dxfId="1400" priority="10155" operator="lessThan">
      <formula>95.049</formula>
    </cfRule>
    <cfRule type="cellIs" dxfId="1399" priority="9938" operator="greaterThan">
      <formula>80.427</formula>
    </cfRule>
    <cfRule type="cellIs" dxfId="1398" priority="10098" operator="lessThan">
      <formula>93.454</formula>
    </cfRule>
    <cfRule type="cellIs" dxfId="1397" priority="10127" operator="greaterThan">
      <formula>93.34</formula>
    </cfRule>
    <cfRule type="cellIs" dxfId="1396" priority="10128" operator="lessThan">
      <formula>93.34</formula>
    </cfRule>
    <cfRule type="cellIs" dxfId="1395" priority="10197" operator="greaterThan">
      <formula>101.348</formula>
    </cfRule>
    <cfRule type="cellIs" dxfId="1394" priority="10156" operator="greaterThan">
      <formula>95.049</formula>
    </cfRule>
    <cfRule type="cellIs" dxfId="1393" priority="10157" operator="greaterThan">
      <formula>96.136</formula>
    </cfRule>
    <cfRule type="cellIs" dxfId="1392" priority="10223" operator="greaterThan">
      <formula>99.05</formula>
    </cfRule>
    <cfRule type="cellIs" dxfId="1391" priority="10085" operator="greaterThan">
      <formula>99.793</formula>
    </cfRule>
    <cfRule type="cellIs" dxfId="1390" priority="9927" operator="lessThan">
      <formula>79.633</formula>
    </cfRule>
    <cfRule type="cellIs" dxfId="1389" priority="10177" operator="greaterThan">
      <formula>98.903</formula>
    </cfRule>
    <cfRule type="cellIs" dxfId="1388" priority="10176" operator="greaterThan">
      <formula>98.088</formula>
    </cfRule>
    <cfRule type="cellIs" dxfId="1387" priority="10174" operator="greaterThan">
      <formula>103.801</formula>
    </cfRule>
    <cfRule type="cellIs" dxfId="1386" priority="10213" operator="greaterThan">
      <formula>99.05</formula>
    </cfRule>
    <cfRule type="cellIs" dxfId="1385" priority="10206" operator="greaterThan">
      <formula>98.859</formula>
    </cfRule>
    <cfRule type="cellIs" dxfId="1384" priority="10227" operator="greaterThan">
      <formula>99.444</formula>
    </cfRule>
    <cfRule type="cellIs" dxfId="1383" priority="10099" operator="greaterThan">
      <formula>93.454</formula>
    </cfRule>
    <cfRule type="cellIs" dxfId="1382" priority="10181" operator="greaterThan">
      <formula>99.919</formula>
    </cfRule>
  </conditionalFormatting>
  <conditionalFormatting sqref="R803">
    <cfRule type="cellIs" dxfId="1381" priority="9890" operator="greaterThan">
      <formula>0.0004</formula>
    </cfRule>
    <cfRule type="cellIs" dxfId="1380" priority="9918" operator="lessThan">
      <formula>-0.0058</formula>
    </cfRule>
    <cfRule type="cellIs" dxfId="1379" priority="10018" operator="lessThan">
      <formula>-0.0113</formula>
    </cfRule>
    <cfRule type="cellIs" dxfId="1378" priority="10044" operator="greaterThan">
      <formula>"0&lt;2,54%"</formula>
    </cfRule>
    <cfRule type="cellIs" dxfId="1377" priority="10033" operator="lessThan">
      <formula>-0.0145</formula>
    </cfRule>
    <cfRule type="cellIs" dxfId="1376" priority="10035" operator="lessThan">
      <formula>"2,54%&lt;0"</formula>
    </cfRule>
    <cfRule type="cellIs" dxfId="1375" priority="9919" operator="greaterThan">
      <formula>-0.0058</formula>
    </cfRule>
  </conditionalFormatting>
  <conditionalFormatting sqref="R807">
    <cfRule type="cellIs" dxfId="1374" priority="10242" operator="greaterThan">
      <formula>-1.309</formula>
    </cfRule>
    <cfRule type="cellIs" dxfId="1373" priority="9873" operator="greaterThan">
      <formula>-0.374</formula>
    </cfRule>
    <cfRule type="cellIs" dxfId="1372" priority="9874" operator="lessThan">
      <formula>-0.374</formula>
    </cfRule>
    <cfRule type="cellIs" dxfId="1371" priority="9875" operator="lessThan">
      <formula>-0.557</formula>
    </cfRule>
    <cfRule type="cellIs" dxfId="1370" priority="9878" operator="lessThan">
      <formula>-1.056</formula>
    </cfRule>
    <cfRule type="cellIs" dxfId="1369" priority="9904" operator="greaterThan">
      <formula>0.612</formula>
    </cfRule>
    <cfRule type="cellIs" dxfId="1368" priority="9905" operator="lessThan">
      <formula>0.612</formula>
    </cfRule>
    <cfRule type="cellIs" dxfId="1367" priority="9906" operator="lessThan">
      <formula>0.612</formula>
    </cfRule>
    <cfRule type="cellIs" dxfId="1366" priority="9913" operator="lessThan">
      <formula>0.389</formula>
    </cfRule>
    <cfRule type="cellIs" dxfId="1365" priority="9916" operator="lessThan">
      <formula>0.258</formula>
    </cfRule>
    <cfRule type="cellIs" dxfId="1364" priority="9928" operator="lessThan">
      <formula>-0.728</formula>
    </cfRule>
    <cfRule type="cellIs" dxfId="1363" priority="9929" operator="greaterThan">
      <formula>-0.728</formula>
    </cfRule>
    <cfRule type="cellIs" dxfId="1362" priority="9935" operator="greaterThan">
      <formula>0.066</formula>
    </cfRule>
    <cfRule type="cellIs" dxfId="1361" priority="9936" operator="lessThan">
      <formula>0.066</formula>
    </cfRule>
    <cfRule type="cellIs" dxfId="1360" priority="9940" operator="greaterThan">
      <formula>0.523</formula>
    </cfRule>
    <cfRule type="cellIs" dxfId="1359" priority="9951" operator="lessThan">
      <formula>-0.072</formula>
    </cfRule>
    <cfRule type="cellIs" dxfId="1358" priority="9952" operator="greaterThan">
      <formula>-0.072</formula>
    </cfRule>
    <cfRule type="cellIs" dxfId="1357" priority="9953" operator="greaterThan">
      <formula>-0.072</formula>
    </cfRule>
    <cfRule type="cellIs" dxfId="1356" priority="10102" operator="lessThan">
      <formula>-0.717</formula>
    </cfRule>
    <cfRule type="cellIs" dxfId="1355" priority="10123" operator="greaterThan">
      <formula>0.292</formula>
    </cfRule>
    <cfRule type="cellIs" dxfId="1354" priority="10129" operator="lessThan">
      <formula>0.173</formula>
    </cfRule>
    <cfRule type="cellIs" dxfId="1353" priority="10144" operator="lessThan">
      <formula>-1.132</formula>
    </cfRule>
    <cfRule type="cellIs" dxfId="1352" priority="10145" operator="greaterThan">
      <formula>-1.132</formula>
    </cfRule>
    <cfRule type="cellIs" dxfId="1351" priority="10163" operator="lessThan">
      <formula>-7.664</formula>
    </cfRule>
    <cfRule type="cellIs" dxfId="1350" priority="10171" operator="greaterThan">
      <formula>2.905</formula>
    </cfRule>
    <cfRule type="cellIs" dxfId="1349" priority="10172" operator="lessThan">
      <formula>2.905</formula>
    </cfRule>
    <cfRule type="cellIs" dxfId="1348" priority="10179" operator="greaterThan">
      <formula>-0.977</formula>
    </cfRule>
    <cfRule type="cellIs" dxfId="1347" priority="10180" operator="lessThan">
      <formula>-0.977</formula>
    </cfRule>
    <cfRule type="cellIs" dxfId="1346" priority="10189" operator="greaterThan">
      <formula>2.527</formula>
    </cfRule>
    <cfRule type="cellIs" dxfId="1345" priority="10190" operator="lessThan">
      <formula>2.527</formula>
    </cfRule>
    <cfRule type="cellIs" dxfId="1344" priority="10192" operator="lessThan">
      <formula>2.058</formula>
    </cfRule>
  </conditionalFormatting>
  <conditionalFormatting sqref="R825">
    <cfRule type="cellIs" dxfId="1343" priority="9755" operator="greaterThan">
      <formula>98.088</formula>
    </cfRule>
    <cfRule type="cellIs" dxfId="1342" priority="9706" operator="greaterThan">
      <formula>93.34</formula>
    </cfRule>
    <cfRule type="cellIs" dxfId="1341" priority="9756" operator="greaterThan">
      <formula>98.903</formula>
    </cfRule>
    <cfRule type="cellIs" dxfId="1340" priority="9806" operator="greaterThan">
      <formula>99.444</formula>
    </cfRule>
    <cfRule type="cellIs" dxfId="1339" priority="9802" operator="greaterThan">
      <formula>99.05</formula>
    </cfRule>
    <cfRule type="cellIs" dxfId="1338" priority="9517" operator="greaterThan">
      <formula>80.427</formula>
    </cfRule>
    <cfRule type="cellIs" dxfId="1337" priority="9506" operator="lessThan">
      <formula>79.633</formula>
    </cfRule>
    <cfRule type="cellIs" dxfId="1336" priority="9785" operator="greaterThan">
      <formula>98.859</formula>
    </cfRule>
    <cfRule type="cellIs" dxfId="1335" priority="9792" operator="greaterThan">
      <formula>99.05</formula>
    </cfRule>
    <cfRule type="cellIs" dxfId="1334" priority="9776" operator="greaterThan">
      <formula>101.348</formula>
    </cfRule>
    <cfRule type="cellIs" dxfId="1333" priority="9502" operator="lessThan">
      <formula>79.895</formula>
    </cfRule>
    <cfRule type="cellIs" dxfId="1332" priority="9777" operator="lessThan">
      <formula>101.348</formula>
    </cfRule>
    <cfRule type="cellIs" dxfId="1331" priority="9518" operator="lessThan">
      <formula>80.427</formula>
    </cfRule>
    <cfRule type="cellIs" dxfId="1330" priority="9736" operator="greaterThan">
      <formula>96.136</formula>
    </cfRule>
    <cfRule type="cellIs" dxfId="1329" priority="9677" operator="lessThan">
      <formula>93.454</formula>
    </cfRule>
    <cfRule type="cellIs" dxfId="1328" priority="9735" operator="greaterThan">
      <formula>95.049</formula>
    </cfRule>
    <cfRule type="cellIs" dxfId="1327" priority="9664" operator="greaterThan">
      <formula>99.793</formula>
    </cfRule>
    <cfRule type="cellIs" dxfId="1326" priority="9734" operator="lessThan">
      <formula>95.049</formula>
    </cfRule>
    <cfRule type="cellIs" dxfId="1325" priority="9678" operator="greaterThan">
      <formula>93.454</formula>
    </cfRule>
    <cfRule type="cellIs" dxfId="1324" priority="9707" operator="lessThan">
      <formula>93.34</formula>
    </cfRule>
    <cfRule type="cellIs" dxfId="1323" priority="9753" operator="greaterThan">
      <formula>103.801</formula>
    </cfRule>
    <cfRule type="cellIs" dxfId="1322" priority="9752" operator="lessThan">
      <formula>103.801</formula>
    </cfRule>
    <cfRule type="cellIs" dxfId="1321" priority="9760" operator="greaterThan">
      <formula>99.919</formula>
    </cfRule>
  </conditionalFormatting>
  <conditionalFormatting sqref="R829">
    <cfRule type="cellIs" dxfId="1320" priority="9497" operator="lessThan">
      <formula>-0.0058</formula>
    </cfRule>
    <cfRule type="cellIs" dxfId="1319" priority="9469" operator="greaterThan">
      <formula>0.0004</formula>
    </cfRule>
    <cfRule type="cellIs" dxfId="1318" priority="9498" operator="greaterThan">
      <formula>-0.0058</formula>
    </cfRule>
    <cfRule type="cellIs" dxfId="1317" priority="9597" operator="lessThan">
      <formula>-0.0113</formula>
    </cfRule>
    <cfRule type="cellIs" dxfId="1316" priority="9623" operator="greaterThan">
      <formula>"0&lt;2,54%"</formula>
    </cfRule>
    <cfRule type="cellIs" dxfId="1315" priority="9612" operator="lessThan">
      <formula>-0.0145</formula>
    </cfRule>
    <cfRule type="cellIs" dxfId="1314" priority="9614" operator="lessThan">
      <formula>"2,54%&lt;0"</formula>
    </cfRule>
  </conditionalFormatting>
  <conditionalFormatting sqref="R833">
    <cfRule type="cellIs" dxfId="1313" priority="9452" operator="greaterThan">
      <formula>-0.374</formula>
    </cfRule>
    <cfRule type="cellIs" dxfId="1312" priority="9434" operator="greaterThan">
      <formula>1.564</formula>
    </cfRule>
    <cfRule type="cellIs" dxfId="1311" priority="9519" operator="greaterThan">
      <formula>0.523</formula>
    </cfRule>
    <cfRule type="cellIs" dxfId="1310" priority="9751" operator="lessThan">
      <formula>2.905</formula>
    </cfRule>
    <cfRule type="cellIs" dxfId="1309" priority="9681" operator="lessThan">
      <formula>-0.717</formula>
    </cfRule>
    <cfRule type="cellIs" dxfId="1308" priority="9532" operator="greaterThan">
      <formula>-0.072</formula>
    </cfRule>
    <cfRule type="cellIs" dxfId="1307" priority="9495" operator="lessThan">
      <formula>0.258</formula>
    </cfRule>
    <cfRule type="cellIs" dxfId="1306" priority="9457" operator="lessThan">
      <formula>-1.056</formula>
    </cfRule>
    <cfRule type="cellIs" dxfId="1305" priority="9750" operator="greaterThan">
      <formula>2.905</formula>
    </cfRule>
    <cfRule type="cellIs" dxfId="1304" priority="9742" operator="lessThan">
      <formula>-7.664</formula>
    </cfRule>
    <cfRule type="cellIs" dxfId="1303" priority="9453" operator="lessThan">
      <formula>-0.374</formula>
    </cfRule>
    <cfRule type="cellIs" dxfId="1302" priority="9771" operator="lessThan">
      <formula>2.058</formula>
    </cfRule>
    <cfRule type="cellIs" dxfId="1301" priority="9485" operator="lessThan">
      <formula>0.612</formula>
    </cfRule>
    <cfRule type="cellIs" dxfId="1300" priority="9484" operator="lessThan">
      <formula>0.612</formula>
    </cfRule>
    <cfRule type="cellIs" dxfId="1299" priority="9702" operator="greaterThan">
      <formula>0.292</formula>
    </cfRule>
    <cfRule type="cellIs" dxfId="1298" priority="9531" operator="greaterThan">
      <formula>-0.072</formula>
    </cfRule>
    <cfRule type="cellIs" dxfId="1297" priority="9483" operator="greaterThan">
      <formula>0.612</formula>
    </cfRule>
    <cfRule type="cellIs" dxfId="1296" priority="9515" operator="lessThan">
      <formula>0.066</formula>
    </cfRule>
    <cfRule type="cellIs" dxfId="1295" priority="9530" operator="lessThan">
      <formula>-0.072</formula>
    </cfRule>
    <cfRule type="cellIs" dxfId="1294" priority="9724" operator="greaterThan">
      <formula>-1.132</formula>
    </cfRule>
    <cfRule type="cellIs" dxfId="1293" priority="9821" operator="greaterThan">
      <formula>-1.309</formula>
    </cfRule>
    <cfRule type="cellIs" dxfId="1292" priority="9454" operator="lessThan">
      <formula>-0.557</formula>
    </cfRule>
    <cfRule type="cellIs" dxfId="1291" priority="9514" operator="greaterThan">
      <formula>0.066</formula>
    </cfRule>
    <cfRule type="cellIs" dxfId="1290" priority="9769" operator="lessThan">
      <formula>2.527</formula>
    </cfRule>
    <cfRule type="cellIs" dxfId="1289" priority="9508" operator="greaterThan">
      <formula>-0.728</formula>
    </cfRule>
    <cfRule type="cellIs" dxfId="1288" priority="9768" operator="greaterThan">
      <formula>2.527</formula>
    </cfRule>
    <cfRule type="cellIs" dxfId="1287" priority="9492" operator="lessThan">
      <formula>0.389</formula>
    </cfRule>
    <cfRule type="cellIs" dxfId="1286" priority="9507" operator="lessThan">
      <formula>-0.728</formula>
    </cfRule>
    <cfRule type="cellIs" dxfId="1285" priority="9723" operator="lessThan">
      <formula>-1.132</formula>
    </cfRule>
    <cfRule type="cellIs" dxfId="1284" priority="9433" operator="lessThan">
      <formula>1.564</formula>
    </cfRule>
    <cfRule type="cellIs" dxfId="1283" priority="9708" operator="lessThan">
      <formula>0.173</formula>
    </cfRule>
    <cfRule type="cellIs" dxfId="1282" priority="9759" operator="lessThan">
      <formula>-0.977</formula>
    </cfRule>
    <cfRule type="cellIs" dxfId="1281" priority="9758" operator="greaterThan">
      <formula>-0.977</formula>
    </cfRule>
  </conditionalFormatting>
  <conditionalFormatting sqref="R850">
    <cfRule type="cellIs" dxfId="1280" priority="9303" operator="lessThan">
      <formula>93.34</formula>
    </cfRule>
    <cfRule type="cellIs" dxfId="1279" priority="9302" operator="greaterThan">
      <formula>93.34</formula>
    </cfRule>
    <cfRule type="cellIs" dxfId="1278" priority="9274" operator="greaterThan">
      <formula>93.454</formula>
    </cfRule>
    <cfRule type="cellIs" dxfId="1277" priority="9273" operator="lessThan">
      <formula>93.454</formula>
    </cfRule>
    <cfRule type="cellIs" dxfId="1276" priority="9330" operator="lessThan">
      <formula>95.049</formula>
    </cfRule>
    <cfRule type="cellIs" dxfId="1275" priority="9331" operator="greaterThan">
      <formula>95.049</formula>
    </cfRule>
    <cfRule type="cellIs" dxfId="1274" priority="9332" operator="greaterThan">
      <formula>96.136</formula>
    </cfRule>
    <cfRule type="cellIs" dxfId="1273" priority="9348" operator="lessThan">
      <formula>103.801</formula>
    </cfRule>
    <cfRule type="cellIs" dxfId="1272" priority="9349" operator="greaterThan">
      <formula>103.801</formula>
    </cfRule>
    <cfRule type="cellIs" dxfId="1271" priority="9351" operator="greaterThan">
      <formula>98.088</formula>
    </cfRule>
    <cfRule type="cellIs" dxfId="1270" priority="9352" operator="greaterThan">
      <formula>98.903</formula>
    </cfRule>
    <cfRule type="cellIs" dxfId="1269" priority="9260" operator="greaterThan">
      <formula>99.793</formula>
    </cfRule>
    <cfRule type="cellIs" dxfId="1268" priority="9356" operator="greaterThan">
      <formula>99.919</formula>
    </cfRule>
    <cfRule type="cellIs" dxfId="1267" priority="9114" operator="lessThan">
      <formula>80.427</formula>
    </cfRule>
    <cfRule type="cellIs" dxfId="1266" priority="9373" operator="lessThan">
      <formula>101.348</formula>
    </cfRule>
    <cfRule type="cellIs" dxfId="1265" priority="9398" operator="greaterThan">
      <formula>99.05</formula>
    </cfRule>
    <cfRule type="cellIs" dxfId="1264" priority="9113" operator="greaterThan">
      <formula>80.427</formula>
    </cfRule>
    <cfRule type="cellIs" dxfId="1263" priority="9102" operator="lessThan">
      <formula>79.633</formula>
    </cfRule>
    <cfRule type="cellIs" dxfId="1262" priority="9098" operator="lessThan">
      <formula>79.895</formula>
    </cfRule>
    <cfRule type="cellIs" dxfId="1261" priority="9381" operator="greaterThan">
      <formula>98.859</formula>
    </cfRule>
    <cfRule type="cellIs" dxfId="1260" priority="9372" operator="greaterThan">
      <formula>101.348</formula>
    </cfRule>
    <cfRule type="cellIs" dxfId="1259" priority="9388" operator="greaterThan">
      <formula>99.05</formula>
    </cfRule>
    <cfRule type="cellIs" dxfId="1258" priority="9402" operator="greaterThan">
      <formula>99.444</formula>
    </cfRule>
  </conditionalFormatting>
  <conditionalFormatting sqref="R854">
    <cfRule type="cellIs" dxfId="1257" priority="9208" operator="lessThan">
      <formula>-0.0145</formula>
    </cfRule>
    <cfRule type="cellIs" dxfId="1256" priority="9193" operator="lessThan">
      <formula>-0.0113</formula>
    </cfRule>
    <cfRule type="cellIs" dxfId="1255" priority="9210" operator="lessThan">
      <formula>"2,54%&lt;0"</formula>
    </cfRule>
    <cfRule type="cellIs" dxfId="1254" priority="9065" operator="greaterThan">
      <formula>0.0004</formula>
    </cfRule>
    <cfRule type="cellIs" dxfId="1253" priority="9094" operator="greaterThan">
      <formula>-0.0058</formula>
    </cfRule>
    <cfRule type="cellIs" dxfId="1252" priority="9219" operator="greaterThan">
      <formula>"0&lt;2,54%"</formula>
    </cfRule>
    <cfRule type="cellIs" dxfId="1251" priority="9093" operator="lessThan">
      <formula>-0.0058</formula>
    </cfRule>
  </conditionalFormatting>
  <conditionalFormatting sqref="R858">
    <cfRule type="cellIs" dxfId="1250" priority="9126" operator="lessThan">
      <formula>-0.072</formula>
    </cfRule>
    <cfRule type="cellIs" dxfId="1249" priority="9364" operator="greaterThan">
      <formula>2.527</formula>
    </cfRule>
    <cfRule type="cellIs" dxfId="1248" priority="9277" operator="lessThan">
      <formula>-0.717</formula>
    </cfRule>
    <cfRule type="cellIs" dxfId="1247" priority="9367" operator="lessThan">
      <formula>2.058</formula>
    </cfRule>
    <cfRule type="cellIs" dxfId="1246" priority="9103" operator="lessThan">
      <formula>-0.728</formula>
    </cfRule>
    <cfRule type="cellIs" dxfId="1245" priority="9050" operator="lessThan">
      <formula>-0.557</formula>
    </cfRule>
    <cfRule type="cellIs" dxfId="1244" priority="9115" operator="greaterThan">
      <formula>0.523</formula>
    </cfRule>
    <cfRule type="cellIs" dxfId="1243" priority="9110" operator="greaterThan">
      <formula>0.066</formula>
    </cfRule>
    <cfRule type="cellIs" dxfId="1242" priority="9347" operator="lessThan">
      <formula>2.905</formula>
    </cfRule>
    <cfRule type="cellIs" dxfId="1241" priority="9048" operator="greaterThan">
      <formula>-0.374</formula>
    </cfRule>
    <cfRule type="cellIs" dxfId="1240" priority="9417" operator="greaterThan">
      <formula>-1.309</formula>
    </cfRule>
    <cfRule type="cellIs" dxfId="1239" priority="9346" operator="greaterThan">
      <formula>2.905</formula>
    </cfRule>
    <cfRule type="cellIs" dxfId="1238" priority="9053" operator="lessThan">
      <formula>-1.056</formula>
    </cfRule>
    <cfRule type="cellIs" dxfId="1237" priority="9338" operator="lessThan">
      <formula>-7.664</formula>
    </cfRule>
    <cfRule type="cellIs" dxfId="1236" priority="9091" operator="lessThan">
      <formula>0.258</formula>
    </cfRule>
    <cfRule type="cellIs" dxfId="1235" priority="9088" operator="lessThan">
      <formula>0.389</formula>
    </cfRule>
    <cfRule type="cellIs" dxfId="1234" priority="9081" operator="lessThan">
      <formula>0.612</formula>
    </cfRule>
    <cfRule type="cellIs" dxfId="1233" priority="9111" operator="lessThan">
      <formula>0.066</formula>
    </cfRule>
    <cfRule type="cellIs" dxfId="1232" priority="9127" operator="greaterThan">
      <formula>-0.072</formula>
    </cfRule>
    <cfRule type="cellIs" dxfId="1231" priority="9128" operator="greaterThan">
      <formula>-0.072</formula>
    </cfRule>
    <cfRule type="cellIs" dxfId="1230" priority="9365" operator="lessThan">
      <formula>2.527</formula>
    </cfRule>
    <cfRule type="cellIs" dxfId="1229" priority="9030" operator="greaterThan">
      <formula>1.564</formula>
    </cfRule>
    <cfRule type="cellIs" dxfId="1228" priority="9355" operator="lessThan">
      <formula>-0.977</formula>
    </cfRule>
    <cfRule type="cellIs" dxfId="1227" priority="9029" operator="lessThan">
      <formula>1.564</formula>
    </cfRule>
    <cfRule type="cellIs" dxfId="1226" priority="9049" operator="lessThan">
      <formula>-0.374</formula>
    </cfRule>
    <cfRule type="cellIs" dxfId="1225" priority="9354" operator="greaterThan">
      <formula>-0.977</formula>
    </cfRule>
    <cfRule type="cellIs" dxfId="1224" priority="9080" operator="lessThan">
      <formula>0.612</formula>
    </cfRule>
    <cfRule type="cellIs" dxfId="1223" priority="9079" operator="greaterThan">
      <formula>0.612</formula>
    </cfRule>
    <cfRule type="cellIs" dxfId="1222" priority="9298" operator="greaterThan">
      <formula>0.292</formula>
    </cfRule>
    <cfRule type="cellIs" dxfId="1221" priority="9320" operator="greaterThan">
      <formula>-1.132</formula>
    </cfRule>
    <cfRule type="cellIs" dxfId="1220" priority="9319" operator="lessThan">
      <formula>-1.132</formula>
    </cfRule>
    <cfRule type="cellIs" dxfId="1219" priority="9304" operator="lessThan">
      <formula>0.173</formula>
    </cfRule>
    <cfRule type="cellIs" dxfId="1218" priority="9104" operator="greaterThan">
      <formula>-0.728</formula>
    </cfRule>
  </conditionalFormatting>
  <conditionalFormatting sqref="R877">
    <cfRule type="cellIs" dxfId="1217" priority="8954" operator="greaterThan">
      <formula>99.05</formula>
    </cfRule>
    <cfRule type="cellIs" dxfId="1216" priority="8680" operator="lessThan">
      <formula>80.427</formula>
    </cfRule>
    <cfRule type="cellIs" dxfId="1215" priority="8914" operator="lessThan">
      <formula>103.801</formula>
    </cfRule>
    <cfRule type="cellIs" dxfId="1214" priority="8664" operator="lessThan">
      <formula>79.895</formula>
    </cfRule>
    <cfRule type="cellIs" dxfId="1213" priority="8917" operator="greaterThan">
      <formula>98.088</formula>
    </cfRule>
    <cfRule type="cellIs" dxfId="1212" priority="8869" operator="lessThan">
      <formula>93.34</formula>
    </cfRule>
    <cfRule type="cellIs" dxfId="1211" priority="8938" operator="greaterThan">
      <formula>101.348</formula>
    </cfRule>
    <cfRule type="cellIs" dxfId="1210" priority="8868" operator="greaterThan">
      <formula>93.34</formula>
    </cfRule>
    <cfRule type="cellIs" dxfId="1209" priority="8947" operator="greaterThan">
      <formula>98.859</formula>
    </cfRule>
    <cfRule type="cellIs" dxfId="1208" priority="8896" operator="lessThan">
      <formula>95.049</formula>
    </cfRule>
    <cfRule type="cellIs" dxfId="1207" priority="8939" operator="lessThan">
      <formula>101.348</formula>
    </cfRule>
    <cfRule type="cellIs" dxfId="1206" priority="8679" operator="greaterThan">
      <formula>80.427</formula>
    </cfRule>
    <cfRule type="cellIs" dxfId="1205" priority="8826" operator="greaterThan">
      <formula>99.793</formula>
    </cfRule>
    <cfRule type="cellIs" dxfId="1204" priority="8839" operator="lessThan">
      <formula>93.454</formula>
    </cfRule>
    <cfRule type="cellIs" dxfId="1203" priority="8668" operator="lessThan">
      <formula>79.633</formula>
    </cfRule>
    <cfRule type="cellIs" dxfId="1202" priority="8922" operator="greaterThan">
      <formula>99.919</formula>
    </cfRule>
    <cfRule type="cellIs" dxfId="1201" priority="8897" operator="greaterThan">
      <formula>95.049</formula>
    </cfRule>
    <cfRule type="cellIs" dxfId="1200" priority="8898" operator="greaterThan">
      <formula>96.136</formula>
    </cfRule>
    <cfRule type="cellIs" dxfId="1199" priority="8915" operator="greaterThan">
      <formula>103.801</formula>
    </cfRule>
    <cfRule type="cellIs" dxfId="1198" priority="8968" operator="greaterThan">
      <formula>99.444</formula>
    </cfRule>
    <cfRule type="cellIs" dxfId="1197" priority="8964" operator="greaterThan">
      <formula>99.05</formula>
    </cfRule>
    <cfRule type="cellIs" dxfId="1196" priority="8918" operator="greaterThan">
      <formula>98.903</formula>
    </cfRule>
    <cfRule type="cellIs" dxfId="1195" priority="8840" operator="greaterThan">
      <formula>93.454</formula>
    </cfRule>
  </conditionalFormatting>
  <conditionalFormatting sqref="R881">
    <cfRule type="cellIs" dxfId="1194" priority="8631" operator="greaterThan">
      <formula>0.0004</formula>
    </cfRule>
    <cfRule type="cellIs" dxfId="1193" priority="8660" operator="greaterThan">
      <formula>-0.0058</formula>
    </cfRule>
    <cfRule type="cellIs" dxfId="1192" priority="8776" operator="lessThan">
      <formula>"2,54%&lt;0"</formula>
    </cfRule>
    <cfRule type="cellIs" dxfId="1191" priority="8785" operator="greaterThan">
      <formula>"0&lt;2,54%"</formula>
    </cfRule>
    <cfRule type="cellIs" dxfId="1190" priority="8759" operator="lessThan">
      <formula>-0.0113</formula>
    </cfRule>
    <cfRule type="cellIs" dxfId="1189" priority="8659" operator="lessThan">
      <formula>-0.0058</formula>
    </cfRule>
    <cfRule type="cellIs" dxfId="1188" priority="8774" operator="lessThan">
      <formula>-0.0145</formula>
    </cfRule>
  </conditionalFormatting>
  <conditionalFormatting sqref="R885">
    <cfRule type="cellIs" dxfId="1187" priority="8619" operator="lessThan">
      <formula>-1.056</formula>
    </cfRule>
    <cfRule type="cellIs" dxfId="1186" priority="8645" operator="greaterThan">
      <formula>0.612</formula>
    </cfRule>
    <cfRule type="cellIs" dxfId="1185" priority="8904" operator="lessThan">
      <formula>-7.664</formula>
    </cfRule>
    <cfRule type="cellIs" dxfId="1184" priority="8870" operator="lessThan">
      <formula>0.173</formula>
    </cfRule>
    <cfRule type="cellIs" dxfId="1183" priority="8646" operator="lessThan">
      <formula>0.612</formula>
    </cfRule>
    <cfRule type="cellIs" dxfId="1182" priority="8647" operator="lessThan">
      <formula>0.612</formula>
    </cfRule>
    <cfRule type="cellIs" dxfId="1181" priority="8654" operator="lessThan">
      <formula>0.389</formula>
    </cfRule>
    <cfRule type="cellIs" dxfId="1180" priority="8920" operator="greaterThan">
      <formula>-0.977</formula>
    </cfRule>
    <cfRule type="cellIs" dxfId="1179" priority="8657" operator="lessThan">
      <formula>0.258</formula>
    </cfRule>
    <cfRule type="cellIs" dxfId="1178" priority="8864" operator="greaterThan">
      <formula>0.292</formula>
    </cfRule>
    <cfRule type="cellIs" dxfId="1177" priority="8669" operator="lessThan">
      <formula>-0.728</formula>
    </cfRule>
    <cfRule type="cellIs" dxfId="1176" priority="8670" operator="greaterThan">
      <formula>-0.728</formula>
    </cfRule>
    <cfRule type="cellIs" dxfId="1175" priority="8676" operator="greaterThan">
      <formula>0.066</formula>
    </cfRule>
    <cfRule type="cellIs" dxfId="1174" priority="8933" operator="lessThan">
      <formula>2.058</formula>
    </cfRule>
    <cfRule type="cellIs" dxfId="1173" priority="8677" operator="lessThan">
      <formula>0.066</formula>
    </cfRule>
    <cfRule type="cellIs" dxfId="1172" priority="8931" operator="lessThan">
      <formula>2.527</formula>
    </cfRule>
    <cfRule type="cellIs" dxfId="1171" priority="8843" operator="lessThan">
      <formula>-0.717</formula>
    </cfRule>
    <cfRule type="cellIs" dxfId="1170" priority="8930" operator="greaterThan">
      <formula>2.527</formula>
    </cfRule>
    <cfRule type="cellIs" dxfId="1169" priority="8615" operator="lessThan">
      <formula>-0.374</formula>
    </cfRule>
    <cfRule type="cellIs" dxfId="1168" priority="8681" operator="greaterThan">
      <formula>0.523</formula>
    </cfRule>
    <cfRule type="cellIs" dxfId="1167" priority="8692" operator="lessThan">
      <formula>-0.072</formula>
    </cfRule>
    <cfRule type="cellIs" dxfId="1166" priority="8693" operator="greaterThan">
      <formula>-0.072</formula>
    </cfRule>
    <cfRule type="cellIs" dxfId="1165" priority="8694" operator="greaterThan">
      <formula>-0.072</formula>
    </cfRule>
    <cfRule type="cellIs" dxfId="1164" priority="8983" operator="greaterThan">
      <formula>-1.309</formula>
    </cfRule>
    <cfRule type="cellIs" dxfId="1163" priority="8912" operator="greaterThan">
      <formula>2.905</formula>
    </cfRule>
    <cfRule type="cellIs" dxfId="1162" priority="8913" operator="lessThan">
      <formula>2.905</formula>
    </cfRule>
    <cfRule type="cellIs" dxfId="1161" priority="8886" operator="greaterThan">
      <formula>-1.132</formula>
    </cfRule>
    <cfRule type="cellIs" dxfId="1160" priority="8885" operator="lessThan">
      <formula>-1.132</formula>
    </cfRule>
    <cfRule type="cellIs" dxfId="1159" priority="8921" operator="lessThan">
      <formula>-0.977</formula>
    </cfRule>
    <cfRule type="cellIs" dxfId="1158" priority="8595" operator="lessThan">
      <formula>1.564</formula>
    </cfRule>
    <cfRule type="cellIs" dxfId="1157" priority="8596" operator="greaterThan">
      <formula>1.564</formula>
    </cfRule>
    <cfRule type="cellIs" dxfId="1156" priority="8614" operator="greaterThan">
      <formula>-0.374</formula>
    </cfRule>
    <cfRule type="cellIs" dxfId="1155" priority="8616" operator="lessThan">
      <formula>-0.557</formula>
    </cfRule>
  </conditionalFormatting>
  <conditionalFormatting sqref="R903">
    <cfRule type="cellIs" dxfId="1154" priority="8520" operator="greaterThan">
      <formula>99.444</formula>
    </cfRule>
    <cfRule type="cellIs" dxfId="1153" priority="8516" operator="greaterThan">
      <formula>99.05</formula>
    </cfRule>
    <cfRule type="cellIs" dxfId="1152" priority="8506" operator="greaterThan">
      <formula>99.05</formula>
    </cfRule>
    <cfRule type="cellIs" dxfId="1151" priority="8499" operator="greaterThan">
      <formula>98.859</formula>
    </cfRule>
    <cfRule type="cellIs" dxfId="1150" priority="8491" operator="lessThan">
      <formula>101.348</formula>
    </cfRule>
    <cfRule type="cellIs" dxfId="1149" priority="8450" operator="greaterThan">
      <formula>96.136</formula>
    </cfRule>
    <cfRule type="cellIs" dxfId="1148" priority="8490" operator="greaterThan">
      <formula>101.348</formula>
    </cfRule>
    <cfRule type="cellIs" dxfId="1147" priority="8220" operator="lessThan">
      <formula>79.633</formula>
    </cfRule>
    <cfRule type="cellIs" dxfId="1146" priority="8216" operator="lessThan">
      <formula>79.895</formula>
    </cfRule>
    <cfRule type="cellIs" dxfId="1145" priority="8474" operator="greaterThan">
      <formula>99.919</formula>
    </cfRule>
    <cfRule type="cellIs" dxfId="1144" priority="8466" operator="lessThan">
      <formula>103.801</formula>
    </cfRule>
    <cfRule type="cellIs" dxfId="1143" priority="8391" operator="lessThan">
      <formula>93.454</formula>
    </cfRule>
    <cfRule type="cellIs" dxfId="1142" priority="8232" operator="lessThan">
      <formula>80.427</formula>
    </cfRule>
    <cfRule type="cellIs" dxfId="1141" priority="8470" operator="greaterThan">
      <formula>98.903</formula>
    </cfRule>
    <cfRule type="cellIs" dxfId="1140" priority="8469" operator="greaterThan">
      <formula>98.088</formula>
    </cfRule>
    <cfRule type="cellIs" dxfId="1139" priority="8378" operator="greaterThan">
      <formula>99.793</formula>
    </cfRule>
    <cfRule type="cellIs" dxfId="1138" priority="8421" operator="lessThan">
      <formula>93.34</formula>
    </cfRule>
    <cfRule type="cellIs" dxfId="1137" priority="8467" operator="greaterThan">
      <formula>103.801</formula>
    </cfRule>
    <cfRule type="cellIs" dxfId="1136" priority="8449" operator="greaterThan">
      <formula>95.049</formula>
    </cfRule>
    <cfRule type="cellIs" dxfId="1135" priority="8392" operator="greaterThan">
      <formula>93.454</formula>
    </cfRule>
    <cfRule type="cellIs" dxfId="1134" priority="8448" operator="lessThan">
      <formula>95.049</formula>
    </cfRule>
    <cfRule type="cellIs" dxfId="1133" priority="8231" operator="greaterThan">
      <formula>80.427</formula>
    </cfRule>
    <cfRule type="cellIs" dxfId="1132" priority="8420" operator="greaterThan">
      <formula>93.34</formula>
    </cfRule>
  </conditionalFormatting>
  <conditionalFormatting sqref="R907">
    <cfRule type="cellIs" dxfId="1131" priority="8311" operator="lessThan">
      <formula>-0.0113</formula>
    </cfRule>
    <cfRule type="cellIs" dxfId="1130" priority="8211" operator="lessThan">
      <formula>-0.0058</formula>
    </cfRule>
    <cfRule type="cellIs" dxfId="1129" priority="8337" operator="greaterThan">
      <formula>"0&lt;2,54%"</formula>
    </cfRule>
    <cfRule type="cellIs" dxfId="1128" priority="8183" operator="greaterThan">
      <formula>0.0004</formula>
    </cfRule>
    <cfRule type="cellIs" dxfId="1127" priority="8212" operator="greaterThan">
      <formula>-0.0058</formula>
    </cfRule>
    <cfRule type="cellIs" dxfId="1126" priority="8326" operator="lessThan">
      <formula>-0.0145</formula>
    </cfRule>
    <cfRule type="cellIs" dxfId="1125" priority="8328" operator="lessThan">
      <formula>"2,54%&lt;0"</formula>
    </cfRule>
  </conditionalFormatting>
  <conditionalFormatting sqref="R911">
    <cfRule type="cellIs" dxfId="1124" priority="8485" operator="lessThan">
      <formula>2.058</formula>
    </cfRule>
    <cfRule type="cellIs" dxfId="1123" priority="8483" operator="lessThan">
      <formula>2.527</formula>
    </cfRule>
    <cfRule type="cellIs" dxfId="1122" priority="8482" operator="greaterThan">
      <formula>2.527</formula>
    </cfRule>
    <cfRule type="cellIs" dxfId="1121" priority="8473" operator="lessThan">
      <formula>-0.977</formula>
    </cfRule>
    <cfRule type="cellIs" dxfId="1120" priority="8472" operator="greaterThan">
      <formula>-0.977</formula>
    </cfRule>
    <cfRule type="cellIs" dxfId="1119" priority="8395" operator="lessThan">
      <formula>-0.717</formula>
    </cfRule>
    <cfRule type="cellIs" dxfId="1118" priority="8422" operator="lessThan">
      <formula>0.173</formula>
    </cfRule>
    <cfRule type="cellIs" dxfId="1117" priority="8465" operator="lessThan">
      <formula>2.905</formula>
    </cfRule>
    <cfRule type="cellIs" dxfId="1116" priority="8228" operator="greaterThan">
      <formula>0.066</formula>
    </cfRule>
    <cfRule type="cellIs" dxfId="1115" priority="8229" operator="lessThan">
      <formula>0.066</formula>
    </cfRule>
    <cfRule type="cellIs" dxfId="1114" priority="8222" operator="greaterThan">
      <formula>-0.728</formula>
    </cfRule>
    <cfRule type="cellIs" dxfId="1113" priority="8464" operator="greaterThan">
      <formula>2.905</formula>
    </cfRule>
    <cfRule type="cellIs" dxfId="1112" priority="8416" operator="greaterThan">
      <formula>0.292</formula>
    </cfRule>
    <cfRule type="cellIs" dxfId="1111" priority="8209" operator="lessThan">
      <formula>0.258</formula>
    </cfRule>
    <cfRule type="cellIs" dxfId="1110" priority="8233" operator="greaterThan">
      <formula>0.523</formula>
    </cfRule>
    <cfRule type="cellIs" dxfId="1109" priority="8206" operator="lessThan">
      <formula>0.389</formula>
    </cfRule>
    <cfRule type="cellIs" dxfId="1108" priority="8199" operator="lessThan">
      <formula>0.612</formula>
    </cfRule>
    <cfRule type="cellIs" dxfId="1107" priority="8198" operator="lessThan">
      <formula>0.612</formula>
    </cfRule>
    <cfRule type="cellIs" dxfId="1106" priority="8244" operator="lessThan">
      <formula>-0.072</formula>
    </cfRule>
    <cfRule type="cellIs" dxfId="1105" priority="8245" operator="greaterThan">
      <formula>-0.072</formula>
    </cfRule>
    <cfRule type="cellIs" dxfId="1104" priority="8456" operator="lessThan">
      <formula>-7.664</formula>
    </cfRule>
    <cfRule type="cellIs" dxfId="1103" priority="8246" operator="greaterThan">
      <formula>-0.072</formula>
    </cfRule>
    <cfRule type="cellIs" dxfId="1102" priority="8197" operator="greaterThan">
      <formula>0.612</formula>
    </cfRule>
    <cfRule type="cellIs" dxfId="1101" priority="8438" operator="greaterThan">
      <formula>-1.132</formula>
    </cfRule>
    <cfRule type="cellIs" dxfId="1100" priority="8437" operator="lessThan">
      <formula>-1.132</formula>
    </cfRule>
    <cfRule type="cellIs" dxfId="1099" priority="8171" operator="lessThan">
      <formula>-1.056</formula>
    </cfRule>
    <cfRule type="cellIs" dxfId="1098" priority="8168" operator="lessThan">
      <formula>-0.557</formula>
    </cfRule>
    <cfRule type="cellIs" dxfId="1097" priority="8221" operator="lessThan">
      <formula>-0.728</formula>
    </cfRule>
    <cfRule type="cellIs" dxfId="1096" priority="8167" operator="lessThan">
      <formula>-0.374</formula>
    </cfRule>
    <cfRule type="cellIs" dxfId="1095" priority="8166" operator="greaterThan">
      <formula>-0.374</formula>
    </cfRule>
    <cfRule type="cellIs" dxfId="1094" priority="8148" operator="greaterThan">
      <formula>1.564</formula>
    </cfRule>
    <cfRule type="cellIs" dxfId="1093" priority="8147" operator="lessThan">
      <formula>1.564</formula>
    </cfRule>
    <cfRule type="cellIs" dxfId="1092" priority="8535" operator="greaterThan">
      <formula>-1.309</formula>
    </cfRule>
  </conditionalFormatting>
  <conditionalFormatting sqref="R929">
    <cfRule type="cellIs" dxfId="1091" priority="8011" operator="greaterThan">
      <formula>98.088</formula>
    </cfRule>
    <cfRule type="cellIs" dxfId="1090" priority="7963" operator="lessThan">
      <formula>93.34</formula>
    </cfRule>
    <cfRule type="cellIs" dxfId="1089" priority="8032" operator="greaterThan">
      <formula>101.348</formula>
    </cfRule>
    <cfRule type="cellIs" dxfId="1088" priority="8009" operator="greaterThan">
      <formula>103.801</formula>
    </cfRule>
    <cfRule type="cellIs" dxfId="1087" priority="7992" operator="greaterThan">
      <formula>96.136</formula>
    </cfRule>
    <cfRule type="cellIs" dxfId="1086" priority="8012" operator="greaterThan">
      <formula>98.903</formula>
    </cfRule>
    <cfRule type="cellIs" dxfId="1085" priority="8008" operator="lessThan">
      <formula>103.801</formula>
    </cfRule>
    <cfRule type="cellIs" dxfId="1084" priority="7920" operator="greaterThan">
      <formula>99.793</formula>
    </cfRule>
    <cfRule type="cellIs" dxfId="1083" priority="7962" operator="greaterThan">
      <formula>93.34</formula>
    </cfRule>
    <cfRule type="cellIs" dxfId="1082" priority="7934" operator="greaterThan">
      <formula>93.454</formula>
    </cfRule>
    <cfRule type="cellIs" dxfId="1081" priority="8062" operator="greaterThan">
      <formula>99.444</formula>
    </cfRule>
    <cfRule type="cellIs" dxfId="1080" priority="7758" operator="lessThan">
      <formula>79.895</formula>
    </cfRule>
    <cfRule type="cellIs" dxfId="1079" priority="7762" operator="lessThan">
      <formula>79.633</formula>
    </cfRule>
    <cfRule type="cellIs" dxfId="1078" priority="7990" operator="lessThan">
      <formula>95.049</formula>
    </cfRule>
    <cfRule type="cellIs" dxfId="1077" priority="7991" operator="greaterThan">
      <formula>95.049</formula>
    </cfRule>
    <cfRule type="cellIs" dxfId="1076" priority="8033" operator="lessThan">
      <formula>101.348</formula>
    </cfRule>
    <cfRule type="cellIs" dxfId="1075" priority="8058" operator="greaterThan">
      <formula>99.05</formula>
    </cfRule>
    <cfRule type="cellIs" dxfId="1074" priority="7933" operator="lessThan">
      <formula>93.454</formula>
    </cfRule>
    <cfRule type="cellIs" dxfId="1073" priority="7773" operator="greaterThan">
      <formula>80.427</formula>
    </cfRule>
    <cfRule type="cellIs" dxfId="1072" priority="7774" operator="lessThan">
      <formula>80.427</formula>
    </cfRule>
    <cfRule type="cellIs" dxfId="1071" priority="8016" operator="greaterThan">
      <formula>99.919</formula>
    </cfRule>
    <cfRule type="cellIs" dxfId="1070" priority="8048" operator="greaterThan">
      <formula>99.05</formula>
    </cfRule>
    <cfRule type="cellIs" dxfId="1069" priority="8041" operator="greaterThan">
      <formula>98.859</formula>
    </cfRule>
  </conditionalFormatting>
  <conditionalFormatting sqref="R933">
    <cfRule type="cellIs" dxfId="1068" priority="7879" operator="greaterThan">
      <formula>"0&lt;2,54%"</formula>
    </cfRule>
    <cfRule type="cellIs" dxfId="1067" priority="7870" operator="lessThan">
      <formula>"2,54%&lt;0"</formula>
    </cfRule>
    <cfRule type="cellIs" dxfId="1066" priority="7853" operator="lessThan">
      <formula>-0.0113</formula>
    </cfRule>
    <cfRule type="cellIs" dxfId="1065" priority="7868" operator="lessThan">
      <formula>-0.0145</formula>
    </cfRule>
    <cfRule type="cellIs" dxfId="1064" priority="7753" operator="lessThan">
      <formula>-0.0058</formula>
    </cfRule>
    <cfRule type="cellIs" dxfId="1063" priority="7754" operator="greaterThan">
      <formula>-0.0058</formula>
    </cfRule>
    <cfRule type="cellIs" dxfId="1062" priority="7725" operator="greaterThan">
      <formula>0.0004</formula>
    </cfRule>
  </conditionalFormatting>
  <conditionalFormatting sqref="R937">
    <cfRule type="cellIs" dxfId="1061" priority="8027" operator="lessThan">
      <formula>2.058</formula>
    </cfRule>
    <cfRule type="cellIs" dxfId="1060" priority="8025" operator="lessThan">
      <formula>2.527</formula>
    </cfRule>
    <cfRule type="cellIs" dxfId="1059" priority="8024" operator="greaterThan">
      <formula>2.527</formula>
    </cfRule>
    <cfRule type="cellIs" dxfId="1058" priority="7739" operator="greaterThan">
      <formula>0.612</formula>
    </cfRule>
    <cfRule type="cellIs" dxfId="1057" priority="7740" operator="lessThan">
      <formula>0.612</formula>
    </cfRule>
    <cfRule type="cellIs" dxfId="1056" priority="7741" operator="lessThan">
      <formula>0.612</formula>
    </cfRule>
    <cfRule type="cellIs" dxfId="1055" priority="8015" operator="lessThan">
      <formula>-0.977</formula>
    </cfRule>
    <cfRule type="cellIs" dxfId="1054" priority="8014" operator="greaterThan">
      <formula>-0.977</formula>
    </cfRule>
    <cfRule type="cellIs" dxfId="1053" priority="8077" operator="greaterThan">
      <formula>-1.309</formula>
    </cfRule>
    <cfRule type="cellIs" dxfId="1052" priority="8007" operator="lessThan">
      <formula>2.905</formula>
    </cfRule>
    <cfRule type="cellIs" dxfId="1051" priority="7748" operator="lessThan">
      <formula>0.389</formula>
    </cfRule>
    <cfRule type="cellIs" dxfId="1050" priority="8006" operator="greaterThan">
      <formula>2.905</formula>
    </cfRule>
    <cfRule type="cellIs" dxfId="1049" priority="7751" operator="lessThan">
      <formula>0.258</formula>
    </cfRule>
    <cfRule type="cellIs" dxfId="1048" priority="7708" operator="greaterThan">
      <formula>-0.374</formula>
    </cfRule>
    <cfRule type="cellIs" dxfId="1047" priority="7937" operator="lessThan">
      <formula>-0.717</formula>
    </cfRule>
    <cfRule type="cellIs" dxfId="1046" priority="7980" operator="greaterThan">
      <formula>-1.132</formula>
    </cfRule>
    <cfRule type="cellIs" dxfId="1045" priority="7979" operator="lessThan">
      <formula>-1.132</formula>
    </cfRule>
    <cfRule type="cellIs" dxfId="1044" priority="7958" operator="greaterThan">
      <formula>0.292</formula>
    </cfRule>
    <cfRule type="cellIs" dxfId="1043" priority="7763" operator="lessThan">
      <formula>-0.728</formula>
    </cfRule>
    <cfRule type="cellIs" dxfId="1042" priority="7764" operator="greaterThan">
      <formula>-0.728</formula>
    </cfRule>
    <cfRule type="cellIs" dxfId="1041" priority="7689" operator="lessThan">
      <formula>1.564</formula>
    </cfRule>
    <cfRule type="cellIs" dxfId="1040" priority="7770" operator="greaterThan">
      <formula>0.066</formula>
    </cfRule>
    <cfRule type="cellIs" dxfId="1039" priority="7964" operator="lessThan">
      <formula>0.173</formula>
    </cfRule>
    <cfRule type="cellIs" dxfId="1038" priority="7998" operator="lessThan">
      <formula>-7.664</formula>
    </cfRule>
    <cfRule type="cellIs" dxfId="1037" priority="7771" operator="lessThan">
      <formula>0.066</formula>
    </cfRule>
    <cfRule type="cellIs" dxfId="1036" priority="7690" operator="greaterThan">
      <formula>1.564</formula>
    </cfRule>
    <cfRule type="cellIs" dxfId="1035" priority="7709" operator="lessThan">
      <formula>-0.374</formula>
    </cfRule>
    <cfRule type="cellIs" dxfId="1034" priority="7710" operator="lessThan">
      <formula>-0.557</formula>
    </cfRule>
    <cfRule type="cellIs" dxfId="1033" priority="7713" operator="lessThan">
      <formula>-1.056</formula>
    </cfRule>
    <cfRule type="cellIs" dxfId="1032" priority="7786" operator="lessThan">
      <formula>-0.072</formula>
    </cfRule>
    <cfRule type="cellIs" dxfId="1031" priority="7787" operator="greaterThan">
      <formula>-0.072</formula>
    </cfRule>
    <cfRule type="cellIs" dxfId="1030" priority="7788" operator="greaterThan">
      <formula>-0.072</formula>
    </cfRule>
    <cfRule type="cellIs" dxfId="1029" priority="7775" operator="greaterThan">
      <formula>0.523</formula>
    </cfRule>
  </conditionalFormatting>
  <conditionalFormatting sqref="R955">
    <cfRule type="cellIs" dxfId="1028" priority="7527" operator="greaterThan">
      <formula>96.136</formula>
    </cfRule>
    <cfRule type="cellIs" dxfId="1027" priority="7543" operator="lessThan">
      <formula>103.801</formula>
    </cfRule>
    <cfRule type="cellIs" dxfId="1026" priority="7297" operator="lessThan">
      <formula>79.633</formula>
    </cfRule>
    <cfRule type="cellIs" dxfId="1025" priority="7544" operator="greaterThan">
      <formula>103.801</formula>
    </cfRule>
    <cfRule type="cellIs" dxfId="1024" priority="7468" operator="lessThan">
      <formula>93.454</formula>
    </cfRule>
    <cfRule type="cellIs" dxfId="1023" priority="7469" operator="greaterThan">
      <formula>93.454</formula>
    </cfRule>
    <cfRule type="cellIs" dxfId="1022" priority="7568" operator="lessThan">
      <formula>101.348</formula>
    </cfRule>
    <cfRule type="cellIs" dxfId="1021" priority="7309" operator="lessThan">
      <formula>80.427</formula>
    </cfRule>
    <cfRule type="cellIs" dxfId="1020" priority="7308" operator="greaterThan">
      <formula>80.427</formula>
    </cfRule>
    <cfRule type="cellIs" dxfId="1019" priority="7455" operator="greaterThan">
      <formula>99.793</formula>
    </cfRule>
    <cfRule type="cellIs" dxfId="1018" priority="7567" operator="greaterThan">
      <formula>101.348</formula>
    </cfRule>
    <cfRule type="cellIs" dxfId="1017" priority="7526" operator="greaterThan">
      <formula>95.049</formula>
    </cfRule>
    <cfRule type="cellIs" dxfId="1016" priority="7576" operator="greaterThan">
      <formula>98.859</formula>
    </cfRule>
    <cfRule type="cellIs" dxfId="1015" priority="7525" operator="lessThan">
      <formula>95.049</formula>
    </cfRule>
    <cfRule type="cellIs" dxfId="1014" priority="7597" operator="greaterThan">
      <formula>99.444</formula>
    </cfRule>
    <cfRule type="cellIs" dxfId="1013" priority="7497" operator="greaterThan">
      <formula>93.34</formula>
    </cfRule>
    <cfRule type="cellIs" dxfId="1012" priority="7551" operator="greaterThan">
      <formula>99.919</formula>
    </cfRule>
    <cfRule type="cellIs" dxfId="1011" priority="7583" operator="greaterThan">
      <formula>99.05</formula>
    </cfRule>
    <cfRule type="cellIs" dxfId="1010" priority="7153" operator="lessThan">
      <formula>88.289</formula>
    </cfRule>
    <cfRule type="cellIs" dxfId="1009" priority="7546" operator="greaterThan">
      <formula>98.088</formula>
    </cfRule>
    <cfRule type="cellIs" dxfId="1008" priority="7498" operator="lessThan">
      <formula>93.34</formula>
    </cfRule>
    <cfRule type="cellIs" dxfId="1007" priority="7293" operator="lessThan">
      <formula>79.895</formula>
    </cfRule>
    <cfRule type="cellIs" dxfId="1006" priority="7593" operator="greaterThan">
      <formula>99.05</formula>
    </cfRule>
    <cfRule type="cellIs" dxfId="1005" priority="7547" operator="greaterThan">
      <formula>98.903</formula>
    </cfRule>
  </conditionalFormatting>
  <conditionalFormatting sqref="R959">
    <cfRule type="cellIs" dxfId="1004" priority="7403" operator="lessThan">
      <formula>-0.0145</formula>
    </cfRule>
    <cfRule type="cellIs" dxfId="1003" priority="7388" operator="lessThan">
      <formula>-0.0113</formula>
    </cfRule>
    <cfRule type="cellIs" dxfId="1002" priority="7260" operator="greaterThan">
      <formula>0.0004</formula>
    </cfRule>
    <cfRule type="cellIs" dxfId="1001" priority="7414" operator="greaterThan">
      <formula>"0&lt;2,54%"</formula>
    </cfRule>
    <cfRule type="cellIs" dxfId="1000" priority="7289" operator="greaterThan">
      <formula>-0.0058</formula>
    </cfRule>
    <cfRule type="cellIs" dxfId="999" priority="7405" operator="lessThan">
      <formula>"2,54%&lt;0"</formula>
    </cfRule>
    <cfRule type="cellIs" dxfId="998" priority="7288" operator="lessThan">
      <formula>-0.0058</formula>
    </cfRule>
  </conditionalFormatting>
  <conditionalFormatting sqref="R963">
    <cfRule type="cellIs" dxfId="997" priority="7283" operator="lessThan">
      <formula>0.389</formula>
    </cfRule>
    <cfRule type="cellIs" dxfId="996" priority="7472" operator="lessThan">
      <formula>-0.717</formula>
    </cfRule>
    <cfRule type="cellIs" dxfId="995" priority="7541" operator="greaterThan">
      <formula>2.905</formula>
    </cfRule>
    <cfRule type="cellIs" dxfId="994" priority="7533" operator="lessThan">
      <formula>-7.664</formula>
    </cfRule>
    <cfRule type="cellIs" dxfId="993" priority="7323" operator="greaterThan">
      <formula>-0.072</formula>
    </cfRule>
    <cfRule type="cellIs" dxfId="992" priority="7562" operator="lessThan">
      <formula>2.058</formula>
    </cfRule>
    <cfRule type="cellIs" dxfId="991" priority="7276" operator="lessThan">
      <formula>0.612</formula>
    </cfRule>
    <cfRule type="cellIs" dxfId="990" priority="7275" operator="lessThan">
      <formula>0.612</formula>
    </cfRule>
    <cfRule type="cellIs" dxfId="989" priority="7560" operator="lessThan">
      <formula>2.527</formula>
    </cfRule>
    <cfRule type="cellIs" dxfId="988" priority="7559" operator="greaterThan">
      <formula>2.527</formula>
    </cfRule>
    <cfRule type="cellIs" dxfId="987" priority="7286" operator="lessThan">
      <formula>0.258</formula>
    </cfRule>
    <cfRule type="cellIs" dxfId="986" priority="7322" operator="greaterThan">
      <formula>-0.072</formula>
    </cfRule>
    <cfRule type="cellIs" dxfId="985" priority="7224" operator="lessThan">
      <formula>1.564</formula>
    </cfRule>
    <cfRule type="cellIs" dxfId="984" priority="7225" operator="greaterThan">
      <formula>1.564</formula>
    </cfRule>
    <cfRule type="cellIs" dxfId="983" priority="7493" operator="greaterThan">
      <formula>0.292</formula>
    </cfRule>
    <cfRule type="cellIs" dxfId="982" priority="7274" operator="greaterThan">
      <formula>0.612</formula>
    </cfRule>
    <cfRule type="cellIs" dxfId="981" priority="7612" operator="greaterThan">
      <formula>-1.309</formula>
    </cfRule>
    <cfRule type="cellIs" dxfId="980" priority="7298" operator="lessThan">
      <formula>-0.728</formula>
    </cfRule>
    <cfRule type="cellIs" dxfId="979" priority="7550" operator="lessThan">
      <formula>-0.977</formula>
    </cfRule>
    <cfRule type="cellIs" dxfId="978" priority="7499" operator="lessThan">
      <formula>0.173</formula>
    </cfRule>
    <cfRule type="cellIs" dxfId="977" priority="7321" operator="lessThan">
      <formula>-0.072</formula>
    </cfRule>
    <cfRule type="cellIs" dxfId="976" priority="7549" operator="greaterThan">
      <formula>-0.977</formula>
    </cfRule>
    <cfRule type="cellIs" dxfId="975" priority="7248" operator="lessThan">
      <formula>-1.056</formula>
    </cfRule>
    <cfRule type="cellIs" dxfId="974" priority="7150" operator="greaterThan">
      <formula>-1.57</formula>
    </cfRule>
    <cfRule type="cellIs" dxfId="973" priority="7245" operator="lessThan">
      <formula>-0.557</formula>
    </cfRule>
    <cfRule type="cellIs" dxfId="972" priority="7151" operator="lessThan">
      <formula>-1.57</formula>
    </cfRule>
    <cfRule type="cellIs" dxfId="971" priority="7152" operator="greaterThan">
      <formula>-1.285</formula>
    </cfRule>
    <cfRule type="cellIs" dxfId="970" priority="7299" operator="greaterThan">
      <formula>-0.728</formula>
    </cfRule>
    <cfRule type="cellIs" dxfId="969" priority="7306" operator="lessThan">
      <formula>0.066</formula>
    </cfRule>
    <cfRule type="cellIs" dxfId="968" priority="7244" operator="lessThan">
      <formula>-0.374</formula>
    </cfRule>
    <cfRule type="cellIs" dxfId="967" priority="7243" operator="greaterThan">
      <formula>-0.374</formula>
    </cfRule>
    <cfRule type="cellIs" dxfId="966" priority="7305" operator="greaterThan">
      <formula>0.066</formula>
    </cfRule>
    <cfRule type="cellIs" dxfId="965" priority="7310" operator="greaterThan">
      <formula>0.523</formula>
    </cfRule>
    <cfRule type="cellIs" dxfId="964" priority="7514" operator="lessThan">
      <formula>-1.132</formula>
    </cfRule>
    <cfRule type="cellIs" dxfId="963" priority="7542" operator="lessThan">
      <formula>2.905</formula>
    </cfRule>
    <cfRule type="cellIs" dxfId="962" priority="7515" operator="greaterThan">
      <formula>-1.132</formula>
    </cfRule>
  </conditionalFormatting>
  <conditionalFormatting sqref="R981">
    <cfRule type="cellIs" dxfId="961" priority="7071" operator="greaterThan">
      <formula>98.903</formula>
    </cfRule>
    <cfRule type="cellIs" dxfId="960" priority="6817" operator="lessThan">
      <formula>79.895</formula>
    </cfRule>
    <cfRule type="cellIs" dxfId="959" priority="6677" operator="lessThan">
      <formula>88.289</formula>
    </cfRule>
    <cfRule type="cellIs" dxfId="958" priority="7121" operator="greaterThan">
      <formula>99.444</formula>
    </cfRule>
    <cfRule type="cellIs" dxfId="957" priority="7070" operator="greaterThan">
      <formula>98.088</formula>
    </cfRule>
    <cfRule type="cellIs" dxfId="956" priority="7100" operator="greaterThan">
      <formula>98.859</formula>
    </cfRule>
    <cfRule type="cellIs" dxfId="955" priority="6832" operator="greaterThan">
      <formula>80.427</formula>
    </cfRule>
    <cfRule type="cellIs" dxfId="954" priority="7107" operator="greaterThan">
      <formula>99.05</formula>
    </cfRule>
    <cfRule type="cellIs" dxfId="953" priority="7021" operator="greaterThan">
      <formula>93.34</formula>
    </cfRule>
    <cfRule type="cellIs" dxfId="952" priority="6992" operator="lessThan">
      <formula>93.454</formula>
    </cfRule>
    <cfRule type="cellIs" dxfId="951" priority="6821" operator="lessThan">
      <formula>79.633</formula>
    </cfRule>
    <cfRule type="cellIs" dxfId="950" priority="7117" operator="greaterThan">
      <formula>99.05</formula>
    </cfRule>
    <cfRule type="cellIs" dxfId="949" priority="7092" operator="lessThan">
      <formula>101.348</formula>
    </cfRule>
    <cfRule type="cellIs" dxfId="948" priority="6979" operator="greaterThan">
      <formula>99.793</formula>
    </cfRule>
    <cfRule type="cellIs" dxfId="947" priority="7091" operator="greaterThan">
      <formula>101.348</formula>
    </cfRule>
    <cfRule type="cellIs" dxfId="946" priority="7022" operator="lessThan">
      <formula>93.34</formula>
    </cfRule>
    <cfRule type="cellIs" dxfId="945" priority="7049" operator="lessThan">
      <formula>95.049</formula>
    </cfRule>
    <cfRule type="cellIs" dxfId="944" priority="7075" operator="greaterThan">
      <formula>99.919</formula>
    </cfRule>
    <cfRule type="cellIs" dxfId="943" priority="6833" operator="lessThan">
      <formula>80.427</formula>
    </cfRule>
    <cfRule type="cellIs" dxfId="942" priority="7068" operator="greaterThan">
      <formula>103.801</formula>
    </cfRule>
    <cfRule type="cellIs" dxfId="941" priority="7067" operator="lessThan">
      <formula>103.801</formula>
    </cfRule>
    <cfRule type="cellIs" dxfId="940" priority="7051" operator="greaterThan">
      <formula>96.136</formula>
    </cfRule>
    <cfRule type="cellIs" dxfId="939" priority="7050" operator="greaterThan">
      <formula>95.049</formula>
    </cfRule>
    <cfRule type="cellIs" dxfId="938" priority="6993" operator="greaterThan">
      <formula>93.454</formula>
    </cfRule>
  </conditionalFormatting>
  <conditionalFormatting sqref="R985">
    <cfRule type="cellIs" dxfId="937" priority="6813" operator="greaterThan">
      <formula>-0.0058</formula>
    </cfRule>
    <cfRule type="cellIs" dxfId="936" priority="6784" operator="greaterThan">
      <formula>0.0004</formula>
    </cfRule>
    <cfRule type="cellIs" dxfId="935" priority="6938" operator="greaterThan">
      <formula>"0&lt;2,54%"</formula>
    </cfRule>
    <cfRule type="cellIs" dxfId="934" priority="6912" operator="lessThan">
      <formula>-0.0113</formula>
    </cfRule>
    <cfRule type="cellIs" dxfId="933" priority="6812" operator="lessThan">
      <formula>-0.0058</formula>
    </cfRule>
    <cfRule type="cellIs" dxfId="932" priority="6929" operator="lessThan">
      <formula>"2,54%&lt;0"</formula>
    </cfRule>
    <cfRule type="cellIs" dxfId="931" priority="6927" operator="lessThan">
      <formula>-0.0145</formula>
    </cfRule>
  </conditionalFormatting>
  <conditionalFormatting sqref="R989">
    <cfRule type="cellIs" dxfId="930" priority="6834" operator="greaterThan">
      <formula>0.523</formula>
    </cfRule>
    <cfRule type="cellIs" dxfId="929" priority="6823" operator="greaterThan">
      <formula>-0.728</formula>
    </cfRule>
    <cfRule type="cellIs" dxfId="928" priority="6845" operator="lessThan">
      <formula>-0.072</formula>
    </cfRule>
    <cfRule type="cellIs" dxfId="927" priority="6846" operator="greaterThan">
      <formula>-0.072</formula>
    </cfRule>
    <cfRule type="cellIs" dxfId="926" priority="6749" operator="greaterThan">
      <formula>1.564</formula>
    </cfRule>
    <cfRule type="cellIs" dxfId="925" priority="6847" operator="greaterThan">
      <formula>-0.072</formula>
    </cfRule>
    <cfRule type="cellIs" dxfId="924" priority="6748" operator="lessThan">
      <formula>1.564</formula>
    </cfRule>
    <cfRule type="cellIs" dxfId="923" priority="6829" operator="greaterThan">
      <formula>0.066</formula>
    </cfRule>
    <cfRule type="cellIs" dxfId="922" priority="6830" operator="lessThan">
      <formula>0.066</formula>
    </cfRule>
    <cfRule type="cellIs" dxfId="921" priority="7136" operator="greaterThan">
      <formula>-1.309</formula>
    </cfRule>
    <cfRule type="cellIs" dxfId="920" priority="7023" operator="lessThan">
      <formula>0.173</formula>
    </cfRule>
    <cfRule type="cellIs" dxfId="919" priority="6676" operator="greaterThan">
      <formula>-1.285</formula>
    </cfRule>
    <cfRule type="cellIs" dxfId="918" priority="6675" operator="lessThan">
      <formula>-1.57</formula>
    </cfRule>
    <cfRule type="cellIs" dxfId="917" priority="6674" operator="greaterThan">
      <formula>-1.57</formula>
    </cfRule>
    <cfRule type="cellIs" dxfId="916" priority="6996" operator="lessThan">
      <formula>-0.717</formula>
    </cfRule>
    <cfRule type="cellIs" dxfId="915" priority="7086" operator="lessThan">
      <formula>2.058</formula>
    </cfRule>
    <cfRule type="cellIs" dxfId="914" priority="7084" operator="lessThan">
      <formula>2.527</formula>
    </cfRule>
    <cfRule type="cellIs" dxfId="913" priority="7083" operator="greaterThan">
      <formula>2.527</formula>
    </cfRule>
    <cfRule type="cellIs" dxfId="912" priority="7017" operator="greaterThan">
      <formula>0.292</formula>
    </cfRule>
    <cfRule type="cellIs" dxfId="911" priority="6798" operator="greaterThan">
      <formula>0.612</formula>
    </cfRule>
    <cfRule type="cellIs" dxfId="910" priority="7038" operator="lessThan">
      <formula>-1.132</formula>
    </cfRule>
    <cfRule type="cellIs" dxfId="909" priority="7039" operator="greaterThan">
      <formula>-1.132</formula>
    </cfRule>
    <cfRule type="cellIs" dxfId="908" priority="7057" operator="lessThan">
      <formula>-7.664</formula>
    </cfRule>
    <cfRule type="cellIs" dxfId="907" priority="7065" operator="greaterThan">
      <formula>2.905</formula>
    </cfRule>
    <cfRule type="cellIs" dxfId="906" priority="7066" operator="lessThan">
      <formula>2.905</formula>
    </cfRule>
    <cfRule type="cellIs" dxfId="905" priority="6799" operator="lessThan">
      <formula>0.612</formula>
    </cfRule>
    <cfRule type="cellIs" dxfId="904" priority="6800" operator="lessThan">
      <formula>0.612</formula>
    </cfRule>
    <cfRule type="cellIs" dxfId="903" priority="6807" operator="lessThan">
      <formula>0.389</formula>
    </cfRule>
    <cfRule type="cellIs" dxfId="902" priority="6810" operator="lessThan">
      <formula>0.258</formula>
    </cfRule>
    <cfRule type="cellIs" dxfId="901" priority="6772" operator="lessThan">
      <formula>-1.056</formula>
    </cfRule>
    <cfRule type="cellIs" dxfId="900" priority="7073" operator="greaterThan">
      <formula>-0.977</formula>
    </cfRule>
    <cfRule type="cellIs" dxfId="899" priority="6769" operator="lessThan">
      <formula>-0.557</formula>
    </cfRule>
    <cfRule type="cellIs" dxfId="898" priority="6822" operator="lessThan">
      <formula>-0.728</formula>
    </cfRule>
    <cfRule type="cellIs" dxfId="897" priority="6768" operator="lessThan">
      <formula>-0.374</formula>
    </cfRule>
    <cfRule type="cellIs" dxfId="896" priority="7074" operator="lessThan">
      <formula>-0.977</formula>
    </cfRule>
    <cfRule type="cellIs" dxfId="895" priority="6767" operator="greaterThan">
      <formula>-0.374</formula>
    </cfRule>
  </conditionalFormatting>
  <conditionalFormatting sqref="R1007">
    <cfRule type="cellIs" dxfId="894" priority="6165" operator="lessThan">
      <formula>85.42</formula>
    </cfRule>
    <cfRule type="cellIs" dxfId="893" priority="6564" operator="lessThan">
      <formula>95.049</formula>
    </cfRule>
    <cfRule type="cellIs" dxfId="892" priority="6585" operator="greaterThan">
      <formula>98.088</formula>
    </cfRule>
    <cfRule type="cellIs" dxfId="891" priority="6160" operator="lessThan">
      <formula>85.888</formula>
    </cfRule>
    <cfRule type="cellIs" dxfId="890" priority="6586" operator="greaterThan">
      <formula>98.903</formula>
    </cfRule>
    <cfRule type="cellIs" dxfId="889" priority="6606" operator="greaterThan">
      <formula>101.348</formula>
    </cfRule>
    <cfRule type="cellIs" dxfId="888" priority="6159" operator="greaterThan">
      <formula>85.888</formula>
    </cfRule>
    <cfRule type="cellIs" dxfId="887" priority="6565" operator="greaterThan">
      <formula>95.049</formula>
    </cfRule>
    <cfRule type="cellIs" dxfId="886" priority="6582" operator="lessThan">
      <formula>103.801</formula>
    </cfRule>
    <cfRule type="cellIs" dxfId="885" priority="6332" operator="lessThan">
      <formula>79.895</formula>
    </cfRule>
    <cfRule type="cellIs" dxfId="884" priority="6336" operator="lessThan">
      <formula>79.633</formula>
    </cfRule>
    <cfRule type="cellIs" dxfId="883" priority="6192" operator="lessThan">
      <formula>88.289</formula>
    </cfRule>
    <cfRule type="cellIs" dxfId="882" priority="6590" operator="greaterThan">
      <formula>99.919</formula>
    </cfRule>
    <cfRule type="cellIs" dxfId="881" priority="6347" operator="greaterThan">
      <formula>80.427</formula>
    </cfRule>
    <cfRule type="cellIs" dxfId="880" priority="6494" operator="greaterThan">
      <formula>99.793</formula>
    </cfRule>
    <cfRule type="cellIs" dxfId="879" priority="6566" operator="greaterThan">
      <formula>96.136</formula>
    </cfRule>
    <cfRule type="cellIs" dxfId="878" priority="6348" operator="lessThan">
      <formula>80.427</formula>
    </cfRule>
    <cfRule type="cellIs" dxfId="877" priority="6632" operator="greaterThan">
      <formula>99.05</formula>
    </cfRule>
    <cfRule type="cellIs" dxfId="876" priority="6615" operator="greaterThan">
      <formula>98.859</formula>
    </cfRule>
    <cfRule type="cellIs" dxfId="875" priority="6622" operator="greaterThan">
      <formula>99.05</formula>
    </cfRule>
    <cfRule type="cellIs" dxfId="874" priority="6607" operator="lessThan">
      <formula>101.348</formula>
    </cfRule>
    <cfRule type="cellIs" dxfId="873" priority="6583" operator="greaterThan">
      <formula>103.801</formula>
    </cfRule>
    <cfRule type="cellIs" dxfId="872" priority="6508" operator="greaterThan">
      <formula>93.454</formula>
    </cfRule>
    <cfRule type="cellIs" dxfId="871" priority="6507" operator="lessThan">
      <formula>93.454</formula>
    </cfRule>
    <cfRule type="cellIs" dxfId="870" priority="6537" operator="lessThan">
      <formula>93.34</formula>
    </cfRule>
    <cfRule type="cellIs" dxfId="869" priority="6636" operator="greaterThan">
      <formula>99.444</formula>
    </cfRule>
    <cfRule type="cellIs" dxfId="868" priority="6536" operator="greaterThan">
      <formula>93.34</formula>
    </cfRule>
  </conditionalFormatting>
  <conditionalFormatting sqref="R1011">
    <cfRule type="cellIs" dxfId="867" priority="6427" operator="lessThan">
      <formula>-0.0113</formula>
    </cfRule>
    <cfRule type="cellIs" dxfId="866" priority="6327" operator="lessThan">
      <formula>-0.0058</formula>
    </cfRule>
    <cfRule type="cellIs" dxfId="865" priority="6299" operator="greaterThan">
      <formula>0.0004</formula>
    </cfRule>
    <cfRule type="cellIs" dxfId="864" priority="6453" operator="greaterThan">
      <formula>"0&lt;2,54%"</formula>
    </cfRule>
    <cfRule type="cellIs" dxfId="863" priority="6442" operator="lessThan">
      <formula>-0.0145</formula>
    </cfRule>
    <cfRule type="cellIs" dxfId="862" priority="6328" operator="greaterThan">
      <formula>-0.0058</formula>
    </cfRule>
    <cfRule type="cellIs" dxfId="861" priority="6444" operator="lessThan">
      <formula>"2,54%&lt;0"</formula>
    </cfRule>
  </conditionalFormatting>
  <conditionalFormatting sqref="R1015">
    <cfRule type="cellIs" dxfId="860" priority="6511" operator="lessThan">
      <formula>-0.717</formula>
    </cfRule>
    <cfRule type="cellIs" dxfId="859" priority="6284" operator="lessThan">
      <formula>-0.557</formula>
    </cfRule>
    <cfRule type="cellIs" dxfId="858" priority="6283" operator="lessThan">
      <formula>-0.374</formula>
    </cfRule>
    <cfRule type="cellIs" dxfId="857" priority="6282" operator="greaterThan">
      <formula>-0.374</formula>
    </cfRule>
    <cfRule type="cellIs" dxfId="856" priority="6345" operator="lessThan">
      <formula>0.066</formula>
    </cfRule>
    <cfRule type="cellIs" dxfId="855" priority="6588" operator="greaterThan">
      <formula>-0.977</formula>
    </cfRule>
    <cfRule type="cellIs" dxfId="854" priority="6314" operator="lessThan">
      <formula>0.612</formula>
    </cfRule>
    <cfRule type="cellIs" dxfId="853" priority="6589" operator="lessThan">
      <formula>-0.977</formula>
    </cfRule>
    <cfRule type="cellIs" dxfId="852" priority="6264" operator="greaterThan">
      <formula>1.564</formula>
    </cfRule>
    <cfRule type="cellIs" dxfId="851" priority="6263" operator="lessThan">
      <formula>1.564</formula>
    </cfRule>
    <cfRule type="cellIs" dxfId="850" priority="6598" operator="greaterThan">
      <formula>2.527</formula>
    </cfRule>
    <cfRule type="cellIs" dxfId="849" priority="6599" operator="lessThan">
      <formula>2.527</formula>
    </cfRule>
    <cfRule type="cellIs" dxfId="848" priority="6601" operator="lessThan">
      <formula>2.058</formula>
    </cfRule>
    <cfRule type="cellIs" dxfId="847" priority="6313" operator="greaterThan">
      <formula>0.612</formula>
    </cfRule>
    <cfRule type="cellIs" dxfId="846" priority="6315" operator="lessThan">
      <formula>0.612</formula>
    </cfRule>
    <cfRule type="cellIs" dxfId="845" priority="6322" operator="lessThan">
      <formula>0.389</formula>
    </cfRule>
    <cfRule type="cellIs" dxfId="844" priority="6553" operator="lessThan">
      <formula>-1.132</formula>
    </cfRule>
    <cfRule type="cellIs" dxfId="843" priority="6538" operator="lessThan">
      <formula>0.173</formula>
    </cfRule>
    <cfRule type="cellIs" dxfId="842" priority="6174" operator="lessThan">
      <formula>2.394</formula>
    </cfRule>
    <cfRule type="cellIs" dxfId="841" priority="6651" operator="greaterThan">
      <formula>-1.309</formula>
    </cfRule>
    <cfRule type="cellIs" dxfId="840" priority="6325" operator="lessThan">
      <formula>0.258</formula>
    </cfRule>
    <cfRule type="cellIs" dxfId="839" priority="6161" operator="lessThan">
      <formula>2.862</formula>
    </cfRule>
    <cfRule type="cellIs" dxfId="838" priority="6189" operator="greaterThan">
      <formula>-1.57</formula>
    </cfRule>
    <cfRule type="cellIs" dxfId="837" priority="6190" operator="lessThan">
      <formula>-1.57</formula>
    </cfRule>
    <cfRule type="cellIs" dxfId="836" priority="6532" operator="greaterThan">
      <formula>0.292</formula>
    </cfRule>
    <cfRule type="cellIs" dxfId="835" priority="6572" operator="lessThan">
      <formula>-7.664</formula>
    </cfRule>
    <cfRule type="cellIs" dxfId="834" priority="6554" operator="greaterThan">
      <formula>-1.132</formula>
    </cfRule>
    <cfRule type="cellIs" dxfId="833" priority="6362" operator="greaterThan">
      <formula>-0.072</formula>
    </cfRule>
    <cfRule type="cellIs" dxfId="832" priority="6361" operator="greaterThan">
      <formula>-0.072</formula>
    </cfRule>
    <cfRule type="cellIs" dxfId="831" priority="6360" operator="lessThan">
      <formula>-0.072</formula>
    </cfRule>
    <cfRule type="cellIs" dxfId="830" priority="6349" operator="greaterThan">
      <formula>0.523</formula>
    </cfRule>
    <cfRule type="cellIs" dxfId="829" priority="6580" operator="greaterThan">
      <formula>2.905</formula>
    </cfRule>
    <cfRule type="cellIs" dxfId="828" priority="6287" operator="lessThan">
      <formula>-1.056</formula>
    </cfRule>
    <cfRule type="cellIs" dxfId="827" priority="6154" operator="lessThan">
      <formula>3.355</formula>
    </cfRule>
    <cfRule type="cellIs" dxfId="826" priority="6337" operator="lessThan">
      <formula>-0.728</formula>
    </cfRule>
    <cfRule type="cellIs" dxfId="825" priority="6338" operator="greaterThan">
      <formula>-0.728</formula>
    </cfRule>
    <cfRule type="cellIs" dxfId="824" priority="6344" operator="greaterThan">
      <formula>0.066</formula>
    </cfRule>
    <cfRule type="cellIs" dxfId="823" priority="6191" operator="greaterThan">
      <formula>-1.285</formula>
    </cfRule>
    <cfRule type="cellIs" dxfId="822" priority="6581" operator="lessThan">
      <formula>2.905</formula>
    </cfRule>
  </conditionalFormatting>
  <conditionalFormatting sqref="R1033">
    <cfRule type="cellIs" dxfId="821" priority="5028" operator="greaterThan">
      <formula>96.136</formula>
    </cfRule>
    <cfRule type="cellIs" dxfId="820" priority="4969" operator="lessThan">
      <formula>93.454</formula>
    </cfRule>
    <cfRule type="cellIs" dxfId="819" priority="4999" operator="lessThan">
      <formula>93.34</formula>
    </cfRule>
    <cfRule type="cellIs" dxfId="818" priority="5052" operator="greaterThan">
      <formula>99.919</formula>
    </cfRule>
    <cfRule type="cellIs" dxfId="817" priority="4627" operator="lessThan">
      <formula>85.42</formula>
    </cfRule>
    <cfRule type="cellIs" dxfId="816" priority="5068" operator="greaterThan">
      <formula>101.348</formula>
    </cfRule>
    <cfRule type="cellIs" dxfId="815" priority="4810" operator="lessThan">
      <formula>80.427</formula>
    </cfRule>
    <cfRule type="cellIs" dxfId="814" priority="4622" operator="lessThan">
      <formula>85.888</formula>
    </cfRule>
    <cfRule type="cellIs" dxfId="813" priority="4970" operator="greaterThan">
      <formula>93.454</formula>
    </cfRule>
    <cfRule type="cellIs" dxfId="812" priority="5077" operator="greaterThan">
      <formula>98.859</formula>
    </cfRule>
    <cfRule type="cellIs" dxfId="811" priority="5044" operator="lessThan">
      <formula>103.801</formula>
    </cfRule>
    <cfRule type="cellIs" dxfId="810" priority="5045" operator="greaterThan">
      <formula>103.801</formula>
    </cfRule>
    <cfRule type="cellIs" dxfId="809" priority="4621" operator="greaterThan">
      <formula>85.888</formula>
    </cfRule>
    <cfRule type="cellIs" dxfId="808" priority="4654" operator="lessThan">
      <formula>88.289</formula>
    </cfRule>
    <cfRule type="cellIs" dxfId="807" priority="4956" operator="greaterThan">
      <formula>99.793</formula>
    </cfRule>
    <cfRule type="cellIs" dxfId="806" priority="5084" operator="greaterThan">
      <formula>99.05</formula>
    </cfRule>
    <cfRule type="cellIs" dxfId="805" priority="5094" operator="greaterThan">
      <formula>99.05</formula>
    </cfRule>
    <cfRule type="cellIs" dxfId="804" priority="4798" operator="lessThan">
      <formula>79.633</formula>
    </cfRule>
    <cfRule type="cellIs" dxfId="803" priority="5047" operator="greaterThan">
      <formula>98.088</formula>
    </cfRule>
    <cfRule type="cellIs" dxfId="802" priority="5098" operator="greaterThan">
      <formula>99.444</formula>
    </cfRule>
    <cfRule type="cellIs" dxfId="801" priority="5026" operator="lessThan">
      <formula>95.049</formula>
    </cfRule>
    <cfRule type="cellIs" dxfId="800" priority="4794" operator="lessThan">
      <formula>79.895</formula>
    </cfRule>
    <cfRule type="cellIs" dxfId="799" priority="5027" operator="greaterThan">
      <formula>95.049</formula>
    </cfRule>
    <cfRule type="cellIs" dxfId="798" priority="4998" operator="greaterThan">
      <formula>93.34</formula>
    </cfRule>
    <cfRule type="cellIs" dxfId="797" priority="5048" operator="greaterThan">
      <formula>98.903</formula>
    </cfRule>
    <cfRule type="cellIs" dxfId="796" priority="4809" operator="greaterThan">
      <formula>80.427</formula>
    </cfRule>
    <cfRule type="cellIs" dxfId="795" priority="5069" operator="lessThan">
      <formula>101.348</formula>
    </cfRule>
  </conditionalFormatting>
  <conditionalFormatting sqref="R1037">
    <cfRule type="cellIs" dxfId="794" priority="4904" operator="lessThan">
      <formula>-0.0145</formula>
    </cfRule>
    <cfRule type="cellIs" dxfId="793" priority="4790" operator="greaterThan">
      <formula>-0.0058</formula>
    </cfRule>
    <cfRule type="cellIs" dxfId="792" priority="4789" operator="lessThan">
      <formula>-0.0058</formula>
    </cfRule>
    <cfRule type="cellIs" dxfId="791" priority="4761" operator="greaterThan">
      <formula>0.0004</formula>
    </cfRule>
    <cfRule type="cellIs" dxfId="790" priority="4889" operator="lessThan">
      <formula>-0.0113</formula>
    </cfRule>
    <cfRule type="cellIs" dxfId="789" priority="4915" operator="greaterThan">
      <formula>"0&lt;2,54%"</formula>
    </cfRule>
    <cfRule type="cellIs" dxfId="788" priority="4906" operator="lessThan">
      <formula>"2,54%&lt;0"</formula>
    </cfRule>
  </conditionalFormatting>
  <conditionalFormatting sqref="R1041">
    <cfRule type="cellIs" dxfId="787" priority="5050" operator="greaterThan">
      <formula>-0.977</formula>
    </cfRule>
    <cfRule type="cellIs" dxfId="786" priority="5063" operator="lessThan">
      <formula>2.058</formula>
    </cfRule>
    <cfRule type="cellIs" dxfId="785" priority="4623" operator="lessThan">
      <formula>2.862</formula>
    </cfRule>
    <cfRule type="cellIs" dxfId="784" priority="5051" operator="lessThan">
      <formula>-0.977</formula>
    </cfRule>
    <cfRule type="cellIs" dxfId="783" priority="4651" operator="greaterThan">
      <formula>-1.57</formula>
    </cfRule>
    <cfRule type="cellIs" dxfId="782" priority="5000" operator="lessThan">
      <formula>0.173</formula>
    </cfRule>
    <cfRule type="cellIs" dxfId="781" priority="4609" operator="lessThan">
      <formula>4.341</formula>
    </cfRule>
    <cfRule type="cellIs" dxfId="780" priority="4608" operator="greaterThan">
      <formula>4.341</formula>
    </cfRule>
    <cfRule type="cellIs" dxfId="779" priority="4746" operator="lessThan">
      <formula>-0.557</formula>
    </cfRule>
    <cfRule type="cellIs" dxfId="778" priority="4607" operator="lessThan">
      <formula>4.341</formula>
    </cfRule>
    <cfRule type="cellIs" dxfId="777" priority="5015" operator="lessThan">
      <formula>-1.132</formula>
    </cfRule>
    <cfRule type="cellIs" dxfId="776" priority="4726" operator="greaterThan">
      <formula>1.564</formula>
    </cfRule>
    <cfRule type="cellIs" dxfId="775" priority="4652" operator="lessThan">
      <formula>-1.57</formula>
    </cfRule>
    <cfRule type="cellIs" dxfId="774" priority="5060" operator="greaterThan">
      <formula>2.527</formula>
    </cfRule>
    <cfRule type="cellIs" dxfId="773" priority="4653" operator="greaterThan">
      <formula>-1.285</formula>
    </cfRule>
    <cfRule type="cellIs" dxfId="772" priority="5016" operator="greaterThan">
      <formula>-1.132</formula>
    </cfRule>
    <cfRule type="cellIs" dxfId="771" priority="4799" operator="lessThan">
      <formula>-0.728</formula>
    </cfRule>
    <cfRule type="cellIs" dxfId="770" priority="5034" operator="lessThan">
      <formula>-7.664</formula>
    </cfRule>
    <cfRule type="cellIs" dxfId="769" priority="4745" operator="lessThan">
      <formula>-0.374</formula>
    </cfRule>
    <cfRule type="cellIs" dxfId="768" priority="4775" operator="greaterThan">
      <formula>0.612</formula>
    </cfRule>
    <cfRule type="cellIs" dxfId="767" priority="4800" operator="greaterThan">
      <formula>-0.728</formula>
    </cfRule>
    <cfRule type="cellIs" dxfId="766" priority="4776" operator="lessThan">
      <formula>0.612</formula>
    </cfRule>
    <cfRule type="cellIs" dxfId="765" priority="5061" operator="lessThan">
      <formula>2.527</formula>
    </cfRule>
    <cfRule type="cellIs" dxfId="764" priority="4777" operator="lessThan">
      <formula>0.612</formula>
    </cfRule>
    <cfRule type="cellIs" dxfId="763" priority="4811" operator="greaterThan">
      <formula>0.523</formula>
    </cfRule>
    <cfRule type="cellIs" dxfId="762" priority="4784" operator="lessThan">
      <formula>0.389</formula>
    </cfRule>
    <cfRule type="cellIs" dxfId="761" priority="5042" operator="greaterThan">
      <formula>2.905</formula>
    </cfRule>
    <cfRule type="cellIs" dxfId="760" priority="4806" operator="greaterThan">
      <formula>0.066</formula>
    </cfRule>
    <cfRule type="cellIs" dxfId="759" priority="4725" operator="lessThan">
      <formula>1.564</formula>
    </cfRule>
    <cfRule type="cellIs" dxfId="758" priority="4787" operator="lessThan">
      <formula>0.258</formula>
    </cfRule>
    <cfRule type="cellIs" dxfId="757" priority="4744" operator="greaterThan">
      <formula>-0.374</formula>
    </cfRule>
    <cfRule type="cellIs" dxfId="756" priority="4616" operator="lessThan">
      <formula>3.355</formula>
    </cfRule>
    <cfRule type="cellIs" dxfId="755" priority="4636" operator="lessThan">
      <formula>2.394</formula>
    </cfRule>
    <cfRule type="cellIs" dxfId="754" priority="5113" operator="greaterThan">
      <formula>-1.309</formula>
    </cfRule>
    <cfRule type="cellIs" dxfId="753" priority="4973" operator="lessThan">
      <formula>-0.717</formula>
    </cfRule>
    <cfRule type="cellIs" dxfId="752" priority="4807" operator="lessThan">
      <formula>0.066</formula>
    </cfRule>
    <cfRule type="cellIs" dxfId="751" priority="4994" operator="greaterThan">
      <formula>0.292</formula>
    </cfRule>
    <cfRule type="cellIs" dxfId="750" priority="5043" operator="lessThan">
      <formula>2.905</formula>
    </cfRule>
    <cfRule type="cellIs" dxfId="749" priority="4749" operator="lessThan">
      <formula>-1.056</formula>
    </cfRule>
    <cfRule type="cellIs" dxfId="748" priority="4822" operator="lessThan">
      <formula>-0.072</formula>
    </cfRule>
    <cfRule type="cellIs" dxfId="747" priority="4823" operator="greaterThan">
      <formula>-0.072</formula>
    </cfRule>
    <cfRule type="cellIs" dxfId="746" priority="4824" operator="greaterThan">
      <formula>-0.072</formula>
    </cfRule>
  </conditionalFormatting>
  <conditionalFormatting sqref="R1059">
    <cfRule type="cellIs" dxfId="745" priority="4479" operator="greaterThan">
      <formula>93.34</formula>
    </cfRule>
    <cfRule type="cellIs" dxfId="744" priority="4480" operator="lessThan">
      <formula>93.34</formula>
    </cfRule>
    <cfRule type="cellIs" dxfId="743" priority="4275" operator="lessThan">
      <formula>79.895</formula>
    </cfRule>
    <cfRule type="cellIs" dxfId="742" priority="4291" operator="lessThan">
      <formula>80.427</formula>
    </cfRule>
    <cfRule type="cellIs" dxfId="741" priority="4290" operator="greaterThan">
      <formula>80.427</formula>
    </cfRule>
    <cfRule type="cellIs" dxfId="740" priority="4550" operator="lessThan">
      <formula>101.348</formula>
    </cfRule>
    <cfRule type="cellIs" dxfId="739" priority="4279" operator="lessThan">
      <formula>79.633</formula>
    </cfRule>
    <cfRule type="cellIs" dxfId="738" priority="4135" operator="lessThan">
      <formula>88.289</formula>
    </cfRule>
    <cfRule type="cellIs" dxfId="737" priority="4108" operator="lessThan">
      <formula>85.42</formula>
    </cfRule>
    <cfRule type="cellIs" dxfId="736" priority="4103" operator="lessThan">
      <formula>85.888</formula>
    </cfRule>
    <cfRule type="cellIs" dxfId="735" priority="4507" operator="lessThan">
      <formula>95.049</formula>
    </cfRule>
    <cfRule type="cellIs" dxfId="734" priority="4508" operator="greaterThan">
      <formula>95.049</formula>
    </cfRule>
    <cfRule type="cellIs" dxfId="733" priority="4509" operator="greaterThan">
      <formula>96.136</formula>
    </cfRule>
    <cfRule type="cellIs" dxfId="732" priority="4437" operator="greaterThan">
      <formula>99.793</formula>
    </cfRule>
    <cfRule type="cellIs" dxfId="731" priority="4525" operator="lessThan">
      <formula>103.801</formula>
    </cfRule>
    <cfRule type="cellIs" dxfId="730" priority="4450" operator="lessThan">
      <formula>93.454</formula>
    </cfRule>
    <cfRule type="cellIs" dxfId="729" priority="4526" operator="greaterThan">
      <formula>103.801</formula>
    </cfRule>
    <cfRule type="cellIs" dxfId="728" priority="4528" operator="greaterThan">
      <formula>98.088</formula>
    </cfRule>
    <cfRule type="cellIs" dxfId="727" priority="4529" operator="greaterThan">
      <formula>98.903</formula>
    </cfRule>
    <cfRule type="cellIs" dxfId="726" priority="4533" operator="greaterThan">
      <formula>99.919</formula>
    </cfRule>
    <cfRule type="cellIs" dxfId="725" priority="4451" operator="greaterThan">
      <formula>93.454</formula>
    </cfRule>
    <cfRule type="cellIs" dxfId="724" priority="4102" operator="greaterThan">
      <formula>85.888</formula>
    </cfRule>
    <cfRule type="cellIs" dxfId="723" priority="4549" operator="greaterThan">
      <formula>101.348</formula>
    </cfRule>
    <cfRule type="cellIs" dxfId="722" priority="4558" operator="greaterThan">
      <formula>98.859</formula>
    </cfRule>
    <cfRule type="cellIs" dxfId="721" priority="4565" operator="greaterThan">
      <formula>99.05</formula>
    </cfRule>
    <cfRule type="cellIs" dxfId="720" priority="4575" operator="greaterThan">
      <formula>99.05</formula>
    </cfRule>
    <cfRule type="cellIs" dxfId="719" priority="4579" operator="greaterThan">
      <formula>99.444</formula>
    </cfRule>
  </conditionalFormatting>
  <conditionalFormatting sqref="R1063">
    <cfRule type="cellIs" dxfId="718" priority="4271" operator="greaterThan">
      <formula>-0.0058</formula>
    </cfRule>
    <cfRule type="cellIs" dxfId="717" priority="4370" operator="lessThan">
      <formula>-0.0113</formula>
    </cfRule>
    <cfRule type="cellIs" dxfId="716" priority="4385" operator="lessThan">
      <formula>-0.0145</formula>
    </cfRule>
    <cfRule type="cellIs" dxfId="715" priority="4396" operator="greaterThan">
      <formula>"0&lt;2,54%"</formula>
    </cfRule>
    <cfRule type="cellIs" dxfId="714" priority="4270" operator="lessThan">
      <formula>-0.0058</formula>
    </cfRule>
    <cfRule type="cellIs" dxfId="713" priority="4387" operator="lessThan">
      <formula>"2,54%&lt;0"</formula>
    </cfRule>
    <cfRule type="cellIs" dxfId="712" priority="4242" operator="greaterThan">
      <formula>0.0004</formula>
    </cfRule>
  </conditionalFormatting>
  <conditionalFormatting sqref="R1067">
    <cfRule type="cellIs" dxfId="711" priority="4268" operator="lessThan">
      <formula>0.258</formula>
    </cfRule>
    <cfRule type="cellIs" dxfId="710" priority="4524" operator="lessThan">
      <formula>2.905</formula>
    </cfRule>
    <cfRule type="cellIs" dxfId="709" priority="4481" operator="lessThan">
      <formula>0.173</formula>
    </cfRule>
    <cfRule type="cellIs" dxfId="708" priority="4097" operator="lessThan">
      <formula>3.355</formula>
    </cfRule>
    <cfRule type="cellIs" dxfId="707" priority="4280" operator="lessThan">
      <formula>-0.728</formula>
    </cfRule>
    <cfRule type="cellIs" dxfId="706" priority="4281" operator="greaterThan">
      <formula>-0.728</formula>
    </cfRule>
    <cfRule type="cellIs" dxfId="705" priority="4287" operator="greaterThan">
      <formula>0.066</formula>
    </cfRule>
    <cfRule type="cellIs" dxfId="704" priority="4288" operator="lessThan">
      <formula>0.066</formula>
    </cfRule>
    <cfRule type="cellIs" dxfId="703" priority="4292" operator="greaterThan">
      <formula>0.523</formula>
    </cfRule>
    <cfRule type="cellIs" dxfId="702" priority="4090" operator="lessThan">
      <formula>4.341</formula>
    </cfRule>
    <cfRule type="cellIs" dxfId="701" priority="4303" operator="lessThan">
      <formula>-0.072</formula>
    </cfRule>
    <cfRule type="cellIs" dxfId="700" priority="4089" operator="greaterThan">
      <formula>4.341</formula>
    </cfRule>
    <cfRule type="cellIs" dxfId="699" priority="4304" operator="greaterThan">
      <formula>-0.072</formula>
    </cfRule>
    <cfRule type="cellIs" dxfId="698" priority="4117" operator="lessThan">
      <formula>2.394</formula>
    </cfRule>
    <cfRule type="cellIs" dxfId="697" priority="4544" operator="lessThan">
      <formula>2.058</formula>
    </cfRule>
    <cfRule type="cellIs" dxfId="696" priority="4132" operator="greaterThan">
      <formula>-1.57</formula>
    </cfRule>
    <cfRule type="cellIs" dxfId="695" priority="4532" operator="lessThan">
      <formula>-0.977</formula>
    </cfRule>
    <cfRule type="cellIs" dxfId="694" priority="4088" operator="lessThan">
      <formula>4.341</formula>
    </cfRule>
    <cfRule type="cellIs" dxfId="693" priority="4594" operator="greaterThan">
      <formula>-1.309</formula>
    </cfRule>
    <cfRule type="cellIs" dxfId="692" priority="4305" operator="greaterThan">
      <formula>-0.072</formula>
    </cfRule>
    <cfRule type="cellIs" dxfId="691" priority="4133" operator="lessThan">
      <formula>-1.57</formula>
    </cfRule>
    <cfRule type="cellIs" dxfId="690" priority="4134" operator="greaterThan">
      <formula>-1.285</formula>
    </cfRule>
    <cfRule type="cellIs" dxfId="689" priority="4104" operator="lessThan">
      <formula>2.862</formula>
    </cfRule>
    <cfRule type="cellIs" dxfId="688" priority="4206" operator="lessThan">
      <formula>1.564</formula>
    </cfRule>
    <cfRule type="cellIs" dxfId="687" priority="4207" operator="greaterThan">
      <formula>1.564</formula>
    </cfRule>
    <cfRule type="cellIs" dxfId="686" priority="4515" operator="lessThan">
      <formula>-7.664</formula>
    </cfRule>
    <cfRule type="cellIs" dxfId="685" priority="4225" operator="greaterThan">
      <formula>-0.374</formula>
    </cfRule>
    <cfRule type="cellIs" dxfId="684" priority="4226" operator="lessThan">
      <formula>-0.374</formula>
    </cfRule>
    <cfRule type="cellIs" dxfId="683" priority="4497" operator="greaterThan">
      <formula>-1.132</formula>
    </cfRule>
    <cfRule type="cellIs" dxfId="682" priority="4265" operator="lessThan">
      <formula>0.389</formula>
    </cfRule>
    <cfRule type="cellIs" dxfId="681" priority="4542" operator="lessThan">
      <formula>2.527</formula>
    </cfRule>
    <cfRule type="cellIs" dxfId="680" priority="4227" operator="lessThan">
      <formula>-0.557</formula>
    </cfRule>
    <cfRule type="cellIs" dxfId="679" priority="4475" operator="greaterThan">
      <formula>0.292</formula>
    </cfRule>
    <cfRule type="cellIs" dxfId="678" priority="4230" operator="lessThan">
      <formula>-1.056</formula>
    </cfRule>
    <cfRule type="cellIs" dxfId="677" priority="4496" operator="lessThan">
      <formula>-1.132</formula>
    </cfRule>
    <cfRule type="cellIs" dxfId="676" priority="4531" operator="greaterThan">
      <formula>-0.977</formula>
    </cfRule>
    <cfRule type="cellIs" dxfId="675" priority="4256" operator="greaterThan">
      <formula>0.612</formula>
    </cfRule>
    <cfRule type="cellIs" dxfId="674" priority="4454" operator="lessThan">
      <formula>-0.717</formula>
    </cfRule>
    <cfRule type="cellIs" dxfId="673" priority="4257" operator="lessThan">
      <formula>0.612</formula>
    </cfRule>
    <cfRule type="cellIs" dxfId="672" priority="4258" operator="lessThan">
      <formula>0.612</formula>
    </cfRule>
    <cfRule type="cellIs" dxfId="671" priority="4541" operator="greaterThan">
      <formula>2.527</formula>
    </cfRule>
    <cfRule type="cellIs" dxfId="670" priority="4523" operator="greaterThan">
      <formula>2.905</formula>
    </cfRule>
  </conditionalFormatting>
  <conditionalFormatting sqref="R1132">
    <cfRule type="cellIs" dxfId="669" priority="1447" operator="greaterThan">
      <formula>41.623</formula>
    </cfRule>
    <cfRule type="cellIs" dxfId="668" priority="1466" operator="lessThan">
      <formula>40.479</formula>
    </cfRule>
    <cfRule type="notContainsBlanks" dxfId="667" priority="1448">
      <formula>LEN(TRIM(R1132))&gt;0</formula>
    </cfRule>
    <cfRule type="cellIs" dxfId="666" priority="1454" operator="greaterThan">
      <formula>39.621</formula>
    </cfRule>
    <cfRule type="cellIs" dxfId="665" priority="1446" operator="lessThan">
      <formula>41.623</formula>
    </cfRule>
    <cfRule type="cellIs" dxfId="664" priority="1455" operator="lessThan">
      <formula>39.796</formula>
    </cfRule>
    <cfRule type="cellIs" dxfId="663" priority="1445" operator="lessThan">
      <formula>43.67</formula>
    </cfRule>
    <cfRule type="cellIs" dxfId="662" priority="1469" operator="greaterThan">
      <formula>40.564</formula>
    </cfRule>
    <cfRule type="cellIs" dxfId="661" priority="1456" operator="greaterThan">
      <formula>39.991</formula>
    </cfRule>
    <cfRule type="cellIs" dxfId="660" priority="1467" operator="greaterThan">
      <formula>40.479</formula>
    </cfRule>
    <cfRule type="cellIs" dxfId="659" priority="1453" operator="lessThan">
      <formula>40.836</formula>
    </cfRule>
    <cfRule type="cellIs" dxfId="658" priority="1442" operator="lessThan">
      <formula>44.292</formula>
    </cfRule>
    <cfRule type="cellIs" dxfId="657" priority="1475" operator="lessThan">
      <formula>41.457</formula>
    </cfRule>
    <cfRule type="cellIs" dxfId="656" priority="1482" operator="greaterThan">
      <formula>" R$ 40,916&lt;$H$200"</formula>
    </cfRule>
    <cfRule type="cellIs" dxfId="655" priority="1481" operator="greaterThan">
      <formula>40.916</formula>
    </cfRule>
    <cfRule type="cellIs" dxfId="654" priority="1452" operator="lessThan">
      <formula>40.841</formula>
    </cfRule>
    <cfRule type="cellIs" dxfId="653" priority="1457" operator="lessThan">
      <formula>39.991</formula>
    </cfRule>
    <cfRule type="cellIs" dxfId="652" priority="1480" operator="greaterThan">
      <formula>40.916</formula>
    </cfRule>
    <cfRule type="cellIs" dxfId="651" priority="1479" operator="greaterThan">
      <formula>40.922</formula>
    </cfRule>
    <cfRule type="cellIs" dxfId="650" priority="1458" operator="greaterThan">
      <formula>39.868</formula>
    </cfRule>
    <cfRule type="cellIs" dxfId="649" priority="1459" operator="lessThan">
      <formula>39.868</formula>
    </cfRule>
    <cfRule type="cellIs" dxfId="648" priority="1478" operator="greaterThan">
      <formula>40.922</formula>
    </cfRule>
    <cfRule type="cellIs" dxfId="647" priority="1460" operator="lessThan">
      <formula>39.728</formula>
    </cfRule>
    <cfRule type="cellIs" dxfId="646" priority="1451" operator="lessThan">
      <formula>40.841</formula>
    </cfRule>
    <cfRule type="cellIs" dxfId="645" priority="1477" operator="greaterThan">
      <formula>40.849</formula>
    </cfRule>
    <cfRule type="cellIs" dxfId="644" priority="1461" operator="lessThan">
      <formula>39.536</formula>
    </cfRule>
    <cfRule type="cellIs" dxfId="643" priority="1476" operator="greaterThan">
      <formula>41.457</formula>
    </cfRule>
    <cfRule type="cellIs" dxfId="642" priority="1462" operator="lessThan">
      <formula>43.057</formula>
    </cfRule>
    <cfRule type="cellIs" dxfId="641" priority="1443" operator="greaterThan">
      <formula>44.82</formula>
    </cfRule>
    <cfRule type="cellIs" dxfId="640" priority="1463" operator="lessThan">
      <formula>" R$ 40,095 $H$369"</formula>
    </cfRule>
    <cfRule type="cellIs" dxfId="639" priority="1464" operator="lessThan">
      <formula>40.095</formula>
    </cfRule>
    <cfRule type="cellIs" dxfId="638" priority="1474" operator="greaterThan">
      <formula>41.258</formula>
    </cfRule>
    <cfRule type="cellIs" dxfId="637" priority="1465" operator="greaterThan">
      <formula>40.095</formula>
    </cfRule>
    <cfRule type="cellIs" dxfId="636" priority="1473" operator="lessThan">
      <formula>40.509</formula>
    </cfRule>
    <cfRule type="cellIs" dxfId="635" priority="1449" operator="greaterThan">
      <formula>41.03</formula>
    </cfRule>
    <cfRule type="cellIs" dxfId="634" priority="1472" operator="greaterThan">
      <formula>40.509</formula>
    </cfRule>
    <cfRule type="cellIs" dxfId="633" priority="1471" operator="lessThan">
      <formula>40.406</formula>
    </cfRule>
    <cfRule type="cellIs" dxfId="632" priority="1444" operator="greaterThan">
      <formula>43.67</formula>
    </cfRule>
    <cfRule type="cellIs" dxfId="631" priority="1470" operator="lessThan">
      <formula>40.564</formula>
    </cfRule>
    <cfRule type="cellIs" dxfId="630" priority="1450" operator="greaterThan">
      <formula>40.841</formula>
    </cfRule>
    <cfRule type="cellIs" dxfId="629" priority="1468" operator="greaterThan">
      <formula>40.401</formula>
    </cfRule>
  </conditionalFormatting>
  <conditionalFormatting sqref="R1176">
    <cfRule type="cellIs" dxfId="628" priority="1192" operator="lessThan">
      <formula>" R$ 40,095 $H$369"</formula>
    </cfRule>
    <cfRule type="cellIs" dxfId="627" priority="1191" operator="lessThan">
      <formula>43.057</formula>
    </cfRule>
    <cfRule type="cellIs" dxfId="626" priority="1173" operator="greaterThan">
      <formula>43.67</formula>
    </cfRule>
    <cfRule type="cellIs" dxfId="625" priority="1184" operator="lessThan">
      <formula>39.796</formula>
    </cfRule>
    <cfRule type="cellIs" dxfId="624" priority="1200" operator="lessThan">
      <formula>40.406</formula>
    </cfRule>
    <cfRule type="cellIs" dxfId="623" priority="1190" operator="lessThan">
      <formula>39.536</formula>
    </cfRule>
    <cfRule type="cellIs" dxfId="622" priority="1189" operator="lessThan">
      <formula>39.728</formula>
    </cfRule>
    <cfRule type="cellIs" dxfId="621" priority="1188" operator="lessThan">
      <formula>39.868</formula>
    </cfRule>
    <cfRule type="cellIs" dxfId="620" priority="1187" operator="greaterThan">
      <formula>39.868</formula>
    </cfRule>
    <cfRule type="cellIs" dxfId="619" priority="1183" operator="greaterThan">
      <formula>39.621</formula>
    </cfRule>
    <cfRule type="cellIs" dxfId="618" priority="1210" operator="greaterThan">
      <formula>40.916</formula>
    </cfRule>
    <cfRule type="cellIs" dxfId="617" priority="1182" operator="lessThan">
      <formula>40.836</formula>
    </cfRule>
    <cfRule type="cellIs" dxfId="616" priority="1208" operator="greaterThan">
      <formula>40.922</formula>
    </cfRule>
    <cfRule type="cellIs" dxfId="615" priority="1209" operator="greaterThan">
      <formula>40.916</formula>
    </cfRule>
    <cfRule type="cellIs" dxfId="614" priority="1186" operator="lessThan">
      <formula>39.991</formula>
    </cfRule>
    <cfRule type="cellIs" dxfId="613" priority="1198" operator="greaterThan">
      <formula>40.564</formula>
    </cfRule>
    <cfRule type="cellIs" dxfId="612" priority="1207" operator="greaterThan">
      <formula>40.922</formula>
    </cfRule>
    <cfRule type="cellIs" dxfId="611" priority="1181" operator="lessThan">
      <formula>40.841</formula>
    </cfRule>
    <cfRule type="cellIs" dxfId="610" priority="1180" operator="lessThan">
      <formula>40.841</formula>
    </cfRule>
    <cfRule type="cellIs" dxfId="609" priority="1206" operator="greaterThan">
      <formula>40.849</formula>
    </cfRule>
    <cfRule type="cellIs" dxfId="608" priority="1179" operator="greaterThan">
      <formula>40.841</formula>
    </cfRule>
    <cfRule type="cellIs" dxfId="607" priority="1171" operator="lessThan">
      <formula>44.292</formula>
    </cfRule>
    <cfRule type="cellIs" dxfId="606" priority="1203" operator="greaterThan">
      <formula>41.258</formula>
    </cfRule>
    <cfRule type="cellIs" dxfId="605" priority="1178" operator="greaterThan">
      <formula>41.03</formula>
    </cfRule>
    <cfRule type="notContainsBlanks" dxfId="604" priority="1177">
      <formula>LEN(TRIM(R1176))&gt;0</formula>
    </cfRule>
    <cfRule type="cellIs" dxfId="603" priority="1172" operator="greaterThan">
      <formula>44.82</formula>
    </cfRule>
    <cfRule type="cellIs" dxfId="602" priority="1205" operator="greaterThan">
      <formula>41.457</formula>
    </cfRule>
    <cfRule type="cellIs" dxfId="601" priority="1176" operator="greaterThan">
      <formula>41.623</formula>
    </cfRule>
    <cfRule type="cellIs" dxfId="600" priority="1204" operator="lessThan">
      <formula>41.457</formula>
    </cfRule>
    <cfRule type="cellIs" dxfId="599" priority="1202" operator="lessThan">
      <formula>40.509</formula>
    </cfRule>
    <cfRule type="cellIs" dxfId="598" priority="1201" operator="greaterThan">
      <formula>40.509</formula>
    </cfRule>
    <cfRule type="cellIs" dxfId="597" priority="1193" operator="lessThan">
      <formula>40.095</formula>
    </cfRule>
    <cfRule type="cellIs" dxfId="596" priority="1194" operator="greaterThan">
      <formula>40.095</formula>
    </cfRule>
    <cfRule type="cellIs" dxfId="595" priority="1195" operator="lessThan">
      <formula>40.479</formula>
    </cfRule>
    <cfRule type="cellIs" dxfId="594" priority="1175" operator="lessThan">
      <formula>41.623</formula>
    </cfRule>
    <cfRule type="cellIs" dxfId="593" priority="1196" operator="greaterThan">
      <formula>40.479</formula>
    </cfRule>
    <cfRule type="cellIs" dxfId="592" priority="1197" operator="greaterThan">
      <formula>40.401</formula>
    </cfRule>
    <cfRule type="cellIs" dxfId="591" priority="1211" operator="greaterThan">
      <formula>" R$ 40,916&lt;$H$200"</formula>
    </cfRule>
    <cfRule type="cellIs" dxfId="590" priority="1174" operator="lessThan">
      <formula>43.67</formula>
    </cfRule>
    <cfRule type="cellIs" dxfId="589" priority="1199" operator="lessThan">
      <formula>40.564</formula>
    </cfRule>
    <cfRule type="cellIs" dxfId="588" priority="1185" operator="greaterThan">
      <formula>39.991</formula>
    </cfRule>
  </conditionalFormatting>
  <conditionalFormatting sqref="T153">
    <cfRule type="cellIs" dxfId="587" priority="17952" operator="greaterThan">
      <formula>0.014</formula>
    </cfRule>
    <cfRule type="cellIs" dxfId="586" priority="17954" operator="lessThan">
      <formula>$T$147&lt;$T$151</formula>
    </cfRule>
    <cfRule type="cellIs" dxfId="585" priority="17955" operator="greaterThan">
      <formula>$T$147&gt;$T$151</formula>
    </cfRule>
    <cfRule type="cellIs" dxfId="584" priority="17953" operator="greaterThan">
      <formula>$T$147&gt;$T$151</formula>
    </cfRule>
  </conditionalFormatting>
  <conditionalFormatting sqref="T177">
    <cfRule type="cellIs" dxfId="583" priority="17934" operator="greaterThan">
      <formula>0.014</formula>
    </cfRule>
  </conditionalFormatting>
  <conditionalFormatting sqref="T181">
    <cfRule type="cellIs" dxfId="582" priority="17932" operator="lessThan">
      <formula>$T$181&lt;0</formula>
    </cfRule>
    <cfRule type="cellIs" dxfId="581" priority="17970" operator="lessThan">
      <formula>$T$175&gt;$T$171</formula>
    </cfRule>
    <cfRule type="cellIs" dxfId="580" priority="17971" operator="greaterThan">
      <formula>$T$175&gt;$T$171</formula>
    </cfRule>
    <cfRule type="cellIs" dxfId="579" priority="17933" operator="greaterThan">
      <formula>$T$181&gt;0</formula>
    </cfRule>
  </conditionalFormatting>
  <conditionalFormatting sqref="T202">
    <cfRule type="cellIs" dxfId="578" priority="17865" operator="lessThan">
      <formula>"0&lt;-0,43%"</formula>
    </cfRule>
  </conditionalFormatting>
  <conditionalFormatting sqref="T206">
    <cfRule type="cellIs" dxfId="577" priority="17842" operator="greaterThan">
      <formula>-0.049</formula>
    </cfRule>
  </conditionalFormatting>
  <conditionalFormatting sqref="T227">
    <cfRule type="cellIs" dxfId="576" priority="17797" operator="lessThan">
      <formula>"0&lt;-0,43%"</formula>
    </cfRule>
  </conditionalFormatting>
  <conditionalFormatting sqref="T231">
    <cfRule type="cellIs" dxfId="575" priority="17776" operator="greaterThan">
      <formula>-0.049</formula>
    </cfRule>
  </conditionalFormatting>
  <conditionalFormatting sqref="T251">
    <cfRule type="cellIs" dxfId="574" priority="17628" operator="lessThan">
      <formula>0.0129</formula>
    </cfRule>
    <cfRule type="cellIs" dxfId="573" priority="17627" operator="greaterThan">
      <formula>0.0129</formula>
    </cfRule>
    <cfRule type="cellIs" dxfId="572" priority="17711" operator="lessThan">
      <formula>"0&lt;-0,43%"</formula>
    </cfRule>
  </conditionalFormatting>
  <conditionalFormatting sqref="T255">
    <cfRule type="cellIs" dxfId="571" priority="17617" operator="lessThan">
      <formula>-0.002</formula>
    </cfRule>
    <cfRule type="cellIs" dxfId="570" priority="17690" operator="greaterThan">
      <formula>-0.049</formula>
    </cfRule>
  </conditionalFormatting>
  <conditionalFormatting sqref="T275">
    <cfRule type="cellIs" dxfId="569" priority="17498" operator="greaterThan">
      <formula>-0.0033</formula>
    </cfRule>
    <cfRule type="cellIs" dxfId="568" priority="17603" operator="lessThan">
      <formula>"0&lt;-0,43%"</formula>
    </cfRule>
    <cfRule type="cellIs" dxfId="567" priority="17519" operator="greaterThan">
      <formula>0.0129</formula>
    </cfRule>
    <cfRule type="cellIs" dxfId="566" priority="17520" operator="lessThan">
      <formula>0.0129</formula>
    </cfRule>
    <cfRule type="cellIs" dxfId="565" priority="17497" operator="lessThan">
      <formula>-0.0033</formula>
    </cfRule>
  </conditionalFormatting>
  <conditionalFormatting sqref="T279">
    <cfRule type="cellIs" dxfId="564" priority="17509" operator="lessThan">
      <formula>-0.002</formula>
    </cfRule>
    <cfRule type="cellIs" dxfId="563" priority="17582" operator="greaterThan">
      <formula>-0.049</formula>
    </cfRule>
  </conditionalFormatting>
  <conditionalFormatting sqref="T299">
    <cfRule type="cellIs" dxfId="562" priority="17477" operator="lessThan">
      <formula>"0&lt;-0,43%"</formula>
    </cfRule>
    <cfRule type="cellIs" dxfId="561" priority="17394" operator="lessThan">
      <formula>0.0129</formula>
    </cfRule>
    <cfRule type="cellIs" dxfId="560" priority="17372" operator="lessThan">
      <formula>-0.0033</formula>
    </cfRule>
    <cfRule type="cellIs" dxfId="559" priority="17393" operator="greaterThan">
      <formula>0.0129</formula>
    </cfRule>
    <cfRule type="cellIs" dxfId="558" priority="17373" operator="greaterThan">
      <formula>-0.0033</formula>
    </cfRule>
  </conditionalFormatting>
  <conditionalFormatting sqref="T303">
    <cfRule type="cellIs" dxfId="557" priority="17383" operator="lessThan">
      <formula>-0.002</formula>
    </cfRule>
    <cfRule type="cellIs" dxfId="556" priority="17456" operator="greaterThan">
      <formula>-0.049</formula>
    </cfRule>
  </conditionalFormatting>
  <conditionalFormatting sqref="T323">
    <cfRule type="cellIs" dxfId="555" priority="17329" operator="lessThan">
      <formula>"0&lt;-0,43%"</formula>
    </cfRule>
    <cfRule type="cellIs" dxfId="554" priority="17245" operator="greaterThan">
      <formula>0.0129</formula>
    </cfRule>
    <cfRule type="cellIs" dxfId="553" priority="17246" operator="lessThan">
      <formula>0.0129</formula>
    </cfRule>
    <cfRule type="cellIs" dxfId="552" priority="17181" operator="greaterThan">
      <formula>0.0234</formula>
    </cfRule>
    <cfRule type="cellIs" dxfId="551" priority="17224" operator="lessThan">
      <formula>-0.0033</formula>
    </cfRule>
    <cfRule type="cellIs" dxfId="550" priority="17225" operator="greaterThan">
      <formula>-0.0033</formula>
    </cfRule>
  </conditionalFormatting>
  <conditionalFormatting sqref="T327">
    <cfRule type="cellIs" dxfId="549" priority="17308" operator="greaterThan">
      <formula>-0.049</formula>
    </cfRule>
    <cfRule type="cellIs" dxfId="548" priority="17235" operator="lessThan">
      <formula>-0.002</formula>
    </cfRule>
  </conditionalFormatting>
  <conditionalFormatting sqref="T347">
    <cfRule type="cellIs" dxfId="547" priority="17154" operator="lessThan">
      <formula>"0&lt;-0,43%"</formula>
    </cfRule>
    <cfRule type="cellIs" dxfId="546" priority="17050" operator="greaterThan">
      <formula>-0.0033</formula>
    </cfRule>
    <cfRule type="cellIs" dxfId="545" priority="17049" operator="lessThan">
      <formula>-0.0033</formula>
    </cfRule>
    <cfRule type="cellIs" dxfId="544" priority="17070" operator="greaterThan">
      <formula>0.0129</formula>
    </cfRule>
    <cfRule type="cellIs" dxfId="543" priority="17006" operator="greaterThan">
      <formula>0.0234</formula>
    </cfRule>
    <cfRule type="cellIs" dxfId="542" priority="17071" operator="lessThan">
      <formula>0.0129</formula>
    </cfRule>
  </conditionalFormatting>
  <conditionalFormatting sqref="T351">
    <cfRule type="cellIs" dxfId="541" priority="17060" operator="lessThan">
      <formula>-0.002</formula>
    </cfRule>
    <cfRule type="cellIs" dxfId="540" priority="17133" operator="greaterThan">
      <formula>-0.049</formula>
    </cfRule>
  </conditionalFormatting>
  <conditionalFormatting sqref="T371">
    <cfRule type="cellIs" dxfId="539" priority="16864" operator="greaterThan">
      <formula>-0.0033</formula>
    </cfRule>
    <cfRule type="cellIs" dxfId="538" priority="16884" operator="greaterThan">
      <formula>0.0129</formula>
    </cfRule>
    <cfRule type="cellIs" dxfId="537" priority="16820" operator="greaterThan">
      <formula>0.0234</formula>
    </cfRule>
    <cfRule type="cellIs" dxfId="536" priority="16782" operator="greaterThan">
      <formula>0.0042</formula>
    </cfRule>
    <cfRule type="cellIs" dxfId="535" priority="16863" operator="lessThan">
      <formula>-0.0033</formula>
    </cfRule>
    <cfRule type="cellIs" dxfId="534" priority="16968" operator="lessThan">
      <formula>"0&lt;-0,43%"</formula>
    </cfRule>
    <cfRule type="cellIs" dxfId="533" priority="16885" operator="lessThan">
      <formula>0.0129</formula>
    </cfRule>
  </conditionalFormatting>
  <conditionalFormatting sqref="T375">
    <cfRule type="cellIs" dxfId="532" priority="16947" operator="greaterThan">
      <formula>-0.049</formula>
    </cfRule>
    <cfRule type="cellIs" dxfId="531" priority="16874" operator="lessThan">
      <formula>-0.002</formula>
    </cfRule>
  </conditionalFormatting>
  <conditionalFormatting sqref="T395">
    <cfRule type="cellIs" dxfId="530" priority="16672" operator="greaterThan">
      <formula>0.0129</formula>
    </cfRule>
    <cfRule type="cellIs" dxfId="529" priority="16673" operator="lessThan">
      <formula>0.0129</formula>
    </cfRule>
    <cfRule type="cellIs" dxfId="528" priority="16756" operator="lessThan">
      <formula>"0&lt;-0,43%"</formula>
    </cfRule>
    <cfRule type="cellIs" dxfId="527" priority="16608" operator="greaterThan">
      <formula>0.0234</formula>
    </cfRule>
    <cfRule type="cellIs" dxfId="526" priority="16571" operator="greaterThan">
      <formula>0.0042</formula>
    </cfRule>
    <cfRule type="cellIs" dxfId="525" priority="16651" operator="lessThan">
      <formula>-0.0033</formula>
    </cfRule>
    <cfRule type="cellIs" dxfId="524" priority="16652" operator="greaterThan">
      <formula>-0.0033</formula>
    </cfRule>
  </conditionalFormatting>
  <conditionalFormatting sqref="T399">
    <cfRule type="cellIs" dxfId="523" priority="16735" operator="greaterThan">
      <formula>-0.049</formula>
    </cfRule>
    <cfRule type="cellIs" dxfId="522" priority="16662" operator="lessThan">
      <formula>-0.002</formula>
    </cfRule>
    <cfRule type="cellIs" dxfId="521" priority="16542" operator="greaterThan">
      <formula>-0.002</formula>
    </cfRule>
  </conditionalFormatting>
  <conditionalFormatting sqref="T420">
    <cfRule type="cellIs" dxfId="520" priority="16429" operator="lessThan">
      <formula>0.0129</formula>
    </cfRule>
    <cfRule type="cellIs" dxfId="519" priority="16407" operator="lessThan">
      <formula>-0.0033</formula>
    </cfRule>
    <cfRule type="cellIs" dxfId="518" priority="16327" operator="greaterThan">
      <formula>0.0042</formula>
    </cfRule>
    <cfRule type="cellIs" dxfId="517" priority="16408" operator="greaterThan">
      <formula>-0.0033</formula>
    </cfRule>
    <cfRule type="cellIs" dxfId="516" priority="16428" operator="greaterThan">
      <formula>0.0129</formula>
    </cfRule>
    <cfRule type="cellIs" dxfId="515" priority="16364" operator="greaterThan">
      <formula>0.0234</formula>
    </cfRule>
    <cfRule type="cellIs" dxfId="514" priority="16512" operator="lessThan">
      <formula>"0&lt;-0,43%"</formula>
    </cfRule>
  </conditionalFormatting>
  <conditionalFormatting sqref="T424">
    <cfRule type="cellIs" dxfId="513" priority="16418" operator="lessThan">
      <formula>-0.002</formula>
    </cfRule>
    <cfRule type="cellIs" dxfId="512" priority="16491" operator="greaterThan">
      <formula>-0.049</formula>
    </cfRule>
    <cfRule type="cellIs" dxfId="511" priority="16298" operator="greaterThan">
      <formula>-0.002</formula>
    </cfRule>
  </conditionalFormatting>
  <conditionalFormatting sqref="T446">
    <cfRule type="cellIs" dxfId="510" priority="15985" operator="lessThan">
      <formula>0.0129</formula>
    </cfRule>
    <cfRule type="cellIs" dxfId="509" priority="15984" operator="greaterThan">
      <formula>0.0129</formula>
    </cfRule>
    <cfRule type="cellIs" dxfId="508" priority="15967" operator="greaterThan">
      <formula>0.0234</formula>
    </cfRule>
    <cfRule type="cellIs" dxfId="507" priority="15960" operator="greaterThan">
      <formula>0.0042</formula>
    </cfRule>
    <cfRule type="cellIs" dxfId="506" priority="15982" operator="lessThan">
      <formula>-0.0033</formula>
    </cfRule>
    <cfRule type="cellIs" dxfId="505" priority="15983" operator="greaterThan">
      <formula>-0.0033</formula>
    </cfRule>
    <cfRule type="cellIs" dxfId="504" priority="16003" operator="lessThan">
      <formula>"0&lt;-0,43%"</formula>
    </cfRule>
  </conditionalFormatting>
  <conditionalFormatting sqref="T450">
    <cfRule type="cellIs" dxfId="503" priority="16161" operator="lessThan">
      <formula>-0.002</formula>
    </cfRule>
    <cfRule type="cellIs" dxfId="502" priority="16041" operator="greaterThan">
      <formula>-0.002</formula>
    </cfRule>
    <cfRule type="cellIs" dxfId="501" priority="16234" operator="greaterThan">
      <formula>-0.049</formula>
    </cfRule>
  </conditionalFormatting>
  <conditionalFormatting sqref="T471">
    <cfRule type="cellIs" dxfId="500" priority="15696" operator="greaterThan">
      <formula>0.0042</formula>
    </cfRule>
    <cfRule type="cellIs" dxfId="499" priority="15739" operator="lessThan">
      <formula>"0&lt;-0,43%"</formula>
    </cfRule>
    <cfRule type="cellIs" dxfId="498" priority="15703" operator="greaterThan">
      <formula>0.0234</formula>
    </cfRule>
    <cfRule type="cellIs" dxfId="497" priority="15718" operator="lessThan">
      <formula>-0.0033</formula>
    </cfRule>
    <cfRule type="cellIs" dxfId="496" priority="15719" operator="greaterThan">
      <formula>-0.0033</formula>
    </cfRule>
    <cfRule type="cellIs" dxfId="495" priority="15720" operator="greaterThan">
      <formula>0.0129</formula>
    </cfRule>
    <cfRule type="cellIs" dxfId="494" priority="15721" operator="lessThan">
      <formula>0.0129</formula>
    </cfRule>
  </conditionalFormatting>
  <conditionalFormatting sqref="T475">
    <cfRule type="cellIs" dxfId="493" priority="15935" operator="greaterThan">
      <formula>-0.049</formula>
    </cfRule>
    <cfRule type="cellIs" dxfId="492" priority="15677" operator="greaterThan">
      <formula>0.033</formula>
    </cfRule>
    <cfRule type="cellIs" dxfId="491" priority="15666" operator="greaterThan">
      <formula>0.004</formula>
    </cfRule>
    <cfRule type="cellIs" dxfId="490" priority="15774" operator="greaterThan">
      <formula>-0.002</formula>
    </cfRule>
    <cfRule type="cellIs" dxfId="489" priority="15869" operator="lessThan">
      <formula>-0.002</formula>
    </cfRule>
    <cfRule type="cellIs" dxfId="488" priority="15674" operator="greaterThan">
      <formula>0.016</formula>
    </cfRule>
  </conditionalFormatting>
  <conditionalFormatting sqref="T497">
    <cfRule type="cellIs" dxfId="487" priority="15438" operator="greaterThan">
      <formula>0.0129</formula>
    </cfRule>
    <cfRule type="cellIs" dxfId="486" priority="15437" operator="greaterThan">
      <formula>-0.0033</formula>
    </cfRule>
    <cfRule type="cellIs" dxfId="485" priority="15436" operator="lessThan">
      <formula>-0.0033</formula>
    </cfRule>
    <cfRule type="cellIs" dxfId="484" priority="15414" operator="greaterThan">
      <formula>0.0042</formula>
    </cfRule>
    <cfRule type="cellIs" dxfId="483" priority="15457" operator="lessThan">
      <formula>"0&lt;-0,43%"</formula>
    </cfRule>
    <cfRule type="cellIs" dxfId="482" priority="15439" operator="lessThan">
      <formula>0.0129</formula>
    </cfRule>
    <cfRule type="cellIs" dxfId="481" priority="15421" operator="greaterThan">
      <formula>0.0234</formula>
    </cfRule>
    <cfRule type="cellIs" dxfId="480" priority="15380" operator="lessThan">
      <formula>0.0009</formula>
    </cfRule>
  </conditionalFormatting>
  <conditionalFormatting sqref="T501">
    <cfRule type="cellIs" dxfId="479" priority="15492" operator="greaterThan">
      <formula>-0.002</formula>
    </cfRule>
    <cfRule type="cellIs" dxfId="478" priority="15384" operator="greaterThan">
      <formula>0.004</formula>
    </cfRule>
    <cfRule type="cellIs" dxfId="477" priority="15395" operator="greaterThan">
      <formula>0.033</formula>
    </cfRule>
    <cfRule type="cellIs" dxfId="476" priority="15587" operator="lessThan">
      <formula>-0.002</formula>
    </cfRule>
    <cfRule type="cellIs" dxfId="475" priority="15392" operator="greaterThan">
      <formula>0.016</formula>
    </cfRule>
    <cfRule type="cellIs" dxfId="474" priority="15653" operator="greaterThan">
      <formula>-0.049</formula>
    </cfRule>
  </conditionalFormatting>
  <conditionalFormatting sqref="T522">
    <cfRule type="cellIs" dxfId="473" priority="15139" operator="lessThan">
      <formula>-0.0033</formula>
    </cfRule>
    <cfRule type="cellIs" dxfId="472" priority="15124" operator="greaterThan">
      <formula>0.0234</formula>
    </cfRule>
    <cfRule type="cellIs" dxfId="471" priority="15117" operator="greaterThan">
      <formula>0.0042</formula>
    </cfRule>
    <cfRule type="cellIs" dxfId="470" priority="15083" operator="lessThan">
      <formula>0.0009</formula>
    </cfRule>
    <cfRule type="cellIs" dxfId="469" priority="15071" operator="lessThan">
      <formula>-0.0015</formula>
    </cfRule>
    <cfRule type="cellIs" dxfId="468" priority="15160" operator="lessThan">
      <formula>"0&lt;-0,43%"</formula>
    </cfRule>
    <cfRule type="cellIs" dxfId="467" priority="15142" operator="lessThan">
      <formula>0.0129</formula>
    </cfRule>
    <cfRule type="cellIs" dxfId="466" priority="15141" operator="greaterThan">
      <formula>0.0129</formula>
    </cfRule>
    <cfRule type="cellIs" dxfId="465" priority="15140" operator="greaterThan">
      <formula>-0.0033</formula>
    </cfRule>
  </conditionalFormatting>
  <conditionalFormatting sqref="T526">
    <cfRule type="cellIs" dxfId="464" priority="15098" operator="greaterThan">
      <formula>0.033</formula>
    </cfRule>
    <cfRule type="cellIs" dxfId="463" priority="15095" operator="greaterThan">
      <formula>0.016</formula>
    </cfRule>
    <cfRule type="cellIs" dxfId="462" priority="15195" operator="greaterThan">
      <formula>-0.002</formula>
    </cfRule>
    <cfRule type="cellIs" dxfId="461" priority="15356" operator="greaterThan">
      <formula>-0.049</formula>
    </cfRule>
    <cfRule type="cellIs" dxfId="460" priority="15290" operator="lessThan">
      <formula>-0.002</formula>
    </cfRule>
    <cfRule type="cellIs" dxfId="459" priority="15087" operator="greaterThan">
      <formula>0.004</formula>
    </cfRule>
  </conditionalFormatting>
  <conditionalFormatting sqref="T548">
    <cfRule type="cellIs" dxfId="458" priority="14807" operator="greaterThan">
      <formula>0.0234</formula>
    </cfRule>
    <cfRule type="cellIs" dxfId="457" priority="14822" operator="lessThan">
      <formula>-0.0033</formula>
    </cfRule>
    <cfRule type="cellIs" dxfId="456" priority="14823" operator="greaterThan">
      <formula>-0.0033</formula>
    </cfRule>
    <cfRule type="cellIs" dxfId="455" priority="14800" operator="greaterThan">
      <formula>0.0042</formula>
    </cfRule>
    <cfRule type="cellIs" dxfId="454" priority="14824" operator="greaterThan">
      <formula>0.0129</formula>
    </cfRule>
    <cfRule type="cellIs" dxfId="453" priority="14843" operator="lessThan">
      <formula>"0&lt;-0,43%"</formula>
    </cfRule>
    <cfRule type="cellIs" dxfId="452" priority="14766" operator="lessThan">
      <formula>0.0009</formula>
    </cfRule>
    <cfRule type="cellIs" dxfId="451" priority="14721" operator="lessThan">
      <formula>0.0031</formula>
    </cfRule>
    <cfRule type="cellIs" dxfId="450" priority="14825" operator="lessThan">
      <formula>0.0129</formula>
    </cfRule>
    <cfRule type="cellIs" dxfId="449" priority="14754" operator="lessThan">
      <formula>-0.0015</formula>
    </cfRule>
  </conditionalFormatting>
  <conditionalFormatting sqref="T552">
    <cfRule type="cellIs" dxfId="448" priority="14778" operator="greaterThan">
      <formula>0.016</formula>
    </cfRule>
    <cfRule type="cellIs" dxfId="447" priority="14781" operator="greaterThan">
      <formula>0.033</formula>
    </cfRule>
    <cfRule type="cellIs" dxfId="446" priority="14770" operator="greaterThan">
      <formula>0.004</formula>
    </cfRule>
    <cfRule type="cellIs" dxfId="445" priority="14878" operator="greaterThan">
      <formula>-0.002</formula>
    </cfRule>
    <cfRule type="cellIs" dxfId="444" priority="15039" operator="greaterThan">
      <formula>-0.049</formula>
    </cfRule>
    <cfRule type="cellIs" dxfId="443" priority="14973" operator="lessThan">
      <formula>-0.002</formula>
    </cfRule>
  </conditionalFormatting>
  <conditionalFormatting sqref="T573">
    <cfRule type="cellIs" dxfId="442" priority="14459" operator="greaterThan">
      <formula>0.0234</formula>
    </cfRule>
    <cfRule type="cellIs" dxfId="441" priority="14474" operator="lessThan">
      <formula>-0.0033</formula>
    </cfRule>
    <cfRule type="cellIs" dxfId="440" priority="14376" operator="lessThan">
      <formula>0.0031</formula>
    </cfRule>
    <cfRule type="cellIs" dxfId="439" priority="14475" operator="greaterThan">
      <formula>-0.0033</formula>
    </cfRule>
    <cfRule type="cellIs" dxfId="438" priority="14476" operator="greaterThan">
      <formula>0.0129</formula>
    </cfRule>
    <cfRule type="cellIs" dxfId="437" priority="14406" operator="lessThan">
      <formula>-0.0015</formula>
    </cfRule>
    <cfRule type="cellIs" dxfId="436" priority="14477" operator="lessThan">
      <formula>0.0129</formula>
    </cfRule>
    <cfRule type="cellIs" dxfId="435" priority="14418" operator="lessThan">
      <formula>0.0009</formula>
    </cfRule>
    <cfRule type="cellIs" dxfId="434" priority="14495" operator="lessThan">
      <formula>"0&lt;-0,43%"</formula>
    </cfRule>
    <cfRule type="cellIs" dxfId="433" priority="14452" operator="greaterThan">
      <formula>0.0042</formula>
    </cfRule>
  </conditionalFormatting>
  <conditionalFormatting sqref="T577">
    <cfRule type="cellIs" dxfId="432" priority="14691" operator="greaterThan">
      <formula>-0.049</formula>
    </cfRule>
    <cfRule type="cellIs" dxfId="431" priority="14422" operator="greaterThan">
      <formula>0.004</formula>
    </cfRule>
    <cfRule type="cellIs" dxfId="430" priority="14353" operator="greaterThan">
      <formula>0</formula>
    </cfRule>
    <cfRule type="cellIs" dxfId="429" priority="14430" operator="greaterThan">
      <formula>0.016</formula>
    </cfRule>
    <cfRule type="cellIs" dxfId="428" priority="14433" operator="greaterThan">
      <formula>0.033</formula>
    </cfRule>
    <cfRule type="cellIs" dxfId="427" priority="14530" operator="greaterThan">
      <formula>-0.002</formula>
    </cfRule>
    <cfRule type="cellIs" dxfId="426" priority="14625" operator="lessThan">
      <formula>-0.002</formula>
    </cfRule>
  </conditionalFormatting>
  <conditionalFormatting sqref="T598">
    <cfRule type="cellIs" dxfId="425" priority="14126" operator="lessThan">
      <formula>"0&lt;-0,43%"</formula>
    </cfRule>
    <cfRule type="cellIs" dxfId="424" priority="14007" operator="lessThan">
      <formula>0.0031</formula>
    </cfRule>
    <cfRule type="cellIs" dxfId="423" priority="14108" operator="lessThan">
      <formula>0.0129</formula>
    </cfRule>
    <cfRule type="cellIs" dxfId="422" priority="14107" operator="greaterThan">
      <formula>0.0129</formula>
    </cfRule>
    <cfRule type="cellIs" dxfId="421" priority="14049" operator="lessThan">
      <formula>0.0009</formula>
    </cfRule>
    <cfRule type="cellIs" dxfId="420" priority="14105" operator="lessThan">
      <formula>-0.0033</formula>
    </cfRule>
    <cfRule type="cellIs" dxfId="419" priority="14090" operator="greaterThan">
      <formula>0.0234</formula>
    </cfRule>
    <cfRule type="cellIs" dxfId="418" priority="14106" operator="greaterThan">
      <formula>-0.0033</formula>
    </cfRule>
    <cfRule type="cellIs" dxfId="417" priority="14037" operator="lessThan">
      <formula>-0.0015</formula>
    </cfRule>
    <cfRule type="cellIs" dxfId="416" priority="14083" operator="greaterThan">
      <formula>0.0042</formula>
    </cfRule>
  </conditionalFormatting>
  <conditionalFormatting sqref="T602">
    <cfRule type="cellIs" dxfId="415" priority="14322" operator="greaterThan">
      <formula>-0.049</formula>
    </cfRule>
    <cfRule type="cellIs" dxfId="414" priority="14256" operator="lessThan">
      <formula>-0.002</formula>
    </cfRule>
    <cfRule type="cellIs" dxfId="413" priority="13984" operator="greaterThan">
      <formula>0</formula>
    </cfRule>
    <cfRule type="cellIs" dxfId="412" priority="14064" operator="greaterThan">
      <formula>0.033</formula>
    </cfRule>
    <cfRule type="cellIs" dxfId="411" priority="14161" operator="greaterThan">
      <formula>-0.002</formula>
    </cfRule>
    <cfRule type="cellIs" dxfId="410" priority="14061" operator="greaterThan">
      <formula>0.016</formula>
    </cfRule>
    <cfRule type="cellIs" dxfId="409" priority="14053" operator="greaterThan">
      <formula>0.004</formula>
    </cfRule>
  </conditionalFormatting>
  <conditionalFormatting sqref="T623">
    <cfRule type="cellIs" dxfId="408" priority="13750" operator="lessThan">
      <formula>"0&lt;-0,43%"</formula>
    </cfRule>
    <cfRule type="cellIs" dxfId="407" priority="13631" operator="lessThan">
      <formula>0.0031</formula>
    </cfRule>
    <cfRule type="cellIs" dxfId="406" priority="13731" operator="greaterThan">
      <formula>0.0129</formula>
    </cfRule>
    <cfRule type="cellIs" dxfId="405" priority="13730" operator="greaterThan">
      <formula>-0.0033</formula>
    </cfRule>
    <cfRule type="cellIs" dxfId="404" priority="13732" operator="lessThan">
      <formula>0.0129</formula>
    </cfRule>
    <cfRule type="cellIs" dxfId="403" priority="13577" operator="lessThan">
      <formula>-0.0064</formula>
    </cfRule>
    <cfRule type="cellIs" dxfId="402" priority="13707" operator="greaterThan">
      <formula>0.0042</formula>
    </cfRule>
    <cfRule type="cellIs" dxfId="401" priority="13714" operator="greaterThan">
      <formula>0.0234</formula>
    </cfRule>
    <cfRule type="cellIs" dxfId="400" priority="13661" operator="lessThan">
      <formula>-0.0015</formula>
    </cfRule>
    <cfRule type="cellIs" dxfId="399" priority="13673" operator="lessThan">
      <formula>0.0009</formula>
    </cfRule>
    <cfRule type="cellIs" dxfId="398" priority="13729" operator="lessThan">
      <formula>-0.0033</formula>
    </cfRule>
    <cfRule type="cellIs" dxfId="397" priority="13578" operator="greaterThan">
      <formula>-0.0064</formula>
    </cfRule>
  </conditionalFormatting>
  <conditionalFormatting sqref="T627">
    <cfRule type="cellIs" dxfId="396" priority="13685" operator="greaterThan">
      <formula>0.016</formula>
    </cfRule>
    <cfRule type="cellIs" dxfId="395" priority="13608" operator="greaterThan">
      <formula>0</formula>
    </cfRule>
    <cfRule type="cellIs" dxfId="394" priority="13785" operator="greaterThan">
      <formula>-0.002</formula>
    </cfRule>
    <cfRule type="cellIs" dxfId="393" priority="13946" operator="greaterThan">
      <formula>-0.049</formula>
    </cfRule>
    <cfRule type="cellIs" dxfId="392" priority="13677" operator="greaterThan">
      <formula>0.004</formula>
    </cfRule>
    <cfRule type="cellIs" dxfId="391" priority="13688" operator="greaterThan">
      <formula>0.033</formula>
    </cfRule>
    <cfRule type="cellIs" dxfId="390" priority="13880" operator="lessThan">
      <formula>-0.002</formula>
    </cfRule>
  </conditionalFormatting>
  <conditionalFormatting sqref="T648">
    <cfRule type="cellIs" dxfId="389" priority="13350" operator="lessThan">
      <formula>0.0129</formula>
    </cfRule>
    <cfRule type="cellIs" dxfId="388" priority="13349" operator="greaterThan">
      <formula>0.0129</formula>
    </cfRule>
    <cfRule type="cellIs" dxfId="387" priority="13348" operator="greaterThan">
      <formula>-0.0033</formula>
    </cfRule>
    <cfRule type="cellIs" dxfId="386" priority="13249" operator="lessThan">
      <formula>0.0031</formula>
    </cfRule>
    <cfRule type="cellIs" dxfId="385" priority="13347" operator="lessThan">
      <formula>-0.0033</formula>
    </cfRule>
    <cfRule type="cellIs" dxfId="384" priority="13332" operator="greaterThan">
      <formula>0.0234</formula>
    </cfRule>
    <cfRule type="cellIs" dxfId="383" priority="13325" operator="greaterThan">
      <formula>0.0042</formula>
    </cfRule>
    <cfRule type="cellIs" dxfId="382" priority="13279" operator="lessThan">
      <formula>-0.0015</formula>
    </cfRule>
    <cfRule type="cellIs" dxfId="381" priority="13196" operator="greaterThan">
      <formula>-0.0064</formula>
    </cfRule>
    <cfRule type="cellIs" dxfId="380" priority="13195" operator="lessThan">
      <formula>-0.0064</formula>
    </cfRule>
    <cfRule type="cellIs" dxfId="379" priority="13291" operator="lessThan">
      <formula>0.0009</formula>
    </cfRule>
    <cfRule type="cellIs" dxfId="378" priority="13368" operator="lessThan">
      <formula>"0&lt;-0,43%"</formula>
    </cfRule>
  </conditionalFormatting>
  <conditionalFormatting sqref="T652">
    <cfRule type="cellIs" dxfId="377" priority="13306" operator="greaterThan">
      <formula>0.033</formula>
    </cfRule>
    <cfRule type="cellIs" dxfId="376" priority="13226" operator="greaterThan">
      <formula>0</formula>
    </cfRule>
    <cfRule type="cellIs" dxfId="375" priority="13498" operator="lessThan">
      <formula>-0.002</formula>
    </cfRule>
    <cfRule type="cellIs" dxfId="374" priority="13403" operator="greaterThan">
      <formula>-0.002</formula>
    </cfRule>
    <cfRule type="cellIs" dxfId="373" priority="13295" operator="greaterThan">
      <formula>0.004</formula>
    </cfRule>
    <cfRule type="cellIs" dxfId="372" priority="13564" operator="greaterThan">
      <formula>-0.049</formula>
    </cfRule>
    <cfRule type="cellIs" dxfId="371" priority="13303" operator="greaterThan">
      <formula>0.016</formula>
    </cfRule>
  </conditionalFormatting>
  <conditionalFormatting sqref="T673">
    <cfRule type="cellIs" dxfId="370" priority="12967" operator="greaterThan">
      <formula>0.0129</formula>
    </cfRule>
    <cfRule type="cellIs" dxfId="369" priority="12965" operator="lessThan">
      <formula>-0.0033</formula>
    </cfRule>
    <cfRule type="cellIs" dxfId="368" priority="12814" operator="greaterThan">
      <formula>-0.0064</formula>
    </cfRule>
    <cfRule type="cellIs" dxfId="367" priority="12943" operator="greaterThan">
      <formula>0.0042</formula>
    </cfRule>
    <cfRule type="cellIs" dxfId="366" priority="12986" operator="lessThan">
      <formula>"0&lt;-0,43%"</formula>
    </cfRule>
    <cfRule type="cellIs" dxfId="365" priority="12966" operator="greaterThan">
      <formula>-0.0033</formula>
    </cfRule>
    <cfRule type="cellIs" dxfId="364" priority="12867" operator="lessThan">
      <formula>0.0031</formula>
    </cfRule>
    <cfRule type="cellIs" dxfId="363" priority="12968" operator="lessThan">
      <formula>0.0129</formula>
    </cfRule>
    <cfRule type="cellIs" dxfId="362" priority="12909" operator="lessThan">
      <formula>0.0009</formula>
    </cfRule>
    <cfRule type="cellIs" dxfId="361" priority="12950" operator="greaterThan">
      <formula>0.0234</formula>
    </cfRule>
    <cfRule type="cellIs" dxfId="360" priority="12897" operator="lessThan">
      <formula>-0.0015</formula>
    </cfRule>
    <cfRule type="cellIs" dxfId="359" priority="12813" operator="lessThan">
      <formula>-0.0064</formula>
    </cfRule>
  </conditionalFormatting>
  <conditionalFormatting sqref="T677">
    <cfRule type="cellIs" dxfId="358" priority="13116" operator="lessThan">
      <formula>-0.002</formula>
    </cfRule>
    <cfRule type="cellIs" dxfId="357" priority="13182" operator="greaterThan">
      <formula>-0.049</formula>
    </cfRule>
    <cfRule type="cellIs" dxfId="356" priority="13021" operator="greaterThan">
      <formula>-0.002</formula>
    </cfRule>
    <cfRule type="cellIs" dxfId="355" priority="12844" operator="greaterThan">
      <formula>0</formula>
    </cfRule>
    <cfRule type="cellIs" dxfId="354" priority="12924" operator="greaterThan">
      <formula>0.033</formula>
    </cfRule>
    <cfRule type="cellIs" dxfId="353" priority="12913" operator="greaterThan">
      <formula>0.004</formula>
    </cfRule>
    <cfRule type="cellIs" dxfId="352" priority="12921" operator="greaterThan">
      <formula>0.016</formula>
    </cfRule>
  </conditionalFormatting>
  <conditionalFormatting sqref="T699">
    <cfRule type="cellIs" dxfId="351" priority="11633" operator="lessThan">
      <formula>0.0009</formula>
    </cfRule>
    <cfRule type="cellIs" dxfId="350" priority="11690" operator="greaterThan">
      <formula>-0.0033</formula>
    </cfRule>
    <cfRule type="cellIs" dxfId="349" priority="11667" operator="greaterThan">
      <formula>0.0042</formula>
    </cfRule>
    <cfRule type="cellIs" dxfId="348" priority="11689" operator="lessThan">
      <formula>-0.0033</formula>
    </cfRule>
    <cfRule type="cellIs" dxfId="347" priority="11710" operator="lessThan">
      <formula>"0&lt;-0,43%"</formula>
    </cfRule>
    <cfRule type="cellIs" dxfId="346" priority="11692" operator="lessThan">
      <formula>0.0129</formula>
    </cfRule>
    <cfRule type="cellIs" dxfId="345" priority="11537" operator="lessThan">
      <formula>-0.0064</formula>
    </cfRule>
    <cfRule type="cellIs" dxfId="344" priority="11621" operator="lessThan">
      <formula>-0.0015</formula>
    </cfRule>
    <cfRule type="cellIs" dxfId="343" priority="11691" operator="greaterThan">
      <formula>0.0129</formula>
    </cfRule>
    <cfRule type="cellIs" dxfId="342" priority="11674" operator="greaterThan">
      <formula>0.0234</formula>
    </cfRule>
    <cfRule type="cellIs" dxfId="341" priority="11538" operator="greaterThan">
      <formula>-0.0064</formula>
    </cfRule>
    <cfRule type="cellIs" dxfId="340" priority="11591" operator="lessThan">
      <formula>0.0031</formula>
    </cfRule>
  </conditionalFormatting>
  <conditionalFormatting sqref="T703">
    <cfRule type="cellIs" dxfId="339" priority="11745" operator="greaterThan">
      <formula>-0.002</formula>
    </cfRule>
    <cfRule type="cellIs" dxfId="338" priority="11568" operator="greaterThan">
      <formula>0</formula>
    </cfRule>
    <cfRule type="cellIs" dxfId="337" priority="11637" operator="greaterThan">
      <formula>0.004</formula>
    </cfRule>
    <cfRule type="cellIs" dxfId="336" priority="11645" operator="greaterThan">
      <formula>0.016</formula>
    </cfRule>
    <cfRule type="cellIs" dxfId="335" priority="11840" operator="lessThan">
      <formula>-0.002</formula>
    </cfRule>
    <cfRule type="cellIs" dxfId="334" priority="11648" operator="greaterThan">
      <formula>0.033</formula>
    </cfRule>
    <cfRule type="cellIs" dxfId="333" priority="11906" operator="greaterThan">
      <formula>-0.049</formula>
    </cfRule>
  </conditionalFormatting>
  <conditionalFormatting sqref="T725">
    <cfRule type="cellIs" dxfId="332" priority="11228" operator="lessThan">
      <formula>0.0009</formula>
    </cfRule>
    <cfRule type="cellIs" dxfId="331" priority="11284" operator="lessThan">
      <formula>-0.0033</formula>
    </cfRule>
    <cfRule type="cellIs" dxfId="330" priority="11269" operator="greaterThan">
      <formula>0.0234</formula>
    </cfRule>
    <cfRule type="cellIs" dxfId="329" priority="11133" operator="greaterThan">
      <formula>-0.0064</formula>
    </cfRule>
    <cfRule type="cellIs" dxfId="328" priority="11286" operator="greaterThan">
      <formula>0.0129</formula>
    </cfRule>
    <cfRule type="cellIs" dxfId="327" priority="11285" operator="greaterThan">
      <formula>-0.0033</formula>
    </cfRule>
    <cfRule type="cellIs" dxfId="326" priority="11132" operator="lessThan">
      <formula>-0.0064</formula>
    </cfRule>
    <cfRule type="cellIs" dxfId="325" priority="11216" operator="lessThan">
      <formula>-0.0015</formula>
    </cfRule>
    <cfRule type="cellIs" dxfId="324" priority="11287" operator="lessThan">
      <formula>0.0129</formula>
    </cfRule>
    <cfRule type="cellIs" dxfId="323" priority="11262" operator="greaterThan">
      <formula>0.0042</formula>
    </cfRule>
    <cfRule type="cellIs" dxfId="322" priority="11186" operator="lessThan">
      <formula>0.0031</formula>
    </cfRule>
    <cfRule type="cellIs" dxfId="321" priority="11305" operator="lessThan">
      <formula>"0&lt;-0,43%"</formula>
    </cfRule>
  </conditionalFormatting>
  <conditionalFormatting sqref="T729">
    <cfRule type="cellIs" dxfId="320" priority="11243" operator="greaterThan">
      <formula>0.033</formula>
    </cfRule>
    <cfRule type="cellIs" dxfId="319" priority="11501" operator="greaterThan">
      <formula>-0.049</formula>
    </cfRule>
    <cfRule type="cellIs" dxfId="318" priority="11240" operator="greaterThan">
      <formula>0.016</formula>
    </cfRule>
    <cfRule type="cellIs" dxfId="317" priority="11340" operator="greaterThan">
      <formula>-0.002</formula>
    </cfRule>
    <cfRule type="cellIs" dxfId="316" priority="11435" operator="lessThan">
      <formula>-0.002</formula>
    </cfRule>
    <cfRule type="cellIs" dxfId="315" priority="11232" operator="greaterThan">
      <formula>0.004</formula>
    </cfRule>
    <cfRule type="cellIs" dxfId="314" priority="11163" operator="greaterThan">
      <formula>0</formula>
    </cfRule>
  </conditionalFormatting>
  <conditionalFormatting sqref="T751">
    <cfRule type="cellIs" dxfId="313" priority="10824" operator="greaterThan">
      <formula>0.0234</formula>
    </cfRule>
    <cfRule type="cellIs" dxfId="312" priority="10819" operator="greaterThan">
      <formula>0.0042</formula>
    </cfRule>
    <cfRule type="cellIs" dxfId="311" priority="10696" operator="greaterThan">
      <formula>-0.0064</formula>
    </cfRule>
    <cfRule type="cellIs" dxfId="310" priority="10839" operator="lessThan">
      <formula>0.0129</formula>
    </cfRule>
    <cfRule type="cellIs" dxfId="309" priority="10695" operator="lessThan">
      <formula>-0.0064</formula>
    </cfRule>
    <cfRule type="cellIs" dxfId="308" priority="10852" operator="lessThan">
      <formula>"0&lt;-0,43%"</formula>
    </cfRule>
    <cfRule type="cellIs" dxfId="307" priority="10836" operator="lessThan">
      <formula>-0.0033</formula>
    </cfRule>
    <cfRule type="cellIs" dxfId="306" priority="10774" operator="lessThan">
      <formula>-0.0015</formula>
    </cfRule>
    <cfRule type="cellIs" dxfId="305" priority="10786" operator="lessThan">
      <formula>0.0009</formula>
    </cfRule>
    <cfRule type="cellIs" dxfId="304" priority="10744" operator="lessThan">
      <formula>0.0031</formula>
    </cfRule>
    <cfRule type="cellIs" dxfId="303" priority="10837" operator="greaterThan">
      <formula>-0.0033</formula>
    </cfRule>
    <cfRule type="cellIs" dxfId="302" priority="10838" operator="greaterThan">
      <formula>0.0129</formula>
    </cfRule>
  </conditionalFormatting>
  <conditionalFormatting sqref="T755">
    <cfRule type="cellIs" dxfId="301" priority="10982" operator="lessThan">
      <formula>-0.002</formula>
    </cfRule>
    <cfRule type="cellIs" dxfId="300" priority="10790" operator="greaterThan">
      <formula>0.004</formula>
    </cfRule>
    <cfRule type="cellIs" dxfId="299" priority="10801" operator="greaterThan">
      <formula>0.033</formula>
    </cfRule>
    <cfRule type="cellIs" dxfId="298" priority="11048" operator="greaterThan">
      <formula>-0.049</formula>
    </cfRule>
    <cfRule type="cellIs" dxfId="297" priority="10887" operator="greaterThan">
      <formula>-0.002</formula>
    </cfRule>
    <cfRule type="cellIs" dxfId="296" priority="10798" operator="greaterThan">
      <formula>0.016</formula>
    </cfRule>
    <cfRule type="cellIs" dxfId="295" priority="10724" operator="greaterThan">
      <formula>0</formula>
    </cfRule>
  </conditionalFormatting>
  <conditionalFormatting sqref="T777">
    <cfRule type="cellIs" dxfId="294" priority="10345" operator="lessThan">
      <formula>0.0031</formula>
    </cfRule>
    <cfRule type="cellIs" dxfId="293" priority="10297" operator="greaterThan">
      <formula>-0.0064</formula>
    </cfRule>
    <cfRule type="cellIs" dxfId="292" priority="10387" operator="lessThan">
      <formula>0.0009</formula>
    </cfRule>
    <cfRule type="cellIs" dxfId="291" priority="10439" operator="greaterThan">
      <formula>0.0129</formula>
    </cfRule>
    <cfRule type="cellIs" dxfId="290" priority="10453" operator="lessThan">
      <formula>"0&lt;-0,43%"</formula>
    </cfRule>
    <cfRule type="cellIs" dxfId="289" priority="10425" operator="greaterThan">
      <formula>0.0234</formula>
    </cfRule>
    <cfRule type="cellIs" dxfId="288" priority="10420" operator="greaterThan">
      <formula>0.0042</formula>
    </cfRule>
    <cfRule type="cellIs" dxfId="287" priority="10296" operator="lessThan">
      <formula>-0.0064</formula>
    </cfRule>
    <cfRule type="cellIs" dxfId="286" priority="10437" operator="lessThan">
      <formula>-0.0033</formula>
    </cfRule>
    <cfRule type="cellIs" dxfId="285" priority="10440" operator="lessThan">
      <formula>0.0129</formula>
    </cfRule>
    <cfRule type="notContainsBlanks" dxfId="284" priority="10256">
      <formula>LEN(TRIM(T777))&gt;0</formula>
    </cfRule>
    <cfRule type="cellIs" dxfId="283" priority="10438" operator="greaterThan">
      <formula>-0.0033</formula>
    </cfRule>
    <cfRule type="cellIs" dxfId="282" priority="10375" operator="lessThan">
      <formula>-0.0015</formula>
    </cfRule>
  </conditionalFormatting>
  <conditionalFormatting sqref="T781">
    <cfRule type="cellIs" dxfId="281" priority="10399" operator="greaterThan">
      <formula>0.016</formula>
    </cfRule>
    <cfRule type="cellIs" dxfId="280" priority="10325" operator="greaterThan">
      <formula>0</formula>
    </cfRule>
    <cfRule type="cellIs" dxfId="279" priority="10488" operator="greaterThan">
      <formula>-0.002</formula>
    </cfRule>
    <cfRule type="cellIs" dxfId="278" priority="10402" operator="greaterThan">
      <formula>0.033</formula>
    </cfRule>
    <cfRule type="cellIs" dxfId="277" priority="10649" operator="greaterThan">
      <formula>-0.049</formula>
    </cfRule>
    <cfRule type="cellIs" dxfId="276" priority="10583" operator="lessThan">
      <formula>-0.002</formula>
    </cfRule>
    <cfRule type="cellIs" dxfId="275" priority="10391" operator="greaterThan">
      <formula>0.004</formula>
    </cfRule>
  </conditionalFormatting>
  <conditionalFormatting sqref="T803">
    <cfRule type="notContainsBlanks" dxfId="274" priority="9848">
      <formula>LEN(TRIM(T803))&gt;0</formula>
    </cfRule>
    <cfRule type="cellIs" dxfId="273" priority="9979" operator="lessThan">
      <formula>0.0009</formula>
    </cfRule>
    <cfRule type="cellIs" dxfId="272" priority="9889" operator="greaterThan">
      <formula>-0.0064</formula>
    </cfRule>
    <cfRule type="cellIs" dxfId="271" priority="10032" operator="lessThan">
      <formula>0.0129</formula>
    </cfRule>
    <cfRule type="cellIs" dxfId="270" priority="9937" operator="lessThan">
      <formula>0.0031</formula>
    </cfRule>
    <cfRule type="cellIs" dxfId="269" priority="9967" operator="lessThan">
      <formula>-0.0015</formula>
    </cfRule>
    <cfRule type="cellIs" dxfId="268" priority="10030" operator="greaterThan">
      <formula>-0.0033</formula>
    </cfRule>
    <cfRule type="cellIs" dxfId="267" priority="9888" operator="lessThan">
      <formula>-0.0064</formula>
    </cfRule>
    <cfRule type="cellIs" dxfId="266" priority="10017" operator="greaterThan">
      <formula>0.0234</formula>
    </cfRule>
    <cfRule type="cellIs" dxfId="265" priority="10031" operator="greaterThan">
      <formula>0.0129</formula>
    </cfRule>
    <cfRule type="cellIs" dxfId="264" priority="10045" operator="lessThan">
      <formula>"0&lt;-0,43%"</formula>
    </cfRule>
    <cfRule type="cellIs" dxfId="263" priority="10029" operator="lessThan">
      <formula>-0.0033</formula>
    </cfRule>
    <cfRule type="cellIs" dxfId="262" priority="10012" operator="greaterThan">
      <formula>0.0042</formula>
    </cfRule>
  </conditionalFormatting>
  <conditionalFormatting sqref="T807">
    <cfRule type="cellIs" dxfId="261" priority="10175" operator="lessThan">
      <formula>-0.002</formula>
    </cfRule>
    <cfRule type="cellIs" dxfId="260" priority="9994" operator="greaterThan">
      <formula>0.033</formula>
    </cfRule>
    <cfRule type="cellIs" dxfId="259" priority="9917" operator="greaterThan">
      <formula>0</formula>
    </cfRule>
    <cfRule type="cellIs" dxfId="258" priority="9983" operator="greaterThan">
      <formula>0.004</formula>
    </cfRule>
    <cfRule type="cellIs" dxfId="257" priority="10241" operator="greaterThan">
      <formula>-0.049</formula>
    </cfRule>
    <cfRule type="cellIs" dxfId="256" priority="9991" operator="greaterThan">
      <formula>0.016</formula>
    </cfRule>
    <cfRule type="cellIs" dxfId="255" priority="10080" operator="greaterThan">
      <formula>-0.002</formula>
    </cfRule>
  </conditionalFormatting>
  <conditionalFormatting sqref="T829">
    <cfRule type="cellIs" dxfId="254" priority="9546" operator="lessThan">
      <formula>-0.0015</formula>
    </cfRule>
    <cfRule type="cellIs" dxfId="253" priority="9558" operator="lessThan">
      <formula>0.0009</formula>
    </cfRule>
    <cfRule type="cellIs" dxfId="252" priority="9516" operator="lessThan">
      <formula>0.0031</formula>
    </cfRule>
    <cfRule type="notContainsBlanks" dxfId="251" priority="9446">
      <formula>LEN(TRIM(T829))&gt;0</formula>
    </cfRule>
    <cfRule type="cellIs" dxfId="250" priority="9608" operator="lessThan">
      <formula>-0.0033</formula>
    </cfRule>
    <cfRule type="cellIs" dxfId="249" priority="9611" operator="lessThan">
      <formula>0.0129</formula>
    </cfRule>
    <cfRule type="cellIs" dxfId="248" priority="9610" operator="greaterThan">
      <formula>0.0129</formula>
    </cfRule>
    <cfRule type="cellIs" dxfId="247" priority="9468" operator="greaterThan">
      <formula>-0.0064</formula>
    </cfRule>
    <cfRule type="cellIs" dxfId="246" priority="9609" operator="greaterThan">
      <formula>-0.0033</formula>
    </cfRule>
    <cfRule type="cellIs" dxfId="245" priority="9467" operator="lessThan">
      <formula>-0.0064</formula>
    </cfRule>
    <cfRule type="cellIs" dxfId="244" priority="9624" operator="lessThan">
      <formula>"0&lt;-0,43%"</formula>
    </cfRule>
    <cfRule type="cellIs" dxfId="243" priority="9591" operator="greaterThan">
      <formula>0.0042</formula>
    </cfRule>
    <cfRule type="cellIs" dxfId="242" priority="9596" operator="greaterThan">
      <formula>0.0234</formula>
    </cfRule>
  </conditionalFormatting>
  <conditionalFormatting sqref="T833">
    <cfRule type="cellIs" dxfId="241" priority="9573" operator="greaterThan">
      <formula>0.033</formula>
    </cfRule>
    <cfRule type="cellIs" dxfId="240" priority="9496" operator="greaterThan">
      <formula>0</formula>
    </cfRule>
    <cfRule type="cellIs" dxfId="239" priority="9659" operator="greaterThan">
      <formula>-0.002</formula>
    </cfRule>
    <cfRule type="cellIs" dxfId="238" priority="9562" operator="greaterThan">
      <formula>0.004</formula>
    </cfRule>
    <cfRule type="cellIs" dxfId="237" priority="9820" operator="greaterThan">
      <formula>-0.049</formula>
    </cfRule>
    <cfRule type="cellIs" dxfId="236" priority="9754" operator="lessThan">
      <formula>-0.002</formula>
    </cfRule>
    <cfRule type="cellIs" dxfId="235" priority="9570" operator="greaterThan">
      <formula>0.016</formula>
    </cfRule>
  </conditionalFormatting>
  <conditionalFormatting sqref="T854">
    <cfRule type="cellIs" dxfId="234" priority="9142" operator="lessThan">
      <formula>-0.0015</formula>
    </cfRule>
    <cfRule type="cellIs" dxfId="233" priority="9205" operator="greaterThan">
      <formula>-0.0033</formula>
    </cfRule>
    <cfRule type="cellIs" dxfId="232" priority="9154" operator="lessThan">
      <formula>0.0009</formula>
    </cfRule>
    <cfRule type="cellIs" dxfId="231" priority="9206" operator="greaterThan">
      <formula>0.0129</formula>
    </cfRule>
    <cfRule type="cellIs" dxfId="230" priority="9021" operator="greaterThan">
      <formula>-0.0002</formula>
    </cfRule>
    <cfRule type="cellIs" dxfId="229" priority="9207" operator="lessThan">
      <formula>0.0129</formula>
    </cfRule>
    <cfRule type="cellIs" dxfId="228" priority="9192" operator="greaterThan">
      <formula>0.0234</formula>
    </cfRule>
    <cfRule type="cellIs" dxfId="227" priority="9204" operator="lessThan">
      <formula>-0.0033</formula>
    </cfRule>
    <cfRule type="cellIs" dxfId="226" priority="9112" operator="lessThan">
      <formula>0.0031</formula>
    </cfRule>
    <cfRule type="notContainsBlanks" dxfId="225" priority="9042">
      <formula>LEN(TRIM(T854))&gt;0</formula>
    </cfRule>
    <cfRule type="cellIs" dxfId="224" priority="9220" operator="lessThan">
      <formula>"0&lt;-0,43%"</formula>
    </cfRule>
    <cfRule type="cellIs" dxfId="223" priority="9187" operator="greaterThan">
      <formula>0.0042</formula>
    </cfRule>
    <cfRule type="cellIs" dxfId="222" priority="9063" operator="lessThan">
      <formula>-0.0064</formula>
    </cfRule>
    <cfRule type="cellIs" dxfId="221" priority="9064" operator="greaterThan">
      <formula>-0.0064</formula>
    </cfRule>
  </conditionalFormatting>
  <conditionalFormatting sqref="T858">
    <cfRule type="cellIs" dxfId="220" priority="9169" operator="greaterThan">
      <formula>0.033</formula>
    </cfRule>
    <cfRule type="cellIs" dxfId="219" priority="9255" operator="greaterThan">
      <formula>-0.002</formula>
    </cfRule>
    <cfRule type="cellIs" dxfId="218" priority="9092" operator="greaterThan">
      <formula>0</formula>
    </cfRule>
    <cfRule type="cellIs" dxfId="217" priority="9350" operator="lessThan">
      <formula>-0.002</formula>
    </cfRule>
    <cfRule type="cellIs" dxfId="216" priority="9416" operator="greaterThan">
      <formula>-0.049</formula>
    </cfRule>
    <cfRule type="cellIs" dxfId="215" priority="9158" operator="greaterThan">
      <formula>0.004</formula>
    </cfRule>
    <cfRule type="cellIs" dxfId="214" priority="9166" operator="greaterThan">
      <formula>0.016</formula>
    </cfRule>
  </conditionalFormatting>
  <conditionalFormatting sqref="T881">
    <cfRule type="cellIs" dxfId="213" priority="8773" operator="lessThan">
      <formula>0.0129</formula>
    </cfRule>
    <cfRule type="cellIs" dxfId="212" priority="8772" operator="greaterThan">
      <formula>0.0129</formula>
    </cfRule>
    <cfRule type="notContainsBlanks" dxfId="211" priority="8608">
      <formula>LEN(TRIM(T881))&gt;0</formula>
    </cfRule>
    <cfRule type="cellIs" dxfId="210" priority="8771" operator="greaterThan">
      <formula>-0.0033</formula>
    </cfRule>
    <cfRule type="cellIs" dxfId="209" priority="8770" operator="lessThan">
      <formula>-0.0033</formula>
    </cfRule>
    <cfRule type="cellIs" dxfId="208" priority="8758" operator="greaterThan">
      <formula>0.0234</formula>
    </cfRule>
    <cfRule type="cellIs" dxfId="207" priority="8720" operator="lessThan">
      <formula>0.0009</formula>
    </cfRule>
    <cfRule type="cellIs" dxfId="206" priority="8753" operator="greaterThan">
      <formula>0.0042</formula>
    </cfRule>
    <cfRule type="cellIs" dxfId="205" priority="8708" operator="lessThan">
      <formula>-0.0015</formula>
    </cfRule>
    <cfRule type="cellIs" dxfId="204" priority="8587" operator="greaterThan">
      <formula>-0.0002</formula>
    </cfRule>
    <cfRule type="cellIs" dxfId="203" priority="8630" operator="greaterThan">
      <formula>-0.0064</formula>
    </cfRule>
    <cfRule type="cellIs" dxfId="202" priority="8629" operator="lessThan">
      <formula>-0.0064</formula>
    </cfRule>
    <cfRule type="cellIs" dxfId="201" priority="8557" operator="greaterThan">
      <formula>-0.0045</formula>
    </cfRule>
    <cfRule type="cellIs" dxfId="200" priority="8786" operator="lessThan">
      <formula>"0&lt;-0,43%"</formula>
    </cfRule>
    <cfRule type="cellIs" dxfId="199" priority="8678" operator="lessThan">
      <formula>0.0031</formula>
    </cfRule>
  </conditionalFormatting>
  <conditionalFormatting sqref="T885">
    <cfRule type="cellIs" dxfId="198" priority="8982" operator="greaterThan">
      <formula>-0.049</formula>
    </cfRule>
    <cfRule type="cellIs" dxfId="197" priority="8735" operator="greaterThan">
      <formula>0.033</formula>
    </cfRule>
    <cfRule type="cellIs" dxfId="196" priority="8732" operator="greaterThan">
      <formula>0.016</formula>
    </cfRule>
    <cfRule type="cellIs" dxfId="195" priority="8821" operator="greaterThan">
      <formula>-0.002</formula>
    </cfRule>
    <cfRule type="cellIs" dxfId="194" priority="8724" operator="greaterThan">
      <formula>0.004</formula>
    </cfRule>
    <cfRule type="cellIs" dxfId="193" priority="8658" operator="greaterThan">
      <formula>0</formula>
    </cfRule>
    <cfRule type="cellIs" dxfId="192" priority="8916" operator="lessThan">
      <formula>-0.002</formula>
    </cfRule>
  </conditionalFormatting>
  <conditionalFormatting sqref="T907">
    <cfRule type="cellIs" dxfId="191" priority="8260" operator="lessThan">
      <formula>-0.0015</formula>
    </cfRule>
    <cfRule type="cellIs" dxfId="190" priority="8272" operator="lessThan">
      <formula>0.0009</formula>
    </cfRule>
    <cfRule type="cellIs" dxfId="189" priority="8092" operator="lessThan">
      <formula>0.0047</formula>
    </cfRule>
    <cfRule type="cellIs" dxfId="188" priority="8305" operator="greaterThan">
      <formula>0.0042</formula>
    </cfRule>
    <cfRule type="cellIs" dxfId="187" priority="8310" operator="greaterThan">
      <formula>0.0234</formula>
    </cfRule>
    <cfRule type="cellIs" dxfId="186" priority="8338" operator="lessThan">
      <formula>"0&lt;-0,43%"</formula>
    </cfRule>
    <cfRule type="notContainsBlanks" dxfId="185" priority="8160">
      <formula>LEN(TRIM(T907))&gt;0</formula>
    </cfRule>
    <cfRule type="cellIs" dxfId="184" priority="8230" operator="lessThan">
      <formula>0.0031</formula>
    </cfRule>
    <cfRule type="cellIs" dxfId="183" priority="8322" operator="lessThan">
      <formula>-0.0033</formula>
    </cfRule>
    <cfRule type="cellIs" dxfId="182" priority="8323" operator="greaterThan">
      <formula>-0.0033</formula>
    </cfRule>
    <cfRule type="cellIs" dxfId="181" priority="8182" operator="greaterThan">
      <formula>-0.0064</formula>
    </cfRule>
    <cfRule type="cellIs" dxfId="180" priority="8324" operator="greaterThan">
      <formula>0.0129</formula>
    </cfRule>
    <cfRule type="cellIs" dxfId="179" priority="8325" operator="lessThan">
      <formula>0.0129</formula>
    </cfRule>
    <cfRule type="cellIs" dxfId="178" priority="8139" operator="greaterThan">
      <formula>-0.0002</formula>
    </cfRule>
    <cfRule type="cellIs" dxfId="177" priority="8109" operator="greaterThan">
      <formula>-0.0045</formula>
    </cfRule>
    <cfRule type="cellIs" dxfId="176" priority="8181" operator="lessThan">
      <formula>-0.0064</formula>
    </cfRule>
  </conditionalFormatting>
  <conditionalFormatting sqref="T911">
    <cfRule type="cellIs" dxfId="175" priority="8534" operator="greaterThan">
      <formula>-0.049</formula>
    </cfRule>
    <cfRule type="cellIs" dxfId="174" priority="8468" operator="lessThan">
      <formula>-0.002</formula>
    </cfRule>
    <cfRule type="cellIs" dxfId="173" priority="8276" operator="greaterThan">
      <formula>0.004</formula>
    </cfRule>
    <cfRule type="cellIs" dxfId="172" priority="8284" operator="greaterThan">
      <formula>0.016</formula>
    </cfRule>
    <cfRule type="cellIs" dxfId="171" priority="8287" operator="greaterThan">
      <formula>0.033</formula>
    </cfRule>
    <cfRule type="cellIs" dxfId="170" priority="8210" operator="greaterThan">
      <formula>0</formula>
    </cfRule>
    <cfRule type="cellIs" dxfId="169" priority="8373" operator="greaterThan">
      <formula>-0.002</formula>
    </cfRule>
  </conditionalFormatting>
  <conditionalFormatting sqref="T933">
    <cfRule type="cellIs" dxfId="168" priority="7802" operator="lessThan">
      <formula>-0.0015</formula>
    </cfRule>
    <cfRule type="notContainsBlanks" dxfId="167" priority="7702">
      <formula>LEN(TRIM(T933))&gt;0</formula>
    </cfRule>
    <cfRule type="cellIs" dxfId="166" priority="7724" operator="greaterThan">
      <formula>-0.0064</formula>
    </cfRule>
    <cfRule type="cellIs" dxfId="165" priority="7867" operator="lessThan">
      <formula>0.0129</formula>
    </cfRule>
    <cfRule type="cellIs" dxfId="164" priority="7681" operator="greaterThan">
      <formula>-0.0002</formula>
    </cfRule>
    <cfRule type="cellIs" dxfId="163" priority="7866" operator="greaterThan">
      <formula>0.0129</formula>
    </cfRule>
    <cfRule type="cellIs" dxfId="162" priority="7865" operator="greaterThan">
      <formula>-0.0033</formula>
    </cfRule>
    <cfRule type="cellIs" dxfId="161" priority="7772" operator="lessThan">
      <formula>0.0031</formula>
    </cfRule>
    <cfRule type="cellIs" dxfId="160" priority="7880" operator="lessThan">
      <formula>"0&lt;-0,43%"</formula>
    </cfRule>
    <cfRule type="cellIs" dxfId="159" priority="7852" operator="greaterThan">
      <formula>0.0234</formula>
    </cfRule>
    <cfRule type="cellIs" dxfId="158" priority="7864" operator="lessThan">
      <formula>-0.0033</formula>
    </cfRule>
    <cfRule type="cellIs" dxfId="157" priority="7634" operator="lessThan">
      <formula>0.0047</formula>
    </cfRule>
    <cfRule type="cellIs" dxfId="156" priority="7723" operator="lessThan">
      <formula>-0.0064</formula>
    </cfRule>
    <cfRule type="cellIs" dxfId="155" priority="7814" operator="lessThan">
      <formula>0.0009</formula>
    </cfRule>
    <cfRule type="cellIs" dxfId="154" priority="7627" operator="lessThan">
      <formula>-0.0053</formula>
    </cfRule>
    <cfRule type="cellIs" dxfId="153" priority="7651" operator="greaterThan">
      <formula>-0.0045</formula>
    </cfRule>
    <cfRule type="cellIs" dxfId="152" priority="7847" operator="greaterThan">
      <formula>0.0042</formula>
    </cfRule>
    <cfRule type="cellIs" dxfId="151" priority="7626" operator="greaterThan">
      <formula>-0.0053</formula>
    </cfRule>
  </conditionalFormatting>
  <conditionalFormatting sqref="T937">
    <cfRule type="cellIs" dxfId="150" priority="7826" operator="greaterThan">
      <formula>0.016</formula>
    </cfRule>
    <cfRule type="cellIs" dxfId="149" priority="7818" operator="greaterThan">
      <formula>0.004</formula>
    </cfRule>
    <cfRule type="cellIs" dxfId="148" priority="7829" operator="greaterThan">
      <formula>0.033</formula>
    </cfRule>
    <cfRule type="cellIs" dxfId="147" priority="8076" operator="greaterThan">
      <formula>-0.049</formula>
    </cfRule>
    <cfRule type="cellIs" dxfId="146" priority="7752" operator="greaterThan">
      <formula>0</formula>
    </cfRule>
    <cfRule type="cellIs" dxfId="145" priority="7915" operator="greaterThan">
      <formula>-0.002</formula>
    </cfRule>
    <cfRule type="cellIs" dxfId="144" priority="8010" operator="lessThan">
      <formula>-0.002</formula>
    </cfRule>
  </conditionalFormatting>
  <conditionalFormatting sqref="T959">
    <cfRule type="cellIs" dxfId="143" priority="7162" operator="lessThan">
      <formula>-0.0053</formula>
    </cfRule>
    <cfRule type="cellIs" dxfId="142" priority="7337" operator="lessThan">
      <formula>-0.0015</formula>
    </cfRule>
    <cfRule type="cellIs" dxfId="141" priority="7161" operator="greaterThan">
      <formula>-0.0053</formula>
    </cfRule>
    <cfRule type="cellIs" dxfId="140" priority="7401" operator="greaterThan">
      <formula>0.0129</formula>
    </cfRule>
    <cfRule type="cellIs" dxfId="139" priority="7186" operator="greaterThan">
      <formula>-0.0045</formula>
    </cfRule>
    <cfRule type="cellIs" dxfId="138" priority="7259" operator="greaterThan">
      <formula>-0.0064</formula>
    </cfRule>
    <cfRule type="cellIs" dxfId="137" priority="7149" operator="lessThan">
      <formula>0.0064</formula>
    </cfRule>
    <cfRule type="cellIs" dxfId="136" priority="7148" operator="greaterThan">
      <formula>0.0064</formula>
    </cfRule>
    <cfRule type="cellIs" dxfId="135" priority="7399" operator="lessThan">
      <formula>-0.0033</formula>
    </cfRule>
    <cfRule type="cellIs" dxfId="134" priority="7307" operator="lessThan">
      <formula>0.0031</formula>
    </cfRule>
    <cfRule type="cellIs" dxfId="133" priority="7349" operator="lessThan">
      <formula>0.0009</formula>
    </cfRule>
    <cfRule type="cellIs" dxfId="132" priority="7387" operator="greaterThan">
      <formula>0.0234</formula>
    </cfRule>
    <cfRule type="cellIs" dxfId="131" priority="7402" operator="lessThan">
      <formula>0.0129</formula>
    </cfRule>
    <cfRule type="cellIs" dxfId="130" priority="7382" operator="greaterThan">
      <formula>0.0042</formula>
    </cfRule>
    <cfRule type="cellIs" dxfId="129" priority="7258" operator="lessThan">
      <formula>-0.0064</formula>
    </cfRule>
    <cfRule type="cellIs" dxfId="128" priority="7169" operator="lessThan">
      <formula>0.0047</formula>
    </cfRule>
    <cfRule type="cellIs" dxfId="127" priority="7415" operator="lessThan">
      <formula>"0&lt;-0,43%"</formula>
    </cfRule>
    <cfRule type="cellIs" dxfId="126" priority="7216" operator="greaterThan">
      <formula>-0.0002</formula>
    </cfRule>
    <cfRule type="notContainsBlanks" dxfId="125" priority="7237">
      <formula>LEN(TRIM(T959))&gt;0</formula>
    </cfRule>
    <cfRule type="cellIs" dxfId="124" priority="7400" operator="greaterThan">
      <formula>-0.0033</formula>
    </cfRule>
  </conditionalFormatting>
  <conditionalFormatting sqref="T963">
    <cfRule type="cellIs" dxfId="123" priority="7361" operator="greaterThan">
      <formula>0.016</formula>
    </cfRule>
    <cfRule type="cellIs" dxfId="122" priority="7545" operator="lessThan">
      <formula>-0.002</formula>
    </cfRule>
    <cfRule type="cellIs" dxfId="121" priority="7364" operator="greaterThan">
      <formula>0.033</formula>
    </cfRule>
    <cfRule type="cellIs" dxfId="120" priority="7450" operator="greaterThan">
      <formula>-0.002</formula>
    </cfRule>
    <cfRule type="cellIs" dxfId="119" priority="7287" operator="greaterThan">
      <formula>0</formula>
    </cfRule>
    <cfRule type="cellIs" dxfId="118" priority="7611" operator="greaterThan">
      <formula>-0.049</formula>
    </cfRule>
    <cfRule type="cellIs" dxfId="117" priority="7353" operator="greaterThan">
      <formula>0.004</formula>
    </cfRule>
  </conditionalFormatting>
  <conditionalFormatting sqref="T985">
    <cfRule type="cellIs" dxfId="116" priority="6926" operator="lessThan">
      <formula>0.0129</formula>
    </cfRule>
    <cfRule type="cellIs" dxfId="115" priority="6925" operator="greaterThan">
      <formula>0.0129</formula>
    </cfRule>
    <cfRule type="cellIs" dxfId="114" priority="6924" operator="greaterThan">
      <formula>-0.0033</formula>
    </cfRule>
    <cfRule type="cellIs" dxfId="113" priority="6923" operator="lessThan">
      <formula>-0.0033</formula>
    </cfRule>
    <cfRule type="cellIs" dxfId="112" priority="6686" operator="lessThan">
      <formula>-0.0053</formula>
    </cfRule>
    <cfRule type="cellIs" dxfId="111" priority="6911" operator="greaterThan">
      <formula>0.0234</formula>
    </cfRule>
    <cfRule type="cellIs" dxfId="110" priority="6673" operator="lessThan">
      <formula>0.0064</formula>
    </cfRule>
    <cfRule type="cellIs" dxfId="109" priority="6693" operator="lessThan">
      <formula>0.0047</formula>
    </cfRule>
    <cfRule type="cellIs" dxfId="108" priority="6710" operator="greaterThan">
      <formula>-0.0045</formula>
    </cfRule>
    <cfRule type="cellIs" dxfId="107" priority="6685" operator="greaterThan">
      <formula>-0.0053</formula>
    </cfRule>
    <cfRule type="cellIs" dxfId="106" priority="6783" operator="greaterThan">
      <formula>-0.0064</formula>
    </cfRule>
    <cfRule type="cellIs" dxfId="105" priority="6939" operator="lessThan">
      <formula>"0&lt;-0,43%"</formula>
    </cfRule>
    <cfRule type="cellIs" dxfId="104" priority="6861" operator="lessThan">
      <formula>-0.0015</formula>
    </cfRule>
    <cfRule type="cellIs" dxfId="103" priority="6906" operator="greaterThan">
      <formula>0.0042</formula>
    </cfRule>
    <cfRule type="cellIs" dxfId="102" priority="6831" operator="lessThan">
      <formula>0.0031</formula>
    </cfRule>
    <cfRule type="cellIs" dxfId="101" priority="6782" operator="lessThan">
      <formula>-0.0064</formula>
    </cfRule>
    <cfRule type="cellIs" dxfId="100" priority="6873" operator="lessThan">
      <formula>0.0009</formula>
    </cfRule>
    <cfRule type="notContainsBlanks" dxfId="99" priority="6761">
      <formula>LEN(TRIM(T985))&gt;0</formula>
    </cfRule>
    <cfRule type="cellIs" dxfId="98" priority="6672" operator="greaterThan">
      <formula>0.0064</formula>
    </cfRule>
    <cfRule type="cellIs" dxfId="97" priority="6740" operator="greaterThan">
      <formula>-0.0002</formula>
    </cfRule>
  </conditionalFormatting>
  <conditionalFormatting sqref="T989">
    <cfRule type="cellIs" dxfId="96" priority="6811" operator="greaterThan">
      <formula>0</formula>
    </cfRule>
    <cfRule type="cellIs" dxfId="95" priority="7135" operator="greaterThan">
      <formula>-0.049</formula>
    </cfRule>
    <cfRule type="cellIs" dxfId="94" priority="6888" operator="greaterThan">
      <formula>0.033</formula>
    </cfRule>
    <cfRule type="cellIs" dxfId="93" priority="6885" operator="greaterThan">
      <formula>0.016</formula>
    </cfRule>
    <cfRule type="cellIs" dxfId="92" priority="6877" operator="greaterThan">
      <formula>0.004</formula>
    </cfRule>
    <cfRule type="cellIs" dxfId="91" priority="7069" operator="lessThan">
      <formula>-0.002</formula>
    </cfRule>
    <cfRule type="cellIs" dxfId="90" priority="6974" operator="greaterThan">
      <formula>-0.002</formula>
    </cfRule>
  </conditionalFormatting>
  <conditionalFormatting sqref="T1011">
    <cfRule type="notContainsBlanks" dxfId="89" priority="6276">
      <formula>LEN(TRIM(T1011))&gt;0</formula>
    </cfRule>
    <cfRule type="cellIs" dxfId="88" priority="6255" operator="greaterThan">
      <formula>-0.0002</formula>
    </cfRule>
    <cfRule type="cellIs" dxfId="87" priority="6225" operator="greaterThan">
      <formula>-0.0045</formula>
    </cfRule>
    <cfRule type="cellIs" dxfId="86" priority="6208" operator="lessThan">
      <formula>0.0047</formula>
    </cfRule>
    <cfRule type="cellIs" dxfId="85" priority="6201" operator="lessThan">
      <formula>-0.0053</formula>
    </cfRule>
    <cfRule type="cellIs" dxfId="84" priority="5125" operator="greaterThan">
      <formula>-0.0039</formula>
    </cfRule>
    <cfRule type="cellIs" dxfId="83" priority="5126" operator="lessThan">
      <formula>-0.0039</formula>
    </cfRule>
    <cfRule type="cellIs" dxfId="82" priority="6200" operator="greaterThan">
      <formula>-0.0053</formula>
    </cfRule>
    <cfRule type="cellIs" dxfId="81" priority="6187" operator="greaterThan">
      <formula>0.0064</formula>
    </cfRule>
    <cfRule type="cellIs" dxfId="80" priority="6440" operator="greaterThan">
      <formula>0.0129</formula>
    </cfRule>
    <cfRule type="cellIs" dxfId="79" priority="6426" operator="greaterThan">
      <formula>0.0234</formula>
    </cfRule>
    <cfRule type="cellIs" dxfId="78" priority="6439" operator="greaterThan">
      <formula>-0.0033</formula>
    </cfRule>
    <cfRule type="cellIs" dxfId="77" priority="6438" operator="lessThan">
      <formula>-0.0033</formula>
    </cfRule>
    <cfRule type="cellIs" dxfId="76" priority="6421" operator="greaterThan">
      <formula>0.0042</formula>
    </cfRule>
    <cfRule type="cellIs" dxfId="75" priority="6188" operator="lessThan">
      <formula>0.0064</formula>
    </cfRule>
    <cfRule type="cellIs" dxfId="74" priority="6388" operator="lessThan">
      <formula>0.0009</formula>
    </cfRule>
    <cfRule type="cellIs" dxfId="73" priority="6454" operator="lessThan">
      <formula>"0&lt;-0,43%"</formula>
    </cfRule>
    <cfRule type="cellIs" dxfId="72" priority="6376" operator="lessThan">
      <formula>-0.0015</formula>
    </cfRule>
    <cfRule type="cellIs" dxfId="71" priority="6346" operator="lessThan">
      <formula>0.0031</formula>
    </cfRule>
    <cfRule type="cellIs" dxfId="70" priority="6441" operator="lessThan">
      <formula>0.0129</formula>
    </cfRule>
    <cfRule type="cellIs" dxfId="69" priority="6298" operator="greaterThan">
      <formula>-0.0064</formula>
    </cfRule>
    <cfRule type="cellIs" dxfId="68" priority="6297" operator="lessThan">
      <formula>-0.0064</formula>
    </cfRule>
  </conditionalFormatting>
  <conditionalFormatting sqref="T1015">
    <cfRule type="cellIs" dxfId="67" priority="6400" operator="greaterThan">
      <formula>0.016</formula>
    </cfRule>
    <cfRule type="cellIs" dxfId="66" priority="6584" operator="lessThan">
      <formula>-0.002</formula>
    </cfRule>
    <cfRule type="cellIs" dxfId="65" priority="6392" operator="greaterThan">
      <formula>0.004</formula>
    </cfRule>
    <cfRule type="cellIs" dxfId="64" priority="6326" operator="greaterThan">
      <formula>0</formula>
    </cfRule>
    <cfRule type="cellIs" dxfId="63" priority="6650" operator="greaterThan">
      <formula>-0.049</formula>
    </cfRule>
    <cfRule type="cellIs" dxfId="62" priority="6489" operator="greaterThan">
      <formula>-0.002</formula>
    </cfRule>
    <cfRule type="cellIs" dxfId="61" priority="6403" operator="greaterThan">
      <formula>0.033</formula>
    </cfRule>
  </conditionalFormatting>
  <conditionalFormatting sqref="T1037">
    <cfRule type="cellIs" dxfId="60" priority="4883" operator="greaterThan">
      <formula>0.0042</formula>
    </cfRule>
    <cfRule type="cellIs" dxfId="59" priority="4916" operator="lessThan">
      <formula>"0&lt;-0,43%"</formula>
    </cfRule>
    <cfRule type="cellIs" dxfId="58" priority="4717" operator="greaterThan">
      <formula>-0.0002</formula>
    </cfRule>
    <cfRule type="cellIs" dxfId="57" priority="4888" operator="greaterThan">
      <formula>0.0234</formula>
    </cfRule>
    <cfRule type="cellIs" dxfId="56" priority="4760" operator="greaterThan">
      <formula>-0.0064</formula>
    </cfRule>
    <cfRule type="cellIs" dxfId="55" priority="4687" operator="greaterThan">
      <formula>-0.0045</formula>
    </cfRule>
    <cfRule type="cellIs" dxfId="54" priority="4838" operator="lessThan">
      <formula>-0.0015</formula>
    </cfRule>
    <cfRule type="cellIs" dxfId="53" priority="4900" operator="lessThan">
      <formula>-0.0033</formula>
    </cfRule>
    <cfRule type="cellIs" dxfId="52" priority="4901" operator="greaterThan">
      <formula>-0.0033</formula>
    </cfRule>
    <cfRule type="cellIs" dxfId="51" priority="4903" operator="lessThan">
      <formula>0.0129</formula>
    </cfRule>
    <cfRule type="cellIs" dxfId="50" priority="4902" operator="greaterThan">
      <formula>0.0129</formula>
    </cfRule>
    <cfRule type="cellIs" dxfId="49" priority="4663" operator="lessThan">
      <formula>-0.0053</formula>
    </cfRule>
    <cfRule type="cellIs" dxfId="48" priority="4850" operator="lessThan">
      <formula>0.0009</formula>
    </cfRule>
    <cfRule type="cellIs" dxfId="47" priority="4670" operator="lessThan">
      <formula>0.0047</formula>
    </cfRule>
    <cfRule type="cellIs" dxfId="46" priority="4759" operator="lessThan">
      <formula>-0.0064</formula>
    </cfRule>
    <cfRule type="cellIs" dxfId="45" priority="4662" operator="greaterThan">
      <formula>-0.0053</formula>
    </cfRule>
    <cfRule type="cellIs" dxfId="44" priority="4808" operator="lessThan">
      <formula>0.0031</formula>
    </cfRule>
    <cfRule type="cellIs" dxfId="43" priority="4613" operator="lessThan">
      <formula>-0.0039</formula>
    </cfRule>
    <cfRule type="notContainsBlanks" dxfId="42" priority="4738">
      <formula>LEN(TRIM(T1037))&gt;0</formula>
    </cfRule>
    <cfRule type="cellIs" dxfId="41" priority="4612" operator="greaterThan">
      <formula>-0.0039</formula>
    </cfRule>
    <cfRule type="cellIs" dxfId="40" priority="4606" operator="lessThan">
      <formula>0.0103</formula>
    </cfRule>
    <cfRule type="cellIs" dxfId="39" priority="4650" operator="lessThan">
      <formula>0.0064</formula>
    </cfRule>
    <cfRule type="cellIs" dxfId="38" priority="4649" operator="greaterThan">
      <formula>0.0064</formula>
    </cfRule>
  </conditionalFormatting>
  <conditionalFormatting sqref="T1041">
    <cfRule type="cellIs" dxfId="37" priority="4854" operator="greaterThan">
      <formula>0.004</formula>
    </cfRule>
    <cfRule type="cellIs" dxfId="36" priority="4788" operator="greaterThan">
      <formula>0</formula>
    </cfRule>
    <cfRule type="cellIs" dxfId="35" priority="4951" operator="greaterThan">
      <formula>-0.002</formula>
    </cfRule>
    <cfRule type="cellIs" dxfId="34" priority="5112" operator="greaterThan">
      <formula>-0.049</formula>
    </cfRule>
    <cfRule type="cellIs" dxfId="33" priority="5046" operator="lessThan">
      <formula>-0.002</formula>
    </cfRule>
    <cfRule type="cellIs" dxfId="32" priority="4865" operator="greaterThan">
      <formula>0.033</formula>
    </cfRule>
    <cfRule type="cellIs" dxfId="31" priority="4862" operator="greaterThan">
      <formula>0.016</formula>
    </cfRule>
  </conditionalFormatting>
  <conditionalFormatting sqref="T1063">
    <cfRule type="cellIs" dxfId="30" priority="4319" operator="lessThan">
      <formula>-0.0015</formula>
    </cfRule>
    <cfRule type="cellIs" dxfId="29" priority="4369" operator="greaterThan">
      <formula>0.0234</formula>
    </cfRule>
    <cfRule type="cellIs" dxfId="28" priority="4198" operator="greaterThan">
      <formula>-0.0002</formula>
    </cfRule>
    <cfRule type="cellIs" dxfId="27" priority="4240" operator="lessThan">
      <formula>-0.0064</formula>
    </cfRule>
    <cfRule type="cellIs" dxfId="26" priority="4241" operator="greaterThan">
      <formula>-0.0064</formula>
    </cfRule>
    <cfRule type="notContainsBlanks" dxfId="25" priority="4219">
      <formula>LEN(TRIM(T1063))&gt;0</formula>
    </cfRule>
    <cfRule type="cellIs" dxfId="24" priority="4168" operator="greaterThan">
      <formula>-0.0045</formula>
    </cfRule>
    <cfRule type="cellIs" dxfId="23" priority="4397" operator="lessThan">
      <formula>"0&lt;-0,43%"</formula>
    </cfRule>
    <cfRule type="cellIs" dxfId="22" priority="4331" operator="lessThan">
      <formula>0.0009</formula>
    </cfRule>
    <cfRule type="cellIs" dxfId="21" priority="4289" operator="lessThan">
      <formula>0.0031</formula>
    </cfRule>
    <cfRule type="cellIs" dxfId="20" priority="4381" operator="lessThan">
      <formula>-0.0033</formula>
    </cfRule>
    <cfRule type="cellIs" dxfId="19" priority="4382" operator="greaterThan">
      <formula>-0.0033</formula>
    </cfRule>
    <cfRule type="cellIs" dxfId="18" priority="4087" operator="lessThan">
      <formula>0.0103</formula>
    </cfRule>
    <cfRule type="cellIs" dxfId="17" priority="4144" operator="lessThan">
      <formula>-0.0053</formula>
    </cfRule>
    <cfRule type="cellIs" dxfId="16" priority="4383" operator="greaterThan">
      <formula>0.0129</formula>
    </cfRule>
    <cfRule type="cellIs" dxfId="15" priority="4384" operator="lessThan">
      <formula>0.0129</formula>
    </cfRule>
    <cfRule type="cellIs" dxfId="14" priority="4143" operator="greaterThan">
      <formula>-0.0053</formula>
    </cfRule>
    <cfRule type="cellIs" dxfId="13" priority="4364" operator="greaterThan">
      <formula>0.0042</formula>
    </cfRule>
    <cfRule type="cellIs" dxfId="12" priority="4151" operator="lessThan">
      <formula>0.0047</formula>
    </cfRule>
    <cfRule type="cellIs" dxfId="11" priority="4131" operator="lessThan">
      <formula>0.0064</formula>
    </cfRule>
    <cfRule type="cellIs" dxfId="10" priority="4094" operator="lessThan">
      <formula>-0.0039</formula>
    </cfRule>
    <cfRule type="cellIs" dxfId="9" priority="4093" operator="greaterThan">
      <formula>-0.0039</formula>
    </cfRule>
    <cfRule type="cellIs" dxfId="8" priority="4130" operator="greaterThan">
      <formula>0.0064</formula>
    </cfRule>
  </conditionalFormatting>
  <conditionalFormatting sqref="T1067">
    <cfRule type="cellIs" dxfId="7" priority="4269" operator="greaterThan">
      <formula>0</formula>
    </cfRule>
    <cfRule type="cellIs" dxfId="6" priority="4346" operator="greaterThan">
      <formula>0.033</formula>
    </cfRule>
    <cfRule type="cellIs" dxfId="5" priority="4593" operator="greaterThan">
      <formula>-0.049</formula>
    </cfRule>
    <cfRule type="cellIs" dxfId="4" priority="4432" operator="greaterThan">
      <formula>-0.002</formula>
    </cfRule>
    <cfRule type="cellIs" dxfId="3" priority="4335" operator="greaterThan">
      <formula>0.004</formula>
    </cfRule>
    <cfRule type="cellIs" dxfId="2" priority="4343" operator="greaterThan">
      <formula>0.016</formula>
    </cfRule>
    <cfRule type="cellIs" dxfId="1" priority="4527" operator="lessThan">
      <formula>-0.002</formula>
    </cfRule>
  </conditionalFormatting>
  <conditionalFormatting sqref="V174">
    <cfRule type="cellIs" dxfId="0" priority="17992" operator="greaterThan">
      <formula>$H$173&gt;$H$175</formula>
    </cfRule>
  </conditionalFormatting>
  <dataValidations disablePrompts="1" count="1">
    <dataValidation type="list" allowBlank="1" showInputMessage="1" showErrorMessage="1" sqref="Z4899" xr:uid="{6DC5508A-0266-4A93-B7E9-D2DCBBFE374F}">
      <formula1>$X$4909:$X$4916</formula1>
    </dataValidation>
  </dataValidations>
  <pageMargins left="0.511811024" right="0.511811024" top="0.78740157499999996" bottom="0.78740157499999996" header="0.31496062000000002" footer="0.31496062000000002"/>
  <pageSetup paperSize="9" scale="1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5A4C-9139-4140-A8B7-E312C202DCAF}">
  <dimension ref="A1:P63"/>
  <sheetViews>
    <sheetView workbookViewId="0">
      <selection activeCell="E49" sqref="E49"/>
    </sheetView>
  </sheetViews>
  <sheetFormatPr defaultRowHeight="14.4"/>
  <cols>
    <col min="1" max="1" width="15.5546875" bestFit="1" customWidth="1"/>
    <col min="2" max="2" width="12.5546875" bestFit="1" customWidth="1"/>
    <col min="3" max="3" width="12.109375" bestFit="1" customWidth="1"/>
    <col min="4" max="4" width="15.109375" bestFit="1" customWidth="1"/>
    <col min="5" max="5" width="14.77734375" bestFit="1" customWidth="1"/>
    <col min="6" max="6" width="14.33203125" bestFit="1" customWidth="1"/>
    <col min="7" max="7" width="13" bestFit="1" customWidth="1"/>
    <col min="8" max="8" width="14.44140625" bestFit="1" customWidth="1"/>
    <col min="11" max="13" width="12.88671875" bestFit="1" customWidth="1"/>
    <col min="14" max="14" width="12" bestFit="1" customWidth="1"/>
    <col min="15" max="16" width="14" bestFit="1" customWidth="1"/>
  </cols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>
        <v>5.5426000000000002</v>
      </c>
    </row>
    <row r="3" spans="1:8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>
        <v>5.5876999999999999</v>
      </c>
    </row>
    <row r="4" spans="1:8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>
        <v>5.5763999999999996</v>
      </c>
    </row>
    <row r="5" spans="1:8">
      <c r="A5" t="s">
        <v>137</v>
      </c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>
        <v>5.6033999999999997</v>
      </c>
    </row>
    <row r="6" spans="1:8">
      <c r="A6" t="s">
        <v>144</v>
      </c>
      <c r="B6" t="s">
        <v>145</v>
      </c>
      <c r="C6" t="s">
        <v>146</v>
      </c>
      <c r="D6" t="s">
        <v>147</v>
      </c>
      <c r="E6" t="s">
        <v>148</v>
      </c>
      <c r="F6" t="s">
        <v>149</v>
      </c>
      <c r="G6" t="s">
        <v>150</v>
      </c>
      <c r="H6">
        <v>5.6021000000000001</v>
      </c>
    </row>
    <row r="7" spans="1:8">
      <c r="A7" t="s">
        <v>151</v>
      </c>
      <c r="B7" t="s">
        <v>152</v>
      </c>
      <c r="C7" t="s">
        <v>153</v>
      </c>
      <c r="D7" t="s">
        <v>154</v>
      </c>
      <c r="E7" t="s">
        <v>155</v>
      </c>
      <c r="F7" t="s">
        <v>156</v>
      </c>
      <c r="G7" t="s">
        <v>157</v>
      </c>
      <c r="H7">
        <v>5.5823999999999998</v>
      </c>
    </row>
    <row r="8" spans="1:8">
      <c r="A8" t="s">
        <v>158</v>
      </c>
      <c r="B8" t="s">
        <v>159</v>
      </c>
      <c r="C8" t="s">
        <v>160</v>
      </c>
      <c r="D8" t="s">
        <v>161</v>
      </c>
      <c r="E8" t="s">
        <v>162</v>
      </c>
      <c r="F8" t="s">
        <v>163</v>
      </c>
      <c r="G8" t="s">
        <v>164</v>
      </c>
      <c r="H8">
        <v>5.5435999999999996</v>
      </c>
    </row>
    <row r="9" spans="1:8">
      <c r="A9" t="s">
        <v>165</v>
      </c>
      <c r="B9" t="s">
        <v>166</v>
      </c>
      <c r="C9" t="s">
        <v>167</v>
      </c>
      <c r="D9" t="s">
        <v>168</v>
      </c>
      <c r="E9" t="s">
        <v>169</v>
      </c>
      <c r="F9" t="s">
        <v>170</v>
      </c>
      <c r="G9" t="s">
        <v>171</v>
      </c>
      <c r="H9">
        <v>5.5113000000000003</v>
      </c>
    </row>
    <row r="10" spans="1:8">
      <c r="A10" t="s">
        <v>172</v>
      </c>
      <c r="B10" t="s">
        <v>173</v>
      </c>
      <c r="C10" t="s">
        <v>174</v>
      </c>
      <c r="D10" t="s">
        <v>175</v>
      </c>
      <c r="E10" t="s">
        <v>176</v>
      </c>
      <c r="F10" t="s">
        <v>177</v>
      </c>
      <c r="G10" t="s">
        <v>178</v>
      </c>
      <c r="H10">
        <v>5.5118999999999998</v>
      </c>
    </row>
    <row r="11" spans="1:8">
      <c r="A11" t="s">
        <v>179</v>
      </c>
      <c r="B11" t="s">
        <v>180</v>
      </c>
      <c r="C11" t="s">
        <v>181</v>
      </c>
      <c r="D11" t="s">
        <v>182</v>
      </c>
      <c r="E11" t="s">
        <v>183</v>
      </c>
      <c r="F11" t="s">
        <v>184</v>
      </c>
      <c r="G11" t="s">
        <v>185</v>
      </c>
      <c r="H11">
        <v>5.4802</v>
      </c>
    </row>
    <row r="12" spans="1:8">
      <c r="A12" t="s">
        <v>186</v>
      </c>
      <c r="B12" t="s">
        <v>187</v>
      </c>
      <c r="C12" t="s">
        <v>188</v>
      </c>
      <c r="D12" t="s">
        <v>126</v>
      </c>
      <c r="E12" t="s">
        <v>189</v>
      </c>
      <c r="F12" t="s">
        <v>190</v>
      </c>
      <c r="G12" t="s">
        <v>191</v>
      </c>
      <c r="H12">
        <v>5.4638</v>
      </c>
    </row>
    <row r="13" spans="1:8">
      <c r="A13" t="s">
        <v>192</v>
      </c>
      <c r="B13" t="s">
        <v>193</v>
      </c>
      <c r="C13" t="s">
        <v>194</v>
      </c>
      <c r="D13" t="s">
        <v>195</v>
      </c>
      <c r="E13" t="s">
        <v>196</v>
      </c>
      <c r="F13" t="s">
        <v>197</v>
      </c>
      <c r="G13" t="s">
        <v>198</v>
      </c>
      <c r="H13">
        <v>5.5022000000000002</v>
      </c>
    </row>
    <row r="14" spans="1:8">
      <c r="A14" t="s">
        <v>199</v>
      </c>
      <c r="B14" t="s">
        <v>200</v>
      </c>
      <c r="C14" t="s">
        <v>201</v>
      </c>
      <c r="D14" t="s">
        <v>202</v>
      </c>
      <c r="E14" t="s">
        <v>203</v>
      </c>
      <c r="F14" t="s">
        <v>204</v>
      </c>
      <c r="G14" t="s">
        <v>205</v>
      </c>
      <c r="H14">
        <v>5.4253999999999998</v>
      </c>
    </row>
    <row r="15" spans="1:8">
      <c r="A15" t="s">
        <v>206</v>
      </c>
      <c r="B15" t="s">
        <v>207</v>
      </c>
      <c r="C15" t="s">
        <v>208</v>
      </c>
      <c r="D15" t="s">
        <v>209</v>
      </c>
      <c r="E15" t="s">
        <v>183</v>
      </c>
      <c r="F15" t="s">
        <v>210</v>
      </c>
      <c r="G15" t="s">
        <v>211</v>
      </c>
      <c r="H15">
        <v>5.4473000000000003</v>
      </c>
    </row>
    <row r="16" spans="1:8">
      <c r="A16" t="s">
        <v>212</v>
      </c>
      <c r="B16" t="s">
        <v>213</v>
      </c>
      <c r="C16" t="s">
        <v>214</v>
      </c>
      <c r="D16" t="s">
        <v>215</v>
      </c>
      <c r="E16" t="s">
        <v>216</v>
      </c>
      <c r="F16" t="s">
        <v>217</v>
      </c>
      <c r="G16" t="s">
        <v>218</v>
      </c>
      <c r="H16">
        <v>5.4051999999999998</v>
      </c>
    </row>
    <row r="17" spans="1:16">
      <c r="A17" t="s">
        <v>219</v>
      </c>
      <c r="B17" t="s">
        <v>220</v>
      </c>
      <c r="C17" t="s">
        <v>221</v>
      </c>
      <c r="D17" t="s">
        <v>222</v>
      </c>
      <c r="E17" t="s">
        <v>223</v>
      </c>
      <c r="F17" t="s">
        <v>224</v>
      </c>
      <c r="G17" t="s">
        <v>164</v>
      </c>
      <c r="H17">
        <v>5.3928000000000003</v>
      </c>
    </row>
    <row r="18" spans="1:16">
      <c r="A18" t="s">
        <v>225</v>
      </c>
      <c r="B18" t="s">
        <v>226</v>
      </c>
      <c r="C18" t="s">
        <v>227</v>
      </c>
      <c r="D18" t="s">
        <v>228</v>
      </c>
      <c r="E18" t="s">
        <v>229</v>
      </c>
      <c r="F18" t="s">
        <v>210</v>
      </c>
      <c r="G18" t="s">
        <v>230</v>
      </c>
      <c r="H18">
        <v>5.4095000000000004</v>
      </c>
    </row>
    <row r="19" spans="1:16">
      <c r="A19" t="s">
        <v>231</v>
      </c>
      <c r="B19" t="s">
        <v>232</v>
      </c>
      <c r="C19" t="s">
        <v>233</v>
      </c>
      <c r="D19" t="s">
        <v>234</v>
      </c>
      <c r="E19" t="s">
        <v>235</v>
      </c>
      <c r="F19" t="s">
        <v>236</v>
      </c>
      <c r="G19" t="s">
        <v>237</v>
      </c>
      <c r="H19">
        <v>5.4160000000000004</v>
      </c>
    </row>
    <row r="20" spans="1:16">
      <c r="A20" t="s">
        <v>238</v>
      </c>
      <c r="B20" t="s">
        <v>239</v>
      </c>
      <c r="C20" t="s">
        <v>240</v>
      </c>
      <c r="D20" t="s">
        <v>202</v>
      </c>
      <c r="E20" t="s">
        <v>241</v>
      </c>
      <c r="F20" t="s">
        <v>242</v>
      </c>
      <c r="G20" t="s">
        <v>243</v>
      </c>
      <c r="H20">
        <v>5.3928000000000003</v>
      </c>
    </row>
    <row r="21" spans="1:16">
      <c r="A21" t="s">
        <v>244</v>
      </c>
      <c r="B21" t="s">
        <v>245</v>
      </c>
      <c r="C21" t="s">
        <v>246</v>
      </c>
      <c r="D21" t="s">
        <v>247</v>
      </c>
      <c r="E21" t="s">
        <v>248</v>
      </c>
      <c r="F21" t="s">
        <v>249</v>
      </c>
      <c r="G21" t="s">
        <v>191</v>
      </c>
      <c r="H21">
        <v>5.4154999999999998</v>
      </c>
    </row>
    <row r="22" spans="1:16">
      <c r="A22" t="s">
        <v>250</v>
      </c>
      <c r="B22" t="s">
        <v>166</v>
      </c>
      <c r="C22" t="s">
        <v>251</v>
      </c>
      <c r="D22" t="s">
        <v>252</v>
      </c>
      <c r="E22" t="s">
        <v>253</v>
      </c>
      <c r="F22" t="s">
        <v>254</v>
      </c>
      <c r="G22" t="s">
        <v>255</v>
      </c>
      <c r="H22">
        <v>5.4715999999999996</v>
      </c>
    </row>
    <row r="23" spans="1:16">
      <c r="A23" t="s">
        <v>256</v>
      </c>
      <c r="B23" t="s">
        <v>257</v>
      </c>
      <c r="C23" t="s">
        <v>258</v>
      </c>
      <c r="D23" t="s">
        <v>259</v>
      </c>
      <c r="E23" t="s">
        <v>248</v>
      </c>
      <c r="F23" t="s">
        <v>260</v>
      </c>
      <c r="G23" t="s">
        <v>261</v>
      </c>
      <c r="H23">
        <v>5.4725999999999999</v>
      </c>
    </row>
    <row r="24" spans="1:16">
      <c r="A24" t="s">
        <v>262</v>
      </c>
      <c r="B24" t="s">
        <v>263</v>
      </c>
      <c r="C24" t="s">
        <v>264</v>
      </c>
      <c r="D24" t="s">
        <v>265</v>
      </c>
      <c r="E24" t="s">
        <v>266</v>
      </c>
      <c r="F24" t="s">
        <v>267</v>
      </c>
      <c r="G24" t="s">
        <v>268</v>
      </c>
      <c r="H24">
        <v>5.4828000000000001</v>
      </c>
    </row>
    <row r="25" spans="1:16">
      <c r="A25" t="s">
        <v>269</v>
      </c>
      <c r="B25" t="s">
        <v>270</v>
      </c>
      <c r="C25" t="s">
        <v>271</v>
      </c>
      <c r="D25" t="s">
        <v>272</v>
      </c>
      <c r="E25" t="s">
        <v>273</v>
      </c>
      <c r="F25" t="s">
        <v>274</v>
      </c>
      <c r="G25" t="s">
        <v>275</v>
      </c>
      <c r="H25">
        <v>5.4470999999999998</v>
      </c>
    </row>
    <row r="26" spans="1:16">
      <c r="A26" t="s">
        <v>276</v>
      </c>
      <c r="B26" t="s">
        <v>29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>
        <v>5.4391999999999996</v>
      </c>
    </row>
    <row r="27" spans="1:16">
      <c r="A27" t="s">
        <v>277</v>
      </c>
      <c r="B27" t="s">
        <v>278</v>
      </c>
      <c r="C27" t="s">
        <v>279</v>
      </c>
      <c r="D27" t="s">
        <v>280</v>
      </c>
      <c r="E27" t="s">
        <v>281</v>
      </c>
      <c r="F27" t="s">
        <v>121</v>
      </c>
      <c r="G27" t="s">
        <v>282</v>
      </c>
      <c r="H27">
        <v>5.4173999999999998</v>
      </c>
    </row>
    <row r="28" spans="1:16">
      <c r="A28" t="s">
        <v>336</v>
      </c>
      <c r="B28" t="s">
        <v>337</v>
      </c>
      <c r="C28" t="s">
        <v>338</v>
      </c>
      <c r="D28" t="s">
        <v>339</v>
      </c>
      <c r="E28" t="s">
        <v>340</v>
      </c>
      <c r="F28" t="s">
        <v>341</v>
      </c>
      <c r="G28" t="s">
        <v>342</v>
      </c>
      <c r="H28">
        <v>5.4218000000000002</v>
      </c>
    </row>
    <row r="29" spans="1:16">
      <c r="A29" t="s">
        <v>343</v>
      </c>
      <c r="B29" t="s">
        <v>344</v>
      </c>
      <c r="C29" t="s">
        <v>345</v>
      </c>
      <c r="D29" t="s">
        <v>346</v>
      </c>
      <c r="E29" t="s">
        <v>347</v>
      </c>
      <c r="F29" t="s">
        <v>348</v>
      </c>
      <c r="G29" t="s">
        <v>349</v>
      </c>
      <c r="H29">
        <v>5.4428000000000001</v>
      </c>
    </row>
    <row r="30" spans="1:16">
      <c r="A30" t="s">
        <v>350</v>
      </c>
      <c r="B30" t="s">
        <v>351</v>
      </c>
      <c r="C30" t="s">
        <v>352</v>
      </c>
      <c r="D30" t="s">
        <v>353</v>
      </c>
      <c r="E30" t="s">
        <v>354</v>
      </c>
      <c r="F30" t="s">
        <v>355</v>
      </c>
      <c r="G30" t="s">
        <v>356</v>
      </c>
      <c r="H30">
        <v>5.4115000000000002</v>
      </c>
      <c r="K30" s="139"/>
      <c r="O30" s="139"/>
      <c r="P30" s="139"/>
    </row>
    <row r="31" spans="1:16">
      <c r="A31" t="s">
        <v>283</v>
      </c>
      <c r="B31" t="s">
        <v>357</v>
      </c>
      <c r="C31" t="s">
        <v>358</v>
      </c>
      <c r="D31" t="s">
        <v>359</v>
      </c>
      <c r="E31" t="s">
        <v>360</v>
      </c>
      <c r="F31" t="s">
        <v>361</v>
      </c>
      <c r="G31" t="s">
        <v>362</v>
      </c>
      <c r="H31">
        <v>5.4264999999999999</v>
      </c>
      <c r="K31" s="139"/>
      <c r="O31" s="139"/>
      <c r="P31" s="139"/>
    </row>
    <row r="32" spans="1:16">
      <c r="A32" t="s">
        <v>284</v>
      </c>
      <c r="B32" t="s">
        <v>363</v>
      </c>
      <c r="C32" t="s">
        <v>364</v>
      </c>
      <c r="D32" t="s">
        <v>365</v>
      </c>
      <c r="E32" t="s">
        <v>366</v>
      </c>
      <c r="F32" t="s">
        <v>367</v>
      </c>
      <c r="G32" t="s">
        <v>368</v>
      </c>
      <c r="H32">
        <v>5.4553000000000003</v>
      </c>
      <c r="K32" s="139">
        <v>71680</v>
      </c>
      <c r="M32" s="139">
        <v>88340</v>
      </c>
      <c r="N32" s="509">
        <v>18</v>
      </c>
      <c r="O32" s="139">
        <v>4560.91</v>
      </c>
      <c r="P32" s="139">
        <f>M32-O34</f>
        <v>61838</v>
      </c>
    </row>
    <row r="33" spans="5:16">
      <c r="K33" s="139">
        <v>300</v>
      </c>
      <c r="N33" s="510" t="s">
        <v>386</v>
      </c>
      <c r="O33" s="139">
        <f>O32*18</f>
        <v>82096.38</v>
      </c>
      <c r="P33" s="138">
        <f>O32/P32</f>
        <v>7.3755781234839418E-2</v>
      </c>
    </row>
    <row r="34" spans="5:16">
      <c r="K34" s="139">
        <v>7000</v>
      </c>
      <c r="N34" s="466" t="s">
        <v>384</v>
      </c>
      <c r="O34" s="468">
        <v>26502</v>
      </c>
      <c r="P34" s="139"/>
    </row>
    <row r="35" spans="5:16">
      <c r="K35" s="139">
        <v>5000</v>
      </c>
      <c r="O35" s="139"/>
      <c r="P35" s="139"/>
    </row>
    <row r="36" spans="5:16">
      <c r="K36" s="139">
        <v>5000</v>
      </c>
      <c r="O36" s="139">
        <f>O34+O33</f>
        <v>108598.38</v>
      </c>
      <c r="P36" s="139">
        <f>O36-M32</f>
        <v>20258.380000000005</v>
      </c>
    </row>
    <row r="37" spans="5:16">
      <c r="O37" s="139">
        <f>O36/18</f>
        <v>6033.2433333333338</v>
      </c>
      <c r="P37" s="139">
        <f>P36/18</f>
        <v>1125.4655555555557</v>
      </c>
    </row>
    <row r="38" spans="5:16">
      <c r="E38" s="139">
        <v>49200</v>
      </c>
      <c r="O38" s="138">
        <f>O37/O33</f>
        <v>7.3489760855878578E-2</v>
      </c>
      <c r="P38" s="508">
        <f>P37/M32</f>
        <v>1.2740157975498706E-2</v>
      </c>
    </row>
    <row r="39" spans="5:16">
      <c r="E39" s="139">
        <f>E38*5%</f>
        <v>2460</v>
      </c>
      <c r="K39" s="139">
        <f>SUM(K32:K38)</f>
        <v>88980</v>
      </c>
      <c r="O39" s="139"/>
      <c r="P39" s="139"/>
    </row>
    <row r="40" spans="5:16">
      <c r="E40" s="139">
        <v>1200</v>
      </c>
      <c r="K40" s="139"/>
      <c r="O40" s="139"/>
      <c r="P40" s="139"/>
    </row>
    <row r="41" spans="5:16">
      <c r="E41" s="139">
        <v>40</v>
      </c>
      <c r="K41" s="139">
        <v>-95000</v>
      </c>
      <c r="O41" s="139"/>
      <c r="P41" s="139"/>
    </row>
    <row r="42" spans="5:16">
      <c r="E42" s="139"/>
      <c r="K42" s="139"/>
      <c r="N42" s="509">
        <v>12</v>
      </c>
      <c r="O42" s="139">
        <v>6499.95</v>
      </c>
      <c r="P42" s="139">
        <f>M32-O44</f>
        <v>61838</v>
      </c>
    </row>
    <row r="43" spans="5:16">
      <c r="E43" s="139">
        <f>SUM(E38:E42)</f>
        <v>52900</v>
      </c>
      <c r="F43">
        <v>95721</v>
      </c>
      <c r="G43">
        <f>F43/2</f>
        <v>47860.5</v>
      </c>
      <c r="H43" s="139"/>
      <c r="N43" s="510" t="s">
        <v>387</v>
      </c>
      <c r="O43" s="139">
        <f>O42*12</f>
        <v>77999.399999999994</v>
      </c>
      <c r="P43" s="137">
        <f>O42/P42</f>
        <v>0.1051125521523982</v>
      </c>
    </row>
    <row r="44" spans="5:16">
      <c r="H44" s="139">
        <v>-97000</v>
      </c>
      <c r="N44" s="466" t="s">
        <v>385</v>
      </c>
      <c r="O44" s="468">
        <v>26502</v>
      </c>
      <c r="P44" s="139"/>
    </row>
    <row r="45" spans="5:16">
      <c r="F45" s="308">
        <f>F43-E43</f>
        <v>42821</v>
      </c>
      <c r="H45" s="139"/>
      <c r="O45" s="139"/>
      <c r="P45" s="139"/>
    </row>
    <row r="46" spans="5:16">
      <c r="E46" s="308">
        <f>E43/F43</f>
        <v>0.55264779933347963</v>
      </c>
      <c r="H46" s="139">
        <v>84547.9</v>
      </c>
      <c r="O46" s="139">
        <f>O44+O43</f>
        <v>104501.4</v>
      </c>
      <c r="P46" s="139">
        <f>O46-M32</f>
        <v>16161.399999999994</v>
      </c>
    </row>
    <row r="47" spans="5:16">
      <c r="F47" s="308">
        <f>E38/F43</f>
        <v>0.51399379446516436</v>
      </c>
      <c r="H47" s="139">
        <v>71687.899999999994</v>
      </c>
      <c r="L47" s="139">
        <v>84000</v>
      </c>
      <c r="O47" s="139">
        <f>O46/12</f>
        <v>8708.4499999999989</v>
      </c>
      <c r="P47" s="139">
        <f>P46/12</f>
        <v>1346.7833333333328</v>
      </c>
    </row>
    <row r="48" spans="5:16">
      <c r="H48" s="139">
        <v>7000</v>
      </c>
      <c r="L48" s="139">
        <f>L47*5%</f>
        <v>4200</v>
      </c>
      <c r="O48" s="138">
        <f>O47/O43</f>
        <v>0.11164765369990025</v>
      </c>
      <c r="P48" s="508">
        <f>P47/M32</f>
        <v>1.5245453173345403E-2</v>
      </c>
    </row>
    <row r="49" spans="8:16">
      <c r="H49" s="139">
        <v>5000</v>
      </c>
      <c r="L49" s="139">
        <v>2350</v>
      </c>
      <c r="O49" s="139"/>
      <c r="P49" s="139"/>
    </row>
    <row r="50" spans="8:16">
      <c r="H50" s="139">
        <v>4800</v>
      </c>
      <c r="L50" s="139">
        <v>350</v>
      </c>
    </row>
    <row r="51" spans="8:16">
      <c r="H51" s="139">
        <v>1000</v>
      </c>
      <c r="L51" s="139"/>
    </row>
    <row r="52" spans="8:16">
      <c r="H52" s="139">
        <f>SUM(H47:H51)</f>
        <v>89487.9</v>
      </c>
      <c r="L52" s="139">
        <f>SUM(L47:L51)</f>
        <v>90900</v>
      </c>
      <c r="N52" s="509">
        <v>24</v>
      </c>
      <c r="O52" s="139">
        <v>3606.91</v>
      </c>
      <c r="P52" s="139"/>
    </row>
    <row r="53" spans="8:16">
      <c r="H53" s="139"/>
      <c r="O53" s="139">
        <f>O52*24</f>
        <v>86565.84</v>
      </c>
      <c r="P53" s="139"/>
    </row>
    <row r="54" spans="8:16">
      <c r="H54" s="139">
        <v>-91000</v>
      </c>
      <c r="N54" s="510" t="s">
        <v>385</v>
      </c>
      <c r="O54" s="139">
        <v>26502</v>
      </c>
      <c r="P54" s="139"/>
    </row>
    <row r="55" spans="8:16">
      <c r="H55" s="139"/>
      <c r="O55" s="139"/>
      <c r="P55" s="139"/>
    </row>
    <row r="56" spans="8:16">
      <c r="O56" s="139">
        <f>O54+O53</f>
        <v>113067.84</v>
      </c>
      <c r="P56" s="139">
        <f>O56-$M$32</f>
        <v>24727.839999999997</v>
      </c>
    </row>
    <row r="57" spans="8:16">
      <c r="O57" s="139">
        <f>O56/12</f>
        <v>9422.32</v>
      </c>
      <c r="P57" s="139">
        <f>P56/24</f>
        <v>1030.3266666666666</v>
      </c>
    </row>
    <row r="58" spans="8:16">
      <c r="O58" s="138">
        <f>O57/O53</f>
        <v>0.10884570634328737</v>
      </c>
      <c r="P58" s="508">
        <f>P57/M32</f>
        <v>1.1663195230548637E-2</v>
      </c>
    </row>
    <row r="61" spans="8:16">
      <c r="N61">
        <f>P58*M32</f>
        <v>1030.3266666666666</v>
      </c>
    </row>
    <row r="62" spans="8:16">
      <c r="N62">
        <f>N61*24</f>
        <v>24727.839999999997</v>
      </c>
    </row>
    <row r="63" spans="8:16">
      <c r="N63">
        <f>N62+M32</f>
        <v>113067.84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CD06-C990-455F-B7A4-F7C7AF7A23DE}">
  <dimension ref="A1:V29"/>
  <sheetViews>
    <sheetView topLeftCell="D10" workbookViewId="0">
      <selection activeCell="Q24" sqref="Q24"/>
    </sheetView>
  </sheetViews>
  <sheetFormatPr defaultRowHeight="14.4"/>
  <cols>
    <col min="1" max="1" width="14" style="139" bestFit="1" customWidth="1"/>
    <col min="3" max="3" width="12.88671875" bestFit="1" customWidth="1"/>
    <col min="16" max="16" width="19.6640625" style="139" bestFit="1" customWidth="1"/>
    <col min="17" max="18" width="14" bestFit="1" customWidth="1"/>
    <col min="19" max="19" width="15" bestFit="1" customWidth="1"/>
    <col min="21" max="21" width="10.33203125" bestFit="1" customWidth="1"/>
    <col min="22" max="22" width="16.5546875" bestFit="1" customWidth="1"/>
  </cols>
  <sheetData>
    <row r="1" spans="1:22">
      <c r="A1" s="139">
        <v>264013.99</v>
      </c>
      <c r="C1" s="139">
        <v>92733</v>
      </c>
      <c r="E1">
        <f>C1/A1</f>
        <v>0.3512427504315207</v>
      </c>
    </row>
    <row r="2" spans="1:22">
      <c r="A2" s="139">
        <v>356747.55</v>
      </c>
    </row>
    <row r="3" spans="1:22">
      <c r="C3">
        <f>C1/A2</f>
        <v>0.25994011731825489</v>
      </c>
    </row>
    <row r="4" spans="1:22">
      <c r="A4" s="454">
        <f>A1/A2-100%</f>
        <v>-0.2599416870557345</v>
      </c>
      <c r="C4" s="308">
        <f>A1*35%</f>
        <v>92404.896499999988</v>
      </c>
    </row>
    <row r="11" spans="1:22">
      <c r="R11" s="139"/>
      <c r="S11" s="139"/>
    </row>
    <row r="12" spans="1:22">
      <c r="P12" s="460" t="s">
        <v>97</v>
      </c>
      <c r="Q12" s="461" t="s">
        <v>99</v>
      </c>
      <c r="R12" s="460" t="s">
        <v>100</v>
      </c>
      <c r="S12" s="460" t="s">
        <v>97</v>
      </c>
    </row>
    <row r="13" spans="1:22">
      <c r="M13">
        <v>37168.6</v>
      </c>
      <c r="P13" s="139">
        <v>20000.5</v>
      </c>
      <c r="Q13" s="462">
        <v>93.85</v>
      </c>
      <c r="R13" s="139">
        <v>213.1</v>
      </c>
      <c r="S13" s="139">
        <f>Q13*R13</f>
        <v>19999.434999999998</v>
      </c>
      <c r="U13" s="139">
        <v>117.57</v>
      </c>
      <c r="V13" s="139">
        <f>Q13*U13</f>
        <v>11033.944499999998</v>
      </c>
    </row>
    <row r="14" spans="1:22">
      <c r="M14">
        <v>38047.5</v>
      </c>
      <c r="P14" s="139">
        <v>9844.01</v>
      </c>
      <c r="Q14" s="462">
        <v>47.65</v>
      </c>
      <c r="R14" s="139">
        <v>206.59</v>
      </c>
      <c r="S14" s="139">
        <f>Q14*R14</f>
        <v>9844.0134999999991</v>
      </c>
      <c r="U14" s="139">
        <v>117.57</v>
      </c>
      <c r="V14" s="139">
        <f>Q14*U14</f>
        <v>5602.2104999999992</v>
      </c>
    </row>
    <row r="15" spans="1:22">
      <c r="M15" s="137">
        <f>(M13/M14)-1</f>
        <v>-2.3100072278073536E-2</v>
      </c>
      <c r="P15" s="139">
        <v>100000.28</v>
      </c>
      <c r="Q15" s="462">
        <v>962.93</v>
      </c>
      <c r="R15" s="139">
        <v>103.85</v>
      </c>
      <c r="S15" s="139">
        <f>Q15*R15</f>
        <v>100000.28049999999</v>
      </c>
      <c r="U15" s="139">
        <v>117.57</v>
      </c>
      <c r="V15" s="139">
        <f>Q15*U15</f>
        <v>113211.68009999998</v>
      </c>
    </row>
    <row r="16" spans="1:22">
      <c r="M16" s="137"/>
      <c r="Q16" s="462"/>
      <c r="R16" s="139"/>
      <c r="S16" s="139"/>
    </row>
    <row r="17" spans="13:22">
      <c r="M17" s="137"/>
      <c r="Q17" s="462"/>
      <c r="R17" s="139"/>
      <c r="S17" s="139"/>
    </row>
    <row r="18" spans="13:22">
      <c r="Q18" s="462">
        <f>SUM(Q13:Q15)</f>
        <v>1104.4299999999998</v>
      </c>
      <c r="R18" s="139">
        <f>T18</f>
        <v>117.5662821545956</v>
      </c>
      <c r="S18" s="139">
        <f>SUM(S13:S17)</f>
        <v>129843.72899999999</v>
      </c>
      <c r="T18">
        <f>S18/Q18</f>
        <v>117.5662821545956</v>
      </c>
    </row>
    <row r="19" spans="13:22">
      <c r="Q19" s="462"/>
      <c r="R19" s="139"/>
      <c r="S19" s="139"/>
      <c r="T19">
        <v>523.54</v>
      </c>
    </row>
    <row r="20" spans="13:22">
      <c r="T20">
        <f>T19/3</f>
        <v>174.51333333333332</v>
      </c>
      <c r="V20">
        <v>3.45</v>
      </c>
    </row>
    <row r="21" spans="13:22">
      <c r="O21" t="s">
        <v>97</v>
      </c>
      <c r="P21" s="139">
        <f>SUM(P13:P20)</f>
        <v>129844.79000000001</v>
      </c>
      <c r="Q21" s="308">
        <f>P21/90.75%</f>
        <v>143079.65840220387</v>
      </c>
      <c r="R21" s="459"/>
      <c r="V21">
        <v>-100</v>
      </c>
    </row>
    <row r="22" spans="13:22">
      <c r="O22" t="s">
        <v>98</v>
      </c>
      <c r="P22" s="139">
        <f>P21/0.9075</f>
        <v>143079.65840220387</v>
      </c>
      <c r="Q22" s="308">
        <f>P22/0.9655</f>
        <v>148192.29249321995</v>
      </c>
      <c r="R22" s="457"/>
    </row>
    <row r="23" spans="13:22">
      <c r="O23" s="461" t="s">
        <v>101</v>
      </c>
      <c r="P23" s="137">
        <f>((2.3%/30)*48.6667)-1</f>
        <v>-0.96268886333333337</v>
      </c>
    </row>
    <row r="24" spans="13:22">
      <c r="O24" s="461" t="s">
        <v>102</v>
      </c>
      <c r="P24" s="458">
        <f>P22/P23</f>
        <v>-148625.02710043525</v>
      </c>
      <c r="R24" s="139">
        <f>P24/Q18</f>
        <v>-134.57170404682532</v>
      </c>
      <c r="S24">
        <v>134.18</v>
      </c>
    </row>
    <row r="25" spans="13:22">
      <c r="O25" s="461" t="s">
        <v>103</v>
      </c>
      <c r="P25" s="139">
        <f>P24+P22</f>
        <v>-5545.3686982313811</v>
      </c>
      <c r="S25" s="139">
        <f>S24*Q18</f>
        <v>148192.41739999998</v>
      </c>
    </row>
    <row r="26" spans="13:22">
      <c r="O26" s="461" t="s">
        <v>98</v>
      </c>
      <c r="P26" s="139">
        <f>P21-P22</f>
        <v>-13234.868402203865</v>
      </c>
      <c r="Q26" s="175"/>
      <c r="R26" s="308">
        <f>Q18*R24</f>
        <v>-148625.02710043525</v>
      </c>
      <c r="S26" s="139"/>
    </row>
    <row r="27" spans="13:22">
      <c r="S27" s="139">
        <v>9990</v>
      </c>
    </row>
    <row r="28" spans="13:22">
      <c r="O28" s="461" t="s">
        <v>97</v>
      </c>
      <c r="P28" s="139">
        <f>P24+P21</f>
        <v>-18780.237100435246</v>
      </c>
    </row>
    <row r="29" spans="13:22">
      <c r="R29" s="308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AA1E-BDE9-4174-90C0-E5AD7EC84736}">
  <dimension ref="A1:U45"/>
  <sheetViews>
    <sheetView topLeftCell="A6" workbookViewId="0">
      <selection activeCell="F25" sqref="F25"/>
    </sheetView>
  </sheetViews>
  <sheetFormatPr defaultRowHeight="14.4"/>
  <cols>
    <col min="1" max="1" width="14" style="139" bestFit="1" customWidth="1"/>
    <col min="2" max="2" width="15.5546875" bestFit="1" customWidth="1"/>
    <col min="3" max="3" width="14" bestFit="1" customWidth="1"/>
    <col min="5" max="5" width="12.88671875" bestFit="1" customWidth="1"/>
    <col min="6" max="6" width="16.5546875" bestFit="1" customWidth="1"/>
    <col min="8" max="8" width="10.5546875" bestFit="1" customWidth="1"/>
    <col min="9" max="9" width="15.5546875" bestFit="1" customWidth="1"/>
    <col min="10" max="12" width="14" bestFit="1" customWidth="1"/>
    <col min="13" max="13" width="15.5546875" bestFit="1" customWidth="1"/>
    <col min="15" max="17" width="14" bestFit="1" customWidth="1"/>
    <col min="19" max="19" width="12.88671875" bestFit="1" customWidth="1"/>
    <col min="21" max="21" width="11.88671875" bestFit="1" customWidth="1"/>
  </cols>
  <sheetData>
    <row r="1" spans="1:21">
      <c r="A1" s="139">
        <v>180000</v>
      </c>
      <c r="B1" s="308">
        <f>A1*12</f>
        <v>2160000</v>
      </c>
      <c r="C1" s="139">
        <v>180000</v>
      </c>
      <c r="D1">
        <f>C1/B1</f>
        <v>8.3333333333333329E-2</v>
      </c>
      <c r="E1" s="308">
        <f>D1*A1</f>
        <v>15000</v>
      </c>
      <c r="F1" s="308">
        <f>E1*7.8%</f>
        <v>1170</v>
      </c>
    </row>
    <row r="3" spans="1:21">
      <c r="B3" s="308">
        <f>B1*14.3%</f>
        <v>308880.00000000006</v>
      </c>
    </row>
    <row r="4" spans="1:21">
      <c r="B4">
        <v>87300</v>
      </c>
    </row>
    <row r="7" spans="1:21">
      <c r="P7" s="456">
        <v>18000</v>
      </c>
      <c r="Q7" s="456">
        <f>P7*12</f>
        <v>216000</v>
      </c>
      <c r="S7" s="456">
        <f>Q7/12</f>
        <v>18000</v>
      </c>
    </row>
    <row r="8" spans="1:21">
      <c r="E8" s="454">
        <v>0.14299999999999999</v>
      </c>
      <c r="F8" s="308">
        <f>E8*B1</f>
        <v>308880</v>
      </c>
    </row>
    <row r="9" spans="1:21">
      <c r="E9">
        <v>87300</v>
      </c>
      <c r="F9" s="308">
        <f>E9-F8</f>
        <v>-221580</v>
      </c>
      <c r="O9" s="139">
        <v>180000</v>
      </c>
      <c r="Q9" s="308">
        <f>O11/12</f>
        <v>19500</v>
      </c>
    </row>
    <row r="10" spans="1:21">
      <c r="F10">
        <f>F9/B1</f>
        <v>-0.10258333333333333</v>
      </c>
    </row>
    <row r="11" spans="1:21">
      <c r="F11" s="308">
        <f>F10*C1</f>
        <v>-18465</v>
      </c>
      <c r="J11" s="139">
        <v>18000</v>
      </c>
      <c r="O11" s="139">
        <f>216000+18000</f>
        <v>234000</v>
      </c>
      <c r="P11" s="455">
        <v>7.8E-2</v>
      </c>
      <c r="Q11" s="308">
        <f>P11*O11</f>
        <v>18252</v>
      </c>
      <c r="R11">
        <v>5940</v>
      </c>
      <c r="S11" s="308">
        <f>Q11-R11</f>
        <v>12312</v>
      </c>
      <c r="T11">
        <f>S11/O11</f>
        <v>5.2615384615384612E-2</v>
      </c>
      <c r="U11" s="456">
        <f>T11*Q9</f>
        <v>1026</v>
      </c>
    </row>
    <row r="12" spans="1:21">
      <c r="J12" s="308">
        <f>J11*12</f>
        <v>216000</v>
      </c>
      <c r="L12" s="454">
        <v>7.2999999999999995E-2</v>
      </c>
      <c r="M12" s="308">
        <f>L12*J12</f>
        <v>15767.999999999998</v>
      </c>
    </row>
    <row r="13" spans="1:21">
      <c r="L13">
        <v>-5940</v>
      </c>
      <c r="M13" s="308">
        <f>M12+L13</f>
        <v>9827.9999999999982</v>
      </c>
      <c r="O13" s="308">
        <f>O11*9.5%</f>
        <v>22230</v>
      </c>
      <c r="P13" s="308">
        <f>P11*O11</f>
        <v>18252</v>
      </c>
    </row>
    <row r="14" spans="1:21">
      <c r="H14" s="408">
        <v>45864</v>
      </c>
      <c r="M14">
        <f>M13/J12</f>
        <v>4.5499999999999992E-2</v>
      </c>
    </row>
    <row r="15" spans="1:21">
      <c r="H15" s="408">
        <v>45867</v>
      </c>
      <c r="M15" s="308">
        <f>M14*J11</f>
        <v>818.99999999999989</v>
      </c>
    </row>
    <row r="16" spans="1:21">
      <c r="F16" s="139"/>
      <c r="H16">
        <f>H14-H15</f>
        <v>-3</v>
      </c>
    </row>
    <row r="17" spans="6:17">
      <c r="F17" s="139">
        <v>7552.35</v>
      </c>
      <c r="H17">
        <f>H16*F16</f>
        <v>0</v>
      </c>
    </row>
    <row r="18" spans="6:17">
      <c r="F18" s="139">
        <f>F17*2%</f>
        <v>151.047</v>
      </c>
    </row>
    <row r="19" spans="6:17">
      <c r="F19" s="139">
        <v>37.770000000000003</v>
      </c>
      <c r="O19" s="139">
        <v>180000</v>
      </c>
    </row>
    <row r="20" spans="6:17">
      <c r="F20" s="139">
        <v>33.200000000000003</v>
      </c>
      <c r="I20" s="139">
        <f>180000*12</f>
        <v>2160000</v>
      </c>
      <c r="J20" s="455">
        <v>0.14299999999999999</v>
      </c>
      <c r="K20" s="139">
        <v>-87300</v>
      </c>
      <c r="L20" s="308">
        <f>J20*I20</f>
        <v>308880</v>
      </c>
      <c r="M20" s="308">
        <f>L20+K20</f>
        <v>221580</v>
      </c>
      <c r="N20">
        <f>M20/I20</f>
        <v>0.10258333333333333</v>
      </c>
      <c r="O20" s="308">
        <f>N20*O19</f>
        <v>18465</v>
      </c>
    </row>
    <row r="21" spans="6:17">
      <c r="F21" s="139"/>
    </row>
    <row r="22" spans="6:17">
      <c r="F22" s="139">
        <f>SUM(F17:F21)</f>
        <v>7774.3670000000002</v>
      </c>
      <c r="N22" t="s">
        <v>84</v>
      </c>
      <c r="O22" s="308">
        <f>O19*0.305%</f>
        <v>549</v>
      </c>
    </row>
    <row r="23" spans="6:17">
      <c r="F23" s="139"/>
      <c r="N23" t="s">
        <v>85</v>
      </c>
      <c r="O23" s="308">
        <f>O19*0.194%</f>
        <v>349.20000000000005</v>
      </c>
      <c r="P23" s="308">
        <f>O19*3.5%</f>
        <v>6300.0000000000009</v>
      </c>
      <c r="Q23" s="308">
        <f>P23*0.194%</f>
        <v>12.222000000000003</v>
      </c>
    </row>
    <row r="24" spans="6:17">
      <c r="F24" s="139">
        <f>F17-F22</f>
        <v>-222.01699999999983</v>
      </c>
      <c r="N24" t="s">
        <v>86</v>
      </c>
      <c r="O24" s="308">
        <f>O19*0.707%</f>
        <v>1272.5999999999999</v>
      </c>
    </row>
    <row r="25" spans="6:17">
      <c r="N25" t="s">
        <v>87</v>
      </c>
      <c r="O25" s="308">
        <f>O19*0.153%</f>
        <v>275.39999999999998</v>
      </c>
    </row>
    <row r="29" spans="6:17">
      <c r="J29" s="139"/>
    </row>
    <row r="30" spans="6:17">
      <c r="I30" s="139" t="s">
        <v>90</v>
      </c>
      <c r="J30" s="139">
        <v>62450</v>
      </c>
      <c r="K30" s="139"/>
      <c r="L30" s="139"/>
    </row>
    <row r="31" spans="6:17">
      <c r="I31" s="139" t="s">
        <v>91</v>
      </c>
      <c r="J31" s="139">
        <v>375</v>
      </c>
      <c r="K31" s="139"/>
      <c r="L31" s="139"/>
    </row>
    <row r="32" spans="6:17">
      <c r="I32" s="139" t="s">
        <v>92</v>
      </c>
      <c r="J32" s="139">
        <v>500</v>
      </c>
      <c r="K32" s="139"/>
      <c r="L32" s="139"/>
    </row>
    <row r="33" spans="9:12">
      <c r="I33" s="139" t="s">
        <v>93</v>
      </c>
      <c r="J33" s="139">
        <v>1900</v>
      </c>
      <c r="K33" s="139"/>
      <c r="L33" s="139"/>
    </row>
    <row r="34" spans="9:12">
      <c r="I34" s="139" t="s">
        <v>94</v>
      </c>
      <c r="J34" s="139">
        <v>600</v>
      </c>
      <c r="K34" s="139"/>
      <c r="L34" s="139"/>
    </row>
    <row r="35" spans="9:12">
      <c r="I35" s="139" t="s">
        <v>94</v>
      </c>
      <c r="J35" s="139">
        <v>1000</v>
      </c>
      <c r="K35" s="139"/>
      <c r="L35" s="139"/>
    </row>
    <row r="36" spans="9:12">
      <c r="I36" s="139" t="s">
        <v>95</v>
      </c>
      <c r="J36" s="139">
        <v>550</v>
      </c>
      <c r="K36" s="139"/>
      <c r="L36" s="139"/>
    </row>
    <row r="37" spans="9:12">
      <c r="I37" s="139"/>
      <c r="J37" s="139"/>
      <c r="K37" s="139"/>
      <c r="L37" s="139"/>
    </row>
    <row r="38" spans="9:12">
      <c r="I38" s="139"/>
      <c r="J38" s="139"/>
      <c r="K38" s="139"/>
      <c r="L38" s="139"/>
    </row>
    <row r="39" spans="9:12">
      <c r="I39" s="139"/>
      <c r="J39" s="139">
        <f>SUM(J30:J38)</f>
        <v>67375</v>
      </c>
      <c r="K39" s="139"/>
      <c r="L39" s="139">
        <v>73500</v>
      </c>
    </row>
    <row r="40" spans="9:12">
      <c r="I40" s="139"/>
      <c r="J40" s="139"/>
      <c r="K40" s="139"/>
      <c r="L40" s="139">
        <f>L39-J39</f>
        <v>6125</v>
      </c>
    </row>
    <row r="41" spans="9:12">
      <c r="I41" s="139"/>
      <c r="J41" s="139"/>
      <c r="K41" s="139"/>
      <c r="L41" s="139"/>
    </row>
    <row r="42" spans="9:12">
      <c r="I42" s="139"/>
      <c r="J42" s="139"/>
      <c r="K42" s="139"/>
      <c r="L42" s="139"/>
    </row>
    <row r="43" spans="9:12">
      <c r="I43" s="139"/>
      <c r="J43" s="139"/>
      <c r="K43" s="139"/>
      <c r="L43" s="139"/>
    </row>
    <row r="44" spans="9:12">
      <c r="I44" s="139"/>
      <c r="J44" s="139"/>
      <c r="K44" s="139"/>
      <c r="L44" s="139"/>
    </row>
    <row r="45" spans="9:12">
      <c r="I45" s="139"/>
      <c r="J45" s="139"/>
      <c r="K45" s="139"/>
      <c r="L45" s="13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E983-8167-4CFC-BDC9-B2E6C613AA36}">
  <dimension ref="A1:F19"/>
  <sheetViews>
    <sheetView workbookViewId="0">
      <selection sqref="A1:F19"/>
    </sheetView>
  </sheetViews>
  <sheetFormatPr defaultRowHeight="14.4"/>
  <cols>
    <col min="1" max="1" width="13.109375" bestFit="1" customWidth="1"/>
    <col min="2" max="2" width="11.5546875" bestFit="1" customWidth="1"/>
    <col min="3" max="3" width="24.109375" bestFit="1" customWidth="1"/>
    <col min="4" max="4" width="10.5546875" bestFit="1" customWidth="1"/>
    <col min="5" max="5" width="16.109375" bestFit="1" customWidth="1"/>
    <col min="6" max="6" width="7.33203125" bestFit="1" customWidth="1"/>
  </cols>
  <sheetData>
    <row r="1" spans="1:6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</row>
    <row r="2" spans="1:6">
      <c r="A2" t="s">
        <v>291</v>
      </c>
      <c r="D2" s="408"/>
    </row>
    <row r="3" spans="1:6">
      <c r="A3" t="s">
        <v>292</v>
      </c>
      <c r="B3" t="s">
        <v>286</v>
      </c>
      <c r="C3" t="s">
        <v>293</v>
      </c>
      <c r="D3" s="408">
        <v>46028</v>
      </c>
      <c r="E3" t="s">
        <v>294</v>
      </c>
      <c r="F3" t="s">
        <v>295</v>
      </c>
    </row>
    <row r="4" spans="1:6">
      <c r="A4" t="s">
        <v>296</v>
      </c>
      <c r="B4" t="s">
        <v>294</v>
      </c>
      <c r="C4" t="s">
        <v>295</v>
      </c>
      <c r="D4" s="408">
        <v>46087</v>
      </c>
      <c r="E4" t="s">
        <v>294</v>
      </c>
      <c r="F4" t="s">
        <v>295</v>
      </c>
    </row>
    <row r="5" spans="1:6">
      <c r="A5" t="s">
        <v>297</v>
      </c>
      <c r="B5" t="s">
        <v>294</v>
      </c>
      <c r="C5" t="s">
        <v>295</v>
      </c>
      <c r="D5" s="408">
        <v>46148</v>
      </c>
      <c r="E5" t="s">
        <v>294</v>
      </c>
      <c r="F5" t="s">
        <v>295</v>
      </c>
    </row>
    <row r="6" spans="1:6">
      <c r="A6" t="s">
        <v>298</v>
      </c>
      <c r="B6" t="s">
        <v>294</v>
      </c>
      <c r="C6" t="s">
        <v>295</v>
      </c>
      <c r="D6" s="408">
        <v>46209</v>
      </c>
      <c r="E6" t="s">
        <v>294</v>
      </c>
      <c r="F6" t="s">
        <v>295</v>
      </c>
    </row>
    <row r="7" spans="1:6">
      <c r="A7" t="s">
        <v>299</v>
      </c>
      <c r="B7" t="s">
        <v>294</v>
      </c>
      <c r="C7" t="s">
        <v>295</v>
      </c>
      <c r="D7" s="408">
        <v>46271</v>
      </c>
      <c r="E7" t="s">
        <v>294</v>
      </c>
      <c r="F7" t="s">
        <v>295</v>
      </c>
    </row>
    <row r="8" spans="1:6">
      <c r="A8" t="s">
        <v>300</v>
      </c>
      <c r="B8" t="s">
        <v>294</v>
      </c>
      <c r="C8" t="s">
        <v>295</v>
      </c>
      <c r="D8" s="408">
        <v>46332</v>
      </c>
      <c r="E8" t="s">
        <v>294</v>
      </c>
      <c r="F8" t="s">
        <v>295</v>
      </c>
    </row>
    <row r="9" spans="1:6">
      <c r="A9" t="s">
        <v>301</v>
      </c>
      <c r="B9" t="s">
        <v>294</v>
      </c>
      <c r="C9" t="s">
        <v>295</v>
      </c>
      <c r="D9" s="408">
        <v>46393</v>
      </c>
      <c r="E9" t="s">
        <v>294</v>
      </c>
      <c r="F9" t="s">
        <v>295</v>
      </c>
    </row>
    <row r="10" spans="1:6">
      <c r="A10" t="s">
        <v>302</v>
      </c>
      <c r="B10" t="s">
        <v>294</v>
      </c>
      <c r="C10" t="s">
        <v>295</v>
      </c>
      <c r="D10" s="408">
        <v>46452</v>
      </c>
      <c r="E10" t="s">
        <v>294</v>
      </c>
      <c r="F10" t="s">
        <v>295</v>
      </c>
    </row>
    <row r="11" spans="1:6">
      <c r="A11" t="s">
        <v>303</v>
      </c>
      <c r="B11" t="s">
        <v>294</v>
      </c>
      <c r="C11" t="s">
        <v>295</v>
      </c>
      <c r="D11" s="408">
        <v>46513</v>
      </c>
      <c r="E11" t="s">
        <v>294</v>
      </c>
      <c r="F11" t="s">
        <v>295</v>
      </c>
    </row>
    <row r="12" spans="1:6">
      <c r="A12" t="s">
        <v>304</v>
      </c>
      <c r="B12" t="s">
        <v>294</v>
      </c>
      <c r="C12" t="s">
        <v>295</v>
      </c>
      <c r="D12" s="408">
        <v>46574</v>
      </c>
      <c r="E12" t="s">
        <v>294</v>
      </c>
      <c r="F12" t="s">
        <v>295</v>
      </c>
    </row>
    <row r="13" spans="1:6">
      <c r="A13" t="s">
        <v>305</v>
      </c>
      <c r="B13" t="s">
        <v>294</v>
      </c>
      <c r="C13" t="s">
        <v>295</v>
      </c>
      <c r="D13" s="408">
        <v>46636</v>
      </c>
      <c r="E13" t="s">
        <v>294</v>
      </c>
      <c r="F13" t="s">
        <v>295</v>
      </c>
    </row>
    <row r="14" spans="1:6">
      <c r="A14" t="s">
        <v>306</v>
      </c>
      <c r="B14" t="s">
        <v>294</v>
      </c>
      <c r="C14" t="s">
        <v>295</v>
      </c>
      <c r="D14" s="408">
        <v>46697</v>
      </c>
      <c r="E14" t="s">
        <v>294</v>
      </c>
      <c r="F14" t="s">
        <v>295</v>
      </c>
    </row>
    <row r="15" spans="1:6">
      <c r="A15" t="s">
        <v>307</v>
      </c>
      <c r="B15" t="s">
        <v>294</v>
      </c>
      <c r="C15" t="s">
        <v>295</v>
      </c>
      <c r="D15" s="408">
        <v>46758</v>
      </c>
      <c r="E15" t="s">
        <v>294</v>
      </c>
      <c r="F15" t="s">
        <v>295</v>
      </c>
    </row>
    <row r="16" spans="1:6">
      <c r="A16" t="s">
        <v>308</v>
      </c>
      <c r="B16" t="s">
        <v>294</v>
      </c>
      <c r="C16" t="s">
        <v>295</v>
      </c>
      <c r="D16" s="408">
        <v>46818</v>
      </c>
      <c r="E16" t="s">
        <v>294</v>
      </c>
      <c r="F16" t="s">
        <v>295</v>
      </c>
    </row>
    <row r="17" spans="1:6">
      <c r="A17" t="s">
        <v>309</v>
      </c>
      <c r="B17" t="s">
        <v>294</v>
      </c>
      <c r="C17" t="s">
        <v>295</v>
      </c>
      <c r="D17" s="408">
        <v>46879</v>
      </c>
      <c r="E17" t="s">
        <v>294</v>
      </c>
      <c r="F17" t="s">
        <v>295</v>
      </c>
    </row>
    <row r="18" spans="1:6">
      <c r="A18" t="s">
        <v>310</v>
      </c>
      <c r="B18" t="s">
        <v>294</v>
      </c>
      <c r="C18" t="s">
        <v>295</v>
      </c>
      <c r="D18" s="408">
        <v>46940</v>
      </c>
      <c r="E18" t="s">
        <v>294</v>
      </c>
      <c r="F18" t="s">
        <v>295</v>
      </c>
    </row>
    <row r="19" spans="1:6">
      <c r="A19" t="s">
        <v>311</v>
      </c>
      <c r="B19" t="s">
        <v>294</v>
      </c>
      <c r="C19" t="s">
        <v>295</v>
      </c>
      <c r="D19" s="408">
        <v>47002</v>
      </c>
      <c r="E19" t="s">
        <v>294</v>
      </c>
      <c r="F19" t="s">
        <v>295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1CBE-9B81-43A7-89DF-8F84558B9858}">
  <dimension ref="A1:N17"/>
  <sheetViews>
    <sheetView workbookViewId="0">
      <selection activeCell="F9" sqref="F9"/>
    </sheetView>
  </sheetViews>
  <sheetFormatPr defaultRowHeight="14.4"/>
  <cols>
    <col min="1" max="1" width="11.109375" bestFit="1" customWidth="1"/>
    <col min="2" max="2" width="11.33203125" style="462" bestFit="1" customWidth="1"/>
    <col min="3" max="3" width="9.33203125" style="139" bestFit="1" customWidth="1"/>
    <col min="4" max="4" width="12.88671875" style="139" bestFit="1" customWidth="1"/>
  </cols>
  <sheetData>
    <row r="1" spans="1:4">
      <c r="A1" t="s">
        <v>312</v>
      </c>
      <c r="B1" s="462">
        <v>541</v>
      </c>
      <c r="C1" s="139">
        <v>28</v>
      </c>
      <c r="D1" s="139">
        <f>B1*C1</f>
        <v>15148</v>
      </c>
    </row>
    <row r="2" spans="1:4">
      <c r="A2" s="465" t="s">
        <v>313</v>
      </c>
      <c r="B2" s="462">
        <v>611</v>
      </c>
      <c r="C2" s="139">
        <v>13</v>
      </c>
      <c r="D2" s="139">
        <f>B2*C2</f>
        <v>7943</v>
      </c>
    </row>
    <row r="4" spans="1:4">
      <c r="A4" s="466" t="s">
        <v>314</v>
      </c>
      <c r="B4" s="467"/>
      <c r="C4" s="468"/>
      <c r="D4" s="468">
        <f>SUM(D1:D3)</f>
        <v>23091</v>
      </c>
    </row>
    <row r="10" spans="1:4">
      <c r="D10" s="139" t="s">
        <v>316</v>
      </c>
    </row>
    <row r="17" spans="6:14">
      <c r="F17" t="s">
        <v>315</v>
      </c>
      <c r="N17">
        <v>1255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ACEA5-3A61-4C61-A2D4-FDFE8710C8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MAIO</vt:lpstr>
      <vt:lpstr>JUNHO</vt:lpstr>
      <vt:lpstr>TABELA LME </vt:lpstr>
      <vt:lpstr>Tabela 1 (2)</vt:lpstr>
      <vt:lpstr>Planilha3</vt:lpstr>
      <vt:lpstr>Planilha2</vt:lpstr>
      <vt:lpstr>Table002 (Page 1)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tiago correia correia</cp:lastModifiedBy>
  <cp:lastPrinted>2024-09-12T19:53:07Z</cp:lastPrinted>
  <dcterms:created xsi:type="dcterms:W3CDTF">2023-03-28T12:54:00Z</dcterms:created>
  <dcterms:modified xsi:type="dcterms:W3CDTF">2026-06-24T18:14:05Z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1B377F3047E0445690C8C3CC3CB4FA3E</vt:lpwstr>
  </property>
  <property fmtid="{D5CDD505-2E9C-101B-9397-08002B2CF9AE}" pid="3" name="KSOProductBuildVer">
    <vt:lpwstr>1033-11.2.0.11225</vt:lpwstr>
  </property>
</Properties>
</file>